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750" windowWidth="5175" windowHeight="1905"/>
  </bookViews>
  <sheets>
    <sheet name="Hoja1" sheetId="1" r:id="rId1"/>
    <sheet name="Hoja2" sheetId="2" r:id="rId2"/>
  </sheets>
  <externalReferences>
    <externalReference r:id="rId3"/>
    <externalReference r:id="rId4"/>
    <externalReference r:id="rId5"/>
  </externalReferences>
  <calcPr calcId="144525"/>
</workbook>
</file>

<file path=xl/calcChain.xml><?xml version="1.0" encoding="utf-8"?>
<calcChain xmlns="http://schemas.openxmlformats.org/spreadsheetml/2006/main">
  <c r="C83" i="1" l="1"/>
  <c r="A45" i="1" l="1"/>
  <c r="A4" i="1"/>
  <c r="A1" i="2" l="1"/>
  <c r="X136" i="2" l="1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B84" i="2"/>
  <c r="B136" i="2" s="1"/>
  <c r="B44" i="2"/>
  <c r="C44" i="2" s="1"/>
  <c r="C84" i="2" s="1"/>
  <c r="C136" i="2" s="1"/>
  <c r="M44" i="2"/>
  <c r="O44" i="2" s="1"/>
  <c r="M3" i="2"/>
  <c r="O3" i="2" s="1"/>
  <c r="Q3" i="2" s="1"/>
  <c r="D44" i="2" l="1"/>
  <c r="Q44" i="2"/>
  <c r="S3" i="2"/>
  <c r="E44" i="2" l="1"/>
  <c r="E84" i="2" s="1"/>
  <c r="E136" i="2" s="1"/>
  <c r="D84" i="2"/>
  <c r="D136" i="2" s="1"/>
  <c r="F44" i="2"/>
  <c r="F84" i="2" s="1"/>
  <c r="F136" i="2" s="1"/>
  <c r="S44" i="2"/>
  <c r="U3" i="2"/>
  <c r="W3" i="2" s="1"/>
  <c r="U44" i="2" l="1"/>
  <c r="G44" i="2"/>
  <c r="G84" i="2" s="1"/>
  <c r="G136" i="2" s="1"/>
  <c r="H44" i="2" l="1"/>
  <c r="H84" i="2" s="1"/>
  <c r="H136" i="2" s="1"/>
  <c r="W44" i="2"/>
  <c r="I44" i="2" l="1"/>
  <c r="I84" i="2" s="1"/>
  <c r="I136" i="2" s="1"/>
  <c r="J44" i="2" l="1"/>
  <c r="J84" i="2" s="1"/>
  <c r="J136" i="2" s="1"/>
  <c r="C3" i="2" l="1"/>
  <c r="A136" i="2"/>
  <c r="A135" i="2"/>
  <c r="A134" i="2"/>
  <c r="A133" i="2"/>
  <c r="A132" i="2"/>
  <c r="A84" i="2"/>
  <c r="A83" i="2"/>
  <c r="A82" i="2"/>
  <c r="A81" i="2"/>
  <c r="A46" i="2"/>
  <c r="A44" i="2"/>
  <c r="B43" i="2" s="1"/>
  <c r="A43" i="2"/>
  <c r="A42" i="2"/>
  <c r="A41" i="2"/>
  <c r="A40" i="2"/>
  <c r="A5" i="2"/>
  <c r="A3" i="2"/>
  <c r="B2" i="2" s="1"/>
  <c r="C2" i="2" s="1"/>
  <c r="D2" i="2" s="1"/>
  <c r="E2" i="2" s="1"/>
  <c r="F2" i="2" s="1"/>
  <c r="G2" i="2" s="1"/>
  <c r="H2" i="2" s="1"/>
  <c r="I2" i="2" s="1"/>
  <c r="J2" i="2" s="1"/>
  <c r="K2" i="2" s="1"/>
  <c r="L2" i="2" s="1"/>
  <c r="C43" i="2" l="1"/>
  <c r="N2" i="2"/>
  <c r="M2" i="2"/>
  <c r="D3" i="2"/>
  <c r="D43" i="2" l="1"/>
  <c r="P2" i="2"/>
  <c r="O2" i="2"/>
  <c r="E3" i="2"/>
  <c r="A85" i="1"/>
  <c r="A86" i="2" s="1"/>
  <c r="E43" i="2" l="1"/>
  <c r="R2" i="2"/>
  <c r="Q2" i="2"/>
  <c r="F3" i="2"/>
  <c r="A137" i="1"/>
  <c r="A138" i="2" s="1"/>
  <c r="F43" i="2" l="1"/>
  <c r="T2" i="2"/>
  <c r="S2" i="2"/>
  <c r="G3" i="2"/>
  <c r="D2" i="1"/>
  <c r="D83" i="1" s="1"/>
  <c r="D135" i="1" s="1"/>
  <c r="G43" i="2" l="1"/>
  <c r="V2" i="2"/>
  <c r="U2" i="2"/>
  <c r="H3" i="2"/>
  <c r="AZ137" i="1"/>
  <c r="AZ45" i="1"/>
  <c r="AZ4" i="1"/>
  <c r="H1" i="2" l="1"/>
  <c r="H43" i="2"/>
  <c r="X2" i="2"/>
  <c r="W2" i="2"/>
  <c r="I3" i="2"/>
  <c r="I1" i="2" s="1"/>
  <c r="C2" i="1"/>
  <c r="C135" i="1" l="1"/>
  <c r="AU134" i="1" s="1"/>
  <c r="B1" i="2"/>
  <c r="N1" i="2"/>
  <c r="O1" i="2"/>
  <c r="P1" i="2"/>
  <c r="M1" i="2"/>
  <c r="R1" i="2"/>
  <c r="S1" i="2"/>
  <c r="T1" i="2"/>
  <c r="Q1" i="2"/>
  <c r="V1" i="2"/>
  <c r="W1" i="2"/>
  <c r="X1" i="2"/>
  <c r="U1" i="2"/>
  <c r="K1" i="2"/>
  <c r="L1" i="2"/>
  <c r="C1" i="2"/>
  <c r="D1" i="2"/>
  <c r="E1" i="2"/>
  <c r="F1" i="2"/>
  <c r="G1" i="2"/>
  <c r="I43" i="2"/>
  <c r="J3" i="2"/>
  <c r="J1" i="2" s="1"/>
  <c r="A138" i="1"/>
  <c r="A139" i="2" s="1"/>
  <c r="A46" i="1"/>
  <c r="A47" i="2" s="1"/>
  <c r="J43" i="2" l="1"/>
  <c r="A139" i="1"/>
  <c r="A140" i="2" s="1"/>
  <c r="AZ138" i="1"/>
  <c r="A47" i="1"/>
  <c r="A48" i="2" s="1"/>
  <c r="AZ46" i="1"/>
  <c r="K43" i="2" l="1"/>
  <c r="A140" i="1"/>
  <c r="A141" i="2" s="1"/>
  <c r="AZ139" i="1"/>
  <c r="A48" i="1"/>
  <c r="A49" i="2" s="1"/>
  <c r="AZ47" i="1"/>
  <c r="B2" i="1"/>
  <c r="B5" i="2"/>
  <c r="B140" i="2"/>
  <c r="B86" i="2"/>
  <c r="B47" i="2"/>
  <c r="B49" i="2"/>
  <c r="B139" i="2"/>
  <c r="B138" i="2"/>
  <c r="B46" i="2"/>
  <c r="B48" i="2"/>
  <c r="B141" i="2"/>
  <c r="B42" i="2" l="1"/>
  <c r="B82" i="2" s="1"/>
  <c r="B134" i="2" s="1"/>
  <c r="M43" i="2"/>
  <c r="L43" i="2"/>
  <c r="B43" i="1"/>
  <c r="B83" i="1"/>
  <c r="B135" i="1" s="1"/>
  <c r="A141" i="1"/>
  <c r="A142" i="2" s="1"/>
  <c r="AZ140" i="1"/>
  <c r="A49" i="1"/>
  <c r="A50" i="2" s="1"/>
  <c r="AZ48" i="1"/>
  <c r="DA1" i="1"/>
  <c r="DC1" i="1" s="1"/>
  <c r="DE1" i="1" s="1"/>
  <c r="EP1" i="1"/>
  <c r="EN1" i="1"/>
  <c r="EL1" i="1"/>
  <c r="EK1" i="1"/>
  <c r="EJ43" i="1"/>
  <c r="EI43" i="1"/>
  <c r="EH43" i="1"/>
  <c r="EG43" i="1"/>
  <c r="EF43" i="1"/>
  <c r="EE43" i="1"/>
  <c r="EJ42" i="1"/>
  <c r="EI42" i="1"/>
  <c r="EH42" i="1"/>
  <c r="EG42" i="1"/>
  <c r="EF42" i="1"/>
  <c r="EE42" i="1"/>
  <c r="EQ42" i="1"/>
  <c r="EP42" i="1"/>
  <c r="EO42" i="1"/>
  <c r="EN42" i="1"/>
  <c r="EM42" i="1"/>
  <c r="EL42" i="1"/>
  <c r="C86" i="2"/>
  <c r="C46" i="2"/>
  <c r="C5" i="2"/>
  <c r="C48" i="2"/>
  <c r="C141" i="2"/>
  <c r="C142" i="2"/>
  <c r="C139" i="2"/>
  <c r="C49" i="2"/>
  <c r="C50" i="2"/>
  <c r="C140" i="2"/>
  <c r="C138" i="2"/>
  <c r="B50" i="2"/>
  <c r="B142" i="2"/>
  <c r="C47" i="2"/>
  <c r="C42" i="2" l="1"/>
  <c r="C82" i="2" s="1"/>
  <c r="C134" i="2" s="1"/>
  <c r="N43" i="2"/>
  <c r="O43" i="2"/>
  <c r="A142" i="1"/>
  <c r="A143" i="2" s="1"/>
  <c r="AZ141" i="1"/>
  <c r="A50" i="1"/>
  <c r="A51" i="2" s="1"/>
  <c r="AZ49" i="1"/>
  <c r="ES2" i="1"/>
  <c r="EQ1" i="1"/>
  <c r="EO1" i="1"/>
  <c r="EM1" i="1"/>
  <c r="EE83" i="1"/>
  <c r="D86" i="2"/>
  <c r="C51" i="2"/>
  <c r="D142" i="2"/>
  <c r="B143" i="2"/>
  <c r="D47" i="2"/>
  <c r="C143" i="2"/>
  <c r="D5" i="2"/>
  <c r="B51" i="2"/>
  <c r="D49" i="2"/>
  <c r="D46" i="2"/>
  <c r="D143" i="2"/>
  <c r="D50" i="2"/>
  <c r="D138" i="2"/>
  <c r="D141" i="2"/>
  <c r="D139" i="2"/>
  <c r="D140" i="2"/>
  <c r="D51" i="2"/>
  <c r="D48" i="2"/>
  <c r="D42" i="2" l="1"/>
  <c r="D82" i="2" s="1"/>
  <c r="D134" i="2" s="1"/>
  <c r="Q43" i="2"/>
  <c r="P43" i="2"/>
  <c r="A143" i="1"/>
  <c r="A144" i="2" s="1"/>
  <c r="AZ142" i="1"/>
  <c r="A51" i="1"/>
  <c r="A52" i="2" s="1"/>
  <c r="AZ50" i="1"/>
  <c r="EE135" i="1"/>
  <c r="EF135" i="1" s="1"/>
  <c r="EG135" i="1" s="1"/>
  <c r="EH135" i="1" s="1"/>
  <c r="EI135" i="1" s="1"/>
  <c r="EJ135" i="1" s="1"/>
  <c r="EF83" i="1"/>
  <c r="E144" i="2"/>
  <c r="E46" i="2"/>
  <c r="E143" i="2"/>
  <c r="E5" i="2"/>
  <c r="B52" i="2"/>
  <c r="E51" i="2"/>
  <c r="E52" i="2"/>
  <c r="D52" i="2"/>
  <c r="E86" i="2"/>
  <c r="B144" i="2"/>
  <c r="E138" i="2"/>
  <c r="E48" i="2"/>
  <c r="E140" i="2"/>
  <c r="E50" i="2"/>
  <c r="E49" i="2"/>
  <c r="E47" i="2"/>
  <c r="E141" i="2"/>
  <c r="C144" i="2"/>
  <c r="E139" i="2"/>
  <c r="D144" i="2"/>
  <c r="E142" i="2"/>
  <c r="C52" i="2"/>
  <c r="E42" i="2" l="1"/>
  <c r="E82" i="2" s="1"/>
  <c r="E134" i="2" s="1"/>
  <c r="R43" i="2"/>
  <c r="S43" i="2"/>
  <c r="A144" i="1"/>
  <c r="A145" i="2" s="1"/>
  <c r="AZ143" i="1"/>
  <c r="A52" i="1"/>
  <c r="A53" i="2" s="1"/>
  <c r="AZ51" i="1"/>
  <c r="EG83" i="1"/>
  <c r="F46" i="2"/>
  <c r="F138" i="2"/>
  <c r="F50" i="2"/>
  <c r="E145" i="2"/>
  <c r="F142" i="2"/>
  <c r="F143" i="2"/>
  <c r="E53" i="2"/>
  <c r="F48" i="2"/>
  <c r="F5" i="2"/>
  <c r="F49" i="2"/>
  <c r="F145" i="2"/>
  <c r="F140" i="2"/>
  <c r="B53" i="2"/>
  <c r="D145" i="2"/>
  <c r="F86" i="2"/>
  <c r="F139" i="2"/>
  <c r="F52" i="2"/>
  <c r="F141" i="2"/>
  <c r="F53" i="2"/>
  <c r="F47" i="2"/>
  <c r="F144" i="2"/>
  <c r="C145" i="2"/>
  <c r="C53" i="2"/>
  <c r="D53" i="2"/>
  <c r="B145" i="2"/>
  <c r="F51" i="2"/>
  <c r="F42" i="2" l="1"/>
  <c r="F82" i="2" s="1"/>
  <c r="F134" i="2" s="1"/>
  <c r="U43" i="2"/>
  <c r="T43" i="2"/>
  <c r="A145" i="1"/>
  <c r="A146" i="2" s="1"/>
  <c r="AZ144" i="1"/>
  <c r="A53" i="1"/>
  <c r="A54" i="2" s="1"/>
  <c r="AZ52" i="1"/>
  <c r="EH83" i="1"/>
  <c r="E134" i="1"/>
  <c r="E82" i="1"/>
  <c r="G51" i="2"/>
  <c r="C54" i="2"/>
  <c r="G144" i="2"/>
  <c r="G48" i="2"/>
  <c r="G138" i="2"/>
  <c r="D54" i="2"/>
  <c r="G146" i="2"/>
  <c r="F146" i="2"/>
  <c r="G142" i="2"/>
  <c r="G54" i="2"/>
  <c r="G46" i="2"/>
  <c r="D146" i="2"/>
  <c r="G143" i="2"/>
  <c r="G86" i="2"/>
  <c r="G145" i="2"/>
  <c r="B54" i="2"/>
  <c r="C146" i="2"/>
  <c r="F54" i="2"/>
  <c r="G49" i="2"/>
  <c r="G141" i="2"/>
  <c r="G140" i="2"/>
  <c r="E146" i="2"/>
  <c r="B146" i="2"/>
  <c r="G47" i="2"/>
  <c r="E54" i="2"/>
  <c r="G50" i="2"/>
  <c r="G139" i="2"/>
  <c r="G52" i="2"/>
  <c r="G53" i="2"/>
  <c r="G5" i="2"/>
  <c r="G42" i="2" l="1"/>
  <c r="G82" i="2" s="1"/>
  <c r="G134" i="2" s="1"/>
  <c r="V43" i="2"/>
  <c r="W43" i="2"/>
  <c r="A146" i="1"/>
  <c r="A147" i="2" s="1"/>
  <c r="AZ145" i="1"/>
  <c r="A54" i="1"/>
  <c r="A55" i="2" s="1"/>
  <c r="AZ53" i="1"/>
  <c r="EI83" i="1"/>
  <c r="F55" i="2"/>
  <c r="H46" i="2"/>
  <c r="H47" i="2"/>
  <c r="H138" i="2"/>
  <c r="H143" i="2"/>
  <c r="E147" i="2"/>
  <c r="H53" i="2"/>
  <c r="D55" i="2"/>
  <c r="B55" i="2"/>
  <c r="H48" i="2"/>
  <c r="B147" i="2"/>
  <c r="H86" i="2"/>
  <c r="G55" i="2"/>
  <c r="H145" i="2"/>
  <c r="C147" i="2"/>
  <c r="E55" i="2"/>
  <c r="H140" i="2"/>
  <c r="H141" i="2"/>
  <c r="H144" i="2"/>
  <c r="D147" i="2"/>
  <c r="H147" i="2"/>
  <c r="F147" i="2"/>
  <c r="H51" i="2"/>
  <c r="H139" i="2"/>
  <c r="H55" i="2"/>
  <c r="H146" i="2"/>
  <c r="H52" i="2"/>
  <c r="G147" i="2"/>
  <c r="H142" i="2"/>
  <c r="H54" i="2"/>
  <c r="H49" i="2"/>
  <c r="H50" i="2"/>
  <c r="H5" i="2"/>
  <c r="C55" i="2"/>
  <c r="H42" i="2" l="1"/>
  <c r="H82" i="2" s="1"/>
  <c r="H134" i="2" s="1"/>
  <c r="X43" i="2"/>
  <c r="A147" i="1"/>
  <c r="A148" i="2" s="1"/>
  <c r="AZ146" i="1"/>
  <c r="A55" i="1"/>
  <c r="A56" i="2" s="1"/>
  <c r="AZ54" i="1"/>
  <c r="EJ83" i="1"/>
  <c r="I141" i="2"/>
  <c r="I52" i="2"/>
  <c r="F148" i="2"/>
  <c r="I147" i="2"/>
  <c r="I51" i="2"/>
  <c r="C56" i="2"/>
  <c r="I146" i="2"/>
  <c r="I50" i="2"/>
  <c r="E148" i="2"/>
  <c r="E56" i="2"/>
  <c r="I145" i="2"/>
  <c r="I139" i="2"/>
  <c r="I140" i="2"/>
  <c r="C148" i="2"/>
  <c r="I86" i="2"/>
  <c r="I143" i="2"/>
  <c r="I53" i="2"/>
  <c r="F56" i="2"/>
  <c r="I47" i="2"/>
  <c r="I138" i="2"/>
  <c r="I49" i="2"/>
  <c r="I142" i="2"/>
  <c r="I46" i="2"/>
  <c r="B148" i="2"/>
  <c r="I5" i="2"/>
  <c r="I148" i="2"/>
  <c r="H56" i="2"/>
  <c r="I55" i="2"/>
  <c r="G148" i="2"/>
  <c r="D148" i="2"/>
  <c r="D56" i="2"/>
  <c r="H148" i="2"/>
  <c r="I144" i="2"/>
  <c r="B56" i="2"/>
  <c r="I54" i="2"/>
  <c r="I56" i="2"/>
  <c r="I48" i="2"/>
  <c r="G56" i="2"/>
  <c r="I42" i="2" l="1"/>
  <c r="I82" i="2" s="1"/>
  <c r="I134" i="2" s="1"/>
  <c r="A148" i="1"/>
  <c r="A149" i="2" s="1"/>
  <c r="AZ147" i="1"/>
  <c r="A56" i="1"/>
  <c r="A57" i="2" s="1"/>
  <c r="AZ55" i="1"/>
  <c r="BO42" i="1"/>
  <c r="BM42" i="1"/>
  <c r="BK42" i="1"/>
  <c r="BF42" i="1"/>
  <c r="BD42" i="1"/>
  <c r="BB42" i="1"/>
  <c r="J55" i="2"/>
  <c r="D149" i="2"/>
  <c r="D57" i="2"/>
  <c r="I149" i="2"/>
  <c r="J48" i="2"/>
  <c r="I57" i="2"/>
  <c r="J50" i="2"/>
  <c r="J46" i="2"/>
  <c r="H57" i="2"/>
  <c r="J148" i="2"/>
  <c r="B149" i="2"/>
  <c r="J47" i="2"/>
  <c r="J49" i="2"/>
  <c r="J86" i="2"/>
  <c r="G149" i="2"/>
  <c r="J145" i="2"/>
  <c r="F149" i="2"/>
  <c r="J144" i="2"/>
  <c r="J139" i="2"/>
  <c r="J5" i="2"/>
  <c r="J57" i="2"/>
  <c r="J143" i="2"/>
  <c r="H149" i="2"/>
  <c r="J142" i="2"/>
  <c r="J54" i="2"/>
  <c r="J149" i="2"/>
  <c r="E57" i="2"/>
  <c r="J140" i="2"/>
  <c r="C149" i="2"/>
  <c r="J56" i="2"/>
  <c r="J51" i="2"/>
  <c r="B57" i="2"/>
  <c r="F57" i="2"/>
  <c r="J147" i="2"/>
  <c r="J53" i="2"/>
  <c r="C57" i="2"/>
  <c r="J52" i="2"/>
  <c r="J141" i="2"/>
  <c r="G57" i="2"/>
  <c r="J146" i="2"/>
  <c r="E149" i="2"/>
  <c r="J138" i="2"/>
  <c r="J42" i="2" l="1"/>
  <c r="J82" i="2" s="1"/>
  <c r="J134" i="2" s="1"/>
  <c r="A149" i="1"/>
  <c r="A150" i="2" s="1"/>
  <c r="AZ148" i="1"/>
  <c r="A57" i="1"/>
  <c r="A58" i="2" s="1"/>
  <c r="AZ56" i="1"/>
  <c r="D43" i="1"/>
  <c r="AW42" i="1" s="1"/>
  <c r="C43" i="1"/>
  <c r="K147" i="2"/>
  <c r="K145" i="2"/>
  <c r="I58" i="2"/>
  <c r="K50" i="2"/>
  <c r="B58" i="2"/>
  <c r="K53" i="2"/>
  <c r="K150" i="2"/>
  <c r="K149" i="2"/>
  <c r="K51" i="2"/>
  <c r="K54" i="2"/>
  <c r="F58" i="2"/>
  <c r="F150" i="2"/>
  <c r="K140" i="2"/>
  <c r="K49" i="2"/>
  <c r="K148" i="2"/>
  <c r="K47" i="2"/>
  <c r="K144" i="2"/>
  <c r="J150" i="2"/>
  <c r="K56" i="2"/>
  <c r="K146" i="2"/>
  <c r="I150" i="2"/>
  <c r="D58" i="2"/>
  <c r="K142" i="2"/>
  <c r="H150" i="2"/>
  <c r="D150" i="2"/>
  <c r="K48" i="2"/>
  <c r="E150" i="2"/>
  <c r="K139" i="2"/>
  <c r="K52" i="2"/>
  <c r="K143" i="2"/>
  <c r="J58" i="2"/>
  <c r="H58" i="2"/>
  <c r="K138" i="2"/>
  <c r="K57" i="2"/>
  <c r="K86" i="2"/>
  <c r="K58" i="2"/>
  <c r="B150" i="2"/>
  <c r="C150" i="2"/>
  <c r="K55" i="2"/>
  <c r="G58" i="2"/>
  <c r="K5" i="2"/>
  <c r="K141" i="2"/>
  <c r="C58" i="2"/>
  <c r="K46" i="2"/>
  <c r="G150" i="2"/>
  <c r="E58" i="2"/>
  <c r="K42" i="2" l="1"/>
  <c r="K82" i="2" s="1"/>
  <c r="K134" i="2" s="1"/>
  <c r="A150" i="1"/>
  <c r="A151" i="2" s="1"/>
  <c r="AZ149" i="1"/>
  <c r="A58" i="1"/>
  <c r="A59" i="2" s="1"/>
  <c r="AZ57" i="1"/>
  <c r="AU42" i="1"/>
  <c r="BC42" i="1" s="1"/>
  <c r="AS42" i="1"/>
  <c r="BN42" i="1"/>
  <c r="BE42" i="1"/>
  <c r="L49" i="2"/>
  <c r="L52" i="2"/>
  <c r="L148" i="2"/>
  <c r="D151" i="2"/>
  <c r="H59" i="2"/>
  <c r="K59" i="2"/>
  <c r="G151" i="2"/>
  <c r="E59" i="2"/>
  <c r="I59" i="2"/>
  <c r="L151" i="2"/>
  <c r="G59" i="2"/>
  <c r="L47" i="2"/>
  <c r="L149" i="2"/>
  <c r="L139" i="2"/>
  <c r="L144" i="2"/>
  <c r="I151" i="2"/>
  <c r="K151" i="2"/>
  <c r="D59" i="2"/>
  <c r="C151" i="2"/>
  <c r="L59" i="2"/>
  <c r="L145" i="2"/>
  <c r="F151" i="2"/>
  <c r="L57" i="2"/>
  <c r="L54" i="2"/>
  <c r="J59" i="2"/>
  <c r="L55" i="2"/>
  <c r="H151" i="2"/>
  <c r="B151" i="2"/>
  <c r="L58" i="2"/>
  <c r="F59" i="2"/>
  <c r="L140" i="2"/>
  <c r="L150" i="2"/>
  <c r="L5" i="2"/>
  <c r="L56" i="2"/>
  <c r="L147" i="2"/>
  <c r="L138" i="2"/>
  <c r="J151" i="2"/>
  <c r="L146" i="2"/>
  <c r="L51" i="2"/>
  <c r="L48" i="2"/>
  <c r="L142" i="2"/>
  <c r="B59" i="2"/>
  <c r="E151" i="2"/>
  <c r="L50" i="2"/>
  <c r="L46" i="2"/>
  <c r="L141" i="2"/>
  <c r="L143" i="2"/>
  <c r="L53" i="2"/>
  <c r="L86" i="2"/>
  <c r="C59" i="2"/>
  <c r="L42" i="2" l="1"/>
  <c r="L82" i="2" s="1"/>
  <c r="L134" i="2" s="1"/>
  <c r="A151" i="1"/>
  <c r="A152" i="2" s="1"/>
  <c r="AZ150" i="1"/>
  <c r="A59" i="1"/>
  <c r="A60" i="2" s="1"/>
  <c r="AZ58" i="1"/>
  <c r="BJ42" i="1"/>
  <c r="BL42" i="1"/>
  <c r="BA42" i="1"/>
  <c r="BJ2" i="1"/>
  <c r="M51" i="2"/>
  <c r="I60" i="2"/>
  <c r="F60" i="2"/>
  <c r="B152" i="2"/>
  <c r="M47" i="2"/>
  <c r="B60" i="2"/>
  <c r="F152" i="2"/>
  <c r="M55" i="2"/>
  <c r="E60" i="2"/>
  <c r="M145" i="2"/>
  <c r="D60" i="2"/>
  <c r="M150" i="2"/>
  <c r="M52" i="2"/>
  <c r="M149" i="2"/>
  <c r="M49" i="2"/>
  <c r="M143" i="2"/>
  <c r="M148" i="2"/>
  <c r="M48" i="2"/>
  <c r="M152" i="2"/>
  <c r="M5" i="2"/>
  <c r="M142" i="2"/>
  <c r="E152" i="2"/>
  <c r="M140" i="2"/>
  <c r="H60" i="2"/>
  <c r="K152" i="2"/>
  <c r="I152" i="2"/>
  <c r="J60" i="2"/>
  <c r="M146" i="2"/>
  <c r="H152" i="2"/>
  <c r="M86" i="2"/>
  <c r="L60" i="2"/>
  <c r="L152" i="2"/>
  <c r="M60" i="2"/>
  <c r="G60" i="2"/>
  <c r="C60" i="2"/>
  <c r="J152" i="2"/>
  <c r="M57" i="2"/>
  <c r="M50" i="2"/>
  <c r="M139" i="2"/>
  <c r="M141" i="2"/>
  <c r="G152" i="2"/>
  <c r="M151" i="2"/>
  <c r="C152" i="2"/>
  <c r="K60" i="2"/>
  <c r="M46" i="2"/>
  <c r="D152" i="2"/>
  <c r="M59" i="2"/>
  <c r="M147" i="2"/>
  <c r="M54" i="2"/>
  <c r="M138" i="2"/>
  <c r="M56" i="2"/>
  <c r="M53" i="2"/>
  <c r="M58" i="2"/>
  <c r="M144" i="2"/>
  <c r="M42" i="2" l="1"/>
  <c r="M82" i="2" s="1"/>
  <c r="M134" i="2" s="1"/>
  <c r="A152" i="1"/>
  <c r="A153" i="2" s="1"/>
  <c r="AZ151" i="1"/>
  <c r="A60" i="1"/>
  <c r="A61" i="2" s="1"/>
  <c r="AZ59" i="1"/>
  <c r="CD43" i="1"/>
  <c r="CE2" i="1"/>
  <c r="D61" i="2"/>
  <c r="G61" i="2"/>
  <c r="I61" i="2"/>
  <c r="N5" i="2"/>
  <c r="N150" i="2"/>
  <c r="N152" i="2"/>
  <c r="N143" i="2"/>
  <c r="D153" i="2"/>
  <c r="M153" i="2"/>
  <c r="N61" i="2"/>
  <c r="N153" i="2"/>
  <c r="N56" i="2"/>
  <c r="N60" i="2"/>
  <c r="N51" i="2"/>
  <c r="C153" i="2"/>
  <c r="N148" i="2"/>
  <c r="N48" i="2"/>
  <c r="N59" i="2"/>
  <c r="N53" i="2"/>
  <c r="N86" i="2"/>
  <c r="B153" i="2"/>
  <c r="N151" i="2"/>
  <c r="L153" i="2"/>
  <c r="N57" i="2"/>
  <c r="N52" i="2"/>
  <c r="E61" i="2"/>
  <c r="B61" i="2"/>
  <c r="N46" i="2"/>
  <c r="N142" i="2"/>
  <c r="E153" i="2"/>
  <c r="N58" i="2"/>
  <c r="N55" i="2"/>
  <c r="N149" i="2"/>
  <c r="M61" i="2"/>
  <c r="K61" i="2"/>
  <c r="N144" i="2"/>
  <c r="L61" i="2"/>
  <c r="N140" i="2"/>
  <c r="J61" i="2"/>
  <c r="N50" i="2"/>
  <c r="G153" i="2"/>
  <c r="F153" i="2"/>
  <c r="F61" i="2"/>
  <c r="N141" i="2"/>
  <c r="N145" i="2"/>
  <c r="K153" i="2"/>
  <c r="J153" i="2"/>
  <c r="N47" i="2"/>
  <c r="N146" i="2"/>
  <c r="N139" i="2"/>
  <c r="H61" i="2"/>
  <c r="N49" i="2"/>
  <c r="C61" i="2"/>
  <c r="N147" i="2"/>
  <c r="N54" i="2"/>
  <c r="N138" i="2"/>
  <c r="H153" i="2"/>
  <c r="I153" i="2"/>
  <c r="N42" i="2" l="1"/>
  <c r="N82" i="2" s="1"/>
  <c r="N134" i="2" s="1"/>
  <c r="A153" i="1"/>
  <c r="A154" i="2" s="1"/>
  <c r="AZ152" i="1"/>
  <c r="AZ60" i="1"/>
  <c r="A61" i="1"/>
  <c r="A62" i="2" s="1"/>
  <c r="CE43" i="1"/>
  <c r="CF2" i="1"/>
  <c r="CD83" i="1"/>
  <c r="AS1" i="1"/>
  <c r="DB4" i="1"/>
  <c r="DB46" i="1"/>
  <c r="DD46" i="1"/>
  <c r="DF55" i="1"/>
  <c r="DB53" i="1"/>
  <c r="DD59" i="1"/>
  <c r="DF60" i="1"/>
  <c r="DB57" i="1"/>
  <c r="DD53" i="1"/>
  <c r="DF50" i="1"/>
  <c r="DB55" i="1"/>
  <c r="DF57" i="1"/>
  <c r="DD51" i="1"/>
  <c r="DB45" i="1"/>
  <c r="DF46" i="1"/>
  <c r="DB59" i="1"/>
  <c r="DF52" i="1"/>
  <c r="DB60" i="1"/>
  <c r="DB54" i="1"/>
  <c r="DF48" i="1"/>
  <c r="DF61" i="1"/>
  <c r="DD58" i="1"/>
  <c r="DF49" i="1"/>
  <c r="DB49" i="1"/>
  <c r="DB50" i="1"/>
  <c r="DF56" i="1"/>
  <c r="DF45" i="1"/>
  <c r="DF51" i="1"/>
  <c r="DD55" i="1"/>
  <c r="DB48" i="1"/>
  <c r="DF59" i="1"/>
  <c r="DD49" i="1"/>
  <c r="DF47" i="1"/>
  <c r="DD60" i="1"/>
  <c r="DB51" i="1"/>
  <c r="DB47" i="1"/>
  <c r="DB52" i="1"/>
  <c r="DD47" i="1"/>
  <c r="DB58" i="1"/>
  <c r="DD56" i="1"/>
  <c r="DF58" i="1"/>
  <c r="DB61" i="1"/>
  <c r="DB56" i="1"/>
  <c r="DD61" i="1"/>
  <c r="DF54" i="1"/>
  <c r="DD50" i="1"/>
  <c r="DD54" i="1"/>
  <c r="DF53" i="1"/>
  <c r="DD45" i="1"/>
  <c r="DD57" i="1"/>
  <c r="DD52" i="1"/>
  <c r="DD48" i="1"/>
  <c r="M62" i="2"/>
  <c r="O146" i="2"/>
  <c r="O138" i="2"/>
  <c r="O147" i="2"/>
  <c r="O46" i="2"/>
  <c r="O86" i="2"/>
  <c r="O55" i="2"/>
  <c r="D154" i="2"/>
  <c r="O142" i="2"/>
  <c r="O143" i="2"/>
  <c r="O47" i="2"/>
  <c r="O49" i="2"/>
  <c r="C62" i="2"/>
  <c r="O61" i="2"/>
  <c r="B62" i="2"/>
  <c r="O150" i="2"/>
  <c r="O51" i="2"/>
  <c r="J62" i="2"/>
  <c r="O148" i="2"/>
  <c r="O58" i="2"/>
  <c r="O59" i="2"/>
  <c r="O60" i="2"/>
  <c r="O56" i="2"/>
  <c r="M154" i="2"/>
  <c r="G154" i="2"/>
  <c r="B154" i="2"/>
  <c r="O50" i="2"/>
  <c r="C154" i="2"/>
  <c r="K154" i="2"/>
  <c r="O48" i="2"/>
  <c r="O154" i="2"/>
  <c r="K62" i="2"/>
  <c r="O57" i="2"/>
  <c r="O52" i="2"/>
  <c r="I154" i="2"/>
  <c r="F154" i="2"/>
  <c r="J154" i="2"/>
  <c r="O152" i="2"/>
  <c r="O139" i="2"/>
  <c r="N62" i="2"/>
  <c r="O54" i="2"/>
  <c r="I62" i="2"/>
  <c r="O140" i="2"/>
  <c r="G62" i="2"/>
  <c r="O5" i="2"/>
  <c r="O153" i="2"/>
  <c r="O145" i="2"/>
  <c r="H154" i="2"/>
  <c r="E154" i="2"/>
  <c r="L154" i="2"/>
  <c r="H62" i="2"/>
  <c r="O62" i="2"/>
  <c r="L62" i="2"/>
  <c r="D62" i="2"/>
  <c r="E62" i="2"/>
  <c r="O53" i="2"/>
  <c r="O151" i="2"/>
  <c r="N154" i="2"/>
  <c r="O144" i="2"/>
  <c r="O149" i="2"/>
  <c r="O141" i="2"/>
  <c r="F62" i="2"/>
  <c r="O42" i="2" l="1"/>
  <c r="O82" i="2" s="1"/>
  <c r="O134" i="2" s="1"/>
  <c r="A154" i="1"/>
  <c r="A155" i="2" s="1"/>
  <c r="AZ153" i="1"/>
  <c r="AZ61" i="1"/>
  <c r="A62" i="1"/>
  <c r="A63" i="2" s="1"/>
  <c r="AT1" i="1"/>
  <c r="CE83" i="1"/>
  <c r="CF83" i="1" s="1"/>
  <c r="CG83" i="1" s="1"/>
  <c r="CH83" i="1" s="1"/>
  <c r="CI83" i="1" s="1"/>
  <c r="CD135" i="1"/>
  <c r="CF43" i="1"/>
  <c r="CG2" i="1"/>
  <c r="DB62" i="1"/>
  <c r="DD62" i="1"/>
  <c r="DD4" i="1"/>
  <c r="DF4" i="1"/>
  <c r="DF62" i="1"/>
  <c r="P155" i="2"/>
  <c r="P49" i="2"/>
  <c r="P143" i="2"/>
  <c r="E155" i="2"/>
  <c r="I155" i="2"/>
  <c r="B155" i="2"/>
  <c r="B63" i="2"/>
  <c r="P58" i="2"/>
  <c r="P138" i="2"/>
  <c r="P146" i="2"/>
  <c r="D63" i="2"/>
  <c r="P55" i="2"/>
  <c r="C63" i="2"/>
  <c r="I63" i="2"/>
  <c r="P86" i="2"/>
  <c r="J63" i="2"/>
  <c r="P144" i="2"/>
  <c r="P153" i="2"/>
  <c r="O155" i="2"/>
  <c r="P139" i="2"/>
  <c r="P151" i="2"/>
  <c r="P52" i="2"/>
  <c r="P63" i="2"/>
  <c r="P140" i="2"/>
  <c r="P145" i="2"/>
  <c r="M63" i="2"/>
  <c r="P152" i="2"/>
  <c r="P142" i="2"/>
  <c r="K155" i="2"/>
  <c r="J155" i="2"/>
  <c r="N155" i="2"/>
  <c r="E63" i="2"/>
  <c r="P59" i="2"/>
  <c r="F63" i="2"/>
  <c r="P56" i="2"/>
  <c r="L63" i="2"/>
  <c r="K63" i="2"/>
  <c r="P61" i="2"/>
  <c r="H155" i="2"/>
  <c r="N63" i="2"/>
  <c r="O63" i="2"/>
  <c r="P149" i="2"/>
  <c r="P53" i="2"/>
  <c r="P60" i="2"/>
  <c r="P51" i="2"/>
  <c r="P54" i="2"/>
  <c r="L155" i="2"/>
  <c r="P46" i="2"/>
  <c r="P47" i="2"/>
  <c r="P154" i="2"/>
  <c r="P150" i="2"/>
  <c r="M155" i="2"/>
  <c r="P48" i="2"/>
  <c r="F155" i="2"/>
  <c r="P57" i="2"/>
  <c r="H63" i="2"/>
  <c r="P50" i="2"/>
  <c r="C155" i="2"/>
  <c r="G155" i="2"/>
  <c r="D155" i="2"/>
  <c r="P148" i="2"/>
  <c r="P147" i="2"/>
  <c r="P62" i="2"/>
  <c r="P5" i="2"/>
  <c r="G63" i="2"/>
  <c r="P141" i="2"/>
  <c r="P42" i="2" l="1"/>
  <c r="P82" i="2" s="1"/>
  <c r="P134" i="2" s="1"/>
  <c r="A155" i="1"/>
  <c r="A156" i="2" s="1"/>
  <c r="AZ154" i="1"/>
  <c r="AZ62" i="1"/>
  <c r="A63" i="1"/>
  <c r="A64" i="2" s="1"/>
  <c r="CG43" i="1"/>
  <c r="CH2" i="1"/>
  <c r="F134" i="1"/>
  <c r="F82" i="1"/>
  <c r="F42" i="1"/>
  <c r="BJ43" i="1"/>
  <c r="BJ83" i="1" s="1"/>
  <c r="BA1" i="1"/>
  <c r="AW1" i="1"/>
  <c r="AU1" i="1"/>
  <c r="I1" i="1"/>
  <c r="F1" i="1"/>
  <c r="G44" i="1"/>
  <c r="A44" i="1"/>
  <c r="F3" i="1"/>
  <c r="G136" i="1"/>
  <c r="G84" i="1"/>
  <c r="F136" i="1"/>
  <c r="F84" i="1"/>
  <c r="DB63" i="1"/>
  <c r="F44" i="1"/>
  <c r="A3" i="1"/>
  <c r="DD63" i="1"/>
  <c r="DF63" i="1"/>
  <c r="J156" i="2"/>
  <c r="Q142" i="2"/>
  <c r="O156" i="2"/>
  <c r="L64" i="2"/>
  <c r="Q153" i="2"/>
  <c r="Q149" i="2"/>
  <c r="Q146" i="2"/>
  <c r="Q143" i="2"/>
  <c r="Q64" i="2"/>
  <c r="Q144" i="2"/>
  <c r="P64" i="2"/>
  <c r="I64" i="2"/>
  <c r="Q154" i="2"/>
  <c r="Q51" i="2"/>
  <c r="Q61" i="2"/>
  <c r="Q150" i="2"/>
  <c r="Q60" i="2"/>
  <c r="F64" i="2"/>
  <c r="Q50" i="2"/>
  <c r="Q151" i="2"/>
  <c r="M156" i="2"/>
  <c r="Q48" i="2"/>
  <c r="J64" i="2"/>
  <c r="Q49" i="2"/>
  <c r="Q46" i="2"/>
  <c r="P156" i="2"/>
  <c r="Q140" i="2"/>
  <c r="Q54" i="2"/>
  <c r="Q156" i="2"/>
  <c r="C156" i="2"/>
  <c r="D64" i="2"/>
  <c r="Q145" i="2"/>
  <c r="H156" i="2"/>
  <c r="O64" i="2"/>
  <c r="C64" i="2"/>
  <c r="H64" i="2"/>
  <c r="Q155" i="2"/>
  <c r="Q141" i="2"/>
  <c r="Q58" i="2"/>
  <c r="Q56" i="2"/>
  <c r="Q86" i="2"/>
  <c r="Q63" i="2"/>
  <c r="Q47" i="2"/>
  <c r="D156" i="2"/>
  <c r="Q148" i="2"/>
  <c r="Q59" i="2"/>
  <c r="G156" i="2"/>
  <c r="K64" i="2"/>
  <c r="M64" i="2"/>
  <c r="G64" i="2"/>
  <c r="N64" i="2"/>
  <c r="B64" i="2"/>
  <c r="N156" i="2"/>
  <c r="L156" i="2"/>
  <c r="E156" i="2"/>
  <c r="F156" i="2"/>
  <c r="Q5" i="2"/>
  <c r="Q55" i="2"/>
  <c r="Q52" i="2"/>
  <c r="Q147" i="2"/>
  <c r="B156" i="2"/>
  <c r="Q139" i="2"/>
  <c r="Q62" i="2"/>
  <c r="E64" i="2"/>
  <c r="K156" i="2"/>
  <c r="I156" i="2"/>
  <c r="Q53" i="2"/>
  <c r="Q138" i="2"/>
  <c r="Q57" i="2"/>
  <c r="Q152" i="2"/>
  <c r="D81" i="1" l="1"/>
  <c r="A84" i="1" s="1"/>
  <c r="Q42" i="2"/>
  <c r="Q82" i="2" s="1"/>
  <c r="Q134" i="2" s="1"/>
  <c r="A4" i="2"/>
  <c r="A45" i="2"/>
  <c r="D133" i="1"/>
  <c r="A136" i="1" s="1"/>
  <c r="A137" i="2" s="1"/>
  <c r="DG4" i="1"/>
  <c r="DG63" i="1"/>
  <c r="DG59" i="1"/>
  <c r="DG55" i="1"/>
  <c r="DG51" i="1"/>
  <c r="DG47" i="1"/>
  <c r="DG56" i="1"/>
  <c r="DG62" i="1"/>
  <c r="DG58" i="1"/>
  <c r="DG54" i="1"/>
  <c r="DG50" i="1"/>
  <c r="DG46" i="1"/>
  <c r="DG60" i="1"/>
  <c r="DG48" i="1"/>
  <c r="DG61" i="1"/>
  <c r="DG57" i="1"/>
  <c r="DG53" i="1"/>
  <c r="DG49" i="1"/>
  <c r="DG45" i="1"/>
  <c r="DG52" i="1"/>
  <c r="A156" i="1"/>
  <c r="A157" i="2" s="1"/>
  <c r="AZ155" i="1"/>
  <c r="AZ63" i="1"/>
  <c r="A64" i="1"/>
  <c r="A65" i="2" s="1"/>
  <c r="EW4" i="1"/>
  <c r="EU4" i="1"/>
  <c r="F54" i="1"/>
  <c r="BE1" i="1"/>
  <c r="AX1" i="1"/>
  <c r="BK83" i="1"/>
  <c r="BL83" i="1" s="1"/>
  <c r="BM83" i="1" s="1"/>
  <c r="BN83" i="1" s="1"/>
  <c r="BO83" i="1" s="1"/>
  <c r="BJ135" i="1"/>
  <c r="BC1" i="1"/>
  <c r="AV1" i="1"/>
  <c r="CH43" i="1"/>
  <c r="CI2" i="1"/>
  <c r="AY1" i="1"/>
  <c r="BF1" i="1" s="1"/>
  <c r="AW82" i="1"/>
  <c r="BK2" i="1"/>
  <c r="BE137" i="1"/>
  <c r="CD54" i="1"/>
  <c r="DC54" i="1"/>
  <c r="AV54" i="1"/>
  <c r="BD54" i="1"/>
  <c r="AU54" i="1"/>
  <c r="BA54" i="1"/>
  <c r="DF64" i="1"/>
  <c r="AW54" i="1"/>
  <c r="DD64" i="1"/>
  <c r="CF54" i="1"/>
  <c r="BE54" i="1"/>
  <c r="AX54" i="1"/>
  <c r="CH54" i="1"/>
  <c r="CG54" i="1"/>
  <c r="AS54" i="1"/>
  <c r="DA54" i="1"/>
  <c r="AT54" i="1"/>
  <c r="BB54" i="1"/>
  <c r="EP54" i="1"/>
  <c r="DE54" i="1"/>
  <c r="EQ54" i="1"/>
  <c r="CE54" i="1"/>
  <c r="EO54" i="1"/>
  <c r="CI54" i="1"/>
  <c r="DB64" i="1"/>
  <c r="BF54" i="1"/>
  <c r="EN54" i="1"/>
  <c r="BC54" i="1"/>
  <c r="L65" i="2"/>
  <c r="M157" i="2"/>
  <c r="R149" i="2"/>
  <c r="R64" i="2"/>
  <c r="R155" i="2"/>
  <c r="R54" i="2"/>
  <c r="R141" i="2"/>
  <c r="R156" i="2"/>
  <c r="J65" i="2"/>
  <c r="P65" i="2"/>
  <c r="R46" i="2"/>
  <c r="R5" i="2"/>
  <c r="R142" i="2"/>
  <c r="D65" i="2"/>
  <c r="Q157" i="2"/>
  <c r="R47" i="2"/>
  <c r="R62" i="2"/>
  <c r="N65" i="2"/>
  <c r="C157" i="2"/>
  <c r="E65" i="2"/>
  <c r="R153" i="2"/>
  <c r="H65" i="2"/>
  <c r="N157" i="2"/>
  <c r="Q65" i="2"/>
  <c r="C65" i="2"/>
  <c r="R152" i="2"/>
  <c r="P157" i="2"/>
  <c r="R147" i="2"/>
  <c r="L157" i="2"/>
  <c r="R48" i="2"/>
  <c r="R140" i="2"/>
  <c r="R55" i="2"/>
  <c r="R139" i="2"/>
  <c r="R60" i="2"/>
  <c r="D157" i="2"/>
  <c r="R138" i="2"/>
  <c r="R145" i="2"/>
  <c r="R58" i="2"/>
  <c r="R144" i="2"/>
  <c r="R150" i="2"/>
  <c r="R57" i="2"/>
  <c r="H157" i="2"/>
  <c r="F157" i="2"/>
  <c r="R56" i="2"/>
  <c r="R154" i="2"/>
  <c r="G157" i="2"/>
  <c r="R151" i="2"/>
  <c r="R143" i="2"/>
  <c r="I65" i="2"/>
  <c r="I157" i="2"/>
  <c r="F65" i="2"/>
  <c r="R51" i="2"/>
  <c r="R53" i="2"/>
  <c r="R65" i="2"/>
  <c r="R86" i="2"/>
  <c r="K65" i="2"/>
  <c r="R146" i="2"/>
  <c r="O157" i="2"/>
  <c r="R49" i="2"/>
  <c r="E157" i="2"/>
  <c r="R148" i="2"/>
  <c r="B157" i="2"/>
  <c r="R63" i="2"/>
  <c r="G65" i="2"/>
  <c r="B65" i="2"/>
  <c r="R157" i="2"/>
  <c r="J157" i="2"/>
  <c r="R59" i="2"/>
  <c r="R50" i="2"/>
  <c r="R61" i="2"/>
  <c r="M65" i="2"/>
  <c r="K157" i="2"/>
  <c r="R52" i="2"/>
  <c r="O65" i="2"/>
  <c r="A85" i="2" l="1"/>
  <c r="DG64" i="1"/>
  <c r="R42" i="2"/>
  <c r="R82" i="2" s="1"/>
  <c r="R134" i="2" s="1"/>
  <c r="AZ85" i="1"/>
  <c r="A86" i="1"/>
  <c r="A87" i="2" s="1"/>
  <c r="DG85" i="1"/>
  <c r="DG154" i="1"/>
  <c r="DG150" i="1"/>
  <c r="DG146" i="1"/>
  <c r="DG142" i="1"/>
  <c r="DG138" i="1"/>
  <c r="DG153" i="1"/>
  <c r="DG149" i="1"/>
  <c r="DG145" i="1"/>
  <c r="DG141" i="1"/>
  <c r="DG137" i="1"/>
  <c r="DG151" i="1"/>
  <c r="DG143" i="1"/>
  <c r="DG156" i="1"/>
  <c r="DG152" i="1"/>
  <c r="DG148" i="1"/>
  <c r="DG144" i="1"/>
  <c r="DG140" i="1"/>
  <c r="DG155" i="1"/>
  <c r="DG147" i="1"/>
  <c r="DG139" i="1"/>
  <c r="A157" i="1"/>
  <c r="A158" i="2" s="1"/>
  <c r="AZ156" i="1"/>
  <c r="A65" i="1"/>
  <c r="AZ64" i="1"/>
  <c r="FA4" i="1"/>
  <c r="EY4" i="1"/>
  <c r="DK54" i="1"/>
  <c r="DU54" i="1"/>
  <c r="DO54" i="1"/>
  <c r="DT54" i="1"/>
  <c r="DN54" i="1"/>
  <c r="EJ54" i="1"/>
  <c r="EC54" i="1" s="1"/>
  <c r="BO54" i="1" s="1"/>
  <c r="EI54" i="1"/>
  <c r="EB54" i="1" s="1"/>
  <c r="BN54" i="1" s="1"/>
  <c r="EG54" i="1"/>
  <c r="DZ54" i="1" s="1"/>
  <c r="BL54" i="1" s="1"/>
  <c r="CS54" i="1"/>
  <c r="CU54" i="1"/>
  <c r="D54" i="1"/>
  <c r="CO54" i="1"/>
  <c r="CQ54" i="1"/>
  <c r="DI54" i="1"/>
  <c r="CM54" i="1"/>
  <c r="C54" i="1"/>
  <c r="DJ54" i="1"/>
  <c r="DH54" i="1"/>
  <c r="CK54" i="1"/>
  <c r="B54" i="1"/>
  <c r="AY54" i="1"/>
  <c r="EH54" i="1"/>
  <c r="EA54" i="1" s="1"/>
  <c r="BM54" i="1" s="1"/>
  <c r="BC134" i="1"/>
  <c r="AW134" i="1"/>
  <c r="BE134" i="1"/>
  <c r="CI43" i="1"/>
  <c r="BK43" i="1"/>
  <c r="BL2" i="1"/>
  <c r="AU82" i="1"/>
  <c r="EQ65" i="1"/>
  <c r="BF65" i="1"/>
  <c r="CE55" i="1"/>
  <c r="AS55" i="1"/>
  <c r="BB55" i="1"/>
  <c r="AW65" i="1"/>
  <c r="AU55" i="1"/>
  <c r="DE65" i="1"/>
  <c r="EO55" i="1"/>
  <c r="BB65" i="1"/>
  <c r="BA55" i="1"/>
  <c r="CG55" i="1"/>
  <c r="BE55" i="1"/>
  <c r="DC65" i="1"/>
  <c r="EQ55" i="1"/>
  <c r="AX55" i="1"/>
  <c r="BC55" i="1"/>
  <c r="DC55" i="1"/>
  <c r="EN65" i="1"/>
  <c r="BD65" i="1"/>
  <c r="BD55" i="1"/>
  <c r="CH55" i="1"/>
  <c r="CF55" i="1"/>
  <c r="AV55" i="1"/>
  <c r="BF55" i="1"/>
  <c r="AS65" i="1"/>
  <c r="AV65" i="1"/>
  <c r="CD65" i="1"/>
  <c r="DF65" i="1"/>
  <c r="AT55" i="1"/>
  <c r="DD65" i="1"/>
  <c r="BC65" i="1"/>
  <c r="CH65" i="1"/>
  <c r="CE65" i="1"/>
  <c r="DB65" i="1"/>
  <c r="AU65" i="1"/>
  <c r="BA65" i="1"/>
  <c r="AW137" i="1"/>
  <c r="DE55" i="1"/>
  <c r="EN55" i="1"/>
  <c r="EP55" i="1"/>
  <c r="AT65" i="1"/>
  <c r="CG65" i="1"/>
  <c r="BE65" i="1"/>
  <c r="EP65" i="1"/>
  <c r="CI65" i="1"/>
  <c r="EO65" i="1"/>
  <c r="CF65" i="1"/>
  <c r="CD55" i="1"/>
  <c r="DA65" i="1"/>
  <c r="AX65" i="1"/>
  <c r="CI55" i="1"/>
  <c r="AW55" i="1"/>
  <c r="AX137" i="1"/>
  <c r="DA55" i="1"/>
  <c r="C158" i="2"/>
  <c r="S150" i="2"/>
  <c r="S156" i="2"/>
  <c r="S65" i="2"/>
  <c r="S139" i="2"/>
  <c r="O158" i="2"/>
  <c r="S5" i="2"/>
  <c r="G158" i="2"/>
  <c r="J158" i="2"/>
  <c r="S51" i="2"/>
  <c r="S145" i="2"/>
  <c r="R87" i="2"/>
  <c r="S157" i="2"/>
  <c r="I158" i="2"/>
  <c r="S50" i="2"/>
  <c r="S48" i="2"/>
  <c r="S152" i="2"/>
  <c r="F158" i="2"/>
  <c r="D158" i="2"/>
  <c r="S64" i="2"/>
  <c r="S58" i="2"/>
  <c r="C87" i="2"/>
  <c r="S154" i="2"/>
  <c r="H158" i="2"/>
  <c r="K158" i="2"/>
  <c r="S46" i="2"/>
  <c r="N158" i="2"/>
  <c r="F87" i="2"/>
  <c r="S86" i="2"/>
  <c r="R158" i="2"/>
  <c r="S148" i="2"/>
  <c r="S53" i="2"/>
  <c r="S158" i="2"/>
  <c r="S57" i="2"/>
  <c r="D87" i="2"/>
  <c r="S87" i="2"/>
  <c r="S146" i="2"/>
  <c r="S52" i="2"/>
  <c r="M158" i="2"/>
  <c r="S47" i="2"/>
  <c r="S149" i="2"/>
  <c r="S143" i="2"/>
  <c r="S141" i="2"/>
  <c r="I87" i="2"/>
  <c r="L87" i="2"/>
  <c r="P158" i="2"/>
  <c r="B87" i="2"/>
  <c r="H87" i="2"/>
  <c r="S144" i="2"/>
  <c r="S138" i="2"/>
  <c r="S62" i="2"/>
  <c r="S153" i="2"/>
  <c r="N87" i="2"/>
  <c r="L158" i="2"/>
  <c r="S56" i="2"/>
  <c r="S155" i="2"/>
  <c r="S140" i="2"/>
  <c r="B158" i="2"/>
  <c r="E87" i="2"/>
  <c r="P87" i="2"/>
  <c r="S147" i="2"/>
  <c r="S61" i="2"/>
  <c r="S142" i="2"/>
  <c r="Q158" i="2"/>
  <c r="S59" i="2"/>
  <c r="S54" i="2"/>
  <c r="Q87" i="2"/>
  <c r="S60" i="2"/>
  <c r="J87" i="2"/>
  <c r="S49" i="2"/>
  <c r="S63" i="2"/>
  <c r="K87" i="2"/>
  <c r="G87" i="2"/>
  <c r="E158" i="2"/>
  <c r="S55" i="2"/>
  <c r="O87" i="2"/>
  <c r="M87" i="2"/>
  <c r="S151" i="2"/>
  <c r="DG157" i="1" l="1"/>
  <c r="A66" i="2"/>
  <c r="DG65" i="1"/>
  <c r="S42" i="2"/>
  <c r="S82" i="2" s="1"/>
  <c r="S134" i="2" s="1"/>
  <c r="A87" i="1"/>
  <c r="A88" i="2" s="1"/>
  <c r="AZ86" i="1"/>
  <c r="DG86" i="1"/>
  <c r="A158" i="1"/>
  <c r="AZ157" i="1"/>
  <c r="CQ65" i="1"/>
  <c r="CK65" i="1"/>
  <c r="B65" i="1"/>
  <c r="AY65" i="1"/>
  <c r="DK65" i="1"/>
  <c r="DO65" i="1"/>
  <c r="DI65" i="1"/>
  <c r="DH65" i="1"/>
  <c r="DN65" i="1"/>
  <c r="DJ65" i="1"/>
  <c r="EH65" i="1"/>
  <c r="EA65" i="1" s="1"/>
  <c r="BM65" i="1" s="1"/>
  <c r="EI65" i="1"/>
  <c r="EB65" i="1" s="1"/>
  <c r="BN65" i="1" s="1"/>
  <c r="EG65" i="1"/>
  <c r="DZ65" i="1" s="1"/>
  <c r="BL65" i="1" s="1"/>
  <c r="CO65" i="1"/>
  <c r="D65" i="1"/>
  <c r="CU65" i="1"/>
  <c r="CM65" i="1"/>
  <c r="C65" i="1"/>
  <c r="CS65" i="1"/>
  <c r="EJ65" i="1"/>
  <c r="EC65" i="1" s="1"/>
  <c r="BO65" i="1" s="1"/>
  <c r="A66" i="1"/>
  <c r="AZ65" i="1"/>
  <c r="DT65" i="1" s="1"/>
  <c r="F65" i="1"/>
  <c r="DV54" i="1"/>
  <c r="DW54" i="1"/>
  <c r="DK55" i="1"/>
  <c r="DN55" i="1"/>
  <c r="DU55" i="1"/>
  <c r="DO55" i="1"/>
  <c r="DT55" i="1"/>
  <c r="DS54" i="1"/>
  <c r="DL54" i="1"/>
  <c r="DP54" i="1"/>
  <c r="DM54" i="1"/>
  <c r="DQ54" i="1"/>
  <c r="CP54" i="1"/>
  <c r="CB54" i="1"/>
  <c r="BU54" i="1"/>
  <c r="E54" i="1"/>
  <c r="BZ54" i="1"/>
  <c r="BS54" i="1"/>
  <c r="EJ55" i="1"/>
  <c r="EC55" i="1" s="1"/>
  <c r="BO55" i="1" s="1"/>
  <c r="EI55" i="1"/>
  <c r="EB55" i="1" s="1"/>
  <c r="BN55" i="1" s="1"/>
  <c r="EG55" i="1"/>
  <c r="DZ55" i="1" s="1"/>
  <c r="BL55" i="1" s="1"/>
  <c r="CS55" i="1"/>
  <c r="CU55" i="1"/>
  <c r="D55" i="1"/>
  <c r="CO55" i="1"/>
  <c r="CQ55" i="1"/>
  <c r="DI55" i="1"/>
  <c r="C55" i="1"/>
  <c r="CM55" i="1"/>
  <c r="DJ55" i="1"/>
  <c r="DH55" i="1"/>
  <c r="AY55" i="1"/>
  <c r="CK55" i="1"/>
  <c r="B55" i="1"/>
  <c r="EH55" i="1"/>
  <c r="EA55" i="1" s="1"/>
  <c r="BM55" i="1" s="1"/>
  <c r="F63" i="1"/>
  <c r="F55" i="1"/>
  <c r="AS82" i="1"/>
  <c r="AS134" i="1"/>
  <c r="BA134" i="1"/>
  <c r="BM2" i="1"/>
  <c r="BL43" i="1"/>
  <c r="J66" i="2"/>
  <c r="S66" i="2"/>
  <c r="K66" i="2"/>
  <c r="B66" i="2"/>
  <c r="O66" i="2"/>
  <c r="G66" i="2"/>
  <c r="E66" i="2"/>
  <c r="N66" i="2"/>
  <c r="H66" i="2"/>
  <c r="M66" i="2"/>
  <c r="F66" i="2"/>
  <c r="R66" i="2"/>
  <c r="L66" i="2"/>
  <c r="C66" i="2"/>
  <c r="P66" i="2"/>
  <c r="I66" i="2"/>
  <c r="Q66" i="2"/>
  <c r="D66" i="2"/>
  <c r="ES54" i="1" l="1"/>
  <c r="A159" i="2"/>
  <c r="DG158" i="1"/>
  <c r="A67" i="2"/>
  <c r="DG66" i="1"/>
  <c r="T42" i="2"/>
  <c r="T82" i="2" s="1"/>
  <c r="T134" i="2" s="1"/>
  <c r="A88" i="1"/>
  <c r="A89" i="2" s="1"/>
  <c r="AZ87" i="1"/>
  <c r="DG87" i="1"/>
  <c r="BU65" i="1"/>
  <c r="A159" i="1"/>
  <c r="AZ158" i="1"/>
  <c r="DQ65" i="1"/>
  <c r="CB65" i="1"/>
  <c r="BS65" i="1"/>
  <c r="DP65" i="1"/>
  <c r="DL65" i="1"/>
  <c r="DU65" i="1"/>
  <c r="DW65" i="1" s="1"/>
  <c r="E65" i="1"/>
  <c r="BZ65" i="1"/>
  <c r="A67" i="1"/>
  <c r="AZ66" i="1"/>
  <c r="F66" i="1"/>
  <c r="DM65" i="1"/>
  <c r="DS65" i="1"/>
  <c r="CP65" i="1"/>
  <c r="DV65" i="1"/>
  <c r="DW55" i="1"/>
  <c r="DV55" i="1"/>
  <c r="DS55" i="1"/>
  <c r="DL55" i="1"/>
  <c r="DP55" i="1"/>
  <c r="DM55" i="1"/>
  <c r="DQ55" i="1"/>
  <c r="E55" i="1"/>
  <c r="CB55" i="1"/>
  <c r="CC55" i="1" s="1"/>
  <c r="BZ55" i="1"/>
  <c r="CA55" i="1" s="1"/>
  <c r="CP55" i="1"/>
  <c r="BS55" i="1"/>
  <c r="BT55" i="1" s="1"/>
  <c r="BU55" i="1"/>
  <c r="BM43" i="1"/>
  <c r="BN2" i="1"/>
  <c r="F62" i="1"/>
  <c r="ES65" i="1" l="1"/>
  <c r="ES55" i="1"/>
  <c r="A160" i="2"/>
  <c r="DG159" i="1"/>
  <c r="A68" i="2"/>
  <c r="DG67" i="1"/>
  <c r="U42" i="2"/>
  <c r="U82" i="2" s="1"/>
  <c r="U134" i="2" s="1"/>
  <c r="A89" i="1"/>
  <c r="A90" i="2" s="1"/>
  <c r="AZ88" i="1"/>
  <c r="DG88" i="1"/>
  <c r="A160" i="1"/>
  <c r="AZ159" i="1"/>
  <c r="A68" i="1"/>
  <c r="AZ67" i="1"/>
  <c r="F67" i="1"/>
  <c r="F64" i="1"/>
  <c r="BN43" i="1"/>
  <c r="BO2" i="1"/>
  <c r="F61" i="1"/>
  <c r="AT151" i="1"/>
  <c r="AT159" i="1"/>
  <c r="EO66" i="1"/>
  <c r="CD68" i="1"/>
  <c r="BB67" i="1"/>
  <c r="AS155" i="1"/>
  <c r="AT155" i="1"/>
  <c r="AT142" i="1"/>
  <c r="CF68" i="1"/>
  <c r="CD66" i="1"/>
  <c r="AS148" i="1"/>
  <c r="BA67" i="1"/>
  <c r="DD67" i="1"/>
  <c r="AV66" i="1"/>
  <c r="AS154" i="1"/>
  <c r="AT138" i="1"/>
  <c r="AT157" i="1"/>
  <c r="EQ68" i="1"/>
  <c r="AS139" i="1"/>
  <c r="CG66" i="1"/>
  <c r="AT158" i="1"/>
  <c r="AS145" i="1"/>
  <c r="AT149" i="1"/>
  <c r="CE68" i="1"/>
  <c r="CE67" i="1"/>
  <c r="DD66" i="1"/>
  <c r="AT139" i="1"/>
  <c r="BD67" i="1"/>
  <c r="EN67" i="1"/>
  <c r="AS67" i="1"/>
  <c r="BD68" i="1"/>
  <c r="AT137" i="1"/>
  <c r="CF67" i="1"/>
  <c r="AX66" i="1"/>
  <c r="CG68" i="1"/>
  <c r="AS149" i="1"/>
  <c r="AT68" i="1"/>
  <c r="CH68" i="1"/>
  <c r="AT141" i="1"/>
  <c r="AS160" i="1"/>
  <c r="AT66" i="1"/>
  <c r="BA68" i="1"/>
  <c r="AS159" i="1"/>
  <c r="EO67" i="1"/>
  <c r="BB68" i="1"/>
  <c r="AT160" i="1"/>
  <c r="BC67" i="1"/>
  <c r="EN66" i="1"/>
  <c r="AS68" i="1"/>
  <c r="EQ66" i="1"/>
  <c r="DB66" i="1"/>
  <c r="CH66" i="1"/>
  <c r="DA67" i="1"/>
  <c r="AW66" i="1"/>
  <c r="DB68" i="1"/>
  <c r="DF66" i="1"/>
  <c r="AS158" i="1"/>
  <c r="AS146" i="1"/>
  <c r="CH67" i="1"/>
  <c r="DE68" i="1"/>
  <c r="BA66" i="1"/>
  <c r="AS152" i="1"/>
  <c r="AT143" i="1"/>
  <c r="EN68" i="1"/>
  <c r="AS138" i="1"/>
  <c r="CI68" i="1"/>
  <c r="DB67" i="1"/>
  <c r="DA68" i="1"/>
  <c r="BC68" i="1"/>
  <c r="AT156" i="1"/>
  <c r="BF67" i="1"/>
  <c r="DF67" i="1"/>
  <c r="AS153" i="1"/>
  <c r="BC66" i="1"/>
  <c r="AU68" i="1"/>
  <c r="AS143" i="1"/>
  <c r="DE66" i="1"/>
  <c r="AT148" i="1"/>
  <c r="AV67" i="1"/>
  <c r="DC68" i="1"/>
  <c r="AT150" i="1"/>
  <c r="AT146" i="1"/>
  <c r="AT144" i="1"/>
  <c r="EP66" i="1"/>
  <c r="CI66" i="1"/>
  <c r="BA137" i="1"/>
  <c r="AT67" i="1"/>
  <c r="AS142" i="1"/>
  <c r="AS150" i="1"/>
  <c r="BD66" i="1"/>
  <c r="BE67" i="1"/>
  <c r="DC66" i="1"/>
  <c r="AS156" i="1"/>
  <c r="AT140" i="1"/>
  <c r="EO68" i="1"/>
  <c r="CG67" i="1"/>
  <c r="DE67" i="1"/>
  <c r="BA85" i="1"/>
  <c r="AT154" i="1"/>
  <c r="AT147" i="1"/>
  <c r="CE66" i="1"/>
  <c r="AU66" i="1"/>
  <c r="AT152" i="1"/>
  <c r="AS151" i="1"/>
  <c r="BE66" i="1"/>
  <c r="BB66" i="1"/>
  <c r="BF68" i="1"/>
  <c r="EP68" i="1"/>
  <c r="AW67" i="1"/>
  <c r="AT153" i="1"/>
  <c r="EP67" i="1"/>
  <c r="AS147" i="1"/>
  <c r="DA66" i="1"/>
  <c r="AS144" i="1"/>
  <c r="CI67" i="1"/>
  <c r="AW68" i="1"/>
  <c r="AS157" i="1"/>
  <c r="AU67" i="1"/>
  <c r="AT145" i="1"/>
  <c r="DC67" i="1"/>
  <c r="DF68" i="1"/>
  <c r="DD68" i="1"/>
  <c r="AX68" i="1"/>
  <c r="BE68" i="1"/>
  <c r="AS141" i="1"/>
  <c r="CD67" i="1"/>
  <c r="AV68" i="1"/>
  <c r="AS140" i="1"/>
  <c r="EQ67" i="1"/>
  <c r="AS137" i="1"/>
  <c r="BF66" i="1"/>
  <c r="CF66" i="1"/>
  <c r="AX67" i="1"/>
  <c r="AS66" i="1"/>
  <c r="E90" i="2"/>
  <c r="B67" i="2"/>
  <c r="U143" i="2"/>
  <c r="P67" i="2"/>
  <c r="U65" i="2"/>
  <c r="M89" i="2"/>
  <c r="K68" i="2"/>
  <c r="G90" i="2"/>
  <c r="H89" i="2"/>
  <c r="G89" i="2"/>
  <c r="P88" i="2"/>
  <c r="T140" i="2"/>
  <c r="V60" i="2"/>
  <c r="U150" i="2"/>
  <c r="U89" i="2"/>
  <c r="G160" i="2"/>
  <c r="N68" i="2"/>
  <c r="D159" i="2"/>
  <c r="U138" i="2"/>
  <c r="R89" i="2"/>
  <c r="N67" i="2"/>
  <c r="K159" i="2"/>
  <c r="O159" i="2"/>
  <c r="O160" i="2"/>
  <c r="V159" i="2"/>
  <c r="I159" i="2"/>
  <c r="T64" i="2"/>
  <c r="U142" i="2"/>
  <c r="L90" i="2"/>
  <c r="V64" i="2"/>
  <c r="U68" i="2"/>
  <c r="U144" i="2"/>
  <c r="D89" i="2"/>
  <c r="V68" i="2"/>
  <c r="U5" i="2"/>
  <c r="Q90" i="2"/>
  <c r="I90" i="2"/>
  <c r="S160" i="2"/>
  <c r="T51" i="2"/>
  <c r="V65" i="2"/>
  <c r="C88" i="2"/>
  <c r="T155" i="2"/>
  <c r="D68" i="2"/>
  <c r="T143" i="2"/>
  <c r="E88" i="2"/>
  <c r="K90" i="2"/>
  <c r="V87" i="2"/>
  <c r="S68" i="2"/>
  <c r="T60" i="2"/>
  <c r="H88" i="2"/>
  <c r="V146" i="2"/>
  <c r="V61" i="2"/>
  <c r="G68" i="2"/>
  <c r="E89" i="2"/>
  <c r="C68" i="2"/>
  <c r="V142" i="2"/>
  <c r="N88" i="2"/>
  <c r="P160" i="2"/>
  <c r="Q68" i="2"/>
  <c r="B89" i="2"/>
  <c r="C160" i="2"/>
  <c r="K67" i="2"/>
  <c r="T89" i="2"/>
  <c r="G88" i="2"/>
  <c r="U86" i="2"/>
  <c r="T153" i="2"/>
  <c r="R88" i="2"/>
  <c r="T149" i="2"/>
  <c r="T86" i="2"/>
  <c r="L159" i="2"/>
  <c r="P68" i="2"/>
  <c r="V155" i="2"/>
  <c r="V157" i="2"/>
  <c r="V56" i="2"/>
  <c r="V138" i="2"/>
  <c r="T47" i="2"/>
  <c r="E67" i="2"/>
  <c r="T158" i="2"/>
  <c r="U88" i="2"/>
  <c r="E159" i="2"/>
  <c r="F90" i="2"/>
  <c r="T62" i="2"/>
  <c r="T152" i="2"/>
  <c r="R159" i="2"/>
  <c r="B88" i="2"/>
  <c r="U139" i="2"/>
  <c r="U48" i="2"/>
  <c r="V158" i="2"/>
  <c r="U63" i="2"/>
  <c r="V66" i="2"/>
  <c r="G67" i="2"/>
  <c r="V144" i="2"/>
  <c r="T57" i="2"/>
  <c r="C67" i="2"/>
  <c r="V51" i="2"/>
  <c r="N159" i="2"/>
  <c r="U145" i="2"/>
  <c r="T56" i="2"/>
  <c r="H68" i="2"/>
  <c r="V156" i="2"/>
  <c r="V154" i="2"/>
  <c r="R90" i="2"/>
  <c r="T160" i="2"/>
  <c r="H160" i="2"/>
  <c r="T159" i="2"/>
  <c r="K160" i="2"/>
  <c r="M159" i="2"/>
  <c r="P159" i="2"/>
  <c r="U147" i="2"/>
  <c r="U158" i="2"/>
  <c r="U50" i="2"/>
  <c r="I68" i="2"/>
  <c r="T147" i="2"/>
  <c r="B159" i="2"/>
  <c r="U64" i="2"/>
  <c r="V147" i="2"/>
  <c r="U59" i="2"/>
  <c r="V59" i="2"/>
  <c r="T61" i="2"/>
  <c r="V89" i="2"/>
  <c r="U90" i="2"/>
  <c r="V149" i="2"/>
  <c r="M88" i="2"/>
  <c r="V88" i="2"/>
  <c r="T53" i="2"/>
  <c r="Q67" i="2"/>
  <c r="T88" i="2"/>
  <c r="T145" i="2"/>
  <c r="U155" i="2"/>
  <c r="V55" i="2"/>
  <c r="V63" i="2"/>
  <c r="V49" i="2"/>
  <c r="V151" i="2"/>
  <c r="T90" i="2"/>
  <c r="V141" i="2"/>
  <c r="P89" i="2"/>
  <c r="C89" i="2"/>
  <c r="O89" i="2"/>
  <c r="C159" i="2"/>
  <c r="M67" i="2"/>
  <c r="M160" i="2"/>
  <c r="G159" i="2"/>
  <c r="U67" i="2"/>
  <c r="J68" i="2"/>
  <c r="U157" i="2"/>
  <c r="U60" i="2"/>
  <c r="T65" i="2"/>
  <c r="V153" i="2"/>
  <c r="F89" i="2"/>
  <c r="U47" i="2"/>
  <c r="J160" i="2"/>
  <c r="K89" i="2"/>
  <c r="I67" i="2"/>
  <c r="J89" i="2"/>
  <c r="T138" i="2"/>
  <c r="H67" i="2"/>
  <c r="L68" i="2"/>
  <c r="F88" i="2"/>
  <c r="H159" i="2"/>
  <c r="U159" i="2"/>
  <c r="V58" i="2"/>
  <c r="T150" i="2"/>
  <c r="V53" i="2"/>
  <c r="L67" i="2"/>
  <c r="T48" i="2"/>
  <c r="O88" i="2"/>
  <c r="O90" i="2"/>
  <c r="P90" i="2"/>
  <c r="B160" i="2"/>
  <c r="N89" i="2"/>
  <c r="U152" i="2"/>
  <c r="O67" i="2"/>
  <c r="T54" i="2"/>
  <c r="T5" i="2"/>
  <c r="T67" i="2"/>
  <c r="U153" i="2"/>
  <c r="S90" i="2"/>
  <c r="D90" i="2"/>
  <c r="T58" i="2"/>
  <c r="U156" i="2"/>
  <c r="V150" i="2"/>
  <c r="T87" i="2"/>
  <c r="T63" i="2"/>
  <c r="S159" i="2"/>
  <c r="T157" i="2"/>
  <c r="L160" i="2"/>
  <c r="C90" i="2"/>
  <c r="J88" i="2"/>
  <c r="T50" i="2"/>
  <c r="Q160" i="2"/>
  <c r="U61" i="2"/>
  <c r="V90" i="2"/>
  <c r="U56" i="2"/>
  <c r="V48" i="2"/>
  <c r="D67" i="2"/>
  <c r="N160" i="2"/>
  <c r="U151" i="2"/>
  <c r="N90" i="2"/>
  <c r="Q89" i="2"/>
  <c r="T142" i="2"/>
  <c r="T55" i="2"/>
  <c r="V160" i="2"/>
  <c r="J67" i="2"/>
  <c r="M68" i="2"/>
  <c r="U62" i="2"/>
  <c r="V139" i="2"/>
  <c r="U55" i="2"/>
  <c r="T52" i="2"/>
  <c r="H90" i="2"/>
  <c r="K88" i="2"/>
  <c r="V50" i="2"/>
  <c r="J159" i="2"/>
  <c r="F160" i="2"/>
  <c r="D88" i="2"/>
  <c r="B90" i="2"/>
  <c r="M90" i="2"/>
  <c r="U140" i="2"/>
  <c r="T66" i="2"/>
  <c r="V5" i="2"/>
  <c r="U149" i="2"/>
  <c r="T148" i="2"/>
  <c r="U66" i="2"/>
  <c r="V52" i="2"/>
  <c r="U53" i="2"/>
  <c r="E160" i="2"/>
  <c r="U52" i="2"/>
  <c r="V152" i="2"/>
  <c r="T151" i="2"/>
  <c r="I89" i="2"/>
  <c r="V86" i="2"/>
  <c r="V67" i="2"/>
  <c r="Q159" i="2"/>
  <c r="T59" i="2"/>
  <c r="V57" i="2"/>
  <c r="U58" i="2"/>
  <c r="V54" i="2"/>
  <c r="U160" i="2"/>
  <c r="F68" i="2"/>
  <c r="U57" i="2"/>
  <c r="U46" i="2"/>
  <c r="R160" i="2"/>
  <c r="E68" i="2"/>
  <c r="V140" i="2"/>
  <c r="T49" i="2"/>
  <c r="T154" i="2"/>
  <c r="O68" i="2"/>
  <c r="T146" i="2"/>
  <c r="S89" i="2"/>
  <c r="D160" i="2"/>
  <c r="T68" i="2"/>
  <c r="V143" i="2"/>
  <c r="U154" i="2"/>
  <c r="R68" i="2"/>
  <c r="F159" i="2"/>
  <c r="V148" i="2"/>
  <c r="S67" i="2"/>
  <c r="V145" i="2"/>
  <c r="T46" i="2"/>
  <c r="Q88" i="2"/>
  <c r="I160" i="2"/>
  <c r="F67" i="2"/>
  <c r="U49" i="2"/>
  <c r="L88" i="2"/>
  <c r="L89" i="2"/>
  <c r="T144" i="2"/>
  <c r="V62" i="2"/>
  <c r="U141" i="2"/>
  <c r="U54" i="2"/>
  <c r="T156" i="2"/>
  <c r="U51" i="2"/>
  <c r="U148" i="2"/>
  <c r="V46" i="2"/>
  <c r="U146" i="2"/>
  <c r="B68" i="2"/>
  <c r="V47" i="2"/>
  <c r="S88" i="2"/>
  <c r="R67" i="2"/>
  <c r="I88" i="2"/>
  <c r="U87" i="2"/>
  <c r="J90" i="2"/>
  <c r="T141" i="2"/>
  <c r="T139" i="2"/>
  <c r="CU67" i="1" l="1"/>
  <c r="DK67" i="1"/>
  <c r="DO67" i="1"/>
  <c r="DI67" i="1"/>
  <c r="DN67" i="1"/>
  <c r="DH67" i="1"/>
  <c r="DJ67" i="1"/>
  <c r="EJ66" i="1"/>
  <c r="EC66" i="1" s="1"/>
  <c r="BO66" i="1" s="1"/>
  <c r="CO67" i="1"/>
  <c r="D67" i="1"/>
  <c r="EH67" i="1"/>
  <c r="EA67" i="1" s="1"/>
  <c r="BM67" i="1" s="1"/>
  <c r="DU66" i="1"/>
  <c r="EH66" i="1"/>
  <c r="EA66" i="1" s="1"/>
  <c r="BM66" i="1" s="1"/>
  <c r="CU66" i="1"/>
  <c r="DJ66" i="1"/>
  <c r="DH66" i="1"/>
  <c r="DN66" i="1"/>
  <c r="EJ67" i="1"/>
  <c r="EC67" i="1" s="1"/>
  <c r="BO67" i="1" s="1"/>
  <c r="CQ67" i="1"/>
  <c r="EI67" i="1"/>
  <c r="EB67" i="1" s="1"/>
  <c r="BN67" i="1" s="1"/>
  <c r="CK67" i="1"/>
  <c r="AY67" i="1"/>
  <c r="B67" i="1"/>
  <c r="EG66" i="1"/>
  <c r="DZ66" i="1" s="1"/>
  <c r="BL66" i="1" s="1"/>
  <c r="CM66" i="1"/>
  <c r="C66" i="1"/>
  <c r="CS66" i="1"/>
  <c r="D66" i="1"/>
  <c r="CO66" i="1"/>
  <c r="DO66" i="1"/>
  <c r="DI66" i="1"/>
  <c r="DK66" i="1"/>
  <c r="CQ66" i="1"/>
  <c r="DT66" i="1"/>
  <c r="EI66" i="1"/>
  <c r="EB66" i="1" s="1"/>
  <c r="BN66" i="1" s="1"/>
  <c r="AY66" i="1"/>
  <c r="B66" i="1"/>
  <c r="CK66" i="1"/>
  <c r="EG67" i="1"/>
  <c r="DZ67" i="1" s="1"/>
  <c r="BL67" i="1" s="1"/>
  <c r="CM67" i="1"/>
  <c r="C67" i="1"/>
  <c r="CS67" i="1"/>
  <c r="DU67" i="1"/>
  <c r="A161" i="2"/>
  <c r="DG160" i="1"/>
  <c r="A69" i="2"/>
  <c r="DG68" i="1"/>
  <c r="V42" i="2"/>
  <c r="V82" i="2" s="1"/>
  <c r="V134" i="2" s="1"/>
  <c r="A90" i="1"/>
  <c r="A91" i="2" s="1"/>
  <c r="AZ89" i="1"/>
  <c r="DG89" i="1"/>
  <c r="DT67" i="1"/>
  <c r="A161" i="1"/>
  <c r="AZ160" i="1"/>
  <c r="CQ68" i="1"/>
  <c r="DK68" i="1"/>
  <c r="DI68" i="1"/>
  <c r="DO68" i="1"/>
  <c r="CK68" i="1"/>
  <c r="B68" i="1"/>
  <c r="AY68" i="1"/>
  <c r="DN68" i="1"/>
  <c r="DJ68" i="1"/>
  <c r="DH68" i="1"/>
  <c r="CS68" i="1"/>
  <c r="CU68" i="1"/>
  <c r="CO68" i="1"/>
  <c r="D68" i="1"/>
  <c r="EG68" i="1"/>
  <c r="DZ68" i="1" s="1"/>
  <c r="BL68" i="1" s="1"/>
  <c r="EJ68" i="1"/>
  <c r="EC68" i="1" s="1"/>
  <c r="BO68" i="1" s="1"/>
  <c r="EH68" i="1"/>
  <c r="EA68" i="1" s="1"/>
  <c r="BM68" i="1" s="1"/>
  <c r="EI68" i="1"/>
  <c r="EB68" i="1" s="1"/>
  <c r="BN68" i="1" s="1"/>
  <c r="CM68" i="1"/>
  <c r="C68" i="1"/>
  <c r="A69" i="1"/>
  <c r="AZ68" i="1"/>
  <c r="DT68" i="1" s="1"/>
  <c r="F68" i="1"/>
  <c r="F160" i="1"/>
  <c r="G160" i="1"/>
  <c r="BO43" i="1"/>
  <c r="F60" i="1"/>
  <c r="CD69" i="1"/>
  <c r="DA69" i="1"/>
  <c r="DB69" i="1"/>
  <c r="BA69" i="1"/>
  <c r="AX69" i="1"/>
  <c r="BE69" i="1"/>
  <c r="EO69" i="1"/>
  <c r="AU69" i="1"/>
  <c r="EN69" i="1"/>
  <c r="EP69" i="1"/>
  <c r="CF69" i="1"/>
  <c r="CI69" i="1"/>
  <c r="EQ69" i="1"/>
  <c r="CE69" i="1"/>
  <c r="BB69" i="1"/>
  <c r="AS69" i="1"/>
  <c r="BF69" i="1"/>
  <c r="DF69" i="1"/>
  <c r="BC69" i="1"/>
  <c r="AV69" i="1"/>
  <c r="AT69" i="1"/>
  <c r="AT161" i="1"/>
  <c r="DE69" i="1"/>
  <c r="DC69" i="1"/>
  <c r="CH69" i="1"/>
  <c r="DD69" i="1"/>
  <c r="CG69" i="1"/>
  <c r="BD69" i="1"/>
  <c r="AW69" i="1"/>
  <c r="AS161" i="1"/>
  <c r="W158" i="2"/>
  <c r="M69" i="2"/>
  <c r="L161" i="2"/>
  <c r="W65" i="2"/>
  <c r="W89" i="2"/>
  <c r="Q69" i="2"/>
  <c r="K91" i="2"/>
  <c r="P91" i="2"/>
  <c r="I69" i="2"/>
  <c r="W54" i="2"/>
  <c r="N69" i="2"/>
  <c r="H91" i="2"/>
  <c r="W86" i="2"/>
  <c r="G161" i="2"/>
  <c r="W52" i="2"/>
  <c r="F161" i="2"/>
  <c r="W46" i="2"/>
  <c r="W152" i="2"/>
  <c r="W60" i="2"/>
  <c r="W151" i="2"/>
  <c r="K161" i="2"/>
  <c r="W159" i="2"/>
  <c r="W140" i="2"/>
  <c r="R69" i="2"/>
  <c r="M91" i="2"/>
  <c r="E161" i="2"/>
  <c r="W160" i="2"/>
  <c r="W153" i="2"/>
  <c r="B69" i="2"/>
  <c r="W69" i="2"/>
  <c r="W66" i="2"/>
  <c r="W146" i="2"/>
  <c r="U69" i="2"/>
  <c r="G69" i="2"/>
  <c r="N161" i="2"/>
  <c r="J161" i="2"/>
  <c r="W144" i="2"/>
  <c r="S69" i="2"/>
  <c r="U161" i="2"/>
  <c r="G91" i="2"/>
  <c r="W56" i="2"/>
  <c r="J69" i="2"/>
  <c r="J91" i="2"/>
  <c r="R91" i="2"/>
  <c r="W141" i="2"/>
  <c r="W51" i="2"/>
  <c r="V69" i="2"/>
  <c r="W53" i="2"/>
  <c r="W49" i="2"/>
  <c r="F91" i="2"/>
  <c r="W58" i="2"/>
  <c r="W139" i="2"/>
  <c r="S161" i="2"/>
  <c r="P69" i="2"/>
  <c r="Q161" i="2"/>
  <c r="O69" i="2"/>
  <c r="C91" i="2"/>
  <c r="W57" i="2"/>
  <c r="W91" i="2"/>
  <c r="N91" i="2"/>
  <c r="V91" i="2"/>
  <c r="W142" i="2"/>
  <c r="T161" i="2"/>
  <c r="Q91" i="2"/>
  <c r="B91" i="2"/>
  <c r="W61" i="2"/>
  <c r="W64" i="2"/>
  <c r="D91" i="2"/>
  <c r="O161" i="2"/>
  <c r="P161" i="2"/>
  <c r="C161" i="2"/>
  <c r="H161" i="2"/>
  <c r="I161" i="2"/>
  <c r="W143" i="2"/>
  <c r="W157" i="2"/>
  <c r="W55" i="2"/>
  <c r="M161" i="2"/>
  <c r="W68" i="2"/>
  <c r="D69" i="2"/>
  <c r="W67" i="2"/>
  <c r="F69" i="2"/>
  <c r="E91" i="2"/>
  <c r="C69" i="2"/>
  <c r="D161" i="2"/>
  <c r="W90" i="2"/>
  <c r="W63" i="2"/>
  <c r="W62" i="2"/>
  <c r="O91" i="2"/>
  <c r="W48" i="2"/>
  <c r="W138" i="2"/>
  <c r="I91" i="2"/>
  <c r="W59" i="2"/>
  <c r="W47" i="2"/>
  <c r="H69" i="2"/>
  <c r="V161" i="2"/>
  <c r="W150" i="2"/>
  <c r="W155" i="2"/>
  <c r="L69" i="2"/>
  <c r="T69" i="2"/>
  <c r="E69" i="2"/>
  <c r="S91" i="2"/>
  <c r="W88" i="2"/>
  <c r="W147" i="2"/>
  <c r="K69" i="2"/>
  <c r="R161" i="2"/>
  <c r="W154" i="2"/>
  <c r="W156" i="2"/>
  <c r="L91" i="2"/>
  <c r="W149" i="2"/>
  <c r="W50" i="2"/>
  <c r="W145" i="2"/>
  <c r="W148" i="2"/>
  <c r="W87" i="2"/>
  <c r="W5" i="2"/>
  <c r="U91" i="2"/>
  <c r="B161" i="2"/>
  <c r="T91" i="2"/>
  <c r="W161" i="2"/>
  <c r="DV66" i="1" l="1"/>
  <c r="DM66" i="1"/>
  <c r="BZ67" i="1"/>
  <c r="DW66" i="1"/>
  <c r="CP66" i="1"/>
  <c r="CP67" i="1"/>
  <c r="E66" i="1"/>
  <c r="BZ66" i="1"/>
  <c r="CA66" i="1" s="1"/>
  <c r="DV67" i="1"/>
  <c r="DM67" i="1"/>
  <c r="E67" i="1"/>
  <c r="CB67" i="1"/>
  <c r="DQ67" i="1"/>
  <c r="DP66" i="1"/>
  <c r="CB66" i="1"/>
  <c r="CC66" i="1" s="1"/>
  <c r="DP67" i="1"/>
  <c r="DL67" i="1"/>
  <c r="DW67" i="1"/>
  <c r="BU66" i="1"/>
  <c r="DS66" i="1"/>
  <c r="BS67" i="1"/>
  <c r="DL66" i="1"/>
  <c r="BS66" i="1"/>
  <c r="BT66" i="1" s="1"/>
  <c r="DS67" i="1"/>
  <c r="BU67" i="1"/>
  <c r="DQ66" i="1"/>
  <c r="A162" i="2"/>
  <c r="DG161" i="1"/>
  <c r="A70" i="2"/>
  <c r="DG69" i="1"/>
  <c r="W42" i="2"/>
  <c r="W82" i="2" s="1"/>
  <c r="W134" i="2" s="1"/>
  <c r="A91" i="1"/>
  <c r="A92" i="2" s="1"/>
  <c r="AZ90" i="1"/>
  <c r="DG90" i="1"/>
  <c r="DV68" i="1"/>
  <c r="A162" i="1"/>
  <c r="AZ161" i="1"/>
  <c r="F161" i="1"/>
  <c r="G161" i="1"/>
  <c r="DQ68" i="1"/>
  <c r="BS68" i="1"/>
  <c r="BU68" i="1"/>
  <c r="BZ68" i="1"/>
  <c r="DM68" i="1"/>
  <c r="CQ69" i="1"/>
  <c r="B69" i="1"/>
  <c r="CK69" i="1"/>
  <c r="AY69" i="1"/>
  <c r="DK69" i="1"/>
  <c r="DI69" i="1"/>
  <c r="DO69" i="1"/>
  <c r="DH69" i="1"/>
  <c r="DN69" i="1"/>
  <c r="DJ69" i="1"/>
  <c r="CM69" i="1"/>
  <c r="C69" i="1"/>
  <c r="CS69" i="1"/>
  <c r="EI69" i="1"/>
  <c r="EB69" i="1" s="1"/>
  <c r="BN69" i="1" s="1"/>
  <c r="CO69" i="1"/>
  <c r="D69" i="1"/>
  <c r="EH69" i="1"/>
  <c r="EA69" i="1" s="1"/>
  <c r="BM69" i="1" s="1"/>
  <c r="EG69" i="1"/>
  <c r="DZ69" i="1" s="1"/>
  <c r="BL69" i="1" s="1"/>
  <c r="EJ69" i="1"/>
  <c r="EC69" i="1" s="1"/>
  <c r="BO69" i="1" s="1"/>
  <c r="CU69" i="1"/>
  <c r="CP68" i="1"/>
  <c r="DU68" i="1"/>
  <c r="DW68" i="1" s="1"/>
  <c r="CB68" i="1"/>
  <c r="DL68" i="1"/>
  <c r="DP68" i="1"/>
  <c r="DS68" i="1"/>
  <c r="A70" i="1"/>
  <c r="AZ69" i="1"/>
  <c r="DU69" i="1" s="1"/>
  <c r="F69" i="1"/>
  <c r="E68" i="1"/>
  <c r="F159" i="1"/>
  <c r="G159" i="1"/>
  <c r="F59" i="1"/>
  <c r="AS162" i="1"/>
  <c r="AT162" i="1"/>
  <c r="DB70" i="1"/>
  <c r="DD70" i="1"/>
  <c r="DF70" i="1"/>
  <c r="X149" i="2"/>
  <c r="G92" i="2"/>
  <c r="M70" i="2"/>
  <c r="C70" i="2"/>
  <c r="D92" i="2"/>
  <c r="W162" i="2"/>
  <c r="N162" i="2"/>
  <c r="X156" i="2"/>
  <c r="W70" i="2"/>
  <c r="X70" i="2"/>
  <c r="N70" i="2"/>
  <c r="F70" i="2"/>
  <c r="T70" i="2"/>
  <c r="X89" i="2"/>
  <c r="X53" i="2"/>
  <c r="I92" i="2"/>
  <c r="H70" i="2"/>
  <c r="X158" i="2"/>
  <c r="V92" i="2"/>
  <c r="X151" i="2"/>
  <c r="X61" i="2"/>
  <c r="B70" i="2"/>
  <c r="E92" i="2"/>
  <c r="X154" i="2"/>
  <c r="X56" i="2"/>
  <c r="G162" i="2"/>
  <c r="X59" i="2"/>
  <c r="T162" i="2"/>
  <c r="X51" i="2"/>
  <c r="X139" i="2"/>
  <c r="L70" i="2"/>
  <c r="X161" i="2"/>
  <c r="X146" i="2"/>
  <c r="X152" i="2"/>
  <c r="M162" i="2"/>
  <c r="D70" i="2"/>
  <c r="X62" i="2"/>
  <c r="X148" i="2"/>
  <c r="X162" i="2"/>
  <c r="X150" i="2"/>
  <c r="L92" i="2"/>
  <c r="X141" i="2"/>
  <c r="H162" i="2"/>
  <c r="X57" i="2"/>
  <c r="E70" i="2"/>
  <c r="K162" i="2"/>
  <c r="X52" i="2"/>
  <c r="X48" i="2"/>
  <c r="X91" i="2"/>
  <c r="X92" i="2"/>
  <c r="X5" i="2"/>
  <c r="X142" i="2"/>
  <c r="X68" i="2"/>
  <c r="V162" i="2"/>
  <c r="P162" i="2"/>
  <c r="P92" i="2"/>
  <c r="X157" i="2"/>
  <c r="X69" i="2"/>
  <c r="I162" i="2"/>
  <c r="Q70" i="2"/>
  <c r="X86" i="2"/>
  <c r="W92" i="2"/>
  <c r="P70" i="2"/>
  <c r="U92" i="2"/>
  <c r="D162" i="2"/>
  <c r="L162" i="2"/>
  <c r="Q92" i="2"/>
  <c r="H92" i="2"/>
  <c r="X66" i="2"/>
  <c r="R92" i="2"/>
  <c r="X160" i="2"/>
  <c r="O92" i="2"/>
  <c r="X138" i="2"/>
  <c r="X155" i="2"/>
  <c r="X88" i="2"/>
  <c r="K70" i="2"/>
  <c r="I70" i="2"/>
  <c r="R70" i="2"/>
  <c r="V70" i="2"/>
  <c r="T92" i="2"/>
  <c r="J162" i="2"/>
  <c r="J92" i="2"/>
  <c r="X60" i="2"/>
  <c r="X144" i="2"/>
  <c r="X147" i="2"/>
  <c r="S92" i="2"/>
  <c r="X63" i="2"/>
  <c r="C92" i="2"/>
  <c r="C162" i="2"/>
  <c r="M92" i="2"/>
  <c r="X49" i="2"/>
  <c r="X67" i="2"/>
  <c r="X46" i="2"/>
  <c r="X50" i="2"/>
  <c r="R162" i="2"/>
  <c r="O70" i="2"/>
  <c r="U70" i="2"/>
  <c r="X145" i="2"/>
  <c r="X58" i="2"/>
  <c r="O162" i="2"/>
  <c r="X159" i="2"/>
  <c r="X87" i="2"/>
  <c r="X153" i="2"/>
  <c r="E162" i="2"/>
  <c r="X140" i="2"/>
  <c r="F162" i="2"/>
  <c r="X90" i="2"/>
  <c r="X65" i="2"/>
  <c r="K92" i="2"/>
  <c r="X143" i="2"/>
  <c r="X55" i="2"/>
  <c r="Q162" i="2"/>
  <c r="B92" i="2"/>
  <c r="J70" i="2"/>
  <c r="G70" i="2"/>
  <c r="U162" i="2"/>
  <c r="B162" i="2"/>
  <c r="X64" i="2"/>
  <c r="N92" i="2"/>
  <c r="X54" i="2"/>
  <c r="F92" i="2"/>
  <c r="X47" i="2"/>
  <c r="S162" i="2"/>
  <c r="S70" i="2"/>
  <c r="ES67" i="1" l="1"/>
  <c r="ES68" i="1"/>
  <c r="ES66" i="1"/>
  <c r="BT68" i="1"/>
  <c r="BT67" i="1"/>
  <c r="CC68" i="1"/>
  <c r="CA68" i="1"/>
  <c r="CA67" i="1"/>
  <c r="CC67" i="1"/>
  <c r="A163" i="2"/>
  <c r="DG162" i="1"/>
  <c r="A71" i="2"/>
  <c r="DG70" i="1"/>
  <c r="Y160" i="2"/>
  <c r="BG159" i="1" s="1"/>
  <c r="Y156" i="2"/>
  <c r="BG155" i="1" s="1"/>
  <c r="Y152" i="2"/>
  <c r="BG151" i="1" s="1"/>
  <c r="Y148" i="2"/>
  <c r="BG147" i="1" s="1"/>
  <c r="Y144" i="2"/>
  <c r="BG143" i="1" s="1"/>
  <c r="Y140" i="2"/>
  <c r="BG139" i="1" s="1"/>
  <c r="Y159" i="2"/>
  <c r="BG158" i="1" s="1"/>
  <c r="Y155" i="2"/>
  <c r="BG154" i="1" s="1"/>
  <c r="Y151" i="2"/>
  <c r="BG150" i="1" s="1"/>
  <c r="Y147" i="2"/>
  <c r="BG146" i="1" s="1"/>
  <c r="Y143" i="2"/>
  <c r="BG142" i="1" s="1"/>
  <c r="Y139" i="2"/>
  <c r="BG138" i="1" s="1"/>
  <c r="Y162" i="2"/>
  <c r="BG161" i="1" s="1"/>
  <c r="Y158" i="2"/>
  <c r="BG157" i="1" s="1"/>
  <c r="Y154" i="2"/>
  <c r="BG153" i="1" s="1"/>
  <c r="Y150" i="2"/>
  <c r="BG149" i="1" s="1"/>
  <c r="Y146" i="2"/>
  <c r="BG145" i="1" s="1"/>
  <c r="Y142" i="2"/>
  <c r="BG141" i="1" s="1"/>
  <c r="Y138" i="2"/>
  <c r="BG137" i="1" s="1"/>
  <c r="Y161" i="2"/>
  <c r="BG160" i="1" s="1"/>
  <c r="Y157" i="2"/>
  <c r="BG156" i="1" s="1"/>
  <c r="Y153" i="2"/>
  <c r="BG152" i="1" s="1"/>
  <c r="Y149" i="2"/>
  <c r="BG148" i="1" s="1"/>
  <c r="Y145" i="2"/>
  <c r="BG144" i="1" s="1"/>
  <c r="Y141" i="2"/>
  <c r="BG140" i="1" s="1"/>
  <c r="Y86" i="2"/>
  <c r="BG85" i="1" s="1"/>
  <c r="Y5" i="2"/>
  <c r="BG4" i="1" s="1"/>
  <c r="Y48" i="2"/>
  <c r="BG47" i="1" s="1"/>
  <c r="Y55" i="2"/>
  <c r="BG54" i="1" s="1"/>
  <c r="BH54" i="1" s="1"/>
  <c r="Y51" i="2"/>
  <c r="BG50" i="1" s="1"/>
  <c r="Y58" i="2"/>
  <c r="BG57" i="1" s="1"/>
  <c r="Y46" i="2"/>
  <c r="BG45" i="1" s="1"/>
  <c r="Y53" i="2"/>
  <c r="BG52" i="1" s="1"/>
  <c r="Y47" i="2"/>
  <c r="BG46" i="1" s="1"/>
  <c r="Y54" i="2"/>
  <c r="BG53" i="1" s="1"/>
  <c r="Y49" i="2"/>
  <c r="BG48" i="1" s="1"/>
  <c r="Y60" i="2"/>
  <c r="BG59" i="1" s="1"/>
  <c r="Y56" i="2"/>
  <c r="BG55" i="1" s="1"/>
  <c r="BH55" i="1" s="1"/>
  <c r="Y50" i="2"/>
  <c r="BG49" i="1" s="1"/>
  <c r="Y62" i="2"/>
  <c r="BG61" i="1" s="1"/>
  <c r="Y52" i="2"/>
  <c r="BG51" i="1" s="1"/>
  <c r="Y57" i="2"/>
  <c r="BG56" i="1" s="1"/>
  <c r="Y59" i="2"/>
  <c r="BG58" i="1" s="1"/>
  <c r="Y67" i="2"/>
  <c r="BG66" i="1" s="1"/>
  <c r="BH66" i="1" s="1"/>
  <c r="Y66" i="2"/>
  <c r="BG65" i="1" s="1"/>
  <c r="BH65" i="1" s="1"/>
  <c r="Y63" i="2"/>
  <c r="BG62" i="1" s="1"/>
  <c r="Y69" i="2"/>
  <c r="BG68" i="1" s="1"/>
  <c r="BH68" i="1" s="1"/>
  <c r="Y65" i="2"/>
  <c r="BG64" i="1" s="1"/>
  <c r="Y68" i="2"/>
  <c r="BG67" i="1" s="1"/>
  <c r="BH67" i="1" s="1"/>
  <c r="Y70" i="2"/>
  <c r="BG69" i="1" s="1"/>
  <c r="BH69" i="1" s="1"/>
  <c r="Y61" i="2"/>
  <c r="BG60" i="1" s="1"/>
  <c r="Y64" i="2"/>
  <c r="BG63" i="1" s="1"/>
  <c r="Y87" i="2"/>
  <c r="BG86" i="1" s="1"/>
  <c r="Y88" i="2"/>
  <c r="BG87" i="1" s="1"/>
  <c r="Y89" i="2"/>
  <c r="BG88" i="1" s="1"/>
  <c r="Y90" i="2"/>
  <c r="BG89" i="1" s="1"/>
  <c r="Y91" i="2"/>
  <c r="BG90" i="1" s="1"/>
  <c r="X42" i="2"/>
  <c r="X82" i="2" s="1"/>
  <c r="X134" i="2" s="1"/>
  <c r="Y92" i="2"/>
  <c r="BG91" i="1" s="1"/>
  <c r="A92" i="1"/>
  <c r="A93" i="2" s="1"/>
  <c r="AZ91" i="1"/>
  <c r="DG91" i="1"/>
  <c r="A163" i="1"/>
  <c r="AZ162" i="1"/>
  <c r="F162" i="1"/>
  <c r="G162" i="1"/>
  <c r="DM69" i="1"/>
  <c r="DQ69" i="1"/>
  <c r="BU69" i="1"/>
  <c r="BZ69" i="1"/>
  <c r="CA69" i="1" s="1"/>
  <c r="CB69" i="1"/>
  <c r="CC69" i="1" s="1"/>
  <c r="BS69" i="1"/>
  <c r="BT69" i="1" s="1"/>
  <c r="A71" i="1"/>
  <c r="AZ70" i="1"/>
  <c r="F70" i="1"/>
  <c r="DW69" i="1"/>
  <c r="E69" i="1"/>
  <c r="DT69" i="1"/>
  <c r="DV69" i="1" s="1"/>
  <c r="DP69" i="1"/>
  <c r="DL69" i="1"/>
  <c r="CP69" i="1"/>
  <c r="DS69" i="1"/>
  <c r="F158" i="1"/>
  <c r="G158" i="1"/>
  <c r="F58" i="1"/>
  <c r="AS163" i="1"/>
  <c r="DF71" i="1"/>
  <c r="EQ163" i="1"/>
  <c r="DD71" i="1"/>
  <c r="AT163" i="1"/>
  <c r="DB71" i="1"/>
  <c r="V93" i="2"/>
  <c r="X163" i="2"/>
  <c r="O71" i="2"/>
  <c r="T93" i="2"/>
  <c r="J93" i="2"/>
  <c r="E93" i="2"/>
  <c r="H93" i="2"/>
  <c r="B93" i="2"/>
  <c r="K163" i="2"/>
  <c r="C93" i="2"/>
  <c r="W93" i="2"/>
  <c r="L93" i="2"/>
  <c r="V163" i="2"/>
  <c r="V71" i="2"/>
  <c r="K71" i="2"/>
  <c r="U163" i="2"/>
  <c r="Q163" i="2"/>
  <c r="I93" i="2"/>
  <c r="T163" i="2"/>
  <c r="N163" i="2"/>
  <c r="D163" i="2"/>
  <c r="D71" i="2"/>
  <c r="H71" i="2"/>
  <c r="Q71" i="2"/>
  <c r="C71" i="2"/>
  <c r="G163" i="2"/>
  <c r="U93" i="2"/>
  <c r="S93" i="2"/>
  <c r="L71" i="2"/>
  <c r="B71" i="2"/>
  <c r="K93" i="2"/>
  <c r="R93" i="2"/>
  <c r="F163" i="2"/>
  <c r="P163" i="2"/>
  <c r="X71" i="2"/>
  <c r="T71" i="2"/>
  <c r="F93" i="2"/>
  <c r="G71" i="2"/>
  <c r="R71" i="2"/>
  <c r="G93" i="2"/>
  <c r="U71" i="2"/>
  <c r="O163" i="2"/>
  <c r="P93" i="2"/>
  <c r="N93" i="2"/>
  <c r="S163" i="2"/>
  <c r="F71" i="2"/>
  <c r="E163" i="2"/>
  <c r="M163" i="2"/>
  <c r="J163" i="2"/>
  <c r="C163" i="2"/>
  <c r="N71" i="2"/>
  <c r="W71" i="2"/>
  <c r="E71" i="2"/>
  <c r="I163" i="2"/>
  <c r="H163" i="2"/>
  <c r="J71" i="2"/>
  <c r="W163" i="2"/>
  <c r="S71" i="2"/>
  <c r="O93" i="2"/>
  <c r="Q93" i="2"/>
  <c r="X93" i="2"/>
  <c r="M71" i="2"/>
  <c r="B163" i="2"/>
  <c r="I71" i="2"/>
  <c r="R163" i="2"/>
  <c r="P71" i="2"/>
  <c r="L163" i="2"/>
  <c r="D93" i="2"/>
  <c r="M93" i="2"/>
  <c r="ES69" i="1" l="1"/>
  <c r="Y163" i="2"/>
  <c r="BG162" i="1" s="1"/>
  <c r="A164" i="2"/>
  <c r="DG163" i="1"/>
  <c r="Y71" i="2"/>
  <c r="BG70" i="1" s="1"/>
  <c r="A72" i="2"/>
  <c r="DG71" i="1"/>
  <c r="BI67" i="1"/>
  <c r="BI55" i="1"/>
  <c r="BI69" i="1"/>
  <c r="BI66" i="1"/>
  <c r="BI68" i="1"/>
  <c r="Y93" i="2"/>
  <c r="BG92" i="1" s="1"/>
  <c r="A93" i="1"/>
  <c r="A94" i="2" s="1"/>
  <c r="AZ92" i="1"/>
  <c r="DG92" i="1"/>
  <c r="EJ163" i="1"/>
  <c r="EC163" i="1" s="1"/>
  <c r="BO163" i="1" s="1"/>
  <c r="A164" i="1"/>
  <c r="AZ163" i="1"/>
  <c r="G163" i="1"/>
  <c r="F163" i="1"/>
  <c r="A72" i="1"/>
  <c r="AZ71" i="1"/>
  <c r="F71" i="1"/>
  <c r="F56" i="1"/>
  <c r="F157" i="1"/>
  <c r="G157" i="1"/>
  <c r="F57" i="1"/>
  <c r="DB72" i="1"/>
  <c r="AT164" i="1"/>
  <c r="DD72" i="1"/>
  <c r="AS164" i="1"/>
  <c r="DF72" i="1"/>
  <c r="V72" i="2"/>
  <c r="T94" i="2"/>
  <c r="J72" i="2"/>
  <c r="K94" i="2"/>
  <c r="Q164" i="2"/>
  <c r="H164" i="2"/>
  <c r="F94" i="2"/>
  <c r="H72" i="2"/>
  <c r="O72" i="2"/>
  <c r="D72" i="2"/>
  <c r="F72" i="2"/>
  <c r="K164" i="2"/>
  <c r="K72" i="2"/>
  <c r="W164" i="2"/>
  <c r="J164" i="2"/>
  <c r="U94" i="2"/>
  <c r="J94" i="2"/>
  <c r="Q72" i="2"/>
  <c r="L94" i="2"/>
  <c r="Q94" i="2"/>
  <c r="F164" i="2"/>
  <c r="R72" i="2"/>
  <c r="H94" i="2"/>
  <c r="C72" i="2"/>
  <c r="G72" i="2"/>
  <c r="N94" i="2"/>
  <c r="X164" i="2"/>
  <c r="W94" i="2"/>
  <c r="G164" i="2"/>
  <c r="B94" i="2"/>
  <c r="I94" i="2"/>
  <c r="E72" i="2"/>
  <c r="G94" i="2"/>
  <c r="S72" i="2"/>
  <c r="V164" i="2"/>
  <c r="B164" i="2"/>
  <c r="C164" i="2"/>
  <c r="O94" i="2"/>
  <c r="I72" i="2"/>
  <c r="N72" i="2"/>
  <c r="D164" i="2"/>
  <c r="P164" i="2"/>
  <c r="T164" i="2"/>
  <c r="S94" i="2"/>
  <c r="R164" i="2"/>
  <c r="W72" i="2"/>
  <c r="M72" i="2"/>
  <c r="N164" i="2"/>
  <c r="I164" i="2"/>
  <c r="S164" i="2"/>
  <c r="D94" i="2"/>
  <c r="P72" i="2"/>
  <c r="O164" i="2"/>
  <c r="L72" i="2"/>
  <c r="R94" i="2"/>
  <c r="E164" i="2"/>
  <c r="C94" i="2"/>
  <c r="B72" i="2"/>
  <c r="E94" i="2"/>
  <c r="T72" i="2"/>
  <c r="U164" i="2"/>
  <c r="L164" i="2"/>
  <c r="P94" i="2"/>
  <c r="V94" i="2"/>
  <c r="U72" i="2"/>
  <c r="M164" i="2"/>
  <c r="X72" i="2"/>
  <c r="M94" i="2"/>
  <c r="X94" i="2"/>
  <c r="Y164" i="2" l="1"/>
  <c r="BG163" i="1" s="1"/>
  <c r="A165" i="2"/>
  <c r="DG164" i="1"/>
  <c r="Y72" i="2"/>
  <c r="BG71" i="1" s="1"/>
  <c r="A73" i="2"/>
  <c r="DG72" i="1"/>
  <c r="Y94" i="2"/>
  <c r="BG93" i="1" s="1"/>
  <c r="AZ93" i="1"/>
  <c r="A94" i="1"/>
  <c r="A95" i="2" s="1"/>
  <c r="DG93" i="1"/>
  <c r="A165" i="1"/>
  <c r="AZ164" i="1"/>
  <c r="G164" i="1"/>
  <c r="F164" i="1"/>
  <c r="A73" i="1"/>
  <c r="AZ72" i="1"/>
  <c r="F72" i="1"/>
  <c r="F53" i="1"/>
  <c r="F156" i="1"/>
  <c r="G156" i="1"/>
  <c r="AT165" i="1"/>
  <c r="AS165" i="1"/>
  <c r="DB73" i="1"/>
  <c r="DD73" i="1"/>
  <c r="DF73" i="1"/>
  <c r="D165" i="2"/>
  <c r="P95" i="2"/>
  <c r="N165" i="2"/>
  <c r="V73" i="2"/>
  <c r="K73" i="2"/>
  <c r="J95" i="2"/>
  <c r="M73" i="2"/>
  <c r="H165" i="2"/>
  <c r="O165" i="2"/>
  <c r="J165" i="2"/>
  <c r="B73" i="2"/>
  <c r="J73" i="2"/>
  <c r="U95" i="2"/>
  <c r="T95" i="2"/>
  <c r="C165" i="2"/>
  <c r="I165" i="2"/>
  <c r="N73" i="2"/>
  <c r="N95" i="2"/>
  <c r="H95" i="2"/>
  <c r="V165" i="2"/>
  <c r="D73" i="2"/>
  <c r="O95" i="2"/>
  <c r="Q73" i="2"/>
  <c r="R165" i="2"/>
  <c r="E165" i="2"/>
  <c r="W165" i="2"/>
  <c r="G73" i="2"/>
  <c r="D95" i="2"/>
  <c r="Q165" i="2"/>
  <c r="P165" i="2"/>
  <c r="E95" i="2"/>
  <c r="Q95" i="2"/>
  <c r="R95" i="2"/>
  <c r="S95" i="2"/>
  <c r="L95" i="2"/>
  <c r="I95" i="2"/>
  <c r="C95" i="2"/>
  <c r="M165" i="2"/>
  <c r="I73" i="2"/>
  <c r="S73" i="2"/>
  <c r="T73" i="2"/>
  <c r="U165" i="2"/>
  <c r="G165" i="2"/>
  <c r="O73" i="2"/>
  <c r="W73" i="2"/>
  <c r="X165" i="2"/>
  <c r="T165" i="2"/>
  <c r="B165" i="2"/>
  <c r="K165" i="2"/>
  <c r="M95" i="2"/>
  <c r="P73" i="2"/>
  <c r="K95" i="2"/>
  <c r="F73" i="2"/>
  <c r="C73" i="2"/>
  <c r="G95" i="2"/>
  <c r="W95" i="2"/>
  <c r="R73" i="2"/>
  <c r="L165" i="2"/>
  <c r="V95" i="2"/>
  <c r="F95" i="2"/>
  <c r="X73" i="2"/>
  <c r="S165" i="2"/>
  <c r="H73" i="2"/>
  <c r="U73" i="2"/>
  <c r="F165" i="2"/>
  <c r="X95" i="2"/>
  <c r="E73" i="2"/>
  <c r="B95" i="2"/>
  <c r="L73" i="2"/>
  <c r="Y165" i="2" l="1"/>
  <c r="BG164" i="1" s="1"/>
  <c r="A166" i="2"/>
  <c r="DG165" i="1"/>
  <c r="Y73" i="2"/>
  <c r="BG72" i="1" s="1"/>
  <c r="A74" i="2"/>
  <c r="DG73" i="1"/>
  <c r="Y95" i="2"/>
  <c r="BG94" i="1" s="1"/>
  <c r="DG94" i="1"/>
  <c r="A95" i="1"/>
  <c r="A96" i="2" s="1"/>
  <c r="AZ94" i="1"/>
  <c r="A166" i="1"/>
  <c r="AZ165" i="1"/>
  <c r="F165" i="1"/>
  <c r="G165" i="1"/>
  <c r="A74" i="1"/>
  <c r="AZ73" i="1"/>
  <c r="F73" i="1"/>
  <c r="F52" i="1"/>
  <c r="F155" i="1"/>
  <c r="G155" i="1"/>
  <c r="F154" i="1"/>
  <c r="G154" i="1"/>
  <c r="F48" i="1"/>
  <c r="DF74" i="1"/>
  <c r="AT166" i="1"/>
  <c r="DB74" i="1"/>
  <c r="DD74" i="1"/>
  <c r="AS166" i="1"/>
  <c r="U74" i="2"/>
  <c r="D166" i="2"/>
  <c r="T166" i="2"/>
  <c r="O96" i="2"/>
  <c r="E166" i="2"/>
  <c r="I74" i="2"/>
  <c r="N74" i="2"/>
  <c r="X74" i="2"/>
  <c r="X96" i="2"/>
  <c r="P166" i="2"/>
  <c r="B96" i="2"/>
  <c r="B166" i="2"/>
  <c r="K166" i="2"/>
  <c r="G96" i="2"/>
  <c r="K96" i="2"/>
  <c r="S96" i="2"/>
  <c r="X166" i="2"/>
  <c r="N96" i="2"/>
  <c r="N166" i="2"/>
  <c r="I96" i="2"/>
  <c r="C166" i="2"/>
  <c r="O166" i="2"/>
  <c r="D96" i="2"/>
  <c r="W166" i="2"/>
  <c r="U96" i="2"/>
  <c r="U166" i="2"/>
  <c r="R74" i="2"/>
  <c r="S166" i="2"/>
  <c r="L166" i="2"/>
  <c r="M74" i="2"/>
  <c r="O74" i="2"/>
  <c r="S74" i="2"/>
  <c r="L74" i="2"/>
  <c r="C96" i="2"/>
  <c r="G74" i="2"/>
  <c r="J74" i="2"/>
  <c r="T74" i="2"/>
  <c r="V96" i="2"/>
  <c r="D74" i="2"/>
  <c r="F166" i="2"/>
  <c r="J96" i="2"/>
  <c r="M96" i="2"/>
  <c r="F96" i="2"/>
  <c r="R96" i="2"/>
  <c r="Q166" i="2"/>
  <c r="B74" i="2"/>
  <c r="V74" i="2"/>
  <c r="V166" i="2"/>
  <c r="E96" i="2"/>
  <c r="G166" i="2"/>
  <c r="P96" i="2"/>
  <c r="W96" i="2"/>
  <c r="P74" i="2"/>
  <c r="W74" i="2"/>
  <c r="R166" i="2"/>
  <c r="J166" i="2"/>
  <c r="F74" i="2"/>
  <c r="K74" i="2"/>
  <c r="T96" i="2"/>
  <c r="M166" i="2"/>
  <c r="I166" i="2"/>
  <c r="H74" i="2"/>
  <c r="L96" i="2"/>
  <c r="Q96" i="2"/>
  <c r="H96" i="2"/>
  <c r="C74" i="2"/>
  <c r="E74" i="2"/>
  <c r="H166" i="2"/>
  <c r="Q74" i="2"/>
  <c r="Y166" i="2" l="1"/>
  <c r="BG165" i="1" s="1"/>
  <c r="A167" i="2"/>
  <c r="DG166" i="1"/>
  <c r="Y74" i="2"/>
  <c r="BG73" i="1" s="1"/>
  <c r="A75" i="2"/>
  <c r="DG74" i="1"/>
  <c r="Y96" i="2"/>
  <c r="BG95" i="1" s="1"/>
  <c r="DG95" i="1"/>
  <c r="A96" i="1"/>
  <c r="A97" i="2" s="1"/>
  <c r="AZ95" i="1"/>
  <c r="A167" i="1"/>
  <c r="AZ166" i="1"/>
  <c r="G166" i="1"/>
  <c r="F166" i="1"/>
  <c r="A75" i="1"/>
  <c r="AZ74" i="1"/>
  <c r="F74" i="1"/>
  <c r="F51" i="1"/>
  <c r="F153" i="1"/>
  <c r="G153" i="1"/>
  <c r="F47" i="1"/>
  <c r="DD75" i="1"/>
  <c r="AS167" i="1"/>
  <c r="DF75" i="1"/>
  <c r="AT167" i="1"/>
  <c r="DB75" i="1"/>
  <c r="X75" i="2"/>
  <c r="N97" i="2"/>
  <c r="X167" i="2"/>
  <c r="M167" i="2"/>
  <c r="P97" i="2"/>
  <c r="H75" i="2"/>
  <c r="F75" i="2"/>
  <c r="U75" i="2"/>
  <c r="V167" i="2"/>
  <c r="E97" i="2"/>
  <c r="K167" i="2"/>
  <c r="Q167" i="2"/>
  <c r="L75" i="2"/>
  <c r="X97" i="2"/>
  <c r="R97" i="2"/>
  <c r="D97" i="2"/>
  <c r="L167" i="2"/>
  <c r="K75" i="2"/>
  <c r="N167" i="2"/>
  <c r="J75" i="2"/>
  <c r="J97" i="2"/>
  <c r="T97" i="2"/>
  <c r="M75" i="2"/>
  <c r="C75" i="2"/>
  <c r="W97" i="2"/>
  <c r="L97" i="2"/>
  <c r="I75" i="2"/>
  <c r="S97" i="2"/>
  <c r="G97" i="2"/>
  <c r="G75" i="2"/>
  <c r="T75" i="2"/>
  <c r="U167" i="2"/>
  <c r="C167" i="2"/>
  <c r="D75" i="2"/>
  <c r="M97" i="2"/>
  <c r="W167" i="2"/>
  <c r="U97" i="2"/>
  <c r="I97" i="2"/>
  <c r="F97" i="2"/>
  <c r="I167" i="2"/>
  <c r="W75" i="2"/>
  <c r="F167" i="2"/>
  <c r="V75" i="2"/>
  <c r="B97" i="2"/>
  <c r="D167" i="2"/>
  <c r="R167" i="2"/>
  <c r="J167" i="2"/>
  <c r="H167" i="2"/>
  <c r="P75" i="2"/>
  <c r="E75" i="2"/>
  <c r="E167" i="2"/>
  <c r="S167" i="2"/>
  <c r="O167" i="2"/>
  <c r="S75" i="2"/>
  <c r="P167" i="2"/>
  <c r="Q75" i="2"/>
  <c r="N75" i="2"/>
  <c r="O97" i="2"/>
  <c r="R75" i="2"/>
  <c r="Q97" i="2"/>
  <c r="H97" i="2"/>
  <c r="V97" i="2"/>
  <c r="B75" i="2"/>
  <c r="C97" i="2"/>
  <c r="K97" i="2"/>
  <c r="B167" i="2"/>
  <c r="T167" i="2"/>
  <c r="G167" i="2"/>
  <c r="O75" i="2"/>
  <c r="Y167" i="2" l="1"/>
  <c r="BG166" i="1" s="1"/>
  <c r="A168" i="2"/>
  <c r="DG167" i="1"/>
  <c r="Y75" i="2"/>
  <c r="BG74" i="1" s="1"/>
  <c r="A76" i="2"/>
  <c r="DG75" i="1"/>
  <c r="Y97" i="2"/>
  <c r="BG96" i="1" s="1"/>
  <c r="DG96" i="1"/>
  <c r="A97" i="1"/>
  <c r="A98" i="2" s="1"/>
  <c r="AZ96" i="1"/>
  <c r="A168" i="1"/>
  <c r="AZ167" i="1"/>
  <c r="G167" i="1"/>
  <c r="F167" i="1"/>
  <c r="A76" i="1"/>
  <c r="AZ75" i="1"/>
  <c r="F75" i="1"/>
  <c r="F50" i="1"/>
  <c r="G152" i="1"/>
  <c r="F152" i="1"/>
  <c r="F46" i="1"/>
  <c r="DB76" i="1"/>
  <c r="AT168" i="1"/>
  <c r="DF76" i="1"/>
  <c r="AS168" i="1"/>
  <c r="DD76" i="1"/>
  <c r="H98" i="2"/>
  <c r="C76" i="2"/>
  <c r="T76" i="2"/>
  <c r="T168" i="2"/>
  <c r="V98" i="2"/>
  <c r="N76" i="2"/>
  <c r="R76" i="2"/>
  <c r="V168" i="2"/>
  <c r="D76" i="2"/>
  <c r="J98" i="2"/>
  <c r="W98" i="2"/>
  <c r="C168" i="2"/>
  <c r="X98" i="2"/>
  <c r="F76" i="2"/>
  <c r="B98" i="2"/>
  <c r="T98" i="2"/>
  <c r="G76" i="2"/>
  <c r="W168" i="2"/>
  <c r="O168" i="2"/>
  <c r="N98" i="2"/>
  <c r="S76" i="2"/>
  <c r="S168" i="2"/>
  <c r="U98" i="2"/>
  <c r="K76" i="2"/>
  <c r="X168" i="2"/>
  <c r="U168" i="2"/>
  <c r="M168" i="2"/>
  <c r="L98" i="2"/>
  <c r="R168" i="2"/>
  <c r="I76" i="2"/>
  <c r="R98" i="2"/>
  <c r="K168" i="2"/>
  <c r="B76" i="2"/>
  <c r="V76" i="2"/>
  <c r="X76" i="2"/>
  <c r="Q168" i="2"/>
  <c r="U76" i="2"/>
  <c r="D168" i="2"/>
  <c r="G168" i="2"/>
  <c r="B168" i="2"/>
  <c r="P98" i="2"/>
  <c r="Q76" i="2"/>
  <c r="W76" i="2"/>
  <c r="O76" i="2"/>
  <c r="C98" i="2"/>
  <c r="L168" i="2"/>
  <c r="S98" i="2"/>
  <c r="G98" i="2"/>
  <c r="P168" i="2"/>
  <c r="M76" i="2"/>
  <c r="P76" i="2"/>
  <c r="J76" i="2"/>
  <c r="Q98" i="2"/>
  <c r="F98" i="2"/>
  <c r="E168" i="2"/>
  <c r="F168" i="2"/>
  <c r="J168" i="2"/>
  <c r="H168" i="2"/>
  <c r="E76" i="2"/>
  <c r="O98" i="2"/>
  <c r="I168" i="2"/>
  <c r="E98" i="2"/>
  <c r="I98" i="2"/>
  <c r="K98" i="2"/>
  <c r="D98" i="2"/>
  <c r="M98" i="2"/>
  <c r="H76" i="2"/>
  <c r="N168" i="2"/>
  <c r="L76" i="2"/>
  <c r="Y168" i="2" l="1"/>
  <c r="BG167" i="1" s="1"/>
  <c r="A169" i="2"/>
  <c r="DG168" i="1"/>
  <c r="Y76" i="2"/>
  <c r="BG75" i="1" s="1"/>
  <c r="A77" i="2"/>
  <c r="DG76" i="1"/>
  <c r="Y98" i="2"/>
  <c r="BG97" i="1" s="1"/>
  <c r="DG97" i="1"/>
  <c r="A98" i="1"/>
  <c r="AZ97" i="1"/>
  <c r="A169" i="1"/>
  <c r="AZ168" i="1"/>
  <c r="G168" i="1"/>
  <c r="F168" i="1"/>
  <c r="A77" i="1"/>
  <c r="AZ76" i="1"/>
  <c r="F76" i="1"/>
  <c r="F49" i="1"/>
  <c r="F151" i="1"/>
  <c r="G151" i="1"/>
  <c r="F45" i="1"/>
  <c r="DD77" i="1"/>
  <c r="AS169" i="1"/>
  <c r="DB77" i="1"/>
  <c r="AT169" i="1"/>
  <c r="DF77" i="1"/>
  <c r="B169" i="2"/>
  <c r="S77" i="2"/>
  <c r="W77" i="2"/>
  <c r="G77" i="2"/>
  <c r="F169" i="2"/>
  <c r="W169" i="2"/>
  <c r="H77" i="2"/>
  <c r="Q77" i="2"/>
  <c r="T169" i="2"/>
  <c r="F77" i="2"/>
  <c r="E169" i="2"/>
  <c r="N77" i="2"/>
  <c r="I77" i="2"/>
  <c r="L169" i="2"/>
  <c r="X169" i="2"/>
  <c r="E77" i="2"/>
  <c r="K169" i="2"/>
  <c r="V77" i="2"/>
  <c r="T77" i="2"/>
  <c r="D77" i="2"/>
  <c r="O169" i="2"/>
  <c r="N169" i="2"/>
  <c r="R169" i="2"/>
  <c r="C169" i="2"/>
  <c r="H169" i="2"/>
  <c r="O77" i="2"/>
  <c r="S169" i="2"/>
  <c r="P77" i="2"/>
  <c r="V169" i="2"/>
  <c r="Q169" i="2"/>
  <c r="G169" i="2"/>
  <c r="M77" i="2"/>
  <c r="B77" i="2"/>
  <c r="U77" i="2"/>
  <c r="P169" i="2"/>
  <c r="X77" i="2"/>
  <c r="C77" i="2"/>
  <c r="U169" i="2"/>
  <c r="I169" i="2"/>
  <c r="L77" i="2"/>
  <c r="D169" i="2"/>
  <c r="R77" i="2"/>
  <c r="J169" i="2"/>
  <c r="M169" i="2"/>
  <c r="J77" i="2"/>
  <c r="K77" i="2"/>
  <c r="Y169" i="2" l="1"/>
  <c r="BG168" i="1" s="1"/>
  <c r="A170" i="2"/>
  <c r="DG169" i="1"/>
  <c r="Y77" i="2"/>
  <c r="BG76" i="1" s="1"/>
  <c r="A78" i="2"/>
  <c r="DG77" i="1"/>
  <c r="G98" i="1"/>
  <c r="A99" i="2"/>
  <c r="DG98" i="1"/>
  <c r="AZ98" i="1"/>
  <c r="A99" i="1"/>
  <c r="A100" i="2" s="1"/>
  <c r="F98" i="1"/>
  <c r="A170" i="1"/>
  <c r="AZ169" i="1"/>
  <c r="G169" i="1"/>
  <c r="F169" i="1"/>
  <c r="A78" i="1"/>
  <c r="AZ77" i="1"/>
  <c r="F77" i="1"/>
  <c r="F97" i="1"/>
  <c r="G97" i="1"/>
  <c r="G150" i="1"/>
  <c r="F150" i="1"/>
  <c r="DB78" i="1"/>
  <c r="DF78" i="1"/>
  <c r="AS170" i="1"/>
  <c r="AT170" i="1"/>
  <c r="DD78" i="1"/>
  <c r="E100" i="2"/>
  <c r="K99" i="2"/>
  <c r="T99" i="2"/>
  <c r="S99" i="2"/>
  <c r="B99" i="2"/>
  <c r="H170" i="2"/>
  <c r="R78" i="2"/>
  <c r="L170" i="2"/>
  <c r="D99" i="2"/>
  <c r="V170" i="2"/>
  <c r="W99" i="2"/>
  <c r="E170" i="2"/>
  <c r="N78" i="2"/>
  <c r="M170" i="2"/>
  <c r="U78" i="2"/>
  <c r="G99" i="2"/>
  <c r="S100" i="2"/>
  <c r="L78" i="2"/>
  <c r="H100" i="2"/>
  <c r="R170" i="2"/>
  <c r="T78" i="2"/>
  <c r="J99" i="2"/>
  <c r="N100" i="2"/>
  <c r="F170" i="2"/>
  <c r="I78" i="2"/>
  <c r="S78" i="2"/>
  <c r="X99" i="2"/>
  <c r="P99" i="2"/>
  <c r="M99" i="2"/>
  <c r="Q100" i="2"/>
  <c r="O99" i="2"/>
  <c r="E99" i="2"/>
  <c r="L100" i="2"/>
  <c r="G78" i="2"/>
  <c r="Q99" i="2"/>
  <c r="V100" i="2"/>
  <c r="L99" i="2"/>
  <c r="F99" i="2"/>
  <c r="I100" i="2"/>
  <c r="C99" i="2"/>
  <c r="O100" i="2"/>
  <c r="P170" i="2"/>
  <c r="X170" i="2"/>
  <c r="D78" i="2"/>
  <c r="C100" i="2"/>
  <c r="J100" i="2"/>
  <c r="I170" i="2"/>
  <c r="H78" i="2"/>
  <c r="M100" i="2"/>
  <c r="R100" i="2"/>
  <c r="X100" i="2"/>
  <c r="V78" i="2"/>
  <c r="B100" i="2"/>
  <c r="R99" i="2"/>
  <c r="W100" i="2"/>
  <c r="K78" i="2"/>
  <c r="J78" i="2"/>
  <c r="I99" i="2"/>
  <c r="W78" i="2"/>
  <c r="G170" i="2"/>
  <c r="C170" i="2"/>
  <c r="H99" i="2"/>
  <c r="O170" i="2"/>
  <c r="K170" i="2"/>
  <c r="N99" i="2"/>
  <c r="P78" i="2"/>
  <c r="D100" i="2"/>
  <c r="P100" i="2"/>
  <c r="N170" i="2"/>
  <c r="X78" i="2"/>
  <c r="B78" i="2"/>
  <c r="S170" i="2"/>
  <c r="U100" i="2"/>
  <c r="D170" i="2"/>
  <c r="O78" i="2"/>
  <c r="J170" i="2"/>
  <c r="F78" i="2"/>
  <c r="K100" i="2"/>
  <c r="Q170" i="2"/>
  <c r="U170" i="2"/>
  <c r="V99" i="2"/>
  <c r="Q78" i="2"/>
  <c r="T100" i="2"/>
  <c r="T170" i="2"/>
  <c r="G100" i="2"/>
  <c r="E78" i="2"/>
  <c r="C78" i="2"/>
  <c r="W170" i="2"/>
  <c r="F100" i="2"/>
  <c r="M78" i="2"/>
  <c r="U99" i="2"/>
  <c r="B170" i="2"/>
  <c r="Y170" i="2" l="1"/>
  <c r="BG169" i="1" s="1"/>
  <c r="A171" i="2"/>
  <c r="DG170" i="1"/>
  <c r="Y78" i="2"/>
  <c r="BG77" i="1" s="1"/>
  <c r="A79" i="2"/>
  <c r="DG78" i="1"/>
  <c r="Y99" i="2"/>
  <c r="BG98" i="1" s="1"/>
  <c r="Y100" i="2"/>
  <c r="BG99" i="1" s="1"/>
  <c r="DG99" i="1"/>
  <c r="A100" i="1"/>
  <c r="A101" i="2" s="1"/>
  <c r="AZ99" i="1"/>
  <c r="G99" i="1"/>
  <c r="F99" i="1"/>
  <c r="A171" i="1"/>
  <c r="AZ170" i="1"/>
  <c r="F170" i="1"/>
  <c r="G170" i="1"/>
  <c r="A79" i="1"/>
  <c r="AZ78" i="1"/>
  <c r="F78" i="1"/>
  <c r="G96" i="1"/>
  <c r="F96" i="1"/>
  <c r="F149" i="1"/>
  <c r="G149" i="1"/>
  <c r="AT171" i="1"/>
  <c r="DF79" i="1"/>
  <c r="DD79" i="1"/>
  <c r="AS171" i="1"/>
  <c r="DB79" i="1"/>
  <c r="V171" i="2"/>
  <c r="W101" i="2"/>
  <c r="P101" i="2"/>
  <c r="F101" i="2"/>
  <c r="N79" i="2"/>
  <c r="H171" i="2"/>
  <c r="R79" i="2"/>
  <c r="R101" i="2"/>
  <c r="E101" i="2"/>
  <c r="L101" i="2"/>
  <c r="V101" i="2"/>
  <c r="U79" i="2"/>
  <c r="X101" i="2"/>
  <c r="D171" i="2"/>
  <c r="O171" i="2"/>
  <c r="K101" i="2"/>
  <c r="Q79" i="2"/>
  <c r="Q171" i="2"/>
  <c r="B171" i="2"/>
  <c r="W79" i="2"/>
  <c r="G101" i="2"/>
  <c r="L171" i="2"/>
  <c r="C79" i="2"/>
  <c r="K171" i="2"/>
  <c r="W171" i="2"/>
  <c r="N101" i="2"/>
  <c r="O101" i="2"/>
  <c r="D79" i="2"/>
  <c r="M171" i="2"/>
  <c r="R171" i="2"/>
  <c r="H79" i="2"/>
  <c r="L79" i="2"/>
  <c r="G79" i="2"/>
  <c r="O79" i="2"/>
  <c r="E79" i="2"/>
  <c r="S171" i="2"/>
  <c r="P171" i="2"/>
  <c r="U101" i="2"/>
  <c r="E171" i="2"/>
  <c r="Q101" i="2"/>
  <c r="I101" i="2"/>
  <c r="J171" i="2"/>
  <c r="J101" i="2"/>
  <c r="C101" i="2"/>
  <c r="U171" i="2"/>
  <c r="I171" i="2"/>
  <c r="N171" i="2"/>
  <c r="J79" i="2"/>
  <c r="P79" i="2"/>
  <c r="D101" i="2"/>
  <c r="V79" i="2"/>
  <c r="G171" i="2"/>
  <c r="K79" i="2"/>
  <c r="B79" i="2"/>
  <c r="F171" i="2"/>
  <c r="M101" i="2"/>
  <c r="S101" i="2"/>
  <c r="T79" i="2"/>
  <c r="F79" i="2"/>
  <c r="T101" i="2"/>
  <c r="I79" i="2"/>
  <c r="C171" i="2"/>
  <c r="X79" i="2"/>
  <c r="H101" i="2"/>
  <c r="B101" i="2"/>
  <c r="X171" i="2"/>
  <c r="M79" i="2"/>
  <c r="S79" i="2"/>
  <c r="T171" i="2"/>
  <c r="Y171" i="2" l="1"/>
  <c r="BG170" i="1" s="1"/>
  <c r="A172" i="2"/>
  <c r="DG171" i="1"/>
  <c r="Y79" i="2"/>
  <c r="BG78" i="1" s="1"/>
  <c r="A80" i="2"/>
  <c r="DG79" i="1"/>
  <c r="Y101" i="2"/>
  <c r="BG100" i="1" s="1"/>
  <c r="DG100" i="1"/>
  <c r="A101" i="1"/>
  <c r="A102" i="2" s="1"/>
  <c r="AZ100" i="1"/>
  <c r="G100" i="1"/>
  <c r="F100" i="1"/>
  <c r="A172" i="1"/>
  <c r="AZ171" i="1"/>
  <c r="F171" i="1"/>
  <c r="G171" i="1"/>
  <c r="DF44" i="1"/>
  <c r="DB44" i="1"/>
  <c r="DD44" i="1"/>
  <c r="AZ79" i="1"/>
  <c r="F79" i="1"/>
  <c r="G95" i="1"/>
  <c r="F95" i="1"/>
  <c r="F148" i="1"/>
  <c r="G148" i="1"/>
  <c r="AT172" i="1"/>
  <c r="AS172" i="1"/>
  <c r="M102" i="2"/>
  <c r="D172" i="2"/>
  <c r="O102" i="2"/>
  <c r="N172" i="2"/>
  <c r="C172" i="2"/>
  <c r="X102" i="2"/>
  <c r="R80" i="2"/>
  <c r="T172" i="2"/>
  <c r="J80" i="2"/>
  <c r="S172" i="2"/>
  <c r="M80" i="2"/>
  <c r="S80" i="2"/>
  <c r="U102" i="2"/>
  <c r="Q80" i="2"/>
  <c r="V172" i="2"/>
  <c r="B172" i="2"/>
  <c r="T102" i="2"/>
  <c r="B80" i="2"/>
  <c r="D102" i="2"/>
  <c r="E80" i="2"/>
  <c r="V80" i="2"/>
  <c r="F172" i="2"/>
  <c r="K172" i="2"/>
  <c r="J102" i="2"/>
  <c r="D80" i="2"/>
  <c r="H80" i="2"/>
  <c r="W80" i="2"/>
  <c r="P172" i="2"/>
  <c r="H102" i="2"/>
  <c r="T80" i="2"/>
  <c r="W172" i="2"/>
  <c r="L80" i="2"/>
  <c r="X80" i="2"/>
  <c r="S102" i="2"/>
  <c r="H172" i="2"/>
  <c r="G80" i="2"/>
  <c r="E172" i="2"/>
  <c r="L172" i="2"/>
  <c r="K102" i="2"/>
  <c r="U80" i="2"/>
  <c r="G102" i="2"/>
  <c r="B102" i="2"/>
  <c r="F80" i="2"/>
  <c r="R172" i="2"/>
  <c r="G172" i="2"/>
  <c r="X172" i="2"/>
  <c r="P102" i="2"/>
  <c r="J172" i="2"/>
  <c r="K80" i="2"/>
  <c r="R102" i="2"/>
  <c r="W102" i="2"/>
  <c r="P80" i="2"/>
  <c r="I102" i="2"/>
  <c r="M172" i="2"/>
  <c r="C80" i="2"/>
  <c r="Q102" i="2"/>
  <c r="O172" i="2"/>
  <c r="I80" i="2"/>
  <c r="E102" i="2"/>
  <c r="Q172" i="2"/>
  <c r="L102" i="2"/>
  <c r="O80" i="2"/>
  <c r="V102" i="2"/>
  <c r="U172" i="2"/>
  <c r="N80" i="2"/>
  <c r="C102" i="2"/>
  <c r="F102" i="2"/>
  <c r="N102" i="2"/>
  <c r="I172" i="2"/>
  <c r="Y172" i="2" l="1"/>
  <c r="BG171" i="1" s="1"/>
  <c r="A173" i="2"/>
  <c r="DG172" i="1"/>
  <c r="Y80" i="2"/>
  <c r="BG79" i="1" s="1"/>
  <c r="Y102" i="2"/>
  <c r="BG101" i="1" s="1"/>
  <c r="DG101" i="1"/>
  <c r="A102" i="1"/>
  <c r="A103" i="2" s="1"/>
  <c r="AZ101" i="1"/>
  <c r="F101" i="1"/>
  <c r="G101" i="1"/>
  <c r="A173" i="1"/>
  <c r="AZ172" i="1"/>
  <c r="G172" i="1"/>
  <c r="F172" i="1"/>
  <c r="G94" i="1"/>
  <c r="F94" i="1"/>
  <c r="F147" i="1"/>
  <c r="G147" i="1"/>
  <c r="AT173" i="1"/>
  <c r="AS173" i="1"/>
  <c r="D103" i="2"/>
  <c r="W103" i="2"/>
  <c r="K173" i="2"/>
  <c r="F103" i="2"/>
  <c r="E103" i="2"/>
  <c r="L173" i="2"/>
  <c r="C103" i="2"/>
  <c r="R173" i="2"/>
  <c r="V103" i="2"/>
  <c r="V173" i="2"/>
  <c r="X173" i="2"/>
  <c r="H173" i="2"/>
  <c r="I173" i="2"/>
  <c r="T173" i="2"/>
  <c r="N173" i="2"/>
  <c r="S173" i="2"/>
  <c r="S103" i="2"/>
  <c r="J173" i="2"/>
  <c r="B173" i="2"/>
  <c r="F173" i="2"/>
  <c r="J103" i="2"/>
  <c r="C173" i="2"/>
  <c r="P173" i="2"/>
  <c r="O173" i="2"/>
  <c r="N103" i="2"/>
  <c r="L103" i="2"/>
  <c r="I103" i="2"/>
  <c r="D173" i="2"/>
  <c r="Q103" i="2"/>
  <c r="Q173" i="2"/>
  <c r="W173" i="2"/>
  <c r="O103" i="2"/>
  <c r="B103" i="2"/>
  <c r="P103" i="2"/>
  <c r="R103" i="2"/>
  <c r="T103" i="2"/>
  <c r="U103" i="2"/>
  <c r="U173" i="2"/>
  <c r="G103" i="2"/>
  <c r="E173" i="2"/>
  <c r="K103" i="2"/>
  <c r="G173" i="2"/>
  <c r="M103" i="2"/>
  <c r="X103" i="2"/>
  <c r="H103" i="2"/>
  <c r="M173" i="2"/>
  <c r="Y173" i="2" l="1"/>
  <c r="BG172" i="1" s="1"/>
  <c r="A174" i="2"/>
  <c r="DG173" i="1"/>
  <c r="Y103" i="2"/>
  <c r="BG102" i="1" s="1"/>
  <c r="DG102" i="1"/>
  <c r="A103" i="1"/>
  <c r="A104" i="2" s="1"/>
  <c r="AZ102" i="1"/>
  <c r="F102" i="1"/>
  <c r="G102" i="1"/>
  <c r="A174" i="1"/>
  <c r="AZ173" i="1"/>
  <c r="G173" i="1"/>
  <c r="F173" i="1"/>
  <c r="G93" i="1"/>
  <c r="F93" i="1"/>
  <c r="G146" i="1"/>
  <c r="F146" i="1"/>
  <c r="AT174" i="1"/>
  <c r="AS174" i="1"/>
  <c r="G104" i="2"/>
  <c r="X174" i="2"/>
  <c r="C174" i="2"/>
  <c r="K174" i="2"/>
  <c r="X104" i="2"/>
  <c r="I174" i="2"/>
  <c r="E104" i="2"/>
  <c r="T104" i="2"/>
  <c r="T174" i="2"/>
  <c r="H104" i="2"/>
  <c r="S104" i="2"/>
  <c r="M104" i="2"/>
  <c r="W104" i="2"/>
  <c r="S174" i="2"/>
  <c r="V174" i="2"/>
  <c r="N104" i="2"/>
  <c r="B104" i="2"/>
  <c r="N174" i="2"/>
  <c r="D104" i="2"/>
  <c r="O174" i="2"/>
  <c r="L104" i="2"/>
  <c r="C104" i="2"/>
  <c r="V104" i="2"/>
  <c r="Q174" i="2"/>
  <c r="B174" i="2"/>
  <c r="U104" i="2"/>
  <c r="J174" i="2"/>
  <c r="R174" i="2"/>
  <c r="O104" i="2"/>
  <c r="Q104" i="2"/>
  <c r="P104" i="2"/>
  <c r="F104" i="2"/>
  <c r="D174" i="2"/>
  <c r="H174" i="2"/>
  <c r="U174" i="2"/>
  <c r="G174" i="2"/>
  <c r="L174" i="2"/>
  <c r="W174" i="2"/>
  <c r="F174" i="2"/>
  <c r="R104" i="2"/>
  <c r="I104" i="2"/>
  <c r="P174" i="2"/>
  <c r="J104" i="2"/>
  <c r="E174" i="2"/>
  <c r="K104" i="2"/>
  <c r="M174" i="2"/>
  <c r="Y174" i="2" l="1"/>
  <c r="BG173" i="1" s="1"/>
  <c r="A175" i="2"/>
  <c r="DG174" i="1"/>
  <c r="Y104" i="2"/>
  <c r="BG103" i="1" s="1"/>
  <c r="DG103" i="1"/>
  <c r="AZ103" i="1"/>
  <c r="A104" i="1"/>
  <c r="A105" i="2" s="1"/>
  <c r="F103" i="1"/>
  <c r="G103" i="1"/>
  <c r="A175" i="1"/>
  <c r="AZ174" i="1"/>
  <c r="F174" i="1"/>
  <c r="G174" i="1"/>
  <c r="F92" i="1"/>
  <c r="G92" i="1"/>
  <c r="F145" i="1"/>
  <c r="G145" i="1"/>
  <c r="AT175" i="1"/>
  <c r="AS175" i="1"/>
  <c r="G105" i="2"/>
  <c r="W175" i="2"/>
  <c r="O105" i="2"/>
  <c r="X105" i="2"/>
  <c r="H175" i="2"/>
  <c r="L175" i="2"/>
  <c r="V105" i="2"/>
  <c r="N105" i="2"/>
  <c r="P175" i="2"/>
  <c r="N175" i="2"/>
  <c r="Q105" i="2"/>
  <c r="L105" i="2"/>
  <c r="K105" i="2"/>
  <c r="J175" i="2"/>
  <c r="D175" i="2"/>
  <c r="X175" i="2"/>
  <c r="Q175" i="2"/>
  <c r="W105" i="2"/>
  <c r="D105" i="2"/>
  <c r="O175" i="2"/>
  <c r="C175" i="2"/>
  <c r="R175" i="2"/>
  <c r="M175" i="2"/>
  <c r="R105" i="2"/>
  <c r="I175" i="2"/>
  <c r="U175" i="2"/>
  <c r="F175" i="2"/>
  <c r="U105" i="2"/>
  <c r="E105" i="2"/>
  <c r="M105" i="2"/>
  <c r="K175" i="2"/>
  <c r="G175" i="2"/>
  <c r="I105" i="2"/>
  <c r="H105" i="2"/>
  <c r="S105" i="2"/>
  <c r="V175" i="2"/>
  <c r="T175" i="2"/>
  <c r="P105" i="2"/>
  <c r="B105" i="2"/>
  <c r="E175" i="2"/>
  <c r="F105" i="2"/>
  <c r="B175" i="2"/>
  <c r="S175" i="2"/>
  <c r="C105" i="2"/>
  <c r="T105" i="2"/>
  <c r="J105" i="2"/>
  <c r="Y175" i="2" l="1"/>
  <c r="BG174" i="1" s="1"/>
  <c r="A176" i="2"/>
  <c r="DG175" i="1"/>
  <c r="Y105" i="2"/>
  <c r="BG104" i="1" s="1"/>
  <c r="DG104" i="1"/>
  <c r="A105" i="1"/>
  <c r="A106" i="2" s="1"/>
  <c r="AZ104" i="1"/>
  <c r="G104" i="1"/>
  <c r="F104" i="1"/>
  <c r="A176" i="1"/>
  <c r="AZ175" i="1"/>
  <c r="F175" i="1"/>
  <c r="G175" i="1"/>
  <c r="G91" i="1"/>
  <c r="F91" i="1"/>
  <c r="G144" i="1"/>
  <c r="F144" i="1"/>
  <c r="AT176" i="1"/>
  <c r="AS176" i="1"/>
  <c r="I176" i="2"/>
  <c r="C176" i="2"/>
  <c r="U106" i="2"/>
  <c r="E106" i="2"/>
  <c r="X176" i="2"/>
  <c r="N176" i="2"/>
  <c r="W106" i="2"/>
  <c r="J106" i="2"/>
  <c r="H176" i="2"/>
  <c r="D106" i="2"/>
  <c r="O106" i="2"/>
  <c r="U176" i="2"/>
  <c r="L176" i="2"/>
  <c r="M176" i="2"/>
  <c r="V106" i="2"/>
  <c r="I106" i="2"/>
  <c r="W176" i="2"/>
  <c r="T176" i="2"/>
  <c r="B106" i="2"/>
  <c r="R106" i="2"/>
  <c r="D176" i="2"/>
  <c r="K176" i="2"/>
  <c r="S176" i="2"/>
  <c r="G176" i="2"/>
  <c r="V176" i="2"/>
  <c r="E176" i="2"/>
  <c r="R176" i="2"/>
  <c r="O176" i="2"/>
  <c r="K106" i="2"/>
  <c r="X106" i="2"/>
  <c r="M106" i="2"/>
  <c r="F106" i="2"/>
  <c r="P176" i="2"/>
  <c r="G106" i="2"/>
  <c r="Q106" i="2"/>
  <c r="J176" i="2"/>
  <c r="P106" i="2"/>
  <c r="N106" i="2"/>
  <c r="Q176" i="2"/>
  <c r="F176" i="2"/>
  <c r="T106" i="2"/>
  <c r="C106" i="2"/>
  <c r="S106" i="2"/>
  <c r="B176" i="2"/>
  <c r="H106" i="2"/>
  <c r="L106" i="2"/>
  <c r="Y176" i="2" l="1"/>
  <c r="BG175" i="1" s="1"/>
  <c r="A177" i="2"/>
  <c r="DG176" i="1"/>
  <c r="Y106" i="2"/>
  <c r="BG105" i="1" s="1"/>
  <c r="DG105" i="1"/>
  <c r="A106" i="1"/>
  <c r="A107" i="2" s="1"/>
  <c r="AZ105" i="1"/>
  <c r="G105" i="1"/>
  <c r="F105" i="1"/>
  <c r="A177" i="1"/>
  <c r="AZ176" i="1"/>
  <c r="F176" i="1"/>
  <c r="G176" i="1"/>
  <c r="G90" i="1"/>
  <c r="F90" i="1"/>
  <c r="F143" i="1"/>
  <c r="G143" i="1"/>
  <c r="AT177" i="1"/>
  <c r="AS177" i="1"/>
  <c r="C107" i="2"/>
  <c r="T177" i="2"/>
  <c r="F177" i="2"/>
  <c r="X107" i="2"/>
  <c r="G177" i="2"/>
  <c r="L107" i="2"/>
  <c r="B177" i="2"/>
  <c r="E107" i="2"/>
  <c r="R107" i="2"/>
  <c r="V107" i="2"/>
  <c r="R177" i="2"/>
  <c r="U107" i="2"/>
  <c r="G107" i="2"/>
  <c r="S107" i="2"/>
  <c r="O177" i="2"/>
  <c r="J177" i="2"/>
  <c r="W107" i="2"/>
  <c r="Q177" i="2"/>
  <c r="I177" i="2"/>
  <c r="M107" i="2"/>
  <c r="I107" i="2"/>
  <c r="S177" i="2"/>
  <c r="Q107" i="2"/>
  <c r="F107" i="2"/>
  <c r="U177" i="2"/>
  <c r="E177" i="2"/>
  <c r="B107" i="2"/>
  <c r="V177" i="2"/>
  <c r="K177" i="2"/>
  <c r="O107" i="2"/>
  <c r="W177" i="2"/>
  <c r="T107" i="2"/>
  <c r="L177" i="2"/>
  <c r="P177" i="2"/>
  <c r="K107" i="2"/>
  <c r="D107" i="2"/>
  <c r="D177" i="2"/>
  <c r="N177" i="2"/>
  <c r="J107" i="2"/>
  <c r="P107" i="2"/>
  <c r="H107" i="2"/>
  <c r="N107" i="2"/>
  <c r="C177" i="2"/>
  <c r="X177" i="2"/>
  <c r="M177" i="2"/>
  <c r="H177" i="2"/>
  <c r="Y177" i="2" l="1"/>
  <c r="BG176" i="1" s="1"/>
  <c r="A178" i="2"/>
  <c r="DG177" i="1"/>
  <c r="Y107" i="2"/>
  <c r="BG106" i="1" s="1"/>
  <c r="DG106" i="1"/>
  <c r="A107" i="1"/>
  <c r="A108" i="2" s="1"/>
  <c r="AZ106" i="1"/>
  <c r="G106" i="1"/>
  <c r="F106" i="1"/>
  <c r="A178" i="1"/>
  <c r="AZ177" i="1"/>
  <c r="F177" i="1"/>
  <c r="G177" i="1"/>
  <c r="G89" i="1"/>
  <c r="F89" i="1"/>
  <c r="F142" i="1"/>
  <c r="G142" i="1"/>
  <c r="AT178" i="1"/>
  <c r="AS178" i="1"/>
  <c r="K178" i="2"/>
  <c r="L108" i="2"/>
  <c r="O108" i="2"/>
  <c r="C108" i="2"/>
  <c r="R178" i="2"/>
  <c r="W108" i="2"/>
  <c r="C178" i="2"/>
  <c r="Q108" i="2"/>
  <c r="D108" i="2"/>
  <c r="L178" i="2"/>
  <c r="E178" i="2"/>
  <c r="G178" i="2"/>
  <c r="S108" i="2"/>
  <c r="K108" i="2"/>
  <c r="M178" i="2"/>
  <c r="E108" i="2"/>
  <c r="T108" i="2"/>
  <c r="V178" i="2"/>
  <c r="U178" i="2"/>
  <c r="H108" i="2"/>
  <c r="O178" i="2"/>
  <c r="H178" i="2"/>
  <c r="S178" i="2"/>
  <c r="X108" i="2"/>
  <c r="X178" i="2"/>
  <c r="M108" i="2"/>
  <c r="B178" i="2"/>
  <c r="V108" i="2"/>
  <c r="T178" i="2"/>
  <c r="W178" i="2"/>
  <c r="R108" i="2"/>
  <c r="N178" i="2"/>
  <c r="P178" i="2"/>
  <c r="J108" i="2"/>
  <c r="I178" i="2"/>
  <c r="P108" i="2"/>
  <c r="Q178" i="2"/>
  <c r="F178" i="2"/>
  <c r="I108" i="2"/>
  <c r="N108" i="2"/>
  <c r="B108" i="2"/>
  <c r="D178" i="2"/>
  <c r="J178" i="2"/>
  <c r="U108" i="2"/>
  <c r="G108" i="2"/>
  <c r="F108" i="2"/>
  <c r="Y178" i="2" l="1"/>
  <c r="BG177" i="1" s="1"/>
  <c r="A179" i="2"/>
  <c r="DG178" i="1"/>
  <c r="Y108" i="2"/>
  <c r="BG107" i="1" s="1"/>
  <c r="DG107" i="1"/>
  <c r="A108" i="1"/>
  <c r="A109" i="2" s="1"/>
  <c r="F107" i="1"/>
  <c r="AZ107" i="1"/>
  <c r="G107" i="1"/>
  <c r="A179" i="1"/>
  <c r="AZ178" i="1"/>
  <c r="G178" i="1"/>
  <c r="F178" i="1"/>
  <c r="F88" i="1"/>
  <c r="G88" i="1"/>
  <c r="G141" i="1"/>
  <c r="F141" i="1"/>
  <c r="AS179" i="1"/>
  <c r="AT179" i="1"/>
  <c r="R179" i="2"/>
  <c r="Q179" i="2"/>
  <c r="L109" i="2"/>
  <c r="W179" i="2"/>
  <c r="V109" i="2"/>
  <c r="I179" i="2"/>
  <c r="G179" i="2"/>
  <c r="D109" i="2"/>
  <c r="H179" i="2"/>
  <c r="G109" i="2"/>
  <c r="W109" i="2"/>
  <c r="I109" i="2"/>
  <c r="R109" i="2"/>
  <c r="P109" i="2"/>
  <c r="J109" i="2"/>
  <c r="N179" i="2"/>
  <c r="M179" i="2"/>
  <c r="D179" i="2"/>
  <c r="S179" i="2"/>
  <c r="U179" i="2"/>
  <c r="H109" i="2"/>
  <c r="F179" i="2"/>
  <c r="V179" i="2"/>
  <c r="B109" i="2"/>
  <c r="C179" i="2"/>
  <c r="M109" i="2"/>
  <c r="U109" i="2"/>
  <c r="S109" i="2"/>
  <c r="K179" i="2"/>
  <c r="X109" i="2"/>
  <c r="O179" i="2"/>
  <c r="B179" i="2"/>
  <c r="X179" i="2"/>
  <c r="C109" i="2"/>
  <c r="E179" i="2"/>
  <c r="E109" i="2"/>
  <c r="K109" i="2"/>
  <c r="L179" i="2"/>
  <c r="J179" i="2"/>
  <c r="P179" i="2"/>
  <c r="Q109" i="2"/>
  <c r="F109" i="2"/>
  <c r="N109" i="2"/>
  <c r="T179" i="2"/>
  <c r="O109" i="2"/>
  <c r="T109" i="2"/>
  <c r="Y179" i="2" l="1"/>
  <c r="BG178" i="1" s="1"/>
  <c r="A180" i="2"/>
  <c r="DG179" i="1"/>
  <c r="Y109" i="2"/>
  <c r="BG108" i="1" s="1"/>
  <c r="DG108" i="1"/>
  <c r="G108" i="1"/>
  <c r="F108" i="1"/>
  <c r="A109" i="1"/>
  <c r="A110" i="2" s="1"/>
  <c r="AZ108" i="1"/>
  <c r="A180" i="1"/>
  <c r="AZ179" i="1"/>
  <c r="G179" i="1"/>
  <c r="F179" i="1"/>
  <c r="F87" i="1"/>
  <c r="G87" i="1"/>
  <c r="G140" i="1"/>
  <c r="F140" i="1"/>
  <c r="AT180" i="1"/>
  <c r="AS180" i="1"/>
  <c r="M180" i="2"/>
  <c r="I110" i="2"/>
  <c r="O180" i="2"/>
  <c r="O110" i="2"/>
  <c r="K110" i="2"/>
  <c r="J180" i="2"/>
  <c r="Q110" i="2"/>
  <c r="F110" i="2"/>
  <c r="R110" i="2"/>
  <c r="W180" i="2"/>
  <c r="D180" i="2"/>
  <c r="U110" i="2"/>
  <c r="T180" i="2"/>
  <c r="S110" i="2"/>
  <c r="W110" i="2"/>
  <c r="C110" i="2"/>
  <c r="P180" i="2"/>
  <c r="H110" i="2"/>
  <c r="G180" i="2"/>
  <c r="K180" i="2"/>
  <c r="D110" i="2"/>
  <c r="G110" i="2"/>
  <c r="V180" i="2"/>
  <c r="U180" i="2"/>
  <c r="R180" i="2"/>
  <c r="S180" i="2"/>
  <c r="B110" i="2"/>
  <c r="I180" i="2"/>
  <c r="N180" i="2"/>
  <c r="X180" i="2"/>
  <c r="H180" i="2"/>
  <c r="E180" i="2"/>
  <c r="V110" i="2"/>
  <c r="C180" i="2"/>
  <c r="N110" i="2"/>
  <c r="L180" i="2"/>
  <c r="E110" i="2"/>
  <c r="F180" i="2"/>
  <c r="P110" i="2"/>
  <c r="J110" i="2"/>
  <c r="B180" i="2"/>
  <c r="Q180" i="2"/>
  <c r="L110" i="2"/>
  <c r="X110" i="2"/>
  <c r="T110" i="2"/>
  <c r="M110" i="2"/>
  <c r="Y180" i="2" l="1"/>
  <c r="BG179" i="1" s="1"/>
  <c r="A181" i="2"/>
  <c r="DG180" i="1"/>
  <c r="Y110" i="2"/>
  <c r="BG109" i="1" s="1"/>
  <c r="DG109" i="1"/>
  <c r="AZ109" i="1"/>
  <c r="G109" i="1"/>
  <c r="F109" i="1"/>
  <c r="A110" i="1"/>
  <c r="A111" i="2" s="1"/>
  <c r="A181" i="1"/>
  <c r="AZ180" i="1"/>
  <c r="G180" i="1"/>
  <c r="F180" i="1"/>
  <c r="F86" i="1"/>
  <c r="G86" i="1"/>
  <c r="F139" i="1"/>
  <c r="G139" i="1"/>
  <c r="AT181" i="1"/>
  <c r="AS181" i="1"/>
  <c r="I181" i="2"/>
  <c r="D181" i="2"/>
  <c r="T111" i="2"/>
  <c r="L181" i="2"/>
  <c r="M181" i="2"/>
  <c r="D111" i="2"/>
  <c r="X181" i="2"/>
  <c r="H181" i="2"/>
  <c r="S181" i="2"/>
  <c r="P181" i="2"/>
  <c r="W181" i="2"/>
  <c r="W111" i="2"/>
  <c r="O181" i="2"/>
  <c r="B111" i="2"/>
  <c r="U181" i="2"/>
  <c r="G181" i="2"/>
  <c r="B181" i="2"/>
  <c r="C181" i="2"/>
  <c r="N111" i="2"/>
  <c r="J111" i="2"/>
  <c r="T181" i="2"/>
  <c r="V111" i="2"/>
  <c r="C111" i="2"/>
  <c r="U111" i="2"/>
  <c r="H111" i="2"/>
  <c r="M111" i="2"/>
  <c r="N181" i="2"/>
  <c r="R181" i="2"/>
  <c r="L111" i="2"/>
  <c r="F111" i="2"/>
  <c r="E181" i="2"/>
  <c r="R111" i="2"/>
  <c r="O111" i="2"/>
  <c r="P111" i="2"/>
  <c r="E111" i="2"/>
  <c r="S111" i="2"/>
  <c r="K111" i="2"/>
  <c r="K181" i="2"/>
  <c r="Q111" i="2"/>
  <c r="I111" i="2"/>
  <c r="X111" i="2"/>
  <c r="F181" i="2"/>
  <c r="Q181" i="2"/>
  <c r="V181" i="2"/>
  <c r="J181" i="2"/>
  <c r="G111" i="2"/>
  <c r="Y181" i="2" l="1"/>
  <c r="BG180" i="1" s="1"/>
  <c r="A182" i="2"/>
  <c r="DG181" i="1"/>
  <c r="Y111" i="2"/>
  <c r="BG110" i="1" s="1"/>
  <c r="DG110" i="1"/>
  <c r="AZ110" i="1"/>
  <c r="F110" i="1"/>
  <c r="G110" i="1"/>
  <c r="A111" i="1"/>
  <c r="A112" i="2" s="1"/>
  <c r="A182" i="1"/>
  <c r="AZ181" i="1"/>
  <c r="G181" i="1"/>
  <c r="F181" i="1"/>
  <c r="G85" i="1"/>
  <c r="F85" i="1"/>
  <c r="G138" i="1"/>
  <c r="F138" i="1"/>
  <c r="AT182" i="1"/>
  <c r="AS182" i="1"/>
  <c r="B182" i="2"/>
  <c r="R182" i="2"/>
  <c r="C182" i="2"/>
  <c r="W112" i="2"/>
  <c r="S182" i="2"/>
  <c r="M112" i="2"/>
  <c r="O182" i="2"/>
  <c r="J112" i="2"/>
  <c r="U182" i="2"/>
  <c r="H182" i="2"/>
  <c r="D112" i="2"/>
  <c r="K112" i="2"/>
  <c r="T112" i="2"/>
  <c r="V182" i="2"/>
  <c r="F182" i="2"/>
  <c r="F112" i="2"/>
  <c r="L182" i="2"/>
  <c r="P112" i="2"/>
  <c r="B112" i="2"/>
  <c r="W182" i="2"/>
  <c r="T182" i="2"/>
  <c r="P182" i="2"/>
  <c r="R112" i="2"/>
  <c r="H112" i="2"/>
  <c r="I182" i="2"/>
  <c r="G182" i="2"/>
  <c r="V112" i="2"/>
  <c r="J182" i="2"/>
  <c r="X182" i="2"/>
  <c r="U112" i="2"/>
  <c r="M182" i="2"/>
  <c r="O112" i="2"/>
  <c r="Q182" i="2"/>
  <c r="N112" i="2"/>
  <c r="Q112" i="2"/>
  <c r="G112" i="2"/>
  <c r="K182" i="2"/>
  <c r="I112" i="2"/>
  <c r="D182" i="2"/>
  <c r="E112" i="2"/>
  <c r="E182" i="2"/>
  <c r="S112" i="2"/>
  <c r="N182" i="2"/>
  <c r="X112" i="2"/>
  <c r="C112" i="2"/>
  <c r="L112" i="2"/>
  <c r="Y182" i="2" l="1"/>
  <c r="BG181" i="1" s="1"/>
  <c r="A183" i="2"/>
  <c r="DG182" i="1"/>
  <c r="Y112" i="2"/>
  <c r="BG111" i="1" s="1"/>
  <c r="DG111" i="1"/>
  <c r="AZ111" i="1"/>
  <c r="F111" i="1"/>
  <c r="G111" i="1"/>
  <c r="A112" i="1"/>
  <c r="A113" i="2" s="1"/>
  <c r="A183" i="1"/>
  <c r="AZ182" i="1"/>
  <c r="G182" i="1"/>
  <c r="F182" i="1"/>
  <c r="G137" i="1"/>
  <c r="F137" i="1"/>
  <c r="AT183" i="1"/>
  <c r="AS183" i="1"/>
  <c r="J183" i="2"/>
  <c r="K183" i="2"/>
  <c r="W183" i="2"/>
  <c r="H113" i="2"/>
  <c r="O113" i="2"/>
  <c r="R183" i="2"/>
  <c r="G113" i="2"/>
  <c r="J113" i="2"/>
  <c r="H183" i="2"/>
  <c r="D183" i="2"/>
  <c r="E183" i="2"/>
  <c r="X113" i="2"/>
  <c r="I183" i="2"/>
  <c r="V183" i="2"/>
  <c r="B113" i="2"/>
  <c r="M113" i="2"/>
  <c r="Q113" i="2"/>
  <c r="L113" i="2"/>
  <c r="M183" i="2"/>
  <c r="S183" i="2"/>
  <c r="C113" i="2"/>
  <c r="D113" i="2"/>
  <c r="T113" i="2"/>
  <c r="R113" i="2"/>
  <c r="N183" i="2"/>
  <c r="T183" i="2"/>
  <c r="F113" i="2"/>
  <c r="U183" i="2"/>
  <c r="S113" i="2"/>
  <c r="F183" i="2"/>
  <c r="P113" i="2"/>
  <c r="L183" i="2"/>
  <c r="G183" i="2"/>
  <c r="C183" i="2"/>
  <c r="B183" i="2"/>
  <c r="I113" i="2"/>
  <c r="K113" i="2"/>
  <c r="O183" i="2"/>
  <c r="V113" i="2"/>
  <c r="E113" i="2"/>
  <c r="Q183" i="2"/>
  <c r="W113" i="2"/>
  <c r="P183" i="2"/>
  <c r="U113" i="2"/>
  <c r="N113" i="2"/>
  <c r="X183" i="2"/>
  <c r="Y183" i="2" l="1"/>
  <c r="BG182" i="1" s="1"/>
  <c r="A184" i="2"/>
  <c r="DG183" i="1"/>
  <c r="Y113" i="2"/>
  <c r="BG112" i="1" s="1"/>
  <c r="DG112" i="1"/>
  <c r="AZ112" i="1"/>
  <c r="G112" i="1"/>
  <c r="F112" i="1"/>
  <c r="A113" i="1"/>
  <c r="A114" i="2" s="1"/>
  <c r="A184" i="1"/>
  <c r="AZ183" i="1"/>
  <c r="F183" i="1"/>
  <c r="G183" i="1"/>
  <c r="CT84" i="1"/>
  <c r="AT184" i="1"/>
  <c r="AS184" i="1"/>
  <c r="S114" i="2"/>
  <c r="K114" i="2"/>
  <c r="P184" i="2"/>
  <c r="O184" i="2"/>
  <c r="O114" i="2"/>
  <c r="L114" i="2"/>
  <c r="V184" i="2"/>
  <c r="I114" i="2"/>
  <c r="W114" i="2"/>
  <c r="U184" i="2"/>
  <c r="D184" i="2"/>
  <c r="X114" i="2"/>
  <c r="G114" i="2"/>
  <c r="K184" i="2"/>
  <c r="D114" i="2"/>
  <c r="B114" i="2"/>
  <c r="Q114" i="2"/>
  <c r="C184" i="2"/>
  <c r="X184" i="2"/>
  <c r="R184" i="2"/>
  <c r="E114" i="2"/>
  <c r="U114" i="2"/>
  <c r="G184" i="2"/>
  <c r="W184" i="2"/>
  <c r="T184" i="2"/>
  <c r="S184" i="2"/>
  <c r="P114" i="2"/>
  <c r="M114" i="2"/>
  <c r="N184" i="2"/>
  <c r="H184" i="2"/>
  <c r="F114" i="2"/>
  <c r="E184" i="2"/>
  <c r="R114" i="2"/>
  <c r="J184" i="2"/>
  <c r="L184" i="2"/>
  <c r="N114" i="2"/>
  <c r="T114" i="2"/>
  <c r="H114" i="2"/>
  <c r="Q184" i="2"/>
  <c r="I184" i="2"/>
  <c r="F184" i="2"/>
  <c r="B184" i="2"/>
  <c r="M184" i="2"/>
  <c r="V114" i="2"/>
  <c r="C114" i="2"/>
  <c r="J114" i="2"/>
  <c r="Y184" i="2" l="1"/>
  <c r="BG183" i="1" s="1"/>
  <c r="A185" i="2"/>
  <c r="DG184" i="1"/>
  <c r="Y114" i="2"/>
  <c r="BG113" i="1" s="1"/>
  <c r="DG113" i="1"/>
  <c r="F113" i="1"/>
  <c r="A114" i="1"/>
  <c r="A115" i="2" s="1"/>
  <c r="AZ113" i="1"/>
  <c r="G113" i="1"/>
  <c r="A185" i="1"/>
  <c r="AZ184" i="1"/>
  <c r="G184" i="1"/>
  <c r="F184" i="1"/>
  <c r="AT185" i="1"/>
  <c r="AS185" i="1"/>
  <c r="E115" i="2"/>
  <c r="Q185" i="2"/>
  <c r="S115" i="2"/>
  <c r="N115" i="2"/>
  <c r="C115" i="2"/>
  <c r="U185" i="2"/>
  <c r="O115" i="2"/>
  <c r="O185" i="2"/>
  <c r="W115" i="2"/>
  <c r="B185" i="2"/>
  <c r="R115" i="2"/>
  <c r="P115" i="2"/>
  <c r="X185" i="2"/>
  <c r="L115" i="2"/>
  <c r="J115" i="2"/>
  <c r="X115" i="2"/>
  <c r="L185" i="2"/>
  <c r="N185" i="2"/>
  <c r="H115" i="2"/>
  <c r="F185" i="2"/>
  <c r="P185" i="2"/>
  <c r="C185" i="2"/>
  <c r="K185" i="2"/>
  <c r="K115" i="2"/>
  <c r="S185" i="2"/>
  <c r="D185" i="2"/>
  <c r="G185" i="2"/>
  <c r="B115" i="2"/>
  <c r="I185" i="2"/>
  <c r="D115" i="2"/>
  <c r="G115" i="2"/>
  <c r="R185" i="2"/>
  <c r="W185" i="2"/>
  <c r="F115" i="2"/>
  <c r="T185" i="2"/>
  <c r="M115" i="2"/>
  <c r="H185" i="2"/>
  <c r="M185" i="2"/>
  <c r="V185" i="2"/>
  <c r="J185" i="2"/>
  <c r="V115" i="2"/>
  <c r="U115" i="2"/>
  <c r="T115" i="2"/>
  <c r="E185" i="2"/>
  <c r="Q115" i="2"/>
  <c r="I115" i="2"/>
  <c r="Y185" i="2" l="1"/>
  <c r="BG184" i="1" s="1"/>
  <c r="A186" i="2"/>
  <c r="DG185" i="1"/>
  <c r="Y115" i="2"/>
  <c r="BG114" i="1" s="1"/>
  <c r="DG114" i="1"/>
  <c r="F114" i="1"/>
  <c r="G114" i="1"/>
  <c r="A115" i="1"/>
  <c r="A116" i="2" s="1"/>
  <c r="AZ114" i="1"/>
  <c r="A186" i="1"/>
  <c r="AZ185" i="1"/>
  <c r="G185" i="1"/>
  <c r="F185" i="1"/>
  <c r="BK135" i="1"/>
  <c r="BL135" i="1" s="1"/>
  <c r="BM135" i="1" s="1"/>
  <c r="BN135" i="1" s="1"/>
  <c r="BO135" i="1" s="1"/>
  <c r="AS186" i="1"/>
  <c r="AT186" i="1"/>
  <c r="T116" i="2"/>
  <c r="O186" i="2"/>
  <c r="K116" i="2"/>
  <c r="I186" i="2"/>
  <c r="L186" i="2"/>
  <c r="V186" i="2"/>
  <c r="F116" i="2"/>
  <c r="U186" i="2"/>
  <c r="D116" i="2"/>
  <c r="K186" i="2"/>
  <c r="O116" i="2"/>
  <c r="S116" i="2"/>
  <c r="E116" i="2"/>
  <c r="F186" i="2"/>
  <c r="E186" i="2"/>
  <c r="T186" i="2"/>
  <c r="C186" i="2"/>
  <c r="V116" i="2"/>
  <c r="L116" i="2"/>
  <c r="H186" i="2"/>
  <c r="U116" i="2"/>
  <c r="W186" i="2"/>
  <c r="P186" i="2"/>
  <c r="C116" i="2"/>
  <c r="X186" i="2"/>
  <c r="N186" i="2"/>
  <c r="B116" i="2"/>
  <c r="M186" i="2"/>
  <c r="H116" i="2"/>
  <c r="J186" i="2"/>
  <c r="B186" i="2"/>
  <c r="S186" i="2"/>
  <c r="J116" i="2"/>
  <c r="G186" i="2"/>
  <c r="Q186" i="2"/>
  <c r="X116" i="2"/>
  <c r="R116" i="2"/>
  <c r="N116" i="2"/>
  <c r="G116" i="2"/>
  <c r="W116" i="2"/>
  <c r="I116" i="2"/>
  <c r="Q116" i="2"/>
  <c r="D186" i="2"/>
  <c r="P116" i="2"/>
  <c r="M116" i="2"/>
  <c r="R186" i="2"/>
  <c r="Y186" i="2" l="1"/>
  <c r="BG185" i="1" s="1"/>
  <c r="A187" i="2"/>
  <c r="DG186" i="1"/>
  <c r="Y116" i="2"/>
  <c r="BG115" i="1" s="1"/>
  <c r="DG115" i="1"/>
  <c r="AZ115" i="1"/>
  <c r="G115" i="1"/>
  <c r="F115" i="1"/>
  <c r="A116" i="1"/>
  <c r="A117" i="2" s="1"/>
  <c r="A187" i="1"/>
  <c r="AZ186" i="1"/>
  <c r="F186" i="1"/>
  <c r="G186" i="1"/>
  <c r="CE135" i="1"/>
  <c r="CF135" i="1" s="1"/>
  <c r="CG135" i="1" s="1"/>
  <c r="CH135" i="1" s="1"/>
  <c r="CI135" i="1" s="1"/>
  <c r="AS187" i="1"/>
  <c r="AT187" i="1"/>
  <c r="E117" i="2"/>
  <c r="B187" i="2"/>
  <c r="S117" i="2"/>
  <c r="X187" i="2"/>
  <c r="R187" i="2"/>
  <c r="P117" i="2"/>
  <c r="R117" i="2"/>
  <c r="V117" i="2"/>
  <c r="L117" i="2"/>
  <c r="W187" i="2"/>
  <c r="P187" i="2"/>
  <c r="O187" i="2"/>
  <c r="D187" i="2"/>
  <c r="M117" i="2"/>
  <c r="I117" i="2"/>
  <c r="S187" i="2"/>
  <c r="G117" i="2"/>
  <c r="J117" i="2"/>
  <c r="C187" i="2"/>
  <c r="F187" i="2"/>
  <c r="K187" i="2"/>
  <c r="O117" i="2"/>
  <c r="G187" i="2"/>
  <c r="E187" i="2"/>
  <c r="K117" i="2"/>
  <c r="J187" i="2"/>
  <c r="D117" i="2"/>
  <c r="N187" i="2"/>
  <c r="H187" i="2"/>
  <c r="Q117" i="2"/>
  <c r="X117" i="2"/>
  <c r="C117" i="2"/>
  <c r="W117" i="2"/>
  <c r="L187" i="2"/>
  <c r="F117" i="2"/>
  <c r="N117" i="2"/>
  <c r="I187" i="2"/>
  <c r="U117" i="2"/>
  <c r="H117" i="2"/>
  <c r="M187" i="2"/>
  <c r="U187" i="2"/>
  <c r="T117" i="2"/>
  <c r="B117" i="2"/>
  <c r="V187" i="2"/>
  <c r="Q187" i="2"/>
  <c r="T187" i="2"/>
  <c r="Y187" i="2" l="1"/>
  <c r="BG186" i="1" s="1"/>
  <c r="A188" i="2"/>
  <c r="DG187" i="1"/>
  <c r="Y117" i="2"/>
  <c r="BG116" i="1" s="1"/>
  <c r="DG116" i="1"/>
  <c r="AZ116" i="1"/>
  <c r="F116" i="1"/>
  <c r="G116" i="1"/>
  <c r="A117" i="1"/>
  <c r="A118" i="2" s="1"/>
  <c r="A188" i="1"/>
  <c r="AZ187" i="1"/>
  <c r="G187" i="1"/>
  <c r="F187" i="1"/>
  <c r="AS188" i="1"/>
  <c r="AT188" i="1"/>
  <c r="J118" i="2"/>
  <c r="L118" i="2"/>
  <c r="I118" i="2"/>
  <c r="S118" i="2"/>
  <c r="N188" i="2"/>
  <c r="O188" i="2"/>
  <c r="J188" i="2"/>
  <c r="Q188" i="2"/>
  <c r="W188" i="2"/>
  <c r="W118" i="2"/>
  <c r="R118" i="2"/>
  <c r="X118" i="2"/>
  <c r="E188" i="2"/>
  <c r="V118" i="2"/>
  <c r="R188" i="2"/>
  <c r="V188" i="2"/>
  <c r="M118" i="2"/>
  <c r="K188" i="2"/>
  <c r="H188" i="2"/>
  <c r="L188" i="2"/>
  <c r="F118" i="2"/>
  <c r="K118" i="2"/>
  <c r="G118" i="2"/>
  <c r="B188" i="2"/>
  <c r="C118" i="2"/>
  <c r="X188" i="2"/>
  <c r="U188" i="2"/>
  <c r="G188" i="2"/>
  <c r="M188" i="2"/>
  <c r="P118" i="2"/>
  <c r="P188" i="2"/>
  <c r="E118" i="2"/>
  <c r="D118" i="2"/>
  <c r="S188" i="2"/>
  <c r="T118" i="2"/>
  <c r="Q118" i="2"/>
  <c r="B118" i="2"/>
  <c r="D188" i="2"/>
  <c r="O118" i="2"/>
  <c r="T188" i="2"/>
  <c r="C188" i="2"/>
  <c r="F188" i="2"/>
  <c r="I188" i="2"/>
  <c r="N118" i="2"/>
  <c r="H118" i="2"/>
  <c r="U118" i="2"/>
  <c r="Y188" i="2" l="1"/>
  <c r="BG187" i="1" s="1"/>
  <c r="A189" i="2"/>
  <c r="DG188" i="1"/>
  <c r="Y118" i="2"/>
  <c r="BG117" i="1" s="1"/>
  <c r="DG117" i="1"/>
  <c r="A118" i="1"/>
  <c r="A119" i="2" s="1"/>
  <c r="AZ117" i="1"/>
  <c r="F117" i="1"/>
  <c r="G117" i="1"/>
  <c r="A189" i="1"/>
  <c r="AZ188" i="1"/>
  <c r="F188" i="1"/>
  <c r="G188" i="1"/>
  <c r="AS189" i="1"/>
  <c r="DD189" i="1"/>
  <c r="DC189" i="1"/>
  <c r="AT189" i="1"/>
  <c r="P189" i="2"/>
  <c r="U189" i="2"/>
  <c r="T189" i="2"/>
  <c r="I119" i="2"/>
  <c r="C119" i="2"/>
  <c r="M189" i="2"/>
  <c r="L119" i="2"/>
  <c r="W189" i="2"/>
  <c r="X189" i="2"/>
  <c r="J119" i="2"/>
  <c r="T119" i="2"/>
  <c r="N119" i="2"/>
  <c r="R189" i="2"/>
  <c r="V119" i="2"/>
  <c r="S189" i="2"/>
  <c r="F189" i="2"/>
  <c r="I189" i="2"/>
  <c r="K189" i="2"/>
  <c r="W119" i="2"/>
  <c r="L189" i="2"/>
  <c r="E189" i="2"/>
  <c r="X119" i="2"/>
  <c r="M119" i="2"/>
  <c r="V189" i="2"/>
  <c r="H119" i="2"/>
  <c r="C189" i="2"/>
  <c r="Q189" i="2"/>
  <c r="N189" i="2"/>
  <c r="O189" i="2"/>
  <c r="G189" i="2"/>
  <c r="J189" i="2"/>
  <c r="U119" i="2"/>
  <c r="K119" i="2"/>
  <c r="S119" i="2"/>
  <c r="D189" i="2"/>
  <c r="G119" i="2"/>
  <c r="R119" i="2"/>
  <c r="B189" i="2"/>
  <c r="E119" i="2"/>
  <c r="F119" i="2"/>
  <c r="D119" i="2"/>
  <c r="B119" i="2"/>
  <c r="H189" i="2"/>
  <c r="Q119" i="2"/>
  <c r="O119" i="2"/>
  <c r="P119" i="2"/>
  <c r="Y189" i="2" l="1"/>
  <c r="BG188" i="1" s="1"/>
  <c r="A190" i="2"/>
  <c r="DG189" i="1"/>
  <c r="Y119" i="2"/>
  <c r="BG118" i="1" s="1"/>
  <c r="DG118" i="1"/>
  <c r="A119" i="1"/>
  <c r="A120" i="2" s="1"/>
  <c r="AZ118" i="1"/>
  <c r="G118" i="1"/>
  <c r="F118" i="1"/>
  <c r="AZ189" i="1"/>
  <c r="F189" i="1"/>
  <c r="G189" i="1"/>
  <c r="EL43" i="1"/>
  <c r="EL68" i="1"/>
  <c r="EL66" i="1"/>
  <c r="EL69" i="1"/>
  <c r="EL54" i="1"/>
  <c r="EL67" i="1"/>
  <c r="EL65" i="1"/>
  <c r="EL55" i="1"/>
  <c r="G120" i="2"/>
  <c r="K120" i="2"/>
  <c r="S190" i="2"/>
  <c r="U120" i="2"/>
  <c r="B120" i="2"/>
  <c r="P120" i="2"/>
  <c r="Q120" i="2"/>
  <c r="W120" i="2"/>
  <c r="W190" i="2"/>
  <c r="R190" i="2"/>
  <c r="M190" i="2"/>
  <c r="K190" i="2"/>
  <c r="T190" i="2"/>
  <c r="C120" i="2"/>
  <c r="O190" i="2"/>
  <c r="G190" i="2"/>
  <c r="F190" i="2"/>
  <c r="X190" i="2"/>
  <c r="V120" i="2"/>
  <c r="U190" i="2"/>
  <c r="L120" i="2"/>
  <c r="O120" i="2"/>
  <c r="B190" i="2"/>
  <c r="H120" i="2"/>
  <c r="D120" i="2"/>
  <c r="N120" i="2"/>
  <c r="I120" i="2"/>
  <c r="E190" i="2"/>
  <c r="P190" i="2"/>
  <c r="E120" i="2"/>
  <c r="M120" i="2"/>
  <c r="N190" i="2"/>
  <c r="C190" i="2"/>
  <c r="Q190" i="2"/>
  <c r="J120" i="2"/>
  <c r="D190" i="2"/>
  <c r="L190" i="2"/>
  <c r="I190" i="2"/>
  <c r="V190" i="2"/>
  <c r="S120" i="2"/>
  <c r="H190" i="2"/>
  <c r="R120" i="2"/>
  <c r="T120" i="2"/>
  <c r="F120" i="2"/>
  <c r="X120" i="2"/>
  <c r="J190" i="2"/>
  <c r="Y190" i="2" l="1"/>
  <c r="BG189" i="1" s="1"/>
  <c r="Y120" i="2"/>
  <c r="BG119" i="1" s="1"/>
  <c r="DG119" i="1"/>
  <c r="A120" i="1"/>
  <c r="A121" i="2" s="1"/>
  <c r="AZ119" i="1"/>
  <c r="G119" i="1"/>
  <c r="F119" i="1"/>
  <c r="EE54" i="1"/>
  <c r="DX54" i="1" s="1"/>
  <c r="BJ54" i="1" s="1"/>
  <c r="EE65" i="1"/>
  <c r="DX65" i="1" s="1"/>
  <c r="BJ65" i="1" s="1"/>
  <c r="EE55" i="1"/>
  <c r="DX55" i="1" s="1"/>
  <c r="BJ55" i="1" s="1"/>
  <c r="EE66" i="1"/>
  <c r="DX66" i="1" s="1"/>
  <c r="BJ66" i="1" s="1"/>
  <c r="EE67" i="1"/>
  <c r="DX67" i="1" s="1"/>
  <c r="BJ67" i="1" s="1"/>
  <c r="EE68" i="1"/>
  <c r="DX68" i="1" s="1"/>
  <c r="BJ68" i="1" s="1"/>
  <c r="EE69" i="1"/>
  <c r="DX69" i="1" s="1"/>
  <c r="BJ69" i="1" s="1"/>
  <c r="EL83" i="1"/>
  <c r="EM43" i="1"/>
  <c r="EM65" i="1"/>
  <c r="EM54" i="1"/>
  <c r="EM67" i="1"/>
  <c r="EM68" i="1"/>
  <c r="EM66" i="1"/>
  <c r="EM69" i="1"/>
  <c r="EM55" i="1"/>
  <c r="N121" i="2"/>
  <c r="F121" i="2"/>
  <c r="Q121" i="2"/>
  <c r="M121" i="2"/>
  <c r="C121" i="2"/>
  <c r="U121" i="2"/>
  <c r="J121" i="2"/>
  <c r="D121" i="2"/>
  <c r="L121" i="2"/>
  <c r="G121" i="2"/>
  <c r="W121" i="2"/>
  <c r="R121" i="2"/>
  <c r="B121" i="2"/>
  <c r="V121" i="2"/>
  <c r="I121" i="2"/>
  <c r="X121" i="2"/>
  <c r="O121" i="2"/>
  <c r="H121" i="2"/>
  <c r="P121" i="2"/>
  <c r="T121" i="2"/>
  <c r="E121" i="2"/>
  <c r="K121" i="2"/>
  <c r="S121" i="2"/>
  <c r="Y121" i="2" l="1"/>
  <c r="BG120" i="1" s="1"/>
  <c r="DG120" i="1"/>
  <c r="A121" i="1"/>
  <c r="A122" i="2" s="1"/>
  <c r="AZ120" i="1"/>
  <c r="F120" i="1"/>
  <c r="G120" i="1"/>
  <c r="EF54" i="1"/>
  <c r="DY54" i="1" s="1"/>
  <c r="BK54" i="1" s="1"/>
  <c r="BQ54" i="1" s="1"/>
  <c r="EF65" i="1"/>
  <c r="DY65" i="1" s="1"/>
  <c r="BK65" i="1" s="1"/>
  <c r="DR65" i="1" s="1"/>
  <c r="EF55" i="1"/>
  <c r="DY55" i="1" s="1"/>
  <c r="BK55" i="1" s="1"/>
  <c r="BX55" i="1" s="1"/>
  <c r="EF66" i="1"/>
  <c r="DY66" i="1" s="1"/>
  <c r="BK66" i="1" s="1"/>
  <c r="BQ66" i="1" s="1"/>
  <c r="EF67" i="1"/>
  <c r="DY67" i="1" s="1"/>
  <c r="BK67" i="1" s="1"/>
  <c r="BQ67" i="1" s="1"/>
  <c r="EF68" i="1"/>
  <c r="DY68" i="1" s="1"/>
  <c r="BK68" i="1" s="1"/>
  <c r="BQ68" i="1" s="1"/>
  <c r="EF69" i="1"/>
  <c r="DY69" i="1" s="1"/>
  <c r="BK69" i="1" s="1"/>
  <c r="DR69" i="1" s="1"/>
  <c r="EL135" i="1"/>
  <c r="EM135" i="1" s="1"/>
  <c r="EN135" i="1" s="1"/>
  <c r="EO135" i="1" s="1"/>
  <c r="EP135" i="1" s="1"/>
  <c r="EQ135" i="1" s="1"/>
  <c r="EM83" i="1"/>
  <c r="EN43" i="1"/>
  <c r="Q122" i="2"/>
  <c r="U122" i="2"/>
  <c r="H122" i="2"/>
  <c r="G122" i="2"/>
  <c r="O122" i="2"/>
  <c r="X122" i="2"/>
  <c r="N122" i="2"/>
  <c r="P122" i="2"/>
  <c r="S122" i="2"/>
  <c r="K122" i="2"/>
  <c r="L122" i="2"/>
  <c r="I122" i="2"/>
  <c r="D122" i="2"/>
  <c r="T122" i="2"/>
  <c r="J122" i="2"/>
  <c r="W122" i="2"/>
  <c r="C122" i="2"/>
  <c r="R122" i="2"/>
  <c r="B122" i="2"/>
  <c r="M122" i="2"/>
  <c r="V122" i="2"/>
  <c r="E122" i="2"/>
  <c r="F122" i="2"/>
  <c r="CW68" i="1" l="1"/>
  <c r="BR68" i="1"/>
  <c r="CW67" i="1"/>
  <c r="BR67" i="1"/>
  <c r="CW54" i="1"/>
  <c r="CW66" i="1"/>
  <c r="Y122" i="2"/>
  <c r="BG121" i="1" s="1"/>
  <c r="DG121" i="1"/>
  <c r="G121" i="1"/>
  <c r="A122" i="1"/>
  <c r="A123" i="2" s="1"/>
  <c r="AZ121" i="1"/>
  <c r="F121" i="1"/>
  <c r="BQ65" i="1"/>
  <c r="BR66" i="1" s="1"/>
  <c r="BX67" i="1"/>
  <c r="CY67" i="1" s="1"/>
  <c r="BX54" i="1"/>
  <c r="CY54" i="1" s="1"/>
  <c r="BX68" i="1"/>
  <c r="CY68" i="1" s="1"/>
  <c r="DR54" i="1"/>
  <c r="DR67" i="1"/>
  <c r="BX65" i="1"/>
  <c r="CY65" i="1" s="1"/>
  <c r="DR66" i="1"/>
  <c r="BX66" i="1"/>
  <c r="ET66" i="1" s="1"/>
  <c r="DR55" i="1"/>
  <c r="BQ69" i="1"/>
  <c r="BX69" i="1"/>
  <c r="BQ55" i="1"/>
  <c r="DR68" i="1"/>
  <c r="CY55" i="1"/>
  <c r="EN83" i="1"/>
  <c r="EO43" i="1"/>
  <c r="B123" i="2"/>
  <c r="J123" i="2"/>
  <c r="S123" i="2"/>
  <c r="F123" i="2"/>
  <c r="T123" i="2"/>
  <c r="X123" i="2"/>
  <c r="W123" i="2"/>
  <c r="R123" i="2"/>
  <c r="M123" i="2"/>
  <c r="K123" i="2"/>
  <c r="L123" i="2"/>
  <c r="Q123" i="2"/>
  <c r="O123" i="2"/>
  <c r="I123" i="2"/>
  <c r="H123" i="2"/>
  <c r="V123" i="2"/>
  <c r="C123" i="2"/>
  <c r="P123" i="2"/>
  <c r="D123" i="2"/>
  <c r="E123" i="2"/>
  <c r="U123" i="2"/>
  <c r="N123" i="2"/>
  <c r="G123" i="2"/>
  <c r="CW55" i="1" l="1"/>
  <c r="BR55" i="1"/>
  <c r="CW65" i="1"/>
  <c r="CW69" i="1"/>
  <c r="BR69" i="1"/>
  <c r="ET55" i="1"/>
  <c r="Y123" i="2"/>
  <c r="BG122" i="1" s="1"/>
  <c r="DG122" i="1"/>
  <c r="F122" i="1"/>
  <c r="A123" i="1"/>
  <c r="A124" i="2" s="1"/>
  <c r="AZ122" i="1"/>
  <c r="G122" i="1"/>
  <c r="ET54" i="1"/>
  <c r="BY69" i="1"/>
  <c r="BY55" i="1"/>
  <c r="ET67" i="1"/>
  <c r="BY66" i="1"/>
  <c r="BY68" i="1"/>
  <c r="BY67" i="1"/>
  <c r="CY66" i="1"/>
  <c r="CZ67" i="1" s="1"/>
  <c r="ET68" i="1"/>
  <c r="ET65" i="1"/>
  <c r="CZ55" i="1"/>
  <c r="ET69" i="1"/>
  <c r="CY69" i="1"/>
  <c r="CZ69" i="1" s="1"/>
  <c r="CZ68" i="1"/>
  <c r="EO83" i="1"/>
  <c r="EP43" i="1"/>
  <c r="I124" i="2"/>
  <c r="R124" i="2"/>
  <c r="B124" i="2"/>
  <c r="L124" i="2"/>
  <c r="Q124" i="2"/>
  <c r="V124" i="2"/>
  <c r="T124" i="2"/>
  <c r="C124" i="2"/>
  <c r="O124" i="2"/>
  <c r="N124" i="2"/>
  <c r="F124" i="2"/>
  <c r="H124" i="2"/>
  <c r="M124" i="2"/>
  <c r="K124" i="2"/>
  <c r="J124" i="2"/>
  <c r="U124" i="2"/>
  <c r="X124" i="2"/>
  <c r="E124" i="2"/>
  <c r="S124" i="2"/>
  <c r="G124" i="2"/>
  <c r="P124" i="2"/>
  <c r="W124" i="2"/>
  <c r="D124" i="2"/>
  <c r="Y124" i="2" l="1"/>
  <c r="BG123" i="1" s="1"/>
  <c r="DG123" i="1"/>
  <c r="A124" i="1"/>
  <c r="A125" i="2" s="1"/>
  <c r="AZ123" i="1"/>
  <c r="F123" i="1"/>
  <c r="G123" i="1"/>
  <c r="CZ66" i="1"/>
  <c r="EQ43" i="1"/>
  <c r="EP83" i="1"/>
  <c r="E125" i="2"/>
  <c r="G125" i="2"/>
  <c r="J125" i="2"/>
  <c r="U125" i="2"/>
  <c r="O125" i="2"/>
  <c r="F125" i="2"/>
  <c r="B125" i="2"/>
  <c r="P125" i="2"/>
  <c r="R125" i="2"/>
  <c r="X125" i="2"/>
  <c r="M125" i="2"/>
  <c r="H125" i="2"/>
  <c r="K125" i="2"/>
  <c r="T125" i="2"/>
  <c r="W125" i="2"/>
  <c r="S125" i="2"/>
  <c r="I125" i="2"/>
  <c r="N125" i="2"/>
  <c r="C125" i="2"/>
  <c r="V125" i="2"/>
  <c r="Q125" i="2"/>
  <c r="L125" i="2"/>
  <c r="D125" i="2"/>
  <c r="Y125" i="2" l="1"/>
  <c r="BG124" i="1" s="1"/>
  <c r="DG124" i="1"/>
  <c r="A125" i="1"/>
  <c r="A126" i="2" s="1"/>
  <c r="AZ124" i="1"/>
  <c r="F124" i="1"/>
  <c r="G124" i="1"/>
  <c r="EQ83" i="1"/>
  <c r="H126" i="2"/>
  <c r="X126" i="2"/>
  <c r="J126" i="2"/>
  <c r="R126" i="2"/>
  <c r="T126" i="2"/>
  <c r="U126" i="2"/>
  <c r="B126" i="2"/>
  <c r="C126" i="2"/>
  <c r="P126" i="2"/>
  <c r="E126" i="2"/>
  <c r="D126" i="2"/>
  <c r="K126" i="2"/>
  <c r="V126" i="2"/>
  <c r="F126" i="2"/>
  <c r="W126" i="2"/>
  <c r="L126" i="2"/>
  <c r="S126" i="2"/>
  <c r="G126" i="2"/>
  <c r="I126" i="2"/>
  <c r="N126" i="2"/>
  <c r="O126" i="2"/>
  <c r="Q126" i="2"/>
  <c r="M126" i="2"/>
  <c r="Y126" i="2" l="1"/>
  <c r="BG125" i="1" s="1"/>
  <c r="DG125" i="1"/>
  <c r="A126" i="1"/>
  <c r="A127" i="2" s="1"/>
  <c r="AZ125" i="1"/>
  <c r="G125" i="1"/>
  <c r="F125" i="1"/>
  <c r="F4" i="1"/>
  <c r="D127" i="2"/>
  <c r="G127" i="2"/>
  <c r="T127" i="2"/>
  <c r="I127" i="2"/>
  <c r="J127" i="2"/>
  <c r="K127" i="2"/>
  <c r="O127" i="2"/>
  <c r="B127" i="2"/>
  <c r="U127" i="2"/>
  <c r="X127" i="2"/>
  <c r="E127" i="2"/>
  <c r="C127" i="2"/>
  <c r="V127" i="2"/>
  <c r="L127" i="2"/>
  <c r="R127" i="2"/>
  <c r="Q127" i="2"/>
  <c r="N127" i="2"/>
  <c r="S127" i="2"/>
  <c r="W127" i="2"/>
  <c r="M127" i="2"/>
  <c r="H127" i="2"/>
  <c r="F127" i="2"/>
  <c r="P127" i="2"/>
  <c r="Y127" i="2" l="1"/>
  <c r="BG126" i="1" s="1"/>
  <c r="DG126" i="1"/>
  <c r="A127" i="1"/>
  <c r="A128" i="2" s="1"/>
  <c r="AZ126" i="1"/>
  <c r="F126" i="1"/>
  <c r="G126" i="1"/>
  <c r="A5" i="1"/>
  <c r="R128" i="2"/>
  <c r="H128" i="2"/>
  <c r="K128" i="2"/>
  <c r="S128" i="2"/>
  <c r="T128" i="2"/>
  <c r="D128" i="2"/>
  <c r="U128" i="2"/>
  <c r="X128" i="2"/>
  <c r="C128" i="2"/>
  <c r="B128" i="2"/>
  <c r="O128" i="2"/>
  <c r="J128" i="2"/>
  <c r="G128" i="2"/>
  <c r="I128" i="2"/>
  <c r="M128" i="2"/>
  <c r="L128" i="2"/>
  <c r="P128" i="2"/>
  <c r="F128" i="2"/>
  <c r="N128" i="2"/>
  <c r="E128" i="2"/>
  <c r="W128" i="2"/>
  <c r="V128" i="2"/>
  <c r="Q128" i="2"/>
  <c r="AZ5" i="1" l="1"/>
  <c r="A6" i="2"/>
  <c r="DG5" i="1"/>
  <c r="Y128" i="2"/>
  <c r="BG127" i="1" s="1"/>
  <c r="DG127" i="1"/>
  <c r="G127" i="1"/>
  <c r="A128" i="1"/>
  <c r="A129" i="2" s="1"/>
  <c r="AZ127" i="1"/>
  <c r="F127" i="1"/>
  <c r="D137" i="1"/>
  <c r="DT85" i="1"/>
  <c r="F5" i="1"/>
  <c r="A6" i="1"/>
  <c r="H129" i="2"/>
  <c r="B6" i="2"/>
  <c r="X6" i="2"/>
  <c r="N6" i="2"/>
  <c r="J6" i="2"/>
  <c r="Q6" i="2"/>
  <c r="W129" i="2"/>
  <c r="I6" i="2"/>
  <c r="E6" i="2"/>
  <c r="K129" i="2"/>
  <c r="U6" i="2"/>
  <c r="U129" i="2"/>
  <c r="T6" i="2"/>
  <c r="P6" i="2"/>
  <c r="O129" i="2"/>
  <c r="G129" i="2"/>
  <c r="O6" i="2"/>
  <c r="S6" i="2"/>
  <c r="P129" i="2"/>
  <c r="Q129" i="2"/>
  <c r="G6" i="2"/>
  <c r="J129" i="2"/>
  <c r="K6" i="2"/>
  <c r="F6" i="2"/>
  <c r="R6" i="2"/>
  <c r="L6" i="2"/>
  <c r="V6" i="2"/>
  <c r="F129" i="2"/>
  <c r="C6" i="2"/>
  <c r="L129" i="2"/>
  <c r="D129" i="2"/>
  <c r="C129" i="2"/>
  <c r="I129" i="2"/>
  <c r="N129" i="2"/>
  <c r="D6" i="2"/>
  <c r="M6" i="2"/>
  <c r="E129" i="2"/>
  <c r="S129" i="2"/>
  <c r="X129" i="2"/>
  <c r="T129" i="2"/>
  <c r="B129" i="2"/>
  <c r="W6" i="2"/>
  <c r="R129" i="2"/>
  <c r="H6" i="2"/>
  <c r="V129" i="2"/>
  <c r="M129" i="2"/>
  <c r="Y6" i="2" l="1"/>
  <c r="BG5" i="1" s="1"/>
  <c r="AZ6" i="1"/>
  <c r="A7" i="2"/>
  <c r="DG6" i="1"/>
  <c r="Y129" i="2"/>
  <c r="BG128" i="1" s="1"/>
  <c r="DG128" i="1"/>
  <c r="G128" i="1"/>
  <c r="A129" i="1"/>
  <c r="A130" i="2" s="1"/>
  <c r="AZ128" i="1"/>
  <c r="F128" i="1"/>
  <c r="B168" i="1"/>
  <c r="B163" i="1"/>
  <c r="F6" i="1"/>
  <c r="A7" i="1"/>
  <c r="F130" i="2"/>
  <c r="U7" i="2"/>
  <c r="T7" i="2"/>
  <c r="C130" i="2"/>
  <c r="N7" i="2"/>
  <c r="T130" i="2"/>
  <c r="K7" i="2"/>
  <c r="S130" i="2"/>
  <c r="S7" i="2"/>
  <c r="F7" i="2"/>
  <c r="W130" i="2"/>
  <c r="D130" i="2"/>
  <c r="E7" i="2"/>
  <c r="G7" i="2"/>
  <c r="R130" i="2"/>
  <c r="Q130" i="2"/>
  <c r="B7" i="2"/>
  <c r="J7" i="2"/>
  <c r="V7" i="2"/>
  <c r="D7" i="2"/>
  <c r="O130" i="2"/>
  <c r="R7" i="2"/>
  <c r="U130" i="2"/>
  <c r="W7" i="2"/>
  <c r="N130" i="2"/>
  <c r="I7" i="2"/>
  <c r="P130" i="2"/>
  <c r="C7" i="2"/>
  <c r="P7" i="2"/>
  <c r="L130" i="2"/>
  <c r="E130" i="2"/>
  <c r="G130" i="2"/>
  <c r="V130" i="2"/>
  <c r="J130" i="2"/>
  <c r="I130" i="2"/>
  <c r="X130" i="2"/>
  <c r="B130" i="2"/>
  <c r="K130" i="2"/>
  <c r="H130" i="2"/>
  <c r="M130" i="2"/>
  <c r="O7" i="2"/>
  <c r="L7" i="2"/>
  <c r="H7" i="2"/>
  <c r="X7" i="2"/>
  <c r="Q7" i="2"/>
  <c r="M7" i="2"/>
  <c r="Y7" i="2" l="1"/>
  <c r="BG6" i="1" s="1"/>
  <c r="AZ7" i="1"/>
  <c r="A8" i="2"/>
  <c r="DG7" i="1"/>
  <c r="Y130" i="2"/>
  <c r="BG129" i="1" s="1"/>
  <c r="DG129" i="1"/>
  <c r="G129" i="1"/>
  <c r="A130" i="1"/>
  <c r="A131" i="2" s="1"/>
  <c r="AZ129" i="1"/>
  <c r="F129" i="1"/>
  <c r="F7" i="1"/>
  <c r="A8" i="1"/>
  <c r="BA130" i="1"/>
  <c r="I131" i="2"/>
  <c r="T8" i="2"/>
  <c r="X8" i="2"/>
  <c r="B131" i="2"/>
  <c r="K8" i="2"/>
  <c r="R131" i="2"/>
  <c r="L8" i="2"/>
  <c r="D8" i="2"/>
  <c r="U8" i="2"/>
  <c r="M131" i="2"/>
  <c r="F131" i="2"/>
  <c r="R8" i="2"/>
  <c r="D131" i="2"/>
  <c r="N8" i="2"/>
  <c r="L131" i="2"/>
  <c r="J8" i="2"/>
  <c r="F8" i="2"/>
  <c r="G8" i="2"/>
  <c r="V8" i="2"/>
  <c r="K131" i="2"/>
  <c r="S131" i="2"/>
  <c r="J131" i="2"/>
  <c r="P8" i="2"/>
  <c r="O131" i="2"/>
  <c r="M8" i="2"/>
  <c r="H131" i="2"/>
  <c r="E8" i="2"/>
  <c r="E131" i="2"/>
  <c r="W131" i="2"/>
  <c r="B8" i="2"/>
  <c r="N131" i="2"/>
  <c r="T131" i="2"/>
  <c r="I8" i="2"/>
  <c r="Q8" i="2"/>
  <c r="V131" i="2"/>
  <c r="P131" i="2"/>
  <c r="X131" i="2"/>
  <c r="C131" i="2"/>
  <c r="G131" i="2"/>
  <c r="Q131" i="2"/>
  <c r="U131" i="2"/>
  <c r="O8" i="2"/>
  <c r="H8" i="2"/>
  <c r="S8" i="2"/>
  <c r="C8" i="2"/>
  <c r="W8" i="2"/>
  <c r="Y8" i="2" l="1"/>
  <c r="BG7" i="1" s="1"/>
  <c r="AZ8" i="1"/>
  <c r="A9" i="2"/>
  <c r="DG8" i="1"/>
  <c r="Y131" i="2"/>
  <c r="BG130" i="1" s="1"/>
  <c r="DG130" i="1"/>
  <c r="AZ130" i="1"/>
  <c r="DT130" i="1" s="1"/>
  <c r="F130" i="1"/>
  <c r="G130" i="1"/>
  <c r="F8" i="1"/>
  <c r="A9" i="1"/>
  <c r="R9" i="2"/>
  <c r="V9" i="2"/>
  <c r="M9" i="2"/>
  <c r="C9" i="2"/>
  <c r="E9" i="2"/>
  <c r="H9" i="2"/>
  <c r="F9" i="2"/>
  <c r="Q9" i="2"/>
  <c r="T9" i="2"/>
  <c r="G9" i="2"/>
  <c r="B9" i="2"/>
  <c r="O9" i="2"/>
  <c r="J9" i="2"/>
  <c r="N9" i="2"/>
  <c r="X9" i="2"/>
  <c r="P9" i="2"/>
  <c r="L9" i="2"/>
  <c r="S9" i="2"/>
  <c r="W9" i="2"/>
  <c r="U9" i="2"/>
  <c r="D9" i="2"/>
  <c r="I9" i="2"/>
  <c r="K9" i="2"/>
  <c r="Y9" i="2" l="1"/>
  <c r="BG8" i="1" s="1"/>
  <c r="AZ9" i="1"/>
  <c r="A10" i="2"/>
  <c r="DG9" i="1"/>
  <c r="F9" i="1"/>
  <c r="A10" i="1"/>
  <c r="G10" i="2"/>
  <c r="Q10" i="2"/>
  <c r="C10" i="2"/>
  <c r="R10" i="2"/>
  <c r="D10" i="2"/>
  <c r="T10" i="2"/>
  <c r="L10" i="2"/>
  <c r="F10" i="2"/>
  <c r="X10" i="2"/>
  <c r="S10" i="2"/>
  <c r="I10" i="2"/>
  <c r="H10" i="2"/>
  <c r="J10" i="2"/>
  <c r="M10" i="2"/>
  <c r="W10" i="2"/>
  <c r="E10" i="2"/>
  <c r="K10" i="2"/>
  <c r="P10" i="2"/>
  <c r="U10" i="2"/>
  <c r="O10" i="2"/>
  <c r="B10" i="2"/>
  <c r="N10" i="2"/>
  <c r="V10" i="2"/>
  <c r="Y10" i="2" l="1"/>
  <c r="BG9" i="1" s="1"/>
  <c r="AZ10" i="1"/>
  <c r="A11" i="2"/>
  <c r="DG10" i="1"/>
  <c r="F10" i="1"/>
  <c r="A11" i="1"/>
  <c r="W11" i="2"/>
  <c r="L11" i="2"/>
  <c r="E11" i="2"/>
  <c r="S11" i="2"/>
  <c r="N11" i="2"/>
  <c r="P11" i="2"/>
  <c r="B11" i="2"/>
  <c r="I11" i="2"/>
  <c r="T11" i="2"/>
  <c r="U11" i="2"/>
  <c r="R11" i="2"/>
  <c r="M11" i="2"/>
  <c r="O11" i="2"/>
  <c r="H11" i="2"/>
  <c r="C11" i="2"/>
  <c r="Q11" i="2"/>
  <c r="V11" i="2"/>
  <c r="J11" i="2"/>
  <c r="X11" i="2"/>
  <c r="D11" i="2"/>
  <c r="F11" i="2"/>
  <c r="G11" i="2"/>
  <c r="K11" i="2"/>
  <c r="Y11" i="2" l="1"/>
  <c r="BG10" i="1" s="1"/>
  <c r="AZ11" i="1"/>
  <c r="A12" i="2"/>
  <c r="DG11" i="1"/>
  <c r="F11" i="1"/>
  <c r="A12" i="1"/>
  <c r="T12" i="2"/>
  <c r="F12" i="2"/>
  <c r="G12" i="2"/>
  <c r="C12" i="2"/>
  <c r="L12" i="2"/>
  <c r="O12" i="2"/>
  <c r="H12" i="2"/>
  <c r="R12" i="2"/>
  <c r="J12" i="2"/>
  <c r="I12" i="2"/>
  <c r="U12" i="2"/>
  <c r="D12" i="2"/>
  <c r="B12" i="2"/>
  <c r="K12" i="2"/>
  <c r="N12" i="2"/>
  <c r="V12" i="2"/>
  <c r="E12" i="2"/>
  <c r="W12" i="2"/>
  <c r="S12" i="2"/>
  <c r="X12" i="2"/>
  <c r="P12" i="2"/>
  <c r="M12" i="2"/>
  <c r="Q12" i="2"/>
  <c r="Y12" i="2" l="1"/>
  <c r="BG11" i="1" s="1"/>
  <c r="AZ12" i="1"/>
  <c r="A13" i="2"/>
  <c r="DG12" i="1"/>
  <c r="F12" i="1"/>
  <c r="A13" i="1"/>
  <c r="P13" i="2"/>
  <c r="U13" i="2"/>
  <c r="K13" i="2"/>
  <c r="X13" i="2"/>
  <c r="L13" i="2"/>
  <c r="H13" i="2"/>
  <c r="Q13" i="2"/>
  <c r="G13" i="2"/>
  <c r="O13" i="2"/>
  <c r="V13" i="2"/>
  <c r="R13" i="2"/>
  <c r="M13" i="2"/>
  <c r="B13" i="2"/>
  <c r="T13" i="2"/>
  <c r="C13" i="2"/>
  <c r="F13" i="2"/>
  <c r="D13" i="2"/>
  <c r="E13" i="2"/>
  <c r="J13" i="2"/>
  <c r="W13" i="2"/>
  <c r="N13" i="2"/>
  <c r="S13" i="2"/>
  <c r="I13" i="2"/>
  <c r="Y13" i="2" l="1"/>
  <c r="BG12" i="1" s="1"/>
  <c r="AZ13" i="1"/>
  <c r="A14" i="2"/>
  <c r="DG13" i="1"/>
  <c r="F13" i="1"/>
  <c r="A14" i="1"/>
  <c r="J14" i="2"/>
  <c r="X14" i="2"/>
  <c r="L14" i="2"/>
  <c r="D14" i="2"/>
  <c r="F14" i="2"/>
  <c r="E14" i="2"/>
  <c r="C14" i="2"/>
  <c r="B14" i="2"/>
  <c r="Q14" i="2"/>
  <c r="I14" i="2"/>
  <c r="M14" i="2"/>
  <c r="U14" i="2"/>
  <c r="H14" i="2"/>
  <c r="N14" i="2"/>
  <c r="G14" i="2"/>
  <c r="K14" i="2"/>
  <c r="R14" i="2"/>
  <c r="V14" i="2"/>
  <c r="O14" i="2"/>
  <c r="S14" i="2"/>
  <c r="P14" i="2"/>
  <c r="T14" i="2"/>
  <c r="W14" i="2"/>
  <c r="Y14" i="2" l="1"/>
  <c r="BG13" i="1" s="1"/>
  <c r="AZ14" i="1"/>
  <c r="A15" i="2"/>
  <c r="DG14" i="1"/>
  <c r="F14" i="1"/>
  <c r="A15" i="1"/>
  <c r="H15" i="2"/>
  <c r="K15" i="2"/>
  <c r="J15" i="2"/>
  <c r="L15" i="2"/>
  <c r="T15" i="2"/>
  <c r="V15" i="2"/>
  <c r="X15" i="2"/>
  <c r="C15" i="2"/>
  <c r="U15" i="2"/>
  <c r="F15" i="2"/>
  <c r="B15" i="2"/>
  <c r="I15" i="2"/>
  <c r="D15" i="2"/>
  <c r="W15" i="2"/>
  <c r="G15" i="2"/>
  <c r="O15" i="2"/>
  <c r="R15" i="2"/>
  <c r="M15" i="2"/>
  <c r="E15" i="2"/>
  <c r="S15" i="2"/>
  <c r="P15" i="2"/>
  <c r="N15" i="2"/>
  <c r="Q15" i="2"/>
  <c r="Y15" i="2" l="1"/>
  <c r="BG14" i="1" s="1"/>
  <c r="AZ15" i="1"/>
  <c r="A16" i="2"/>
  <c r="DG15" i="1"/>
  <c r="F15" i="1"/>
  <c r="A16" i="1"/>
  <c r="W16" i="2"/>
  <c r="G16" i="2"/>
  <c r="R16" i="2"/>
  <c r="V16" i="2"/>
  <c r="M16" i="2"/>
  <c r="B16" i="2"/>
  <c r="E16" i="2"/>
  <c r="O16" i="2"/>
  <c r="X16" i="2"/>
  <c r="N16" i="2"/>
  <c r="L16" i="2"/>
  <c r="D16" i="2"/>
  <c r="K16" i="2"/>
  <c r="F16" i="2"/>
  <c r="U16" i="2"/>
  <c r="H16" i="2"/>
  <c r="S16" i="2"/>
  <c r="P16" i="2"/>
  <c r="J16" i="2"/>
  <c r="I16" i="2"/>
  <c r="C16" i="2"/>
  <c r="T16" i="2"/>
  <c r="Q16" i="2"/>
  <c r="Y16" i="2" l="1"/>
  <c r="BG15" i="1" s="1"/>
  <c r="AZ16" i="1"/>
  <c r="A17" i="2"/>
  <c r="DG16" i="1"/>
  <c r="F16" i="1"/>
  <c r="A17" i="1"/>
  <c r="U17" i="2"/>
  <c r="S17" i="2"/>
  <c r="W17" i="2"/>
  <c r="D17" i="2"/>
  <c r="G17" i="2"/>
  <c r="K17" i="2"/>
  <c r="V17" i="2"/>
  <c r="E17" i="2"/>
  <c r="N17" i="2"/>
  <c r="B17" i="2"/>
  <c r="M17" i="2"/>
  <c r="T17" i="2"/>
  <c r="P17" i="2"/>
  <c r="O17" i="2"/>
  <c r="L17" i="2"/>
  <c r="R17" i="2"/>
  <c r="X17" i="2"/>
  <c r="I17" i="2"/>
  <c r="F17" i="2"/>
  <c r="Q17" i="2"/>
  <c r="H17" i="2"/>
  <c r="J17" i="2"/>
  <c r="C17" i="2"/>
  <c r="Y17" i="2" l="1"/>
  <c r="BG16" i="1" s="1"/>
  <c r="AZ17" i="1"/>
  <c r="A18" i="2"/>
  <c r="DG17" i="1"/>
  <c r="F17" i="1"/>
  <c r="A18" i="1"/>
  <c r="D18" i="2"/>
  <c r="N18" i="2"/>
  <c r="H18" i="2"/>
  <c r="S18" i="2"/>
  <c r="V18" i="2"/>
  <c r="E18" i="2"/>
  <c r="U18" i="2"/>
  <c r="O18" i="2"/>
  <c r="G18" i="2"/>
  <c r="B18" i="2"/>
  <c r="I18" i="2"/>
  <c r="W18" i="2"/>
  <c r="K18" i="2"/>
  <c r="T18" i="2"/>
  <c r="P18" i="2"/>
  <c r="C18" i="2"/>
  <c r="F18" i="2"/>
  <c r="L18" i="2"/>
  <c r="M18" i="2"/>
  <c r="Q18" i="2"/>
  <c r="J18" i="2"/>
  <c r="R18" i="2"/>
  <c r="X18" i="2"/>
  <c r="Y18" i="2" l="1"/>
  <c r="BG17" i="1" s="1"/>
  <c r="AZ18" i="1"/>
  <c r="A19" i="2"/>
  <c r="DG18" i="1"/>
  <c r="F18" i="1"/>
  <c r="A19" i="1"/>
  <c r="P19" i="2"/>
  <c r="X19" i="2"/>
  <c r="I19" i="2"/>
  <c r="U19" i="2"/>
  <c r="C19" i="2"/>
  <c r="F19" i="2"/>
  <c r="W19" i="2"/>
  <c r="R19" i="2"/>
  <c r="V19" i="2"/>
  <c r="J19" i="2"/>
  <c r="G19" i="2"/>
  <c r="H19" i="2"/>
  <c r="T19" i="2"/>
  <c r="K19" i="2"/>
  <c r="Q19" i="2"/>
  <c r="N19" i="2"/>
  <c r="M19" i="2"/>
  <c r="D19" i="2"/>
  <c r="O19" i="2"/>
  <c r="B19" i="2"/>
  <c r="E19" i="2"/>
  <c r="L19" i="2"/>
  <c r="S19" i="2"/>
  <c r="Y19" i="2" l="1"/>
  <c r="BG18" i="1" s="1"/>
  <c r="AZ19" i="1"/>
  <c r="A20" i="2"/>
  <c r="DG19" i="1"/>
  <c r="F19" i="1"/>
  <c r="A20" i="1"/>
  <c r="N20" i="2"/>
  <c r="C20" i="2"/>
  <c r="R20" i="2"/>
  <c r="H20" i="2"/>
  <c r="J20" i="2"/>
  <c r="X20" i="2"/>
  <c r="O20" i="2"/>
  <c r="V20" i="2"/>
  <c r="F20" i="2"/>
  <c r="M20" i="2"/>
  <c r="D20" i="2"/>
  <c r="I20" i="2"/>
  <c r="P20" i="2"/>
  <c r="W20" i="2"/>
  <c r="L20" i="2"/>
  <c r="S20" i="2"/>
  <c r="K20" i="2"/>
  <c r="Q20" i="2"/>
  <c r="G20" i="2"/>
  <c r="B20" i="2"/>
  <c r="U20" i="2"/>
  <c r="E20" i="2"/>
  <c r="T20" i="2"/>
  <c r="Y20" i="2" l="1"/>
  <c r="BG19" i="1" s="1"/>
  <c r="AZ20" i="1"/>
  <c r="A21" i="2"/>
  <c r="DG20" i="1"/>
  <c r="F20" i="1"/>
  <c r="A21" i="1"/>
  <c r="X21" i="2"/>
  <c r="H21" i="2"/>
  <c r="D21" i="2"/>
  <c r="E21" i="2"/>
  <c r="K21" i="2"/>
  <c r="W21" i="2"/>
  <c r="P21" i="2"/>
  <c r="R21" i="2"/>
  <c r="I21" i="2"/>
  <c r="N21" i="2"/>
  <c r="O21" i="2"/>
  <c r="V21" i="2"/>
  <c r="B21" i="2"/>
  <c r="G21" i="2"/>
  <c r="T21" i="2"/>
  <c r="S21" i="2"/>
  <c r="F21" i="2"/>
  <c r="L21" i="2"/>
  <c r="M21" i="2"/>
  <c r="Q21" i="2"/>
  <c r="C21" i="2"/>
  <c r="U21" i="2"/>
  <c r="J21" i="2"/>
  <c r="Y21" i="2" l="1"/>
  <c r="BG20" i="1" s="1"/>
  <c r="AZ21" i="1"/>
  <c r="A22" i="2"/>
  <c r="DG21" i="1"/>
  <c r="F21" i="1"/>
  <c r="A22" i="1"/>
  <c r="C22" i="2"/>
  <c r="L22" i="2"/>
  <c r="P22" i="2"/>
  <c r="G22" i="2"/>
  <c r="X22" i="2"/>
  <c r="I22" i="2"/>
  <c r="M22" i="2"/>
  <c r="K22" i="2"/>
  <c r="E22" i="2"/>
  <c r="U22" i="2"/>
  <c r="B22" i="2"/>
  <c r="S22" i="2"/>
  <c r="W22" i="2"/>
  <c r="V22" i="2"/>
  <c r="H22" i="2"/>
  <c r="J22" i="2"/>
  <c r="N22" i="2"/>
  <c r="F22" i="2"/>
  <c r="T22" i="2"/>
  <c r="D22" i="2"/>
  <c r="Q22" i="2"/>
  <c r="O22" i="2"/>
  <c r="R22" i="2"/>
  <c r="Y22" i="2" l="1"/>
  <c r="BG21" i="1" s="1"/>
  <c r="AZ22" i="1"/>
  <c r="A23" i="2"/>
  <c r="DG22" i="1"/>
  <c r="F22" i="1"/>
  <c r="A23" i="1"/>
  <c r="W23" i="2"/>
  <c r="H23" i="2"/>
  <c r="F23" i="2"/>
  <c r="U23" i="2"/>
  <c r="I23" i="2"/>
  <c r="Q23" i="2"/>
  <c r="T23" i="2"/>
  <c r="N23" i="2"/>
  <c r="P23" i="2"/>
  <c r="L23" i="2"/>
  <c r="R23" i="2"/>
  <c r="J23" i="2"/>
  <c r="E23" i="2"/>
  <c r="C23" i="2"/>
  <c r="B23" i="2"/>
  <c r="M23" i="2"/>
  <c r="G23" i="2"/>
  <c r="S23" i="2"/>
  <c r="O23" i="2"/>
  <c r="K23" i="2"/>
  <c r="V23" i="2"/>
  <c r="X23" i="2"/>
  <c r="D23" i="2"/>
  <c r="Y23" i="2" l="1"/>
  <c r="BG22" i="1" s="1"/>
  <c r="AZ23" i="1"/>
  <c r="A24" i="2"/>
  <c r="DG23" i="1"/>
  <c r="F23" i="1"/>
  <c r="A24" i="1"/>
  <c r="V24" i="2"/>
  <c r="R24" i="2"/>
  <c r="T24" i="2"/>
  <c r="O24" i="2"/>
  <c r="M24" i="2"/>
  <c r="E24" i="2"/>
  <c r="I24" i="2"/>
  <c r="S24" i="2"/>
  <c r="D24" i="2"/>
  <c r="J24" i="2"/>
  <c r="P24" i="2"/>
  <c r="K24" i="2"/>
  <c r="F24" i="2"/>
  <c r="L24" i="2"/>
  <c r="G24" i="2"/>
  <c r="X24" i="2"/>
  <c r="C24" i="2"/>
  <c r="B24" i="2"/>
  <c r="U24" i="2"/>
  <c r="N24" i="2"/>
  <c r="W24" i="2"/>
  <c r="H24" i="2"/>
  <c r="Q24" i="2"/>
  <c r="Y24" i="2" l="1"/>
  <c r="BG23" i="1" s="1"/>
  <c r="AZ24" i="1"/>
  <c r="A25" i="2"/>
  <c r="DG24" i="1"/>
  <c r="F24" i="1"/>
  <c r="A25" i="1"/>
  <c r="L25" i="2"/>
  <c r="F25" i="2"/>
  <c r="T25" i="2"/>
  <c r="X25" i="2"/>
  <c r="M25" i="2"/>
  <c r="N25" i="2"/>
  <c r="S25" i="2"/>
  <c r="U25" i="2"/>
  <c r="I25" i="2"/>
  <c r="G25" i="2"/>
  <c r="R25" i="2"/>
  <c r="J25" i="2"/>
  <c r="P25" i="2"/>
  <c r="K25" i="2"/>
  <c r="D25" i="2"/>
  <c r="B25" i="2"/>
  <c r="E25" i="2"/>
  <c r="W25" i="2"/>
  <c r="O25" i="2"/>
  <c r="Q25" i="2"/>
  <c r="C25" i="2"/>
  <c r="H25" i="2"/>
  <c r="V25" i="2"/>
  <c r="Y25" i="2" l="1"/>
  <c r="BG24" i="1" s="1"/>
  <c r="AZ25" i="1"/>
  <c r="A26" i="2"/>
  <c r="DG25" i="1"/>
  <c r="F25" i="1"/>
  <c r="A26" i="1"/>
  <c r="BB126" i="1"/>
  <c r="CD165" i="1"/>
  <c r="BD90" i="1"/>
  <c r="AU182" i="1"/>
  <c r="BA101" i="1"/>
  <c r="BB105" i="1"/>
  <c r="AX170" i="1"/>
  <c r="AV145" i="1"/>
  <c r="BA100" i="1"/>
  <c r="EN188" i="1"/>
  <c r="EN138" i="1"/>
  <c r="BA112" i="1"/>
  <c r="BB129" i="1"/>
  <c r="BC121" i="1"/>
  <c r="BB116" i="1"/>
  <c r="AV153" i="1"/>
  <c r="BD92" i="1"/>
  <c r="BB110" i="1"/>
  <c r="BA124" i="1"/>
  <c r="BC100" i="1"/>
  <c r="BC109" i="1"/>
  <c r="BA122" i="1"/>
  <c r="BA163" i="1"/>
  <c r="BA93" i="1"/>
  <c r="EO145" i="1"/>
  <c r="EN183" i="1"/>
  <c r="BD88" i="1"/>
  <c r="EN180" i="1"/>
  <c r="BA103" i="1"/>
  <c r="AU184" i="1"/>
  <c r="BB118" i="1"/>
  <c r="AX172" i="1"/>
  <c r="EO172" i="1"/>
  <c r="BA104" i="1"/>
  <c r="BB90" i="1"/>
  <c r="BB117" i="1"/>
  <c r="AU181" i="1"/>
  <c r="BA113" i="1"/>
  <c r="BB130" i="1"/>
  <c r="CD163" i="1"/>
  <c r="EO149" i="1"/>
  <c r="EO152" i="1"/>
  <c r="AV142" i="1"/>
  <c r="EN185" i="1"/>
  <c r="EN186" i="1"/>
  <c r="BB104" i="1"/>
  <c r="EO156" i="1"/>
  <c r="BA126" i="1"/>
  <c r="EO151" i="1"/>
  <c r="AV151" i="1"/>
  <c r="BB98" i="1"/>
  <c r="BB112" i="1"/>
  <c r="BC95" i="1"/>
  <c r="EN184" i="1"/>
  <c r="BB91" i="1"/>
  <c r="AX175" i="1"/>
  <c r="BB106" i="1"/>
  <c r="BC94" i="1"/>
  <c r="BA168" i="1"/>
  <c r="BA121" i="1"/>
  <c r="BD89" i="1"/>
  <c r="BA95" i="1"/>
  <c r="AV144" i="1"/>
  <c r="BA97" i="1"/>
  <c r="BA96" i="1"/>
  <c r="CD162" i="1"/>
  <c r="BB96" i="1"/>
  <c r="BC116" i="1"/>
  <c r="BA102" i="1"/>
  <c r="AU187" i="1"/>
  <c r="BA116" i="1"/>
  <c r="BB92" i="1"/>
  <c r="AV156" i="1"/>
  <c r="BC120" i="1"/>
  <c r="BB115" i="1"/>
  <c r="BB114" i="1"/>
  <c r="EN187" i="1"/>
  <c r="EN139" i="1"/>
  <c r="BC97" i="1"/>
  <c r="EN137" i="1"/>
  <c r="EO142" i="1"/>
  <c r="EO141" i="1"/>
  <c r="BC101" i="1"/>
  <c r="BB122" i="1"/>
  <c r="BC113" i="1"/>
  <c r="BC104" i="1"/>
  <c r="BA117" i="1"/>
  <c r="EO154" i="1"/>
  <c r="BA107" i="1"/>
  <c r="BB108" i="1"/>
  <c r="EO143" i="1"/>
  <c r="BC129" i="1"/>
  <c r="EO144" i="1"/>
  <c r="EN178" i="1"/>
  <c r="BC96" i="1"/>
  <c r="BC127" i="1"/>
  <c r="BA128" i="1"/>
  <c r="BA125" i="1"/>
  <c r="BB111" i="1"/>
  <c r="BA105" i="1"/>
  <c r="BD86" i="1"/>
  <c r="BB100" i="1"/>
  <c r="CD161" i="1"/>
  <c r="BC128" i="1"/>
  <c r="BA94" i="1"/>
  <c r="BB89" i="1"/>
  <c r="BB88" i="1"/>
  <c r="BC110" i="1"/>
  <c r="AU180" i="1"/>
  <c r="BA111" i="1"/>
  <c r="BB97" i="1"/>
  <c r="BB85" i="1"/>
  <c r="BC124" i="1"/>
  <c r="BC93" i="1"/>
  <c r="BC122" i="1"/>
  <c r="AV149" i="1"/>
  <c r="BA115" i="1"/>
  <c r="AV148" i="1"/>
  <c r="BC114" i="1"/>
  <c r="AU139" i="1"/>
  <c r="AV143" i="1"/>
  <c r="AV155" i="1"/>
  <c r="EO153" i="1"/>
  <c r="BB103" i="1"/>
  <c r="EO148" i="1"/>
  <c r="BB119" i="1"/>
  <c r="AU177" i="1"/>
  <c r="AV154" i="1"/>
  <c r="BC117" i="1"/>
  <c r="AV147" i="1"/>
  <c r="BB127" i="1"/>
  <c r="BC107" i="1"/>
  <c r="AX171" i="1"/>
  <c r="BA98" i="1"/>
  <c r="BB94" i="1"/>
  <c r="BC103" i="1"/>
  <c r="BB125" i="1"/>
  <c r="BB102" i="1"/>
  <c r="EN189" i="1"/>
  <c r="BB99" i="1"/>
  <c r="BC108" i="1"/>
  <c r="BA106" i="1"/>
  <c r="BC102" i="1"/>
  <c r="EN179" i="1"/>
  <c r="EO150" i="1"/>
  <c r="BD91" i="1"/>
  <c r="EO157" i="1"/>
  <c r="BC123" i="1"/>
  <c r="BA99" i="1"/>
  <c r="BC130" i="1"/>
  <c r="EO155" i="1"/>
  <c r="BC112" i="1"/>
  <c r="BA120" i="1"/>
  <c r="AX176" i="1"/>
  <c r="AV152" i="1"/>
  <c r="AU140" i="1"/>
  <c r="BC125" i="1"/>
  <c r="BA119" i="1"/>
  <c r="EN177" i="1"/>
  <c r="BB123" i="1"/>
  <c r="BC99" i="1"/>
  <c r="AU185" i="1"/>
  <c r="EN182" i="1"/>
  <c r="BC126" i="1"/>
  <c r="BF163" i="1"/>
  <c r="BC111" i="1"/>
  <c r="BC92" i="1"/>
  <c r="BA108" i="1"/>
  <c r="BA109" i="1"/>
  <c r="BF168" i="1"/>
  <c r="BB101" i="1"/>
  <c r="AU178" i="1"/>
  <c r="BB128" i="1"/>
  <c r="AV172" i="1"/>
  <c r="BC91" i="1"/>
  <c r="BB93" i="1"/>
  <c r="BA127" i="1"/>
  <c r="AV141" i="1"/>
  <c r="AU186" i="1"/>
  <c r="AU179" i="1"/>
  <c r="BD85" i="1"/>
  <c r="BC98" i="1"/>
  <c r="BC119" i="1"/>
  <c r="BB107" i="1"/>
  <c r="BA123" i="1"/>
  <c r="AV146" i="1"/>
  <c r="BC115" i="1"/>
  <c r="AV173" i="1"/>
  <c r="CD168" i="1"/>
  <c r="EO147" i="1"/>
  <c r="BB86" i="1"/>
  <c r="BB113" i="1"/>
  <c r="AX174" i="1"/>
  <c r="BA110" i="1"/>
  <c r="BC118" i="1"/>
  <c r="AX169" i="1"/>
  <c r="CD164" i="1"/>
  <c r="EO146" i="1"/>
  <c r="BA129" i="1"/>
  <c r="AX173" i="1"/>
  <c r="BB95" i="1"/>
  <c r="BB109" i="1"/>
  <c r="AU183" i="1"/>
  <c r="BA118" i="1"/>
  <c r="BC106" i="1"/>
  <c r="BC105" i="1"/>
  <c r="AV157" i="1"/>
  <c r="BB121" i="1"/>
  <c r="BB120" i="1"/>
  <c r="EN181" i="1"/>
  <c r="EO173" i="1"/>
  <c r="BB87" i="1"/>
  <c r="BA114" i="1"/>
  <c r="AV150" i="1"/>
  <c r="EN140" i="1"/>
  <c r="BD87" i="1"/>
  <c r="BB124" i="1"/>
  <c r="V26" i="2"/>
  <c r="P26" i="2"/>
  <c r="G26" i="2"/>
  <c r="K26" i="2"/>
  <c r="O26" i="2"/>
  <c r="F26" i="2"/>
  <c r="S26" i="2"/>
  <c r="U26" i="2"/>
  <c r="C26" i="2"/>
  <c r="M26" i="2"/>
  <c r="J26" i="2"/>
  <c r="R26" i="2"/>
  <c r="T26" i="2"/>
  <c r="H26" i="2"/>
  <c r="I26" i="2"/>
  <c r="D26" i="2"/>
  <c r="Q26" i="2"/>
  <c r="E26" i="2"/>
  <c r="N26" i="2"/>
  <c r="B26" i="2"/>
  <c r="W26" i="2"/>
  <c r="L26" i="2"/>
  <c r="X26" i="2"/>
  <c r="Y26" i="2" l="1"/>
  <c r="BG25" i="1" s="1"/>
  <c r="AZ26" i="1"/>
  <c r="A27" i="2"/>
  <c r="DG26" i="1"/>
  <c r="DU105" i="1"/>
  <c r="DU124" i="1"/>
  <c r="EG189" i="1"/>
  <c r="DZ189" i="1" s="1"/>
  <c r="BL189" i="1" s="1"/>
  <c r="DU89" i="1"/>
  <c r="DU113" i="1"/>
  <c r="DT124" i="1"/>
  <c r="CQ124" i="1"/>
  <c r="DU97" i="1"/>
  <c r="DT103" i="1"/>
  <c r="CQ103" i="1"/>
  <c r="DU106" i="1"/>
  <c r="DU87" i="1"/>
  <c r="CQ121" i="1"/>
  <c r="DT121" i="1"/>
  <c r="CQ118" i="1"/>
  <c r="DT118" i="1"/>
  <c r="EH147" i="1"/>
  <c r="EA147" i="1" s="1"/>
  <c r="BM147" i="1" s="1"/>
  <c r="EH145" i="1"/>
  <c r="EA145" i="1" s="1"/>
  <c r="BM145" i="1" s="1"/>
  <c r="EG185" i="1"/>
  <c r="DZ185" i="1" s="1"/>
  <c r="BL185" i="1" s="1"/>
  <c r="DU108" i="1"/>
  <c r="DT107" i="1"/>
  <c r="CQ107" i="1"/>
  <c r="CQ111" i="1"/>
  <c r="DT111" i="1"/>
  <c r="EG183" i="1"/>
  <c r="DZ183" i="1" s="1"/>
  <c r="BL183" i="1" s="1"/>
  <c r="EH151" i="1"/>
  <c r="EA151" i="1" s="1"/>
  <c r="BM151" i="1" s="1"/>
  <c r="DU126" i="1"/>
  <c r="DU107" i="1"/>
  <c r="DU92" i="1"/>
  <c r="DT127" i="1"/>
  <c r="CQ127" i="1"/>
  <c r="DU91" i="1"/>
  <c r="CQ125" i="1"/>
  <c r="DT125" i="1"/>
  <c r="DU86" i="1"/>
  <c r="DT105" i="1"/>
  <c r="CQ105" i="1"/>
  <c r="DT120" i="1"/>
  <c r="CQ120" i="1"/>
  <c r="EG178" i="1"/>
  <c r="DZ178" i="1" s="1"/>
  <c r="BL178" i="1" s="1"/>
  <c r="DU98" i="1"/>
  <c r="EG138" i="1"/>
  <c r="DZ138" i="1" s="1"/>
  <c r="BL138" i="1" s="1"/>
  <c r="EH172" i="1"/>
  <c r="EA172" i="1" s="1"/>
  <c r="BM172" i="1" s="1"/>
  <c r="DU88" i="1"/>
  <c r="EH157" i="1"/>
  <c r="EA157" i="1" s="1"/>
  <c r="BM157" i="1" s="1"/>
  <c r="CS92" i="1"/>
  <c r="EH148" i="1"/>
  <c r="EA148" i="1" s="1"/>
  <c r="BM148" i="1" s="1"/>
  <c r="DU117" i="1"/>
  <c r="CQ106" i="1"/>
  <c r="DT106" i="1"/>
  <c r="CS91" i="1"/>
  <c r="DT110" i="1"/>
  <c r="CQ110" i="1"/>
  <c r="DT123" i="1"/>
  <c r="CQ123" i="1"/>
  <c r="EH150" i="1"/>
  <c r="EA150" i="1" s="1"/>
  <c r="BM150" i="1" s="1"/>
  <c r="EG187" i="1"/>
  <c r="DZ187" i="1" s="1"/>
  <c r="BL187" i="1" s="1"/>
  <c r="EG180" i="1"/>
  <c r="DZ180" i="1" s="1"/>
  <c r="BL180" i="1" s="1"/>
  <c r="DU93" i="1"/>
  <c r="DU130" i="1"/>
  <c r="CQ130" i="1"/>
  <c r="DU127" i="1"/>
  <c r="DU102" i="1"/>
  <c r="DU110" i="1"/>
  <c r="CQ122" i="1"/>
  <c r="DT122" i="1"/>
  <c r="DT94" i="1"/>
  <c r="CQ94" i="1"/>
  <c r="EG188" i="1"/>
  <c r="DZ188" i="1" s="1"/>
  <c r="BL188" i="1" s="1"/>
  <c r="DU104" i="1"/>
  <c r="DT168" i="1"/>
  <c r="EH142" i="1"/>
  <c r="EA142" i="1" s="1"/>
  <c r="BM142" i="1" s="1"/>
  <c r="EG177" i="1"/>
  <c r="DZ177" i="1" s="1"/>
  <c r="BL177" i="1" s="1"/>
  <c r="DU128" i="1"/>
  <c r="DU103" i="1"/>
  <c r="DT114" i="1"/>
  <c r="CQ114" i="1"/>
  <c r="EG137" i="1"/>
  <c r="DZ137" i="1" s="1"/>
  <c r="BL137" i="1" s="1"/>
  <c r="CQ95" i="1"/>
  <c r="DT95" i="1"/>
  <c r="DU95" i="1"/>
  <c r="EH173" i="1"/>
  <c r="EA173" i="1" s="1"/>
  <c r="BM173" i="1" s="1"/>
  <c r="CQ119" i="1"/>
  <c r="DT119" i="1"/>
  <c r="DT101" i="1"/>
  <c r="CQ101" i="1"/>
  <c r="DU129" i="1"/>
  <c r="CQ108" i="1"/>
  <c r="DT108" i="1"/>
  <c r="DU94" i="1"/>
  <c r="DT117" i="1"/>
  <c r="CQ117" i="1"/>
  <c r="DU119" i="1"/>
  <c r="DU90" i="1"/>
  <c r="DU125" i="1"/>
  <c r="DU118" i="1"/>
  <c r="DT112" i="1"/>
  <c r="CQ112" i="1"/>
  <c r="EH141" i="1"/>
  <c r="EA141" i="1" s="1"/>
  <c r="BM141" i="1" s="1"/>
  <c r="DT113" i="1"/>
  <c r="CQ113" i="1"/>
  <c r="EG182" i="1"/>
  <c r="DZ182" i="1" s="1"/>
  <c r="BL182" i="1" s="1"/>
  <c r="DU121" i="1"/>
  <c r="CQ93" i="1"/>
  <c r="DT93" i="1"/>
  <c r="EG181" i="1"/>
  <c r="DZ181" i="1" s="1"/>
  <c r="BL181" i="1" s="1"/>
  <c r="EG140" i="1"/>
  <c r="DZ140" i="1" s="1"/>
  <c r="BL140" i="1" s="1"/>
  <c r="DU123" i="1"/>
  <c r="DU100" i="1"/>
  <c r="DU122" i="1"/>
  <c r="DU115" i="1"/>
  <c r="DU109" i="1"/>
  <c r="CQ99" i="1"/>
  <c r="DT99" i="1"/>
  <c r="EH146" i="1"/>
  <c r="EA146" i="1" s="1"/>
  <c r="BM146" i="1" s="1"/>
  <c r="DT128" i="1"/>
  <c r="CQ128" i="1"/>
  <c r="EH153" i="1"/>
  <c r="EA153" i="1" s="1"/>
  <c r="BM153" i="1" s="1"/>
  <c r="EH152" i="1"/>
  <c r="EA152" i="1" s="1"/>
  <c r="BM152" i="1" s="1"/>
  <c r="EH144" i="1"/>
  <c r="EA144" i="1" s="1"/>
  <c r="BM144" i="1" s="1"/>
  <c r="DU112" i="1"/>
  <c r="DU114" i="1"/>
  <c r="DU99" i="1"/>
  <c r="DU120" i="1"/>
  <c r="EG179" i="1"/>
  <c r="DZ179" i="1" s="1"/>
  <c r="BL179" i="1" s="1"/>
  <c r="EH143" i="1"/>
  <c r="EA143" i="1" s="1"/>
  <c r="BM143" i="1" s="1"/>
  <c r="DU111" i="1"/>
  <c r="BB84" i="1"/>
  <c r="CQ85" i="1"/>
  <c r="DU85" i="1"/>
  <c r="BB132" i="1"/>
  <c r="DT104" i="1"/>
  <c r="CQ104" i="1"/>
  <c r="EG184" i="1"/>
  <c r="DZ184" i="1" s="1"/>
  <c r="BL184" i="1" s="1"/>
  <c r="EH155" i="1"/>
  <c r="EA155" i="1" s="1"/>
  <c r="BM155" i="1" s="1"/>
  <c r="DT100" i="1"/>
  <c r="CQ100" i="1"/>
  <c r="CQ109" i="1"/>
  <c r="DT109" i="1"/>
  <c r="EG186" i="1"/>
  <c r="DZ186" i="1" s="1"/>
  <c r="BL186" i="1" s="1"/>
  <c r="DU116" i="1"/>
  <c r="EH156" i="1"/>
  <c r="EA156" i="1" s="1"/>
  <c r="BM156" i="1" s="1"/>
  <c r="DT97" i="1"/>
  <c r="CQ97" i="1"/>
  <c r="DT163" i="1"/>
  <c r="DU101" i="1"/>
  <c r="DT116" i="1"/>
  <c r="CQ116" i="1"/>
  <c r="DT102" i="1"/>
  <c r="CQ102" i="1"/>
  <c r="EG139" i="1"/>
  <c r="DZ139" i="1" s="1"/>
  <c r="BL139" i="1" s="1"/>
  <c r="EH149" i="1"/>
  <c r="EA149" i="1" s="1"/>
  <c r="BM149" i="1" s="1"/>
  <c r="CQ126" i="1"/>
  <c r="DT126" i="1"/>
  <c r="DU96" i="1"/>
  <c r="DT115" i="1"/>
  <c r="CQ115" i="1"/>
  <c r="CQ96" i="1"/>
  <c r="DT96" i="1"/>
  <c r="DT129" i="1"/>
  <c r="CQ129" i="1"/>
  <c r="DT98" i="1"/>
  <c r="CQ98" i="1"/>
  <c r="EH154" i="1"/>
  <c r="EA154" i="1" s="1"/>
  <c r="BM154" i="1" s="1"/>
  <c r="F26" i="1"/>
  <c r="A27" i="1"/>
  <c r="O27" i="2"/>
  <c r="T27" i="2"/>
  <c r="C27" i="2"/>
  <c r="H27" i="2"/>
  <c r="Q27" i="2"/>
  <c r="B27" i="2"/>
  <c r="K27" i="2"/>
  <c r="E27" i="2"/>
  <c r="D27" i="2"/>
  <c r="P27" i="2"/>
  <c r="U27" i="2"/>
  <c r="I27" i="2"/>
  <c r="X27" i="2"/>
  <c r="N27" i="2"/>
  <c r="F27" i="2"/>
  <c r="S27" i="2"/>
  <c r="G27" i="2"/>
  <c r="V27" i="2"/>
  <c r="L27" i="2"/>
  <c r="R27" i="2"/>
  <c r="W27" i="2"/>
  <c r="J27" i="2"/>
  <c r="M27" i="2"/>
  <c r="Y27" i="2" l="1"/>
  <c r="BG26" i="1" s="1"/>
  <c r="AZ27" i="1"/>
  <c r="A28" i="2"/>
  <c r="DG27" i="1"/>
  <c r="F27" i="1"/>
  <c r="A28" i="1"/>
  <c r="EN163" i="1"/>
  <c r="EO174" i="1"/>
  <c r="EO159" i="1"/>
  <c r="EO167" i="1"/>
  <c r="BE168" i="1"/>
  <c r="EN158" i="1"/>
  <c r="EO175" i="1"/>
  <c r="EN160" i="1"/>
  <c r="EO169" i="1"/>
  <c r="BE163" i="1"/>
  <c r="EO170" i="1"/>
  <c r="EN172" i="1"/>
  <c r="EO164" i="1"/>
  <c r="EO166" i="1"/>
  <c r="EN168" i="1"/>
  <c r="EN169" i="1"/>
  <c r="EN170" i="1"/>
  <c r="EN164" i="1"/>
  <c r="EO171" i="1"/>
  <c r="EO176" i="1"/>
  <c r="EO165" i="1"/>
  <c r="EN161" i="1"/>
  <c r="EN171" i="1"/>
  <c r="EO162" i="1"/>
  <c r="EN159" i="1"/>
  <c r="EN166" i="1"/>
  <c r="EN165" i="1"/>
  <c r="EO163" i="1"/>
  <c r="EO161" i="1"/>
  <c r="EN167" i="1"/>
  <c r="EO168" i="1"/>
  <c r="EO158" i="1"/>
  <c r="EN174" i="1"/>
  <c r="EN162" i="1"/>
  <c r="EO160" i="1"/>
  <c r="EN175" i="1"/>
  <c r="EN173" i="1"/>
  <c r="EN176" i="1"/>
  <c r="J28" i="2"/>
  <c r="O28" i="2"/>
  <c r="E28" i="2"/>
  <c r="K28" i="2"/>
  <c r="I28" i="2"/>
  <c r="N28" i="2"/>
  <c r="P28" i="2"/>
  <c r="X28" i="2"/>
  <c r="S28" i="2"/>
  <c r="H28" i="2"/>
  <c r="F28" i="2"/>
  <c r="V28" i="2"/>
  <c r="G28" i="2"/>
  <c r="B28" i="2"/>
  <c r="T28" i="2"/>
  <c r="D28" i="2"/>
  <c r="U28" i="2"/>
  <c r="R28" i="2"/>
  <c r="C28" i="2"/>
  <c r="L28" i="2"/>
  <c r="W28" i="2"/>
  <c r="M28" i="2"/>
  <c r="Q28" i="2"/>
  <c r="Y28" i="2" l="1"/>
  <c r="BG27" i="1" s="1"/>
  <c r="AZ28" i="1"/>
  <c r="A29" i="2"/>
  <c r="DG28" i="1"/>
  <c r="EG169" i="1"/>
  <c r="DZ169" i="1" s="1"/>
  <c r="BL169" i="1" s="1"/>
  <c r="EG174" i="1"/>
  <c r="DZ174" i="1" s="1"/>
  <c r="BL174" i="1" s="1"/>
  <c r="EG159" i="1"/>
  <c r="DZ159" i="1" s="1"/>
  <c r="BL159" i="1" s="1"/>
  <c r="EG171" i="1"/>
  <c r="DZ171" i="1" s="1"/>
  <c r="BL171" i="1" s="1"/>
  <c r="EG167" i="1"/>
  <c r="DZ167" i="1" s="1"/>
  <c r="BL167" i="1" s="1"/>
  <c r="CU168" i="1"/>
  <c r="EG168" i="1"/>
  <c r="DZ168" i="1" s="1"/>
  <c r="BL168" i="1" s="1"/>
  <c r="EH175" i="1"/>
  <c r="EA175" i="1" s="1"/>
  <c r="BM175" i="1" s="1"/>
  <c r="EH161" i="1"/>
  <c r="EA161" i="1" s="1"/>
  <c r="BM161" i="1" s="1"/>
  <c r="EH162" i="1"/>
  <c r="EA162" i="1" s="1"/>
  <c r="BM162" i="1" s="1"/>
  <c r="EH158" i="1"/>
  <c r="EA158" i="1" s="1"/>
  <c r="BM158" i="1" s="1"/>
  <c r="EH159" i="1"/>
  <c r="EA159" i="1" s="1"/>
  <c r="BM159" i="1" s="1"/>
  <c r="EH165" i="1"/>
  <c r="EA165" i="1" s="1"/>
  <c r="BM165" i="1" s="1"/>
  <c r="EG170" i="1"/>
  <c r="DZ170" i="1" s="1"/>
  <c r="BL170" i="1" s="1"/>
  <c r="EG158" i="1"/>
  <c r="DZ158" i="1" s="1"/>
  <c r="BL158" i="1" s="1"/>
  <c r="EG160" i="1"/>
  <c r="DZ160" i="1" s="1"/>
  <c r="BL160" i="1" s="1"/>
  <c r="EH176" i="1"/>
  <c r="EA176" i="1" s="1"/>
  <c r="BM176" i="1" s="1"/>
  <c r="EH174" i="1"/>
  <c r="EA174" i="1" s="1"/>
  <c r="BM174" i="1" s="1"/>
  <c r="EH163" i="1"/>
  <c r="EA163" i="1" s="1"/>
  <c r="BM163" i="1" s="1"/>
  <c r="EH170" i="1"/>
  <c r="EA170" i="1" s="1"/>
  <c r="BM170" i="1" s="1"/>
  <c r="EH168" i="1"/>
  <c r="EA168" i="1" s="1"/>
  <c r="BM168" i="1" s="1"/>
  <c r="EG161" i="1"/>
  <c r="DZ161" i="1" s="1"/>
  <c r="BL161" i="1" s="1"/>
  <c r="EG176" i="1"/>
  <c r="DZ176" i="1" s="1"/>
  <c r="BL176" i="1" s="1"/>
  <c r="EG173" i="1"/>
  <c r="DZ173" i="1" s="1"/>
  <c r="BL173" i="1" s="1"/>
  <c r="EG175" i="1"/>
  <c r="DZ175" i="1" s="1"/>
  <c r="BL175" i="1" s="1"/>
  <c r="EG172" i="1"/>
  <c r="DZ172" i="1" s="1"/>
  <c r="BL172" i="1" s="1"/>
  <c r="EH167" i="1"/>
  <c r="EA167" i="1" s="1"/>
  <c r="BM167" i="1" s="1"/>
  <c r="EG163" i="1"/>
  <c r="DZ163" i="1" s="1"/>
  <c r="BL163" i="1" s="1"/>
  <c r="EH169" i="1"/>
  <c r="EA169" i="1" s="1"/>
  <c r="BM169" i="1" s="1"/>
  <c r="EH160" i="1"/>
  <c r="EA160" i="1" s="1"/>
  <c r="BM160" i="1" s="1"/>
  <c r="EG165" i="1"/>
  <c r="DZ165" i="1" s="1"/>
  <c r="BL165" i="1" s="1"/>
  <c r="EG162" i="1"/>
  <c r="DZ162" i="1" s="1"/>
  <c r="BL162" i="1" s="1"/>
  <c r="CU163" i="1"/>
  <c r="EH166" i="1"/>
  <c r="EA166" i="1" s="1"/>
  <c r="BM166" i="1" s="1"/>
  <c r="EH164" i="1"/>
  <c r="EA164" i="1" s="1"/>
  <c r="BM164" i="1" s="1"/>
  <c r="EG164" i="1"/>
  <c r="DZ164" i="1" s="1"/>
  <c r="BL164" i="1" s="1"/>
  <c r="EG166" i="1"/>
  <c r="DZ166" i="1" s="1"/>
  <c r="BL166" i="1" s="1"/>
  <c r="EH171" i="1"/>
  <c r="EA171" i="1" s="1"/>
  <c r="BM171" i="1" s="1"/>
  <c r="F28" i="1"/>
  <c r="A29" i="1"/>
  <c r="AZ29" i="1" l="1"/>
  <c r="A30" i="2"/>
  <c r="DG29" i="1"/>
  <c r="F29" i="1"/>
  <c r="A30" i="1"/>
  <c r="AZ30" i="1" l="1"/>
  <c r="A31" i="2"/>
  <c r="DG30" i="1"/>
  <c r="F30" i="1"/>
  <c r="A31" i="1"/>
  <c r="AZ31" i="1" l="1"/>
  <c r="A32" i="2"/>
  <c r="DG31" i="1"/>
  <c r="F31" i="1"/>
  <c r="A32" i="1"/>
  <c r="AT91" i="1"/>
  <c r="AX100" i="1"/>
  <c r="CD92" i="1"/>
  <c r="EO185" i="1"/>
  <c r="AT88" i="1"/>
  <c r="AT125" i="1"/>
  <c r="EP138" i="1"/>
  <c r="EO182" i="1"/>
  <c r="EO139" i="1"/>
  <c r="EP164" i="1"/>
  <c r="AU162" i="1"/>
  <c r="AV105" i="1"/>
  <c r="EQ144" i="1"/>
  <c r="AX157" i="1"/>
  <c r="AU110" i="1"/>
  <c r="BD110" i="1"/>
  <c r="AX159" i="1"/>
  <c r="AS120" i="1"/>
  <c r="BF126" i="1"/>
  <c r="EP163" i="1"/>
  <c r="EO64" i="1"/>
  <c r="AU99" i="1"/>
  <c r="EL56" i="1"/>
  <c r="BD105" i="1"/>
  <c r="EP166" i="1"/>
  <c r="EQ157" i="1"/>
  <c r="BF102" i="1"/>
  <c r="EP162" i="1"/>
  <c r="EP167" i="1"/>
  <c r="DC71" i="1"/>
  <c r="EO78" i="1"/>
  <c r="BF118" i="1"/>
  <c r="AS117" i="1"/>
  <c r="AT92" i="1"/>
  <c r="AX109" i="1"/>
  <c r="AW160" i="1"/>
  <c r="BD116" i="1"/>
  <c r="BD103" i="1"/>
  <c r="BF109" i="1"/>
  <c r="AS97" i="1"/>
  <c r="AV98" i="1"/>
  <c r="AW161" i="1"/>
  <c r="DC72" i="1"/>
  <c r="AT116" i="1"/>
  <c r="AU114" i="1"/>
  <c r="DE64" i="1"/>
  <c r="BF124" i="1"/>
  <c r="BF99" i="1"/>
  <c r="BF130" i="1"/>
  <c r="DC50" i="1"/>
  <c r="EO49" i="1"/>
  <c r="AT96" i="1"/>
  <c r="BB163" i="1"/>
  <c r="CG88" i="1"/>
  <c r="AS113" i="1"/>
  <c r="EO183" i="1"/>
  <c r="AW171" i="1"/>
  <c r="AX103" i="1"/>
  <c r="AS94" i="1"/>
  <c r="AV56" i="1"/>
  <c r="CG163" i="1"/>
  <c r="EO46" i="1"/>
  <c r="EP187" i="1"/>
  <c r="BF113" i="1"/>
  <c r="EO59" i="1"/>
  <c r="CD89" i="1"/>
  <c r="EO60" i="1"/>
  <c r="AV171" i="1"/>
  <c r="AV87" i="1"/>
  <c r="AW177" i="1"/>
  <c r="AV175" i="1"/>
  <c r="AT128" i="1"/>
  <c r="AV125" i="1"/>
  <c r="AV89" i="1"/>
  <c r="BD168" i="1"/>
  <c r="AV163" i="1"/>
  <c r="AW180" i="1"/>
  <c r="AW138" i="1"/>
  <c r="AU94" i="1"/>
  <c r="EO47" i="1"/>
  <c r="AW185" i="1"/>
  <c r="AT94" i="1"/>
  <c r="DC48" i="1"/>
  <c r="EO75" i="1"/>
  <c r="CE90" i="1"/>
  <c r="AT113" i="1"/>
  <c r="AV176" i="1"/>
  <c r="DC56" i="1"/>
  <c r="AV116" i="1"/>
  <c r="AV115" i="1"/>
  <c r="AS114" i="1"/>
  <c r="AV64" i="1"/>
  <c r="AS88" i="1"/>
  <c r="AV169" i="1"/>
  <c r="AT95" i="1"/>
  <c r="AV124" i="1"/>
  <c r="AX144" i="1"/>
  <c r="EO137" i="1"/>
  <c r="EO179" i="1"/>
  <c r="BD122" i="1"/>
  <c r="EO73" i="1"/>
  <c r="AT87" i="1"/>
  <c r="AV95" i="1"/>
  <c r="AS129" i="1"/>
  <c r="AU155" i="1"/>
  <c r="EP168" i="1"/>
  <c r="BF116" i="1"/>
  <c r="EP186" i="1"/>
  <c r="BD124" i="1"/>
  <c r="DC63" i="1"/>
  <c r="AU95" i="1"/>
  <c r="AV103" i="1"/>
  <c r="EP173" i="1"/>
  <c r="EP170" i="1"/>
  <c r="AU159" i="1"/>
  <c r="AT112" i="1"/>
  <c r="BF121" i="1"/>
  <c r="DC77" i="1"/>
  <c r="AS125" i="1"/>
  <c r="AX153" i="1"/>
  <c r="AX119" i="1"/>
  <c r="AS51" i="1"/>
  <c r="CG90" i="1"/>
  <c r="AV183" i="1"/>
  <c r="AW189" i="1"/>
  <c r="AV166" i="1"/>
  <c r="AX184" i="1"/>
  <c r="EP178" i="1"/>
  <c r="AS126" i="1"/>
  <c r="EP161" i="1"/>
  <c r="AU104" i="1"/>
  <c r="EO181" i="1"/>
  <c r="AU96" i="1"/>
  <c r="AX105" i="1"/>
  <c r="CE87" i="1"/>
  <c r="EQ141" i="1"/>
  <c r="AV104" i="1"/>
  <c r="BD94" i="1"/>
  <c r="BD111" i="1"/>
  <c r="CE89" i="1"/>
  <c r="AX99" i="1"/>
  <c r="AV186" i="1"/>
  <c r="AS56" i="1"/>
  <c r="EN155" i="1"/>
  <c r="AX154" i="1"/>
  <c r="AV120" i="1"/>
  <c r="AX111" i="1"/>
  <c r="AT104" i="1"/>
  <c r="DE78" i="1"/>
  <c r="AV51" i="1"/>
  <c r="AS127" i="1"/>
  <c r="EL51" i="1"/>
  <c r="BF115" i="1"/>
  <c r="EP182" i="1"/>
  <c r="DE45" i="1"/>
  <c r="DE52" i="1"/>
  <c r="BD121" i="1"/>
  <c r="DE46" i="1"/>
  <c r="AT98" i="1"/>
  <c r="AT122" i="1"/>
  <c r="AV181" i="1"/>
  <c r="BF112" i="1"/>
  <c r="AT130" i="1"/>
  <c r="AS95" i="1"/>
  <c r="AS86" i="1"/>
  <c r="AT111" i="1"/>
  <c r="BD127" i="1"/>
  <c r="AX130" i="1"/>
  <c r="CG87" i="1"/>
  <c r="AW167" i="1"/>
  <c r="EN156" i="1"/>
  <c r="AX112" i="1"/>
  <c r="AU98" i="1"/>
  <c r="EO180" i="1"/>
  <c r="AV167" i="1"/>
  <c r="BD117" i="1"/>
  <c r="DE57" i="1"/>
  <c r="AW179" i="1"/>
  <c r="EQ149" i="1"/>
  <c r="BD100" i="1"/>
  <c r="CD91" i="1"/>
  <c r="AV94" i="1"/>
  <c r="AS99" i="1"/>
  <c r="EQ153" i="1"/>
  <c r="AW139" i="1"/>
  <c r="EO177" i="1"/>
  <c r="AV49" i="1"/>
  <c r="EO70" i="1"/>
  <c r="AT108" i="1"/>
  <c r="BF123" i="1"/>
  <c r="AS64" i="1"/>
  <c r="AW181" i="1"/>
  <c r="BF97" i="1"/>
  <c r="AX104" i="1"/>
  <c r="EO140" i="1"/>
  <c r="AX143" i="1"/>
  <c r="AV182" i="1"/>
  <c r="CG168" i="1"/>
  <c r="AX151" i="1"/>
  <c r="DC49" i="1"/>
  <c r="AT117" i="1"/>
  <c r="AU128" i="1"/>
  <c r="BD99" i="1"/>
  <c r="AX149" i="1"/>
  <c r="EP185" i="1"/>
  <c r="EQ155" i="1"/>
  <c r="DE72" i="1"/>
  <c r="BF114" i="1"/>
  <c r="BD128" i="1"/>
  <c r="AT118" i="1"/>
  <c r="CD90" i="1"/>
  <c r="AU129" i="1"/>
  <c r="AS49" i="1"/>
  <c r="BD101" i="1"/>
  <c r="EQ142" i="1"/>
  <c r="AS96" i="1"/>
  <c r="EQ143" i="1"/>
  <c r="AV179" i="1"/>
  <c r="BD163" i="1"/>
  <c r="AS116" i="1"/>
  <c r="AV184" i="1"/>
  <c r="AS108" i="1"/>
  <c r="AV112" i="1"/>
  <c r="DE49" i="1"/>
  <c r="AX118" i="1"/>
  <c r="AT129" i="1"/>
  <c r="BF122" i="1"/>
  <c r="DE59" i="1"/>
  <c r="CD86" i="1"/>
  <c r="AT121" i="1"/>
  <c r="AV63" i="1"/>
  <c r="DE60" i="1"/>
  <c r="BD112" i="1"/>
  <c r="AX116" i="1"/>
  <c r="BD106" i="1"/>
  <c r="AT102" i="1"/>
  <c r="AT106" i="1"/>
  <c r="AV127" i="1"/>
  <c r="AT115" i="1"/>
  <c r="BD115" i="1"/>
  <c r="CE164" i="1"/>
  <c r="BD98" i="1"/>
  <c r="AW183" i="1"/>
  <c r="DE62" i="1"/>
  <c r="AS63" i="1"/>
  <c r="EP169" i="1"/>
  <c r="AX102" i="1"/>
  <c r="DC78" i="1"/>
  <c r="AX107" i="1"/>
  <c r="AV50" i="1"/>
  <c r="AV122" i="1"/>
  <c r="EO76" i="1"/>
  <c r="BF105" i="1"/>
  <c r="AU127" i="1"/>
  <c r="BF98" i="1"/>
  <c r="EO178" i="1"/>
  <c r="AV110" i="1"/>
  <c r="EO53" i="1"/>
  <c r="AX140" i="1"/>
  <c r="AS128" i="1"/>
  <c r="EP180" i="1"/>
  <c r="AV168" i="1"/>
  <c r="AX156" i="1"/>
  <c r="AU113" i="1"/>
  <c r="AS123" i="1"/>
  <c r="AV90" i="1"/>
  <c r="AW174" i="1"/>
  <c r="EP137" i="1"/>
  <c r="EP177" i="1"/>
  <c r="DE47" i="1"/>
  <c r="EQ140" i="1"/>
  <c r="AU125" i="1"/>
  <c r="EO61" i="1"/>
  <c r="AU158" i="1"/>
  <c r="AV86" i="1"/>
  <c r="AS121" i="1"/>
  <c r="AS107" i="1"/>
  <c r="EO72" i="1"/>
  <c r="AV111" i="1"/>
  <c r="AV88" i="1"/>
  <c r="AW175" i="1"/>
  <c r="AU130" i="1"/>
  <c r="DC62" i="1"/>
  <c r="AW172" i="1"/>
  <c r="DE50" i="1"/>
  <c r="EN76" i="1"/>
  <c r="DE79" i="1"/>
  <c r="AV119" i="1"/>
  <c r="DC60" i="1"/>
  <c r="BA87" i="1"/>
  <c r="BF127" i="1"/>
  <c r="BF110" i="1"/>
  <c r="AX97" i="1"/>
  <c r="AU103" i="1"/>
  <c r="BF128" i="1"/>
  <c r="AW164" i="1"/>
  <c r="DC47" i="1"/>
  <c r="BA88" i="1"/>
  <c r="AT107" i="1"/>
  <c r="AV97" i="1"/>
  <c r="AT99" i="1"/>
  <c r="AT100" i="1"/>
  <c r="DE58" i="1"/>
  <c r="DC58" i="1"/>
  <c r="EL53" i="1"/>
  <c r="BF120" i="1"/>
  <c r="AX124" i="1"/>
  <c r="AU118" i="1"/>
  <c r="AT103" i="1"/>
  <c r="AX117" i="1"/>
  <c r="EO45" i="1"/>
  <c r="CE168" i="1"/>
  <c r="AX114" i="1"/>
  <c r="BF129" i="1"/>
  <c r="BF125" i="1"/>
  <c r="DE76" i="1"/>
  <c r="EP181" i="1"/>
  <c r="AX129" i="1"/>
  <c r="DE56" i="1"/>
  <c r="AW186" i="1"/>
  <c r="DE63" i="1"/>
  <c r="BF111" i="1"/>
  <c r="EP174" i="1"/>
  <c r="DC79" i="1"/>
  <c r="CE163" i="1"/>
  <c r="AU93" i="1"/>
  <c r="EO188" i="1"/>
  <c r="AU116" i="1"/>
  <c r="EQ150" i="1"/>
  <c r="AV174" i="1"/>
  <c r="CG164" i="1"/>
  <c r="AV140" i="1"/>
  <c r="EO52" i="1"/>
  <c r="CD88" i="1"/>
  <c r="AX146" i="1"/>
  <c r="AV118" i="1"/>
  <c r="BD130" i="1"/>
  <c r="BD114" i="1"/>
  <c r="AV109" i="1"/>
  <c r="AU102" i="1"/>
  <c r="BD96" i="1"/>
  <c r="AU106" i="1"/>
  <c r="AS89" i="1"/>
  <c r="AS91" i="1"/>
  <c r="AS112" i="1"/>
  <c r="CE91" i="1"/>
  <c r="AX125" i="1"/>
  <c r="BF103" i="1"/>
  <c r="AS101" i="1"/>
  <c r="BD129" i="1"/>
  <c r="AU107" i="1"/>
  <c r="AV185" i="1"/>
  <c r="AV114" i="1"/>
  <c r="EO74" i="1"/>
  <c r="EO79" i="1"/>
  <c r="EO138" i="1"/>
  <c r="AW173" i="1"/>
  <c r="DC57" i="1"/>
  <c r="DC64" i="1"/>
  <c r="AT119" i="1"/>
  <c r="AS109" i="1"/>
  <c r="CE88" i="1"/>
  <c r="AU156" i="1"/>
  <c r="AU115" i="1"/>
  <c r="AX121" i="1"/>
  <c r="AU122" i="1"/>
  <c r="AV126" i="1"/>
  <c r="CG89" i="1"/>
  <c r="AS119" i="1"/>
  <c r="AW187" i="1"/>
  <c r="DE77" i="1"/>
  <c r="EQ147" i="1"/>
  <c r="AU157" i="1"/>
  <c r="AX127" i="1"/>
  <c r="CE165" i="1"/>
  <c r="AV113" i="1"/>
  <c r="AW168" i="1"/>
  <c r="BF100" i="1"/>
  <c r="AU161" i="1"/>
  <c r="DE74" i="1"/>
  <c r="BD126" i="1"/>
  <c r="AW165" i="1"/>
  <c r="AX126" i="1"/>
  <c r="AW176" i="1"/>
  <c r="EQ145" i="1"/>
  <c r="AS92" i="1"/>
  <c r="CG91" i="1"/>
  <c r="AV178" i="1"/>
  <c r="EQ152" i="1"/>
  <c r="AT93" i="1"/>
  <c r="AW184" i="1"/>
  <c r="EN149" i="1"/>
  <c r="DC52" i="1"/>
  <c r="EP172" i="1"/>
  <c r="CE161" i="1"/>
  <c r="CF161" i="1"/>
  <c r="BD119" i="1"/>
  <c r="AW162" i="1"/>
  <c r="AV99" i="1"/>
  <c r="BD93" i="1"/>
  <c r="AV92" i="1"/>
  <c r="DD167" i="1"/>
  <c r="DB95" i="1"/>
  <c r="BE118" i="1"/>
  <c r="BC86" i="1"/>
  <c r="DD179" i="1"/>
  <c r="CF124" i="1"/>
  <c r="AT64" i="1"/>
  <c r="AW111" i="1"/>
  <c r="CH99" i="1"/>
  <c r="DC95" i="1"/>
  <c r="BB53" i="1"/>
  <c r="CF168" i="1"/>
  <c r="DB176" i="1"/>
  <c r="DA45" i="1"/>
  <c r="DE61" i="1"/>
  <c r="DC102" i="1"/>
  <c r="AX152" i="1"/>
  <c r="AT90" i="1"/>
  <c r="AT124" i="1"/>
  <c r="CD87" i="1"/>
  <c r="DA73" i="1"/>
  <c r="EQ138" i="1"/>
  <c r="CH50" i="1"/>
  <c r="BE129" i="1"/>
  <c r="CD52" i="1"/>
  <c r="DA110" i="1"/>
  <c r="CD96" i="1"/>
  <c r="CH161" i="1"/>
  <c r="DB122" i="1"/>
  <c r="BE120" i="1"/>
  <c r="DE101" i="1"/>
  <c r="CI162" i="1"/>
  <c r="EP176" i="1"/>
  <c r="AW169" i="1"/>
  <c r="BD123" i="1"/>
  <c r="CG104" i="1"/>
  <c r="DD124" i="1"/>
  <c r="DC183" i="1"/>
  <c r="CG56" i="1"/>
  <c r="DC116" i="1"/>
  <c r="CG49" i="1"/>
  <c r="DD123" i="1"/>
  <c r="DF174" i="1"/>
  <c r="BE86" i="1"/>
  <c r="CD106" i="1"/>
  <c r="CG113" i="1"/>
  <c r="DA106" i="1"/>
  <c r="CI94" i="1"/>
  <c r="AX180" i="1"/>
  <c r="BE106" i="1"/>
  <c r="DA176" i="1"/>
  <c r="AS102" i="1"/>
  <c r="DD173" i="1"/>
  <c r="AX90" i="1"/>
  <c r="AT50" i="1"/>
  <c r="DC152" i="1"/>
  <c r="DE172" i="1"/>
  <c r="BE87" i="1"/>
  <c r="BA53" i="1"/>
  <c r="DF144" i="1"/>
  <c r="AS52" i="1"/>
  <c r="DE103" i="1"/>
  <c r="CH105" i="1"/>
  <c r="DD182" i="1"/>
  <c r="DA57" i="1"/>
  <c r="DF99" i="1"/>
  <c r="BE53" i="1"/>
  <c r="DC91" i="1"/>
  <c r="DB115" i="1"/>
  <c r="DB153" i="1"/>
  <c r="BF117" i="1"/>
  <c r="EO57" i="1"/>
  <c r="AU119" i="1"/>
  <c r="BF101" i="1"/>
  <c r="EQ189" i="1"/>
  <c r="DB181" i="1"/>
  <c r="DE167" i="1"/>
  <c r="BF94" i="1"/>
  <c r="DA75" i="1"/>
  <c r="AX89" i="1"/>
  <c r="DD184" i="1"/>
  <c r="DE160" i="1"/>
  <c r="CG121" i="1"/>
  <c r="CH163" i="1"/>
  <c r="DD102" i="1"/>
  <c r="DC159" i="1"/>
  <c r="CF86" i="1"/>
  <c r="EQ187" i="1"/>
  <c r="EQ57" i="1"/>
  <c r="CE113" i="1"/>
  <c r="DA107" i="1"/>
  <c r="EM50" i="1"/>
  <c r="BA90" i="1"/>
  <c r="DC53" i="1"/>
  <c r="AS53" i="1"/>
  <c r="EL50" i="1"/>
  <c r="AS87" i="1"/>
  <c r="AX158" i="1"/>
  <c r="AW188" i="1"/>
  <c r="DD149" i="1"/>
  <c r="AT101" i="1"/>
  <c r="AV123" i="1"/>
  <c r="BF119" i="1"/>
  <c r="AS124" i="1"/>
  <c r="AV164" i="1"/>
  <c r="AX110" i="1"/>
  <c r="AS103" i="1"/>
  <c r="BF106" i="1"/>
  <c r="EO77" i="1"/>
  <c r="BF107" i="1"/>
  <c r="BA89" i="1"/>
  <c r="AV170" i="1"/>
  <c r="DE75" i="1"/>
  <c r="EO63" i="1"/>
  <c r="AU111" i="1"/>
  <c r="AV117" i="1"/>
  <c r="AX120" i="1"/>
  <c r="AS130" i="1"/>
  <c r="AV102" i="1"/>
  <c r="AX98" i="1"/>
  <c r="AX150" i="1"/>
  <c r="AW170" i="1"/>
  <c r="AU97" i="1"/>
  <c r="AV121" i="1"/>
  <c r="AX142" i="1"/>
  <c r="CF162" i="1"/>
  <c r="AW178" i="1"/>
  <c r="EQ156" i="1"/>
  <c r="DE180" i="1"/>
  <c r="AS100" i="1"/>
  <c r="AW182" i="1"/>
  <c r="CE86" i="1"/>
  <c r="AV130" i="1"/>
  <c r="EQ72" i="1"/>
  <c r="EO62" i="1"/>
  <c r="DD188" i="1"/>
  <c r="CE56" i="1"/>
  <c r="DA127" i="1"/>
  <c r="CI168" i="1"/>
  <c r="CH64" i="1"/>
  <c r="AX49" i="1"/>
  <c r="AU52" i="1"/>
  <c r="BF52" i="1"/>
  <c r="CD62" i="1"/>
  <c r="EP62" i="1"/>
  <c r="CI109" i="1"/>
  <c r="DA61" i="1"/>
  <c r="AW51" i="1"/>
  <c r="EQ78" i="1"/>
  <c r="CF164" i="1"/>
  <c r="CI96" i="1"/>
  <c r="DA116" i="1"/>
  <c r="CH118" i="1"/>
  <c r="BF85" i="1"/>
  <c r="CG130" i="1"/>
  <c r="DA115" i="1"/>
  <c r="CG51" i="1"/>
  <c r="DA78" i="1"/>
  <c r="DF103" i="1"/>
  <c r="AU92" i="1"/>
  <c r="CG118" i="1"/>
  <c r="CF165" i="1"/>
  <c r="AW93" i="1"/>
  <c r="DB103" i="1"/>
  <c r="EN152" i="1"/>
  <c r="DF101" i="1"/>
  <c r="DD142" i="1"/>
  <c r="BE126" i="1"/>
  <c r="BC88" i="1"/>
  <c r="DD175" i="1"/>
  <c r="BF108" i="1"/>
  <c r="AX141" i="1"/>
  <c r="AX147" i="1"/>
  <c r="AX123" i="1"/>
  <c r="BD120" i="1"/>
  <c r="AX181" i="1"/>
  <c r="EN153" i="1"/>
  <c r="EP72" i="1"/>
  <c r="DA123" i="1"/>
  <c r="CD64" i="1"/>
  <c r="DB185" i="1"/>
  <c r="DD94" i="1"/>
  <c r="CD110" i="1"/>
  <c r="EP49" i="1"/>
  <c r="DC109" i="1"/>
  <c r="CI111" i="1"/>
  <c r="CI71" i="1"/>
  <c r="DC186" i="1"/>
  <c r="DC154" i="1"/>
  <c r="EQ166" i="1"/>
  <c r="CF119" i="1"/>
  <c r="AT56" i="1"/>
  <c r="EQ182" i="1"/>
  <c r="EN77" i="1"/>
  <c r="DB168" i="1"/>
  <c r="DA129" i="1"/>
  <c r="DF155" i="1"/>
  <c r="CD119" i="1"/>
  <c r="BE130" i="1"/>
  <c r="DD177" i="1"/>
  <c r="DC145" i="1"/>
  <c r="DB155" i="1"/>
  <c r="DD118" i="1"/>
  <c r="DE159" i="1"/>
  <c r="DF109" i="1"/>
  <c r="DA46" i="1"/>
  <c r="DF5" i="1"/>
  <c r="DD159" i="1"/>
  <c r="DB119" i="1"/>
  <c r="AW85" i="1"/>
  <c r="CE85" i="1"/>
  <c r="DF125" i="1"/>
  <c r="CF114" i="1"/>
  <c r="DD93" i="1"/>
  <c r="AT123" i="1"/>
  <c r="EQ146" i="1"/>
  <c r="AT109" i="1"/>
  <c r="AV91" i="1"/>
  <c r="AX185" i="1"/>
  <c r="EP189" i="1"/>
  <c r="AV53" i="1"/>
  <c r="AV108" i="1"/>
  <c r="AV107" i="1"/>
  <c r="BD95" i="1"/>
  <c r="AT120" i="1"/>
  <c r="AV100" i="1"/>
  <c r="AS115" i="1"/>
  <c r="AU126" i="1"/>
  <c r="EP183" i="1"/>
  <c r="AS104" i="1"/>
  <c r="CG92" i="1"/>
  <c r="AV70" i="1"/>
  <c r="EO184" i="1"/>
  <c r="AX145" i="1"/>
  <c r="DC51" i="1"/>
  <c r="AV177" i="1"/>
  <c r="EP139" i="1"/>
  <c r="AS110" i="1"/>
  <c r="BD97" i="1"/>
  <c r="AX106" i="1"/>
  <c r="AU123" i="1"/>
  <c r="AT114" i="1"/>
  <c r="EO48" i="1"/>
  <c r="EQ151" i="1"/>
  <c r="AT126" i="1"/>
  <c r="AU160" i="1"/>
  <c r="EO56" i="1"/>
  <c r="CE162" i="1"/>
  <c r="EP175" i="1"/>
  <c r="AV180" i="1"/>
  <c r="BB168" i="1"/>
  <c r="AU112" i="1"/>
  <c r="BD118" i="1"/>
  <c r="AS106" i="1"/>
  <c r="BD50" i="1"/>
  <c r="DB116" i="1"/>
  <c r="EN73" i="1"/>
  <c r="DE145" i="1"/>
  <c r="EQ185" i="1"/>
  <c r="DF92" i="1"/>
  <c r="BE109" i="1"/>
  <c r="CF100" i="1"/>
  <c r="DC153" i="1"/>
  <c r="DF148" i="1"/>
  <c r="DD85" i="1"/>
  <c r="AW99" i="1"/>
  <c r="CH124" i="1"/>
  <c r="CG99" i="1"/>
  <c r="EP155" i="1"/>
  <c r="AS122" i="1"/>
  <c r="AV106" i="1"/>
  <c r="DC61" i="1"/>
  <c r="EL52" i="1"/>
  <c r="AV165" i="1"/>
  <c r="DC70" i="1"/>
  <c r="AW106" i="1"/>
  <c r="CI164" i="1"/>
  <c r="BE100" i="1"/>
  <c r="EO187" i="1"/>
  <c r="DC179" i="1"/>
  <c r="CD129" i="1"/>
  <c r="DD96" i="1"/>
  <c r="DD172" i="1"/>
  <c r="DA85" i="1"/>
  <c r="DC180" i="1"/>
  <c r="DA86" i="1"/>
  <c r="EO189" i="1"/>
  <c r="AV96" i="1"/>
  <c r="EO58" i="1"/>
  <c r="BE110" i="1"/>
  <c r="EP159" i="1"/>
  <c r="EQ63" i="1"/>
  <c r="CD116" i="1"/>
  <c r="DB152" i="1"/>
  <c r="DB138" i="1"/>
  <c r="DD181" i="1"/>
  <c r="BE117" i="1"/>
  <c r="DA52" i="1"/>
  <c r="BE124" i="1"/>
  <c r="CD130" i="1"/>
  <c r="CE98" i="1"/>
  <c r="AX189" i="1"/>
  <c r="DE85" i="1"/>
  <c r="DC187" i="1"/>
  <c r="AU64" i="1"/>
  <c r="BE93" i="1"/>
  <c r="AW109" i="1"/>
  <c r="EQ175" i="1"/>
  <c r="BB64" i="1"/>
  <c r="DB186" i="1"/>
  <c r="CH53" i="1"/>
  <c r="AU91" i="1"/>
  <c r="DE105" i="1"/>
  <c r="DF91" i="1"/>
  <c r="DE91" i="1"/>
  <c r="BB49" i="1"/>
  <c r="BE108" i="1"/>
  <c r="DE114" i="1"/>
  <c r="DE124" i="1"/>
  <c r="DA124" i="1"/>
  <c r="DF94" i="1"/>
  <c r="DE147" i="1"/>
  <c r="BE112" i="1"/>
  <c r="DC89" i="1"/>
  <c r="DE73" i="1"/>
  <c r="AW119" i="1"/>
  <c r="EP184" i="1"/>
  <c r="DC76" i="1"/>
  <c r="BD113" i="1"/>
  <c r="CI120" i="1"/>
  <c r="EM56" i="1"/>
  <c r="DE155" i="1"/>
  <c r="EQ188" i="1"/>
  <c r="CI112" i="1"/>
  <c r="CF118" i="1"/>
  <c r="DD103" i="1"/>
  <c r="DB145" i="1"/>
  <c r="BE91" i="1"/>
  <c r="DF110" i="1"/>
  <c r="AX148" i="1"/>
  <c r="DE70" i="1"/>
  <c r="BD107" i="1"/>
  <c r="AU101" i="1"/>
  <c r="CG85" i="1"/>
  <c r="AX108" i="1"/>
  <c r="AX122" i="1"/>
  <c r="AU109" i="1"/>
  <c r="AS90" i="1"/>
  <c r="EO51" i="1"/>
  <c r="AX128" i="1"/>
  <c r="DD90" i="1"/>
  <c r="DD130" i="1"/>
  <c r="DB127" i="1"/>
  <c r="EP71" i="1"/>
  <c r="AW56" i="1"/>
  <c r="BE51" i="1"/>
  <c r="DE125" i="1"/>
  <c r="DE108" i="1"/>
  <c r="DC141" i="1"/>
  <c r="AS50" i="1"/>
  <c r="DE48" i="1"/>
  <c r="CD103" i="1"/>
  <c r="DA49" i="1"/>
  <c r="DC144" i="1"/>
  <c r="DD105" i="1"/>
  <c r="DC118" i="1"/>
  <c r="DD156" i="1"/>
  <c r="DD113" i="1"/>
  <c r="AW103" i="1"/>
  <c r="DC157" i="1"/>
  <c r="DC171" i="1"/>
  <c r="BE115" i="1"/>
  <c r="CG96" i="1"/>
  <c r="EN79" i="1"/>
  <c r="BE114" i="1"/>
  <c r="CH106" i="1"/>
  <c r="EP144" i="1"/>
  <c r="CH112" i="1"/>
  <c r="DF170" i="1"/>
  <c r="DB141" i="1"/>
  <c r="DB117" i="1"/>
  <c r="DD178" i="1"/>
  <c r="DA117" i="1"/>
  <c r="AW125" i="1"/>
  <c r="DA178" i="1"/>
  <c r="CG103" i="1"/>
  <c r="DA157" i="1"/>
  <c r="DC90" i="1"/>
  <c r="CF126" i="1"/>
  <c r="EQ47" i="1"/>
  <c r="DF122" i="1"/>
  <c r="DA119" i="1"/>
  <c r="DD86" i="1"/>
  <c r="AX94" i="1"/>
  <c r="AV128" i="1"/>
  <c r="DC74" i="1"/>
  <c r="AU120" i="1"/>
  <c r="EP141" i="1"/>
  <c r="AV187" i="1"/>
  <c r="EQ148" i="1"/>
  <c r="EO186" i="1"/>
  <c r="EL49" i="1"/>
  <c r="CI52" i="1"/>
  <c r="DC85" i="1"/>
  <c r="EQ164" i="1"/>
  <c r="AW87" i="1"/>
  <c r="BD108" i="1"/>
  <c r="CI115" i="1"/>
  <c r="DF180" i="1"/>
  <c r="CI91" i="1"/>
  <c r="BC50" i="1"/>
  <c r="DB188" i="1"/>
  <c r="AX91" i="1"/>
  <c r="CG108" i="1"/>
  <c r="CI125" i="1"/>
  <c r="DB120" i="1"/>
  <c r="DB179" i="1"/>
  <c r="CF127" i="1"/>
  <c r="CD118" i="1"/>
  <c r="DF95" i="1"/>
  <c r="DF168" i="1"/>
  <c r="DD88" i="1"/>
  <c r="DC129" i="1"/>
  <c r="EN71" i="1"/>
  <c r="DD140" i="1"/>
  <c r="CI106" i="1"/>
  <c r="CH104" i="1"/>
  <c r="DB106" i="1"/>
  <c r="AW118" i="1"/>
  <c r="EN72" i="1"/>
  <c r="EQ70" i="1"/>
  <c r="CI114" i="1"/>
  <c r="CI105" i="1"/>
  <c r="DE113" i="1"/>
  <c r="DF107" i="1"/>
  <c r="DA173" i="1"/>
  <c r="AW96" i="1"/>
  <c r="EQ161" i="1"/>
  <c r="BA56" i="1"/>
  <c r="EP145" i="1"/>
  <c r="CD53" i="1"/>
  <c r="CG105" i="1"/>
  <c r="AW108" i="1"/>
  <c r="CG95" i="1"/>
  <c r="CE99" i="1"/>
  <c r="CD95" i="1"/>
  <c r="AW159" i="1"/>
  <c r="DE118" i="1"/>
  <c r="BE90" i="1"/>
  <c r="CH123" i="1"/>
  <c r="DD89" i="1"/>
  <c r="AX183" i="1"/>
  <c r="EN70" i="1"/>
  <c r="EN60" i="1"/>
  <c r="CI102" i="1"/>
  <c r="BE88" i="1"/>
  <c r="EQ53" i="1"/>
  <c r="BA49" i="1"/>
  <c r="DF165" i="1"/>
  <c r="AU100" i="1"/>
  <c r="AV52" i="1"/>
  <c r="CG86" i="1"/>
  <c r="AT86" i="1"/>
  <c r="DC46" i="1"/>
  <c r="EO71" i="1"/>
  <c r="BD109" i="1"/>
  <c r="EQ154" i="1"/>
  <c r="BA91" i="1"/>
  <c r="AU105" i="1"/>
  <c r="EP165" i="1"/>
  <c r="CH93" i="1"/>
  <c r="EN144" i="1"/>
  <c r="DE150" i="1"/>
  <c r="DF163" i="1"/>
  <c r="AT70" i="1"/>
  <c r="DA159" i="1"/>
  <c r="CE52" i="1"/>
  <c r="DC188" i="1"/>
  <c r="BE125" i="1"/>
  <c r="CD85" i="1"/>
  <c r="DC96" i="1"/>
  <c r="DA105" i="1"/>
  <c r="EP59" i="1"/>
  <c r="CF121" i="1"/>
  <c r="DD185" i="1"/>
  <c r="EQ180" i="1"/>
  <c r="AU50" i="1"/>
  <c r="DD127" i="1"/>
  <c r="CI123" i="1"/>
  <c r="DD139" i="1"/>
  <c r="BC90" i="1"/>
  <c r="EP171" i="1"/>
  <c r="EN157" i="1"/>
  <c r="AX85" i="1"/>
  <c r="CD71" i="1"/>
  <c r="CE103" i="1"/>
  <c r="CG124" i="1"/>
  <c r="BE119" i="1"/>
  <c r="AV93" i="1"/>
  <c r="AU166" i="1"/>
  <c r="DE51" i="1"/>
  <c r="DF127" i="1"/>
  <c r="AT105" i="1"/>
  <c r="BA86" i="1"/>
  <c r="BE64" i="1"/>
  <c r="DC108" i="1"/>
  <c r="DC139" i="1"/>
  <c r="CG97" i="1"/>
  <c r="DB100" i="1"/>
  <c r="DD121" i="1"/>
  <c r="CE62" i="1"/>
  <c r="CE120" i="1"/>
  <c r="CI88" i="1"/>
  <c r="DF86" i="1"/>
  <c r="DF154" i="1"/>
  <c r="EN146" i="1"/>
  <c r="CH51" i="1"/>
  <c r="BF87" i="1"/>
  <c r="CH119" i="1"/>
  <c r="DD164" i="1"/>
  <c r="DB118" i="1"/>
  <c r="DF124" i="1"/>
  <c r="AU90" i="1"/>
  <c r="DC121" i="1"/>
  <c r="DB101" i="1"/>
  <c r="AU148" i="1"/>
  <c r="DD171" i="1"/>
  <c r="DA146" i="1"/>
  <c r="CD104" i="1"/>
  <c r="EP64" i="1"/>
  <c r="DE185" i="1"/>
  <c r="DA87" i="1"/>
  <c r="CG109" i="1"/>
  <c r="DD169" i="1"/>
  <c r="DF162" i="1"/>
  <c r="DB124" i="1"/>
  <c r="AU170" i="1"/>
  <c r="DF187" i="1"/>
  <c r="DE102" i="1"/>
  <c r="AT51" i="1"/>
  <c r="DB175" i="1"/>
  <c r="DC127" i="1"/>
  <c r="DA172" i="1"/>
  <c r="EN48" i="1"/>
  <c r="CG71" i="1"/>
  <c r="EQ46" i="1"/>
  <c r="CG126" i="1"/>
  <c r="CF99" i="1"/>
  <c r="BC163" i="1"/>
  <c r="DB170" i="1"/>
  <c r="AV158" i="1"/>
  <c r="CD100" i="1"/>
  <c r="DC182" i="1"/>
  <c r="EN143" i="1"/>
  <c r="CG115" i="1"/>
  <c r="DA74" i="1"/>
  <c r="CF108" i="1"/>
  <c r="DE149" i="1"/>
  <c r="CH96" i="1"/>
  <c r="DE141" i="1"/>
  <c r="BE123" i="1"/>
  <c r="AW91" i="1"/>
  <c r="CE111" i="1"/>
  <c r="DF90" i="1"/>
  <c r="DD174" i="1"/>
  <c r="DD109" i="1"/>
  <c r="CF122" i="1"/>
  <c r="AW151" i="1"/>
  <c r="CE93" i="1"/>
  <c r="DE112" i="1"/>
  <c r="DE178" i="1"/>
  <c r="BC87" i="1"/>
  <c r="DE139" i="1"/>
  <c r="DF158" i="1"/>
  <c r="AX70" i="1"/>
  <c r="AU88" i="1"/>
  <c r="CF130" i="1"/>
  <c r="CF89" i="1"/>
  <c r="DB89" i="1"/>
  <c r="AW130" i="1"/>
  <c r="DE126" i="1"/>
  <c r="AW88" i="1"/>
  <c r="AT53" i="1"/>
  <c r="EQ51" i="1"/>
  <c r="DA62" i="1"/>
  <c r="EM49" i="1"/>
  <c r="EQ49" i="1"/>
  <c r="DC73" i="1"/>
  <c r="AW163" i="1"/>
  <c r="AT110" i="1"/>
  <c r="BA92" i="1"/>
  <c r="DC59" i="1"/>
  <c r="EQ159" i="1"/>
  <c r="AU121" i="1"/>
  <c r="EP179" i="1"/>
  <c r="AV85" i="1"/>
  <c r="AT89" i="1"/>
  <c r="DF183" i="1"/>
  <c r="DC178" i="1"/>
  <c r="DA108" i="1"/>
  <c r="AW86" i="1"/>
  <c r="CD109" i="1"/>
  <c r="CI49" i="1"/>
  <c r="DE92" i="1"/>
  <c r="AW120" i="1"/>
  <c r="DB96" i="1"/>
  <c r="EP60" i="1"/>
  <c r="CD50" i="1"/>
  <c r="CH97" i="1"/>
  <c r="CD56" i="1"/>
  <c r="AX53" i="1"/>
  <c r="CG116" i="1"/>
  <c r="CI129" i="1"/>
  <c r="DF147" i="1"/>
  <c r="DF119" i="1"/>
  <c r="DE110" i="1"/>
  <c r="DF156" i="1"/>
  <c r="DF159" i="1"/>
  <c r="CF101" i="1"/>
  <c r="CE94" i="1"/>
  <c r="EQ186" i="1"/>
  <c r="EQ169" i="1"/>
  <c r="EN50" i="1"/>
  <c r="AU51" i="1"/>
  <c r="DD115" i="1"/>
  <c r="DE111" i="1"/>
  <c r="CI93" i="1"/>
  <c r="AW104" i="1"/>
  <c r="DA103" i="1"/>
  <c r="DC165" i="1"/>
  <c r="DB156" i="1"/>
  <c r="AW53" i="1"/>
  <c r="DB157" i="1"/>
  <c r="DD129" i="1"/>
  <c r="CI64" i="1"/>
  <c r="DA151" i="1"/>
  <c r="EN62" i="1"/>
  <c r="DA71" i="1"/>
  <c r="DE88" i="1"/>
  <c r="DA118" i="1"/>
  <c r="BF104" i="1"/>
  <c r="AV101" i="1"/>
  <c r="AX101" i="1"/>
  <c r="AS111" i="1"/>
  <c r="AT127" i="1"/>
  <c r="AS98" i="1"/>
  <c r="CG165" i="1"/>
  <c r="CE92" i="1"/>
  <c r="DC75" i="1"/>
  <c r="DD161" i="1"/>
  <c r="EQ177" i="1"/>
  <c r="DB112" i="1"/>
  <c r="AW117" i="1"/>
  <c r="CI108" i="1"/>
  <c r="DA189" i="1"/>
  <c r="CE97" i="1"/>
  <c r="DB113" i="1"/>
  <c r="EP152" i="1"/>
  <c r="CD123" i="1"/>
  <c r="CE129" i="1"/>
  <c r="EP70" i="1"/>
  <c r="DB166" i="1"/>
  <c r="DD168" i="1"/>
  <c r="DC98" i="1"/>
  <c r="DD163" i="1"/>
  <c r="CI113" i="1"/>
  <c r="DA112" i="1"/>
  <c r="CI70" i="1"/>
  <c r="DF106" i="1"/>
  <c r="CF102" i="1"/>
  <c r="DD147" i="1"/>
  <c r="EQ45" i="1"/>
  <c r="DD107" i="1"/>
  <c r="AU173" i="1"/>
  <c r="CH94" i="1"/>
  <c r="DF97" i="1"/>
  <c r="CI63" i="1"/>
  <c r="CI122" i="1"/>
  <c r="DA144" i="1"/>
  <c r="DE181" i="1"/>
  <c r="CD125" i="1"/>
  <c r="CI99" i="1"/>
  <c r="DC101" i="1"/>
  <c r="DD150" i="1"/>
  <c r="DB104" i="1"/>
  <c r="DB99" i="1"/>
  <c r="DC148" i="1"/>
  <c r="DE157" i="1"/>
  <c r="DE90" i="1"/>
  <c r="BB52" i="1"/>
  <c r="DF188" i="1"/>
  <c r="DB126" i="1"/>
  <c r="DC103" i="1"/>
  <c r="BE85" i="1"/>
  <c r="DD97" i="1"/>
  <c r="DA70" i="1"/>
  <c r="CI92" i="1"/>
  <c r="DC147" i="1"/>
  <c r="CF95" i="1"/>
  <c r="BC168" i="1"/>
  <c r="DC184" i="1"/>
  <c r="AW49" i="1"/>
  <c r="CD101" i="1"/>
  <c r="CF163" i="1"/>
  <c r="DB149" i="1"/>
  <c r="DA128" i="1"/>
  <c r="DA137" i="1"/>
  <c r="BE99" i="1"/>
  <c r="DB91" i="1"/>
  <c r="DA138" i="1"/>
  <c r="CI124" i="1"/>
  <c r="DF146" i="1"/>
  <c r="DE174" i="1"/>
  <c r="CH129" i="1"/>
  <c r="AU124" i="1"/>
  <c r="AX155" i="1"/>
  <c r="AS118" i="1"/>
  <c r="DC164" i="1"/>
  <c r="EP79" i="1"/>
  <c r="EQ74" i="1"/>
  <c r="DE173" i="1"/>
  <c r="EQ173" i="1"/>
  <c r="AU117" i="1"/>
  <c r="DE98" i="1"/>
  <c r="EO50" i="1"/>
  <c r="BD102" i="1"/>
  <c r="DA150" i="1"/>
  <c r="CI117" i="1"/>
  <c r="DB177" i="1"/>
  <c r="DB169" i="1"/>
  <c r="EQ64" i="1"/>
  <c r="DA95" i="1"/>
  <c r="CD51" i="1"/>
  <c r="BF50" i="1"/>
  <c r="DC130" i="1"/>
  <c r="CF106" i="1"/>
  <c r="EN148" i="1"/>
  <c r="CG112" i="1"/>
  <c r="CH120" i="1"/>
  <c r="CH107" i="1"/>
  <c r="BC49" i="1"/>
  <c r="CI107" i="1"/>
  <c r="AX93" i="1"/>
  <c r="CD112" i="1"/>
  <c r="CE101" i="1"/>
  <c r="CE124" i="1"/>
  <c r="DC163" i="1"/>
  <c r="CE71" i="1"/>
  <c r="BC64" i="1"/>
  <c r="AX163" i="1"/>
  <c r="DC114" i="1"/>
  <c r="DA158" i="1"/>
  <c r="CE104" i="1"/>
  <c r="DD137" i="1"/>
  <c r="CH109" i="1"/>
  <c r="DE107" i="1"/>
  <c r="DE188" i="1"/>
  <c r="DE122" i="1"/>
  <c r="EQ139" i="1"/>
  <c r="DF111" i="1"/>
  <c r="DA163" i="1"/>
  <c r="DD186" i="1"/>
  <c r="CF91" i="1"/>
  <c r="AW126" i="1"/>
  <c r="DA113" i="1"/>
  <c r="CE118" i="1"/>
  <c r="DC99" i="1"/>
  <c r="CD102" i="1"/>
  <c r="AW142" i="1"/>
  <c r="DA98" i="1"/>
  <c r="DA126" i="1"/>
  <c r="DC155" i="1"/>
  <c r="CG125" i="1"/>
  <c r="CF53" i="1"/>
  <c r="EQ172" i="1"/>
  <c r="DB162" i="1"/>
  <c r="CH88" i="1"/>
  <c r="AX51" i="1"/>
  <c r="BF89" i="1"/>
  <c r="CH100" i="1"/>
  <c r="BE52" i="1"/>
  <c r="CI110" i="1"/>
  <c r="AW101" i="1"/>
  <c r="EP143" i="1"/>
  <c r="DD120" i="1"/>
  <c r="AU164" i="1"/>
  <c r="DC167" i="1"/>
  <c r="DF118" i="1"/>
  <c r="CE126" i="1"/>
  <c r="DC150" i="1"/>
  <c r="DD106" i="1"/>
  <c r="AX168" i="1"/>
  <c r="BE103" i="1"/>
  <c r="EM51" i="1"/>
  <c r="DE182" i="1"/>
  <c r="DA58" i="1"/>
  <c r="EN147" i="1"/>
  <c r="DA161" i="1"/>
  <c r="CI101" i="1"/>
  <c r="DB107" i="1"/>
  <c r="CI100" i="1"/>
  <c r="EP153" i="1"/>
  <c r="DF87" i="1"/>
  <c r="AW102" i="1"/>
  <c r="DC88" i="1"/>
  <c r="DF160" i="1"/>
  <c r="DE156" i="1"/>
  <c r="DF182" i="1"/>
  <c r="CE114" i="1"/>
  <c r="EN49" i="1"/>
  <c r="DC123" i="1"/>
  <c r="DD110" i="1"/>
  <c r="AW112" i="1"/>
  <c r="DA121" i="1"/>
  <c r="CI95" i="1"/>
  <c r="DF85" i="1"/>
  <c r="DA177" i="1"/>
  <c r="DE179" i="1"/>
  <c r="EP75" i="1"/>
  <c r="CG117" i="1"/>
  <c r="DB137" i="1"/>
  <c r="EN154" i="1"/>
  <c r="CE51" i="1"/>
  <c r="BE56" i="1"/>
  <c r="EP47" i="1"/>
  <c r="DA99" i="1"/>
  <c r="DC94" i="1"/>
  <c r="DC110" i="1"/>
  <c r="DF176" i="1"/>
  <c r="AX188" i="1"/>
  <c r="DA77" i="1"/>
  <c r="AX164" i="1"/>
  <c r="BE101" i="1"/>
  <c r="DC158" i="1"/>
  <c r="DC115" i="1"/>
  <c r="AW149" i="1"/>
  <c r="CH101" i="1"/>
  <c r="EQ52" i="1"/>
  <c r="EQ178" i="1"/>
  <c r="DE93" i="1"/>
  <c r="CH71" i="1"/>
  <c r="DE161" i="1"/>
  <c r="DB167" i="1"/>
  <c r="DA162" i="1"/>
  <c r="DD166" i="1"/>
  <c r="CD126" i="1"/>
  <c r="DB187" i="1"/>
  <c r="CI53" i="1"/>
  <c r="DE186" i="1"/>
  <c r="CH168" i="1"/>
  <c r="DB6" i="1"/>
  <c r="AU163" i="1"/>
  <c r="CF109" i="1"/>
  <c r="AW94" i="1"/>
  <c r="EM53" i="1"/>
  <c r="DF96" i="1"/>
  <c r="AW52" i="1"/>
  <c r="EN56" i="1"/>
  <c r="DF116" i="1"/>
  <c r="BE113" i="1"/>
  <c r="DA167" i="1"/>
  <c r="AW128" i="1"/>
  <c r="DA64" i="1"/>
  <c r="DF88" i="1"/>
  <c r="CI104" i="1"/>
  <c r="CF103" i="1"/>
  <c r="AU141" i="1"/>
  <c r="AU89" i="1"/>
  <c r="CD114" i="1"/>
  <c r="AU56" i="1"/>
  <c r="AU172" i="1"/>
  <c r="DE152" i="1"/>
  <c r="AW157" i="1"/>
  <c r="CI89" i="1"/>
  <c r="EN46" i="1"/>
  <c r="DE170" i="1"/>
  <c r="DC128" i="1"/>
  <c r="DA92" i="1"/>
  <c r="CF56" i="1"/>
  <c r="EP150" i="1"/>
  <c r="AW90" i="1"/>
  <c r="BD52" i="1"/>
  <c r="DC92" i="1"/>
  <c r="EP151" i="1"/>
  <c r="DE128" i="1"/>
  <c r="CF51" i="1"/>
  <c r="CE109" i="1"/>
  <c r="CI62" i="1"/>
  <c r="CE106" i="1"/>
  <c r="AX167" i="1"/>
  <c r="CI87" i="1"/>
  <c r="DE151" i="1"/>
  <c r="CF116" i="1"/>
  <c r="DF117" i="1"/>
  <c r="CG111" i="1"/>
  <c r="CH86" i="1"/>
  <c r="CI130" i="1"/>
  <c r="EQ184" i="1"/>
  <c r="CH95" i="1"/>
  <c r="AX165" i="1"/>
  <c r="EP149" i="1"/>
  <c r="AW92" i="1"/>
  <c r="CD105" i="1"/>
  <c r="DD128" i="1"/>
  <c r="DF143" i="1"/>
  <c r="CD117" i="1"/>
  <c r="DA179" i="1"/>
  <c r="DC142" i="1"/>
  <c r="CH126" i="1"/>
  <c r="CG102" i="1"/>
  <c r="CF50" i="1"/>
  <c r="AU150" i="1"/>
  <c r="CG122" i="1"/>
  <c r="DA59" i="1"/>
  <c r="DC104" i="1"/>
  <c r="BF92" i="1"/>
  <c r="CG123" i="1"/>
  <c r="DB144" i="1"/>
  <c r="AW150" i="1"/>
  <c r="BF51" i="1"/>
  <c r="CG70" i="1"/>
  <c r="AU154" i="1"/>
  <c r="BE98" i="1"/>
  <c r="DA183" i="1"/>
  <c r="DD101" i="1"/>
  <c r="CD120" i="1"/>
  <c r="DA153" i="1"/>
  <c r="AU149" i="1"/>
  <c r="CE116" i="1"/>
  <c r="AW107" i="1"/>
  <c r="DA130" i="1"/>
  <c r="AX56" i="1"/>
  <c r="CE112" i="1"/>
  <c r="DA96" i="1"/>
  <c r="BC51" i="1"/>
  <c r="AU49" i="1"/>
  <c r="EQ170" i="1"/>
  <c r="EM52" i="1"/>
  <c r="CG101" i="1"/>
  <c r="CH90" i="1"/>
  <c r="DB163" i="1"/>
  <c r="DB87" i="1"/>
  <c r="BE107" i="1"/>
  <c r="CE107" i="1"/>
  <c r="DD98" i="1"/>
  <c r="AV162" i="1"/>
  <c r="AU168" i="1"/>
  <c r="BD56" i="1"/>
  <c r="DB161" i="1"/>
  <c r="DC111" i="1"/>
  <c r="DC138" i="1"/>
  <c r="BE128" i="1"/>
  <c r="DC176" i="1"/>
  <c r="CI90" i="1"/>
  <c r="EP148" i="1"/>
  <c r="CG93" i="1"/>
  <c r="DB184" i="1"/>
  <c r="CH117" i="1"/>
  <c r="DA156" i="1"/>
  <c r="DA180" i="1"/>
  <c r="CI86" i="1"/>
  <c r="CI163" i="1"/>
  <c r="AU167" i="1"/>
  <c r="EN51" i="1"/>
  <c r="AU174" i="1"/>
  <c r="EP61" i="1"/>
  <c r="DC86" i="1"/>
  <c r="DF169" i="1"/>
  <c r="EQ158" i="1"/>
  <c r="BD104" i="1"/>
  <c r="DE53" i="1"/>
  <c r="AW110" i="1"/>
  <c r="DD114" i="1"/>
  <c r="BF64" i="1"/>
  <c r="CF128" i="1"/>
  <c r="AW166" i="1"/>
  <c r="EQ181" i="1"/>
  <c r="DE97" i="1"/>
  <c r="DE71" i="1"/>
  <c r="CI128" i="1"/>
  <c r="EQ73" i="1"/>
  <c r="DA93" i="1"/>
  <c r="EQ75" i="1"/>
  <c r="DF173" i="1"/>
  <c r="AX179" i="1"/>
  <c r="AV160" i="1"/>
  <c r="DA88" i="1"/>
  <c r="CI161" i="1"/>
  <c r="DD160" i="1"/>
  <c r="DE183" i="1"/>
  <c r="EQ76" i="1"/>
  <c r="DE116" i="1"/>
  <c r="DF93" i="1"/>
  <c r="DE154" i="1"/>
  <c r="CF93" i="1"/>
  <c r="AW97" i="1"/>
  <c r="BE50" i="1"/>
  <c r="DB174" i="1"/>
  <c r="AU153" i="1"/>
  <c r="CD115" i="1"/>
  <c r="AT49" i="1"/>
  <c r="DD111" i="1"/>
  <c r="DD112" i="1"/>
  <c r="BF96" i="1"/>
  <c r="CE53" i="1"/>
  <c r="BA51" i="1"/>
  <c r="BE105" i="1"/>
  <c r="DF139" i="1"/>
  <c r="AX52" i="1"/>
  <c r="EN151" i="1"/>
  <c r="CI51" i="1"/>
  <c r="EN75" i="1"/>
  <c r="DA53" i="1"/>
  <c r="AX63" i="1"/>
  <c r="CI85" i="1"/>
  <c r="CF111" i="1"/>
  <c r="DE177" i="1"/>
  <c r="DD162" i="1"/>
  <c r="EN145" i="1"/>
  <c r="DD165" i="1"/>
  <c r="CF107" i="1"/>
  <c r="DC173" i="1"/>
  <c r="BE116" i="1"/>
  <c r="DE86" i="1"/>
  <c r="DE143" i="1"/>
  <c r="DD122" i="1"/>
  <c r="DE175" i="1"/>
  <c r="EQ60" i="1"/>
  <c r="DC151" i="1"/>
  <c r="DE148" i="1"/>
  <c r="CF97" i="1"/>
  <c r="BF53" i="1"/>
  <c r="BC85" i="1"/>
  <c r="CH116" i="1"/>
  <c r="DB97" i="1"/>
  <c r="DF138" i="1"/>
  <c r="EN63" i="1"/>
  <c r="DC172" i="1"/>
  <c r="DE169" i="1"/>
  <c r="CD121" i="1"/>
  <c r="EQ62" i="1"/>
  <c r="DF145" i="1"/>
  <c r="DA51" i="1"/>
  <c r="DC122" i="1"/>
  <c r="BA52" i="1"/>
  <c r="EN61" i="1"/>
  <c r="DF89" i="1"/>
  <c r="DE119" i="1"/>
  <c r="DB182" i="1"/>
  <c r="CD111" i="1"/>
  <c r="CG114" i="1"/>
  <c r="CF98" i="1"/>
  <c r="AW100" i="1"/>
  <c r="BB56" i="1"/>
  <c r="DC117" i="1"/>
  <c r="EN53" i="1"/>
  <c r="DF98" i="1"/>
  <c r="CH162" i="1"/>
  <c r="DF189" i="1"/>
  <c r="AV161" i="1"/>
  <c r="CD49" i="1"/>
  <c r="DB189" i="1"/>
  <c r="CH165" i="1"/>
  <c r="AX178" i="1"/>
  <c r="DB94" i="1"/>
  <c r="DD6" i="1"/>
  <c r="DE109" i="1"/>
  <c r="DA111" i="1"/>
  <c r="DA79" i="1"/>
  <c r="EP46" i="1"/>
  <c r="CE63" i="1"/>
  <c r="AX88" i="1"/>
  <c r="DB88" i="1"/>
  <c r="DA72" i="1"/>
  <c r="DE129" i="1"/>
  <c r="AX138" i="1"/>
  <c r="EP160" i="1"/>
  <c r="AS93" i="1"/>
  <c r="DA100" i="1"/>
  <c r="DB148" i="1"/>
  <c r="CI127" i="1"/>
  <c r="AX182" i="1"/>
  <c r="CE117" i="1"/>
  <c r="EP188" i="1"/>
  <c r="DC168" i="1"/>
  <c r="EP142" i="1"/>
  <c r="AX113" i="1"/>
  <c r="BC52" i="1"/>
  <c r="EN142" i="1"/>
  <c r="DD138" i="1"/>
  <c r="DE171" i="1"/>
  <c r="CE95" i="1"/>
  <c r="AU108" i="1"/>
  <c r="DB93" i="1"/>
  <c r="DF152" i="1"/>
  <c r="CG106" i="1"/>
  <c r="EN47" i="1"/>
  <c r="DB129" i="1"/>
  <c r="BA50" i="1"/>
  <c r="DF137" i="1"/>
  <c r="CG94" i="1"/>
  <c r="DE130" i="1"/>
  <c r="DE144" i="1"/>
  <c r="DE189" i="1"/>
  <c r="DC160" i="1"/>
  <c r="DE127" i="1"/>
  <c r="CG62" i="1"/>
  <c r="CH127" i="1"/>
  <c r="DA50" i="1"/>
  <c r="DD170" i="1"/>
  <c r="BE111" i="1"/>
  <c r="DE146" i="1"/>
  <c r="CG50" i="1"/>
  <c r="DF100" i="1"/>
  <c r="DB125" i="1"/>
  <c r="DC181" i="1"/>
  <c r="DD108" i="1"/>
  <c r="DF161" i="1"/>
  <c r="DC100" i="1"/>
  <c r="DB180" i="1"/>
  <c r="DC107" i="1"/>
  <c r="DB172" i="1"/>
  <c r="DC177" i="1"/>
  <c r="CE100" i="1"/>
  <c r="DA125" i="1"/>
  <c r="AU142" i="1"/>
  <c r="DB143" i="1"/>
  <c r="DF120" i="1"/>
  <c r="CE96" i="1"/>
  <c r="DD100" i="1"/>
  <c r="DA154" i="1"/>
  <c r="DF6" i="1"/>
  <c r="DF114" i="1"/>
  <c r="CH103" i="1"/>
  <c r="AX177" i="1"/>
  <c r="CD98" i="1"/>
  <c r="DA102" i="1"/>
  <c r="BE94" i="1"/>
  <c r="DA145" i="1"/>
  <c r="DF171" i="1"/>
  <c r="BE97" i="1"/>
  <c r="DC106" i="1"/>
  <c r="DE164" i="1"/>
  <c r="DE140" i="1"/>
  <c r="CD128" i="1"/>
  <c r="EQ61" i="1"/>
  <c r="DA109" i="1"/>
  <c r="CF92" i="1"/>
  <c r="EN59" i="1"/>
  <c r="AW143" i="1"/>
  <c r="DF104" i="1"/>
  <c r="CF87" i="1"/>
  <c r="AU175" i="1"/>
  <c r="AW158" i="1"/>
  <c r="EP73" i="1"/>
  <c r="CI118" i="1"/>
  <c r="DE117" i="1"/>
  <c r="EN150" i="1"/>
  <c r="AX161" i="1"/>
  <c r="DC112" i="1"/>
  <c r="CE64" i="1"/>
  <c r="DB98" i="1"/>
  <c r="CI119" i="1"/>
  <c r="CD63" i="1"/>
  <c r="EN45" i="1"/>
  <c r="AX50" i="1"/>
  <c r="CG100" i="1"/>
  <c r="DE115" i="1"/>
  <c r="EN74" i="1"/>
  <c r="DC140" i="1"/>
  <c r="CE50" i="1"/>
  <c r="DB165" i="1"/>
  <c r="DA141" i="1"/>
  <c r="DF108" i="1"/>
  <c r="EQ77" i="1"/>
  <c r="CH114" i="1"/>
  <c r="AW144" i="1"/>
  <c r="DB108" i="1"/>
  <c r="AW148" i="1"/>
  <c r="CG161" i="1"/>
  <c r="AU70" i="1"/>
  <c r="DF184" i="1"/>
  <c r="BF90" i="1"/>
  <c r="BF88" i="1"/>
  <c r="DC174" i="1"/>
  <c r="AW145" i="1"/>
  <c r="DC143" i="1"/>
  <c r="AX86" i="1"/>
  <c r="DD154" i="1"/>
  <c r="CF52" i="1"/>
  <c r="CD108" i="1"/>
  <c r="BB51" i="1"/>
  <c r="CI116" i="1"/>
  <c r="CE125" i="1"/>
  <c r="CG107" i="1"/>
  <c r="DB160" i="1"/>
  <c r="DD187" i="1"/>
  <c r="DA184" i="1"/>
  <c r="EP52" i="1"/>
  <c r="CI126" i="1"/>
  <c r="EN58" i="1"/>
  <c r="EP147" i="1"/>
  <c r="DA122" i="1"/>
  <c r="AW105" i="1"/>
  <c r="DD148" i="1"/>
  <c r="AW124" i="1"/>
  <c r="AX166" i="1"/>
  <c r="DA165" i="1"/>
  <c r="AU144" i="1"/>
  <c r="CE130" i="1"/>
  <c r="CH102" i="1"/>
  <c r="DD144" i="1"/>
  <c r="DC175" i="1"/>
  <c r="DF179" i="1"/>
  <c r="AU63" i="1"/>
  <c r="DC87" i="1"/>
  <c r="DE104" i="1"/>
  <c r="DD95" i="1"/>
  <c r="DB130" i="1"/>
  <c r="CH89" i="1"/>
  <c r="DD117" i="1"/>
  <c r="DE162" i="1"/>
  <c r="DA101" i="1"/>
  <c r="BA64" i="1"/>
  <c r="CF113" i="1"/>
  <c r="DF166" i="1"/>
  <c r="DE94" i="1"/>
  <c r="DB147" i="1"/>
  <c r="CI98" i="1"/>
  <c r="CH130" i="1"/>
  <c r="DA60" i="1"/>
  <c r="EQ183" i="1"/>
  <c r="EQ48" i="1"/>
  <c r="AW113" i="1"/>
  <c r="EP78" i="1"/>
  <c r="DE95" i="1"/>
  <c r="DB158" i="1"/>
  <c r="CD70" i="1"/>
  <c r="DA152" i="1"/>
  <c r="DF178" i="1"/>
  <c r="DB128" i="1"/>
  <c r="CG98" i="1"/>
  <c r="DA188" i="1"/>
  <c r="AU85" i="1"/>
  <c r="DC105" i="1"/>
  <c r="CH122" i="1"/>
  <c r="CG53" i="1"/>
  <c r="AU152" i="1"/>
  <c r="CH63" i="1"/>
  <c r="BE121" i="1"/>
  <c r="CE70" i="1"/>
  <c r="DE106" i="1"/>
  <c r="EQ174" i="1"/>
  <c r="BF93" i="1"/>
  <c r="AX186" i="1"/>
  <c r="DF113" i="1"/>
  <c r="DF102" i="1"/>
  <c r="AU53" i="1"/>
  <c r="DA170" i="1"/>
  <c r="EQ167" i="1"/>
  <c r="DD91" i="1"/>
  <c r="DA143" i="1"/>
  <c r="DB140" i="1"/>
  <c r="AW114" i="1"/>
  <c r="DE99" i="1"/>
  <c r="DA89" i="1"/>
  <c r="DC170" i="1"/>
  <c r="AW147" i="1"/>
  <c r="EP154" i="1"/>
  <c r="AW121" i="1"/>
  <c r="DB151" i="1"/>
  <c r="DF167" i="1"/>
  <c r="BD53" i="1"/>
  <c r="CG110" i="1"/>
  <c r="BF91" i="1"/>
  <c r="DF105" i="1"/>
  <c r="DD104" i="1"/>
  <c r="DF149" i="1"/>
  <c r="CE105" i="1"/>
  <c r="EP158" i="1"/>
  <c r="DE176" i="1"/>
  <c r="EP156" i="1"/>
  <c r="DB142" i="1"/>
  <c r="AW127" i="1"/>
  <c r="DD99" i="1"/>
  <c r="DF164" i="1"/>
  <c r="DD87" i="1"/>
  <c r="CF63" i="1"/>
  <c r="CD94" i="1"/>
  <c r="DE123" i="1"/>
  <c r="CH91" i="1"/>
  <c r="DD116" i="1"/>
  <c r="DA147" i="1"/>
  <c r="EP140" i="1"/>
  <c r="DA48" i="1"/>
  <c r="AT97" i="1"/>
  <c r="BD125" i="1"/>
  <c r="DF185" i="1"/>
  <c r="DF177" i="1"/>
  <c r="DC45" i="1"/>
  <c r="AW116" i="1"/>
  <c r="EP48" i="1"/>
  <c r="AS105" i="1"/>
  <c r="CH98" i="1"/>
  <c r="AV129" i="1"/>
  <c r="DC161" i="1"/>
  <c r="DB85" i="1"/>
  <c r="AT52" i="1"/>
  <c r="CH52" i="1"/>
  <c r="CE49" i="1"/>
  <c r="EP157" i="1"/>
  <c r="BB50" i="1"/>
  <c r="AU165" i="1"/>
  <c r="EQ58" i="1"/>
  <c r="CG128" i="1"/>
  <c r="EP56" i="1"/>
  <c r="EP45" i="1"/>
  <c r="EP51" i="1"/>
  <c r="DA160" i="1"/>
  <c r="BE104" i="1"/>
  <c r="DA139" i="1"/>
  <c r="DB123" i="1"/>
  <c r="DB150" i="1"/>
  <c r="AU87" i="1"/>
  <c r="DA175" i="1"/>
  <c r="EN141" i="1"/>
  <c r="CD93" i="1"/>
  <c r="CD127" i="1"/>
  <c r="DA97" i="1"/>
  <c r="AX115" i="1"/>
  <c r="DC146" i="1"/>
  <c r="CE119" i="1"/>
  <c r="DB114" i="1"/>
  <c r="AX187" i="1"/>
  <c r="DD183" i="1"/>
  <c r="DC169" i="1"/>
  <c r="EP77" i="1"/>
  <c r="EN78" i="1"/>
  <c r="EQ168" i="1"/>
  <c r="AW64" i="1"/>
  <c r="CF125" i="1"/>
  <c r="CH113" i="1"/>
  <c r="CG162" i="1"/>
  <c r="CH128" i="1"/>
  <c r="CH108" i="1"/>
  <c r="CE110" i="1"/>
  <c r="CF90" i="1"/>
  <c r="DC166" i="1"/>
  <c r="AW156" i="1"/>
  <c r="CH56" i="1"/>
  <c r="DB102" i="1"/>
  <c r="CH85" i="1"/>
  <c r="CF104" i="1"/>
  <c r="DF142" i="1"/>
  <c r="DD145" i="1"/>
  <c r="AW152" i="1"/>
  <c r="EQ56" i="1"/>
  <c r="DC97" i="1"/>
  <c r="DA171" i="1"/>
  <c r="BC56" i="1"/>
  <c r="CI97" i="1"/>
  <c r="BE89" i="1"/>
  <c r="BE92" i="1"/>
  <c r="CF117" i="1"/>
  <c r="DE121" i="1"/>
  <c r="CH164" i="1"/>
  <c r="DE165" i="1"/>
  <c r="AX160" i="1"/>
  <c r="DB111" i="1"/>
  <c r="CH62" i="1"/>
  <c r="DE168" i="1"/>
  <c r="DA63" i="1"/>
  <c r="DC93" i="1"/>
  <c r="CF112" i="1"/>
  <c r="DF153" i="1"/>
  <c r="DA140" i="1"/>
  <c r="EQ71" i="1"/>
  <c r="EQ50" i="1"/>
  <c r="DB5" i="1"/>
  <c r="DA120" i="1"/>
  <c r="DB183" i="1"/>
  <c r="DB139" i="1"/>
  <c r="DF150" i="1"/>
  <c r="DB154" i="1"/>
  <c r="CE121" i="1"/>
  <c r="DA182" i="1"/>
  <c r="AW129" i="1"/>
  <c r="DA164" i="1"/>
  <c r="DD153" i="1"/>
  <c r="BE127" i="1"/>
  <c r="DF186" i="1"/>
  <c r="DB110" i="1"/>
  <c r="BE96" i="1"/>
  <c r="DE163" i="1"/>
  <c r="CF110" i="1"/>
  <c r="DD125" i="1"/>
  <c r="DF123" i="1"/>
  <c r="DA94" i="1"/>
  <c r="BD51" i="1"/>
  <c r="CG52" i="1"/>
  <c r="DD146" i="1"/>
  <c r="AW154" i="1"/>
  <c r="EQ162" i="1"/>
  <c r="DA47" i="1"/>
  <c r="DE187" i="1"/>
  <c r="CG120" i="1"/>
  <c r="AW146" i="1"/>
  <c r="EP57" i="1"/>
  <c r="AW123" i="1"/>
  <c r="EQ137" i="1"/>
  <c r="CH92" i="1"/>
  <c r="DB173" i="1"/>
  <c r="DF140" i="1"/>
  <c r="CH125" i="1"/>
  <c r="DE153" i="1"/>
  <c r="DE100" i="1"/>
  <c r="CF105" i="1"/>
  <c r="BD49" i="1"/>
  <c r="AU171" i="1"/>
  <c r="DD151" i="1"/>
  <c r="AX92" i="1"/>
  <c r="DB86" i="1"/>
  <c r="EQ179" i="1"/>
  <c r="AV159" i="1"/>
  <c r="DA181" i="1"/>
  <c r="CH87" i="1"/>
  <c r="DC137" i="1"/>
  <c r="AW98" i="1"/>
  <c r="DD119" i="1"/>
  <c r="CH110" i="1"/>
  <c r="BF49" i="1"/>
  <c r="DA168" i="1"/>
  <c r="DB146" i="1"/>
  <c r="BF95" i="1"/>
  <c r="DD126" i="1"/>
  <c r="EQ165" i="1"/>
  <c r="DC125" i="1"/>
  <c r="EP50" i="1"/>
  <c r="DE137" i="1"/>
  <c r="CE108" i="1"/>
  <c r="AW95" i="1"/>
  <c r="DA104" i="1"/>
  <c r="DF141" i="1"/>
  <c r="CF120" i="1"/>
  <c r="CF49" i="1"/>
  <c r="CF129" i="1"/>
  <c r="DA148" i="1"/>
  <c r="DF130" i="1"/>
  <c r="AU176" i="1"/>
  <c r="BE49" i="1"/>
  <c r="CD122" i="1"/>
  <c r="BC89" i="1"/>
  <c r="DE87" i="1"/>
  <c r="DF172" i="1"/>
  <c r="DB109" i="1"/>
  <c r="DA90" i="1"/>
  <c r="DF126" i="1"/>
  <c r="CF62" i="1"/>
  <c r="EN57" i="1"/>
  <c r="DA56" i="1"/>
  <c r="AU146" i="1"/>
  <c r="CH49" i="1"/>
  <c r="CH70" i="1"/>
  <c r="DB159" i="1"/>
  <c r="DE96" i="1"/>
  <c r="DB105" i="1"/>
  <c r="CE122" i="1"/>
  <c r="DD141" i="1"/>
  <c r="AX95" i="1"/>
  <c r="DD5" i="1"/>
  <c r="DA166" i="1"/>
  <c r="DF175" i="1"/>
  <c r="EP146" i="1"/>
  <c r="CH115" i="1"/>
  <c r="EP53" i="1"/>
  <c r="CF88" i="1"/>
  <c r="BE102" i="1"/>
  <c r="DE142" i="1"/>
  <c r="CG119" i="1"/>
  <c r="EP74" i="1"/>
  <c r="DA91" i="1"/>
  <c r="CF70" i="1"/>
  <c r="DE138" i="1"/>
  <c r="EQ59" i="1"/>
  <c r="CI56" i="1"/>
  <c r="CI121" i="1"/>
  <c r="BF86" i="1"/>
  <c r="AX162" i="1"/>
  <c r="DF121" i="1"/>
  <c r="CI50" i="1"/>
  <c r="AW141" i="1"/>
  <c r="CI165" i="1"/>
  <c r="AW140" i="1"/>
  <c r="CF71" i="1"/>
  <c r="CE127" i="1"/>
  <c r="DA174" i="1"/>
  <c r="CH121" i="1"/>
  <c r="CG127" i="1"/>
  <c r="AW89" i="1"/>
  <c r="CD113" i="1"/>
  <c r="DC156" i="1"/>
  <c r="AU151" i="1"/>
  <c r="BD64" i="1"/>
  <c r="CE115" i="1"/>
  <c r="CG64" i="1"/>
  <c r="EQ171" i="1"/>
  <c r="AW122" i="1"/>
  <c r="DD152" i="1"/>
  <c r="DC119" i="1"/>
  <c r="EP58" i="1"/>
  <c r="DD92" i="1"/>
  <c r="DC124" i="1"/>
  <c r="BE95" i="1"/>
  <c r="AU147" i="1"/>
  <c r="CE128" i="1"/>
  <c r="AU145" i="1"/>
  <c r="DF129" i="1"/>
  <c r="CF64" i="1"/>
  <c r="DA186" i="1"/>
  <c r="EP76" i="1"/>
  <c r="DA114" i="1"/>
  <c r="DF157" i="1"/>
  <c r="CD99" i="1"/>
  <c r="DB90" i="1"/>
  <c r="AU169" i="1"/>
  <c r="CF96" i="1"/>
  <c r="AX87" i="1"/>
  <c r="CH111" i="1"/>
  <c r="DF115" i="1"/>
  <c r="DC126" i="1"/>
  <c r="DD176" i="1"/>
  <c r="CF115" i="1"/>
  <c r="AU143" i="1"/>
  <c r="AX139" i="1"/>
  <c r="DA187" i="1"/>
  <c r="DA149" i="1"/>
  <c r="CF85" i="1"/>
  <c r="DA155" i="1"/>
  <c r="CD97" i="1"/>
  <c r="AW153" i="1"/>
  <c r="EQ176" i="1"/>
  <c r="CG129" i="1"/>
  <c r="DE120" i="1"/>
  <c r="CG63" i="1"/>
  <c r="DB171" i="1"/>
  <c r="AW155" i="1"/>
  <c r="DF151" i="1"/>
  <c r="DC162" i="1"/>
  <c r="DD157" i="1"/>
  <c r="CE123" i="1"/>
  <c r="DC113" i="1"/>
  <c r="DA142" i="1"/>
  <c r="EQ160" i="1"/>
  <c r="DD158" i="1"/>
  <c r="CE102" i="1"/>
  <c r="CD107" i="1"/>
  <c r="DA169" i="1"/>
  <c r="DE158" i="1"/>
  <c r="AX96" i="1"/>
  <c r="CF94" i="1"/>
  <c r="BF56" i="1"/>
  <c r="DC149" i="1"/>
  <c r="DF112" i="1"/>
  <c r="DA76" i="1"/>
  <c r="EN64" i="1"/>
  <c r="AW50" i="1"/>
  <c r="CD124" i="1"/>
  <c r="AX64" i="1"/>
  <c r="DE184" i="1"/>
  <c r="DD180" i="1"/>
  <c r="DE166" i="1"/>
  <c r="DA185" i="1"/>
  <c r="EQ79" i="1"/>
  <c r="BE122" i="1"/>
  <c r="AU86" i="1"/>
  <c r="DE89" i="1"/>
  <c r="DD143" i="1"/>
  <c r="DF128" i="1"/>
  <c r="CI103" i="1"/>
  <c r="EP63" i="1"/>
  <c r="DB121" i="1"/>
  <c r="DB178" i="1"/>
  <c r="DC120" i="1"/>
  <c r="DD155" i="1"/>
  <c r="DB92" i="1"/>
  <c r="DF181" i="1"/>
  <c r="BC53" i="1"/>
  <c r="DC185" i="1"/>
  <c r="EN52" i="1"/>
  <c r="AW115" i="1"/>
  <c r="CF123" i="1"/>
  <c r="DB164" i="1"/>
  <c r="F32" i="2"/>
  <c r="U31" i="2"/>
  <c r="R31" i="2"/>
  <c r="B29" i="2"/>
  <c r="H32" i="2"/>
  <c r="J32" i="2"/>
  <c r="V31" i="2"/>
  <c r="F30" i="2"/>
  <c r="N31" i="2"/>
  <c r="V30" i="2"/>
  <c r="R32" i="2"/>
  <c r="C30" i="2"/>
  <c r="T32" i="2"/>
  <c r="R29" i="2"/>
  <c r="M32" i="2"/>
  <c r="T30" i="2"/>
  <c r="C29" i="2"/>
  <c r="H29" i="2"/>
  <c r="H30" i="2"/>
  <c r="P30" i="2"/>
  <c r="N29" i="2"/>
  <c r="W32" i="2"/>
  <c r="F29" i="2"/>
  <c r="L32" i="2"/>
  <c r="E32" i="2"/>
  <c r="F31" i="2"/>
  <c r="W31" i="2"/>
  <c r="M30" i="2"/>
  <c r="I29" i="2"/>
  <c r="J29" i="2"/>
  <c r="S29" i="2"/>
  <c r="P29" i="2"/>
  <c r="U32" i="2"/>
  <c r="I30" i="2"/>
  <c r="M29" i="2"/>
  <c r="O32" i="2"/>
  <c r="E31" i="2"/>
  <c r="Q29" i="2"/>
  <c r="T31" i="2"/>
  <c r="I32" i="2"/>
  <c r="N32" i="2"/>
  <c r="L29" i="2"/>
  <c r="B32" i="2"/>
  <c r="R30" i="2"/>
  <c r="G32" i="2"/>
  <c r="X30" i="2"/>
  <c r="M31" i="2"/>
  <c r="C32" i="2"/>
  <c r="S32" i="2"/>
  <c r="X32" i="2"/>
  <c r="I31" i="2"/>
  <c r="G29" i="2"/>
  <c r="T29" i="2"/>
  <c r="D32" i="2"/>
  <c r="H31" i="2"/>
  <c r="L30" i="2"/>
  <c r="W29" i="2"/>
  <c r="X31" i="2"/>
  <c r="O29" i="2"/>
  <c r="E29" i="2"/>
  <c r="C31" i="2"/>
  <c r="Q31" i="2"/>
  <c r="S30" i="2"/>
  <c r="O30" i="2"/>
  <c r="V29" i="2"/>
  <c r="U29" i="2"/>
  <c r="G30" i="2"/>
  <c r="J31" i="2"/>
  <c r="K30" i="2"/>
  <c r="D31" i="2"/>
  <c r="P31" i="2"/>
  <c r="K32" i="2"/>
  <c r="D29" i="2"/>
  <c r="O31" i="2"/>
  <c r="K29" i="2"/>
  <c r="W30" i="2"/>
  <c r="S31" i="2"/>
  <c r="X29" i="2"/>
  <c r="L31" i="2"/>
  <c r="D30" i="2"/>
  <c r="U30" i="2"/>
  <c r="Q30" i="2"/>
  <c r="V32" i="2"/>
  <c r="B31" i="2"/>
  <c r="B30" i="2"/>
  <c r="J30" i="2"/>
  <c r="Q32" i="2"/>
  <c r="P32" i="2"/>
  <c r="K31" i="2"/>
  <c r="N30" i="2"/>
  <c r="E30" i="2"/>
  <c r="G31" i="2"/>
  <c r="DI120" i="1" l="1"/>
  <c r="DK120" i="1"/>
  <c r="DO120" i="1"/>
  <c r="DW120" i="1" s="1"/>
  <c r="EI78" i="1"/>
  <c r="EB78" i="1" s="1"/>
  <c r="BN78" i="1" s="1"/>
  <c r="DO110" i="1"/>
  <c r="DW110" i="1" s="1"/>
  <c r="DK110" i="1"/>
  <c r="DI110" i="1"/>
  <c r="EI170" i="1"/>
  <c r="EB170" i="1" s="1"/>
  <c r="BN170" i="1" s="1"/>
  <c r="EJ79" i="1"/>
  <c r="EC79" i="1" s="1"/>
  <c r="BO79" i="1" s="1"/>
  <c r="DJ90" i="1"/>
  <c r="DH90" i="1"/>
  <c r="DN90" i="1"/>
  <c r="C155" i="1"/>
  <c r="DO104" i="1"/>
  <c r="DW104" i="1" s="1"/>
  <c r="DK104" i="1"/>
  <c r="DI104" i="1"/>
  <c r="B130" i="1"/>
  <c r="AY130" i="1"/>
  <c r="CK130" i="1"/>
  <c r="EG58" i="1"/>
  <c r="DZ58" i="1" s="1"/>
  <c r="BL58" i="1" s="1"/>
  <c r="CH84" i="1"/>
  <c r="BH52" i="1"/>
  <c r="DT52" i="1"/>
  <c r="CQ52" i="1"/>
  <c r="EH177" i="1"/>
  <c r="EA177" i="1" s="1"/>
  <c r="BM177" i="1" s="1"/>
  <c r="BS177" i="1" s="1"/>
  <c r="CK112" i="1"/>
  <c r="B112" i="1"/>
  <c r="AY112" i="1"/>
  <c r="EJ156" i="1"/>
  <c r="EC156" i="1" s="1"/>
  <c r="BO156" i="1" s="1"/>
  <c r="C153" i="1"/>
  <c r="C125" i="1"/>
  <c r="CM125" i="1"/>
  <c r="CU89" i="1"/>
  <c r="EF53" i="1"/>
  <c r="DY53" i="1" s="1"/>
  <c r="BK53" i="1" s="1"/>
  <c r="BH118" i="1"/>
  <c r="CS118" i="1"/>
  <c r="CO112" i="1"/>
  <c r="D112" i="1"/>
  <c r="EI148" i="1"/>
  <c r="EB148" i="1" s="1"/>
  <c r="BN148" i="1" s="1"/>
  <c r="EJ184" i="1"/>
  <c r="EC184" i="1" s="1"/>
  <c r="BO184" i="1" s="1"/>
  <c r="CD84" i="1"/>
  <c r="DO102" i="1"/>
  <c r="DW102" i="1" s="1"/>
  <c r="DK102" i="1"/>
  <c r="DI102" i="1"/>
  <c r="CM112" i="1"/>
  <c r="C112" i="1"/>
  <c r="D147" i="1"/>
  <c r="D153" i="1"/>
  <c r="Y30" i="2"/>
  <c r="BG29" i="1" s="1"/>
  <c r="CS127" i="1"/>
  <c r="BH127" i="1"/>
  <c r="CU120" i="1"/>
  <c r="D176" i="1"/>
  <c r="CM91" i="1"/>
  <c r="C91" i="1"/>
  <c r="D143" i="1"/>
  <c r="EI158" i="1"/>
  <c r="EB158" i="1" s="1"/>
  <c r="BN158" i="1" s="1"/>
  <c r="DC136" i="1"/>
  <c r="DI88" i="1"/>
  <c r="DK88" i="1"/>
  <c r="DO88" i="1"/>
  <c r="DW88" i="1" s="1"/>
  <c r="EH75" i="1"/>
  <c r="EA75" i="1" s="1"/>
  <c r="BM75" i="1" s="1"/>
  <c r="BH64" i="1"/>
  <c r="BI65" i="1" s="1"/>
  <c r="CQ64" i="1"/>
  <c r="DT64" i="1"/>
  <c r="CO49" i="1"/>
  <c r="D49" i="1"/>
  <c r="C187" i="1"/>
  <c r="CK113" i="1"/>
  <c r="B113" i="1"/>
  <c r="AY113" i="1"/>
  <c r="EI57" i="1"/>
  <c r="EB57" i="1" s="1"/>
  <c r="BN57" i="1" s="1"/>
  <c r="B51" i="1"/>
  <c r="CK51" i="1"/>
  <c r="AY51" i="1"/>
  <c r="D169" i="1"/>
  <c r="CO89" i="1"/>
  <c r="D89" i="1"/>
  <c r="DJ120" i="1"/>
  <c r="DH120" i="1"/>
  <c r="DN120" i="1"/>
  <c r="DV120" i="1" s="1"/>
  <c r="CU96" i="1"/>
  <c r="CM102" i="1"/>
  <c r="C102" i="1"/>
  <c r="D155" i="1"/>
  <c r="CM114" i="1"/>
  <c r="C114" i="1"/>
  <c r="EI159" i="1"/>
  <c r="EB159" i="1" s="1"/>
  <c r="BN159" i="1" s="1"/>
  <c r="EI52" i="1"/>
  <c r="EB52" i="1" s="1"/>
  <c r="BN52" i="1" s="1"/>
  <c r="DK108" i="1"/>
  <c r="DO108" i="1"/>
  <c r="DW108" i="1" s="1"/>
  <c r="DI108" i="1"/>
  <c r="EJ145" i="1"/>
  <c r="EC145" i="1" s="1"/>
  <c r="BO145" i="1" s="1"/>
  <c r="CK107" i="1"/>
  <c r="B107" i="1"/>
  <c r="AY107" i="1"/>
  <c r="DJ56" i="1"/>
  <c r="DN56" i="1"/>
  <c r="DH56" i="1"/>
  <c r="EG52" i="1"/>
  <c r="DZ52" i="1" s="1"/>
  <c r="BL52" i="1" s="1"/>
  <c r="C183" i="1"/>
  <c r="EI59" i="1"/>
  <c r="EB59" i="1" s="1"/>
  <c r="BN59" i="1" s="1"/>
  <c r="CU117" i="1"/>
  <c r="C147" i="1"/>
  <c r="CK109" i="1"/>
  <c r="B109" i="1"/>
  <c r="AY109" i="1"/>
  <c r="DK124" i="1"/>
  <c r="DI124" i="1"/>
  <c r="DO124" i="1"/>
  <c r="DW124" i="1" s="1"/>
  <c r="DN168" i="1"/>
  <c r="DV168" i="1" s="1"/>
  <c r="DJ168" i="1"/>
  <c r="DH168" i="1"/>
  <c r="DH122" i="1"/>
  <c r="DJ122" i="1"/>
  <c r="DN122" i="1"/>
  <c r="DV122" i="1" s="1"/>
  <c r="DO89" i="1"/>
  <c r="DW89" i="1" s="1"/>
  <c r="DI89" i="1"/>
  <c r="DK89" i="1"/>
  <c r="D90" i="1"/>
  <c r="CO90" i="1"/>
  <c r="D150" i="1"/>
  <c r="B64" i="1"/>
  <c r="CK64" i="1"/>
  <c r="AY64" i="1"/>
  <c r="EI46" i="1"/>
  <c r="EB46" i="1" s="1"/>
  <c r="BN46" i="1" s="1"/>
  <c r="D151" i="1"/>
  <c r="C130" i="1"/>
  <c r="CM130" i="1"/>
  <c r="CO122" i="1"/>
  <c r="D122" i="1"/>
  <c r="EJ171" i="1"/>
  <c r="EC171" i="1" s="1"/>
  <c r="BO171" i="1" s="1"/>
  <c r="EH188" i="1"/>
  <c r="EA188" i="1" s="1"/>
  <c r="BM188" i="1" s="1"/>
  <c r="CM86" i="1"/>
  <c r="C86" i="1"/>
  <c r="CS121" i="1"/>
  <c r="BH121" i="1"/>
  <c r="DI49" i="1"/>
  <c r="DO49" i="1"/>
  <c r="DU49" i="1"/>
  <c r="DK49" i="1"/>
  <c r="DJ53" i="1"/>
  <c r="DH53" i="1"/>
  <c r="DN53" i="1"/>
  <c r="C110" i="1"/>
  <c r="CM110" i="1"/>
  <c r="CU111" i="1"/>
  <c r="AY119" i="1"/>
  <c r="B119" i="1"/>
  <c r="CK119" i="1"/>
  <c r="EG150" i="1"/>
  <c r="DZ150" i="1" s="1"/>
  <c r="BL150" i="1" s="1"/>
  <c r="BS150" i="1" s="1"/>
  <c r="DN115" i="1"/>
  <c r="DV115" i="1" s="1"/>
  <c r="DH115" i="1"/>
  <c r="DJ115" i="1"/>
  <c r="EI63" i="1"/>
  <c r="EB63" i="1" s="1"/>
  <c r="BN63" i="1" s="1"/>
  <c r="DI87" i="1"/>
  <c r="DO87" i="1"/>
  <c r="DW87" i="1" s="1"/>
  <c r="DK87" i="1"/>
  <c r="CK89" i="1"/>
  <c r="AY89" i="1"/>
  <c r="B89" i="1"/>
  <c r="D159" i="1"/>
  <c r="EJ77" i="1"/>
  <c r="EC77" i="1" s="1"/>
  <c r="BO77" i="1" s="1"/>
  <c r="DO52" i="1"/>
  <c r="DK52" i="1"/>
  <c r="DU52" i="1"/>
  <c r="DI52" i="1"/>
  <c r="CU64" i="1"/>
  <c r="EI167" i="1"/>
  <c r="EB167" i="1" s="1"/>
  <c r="BN167" i="1" s="1"/>
  <c r="C159" i="1"/>
  <c r="BS159" i="1"/>
  <c r="EJ155" i="1"/>
  <c r="EC155" i="1" s="1"/>
  <c r="BO155" i="1" s="1"/>
  <c r="DA136" i="1"/>
  <c r="DH108" i="1"/>
  <c r="DJ108" i="1"/>
  <c r="DN108" i="1"/>
  <c r="DV108" i="1" s="1"/>
  <c r="EI152" i="1"/>
  <c r="EB152" i="1" s="1"/>
  <c r="BN152" i="1" s="1"/>
  <c r="EH140" i="1"/>
  <c r="EA140" i="1" s="1"/>
  <c r="BM140" i="1" s="1"/>
  <c r="BS140" i="1" s="1"/>
  <c r="CM126" i="1"/>
  <c r="C126" i="1"/>
  <c r="EJ162" i="1"/>
  <c r="EC162" i="1" s="1"/>
  <c r="BO162" i="1" s="1"/>
  <c r="DK90" i="1"/>
  <c r="DI90" i="1"/>
  <c r="DO90" i="1"/>
  <c r="DW90" i="1" s="1"/>
  <c r="EJ47" i="1"/>
  <c r="EC47" i="1" s="1"/>
  <c r="BO47" i="1" s="1"/>
  <c r="DN99" i="1"/>
  <c r="DV99" i="1" s="1"/>
  <c r="DJ99" i="1"/>
  <c r="DH99" i="1"/>
  <c r="DK105" i="1"/>
  <c r="DI105" i="1"/>
  <c r="DO105" i="1"/>
  <c r="DW105" i="1" s="1"/>
  <c r="EJ74" i="1"/>
  <c r="EC74" i="1" s="1"/>
  <c r="BO74" i="1" s="1"/>
  <c r="DJ96" i="1"/>
  <c r="DH96" i="1"/>
  <c r="DN96" i="1"/>
  <c r="DV96" i="1" s="1"/>
  <c r="EI177" i="1"/>
  <c r="EB177" i="1" s="1"/>
  <c r="BN177" i="1" s="1"/>
  <c r="EI49" i="1"/>
  <c r="EB49" i="1" s="1"/>
  <c r="BN49" i="1" s="1"/>
  <c r="D156" i="1"/>
  <c r="CS51" i="1"/>
  <c r="EI189" i="1"/>
  <c r="EB189" i="1" s="1"/>
  <c r="BN189" i="1" s="1"/>
  <c r="AY97" i="1"/>
  <c r="B97" i="1"/>
  <c r="CK97" i="1"/>
  <c r="DH95" i="1"/>
  <c r="DJ95" i="1"/>
  <c r="DN95" i="1"/>
  <c r="DV95" i="1" s="1"/>
  <c r="DH85" i="1"/>
  <c r="DJ85" i="1"/>
  <c r="DA84" i="1"/>
  <c r="DN85" i="1"/>
  <c r="DV85" i="1" s="1"/>
  <c r="EI149" i="1"/>
  <c r="EB149" i="1" s="1"/>
  <c r="BN149" i="1" s="1"/>
  <c r="CU94" i="1"/>
  <c r="EJ178" i="1"/>
  <c r="EC178" i="1" s="1"/>
  <c r="BO178" i="1" s="1"/>
  <c r="CO100" i="1"/>
  <c r="D100" i="1"/>
  <c r="CM87" i="1"/>
  <c r="C87" i="1"/>
  <c r="DO168" i="1"/>
  <c r="DI168" i="1"/>
  <c r="DK168" i="1"/>
  <c r="CQ90" i="1"/>
  <c r="DT90" i="1"/>
  <c r="BH90" i="1"/>
  <c r="EG78" i="1"/>
  <c r="DZ78" i="1" s="1"/>
  <c r="BL78" i="1" s="1"/>
  <c r="EJ182" i="1"/>
  <c r="EC182" i="1" s="1"/>
  <c r="BO182" i="1" s="1"/>
  <c r="EG70" i="1"/>
  <c r="DZ70" i="1" s="1"/>
  <c r="BL70" i="1" s="1"/>
  <c r="C53" i="1"/>
  <c r="CM53" i="1"/>
  <c r="CS49" i="1"/>
  <c r="DN125" i="1"/>
  <c r="DV125" i="1" s="1"/>
  <c r="DJ125" i="1"/>
  <c r="DH125" i="1"/>
  <c r="D123" i="1"/>
  <c r="CO123" i="1"/>
  <c r="CU53" i="1"/>
  <c r="CK99" i="1"/>
  <c r="B99" i="1"/>
  <c r="AY99" i="1"/>
  <c r="DI116" i="1"/>
  <c r="DK116" i="1"/>
  <c r="DO116" i="1"/>
  <c r="DW116" i="1" s="1"/>
  <c r="EJ138" i="1"/>
  <c r="EC138" i="1" s="1"/>
  <c r="BO138" i="1" s="1"/>
  <c r="EJ143" i="1"/>
  <c r="EC143" i="1" s="1"/>
  <c r="BO143" i="1" s="1"/>
  <c r="DI163" i="1"/>
  <c r="DO163" i="1"/>
  <c r="DK163" i="1"/>
  <c r="CS89" i="1"/>
  <c r="Y31" i="2"/>
  <c r="BG30" i="1" s="1"/>
  <c r="D124" i="1"/>
  <c r="CO124" i="1"/>
  <c r="C124" i="1"/>
  <c r="CM124" i="1"/>
  <c r="C70" i="1"/>
  <c r="CM70" i="1"/>
  <c r="DJ121" i="1"/>
  <c r="DN121" i="1"/>
  <c r="DV121" i="1" s="1"/>
  <c r="DH121" i="1"/>
  <c r="CU115" i="1"/>
  <c r="EJ71" i="1"/>
  <c r="EC71" i="1" s="1"/>
  <c r="BO71" i="1" s="1"/>
  <c r="DK86" i="1"/>
  <c r="DI86" i="1"/>
  <c r="DO86" i="1"/>
  <c r="DW86" i="1" s="1"/>
  <c r="DN130" i="1"/>
  <c r="DV130" i="1" s="1"/>
  <c r="DJ130" i="1"/>
  <c r="DH130" i="1"/>
  <c r="EG156" i="1"/>
  <c r="DZ156" i="1" s="1"/>
  <c r="BL156" i="1" s="1"/>
  <c r="BS156" i="1" s="1"/>
  <c r="DI93" i="1"/>
  <c r="DK93" i="1"/>
  <c r="DO93" i="1"/>
  <c r="DW93" i="1" s="1"/>
  <c r="D95" i="1"/>
  <c r="CO95" i="1"/>
  <c r="CO108" i="1"/>
  <c r="D108" i="1"/>
  <c r="CO168" i="1"/>
  <c r="D168" i="1"/>
  <c r="DO107" i="1"/>
  <c r="DW107" i="1" s="1"/>
  <c r="DK107" i="1"/>
  <c r="DI107" i="1"/>
  <c r="DH129" i="1"/>
  <c r="DJ129" i="1"/>
  <c r="DN129" i="1"/>
  <c r="DV129" i="1" s="1"/>
  <c r="EG71" i="1"/>
  <c r="DZ71" i="1" s="1"/>
  <c r="BL71" i="1" s="1"/>
  <c r="D106" i="1"/>
  <c r="CO106" i="1"/>
  <c r="EG59" i="1"/>
  <c r="DZ59" i="1" s="1"/>
  <c r="BL59" i="1" s="1"/>
  <c r="DO127" i="1"/>
  <c r="DW127" i="1" s="1"/>
  <c r="DI127" i="1"/>
  <c r="DK127" i="1"/>
  <c r="EJ140" i="1"/>
  <c r="EC140" i="1" s="1"/>
  <c r="BO140" i="1" s="1"/>
  <c r="DK123" i="1"/>
  <c r="DO123" i="1"/>
  <c r="DW123" i="1" s="1"/>
  <c r="DI123" i="1"/>
  <c r="C104" i="1"/>
  <c r="CM104" i="1"/>
  <c r="DN93" i="1"/>
  <c r="DV93" i="1" s="1"/>
  <c r="DH93" i="1"/>
  <c r="DJ93" i="1"/>
  <c r="AY88" i="1"/>
  <c r="B88" i="1"/>
  <c r="CK88" i="1"/>
  <c r="CS50" i="1"/>
  <c r="D107" i="1"/>
  <c r="CO107" i="1"/>
  <c r="B127" i="1"/>
  <c r="CK127" i="1"/>
  <c r="AY127" i="1"/>
  <c r="C151" i="1"/>
  <c r="DH97" i="1"/>
  <c r="DN97" i="1"/>
  <c r="DV97" i="1" s="1"/>
  <c r="DJ97" i="1"/>
  <c r="EJ169" i="1"/>
  <c r="EC169" i="1" s="1"/>
  <c r="BO169" i="1" s="1"/>
  <c r="C105" i="1"/>
  <c r="CM105" i="1"/>
  <c r="D99" i="1"/>
  <c r="CO99" i="1"/>
  <c r="EI137" i="1"/>
  <c r="EB137" i="1" s="1"/>
  <c r="BN137" i="1" s="1"/>
  <c r="EP136" i="1"/>
  <c r="EJ181" i="1"/>
  <c r="EC181" i="1" s="1"/>
  <c r="BO181" i="1" s="1"/>
  <c r="CM115" i="1"/>
  <c r="C115" i="1"/>
  <c r="EH186" i="1"/>
  <c r="EA186" i="1" s="1"/>
  <c r="BM186" i="1" s="1"/>
  <c r="BS186" i="1" s="1"/>
  <c r="CQ51" i="1"/>
  <c r="DT51" i="1"/>
  <c r="BH51" i="1"/>
  <c r="DU51" i="1"/>
  <c r="DO51" i="1"/>
  <c r="DK51" i="1"/>
  <c r="DI51" i="1"/>
  <c r="EJ72" i="1"/>
  <c r="EC72" i="1" s="1"/>
  <c r="BO72" i="1" s="1"/>
  <c r="D172" i="1"/>
  <c r="BH113" i="1"/>
  <c r="CS113" i="1"/>
  <c r="CO109" i="1"/>
  <c r="D109" i="1"/>
  <c r="EJ60" i="1"/>
  <c r="EC60" i="1" s="1"/>
  <c r="BO60" i="1" s="1"/>
  <c r="CU108" i="1"/>
  <c r="CO87" i="1"/>
  <c r="D87" i="1"/>
  <c r="EJ146" i="1"/>
  <c r="EC146" i="1" s="1"/>
  <c r="BO146" i="1" s="1"/>
  <c r="DN51" i="1"/>
  <c r="DJ51" i="1"/>
  <c r="DH51" i="1"/>
  <c r="AV84" i="1"/>
  <c r="EH183" i="1"/>
  <c r="EA183" i="1" s="1"/>
  <c r="BM183" i="1" s="1"/>
  <c r="BS183" i="1" s="1"/>
  <c r="CS87" i="1"/>
  <c r="DI113" i="1"/>
  <c r="DK113" i="1"/>
  <c r="DO113" i="1"/>
  <c r="DW113" i="1" s="1"/>
  <c r="EE49" i="1"/>
  <c r="DX49" i="1" s="1"/>
  <c r="BJ49" i="1" s="1"/>
  <c r="DH111" i="1"/>
  <c r="DJ111" i="1"/>
  <c r="DN111" i="1"/>
  <c r="DV111" i="1" s="1"/>
  <c r="EJ139" i="1"/>
  <c r="EC139" i="1" s="1"/>
  <c r="BO139" i="1" s="1"/>
  <c r="B129" i="1"/>
  <c r="CK129" i="1"/>
  <c r="AY129" i="1"/>
  <c r="DF84" i="1"/>
  <c r="EH59" i="1"/>
  <c r="EA59" i="1" s="1"/>
  <c r="BM59" i="1" s="1"/>
  <c r="EI182" i="1"/>
  <c r="EB182" i="1" s="1"/>
  <c r="BN182" i="1" s="1"/>
  <c r="CO130" i="1"/>
  <c r="D130" i="1"/>
  <c r="CM98" i="1"/>
  <c r="C98" i="1"/>
  <c r="DJ109" i="1"/>
  <c r="DN109" i="1"/>
  <c r="DV109" i="1" s="1"/>
  <c r="DH109" i="1"/>
  <c r="EI71" i="1"/>
  <c r="EB71" i="1" s="1"/>
  <c r="BN71" i="1" s="1"/>
  <c r="EI141" i="1"/>
  <c r="EB141" i="1" s="1"/>
  <c r="BN141" i="1" s="1"/>
  <c r="EJ152" i="1"/>
  <c r="EC152" i="1" s="1"/>
  <c r="BO152" i="1" s="1"/>
  <c r="AY102" i="1"/>
  <c r="CK102" i="1"/>
  <c r="B102" i="1"/>
  <c r="EG49" i="1"/>
  <c r="DZ49" i="1" s="1"/>
  <c r="BL49" i="1" s="1"/>
  <c r="CU87" i="1"/>
  <c r="DO114" i="1"/>
  <c r="DW114" i="1" s="1"/>
  <c r="DI114" i="1"/>
  <c r="DK114" i="1"/>
  <c r="DN103" i="1"/>
  <c r="DV103" i="1" s="1"/>
  <c r="DH103" i="1"/>
  <c r="DJ103" i="1"/>
  <c r="D97" i="1"/>
  <c r="CO97" i="1"/>
  <c r="CF84" i="1"/>
  <c r="EI180" i="1"/>
  <c r="EB180" i="1" s="1"/>
  <c r="BN180" i="1" s="1"/>
  <c r="C148" i="1"/>
  <c r="DK85" i="1"/>
  <c r="DB84" i="1"/>
  <c r="DO85" i="1"/>
  <c r="DW85" i="1" s="1"/>
  <c r="DI85" i="1"/>
  <c r="EI140" i="1"/>
  <c r="EB140" i="1" s="1"/>
  <c r="BN140" i="1" s="1"/>
  <c r="EI64" i="1"/>
  <c r="EB64" i="1" s="1"/>
  <c r="BN64" i="1" s="1"/>
  <c r="EI176" i="1"/>
  <c r="EB176" i="1" s="1"/>
  <c r="BN176" i="1" s="1"/>
  <c r="EE53" i="1"/>
  <c r="DX53" i="1" s="1"/>
  <c r="BJ53" i="1" s="1"/>
  <c r="EJ187" i="1"/>
  <c r="EC187" i="1" s="1"/>
  <c r="BO187" i="1" s="1"/>
  <c r="CU95" i="1"/>
  <c r="CM128" i="1"/>
  <c r="C128" i="1"/>
  <c r="DO99" i="1"/>
  <c r="DW99" i="1" s="1"/>
  <c r="DK99" i="1"/>
  <c r="DI99" i="1"/>
  <c r="EJ183" i="1"/>
  <c r="EC183" i="1" s="1"/>
  <c r="BO183" i="1" s="1"/>
  <c r="B115" i="1"/>
  <c r="AY115" i="1"/>
  <c r="CK115" i="1"/>
  <c r="B105" i="1"/>
  <c r="CK105" i="1"/>
  <c r="AY105" i="1"/>
  <c r="CU110" i="1"/>
  <c r="C116" i="1"/>
  <c r="CM116" i="1"/>
  <c r="CQ53" i="1"/>
  <c r="BH53" i="1"/>
  <c r="BI54" i="1" s="1"/>
  <c r="DT53" i="1"/>
  <c r="EG63" i="1"/>
  <c r="DZ63" i="1" s="1"/>
  <c r="BL63" i="1" s="1"/>
  <c r="C146" i="1"/>
  <c r="EJ52" i="1"/>
  <c r="EC52" i="1" s="1"/>
  <c r="BO52" i="1" s="1"/>
  <c r="DA44" i="1"/>
  <c r="EJ137" i="1"/>
  <c r="EC137" i="1" s="1"/>
  <c r="BO137" i="1" s="1"/>
  <c r="EQ136" i="1"/>
  <c r="CO165" i="1"/>
  <c r="D165" i="1"/>
  <c r="DK92" i="1"/>
  <c r="DO92" i="1"/>
  <c r="DW92" i="1" s="1"/>
  <c r="DI92" i="1"/>
  <c r="B108" i="1"/>
  <c r="AY108" i="1"/>
  <c r="CK108" i="1"/>
  <c r="D180" i="1"/>
  <c r="DN104" i="1"/>
  <c r="DV104" i="1" s="1"/>
  <c r="DJ104" i="1"/>
  <c r="DH104" i="1"/>
  <c r="CK111" i="1"/>
  <c r="AY111" i="1"/>
  <c r="B111" i="1"/>
  <c r="DJ126" i="1"/>
  <c r="DN126" i="1"/>
  <c r="DV126" i="1" s="1"/>
  <c r="DH126" i="1"/>
  <c r="EJ165" i="1"/>
  <c r="EC165" i="1" s="1"/>
  <c r="BO165" i="1" s="1"/>
  <c r="CM121" i="1"/>
  <c r="C121" i="1"/>
  <c r="C184" i="1"/>
  <c r="EI77" i="1"/>
  <c r="EB77" i="1" s="1"/>
  <c r="BN77" i="1" s="1"/>
  <c r="CQ56" i="1"/>
  <c r="BH56" i="1"/>
  <c r="BI56" i="1" s="1"/>
  <c r="DT56" i="1"/>
  <c r="DJ127" i="1"/>
  <c r="DN127" i="1"/>
  <c r="DV127" i="1" s="1"/>
  <c r="DH127" i="1"/>
  <c r="C154" i="1"/>
  <c r="C93" i="1"/>
  <c r="CM93" i="1"/>
  <c r="EI61" i="1"/>
  <c r="EB61" i="1" s="1"/>
  <c r="BN61" i="1" s="1"/>
  <c r="C94" i="1"/>
  <c r="CM94" i="1"/>
  <c r="EG48" i="1"/>
  <c r="DZ48" i="1" s="1"/>
  <c r="BL48" i="1" s="1"/>
  <c r="EI73" i="1"/>
  <c r="EB73" i="1" s="1"/>
  <c r="BN73" i="1" s="1"/>
  <c r="CS94" i="1"/>
  <c r="BH94" i="1"/>
  <c r="AU84" i="1"/>
  <c r="C85" i="1"/>
  <c r="CM85" i="1"/>
  <c r="DH91" i="1"/>
  <c r="DN91" i="1"/>
  <c r="DJ91" i="1"/>
  <c r="EJ154" i="1"/>
  <c r="EC154" i="1" s="1"/>
  <c r="BO154" i="1" s="1"/>
  <c r="C106" i="1"/>
  <c r="CM106" i="1"/>
  <c r="EI160" i="1"/>
  <c r="EB160" i="1" s="1"/>
  <c r="BN160" i="1" s="1"/>
  <c r="BH119" i="1"/>
  <c r="CS119" i="1"/>
  <c r="CO103" i="1"/>
  <c r="D103" i="1"/>
  <c r="D186" i="1"/>
  <c r="DN64" i="1"/>
  <c r="DJ64" i="1"/>
  <c r="DH64" i="1"/>
  <c r="BS158" i="1"/>
  <c r="C158" i="1"/>
  <c r="DN50" i="1"/>
  <c r="DJ50" i="1"/>
  <c r="DH50" i="1"/>
  <c r="C178" i="1"/>
  <c r="EI184" i="1"/>
  <c r="EB184" i="1" s="1"/>
  <c r="BN184" i="1" s="1"/>
  <c r="CS96" i="1"/>
  <c r="BH96" i="1"/>
  <c r="CU98" i="1"/>
  <c r="D121" i="1"/>
  <c r="CO121" i="1"/>
  <c r="EH187" i="1"/>
  <c r="EA187" i="1" s="1"/>
  <c r="BM187" i="1" s="1"/>
  <c r="BS187" i="1" s="1"/>
  <c r="D179" i="1"/>
  <c r="EH62" i="1"/>
  <c r="EA62" i="1" s="1"/>
  <c r="BM62" i="1" s="1"/>
  <c r="EG148" i="1"/>
  <c r="DZ148" i="1" s="1"/>
  <c r="BL148" i="1" s="1"/>
  <c r="BS148" i="1" s="1"/>
  <c r="CO128" i="1"/>
  <c r="D128" i="1"/>
  <c r="EI154" i="1"/>
  <c r="EB154" i="1" s="1"/>
  <c r="BN154" i="1" s="1"/>
  <c r="EJ176" i="1"/>
  <c r="EC176" i="1" s="1"/>
  <c r="BO176" i="1" s="1"/>
  <c r="DN117" i="1"/>
  <c r="DV117" i="1" s="1"/>
  <c r="DJ117" i="1"/>
  <c r="DH117" i="1"/>
  <c r="EJ142" i="1"/>
  <c r="EC142" i="1" s="1"/>
  <c r="BO142" i="1" s="1"/>
  <c r="C111" i="1"/>
  <c r="CM111" i="1"/>
  <c r="EH71" i="1"/>
  <c r="EA71" i="1" s="1"/>
  <c r="BM71" i="1" s="1"/>
  <c r="DO101" i="1"/>
  <c r="DW101" i="1" s="1"/>
  <c r="DK101" i="1"/>
  <c r="DI101" i="1"/>
  <c r="DB136" i="1"/>
  <c r="CM127" i="1"/>
  <c r="C127" i="1"/>
  <c r="DK103" i="1"/>
  <c r="DI103" i="1"/>
  <c r="DO103" i="1"/>
  <c r="DW103" i="1" s="1"/>
  <c r="C96" i="1"/>
  <c r="CM96" i="1"/>
  <c r="D187" i="1"/>
  <c r="C157" i="1"/>
  <c r="DE44" i="1"/>
  <c r="CU51" i="1"/>
  <c r="CO50" i="1"/>
  <c r="D50" i="1"/>
  <c r="EI142" i="1"/>
  <c r="EB142" i="1" s="1"/>
  <c r="BN142" i="1" s="1"/>
  <c r="CU49" i="1"/>
  <c r="DJ128" i="1"/>
  <c r="DN128" i="1"/>
  <c r="DV128" i="1" s="1"/>
  <c r="DH128" i="1"/>
  <c r="EJ172" i="1"/>
  <c r="EC172" i="1" s="1"/>
  <c r="BO172" i="1" s="1"/>
  <c r="CU122" i="1"/>
  <c r="DI128" i="1"/>
  <c r="DK128" i="1"/>
  <c r="DO128" i="1"/>
  <c r="DW128" i="1" s="1"/>
  <c r="EI183" i="1"/>
  <c r="EB183" i="1" s="1"/>
  <c r="BN183" i="1" s="1"/>
  <c r="EJ49" i="1"/>
  <c r="EC49" i="1" s="1"/>
  <c r="BO49" i="1" s="1"/>
  <c r="DK100" i="1"/>
  <c r="DI100" i="1"/>
  <c r="DO100" i="1"/>
  <c r="DW100" i="1" s="1"/>
  <c r="C92" i="1"/>
  <c r="CM92" i="1"/>
  <c r="D110" i="1"/>
  <c r="CO110" i="1"/>
  <c r="CM120" i="1"/>
  <c r="C120" i="1"/>
  <c r="EI145" i="1"/>
  <c r="EB145" i="1" s="1"/>
  <c r="BN145" i="1" s="1"/>
  <c r="BH128" i="1"/>
  <c r="CS128" i="1"/>
  <c r="CO104" i="1"/>
  <c r="D104" i="1"/>
  <c r="B95" i="1"/>
  <c r="CK95" i="1"/>
  <c r="AY95" i="1"/>
  <c r="D166" i="1"/>
  <c r="EI171" i="1"/>
  <c r="EB171" i="1" s="1"/>
  <c r="BN171" i="1" s="1"/>
  <c r="EJ157" i="1"/>
  <c r="EC157" i="1" s="1"/>
  <c r="BO157" i="1" s="1"/>
  <c r="EJ45" i="1"/>
  <c r="EC45" i="1" s="1"/>
  <c r="BO45" i="1" s="1"/>
  <c r="EQ44" i="1"/>
  <c r="D167" i="1"/>
  <c r="EH180" i="1"/>
  <c r="EA180" i="1" s="1"/>
  <c r="BM180" i="1" s="1"/>
  <c r="BS180" i="1" s="1"/>
  <c r="CM97" i="1"/>
  <c r="C97" i="1"/>
  <c r="EI138" i="1"/>
  <c r="EB138" i="1" s="1"/>
  <c r="BN138" i="1" s="1"/>
  <c r="B101" i="1"/>
  <c r="CK101" i="1"/>
  <c r="AY101" i="1"/>
  <c r="CO92" i="1"/>
  <c r="D92" i="1"/>
  <c r="EI58" i="1"/>
  <c r="EB58" i="1" s="1"/>
  <c r="BN58" i="1" s="1"/>
  <c r="EI79" i="1"/>
  <c r="EB79" i="1" s="1"/>
  <c r="BN79" i="1" s="1"/>
  <c r="DE84" i="1"/>
  <c r="C95" i="1"/>
  <c r="CM95" i="1"/>
  <c r="D119" i="1"/>
  <c r="CO119" i="1"/>
  <c r="CO53" i="1"/>
  <c r="D53" i="1"/>
  <c r="DN101" i="1"/>
  <c r="DV101" i="1" s="1"/>
  <c r="DH101" i="1"/>
  <c r="DJ101" i="1"/>
  <c r="CU56" i="1"/>
  <c r="EJ167" i="1"/>
  <c r="EC167" i="1" s="1"/>
  <c r="BO167" i="1" s="1"/>
  <c r="EI62" i="1"/>
  <c r="EB62" i="1" s="1"/>
  <c r="BN62" i="1" s="1"/>
  <c r="BA132" i="1"/>
  <c r="BA84" i="1"/>
  <c r="CQ86" i="1"/>
  <c r="BH86" i="1"/>
  <c r="DT86" i="1"/>
  <c r="C172" i="1"/>
  <c r="BS172" i="1"/>
  <c r="DF136" i="1"/>
  <c r="DK112" i="1"/>
  <c r="DI112" i="1"/>
  <c r="DO112" i="1"/>
  <c r="DW112" i="1" s="1"/>
  <c r="CU113" i="1"/>
  <c r="B96" i="1"/>
  <c r="CK96" i="1"/>
  <c r="AY96" i="1"/>
  <c r="DD136" i="1"/>
  <c r="D101" i="1"/>
  <c r="CO101" i="1"/>
  <c r="C176" i="1"/>
  <c r="BS176" i="1"/>
  <c r="AY110" i="1"/>
  <c r="CK110" i="1"/>
  <c r="B110" i="1"/>
  <c r="DH92" i="1"/>
  <c r="DN92" i="1"/>
  <c r="DJ92" i="1"/>
  <c r="BH50" i="1"/>
  <c r="DT50" i="1"/>
  <c r="CQ50" i="1"/>
  <c r="CS100" i="1"/>
  <c r="BH100" i="1"/>
  <c r="AY124" i="1"/>
  <c r="B124" i="1"/>
  <c r="CK124" i="1"/>
  <c r="EJ168" i="1"/>
  <c r="EC168" i="1" s="1"/>
  <c r="BO168" i="1" s="1"/>
  <c r="EJ150" i="1"/>
  <c r="EC150" i="1" s="1"/>
  <c r="BO150" i="1" s="1"/>
  <c r="CS90" i="1"/>
  <c r="D170" i="1"/>
  <c r="DN89" i="1"/>
  <c r="DJ89" i="1"/>
  <c r="DH89" i="1"/>
  <c r="CS110" i="1"/>
  <c r="BH110" i="1"/>
  <c r="DH114" i="1"/>
  <c r="DN114" i="1"/>
  <c r="DV114" i="1" s="1"/>
  <c r="DJ114" i="1"/>
  <c r="BH123" i="1"/>
  <c r="CS123" i="1"/>
  <c r="C142" i="1"/>
  <c r="DK121" i="1"/>
  <c r="DI121" i="1"/>
  <c r="DO121" i="1"/>
  <c r="DW121" i="1" s="1"/>
  <c r="D111" i="1"/>
  <c r="CO111" i="1"/>
  <c r="EG56" i="1"/>
  <c r="DZ56" i="1" s="1"/>
  <c r="BL56" i="1" s="1"/>
  <c r="EH50" i="1"/>
  <c r="EA50" i="1" s="1"/>
  <c r="BM50" i="1" s="1"/>
  <c r="EJ59" i="1"/>
  <c r="EC59" i="1" s="1"/>
  <c r="BO59" i="1" s="1"/>
  <c r="C186" i="1"/>
  <c r="EI187" i="1"/>
  <c r="EB187" i="1" s="1"/>
  <c r="BN187" i="1" s="1"/>
  <c r="EJ170" i="1"/>
  <c r="EC170" i="1" s="1"/>
  <c r="BO170" i="1" s="1"/>
  <c r="EJ151" i="1"/>
  <c r="EC151" i="1" s="1"/>
  <c r="BO151" i="1" s="1"/>
  <c r="CK122" i="1"/>
  <c r="AY122" i="1"/>
  <c r="B122" i="1"/>
  <c r="CU105" i="1"/>
  <c r="EI74" i="1"/>
  <c r="EB74" i="1" s="1"/>
  <c r="BN74" i="1" s="1"/>
  <c r="EI139" i="1"/>
  <c r="EB139" i="1" s="1"/>
  <c r="BN139" i="1" s="1"/>
  <c r="EG61" i="1"/>
  <c r="DZ61" i="1" s="1"/>
  <c r="BL61" i="1" s="1"/>
  <c r="D96" i="1"/>
  <c r="CO96" i="1"/>
  <c r="EI165" i="1"/>
  <c r="EB165" i="1" s="1"/>
  <c r="BN165" i="1" s="1"/>
  <c r="EG74" i="1"/>
  <c r="DZ74" i="1" s="1"/>
  <c r="BL74" i="1" s="1"/>
  <c r="EG51" i="1"/>
  <c r="DZ51" i="1" s="1"/>
  <c r="BL51" i="1" s="1"/>
  <c r="C113" i="1"/>
  <c r="CM113" i="1"/>
  <c r="D129" i="1"/>
  <c r="CO129" i="1"/>
  <c r="EH63" i="1"/>
  <c r="EA63" i="1" s="1"/>
  <c r="BM63" i="1" s="1"/>
  <c r="EI151" i="1"/>
  <c r="EB151" i="1" s="1"/>
  <c r="BN151" i="1" s="1"/>
  <c r="EJ177" i="1"/>
  <c r="EC177" i="1" s="1"/>
  <c r="BO177" i="1" s="1"/>
  <c r="DO97" i="1"/>
  <c r="DW97" i="1" s="1"/>
  <c r="DK97" i="1"/>
  <c r="DI97" i="1"/>
  <c r="DO109" i="1"/>
  <c r="DW109" i="1" s="1"/>
  <c r="DI109" i="1"/>
  <c r="DK109" i="1"/>
  <c r="CS122" i="1"/>
  <c r="BH122" i="1"/>
  <c r="DJ88" i="1"/>
  <c r="DN88" i="1"/>
  <c r="DH88" i="1"/>
  <c r="C145" i="1"/>
  <c r="CU125" i="1"/>
  <c r="C109" i="1"/>
  <c r="CM109" i="1"/>
  <c r="BH105" i="1"/>
  <c r="CS105" i="1"/>
  <c r="EH57" i="1"/>
  <c r="EA57" i="1" s="1"/>
  <c r="BM57" i="1" s="1"/>
  <c r="AY103" i="1"/>
  <c r="B103" i="1"/>
  <c r="CK103" i="1"/>
  <c r="D146" i="1"/>
  <c r="AY94" i="1"/>
  <c r="B94" i="1"/>
  <c r="CK94" i="1"/>
  <c r="CK121" i="1"/>
  <c r="AY121" i="1"/>
  <c r="B121" i="1"/>
  <c r="B100" i="1"/>
  <c r="CK100" i="1"/>
  <c r="AY100" i="1"/>
  <c r="D177" i="1"/>
  <c r="DJ116" i="1"/>
  <c r="DH116" i="1"/>
  <c r="DN116" i="1"/>
  <c r="DV116" i="1" s="1"/>
  <c r="C167" i="1"/>
  <c r="BS167" i="1"/>
  <c r="D93" i="1"/>
  <c r="CO93" i="1"/>
  <c r="D148" i="1"/>
  <c r="DJ87" i="1"/>
  <c r="DN87" i="1"/>
  <c r="DH87" i="1"/>
  <c r="DO98" i="1"/>
  <c r="DW98" i="1" s="1"/>
  <c r="DK98" i="1"/>
  <c r="DI98" i="1"/>
  <c r="EH181" i="1"/>
  <c r="CK118" i="1"/>
  <c r="B118" i="1"/>
  <c r="AY118" i="1"/>
  <c r="CO105" i="1"/>
  <c r="D105" i="1"/>
  <c r="EG47" i="1"/>
  <c r="DZ47" i="1" s="1"/>
  <c r="BL47" i="1" s="1"/>
  <c r="C173" i="1"/>
  <c r="BS173" i="1"/>
  <c r="CU86" i="1"/>
  <c r="DN163" i="1"/>
  <c r="DV163" i="1" s="1"/>
  <c r="DH163" i="1"/>
  <c r="DJ163" i="1"/>
  <c r="EJ70" i="1"/>
  <c r="EC70" i="1" s="1"/>
  <c r="BO70" i="1" s="1"/>
  <c r="CO91" i="1"/>
  <c r="D91" i="1"/>
  <c r="C103" i="1"/>
  <c r="CM103" i="1"/>
  <c r="B128" i="1"/>
  <c r="CK128" i="1"/>
  <c r="AY128" i="1"/>
  <c r="D127" i="1"/>
  <c r="CO127" i="1"/>
  <c r="EH61" i="1"/>
  <c r="EA61" i="1" s="1"/>
  <c r="BM61" i="1" s="1"/>
  <c r="DN94" i="1"/>
  <c r="DV94" i="1" s="1"/>
  <c r="DH94" i="1"/>
  <c r="DJ94" i="1"/>
  <c r="CK163" i="1"/>
  <c r="EG50" i="1"/>
  <c r="DZ50" i="1" s="1"/>
  <c r="BL50" i="1" s="1"/>
  <c r="CO98" i="1"/>
  <c r="D98" i="1"/>
  <c r="CS117" i="1"/>
  <c r="BH117" i="1"/>
  <c r="DN52" i="1"/>
  <c r="DH52" i="1"/>
  <c r="DJ52" i="1"/>
  <c r="CS53" i="1"/>
  <c r="EN136" i="1"/>
  <c r="EG141" i="1"/>
  <c r="DZ141" i="1" s="1"/>
  <c r="BL141" i="1" s="1"/>
  <c r="BS141" i="1" s="1"/>
  <c r="DI130" i="1"/>
  <c r="DK130" i="1"/>
  <c r="DO130" i="1"/>
  <c r="DW130" i="1" s="1"/>
  <c r="CE84" i="1"/>
  <c r="C129" i="1"/>
  <c r="CM129" i="1"/>
  <c r="EI166" i="1"/>
  <c r="EB166" i="1" s="1"/>
  <c r="BN166" i="1" s="1"/>
  <c r="DI122" i="1"/>
  <c r="DO122" i="1"/>
  <c r="DW122" i="1" s="1"/>
  <c r="DK122" i="1"/>
  <c r="CM101" i="1"/>
  <c r="C101" i="1"/>
  <c r="DO96" i="1"/>
  <c r="DW96" i="1" s="1"/>
  <c r="DI96" i="1"/>
  <c r="DK96" i="1"/>
  <c r="EP44" i="1"/>
  <c r="EI45" i="1"/>
  <c r="EB45" i="1" s="1"/>
  <c r="BN45" i="1" s="1"/>
  <c r="D88" i="1"/>
  <c r="CO88" i="1"/>
  <c r="DK94" i="1"/>
  <c r="DO94" i="1"/>
  <c r="DW94" i="1" s="1"/>
  <c r="DI94" i="1"/>
  <c r="B116" i="1"/>
  <c r="CK116" i="1"/>
  <c r="AY116" i="1"/>
  <c r="EG154" i="1"/>
  <c r="DZ154" i="1" s="1"/>
  <c r="BL154" i="1" s="1"/>
  <c r="BS154" i="1" s="1"/>
  <c r="CS98" i="1"/>
  <c r="BH98" i="1"/>
  <c r="EI47" i="1"/>
  <c r="EB47" i="1" s="1"/>
  <c r="BN47" i="1" s="1"/>
  <c r="CI84" i="1"/>
  <c r="DN113" i="1"/>
  <c r="DV113" i="1" s="1"/>
  <c r="DH113" i="1"/>
  <c r="DJ113" i="1"/>
  <c r="EJ158" i="1"/>
  <c r="EC158" i="1" s="1"/>
  <c r="BO158" i="1" s="1"/>
  <c r="EI186" i="1"/>
  <c r="EB186" i="1" s="1"/>
  <c r="BN186" i="1" s="1"/>
  <c r="DC84" i="1"/>
  <c r="DI117" i="1"/>
  <c r="DK117" i="1"/>
  <c r="DO117" i="1"/>
  <c r="DW117" i="1" s="1"/>
  <c r="EG157" i="1"/>
  <c r="DZ157" i="1" s="1"/>
  <c r="BL157" i="1" s="1"/>
  <c r="BS157" i="1" s="1"/>
  <c r="CO64" i="1"/>
  <c r="D64" i="1"/>
  <c r="CS88" i="1"/>
  <c r="DO115" i="1"/>
  <c r="DW115" i="1" s="1"/>
  <c r="DK115" i="1"/>
  <c r="DI115" i="1"/>
  <c r="DJ98" i="1"/>
  <c r="DN98" i="1"/>
  <c r="DV98" i="1" s="1"/>
  <c r="DH98" i="1"/>
  <c r="DH102" i="1"/>
  <c r="DN102" i="1"/>
  <c r="DV102" i="1" s="1"/>
  <c r="DJ102" i="1"/>
  <c r="EG145" i="1"/>
  <c r="DZ145" i="1" s="1"/>
  <c r="BL145" i="1" s="1"/>
  <c r="BS145" i="1" s="1"/>
  <c r="DJ106" i="1"/>
  <c r="DN106" i="1"/>
  <c r="DV106" i="1" s="1"/>
  <c r="DH106" i="1"/>
  <c r="C117" i="1"/>
  <c r="CM117" i="1"/>
  <c r="CU119" i="1"/>
  <c r="EI181" i="1"/>
  <c r="EB181" i="1" s="1"/>
  <c r="BN181" i="1" s="1"/>
  <c r="CK104" i="1"/>
  <c r="AY104" i="1"/>
  <c r="B104" i="1"/>
  <c r="D162" i="1"/>
  <c r="CO162" i="1"/>
  <c r="CU124" i="1"/>
  <c r="EG76" i="1"/>
  <c r="DZ76" i="1" s="1"/>
  <c r="BL76" i="1" s="1"/>
  <c r="BH163" i="1"/>
  <c r="DU163" i="1"/>
  <c r="CQ163" i="1"/>
  <c r="EE51" i="1"/>
  <c r="DX51" i="1" s="1"/>
  <c r="BJ51" i="1" s="1"/>
  <c r="D52" i="1"/>
  <c r="CO52" i="1"/>
  <c r="D184" i="1"/>
  <c r="EJ78" i="1"/>
  <c r="EC78" i="1" s="1"/>
  <c r="BO78" i="1" s="1"/>
  <c r="D114" i="1"/>
  <c r="CO114" i="1"/>
  <c r="EJ51" i="1"/>
  <c r="EC51" i="1" s="1"/>
  <c r="BO51" i="1" s="1"/>
  <c r="C179" i="1"/>
  <c r="EJ64" i="1"/>
  <c r="EC64" i="1" s="1"/>
  <c r="BO64" i="1" s="1"/>
  <c r="CG84" i="1"/>
  <c r="CU127" i="1"/>
  <c r="EI173" i="1"/>
  <c r="EB173" i="1" s="1"/>
  <c r="BN173" i="1" s="1"/>
  <c r="BE132" i="1"/>
  <c r="CU85" i="1"/>
  <c r="BE84" i="1"/>
  <c r="BS175" i="1"/>
  <c r="C175" i="1"/>
  <c r="D139" i="1"/>
  <c r="D145" i="1"/>
  <c r="CU90" i="1"/>
  <c r="DO50" i="1"/>
  <c r="DK50" i="1"/>
  <c r="DI50" i="1"/>
  <c r="DU50" i="1"/>
  <c r="DH118" i="1"/>
  <c r="DJ118" i="1"/>
  <c r="DN118" i="1"/>
  <c r="DV118" i="1" s="1"/>
  <c r="BF84" i="1"/>
  <c r="BF132" i="1"/>
  <c r="D125" i="1"/>
  <c r="CO125" i="1"/>
  <c r="EJ58" i="1"/>
  <c r="EC58" i="1" s="1"/>
  <c r="BO58" i="1" s="1"/>
  <c r="EH185" i="1"/>
  <c r="EA185" i="1" s="1"/>
  <c r="BM185" i="1" s="1"/>
  <c r="BS185" i="1" s="1"/>
  <c r="AY53" i="1"/>
  <c r="B53" i="1"/>
  <c r="CK53" i="1"/>
  <c r="AX136" i="1"/>
  <c r="EJ180" i="1"/>
  <c r="EC180" i="1" s="1"/>
  <c r="BO180" i="1" s="1"/>
  <c r="EJ173" i="1"/>
  <c r="EC173" i="1" s="1"/>
  <c r="BO173" i="1" s="1"/>
  <c r="EE52" i="1"/>
  <c r="DX52" i="1" s="1"/>
  <c r="BJ52" i="1" s="1"/>
  <c r="EI179" i="1"/>
  <c r="EB179" i="1" s="1"/>
  <c r="BN179" i="1" s="1"/>
  <c r="EJ185" i="1"/>
  <c r="EC185" i="1" s="1"/>
  <c r="BO185" i="1" s="1"/>
  <c r="EI175" i="1"/>
  <c r="EB175" i="1" s="1"/>
  <c r="BN175" i="1" s="1"/>
  <c r="EJ53" i="1"/>
  <c r="EC53" i="1" s="1"/>
  <c r="BO53" i="1" s="1"/>
  <c r="EI70" i="1"/>
  <c r="EB70" i="1" s="1"/>
  <c r="BN70" i="1" s="1"/>
  <c r="EI76" i="1"/>
  <c r="EB76" i="1" s="1"/>
  <c r="BN76" i="1" s="1"/>
  <c r="CS125" i="1"/>
  <c r="BH125" i="1"/>
  <c r="CO163" i="1"/>
  <c r="D163" i="1"/>
  <c r="CK168" i="1"/>
  <c r="EH77" i="1"/>
  <c r="EA77" i="1" s="1"/>
  <c r="BM77" i="1" s="1"/>
  <c r="EH72" i="1"/>
  <c r="EA72" i="1" s="1"/>
  <c r="BM72" i="1" s="1"/>
  <c r="EG57" i="1"/>
  <c r="DZ57" i="1" s="1"/>
  <c r="BL57" i="1" s="1"/>
  <c r="EH60" i="1"/>
  <c r="EA60" i="1" s="1"/>
  <c r="BM60" i="1" s="1"/>
  <c r="EJ50" i="1"/>
  <c r="EC50" i="1" s="1"/>
  <c r="BO50" i="1" s="1"/>
  <c r="EG46" i="1"/>
  <c r="DZ46" i="1" s="1"/>
  <c r="BL46" i="1" s="1"/>
  <c r="CU88" i="1"/>
  <c r="CU123" i="1"/>
  <c r="CS116" i="1"/>
  <c r="BH116" i="1"/>
  <c r="C123" i="1"/>
  <c r="CM123" i="1"/>
  <c r="CO164" i="1"/>
  <c r="D164" i="1"/>
  <c r="EH46" i="1"/>
  <c r="EA46" i="1" s="1"/>
  <c r="BM46" i="1" s="1"/>
  <c r="EJ75" i="1"/>
  <c r="EC75" i="1" s="1"/>
  <c r="BO75" i="1" s="1"/>
  <c r="C149" i="1"/>
  <c r="EJ161" i="1"/>
  <c r="EC161" i="1" s="1"/>
  <c r="BO161" i="1" s="1"/>
  <c r="D158" i="1"/>
  <c r="D171" i="1"/>
  <c r="B125" i="1"/>
  <c r="CK125" i="1"/>
  <c r="AY125" i="1"/>
  <c r="C56" i="1"/>
  <c r="CM56" i="1"/>
  <c r="EJ189" i="1"/>
  <c r="EC189" i="1" s="1"/>
  <c r="BO189" i="1" s="1"/>
  <c r="EI60" i="1"/>
  <c r="EB60" i="1" s="1"/>
  <c r="BN60" i="1" s="1"/>
  <c r="BS163" i="1"/>
  <c r="CM163" i="1"/>
  <c r="AY163" i="1"/>
  <c r="C163" i="1"/>
  <c r="D144" i="1"/>
  <c r="EI50" i="1"/>
  <c r="EB50" i="1" s="1"/>
  <c r="BN50" i="1" s="1"/>
  <c r="EJ149" i="1"/>
  <c r="EC149" i="1" s="1"/>
  <c r="BO149" i="1" s="1"/>
  <c r="DH107" i="1"/>
  <c r="DN107" i="1"/>
  <c r="DV107" i="1" s="1"/>
  <c r="DJ107" i="1"/>
  <c r="D86" i="1"/>
  <c r="CO86" i="1"/>
  <c r="DJ105" i="1"/>
  <c r="DH105" i="1"/>
  <c r="DN105" i="1"/>
  <c r="DV105" i="1" s="1"/>
  <c r="D126" i="1"/>
  <c r="CO126" i="1"/>
  <c r="DO111" i="1"/>
  <c r="DW111" i="1" s="1"/>
  <c r="DI111" i="1"/>
  <c r="DK111" i="1"/>
  <c r="C140" i="1"/>
  <c r="EH45" i="1"/>
  <c r="EA45" i="1" s="1"/>
  <c r="BM45" i="1" s="1"/>
  <c r="EO44" i="1"/>
  <c r="EG72" i="1"/>
  <c r="DZ72" i="1" s="1"/>
  <c r="BL72" i="1" s="1"/>
  <c r="EH76" i="1"/>
  <c r="EA76" i="1" s="1"/>
  <c r="BM76" i="1" s="1"/>
  <c r="D178" i="1"/>
  <c r="EI143" i="1"/>
  <c r="EB143" i="1" s="1"/>
  <c r="BN143" i="1" s="1"/>
  <c r="CK106" i="1"/>
  <c r="B106" i="1"/>
  <c r="AY106" i="1"/>
  <c r="EG73" i="1"/>
  <c r="DZ73" i="1" s="1"/>
  <c r="BL73" i="1" s="1"/>
  <c r="EG62" i="1"/>
  <c r="DZ62" i="1" s="1"/>
  <c r="BL62" i="1" s="1"/>
  <c r="B126" i="1"/>
  <c r="AY126" i="1"/>
  <c r="CK126" i="1"/>
  <c r="EG151" i="1"/>
  <c r="DZ151" i="1" s="1"/>
  <c r="BL151" i="1" s="1"/>
  <c r="BS151" i="1" s="1"/>
  <c r="DI118" i="1"/>
  <c r="DO118" i="1"/>
  <c r="DW118" i="1" s="1"/>
  <c r="DK118" i="1"/>
  <c r="EJ144" i="1"/>
  <c r="EC144" i="1" s="1"/>
  <c r="BO144" i="1" s="1"/>
  <c r="EI150" i="1"/>
  <c r="EB150" i="1" s="1"/>
  <c r="BN150" i="1" s="1"/>
  <c r="EJ164" i="1"/>
  <c r="EC164" i="1" s="1"/>
  <c r="BO164" i="1" s="1"/>
  <c r="DN100" i="1"/>
  <c r="DV100" i="1" s="1"/>
  <c r="DH100" i="1"/>
  <c r="DJ100" i="1"/>
  <c r="CU52" i="1"/>
  <c r="EH182" i="1"/>
  <c r="EA182" i="1" s="1"/>
  <c r="BM182" i="1" s="1"/>
  <c r="BS182" i="1" s="1"/>
  <c r="CS115" i="1"/>
  <c r="BH115" i="1"/>
  <c r="CS108" i="1"/>
  <c r="BH108" i="1"/>
  <c r="EJ160" i="1"/>
  <c r="EC160" i="1" s="1"/>
  <c r="BO160" i="1" s="1"/>
  <c r="CS95" i="1"/>
  <c r="BH95" i="1"/>
  <c r="DJ124" i="1"/>
  <c r="DN124" i="1"/>
  <c r="DV124" i="1" s="1"/>
  <c r="DH124" i="1"/>
  <c r="C143" i="1"/>
  <c r="BS166" i="1"/>
  <c r="C166" i="1"/>
  <c r="EH79" i="1"/>
  <c r="EA79" i="1" s="1"/>
  <c r="BM79" i="1" s="1"/>
  <c r="EH178" i="1"/>
  <c r="EA178" i="1" s="1"/>
  <c r="BM178" i="1" s="1"/>
  <c r="BS178" i="1" s="1"/>
  <c r="C162" i="1"/>
  <c r="BS162" i="1"/>
  <c r="CM162" i="1"/>
  <c r="DO129" i="1"/>
  <c r="DW129" i="1" s="1"/>
  <c r="DK129" i="1"/>
  <c r="DI129" i="1"/>
  <c r="CS101" i="1"/>
  <c r="BH101" i="1"/>
  <c r="DK125" i="1"/>
  <c r="DO125" i="1"/>
  <c r="DW125" i="1" s="1"/>
  <c r="DI125" i="1"/>
  <c r="CS56" i="1"/>
  <c r="DU53" i="1"/>
  <c r="DO53" i="1"/>
  <c r="DK53" i="1"/>
  <c r="DI53" i="1"/>
  <c r="DH86" i="1"/>
  <c r="DJ86" i="1"/>
  <c r="DN86" i="1"/>
  <c r="C108" i="1"/>
  <c r="CM108" i="1"/>
  <c r="D102" i="1"/>
  <c r="CO102" i="1"/>
  <c r="D161" i="1"/>
  <c r="CO161" i="1"/>
  <c r="CU116" i="1"/>
  <c r="CU50" i="1"/>
  <c r="DJ123" i="1"/>
  <c r="DH123" i="1"/>
  <c r="DN123" i="1"/>
  <c r="DV123" i="1" s="1"/>
  <c r="B98" i="1"/>
  <c r="CK98" i="1"/>
  <c r="AY98" i="1"/>
  <c r="EG149" i="1"/>
  <c r="DZ149" i="1" s="1"/>
  <c r="BL149" i="1" s="1"/>
  <c r="BS149" i="1" s="1"/>
  <c r="CU101" i="1"/>
  <c r="BS161" i="1"/>
  <c r="C161" i="1"/>
  <c r="CM161" i="1"/>
  <c r="DC44" i="1"/>
  <c r="CS64" i="1"/>
  <c r="DK95" i="1"/>
  <c r="DO95" i="1"/>
  <c r="DW95" i="1" s="1"/>
  <c r="DI95" i="1"/>
  <c r="CU129" i="1"/>
  <c r="EI168" i="1"/>
  <c r="EB168" i="1" s="1"/>
  <c r="BN168" i="1" s="1"/>
  <c r="EH78" i="1"/>
  <c r="EA78" i="1" s="1"/>
  <c r="BM78" i="1" s="1"/>
  <c r="EH184" i="1"/>
  <c r="EA184" i="1" s="1"/>
  <c r="BM184" i="1" s="1"/>
  <c r="BS184" i="1" s="1"/>
  <c r="CK92" i="1"/>
  <c r="B92" i="1"/>
  <c r="AY92" i="1"/>
  <c r="BH49" i="1"/>
  <c r="DT49" i="1"/>
  <c r="CQ49" i="1"/>
  <c r="CU114" i="1"/>
  <c r="EG152" i="1"/>
  <c r="DZ152" i="1" s="1"/>
  <c r="BL152" i="1" s="1"/>
  <c r="BS152" i="1" s="1"/>
  <c r="D188" i="1"/>
  <c r="EI153" i="1"/>
  <c r="EB153" i="1" s="1"/>
  <c r="BN153" i="1" s="1"/>
  <c r="EJ62" i="1"/>
  <c r="EC62" i="1" s="1"/>
  <c r="BO62" i="1" s="1"/>
  <c r="CO118" i="1"/>
  <c r="D118" i="1"/>
  <c r="EJ175" i="1"/>
  <c r="EC175" i="1" s="1"/>
  <c r="BO175" i="1" s="1"/>
  <c r="EJ153" i="1"/>
  <c r="EC153" i="1" s="1"/>
  <c r="BO153" i="1" s="1"/>
  <c r="EI188" i="1"/>
  <c r="EB188" i="1" s="1"/>
  <c r="BN188" i="1" s="1"/>
  <c r="DH49" i="1"/>
  <c r="DN49" i="1"/>
  <c r="DJ49" i="1"/>
  <c r="DI56" i="1"/>
  <c r="DU56" i="1"/>
  <c r="DO56" i="1"/>
  <c r="DK56" i="1"/>
  <c r="CS168" i="1"/>
  <c r="BZ168" i="1"/>
  <c r="EG146" i="1"/>
  <c r="DZ146" i="1" s="1"/>
  <c r="BL146" i="1" s="1"/>
  <c r="BS146" i="1" s="1"/>
  <c r="D94" i="1"/>
  <c r="CO94" i="1"/>
  <c r="CS104" i="1"/>
  <c r="BH104" i="1"/>
  <c r="B93" i="1"/>
  <c r="AY93" i="1"/>
  <c r="CK93" i="1"/>
  <c r="AY50" i="1"/>
  <c r="B50" i="1"/>
  <c r="CK50" i="1"/>
  <c r="BH112" i="1"/>
  <c r="CS112" i="1"/>
  <c r="D149" i="1"/>
  <c r="DI91" i="1"/>
  <c r="DK91" i="1"/>
  <c r="DO91" i="1"/>
  <c r="DW91" i="1" s="1"/>
  <c r="Y29" i="2"/>
  <c r="BG28" i="1" s="1"/>
  <c r="BH102" i="1"/>
  <c r="CS102" i="1"/>
  <c r="EI157" i="1"/>
  <c r="EB157" i="1" s="1"/>
  <c r="BN157" i="1" s="1"/>
  <c r="C118" i="1"/>
  <c r="CM118" i="1"/>
  <c r="EI172" i="1"/>
  <c r="EB172" i="1" s="1"/>
  <c r="BN172" i="1" s="1"/>
  <c r="CM63" i="1"/>
  <c r="C63" i="1"/>
  <c r="EI53" i="1"/>
  <c r="EB53" i="1" s="1"/>
  <c r="BN53" i="1" s="1"/>
  <c r="CU109" i="1"/>
  <c r="CS130" i="1"/>
  <c r="BH130" i="1"/>
  <c r="CU103" i="1"/>
  <c r="DE136" i="1"/>
  <c r="BS174" i="1"/>
  <c r="C174" i="1"/>
  <c r="C185" i="1"/>
  <c r="EG144" i="1"/>
  <c r="DZ144" i="1" s="1"/>
  <c r="BL144" i="1" s="1"/>
  <c r="BS144" i="1" s="1"/>
  <c r="CU104" i="1"/>
  <c r="D142" i="1"/>
  <c r="D185" i="1"/>
  <c r="CU100" i="1"/>
  <c r="EG147" i="1"/>
  <c r="DZ147" i="1" s="1"/>
  <c r="BL147" i="1" s="1"/>
  <c r="BS147" i="1" s="1"/>
  <c r="C141" i="1"/>
  <c r="D141" i="1"/>
  <c r="EJ147" i="1"/>
  <c r="EC147" i="1" s="1"/>
  <c r="BO147" i="1" s="1"/>
  <c r="AY90" i="1"/>
  <c r="B90" i="1"/>
  <c r="CK90" i="1"/>
  <c r="EH139" i="1"/>
  <c r="EA139" i="1" s="1"/>
  <c r="BM139" i="1" s="1"/>
  <c r="B117" i="1"/>
  <c r="AY117" i="1"/>
  <c r="CK117" i="1"/>
  <c r="EG155" i="1"/>
  <c r="DZ155" i="1" s="1"/>
  <c r="BL155" i="1" s="1"/>
  <c r="BS155" i="1" s="1"/>
  <c r="DJ112" i="1"/>
  <c r="DN112" i="1"/>
  <c r="DV112" i="1" s="1"/>
  <c r="DH112" i="1"/>
  <c r="EG60" i="1"/>
  <c r="DZ60" i="1" s="1"/>
  <c r="BL60" i="1" s="1"/>
  <c r="EH52" i="1"/>
  <c r="EA52" i="1" s="1"/>
  <c r="BM52" i="1" s="1"/>
  <c r="C182" i="1"/>
  <c r="EG143" i="1"/>
  <c r="DZ143" i="1" s="1"/>
  <c r="BL143" i="1" s="1"/>
  <c r="BS143" i="1" s="1"/>
  <c r="D152" i="1"/>
  <c r="D173" i="1"/>
  <c r="BH103" i="1"/>
  <c r="CS103" i="1"/>
  <c r="C89" i="1"/>
  <c r="CM89" i="1"/>
  <c r="CU92" i="1"/>
  <c r="EH58" i="1"/>
  <c r="EA58" i="1" s="1"/>
  <c r="BM58" i="1" s="1"/>
  <c r="D175" i="1"/>
  <c r="DI106" i="1"/>
  <c r="DK106" i="1"/>
  <c r="DO106" i="1"/>
  <c r="DW106" i="1" s="1"/>
  <c r="D160" i="1"/>
  <c r="EI178" i="1"/>
  <c r="EB178" i="1" s="1"/>
  <c r="BN178" i="1" s="1"/>
  <c r="B87" i="1"/>
  <c r="CK87" i="1"/>
  <c r="AY87" i="1"/>
  <c r="C171" i="1"/>
  <c r="BS171" i="1"/>
  <c r="DT92" i="1"/>
  <c r="BH92" i="1"/>
  <c r="CQ92" i="1"/>
  <c r="EJ148" i="1"/>
  <c r="EC148" i="1" s="1"/>
  <c r="BO148" i="1" s="1"/>
  <c r="EJ56" i="1"/>
  <c r="EC56" i="1" s="1"/>
  <c r="BO56" i="1" s="1"/>
  <c r="EJ76" i="1"/>
  <c r="EC76" i="1" s="1"/>
  <c r="BO76" i="1" s="1"/>
  <c r="D138" i="1"/>
  <c r="AW136" i="1"/>
  <c r="EI169" i="1"/>
  <c r="EB169" i="1" s="1"/>
  <c r="BN169" i="1" s="1"/>
  <c r="CU97" i="1"/>
  <c r="EH47" i="1"/>
  <c r="EA47" i="1" s="1"/>
  <c r="BM47" i="1" s="1"/>
  <c r="DU168" i="1"/>
  <c r="BH168" i="1"/>
  <c r="CQ168" i="1"/>
  <c r="CQ87" i="1"/>
  <c r="DT87" i="1"/>
  <c r="BH87" i="1"/>
  <c r="D189" i="1"/>
  <c r="CS86" i="1"/>
  <c r="EF49" i="1"/>
  <c r="DY49" i="1" s="1"/>
  <c r="BK49" i="1" s="1"/>
  <c r="EH51" i="1"/>
  <c r="EA51" i="1" s="1"/>
  <c r="BM51" i="1" s="1"/>
  <c r="CO120" i="1"/>
  <c r="D120" i="1"/>
  <c r="EF56" i="1"/>
  <c r="DY56" i="1" s="1"/>
  <c r="BK56" i="1" s="1"/>
  <c r="DT91" i="1"/>
  <c r="BH91" i="1"/>
  <c r="CQ91" i="1"/>
  <c r="CU91" i="1"/>
  <c r="BH106" i="1"/>
  <c r="CS106" i="1"/>
  <c r="CM100" i="1"/>
  <c r="C100" i="1"/>
  <c r="BS160" i="1"/>
  <c r="C160" i="1"/>
  <c r="EH49" i="1"/>
  <c r="EA49" i="1" s="1"/>
  <c r="BM49" i="1" s="1"/>
  <c r="D154" i="1"/>
  <c r="CS93" i="1"/>
  <c r="BD132" i="1"/>
  <c r="BD84" i="1"/>
  <c r="BH93" i="1"/>
  <c r="EJ166" i="1"/>
  <c r="EC166" i="1" s="1"/>
  <c r="BO166" i="1" s="1"/>
  <c r="CM165" i="1"/>
  <c r="BS165" i="1"/>
  <c r="C165" i="1"/>
  <c r="CU112" i="1"/>
  <c r="CS114" i="1"/>
  <c r="BH114" i="1"/>
  <c r="EI147" i="1"/>
  <c r="EB147" i="1" s="1"/>
  <c r="BN147" i="1" s="1"/>
  <c r="EJ174" i="1"/>
  <c r="EC174" i="1" s="1"/>
  <c r="BO174" i="1" s="1"/>
  <c r="D56" i="1"/>
  <c r="CO56" i="1"/>
  <c r="EJ141" i="1"/>
  <c r="EC141" i="1" s="1"/>
  <c r="BO141" i="1" s="1"/>
  <c r="EI75" i="1"/>
  <c r="EB75" i="1" s="1"/>
  <c r="BN75" i="1" s="1"/>
  <c r="EI164" i="1"/>
  <c r="EB164" i="1" s="1"/>
  <c r="BN164" i="1" s="1"/>
  <c r="C152" i="1"/>
  <c r="CM49" i="1"/>
  <c r="C49" i="1"/>
  <c r="EG64" i="1"/>
  <c r="DZ64" i="1" s="1"/>
  <c r="BL64" i="1" s="1"/>
  <c r="EI174" i="1"/>
  <c r="EB174" i="1" s="1"/>
  <c r="BN174" i="1" s="1"/>
  <c r="D51" i="1"/>
  <c r="CO51" i="1"/>
  <c r="EH189" i="1"/>
  <c r="EA189" i="1" s="1"/>
  <c r="BM189" i="1" s="1"/>
  <c r="DI126" i="1"/>
  <c r="DK126" i="1"/>
  <c r="DO126" i="1"/>
  <c r="DW126" i="1" s="1"/>
  <c r="EI48" i="1"/>
  <c r="EB48" i="1" s="1"/>
  <c r="BN48" i="1" s="1"/>
  <c r="D117" i="1"/>
  <c r="CO117" i="1"/>
  <c r="CU102" i="1"/>
  <c r="C122" i="1"/>
  <c r="CM122" i="1"/>
  <c r="CU126" i="1"/>
  <c r="DD84" i="1"/>
  <c r="EE56" i="1"/>
  <c r="DX56" i="1" s="1"/>
  <c r="BJ56" i="1" s="1"/>
  <c r="EG153" i="1"/>
  <c r="DZ153" i="1" s="1"/>
  <c r="BL153" i="1" s="1"/>
  <c r="BS153" i="1" s="1"/>
  <c r="CU107" i="1"/>
  <c r="CS124" i="1"/>
  <c r="BH124" i="1"/>
  <c r="EI163" i="1"/>
  <c r="EB163" i="1" s="1"/>
  <c r="BN163" i="1" s="1"/>
  <c r="BU163" i="1" s="1"/>
  <c r="B56" i="1"/>
  <c r="CK56" i="1"/>
  <c r="AY56" i="1"/>
  <c r="C156" i="1"/>
  <c r="BH97" i="1"/>
  <c r="CS97" i="1"/>
  <c r="EH179" i="1"/>
  <c r="EA179" i="1" s="1"/>
  <c r="BM179" i="1" s="1"/>
  <c r="BS179" i="1" s="1"/>
  <c r="D85" i="1"/>
  <c r="AW84" i="1"/>
  <c r="CO85" i="1"/>
  <c r="EI161" i="1"/>
  <c r="EB161" i="1" s="1"/>
  <c r="BN161" i="1" s="1"/>
  <c r="CS126" i="1"/>
  <c r="BH126" i="1"/>
  <c r="EI185" i="1"/>
  <c r="EB185" i="1" s="1"/>
  <c r="BN185" i="1" s="1"/>
  <c r="D174" i="1"/>
  <c r="EI155" i="1"/>
  <c r="EB155" i="1" s="1"/>
  <c r="BN155" i="1" s="1"/>
  <c r="EI162" i="1"/>
  <c r="EB162" i="1" s="1"/>
  <c r="BN162" i="1" s="1"/>
  <c r="EJ159" i="1"/>
  <c r="EC159" i="1" s="1"/>
  <c r="BO159" i="1" s="1"/>
  <c r="EJ46" i="1"/>
  <c r="EC46" i="1" s="1"/>
  <c r="BO46" i="1" s="1"/>
  <c r="D115" i="1"/>
  <c r="CO115" i="1"/>
  <c r="CS107" i="1"/>
  <c r="BH107" i="1"/>
  <c r="BH120" i="1"/>
  <c r="CS120" i="1"/>
  <c r="CM90" i="1"/>
  <c r="C90" i="1"/>
  <c r="C181" i="1"/>
  <c r="CU99" i="1"/>
  <c r="BH109" i="1"/>
  <c r="CS109" i="1"/>
  <c r="EJ186" i="1"/>
  <c r="EC186" i="1" s="1"/>
  <c r="BO186" i="1" s="1"/>
  <c r="EG53" i="1"/>
  <c r="DZ53" i="1" s="1"/>
  <c r="BL53" i="1" s="1"/>
  <c r="CK52" i="1"/>
  <c r="B52" i="1"/>
  <c r="AY52" i="1"/>
  <c r="EJ63" i="1"/>
  <c r="EC63" i="1" s="1"/>
  <c r="BO63" i="1" s="1"/>
  <c r="EH56" i="1"/>
  <c r="EA56" i="1" s="1"/>
  <c r="BM56" i="1" s="1"/>
  <c r="B123" i="1"/>
  <c r="AY123" i="1"/>
  <c r="CK123" i="1"/>
  <c r="C150" i="1"/>
  <c r="CU130" i="1"/>
  <c r="EH53" i="1"/>
  <c r="EA53" i="1" s="1"/>
  <c r="BM53" i="1" s="1"/>
  <c r="EJ188" i="1"/>
  <c r="EC188" i="1" s="1"/>
  <c r="BO188" i="1" s="1"/>
  <c r="C170" i="1"/>
  <c r="BS170" i="1"/>
  <c r="CQ89" i="1"/>
  <c r="DT89" i="1"/>
  <c r="BH89" i="1"/>
  <c r="EO136" i="1"/>
  <c r="EH137" i="1"/>
  <c r="EA137" i="1" s="1"/>
  <c r="BM137" i="1" s="1"/>
  <c r="EH64" i="1"/>
  <c r="EA64" i="1" s="1"/>
  <c r="BM64" i="1" s="1"/>
  <c r="CO113" i="1"/>
  <c r="D113" i="1"/>
  <c r="C177" i="1"/>
  <c r="BC132" i="1"/>
  <c r="BH85" i="1"/>
  <c r="CS85" i="1"/>
  <c r="BC84" i="1"/>
  <c r="EJ73" i="1"/>
  <c r="EC73" i="1" s="1"/>
  <c r="BO73" i="1" s="1"/>
  <c r="CS163" i="1"/>
  <c r="BZ163" i="1"/>
  <c r="B49" i="1"/>
  <c r="AY49" i="1"/>
  <c r="CK49" i="1"/>
  <c r="DJ110" i="1"/>
  <c r="DN110" i="1"/>
  <c r="DV110" i="1" s="1"/>
  <c r="DH110" i="1"/>
  <c r="C180" i="1"/>
  <c r="DT88" i="1"/>
  <c r="BH88" i="1"/>
  <c r="CQ88" i="1"/>
  <c r="CM88" i="1"/>
  <c r="C88" i="1"/>
  <c r="EG75" i="1"/>
  <c r="DZ75" i="1" s="1"/>
  <c r="BL75" i="1" s="1"/>
  <c r="EI144" i="1"/>
  <c r="EB144" i="1" s="1"/>
  <c r="BN144" i="1" s="1"/>
  <c r="EE50" i="1"/>
  <c r="DX50" i="1" s="1"/>
  <c r="BJ50" i="1" s="1"/>
  <c r="EI156" i="1"/>
  <c r="EB156" i="1" s="1"/>
  <c r="BN156" i="1" s="1"/>
  <c r="EH73" i="1"/>
  <c r="EA73" i="1" s="1"/>
  <c r="BM73" i="1" s="1"/>
  <c r="D116" i="1"/>
  <c r="CO116" i="1"/>
  <c r="CU118" i="1"/>
  <c r="CM64" i="1"/>
  <c r="C64" i="1"/>
  <c r="EG142" i="1"/>
  <c r="D140" i="1"/>
  <c r="EJ179" i="1"/>
  <c r="EC179" i="1" s="1"/>
  <c r="BO179" i="1" s="1"/>
  <c r="CK86" i="1"/>
  <c r="AY86" i="1"/>
  <c r="B86" i="1"/>
  <c r="CU121" i="1"/>
  <c r="EJ57" i="1"/>
  <c r="EC57" i="1" s="1"/>
  <c r="BO57" i="1" s="1"/>
  <c r="D183" i="1"/>
  <c r="EI72" i="1"/>
  <c r="EB72" i="1" s="1"/>
  <c r="BN72" i="1" s="1"/>
  <c r="EF51" i="1"/>
  <c r="DY51" i="1" s="1"/>
  <c r="BK51" i="1" s="1"/>
  <c r="EH74" i="1"/>
  <c r="EA74" i="1" s="1"/>
  <c r="BM74" i="1" s="1"/>
  <c r="DH119" i="1"/>
  <c r="DN119" i="1"/>
  <c r="DV119" i="1" s="1"/>
  <c r="DJ119" i="1"/>
  <c r="C119" i="1"/>
  <c r="CM119" i="1"/>
  <c r="CM107" i="1"/>
  <c r="C107" i="1"/>
  <c r="EI146" i="1"/>
  <c r="EB146" i="1" s="1"/>
  <c r="BN146" i="1" s="1"/>
  <c r="BS169" i="1"/>
  <c r="C169" i="1"/>
  <c r="CU93" i="1"/>
  <c r="B91" i="1"/>
  <c r="AY91" i="1"/>
  <c r="CK91" i="1"/>
  <c r="CM51" i="1"/>
  <c r="C51" i="1"/>
  <c r="EH48" i="1"/>
  <c r="EA48" i="1" s="1"/>
  <c r="BM48" i="1" s="1"/>
  <c r="D157" i="1"/>
  <c r="CK114" i="1"/>
  <c r="AY114" i="1"/>
  <c r="B114" i="1"/>
  <c r="EJ61" i="1"/>
  <c r="EC61" i="1" s="1"/>
  <c r="BO61" i="1" s="1"/>
  <c r="CS129" i="1"/>
  <c r="BH129" i="1"/>
  <c r="CS52" i="1"/>
  <c r="EH138" i="1"/>
  <c r="EA138" i="1" s="1"/>
  <c r="BM138" i="1" s="1"/>
  <c r="DO119" i="1"/>
  <c r="DW119" i="1" s="1"/>
  <c r="DK119" i="1"/>
  <c r="DI119" i="1"/>
  <c r="DU64" i="1"/>
  <c r="DK64" i="1"/>
  <c r="DI64" i="1"/>
  <c r="DO64" i="1"/>
  <c r="C144" i="1"/>
  <c r="BS164" i="1"/>
  <c r="C164" i="1"/>
  <c r="CM164" i="1"/>
  <c r="EG77" i="1"/>
  <c r="DZ77" i="1" s="1"/>
  <c r="BL77" i="1" s="1"/>
  <c r="EI56" i="1"/>
  <c r="EB56" i="1" s="1"/>
  <c r="BN56" i="1" s="1"/>
  <c r="EJ48" i="1"/>
  <c r="EC48" i="1" s="1"/>
  <c r="BO48" i="1" s="1"/>
  <c r="EF50" i="1"/>
  <c r="DY50" i="1" s="1"/>
  <c r="BK50" i="1" s="1"/>
  <c r="EI51" i="1"/>
  <c r="EB51" i="1" s="1"/>
  <c r="BN51" i="1" s="1"/>
  <c r="BH99" i="1"/>
  <c r="CS99" i="1"/>
  <c r="AX84" i="1"/>
  <c r="CK120" i="1"/>
  <c r="AY120" i="1"/>
  <c r="B120" i="1"/>
  <c r="EG79" i="1"/>
  <c r="DZ79" i="1" s="1"/>
  <c r="BL79" i="1" s="1"/>
  <c r="CM99" i="1"/>
  <c r="C99" i="1"/>
  <c r="C50" i="1"/>
  <c r="CM50" i="1"/>
  <c r="CU106" i="1"/>
  <c r="D181" i="1"/>
  <c r="EH70" i="1"/>
  <c r="EA70" i="1" s="1"/>
  <c r="BM70" i="1" s="1"/>
  <c r="CU128" i="1"/>
  <c r="CS111" i="1"/>
  <c r="BH111" i="1"/>
  <c r="C52" i="1"/>
  <c r="CM52" i="1"/>
  <c r="EF52" i="1"/>
  <c r="DY52" i="1" s="1"/>
  <c r="BK52" i="1" s="1"/>
  <c r="BS168" i="1"/>
  <c r="AY168" i="1"/>
  <c r="CM168" i="1"/>
  <c r="C168" i="1"/>
  <c r="EG45" i="1"/>
  <c r="DZ45" i="1" s="1"/>
  <c r="BL45" i="1" s="1"/>
  <c r="EN44" i="1"/>
  <c r="D182" i="1"/>
  <c r="Y32" i="2"/>
  <c r="BG31" i="1" s="1"/>
  <c r="AZ32" i="1"/>
  <c r="A33" i="2"/>
  <c r="DG32" i="1"/>
  <c r="F32" i="1"/>
  <c r="A33" i="1"/>
  <c r="Q33" i="2"/>
  <c r="O33" i="2"/>
  <c r="F33" i="2"/>
  <c r="H33" i="2"/>
  <c r="B33" i="2"/>
  <c r="V33" i="2"/>
  <c r="P33" i="2"/>
  <c r="G33" i="2"/>
  <c r="E33" i="2"/>
  <c r="S33" i="2"/>
  <c r="C33" i="2"/>
  <c r="I33" i="2"/>
  <c r="R33" i="2"/>
  <c r="M33" i="2"/>
  <c r="W33" i="2"/>
  <c r="D33" i="2"/>
  <c r="X33" i="2"/>
  <c r="T33" i="2"/>
  <c r="U33" i="2"/>
  <c r="L33" i="2"/>
  <c r="J33" i="2"/>
  <c r="N33" i="2"/>
  <c r="K33" i="2"/>
  <c r="BT173" i="1" l="1"/>
  <c r="DQ114" i="1"/>
  <c r="BT187" i="1"/>
  <c r="ES115" i="1"/>
  <c r="ES100" i="1"/>
  <c r="ES110" i="1"/>
  <c r="ES125" i="1"/>
  <c r="ES102" i="1"/>
  <c r="ES119" i="1"/>
  <c r="ES118" i="1"/>
  <c r="ES122" i="1"/>
  <c r="ES109" i="1"/>
  <c r="ES104" i="1"/>
  <c r="ES121" i="1"/>
  <c r="ES101" i="1"/>
  <c r="ES98" i="1"/>
  <c r="ES126" i="1"/>
  <c r="ES113" i="1"/>
  <c r="ES93" i="1"/>
  <c r="ES123" i="1"/>
  <c r="ES130" i="1"/>
  <c r="ES96" i="1"/>
  <c r="ES120" i="1"/>
  <c r="ES94" i="1"/>
  <c r="ES128" i="1"/>
  <c r="ES127" i="1"/>
  <c r="ES85" i="1"/>
  <c r="ES95" i="1"/>
  <c r="ES99" i="1"/>
  <c r="ES124" i="1"/>
  <c r="ES97" i="1"/>
  <c r="ES129" i="1"/>
  <c r="ES108" i="1"/>
  <c r="ES117" i="1"/>
  <c r="ES114" i="1"/>
  <c r="ES116" i="1"/>
  <c r="ES111" i="1"/>
  <c r="ES107" i="1"/>
  <c r="ES105" i="1"/>
  <c r="ES112" i="1"/>
  <c r="ES106" i="1"/>
  <c r="ES103" i="1"/>
  <c r="BT168" i="1"/>
  <c r="BT178" i="1"/>
  <c r="BT141" i="1"/>
  <c r="BT147" i="1"/>
  <c r="BT179" i="1"/>
  <c r="BT146" i="1"/>
  <c r="BT155" i="1"/>
  <c r="BT170" i="1"/>
  <c r="BT144" i="1"/>
  <c r="BT161" i="1"/>
  <c r="BT164" i="1"/>
  <c r="BT153" i="1"/>
  <c r="BT174" i="1"/>
  <c r="BT157" i="1"/>
  <c r="BT151" i="1"/>
  <c r="BT185" i="1"/>
  <c r="BT180" i="1"/>
  <c r="BT159" i="1"/>
  <c r="BT165" i="1"/>
  <c r="BT167" i="1"/>
  <c r="BT183" i="1"/>
  <c r="BT175" i="1"/>
  <c r="BT176" i="1"/>
  <c r="BT150" i="1"/>
  <c r="BT169" i="1"/>
  <c r="BT160" i="1"/>
  <c r="BT152" i="1"/>
  <c r="BT184" i="1"/>
  <c r="BT163" i="1"/>
  <c r="BT154" i="1"/>
  <c r="BT172" i="1"/>
  <c r="BT156" i="1"/>
  <c r="BT166" i="1"/>
  <c r="BT148" i="1"/>
  <c r="BT171" i="1"/>
  <c r="BT149" i="1"/>
  <c r="BT162" i="1"/>
  <c r="BT145" i="1"/>
  <c r="BT158" i="1"/>
  <c r="BT186" i="1"/>
  <c r="BT177" i="1"/>
  <c r="DP98" i="1"/>
  <c r="BU144" i="1"/>
  <c r="DV52" i="1"/>
  <c r="E92" i="1"/>
  <c r="DS129" i="1"/>
  <c r="DM116" i="1"/>
  <c r="DS95" i="1"/>
  <c r="DL123" i="1"/>
  <c r="DQ115" i="1"/>
  <c r="DL56" i="1"/>
  <c r="DQ122" i="1"/>
  <c r="DP88" i="1"/>
  <c r="DS90" i="1"/>
  <c r="DQ90" i="1"/>
  <c r="DW168" i="1"/>
  <c r="ES168" i="1" s="1"/>
  <c r="DW50" i="1"/>
  <c r="DW49" i="1"/>
  <c r="DW52" i="1"/>
  <c r="DV64" i="1"/>
  <c r="DW163" i="1"/>
  <c r="ES163" i="1" s="1"/>
  <c r="DW51" i="1"/>
  <c r="DW53" i="1"/>
  <c r="DV49" i="1"/>
  <c r="DW64" i="1"/>
  <c r="DW56" i="1"/>
  <c r="DV51" i="1"/>
  <c r="DV50" i="1"/>
  <c r="DV53" i="1"/>
  <c r="DV56" i="1"/>
  <c r="E50" i="1"/>
  <c r="BU171" i="1"/>
  <c r="BQ53" i="1"/>
  <c r="DQ117" i="1"/>
  <c r="DQ163" i="1"/>
  <c r="DP90" i="1"/>
  <c r="DP130" i="1"/>
  <c r="CP86" i="1"/>
  <c r="CP50" i="1"/>
  <c r="DP106" i="1"/>
  <c r="BU187" i="1"/>
  <c r="DV86" i="1"/>
  <c r="ES86" i="1" s="1"/>
  <c r="C84" i="1"/>
  <c r="DV88" i="1"/>
  <c r="ES88" i="1" s="1"/>
  <c r="BU52" i="1"/>
  <c r="DH131" i="1"/>
  <c r="DI84" i="1"/>
  <c r="BU176" i="1"/>
  <c r="DV89" i="1"/>
  <c r="ES89" i="1" s="1"/>
  <c r="BU170" i="1"/>
  <c r="DI131" i="1"/>
  <c r="BU177" i="1"/>
  <c r="CP51" i="1"/>
  <c r="DI132" i="1"/>
  <c r="DM114" i="1"/>
  <c r="DQ110" i="1"/>
  <c r="DP105" i="1"/>
  <c r="DM107" i="1"/>
  <c r="BX53" i="1"/>
  <c r="BY54" i="1" s="1"/>
  <c r="DQ53" i="1"/>
  <c r="DL96" i="1"/>
  <c r="DL121" i="1"/>
  <c r="DL126" i="1"/>
  <c r="DP86" i="1"/>
  <c r="DP122" i="1"/>
  <c r="DM87" i="1"/>
  <c r="DL89" i="1"/>
  <c r="BQ52" i="1"/>
  <c r="BI125" i="1"/>
  <c r="BU156" i="1"/>
  <c r="CP113" i="1"/>
  <c r="CP90" i="1"/>
  <c r="DV87" i="1"/>
  <c r="ES87" i="1" s="1"/>
  <c r="DM93" i="1"/>
  <c r="BU164" i="1"/>
  <c r="BV164" i="1" s="1"/>
  <c r="DS96" i="1"/>
  <c r="DQ93" i="1"/>
  <c r="DS93" i="1"/>
  <c r="DP104" i="1"/>
  <c r="DQ118" i="1"/>
  <c r="DL110" i="1"/>
  <c r="DH84" i="1"/>
  <c r="E89" i="1"/>
  <c r="BI96" i="1"/>
  <c r="E113" i="1"/>
  <c r="DL130" i="1"/>
  <c r="CP122" i="1"/>
  <c r="CP127" i="1"/>
  <c r="DM108" i="1"/>
  <c r="DQ120" i="1"/>
  <c r="DM97" i="1"/>
  <c r="BI128" i="1"/>
  <c r="DM86" i="1"/>
  <c r="DL115" i="1"/>
  <c r="DS97" i="1"/>
  <c r="DP85" i="1"/>
  <c r="CP89" i="1"/>
  <c r="E93" i="1"/>
  <c r="CP104" i="1"/>
  <c r="E108" i="1"/>
  <c r="CP100" i="1"/>
  <c r="DV91" i="1"/>
  <c r="ES91" i="1" s="1"/>
  <c r="DP125" i="1"/>
  <c r="DS127" i="1"/>
  <c r="CP53" i="1"/>
  <c r="DM127" i="1"/>
  <c r="E51" i="1"/>
  <c r="CP163" i="1"/>
  <c r="DV90" i="1"/>
  <c r="ES90" i="1" s="1"/>
  <c r="E87" i="1"/>
  <c r="DQ130" i="1"/>
  <c r="DM109" i="1"/>
  <c r="DS114" i="1"/>
  <c r="DP50" i="1"/>
  <c r="DL112" i="1"/>
  <c r="BI120" i="1"/>
  <c r="BS49" i="1"/>
  <c r="DM101" i="1"/>
  <c r="D136" i="1"/>
  <c r="DL128" i="1"/>
  <c r="DM92" i="1"/>
  <c r="DM123" i="1"/>
  <c r="DQ89" i="1"/>
  <c r="DS99" i="1"/>
  <c r="E119" i="1"/>
  <c r="DL100" i="1"/>
  <c r="DP113" i="1"/>
  <c r="DQ96" i="1"/>
  <c r="CP101" i="1"/>
  <c r="BI122" i="1"/>
  <c r="E110" i="1"/>
  <c r="DP89" i="1"/>
  <c r="DQ91" i="1"/>
  <c r="E105" i="1"/>
  <c r="DQ129" i="1"/>
  <c r="CP97" i="1"/>
  <c r="DL122" i="1"/>
  <c r="DQ95" i="1"/>
  <c r="DP107" i="1"/>
  <c r="DS102" i="1"/>
  <c r="DP109" i="1"/>
  <c r="BI119" i="1"/>
  <c r="DS104" i="1"/>
  <c r="DS128" i="1"/>
  <c r="E91" i="1"/>
  <c r="BU138" i="1"/>
  <c r="E64" i="1"/>
  <c r="E115" i="1"/>
  <c r="E97" i="1"/>
  <c r="E127" i="1"/>
  <c r="E121" i="1"/>
  <c r="CP120" i="1"/>
  <c r="DQ109" i="1"/>
  <c r="CP91" i="1"/>
  <c r="DM102" i="1"/>
  <c r="E114" i="1"/>
  <c r="DS109" i="1"/>
  <c r="DQ101" i="1"/>
  <c r="E100" i="1"/>
  <c r="DM96" i="1"/>
  <c r="DL106" i="1"/>
  <c r="CP119" i="1"/>
  <c r="BI109" i="1"/>
  <c r="CP87" i="1"/>
  <c r="E98" i="1"/>
  <c r="E106" i="1"/>
  <c r="DP102" i="1"/>
  <c r="E120" i="1"/>
  <c r="E116" i="1"/>
  <c r="DQ94" i="1"/>
  <c r="DS118" i="1"/>
  <c r="DP123" i="1"/>
  <c r="DM129" i="1"/>
  <c r="DM94" i="1"/>
  <c r="DM95" i="1"/>
  <c r="DL86" i="1"/>
  <c r="DS94" i="1"/>
  <c r="BI116" i="1"/>
  <c r="DV92" i="1"/>
  <c r="ES92" i="1" s="1"/>
  <c r="BI106" i="1"/>
  <c r="BS70" i="1"/>
  <c r="BT70" i="1" s="1"/>
  <c r="BU148" i="1"/>
  <c r="DL107" i="1"/>
  <c r="BU184" i="1"/>
  <c r="CB50" i="1"/>
  <c r="CB49" i="1"/>
  <c r="BI52" i="1"/>
  <c r="DL114" i="1"/>
  <c r="DP108" i="1"/>
  <c r="DQ107" i="1"/>
  <c r="DQ112" i="1"/>
  <c r="DP49" i="1"/>
  <c r="CB52" i="1"/>
  <c r="BI53" i="1"/>
  <c r="BU137" i="1"/>
  <c r="BI103" i="1"/>
  <c r="E94" i="1"/>
  <c r="BI105" i="1"/>
  <c r="CP106" i="1"/>
  <c r="CP121" i="1"/>
  <c r="E117" i="1"/>
  <c r="BI104" i="1"/>
  <c r="BI108" i="1"/>
  <c r="BI91" i="1"/>
  <c r="DM98" i="1"/>
  <c r="BX50" i="1"/>
  <c r="DL95" i="1"/>
  <c r="BI110" i="1"/>
  <c r="CP114" i="1"/>
  <c r="DS111" i="1"/>
  <c r="DP95" i="1"/>
  <c r="BU50" i="1"/>
  <c r="DQ99" i="1"/>
  <c r="DS106" i="1"/>
  <c r="DM113" i="1"/>
  <c r="DL87" i="1"/>
  <c r="DM89" i="1"/>
  <c r="DP96" i="1"/>
  <c r="BI121" i="1"/>
  <c r="DS91" i="1"/>
  <c r="DL118" i="1"/>
  <c r="BI92" i="1"/>
  <c r="DL105" i="1"/>
  <c r="CP88" i="1"/>
  <c r="CP118" i="1"/>
  <c r="DP114" i="1"/>
  <c r="DP92" i="1"/>
  <c r="BI126" i="1"/>
  <c r="CP128" i="1"/>
  <c r="DL97" i="1"/>
  <c r="DQ127" i="1"/>
  <c r="E126" i="1"/>
  <c r="DP101" i="1"/>
  <c r="DM110" i="1"/>
  <c r="BU158" i="1"/>
  <c r="DP64" i="1"/>
  <c r="BU162" i="1"/>
  <c r="BU141" i="1"/>
  <c r="DR49" i="1"/>
  <c r="DM56" i="1"/>
  <c r="DQ49" i="1"/>
  <c r="DS52" i="1"/>
  <c r="BU49" i="1"/>
  <c r="BU178" i="1"/>
  <c r="DP126" i="1"/>
  <c r="BI89" i="1"/>
  <c r="EJ136" i="1"/>
  <c r="DS103" i="1"/>
  <c r="DS120" i="1"/>
  <c r="DS110" i="1"/>
  <c r="DQ108" i="1"/>
  <c r="CS84" i="1"/>
  <c r="DS101" i="1"/>
  <c r="DP128" i="1"/>
  <c r="BU180" i="1"/>
  <c r="BI112" i="1"/>
  <c r="CQ84" i="1"/>
  <c r="DS119" i="1"/>
  <c r="BU139" i="1"/>
  <c r="BI131" i="1"/>
  <c r="CO84" i="1"/>
  <c r="CO132" i="1" s="1"/>
  <c r="BI88" i="1"/>
  <c r="BI102" i="1"/>
  <c r="BI115" i="1"/>
  <c r="CP123" i="1"/>
  <c r="CP168" i="1"/>
  <c r="BI117" i="1"/>
  <c r="E103" i="1"/>
  <c r="E122" i="1"/>
  <c r="CP92" i="1"/>
  <c r="CP110" i="1"/>
  <c r="CP103" i="1"/>
  <c r="CP93" i="1"/>
  <c r="CP108" i="1"/>
  <c r="BI114" i="1"/>
  <c r="CP115" i="1"/>
  <c r="CP107" i="1"/>
  <c r="CP95" i="1"/>
  <c r="BI90" i="1"/>
  <c r="E130" i="1"/>
  <c r="E102" i="1"/>
  <c r="CP125" i="1"/>
  <c r="D84" i="1"/>
  <c r="E90" i="1"/>
  <c r="BI130" i="1"/>
  <c r="E118" i="1"/>
  <c r="E123" i="1"/>
  <c r="CU84" i="1"/>
  <c r="BI123" i="1"/>
  <c r="CP96" i="1"/>
  <c r="CP111" i="1"/>
  <c r="E128" i="1"/>
  <c r="BI95" i="1"/>
  <c r="E111" i="1"/>
  <c r="CP116" i="1"/>
  <c r="CP105" i="1"/>
  <c r="CP98" i="1"/>
  <c r="E99" i="1"/>
  <c r="CP124" i="1"/>
  <c r="CP126" i="1"/>
  <c r="E86" i="1"/>
  <c r="E125" i="1"/>
  <c r="CP130" i="1"/>
  <c r="DP94" i="1"/>
  <c r="DM112" i="1"/>
  <c r="DM91" i="1"/>
  <c r="BU142" i="1"/>
  <c r="DS87" i="1"/>
  <c r="DS112" i="1"/>
  <c r="DQ87" i="1"/>
  <c r="DS116" i="1"/>
  <c r="BZ51" i="1"/>
  <c r="DQ106" i="1"/>
  <c r="DL94" i="1"/>
  <c r="DL117" i="1"/>
  <c r="DQ126" i="1"/>
  <c r="DM111" i="1"/>
  <c r="DP127" i="1"/>
  <c r="DP129" i="1"/>
  <c r="DP93" i="1"/>
  <c r="DS121" i="1"/>
  <c r="DM125" i="1"/>
  <c r="DL99" i="1"/>
  <c r="DP87" i="1"/>
  <c r="DS168" i="1"/>
  <c r="DQ124" i="1"/>
  <c r="DL108" i="1"/>
  <c r="BU160" i="1"/>
  <c r="DM118" i="1"/>
  <c r="DQ50" i="1"/>
  <c r="DQ92" i="1"/>
  <c r="DK131" i="1"/>
  <c r="DL109" i="1"/>
  <c r="DL111" i="1"/>
  <c r="DL113" i="1"/>
  <c r="DQ97" i="1"/>
  <c r="DS122" i="1"/>
  <c r="DQ102" i="1"/>
  <c r="DQ98" i="1"/>
  <c r="DS107" i="1"/>
  <c r="DS98" i="1"/>
  <c r="BU157" i="1"/>
  <c r="CP56" i="1"/>
  <c r="DL49" i="1"/>
  <c r="DZ142" i="1"/>
  <c r="BL142" i="1" s="1"/>
  <c r="BS142" i="1" s="1"/>
  <c r="BT142" i="1" s="1"/>
  <c r="EG136" i="1"/>
  <c r="DL50" i="1"/>
  <c r="DS126" i="1"/>
  <c r="DL92" i="1"/>
  <c r="DP99" i="1"/>
  <c r="DM130" i="1"/>
  <c r="DS130" i="1"/>
  <c r="DK84" i="1"/>
  <c r="DM119" i="1"/>
  <c r="DS86" i="1"/>
  <c r="DQ86" i="1"/>
  <c r="DS100" i="1"/>
  <c r="DM100" i="1"/>
  <c r="DQ105" i="1"/>
  <c r="DM105" i="1"/>
  <c r="EA181" i="1"/>
  <c r="BM181" i="1" s="1"/>
  <c r="BS181" i="1" s="1"/>
  <c r="BT181" i="1" s="1"/>
  <c r="EH136" i="1"/>
  <c r="CP102" i="1"/>
  <c r="DL168" i="1"/>
  <c r="DP168" i="1"/>
  <c r="DJ84" i="1"/>
  <c r="BH131" i="1"/>
  <c r="DM126" i="1"/>
  <c r="DL93" i="1"/>
  <c r="BI129" i="1"/>
  <c r="BI97" i="1"/>
  <c r="BI98" i="1"/>
  <c r="DL129" i="1"/>
  <c r="BU165" i="1"/>
  <c r="CR82" i="1"/>
  <c r="DS117" i="1"/>
  <c r="DQ123" i="1"/>
  <c r="DS123" i="1"/>
  <c r="DM99" i="1"/>
  <c r="BI82" i="1"/>
  <c r="BI107" i="1"/>
  <c r="DK132" i="1"/>
  <c r="DL104" i="1"/>
  <c r="DL88" i="1"/>
  <c r="DP117" i="1"/>
  <c r="DS89" i="1"/>
  <c r="DM120" i="1"/>
  <c r="DL85" i="1"/>
  <c r="DM163" i="1"/>
  <c r="BI87" i="1"/>
  <c r="DL125" i="1"/>
  <c r="DM124" i="1"/>
  <c r="CS82" i="1"/>
  <c r="DQ125" i="1"/>
  <c r="DP110" i="1"/>
  <c r="DP97" i="1"/>
  <c r="DQ111" i="1"/>
  <c r="DP118" i="1"/>
  <c r="DM85" i="1"/>
  <c r="DP119" i="1"/>
  <c r="DL124" i="1"/>
  <c r="DP124" i="1"/>
  <c r="CP129" i="1"/>
  <c r="CM84" i="1"/>
  <c r="CM131" i="1" s="1"/>
  <c r="DS88" i="1"/>
  <c r="DQ88" i="1"/>
  <c r="DQ168" i="1"/>
  <c r="DS163" i="1"/>
  <c r="DP112" i="1"/>
  <c r="DP115" i="1"/>
  <c r="BI94" i="1"/>
  <c r="BI93" i="1"/>
  <c r="DS115" i="1"/>
  <c r="DM115" i="1"/>
  <c r="DS113" i="1"/>
  <c r="DQ113" i="1"/>
  <c r="DP91" i="1"/>
  <c r="DL91" i="1"/>
  <c r="CP94" i="1"/>
  <c r="DM104" i="1"/>
  <c r="DQ104" i="1"/>
  <c r="DM122" i="1"/>
  <c r="E107" i="1"/>
  <c r="BI127" i="1"/>
  <c r="DL90" i="1"/>
  <c r="DH132" i="1"/>
  <c r="DS105" i="1"/>
  <c r="EI136" i="1"/>
  <c r="DS92" i="1"/>
  <c r="DL98" i="1"/>
  <c r="DL119" i="1"/>
  <c r="DL101" i="1"/>
  <c r="DP121" i="1"/>
  <c r="DQ100" i="1"/>
  <c r="DQ103" i="1"/>
  <c r="BI113" i="1"/>
  <c r="DM117" i="1"/>
  <c r="DL102" i="1"/>
  <c r="DM103" i="1"/>
  <c r="DQ121" i="1"/>
  <c r="DS124" i="1"/>
  <c r="DM88" i="1"/>
  <c r="DM106" i="1"/>
  <c r="DM168" i="1"/>
  <c r="DS108" i="1"/>
  <c r="DP100" i="1"/>
  <c r="BI111" i="1"/>
  <c r="BI100" i="1"/>
  <c r="DJ132" i="1"/>
  <c r="DP111" i="1"/>
  <c r="DL52" i="1"/>
  <c r="DM121" i="1"/>
  <c r="E168" i="1"/>
  <c r="CP99" i="1"/>
  <c r="BI124" i="1"/>
  <c r="BI101" i="1"/>
  <c r="E104" i="1"/>
  <c r="E124" i="1"/>
  <c r="DL127" i="1"/>
  <c r="BU168" i="1"/>
  <c r="BU149" i="1"/>
  <c r="BU181" i="1"/>
  <c r="DR53" i="1"/>
  <c r="BU146" i="1"/>
  <c r="E56" i="1"/>
  <c r="DS53" i="1"/>
  <c r="DM53" i="1"/>
  <c r="CB56" i="1"/>
  <c r="CC56" i="1" s="1"/>
  <c r="BU51" i="1"/>
  <c r="DQ116" i="1"/>
  <c r="BU188" i="1"/>
  <c r="BU167" i="1"/>
  <c r="BU145" i="1"/>
  <c r="BS51" i="1"/>
  <c r="BU152" i="1"/>
  <c r="E52" i="1"/>
  <c r="CB51" i="1"/>
  <c r="E49" i="1"/>
  <c r="BU175" i="1"/>
  <c r="BU161" i="1"/>
  <c r="BO44" i="1"/>
  <c r="BS64" i="1"/>
  <c r="CP49" i="1"/>
  <c r="BU147" i="1"/>
  <c r="BU183" i="1"/>
  <c r="BU182" i="1"/>
  <c r="BU140" i="1"/>
  <c r="DL51" i="1"/>
  <c r="DQ51" i="1"/>
  <c r="BH82" i="1"/>
  <c r="DQ119" i="1"/>
  <c r="DJ131" i="1"/>
  <c r="BH84" i="1"/>
  <c r="BI99" i="1"/>
  <c r="CP52" i="1"/>
  <c r="E53" i="1"/>
  <c r="CP64" i="1"/>
  <c r="BS52" i="1"/>
  <c r="DP53" i="1"/>
  <c r="DP56" i="1"/>
  <c r="BI50" i="1"/>
  <c r="BU172" i="1"/>
  <c r="BS63" i="1"/>
  <c r="DQ52" i="1"/>
  <c r="BU179" i="1"/>
  <c r="BI51" i="1"/>
  <c r="DM50" i="1"/>
  <c r="BU153" i="1"/>
  <c r="DL53" i="1"/>
  <c r="DS56" i="1"/>
  <c r="DM52" i="1"/>
  <c r="DP51" i="1"/>
  <c r="DP52" i="1"/>
  <c r="BU166" i="1"/>
  <c r="EH44" i="1"/>
  <c r="DS51" i="1"/>
  <c r="DQ56" i="1"/>
  <c r="DM51" i="1"/>
  <c r="DM64" i="1"/>
  <c r="BZ49" i="1"/>
  <c r="CB168" i="1"/>
  <c r="BU155" i="1"/>
  <c r="DM49" i="1"/>
  <c r="DS49" i="1"/>
  <c r="EJ44" i="1"/>
  <c r="BZ56" i="1"/>
  <c r="CA56" i="1" s="1"/>
  <c r="BX49" i="1"/>
  <c r="EG44" i="1"/>
  <c r="BX56" i="1"/>
  <c r="BY56" i="1" s="1"/>
  <c r="DL64" i="1"/>
  <c r="DR56" i="1"/>
  <c r="BU185" i="1"/>
  <c r="BS50" i="1"/>
  <c r="BU154" i="1"/>
  <c r="CB64" i="1"/>
  <c r="CC65" i="1" s="1"/>
  <c r="BU143" i="1"/>
  <c r="BZ52" i="1"/>
  <c r="BZ64" i="1"/>
  <c r="CA65" i="1" s="1"/>
  <c r="BX52" i="1"/>
  <c r="DQ64" i="1"/>
  <c r="EI44" i="1"/>
  <c r="BL44" i="1"/>
  <c r="BX51" i="1"/>
  <c r="BO136" i="1"/>
  <c r="BZ53" i="1"/>
  <c r="CA54" i="1" s="1"/>
  <c r="BU186" i="1"/>
  <c r="BN136" i="1"/>
  <c r="BU174" i="1"/>
  <c r="BU189" i="1"/>
  <c r="BU64" i="1"/>
  <c r="BQ49" i="1"/>
  <c r="BQ56" i="1"/>
  <c r="BR56" i="1" s="1"/>
  <c r="BU159" i="1"/>
  <c r="BU169" i="1"/>
  <c r="CB53" i="1"/>
  <c r="CC54" i="1" s="1"/>
  <c r="BU150" i="1"/>
  <c r="BZ50" i="1"/>
  <c r="DS64" i="1"/>
  <c r="DM128" i="1"/>
  <c r="BM44" i="1"/>
  <c r="BQ51" i="1"/>
  <c r="DR50" i="1"/>
  <c r="BU173" i="1"/>
  <c r="BU151" i="1"/>
  <c r="BU56" i="1"/>
  <c r="BS53" i="1"/>
  <c r="BQ50" i="1"/>
  <c r="BN44" i="1"/>
  <c r="BU53" i="1"/>
  <c r="BS56" i="1"/>
  <c r="BT56" i="1" s="1"/>
  <c r="DR51" i="1"/>
  <c r="CB163" i="1"/>
  <c r="DR52" i="1"/>
  <c r="DQ85" i="1"/>
  <c r="E163" i="1"/>
  <c r="DP163" i="1"/>
  <c r="DL163" i="1"/>
  <c r="E95" i="1"/>
  <c r="DS50" i="1"/>
  <c r="BI118" i="1"/>
  <c r="DL103" i="1"/>
  <c r="DP103" i="1"/>
  <c r="E88" i="1"/>
  <c r="DS125" i="1"/>
  <c r="DS85" i="1"/>
  <c r="E112" i="1"/>
  <c r="CP112" i="1"/>
  <c r="DL116" i="1"/>
  <c r="DP116" i="1"/>
  <c r="DQ128" i="1"/>
  <c r="E129" i="1"/>
  <c r="E109" i="1"/>
  <c r="DP120" i="1"/>
  <c r="DL120" i="1"/>
  <c r="DM90" i="1"/>
  <c r="CP117" i="1"/>
  <c r="E96" i="1"/>
  <c r="E101" i="1"/>
  <c r="CP109" i="1"/>
  <c r="Y33" i="2"/>
  <c r="BG32" i="1" s="1"/>
  <c r="AZ33" i="1"/>
  <c r="A34" i="2"/>
  <c r="DG33" i="1"/>
  <c r="F33" i="1"/>
  <c r="A34" i="1"/>
  <c r="S34" i="2"/>
  <c r="D34" i="2"/>
  <c r="H34" i="2"/>
  <c r="P34" i="2"/>
  <c r="G34" i="2"/>
  <c r="C34" i="2"/>
  <c r="X34" i="2"/>
  <c r="V34" i="2"/>
  <c r="O34" i="2"/>
  <c r="W34" i="2"/>
  <c r="I34" i="2"/>
  <c r="Q34" i="2"/>
  <c r="J34" i="2"/>
  <c r="E34" i="2"/>
  <c r="M34" i="2"/>
  <c r="U34" i="2"/>
  <c r="T34" i="2"/>
  <c r="K34" i="2"/>
  <c r="L34" i="2"/>
  <c r="N34" i="2"/>
  <c r="B34" i="2"/>
  <c r="R34" i="2"/>
  <c r="F34" i="2"/>
  <c r="BV185" i="1" l="1"/>
  <c r="BV157" i="1"/>
  <c r="BT50" i="1"/>
  <c r="BT52" i="1"/>
  <c r="ES56" i="1"/>
  <c r="ES53" i="1"/>
  <c r="ES49" i="1"/>
  <c r="ES51" i="1"/>
  <c r="ES50" i="1"/>
  <c r="ES64" i="1"/>
  <c r="ES52" i="1"/>
  <c r="BV140" i="1"/>
  <c r="BV161" i="1"/>
  <c r="BV178" i="1"/>
  <c r="CC52" i="1"/>
  <c r="BV147" i="1"/>
  <c r="BV166" i="1"/>
  <c r="BV182" i="1"/>
  <c r="BR50" i="1"/>
  <c r="BV177" i="1"/>
  <c r="BV159" i="1"/>
  <c r="BV189" i="1"/>
  <c r="BV145" i="1"/>
  <c r="BV143" i="1"/>
  <c r="BV153" i="1"/>
  <c r="BV181" i="1"/>
  <c r="BV165" i="1"/>
  <c r="BT53" i="1"/>
  <c r="BT54" i="1"/>
  <c r="BT64" i="1"/>
  <c r="BT65" i="1"/>
  <c r="BT51" i="1"/>
  <c r="BR51" i="1"/>
  <c r="BR53" i="1"/>
  <c r="BR54" i="1"/>
  <c r="BR52" i="1"/>
  <c r="BV172" i="1"/>
  <c r="BV151" i="1"/>
  <c r="BV174" i="1"/>
  <c r="BV169" i="1"/>
  <c r="BV179" i="1"/>
  <c r="BV183" i="1"/>
  <c r="BV162" i="1"/>
  <c r="BV187" i="1"/>
  <c r="BV149" i="1"/>
  <c r="BV167" i="1"/>
  <c r="BV173" i="1"/>
  <c r="BV142" i="1"/>
  <c r="BV139" i="1"/>
  <c r="BV146" i="1"/>
  <c r="BV168" i="1"/>
  <c r="BV160" i="1"/>
  <c r="BV184" i="1"/>
  <c r="BV176" i="1"/>
  <c r="BV171" i="1"/>
  <c r="BV150" i="1"/>
  <c r="BV175" i="1"/>
  <c r="BV152" i="1"/>
  <c r="BV188" i="1"/>
  <c r="BV180" i="1"/>
  <c r="BV158" i="1"/>
  <c r="BV144" i="1"/>
  <c r="BV163" i="1"/>
  <c r="BV186" i="1"/>
  <c r="BV154" i="1"/>
  <c r="BV155" i="1"/>
  <c r="BV141" i="1"/>
  <c r="BV148" i="1"/>
  <c r="BV138" i="1"/>
  <c r="BV156" i="1"/>
  <c r="BV170" i="1"/>
  <c r="BT143" i="1"/>
  <c r="BT182" i="1"/>
  <c r="DP131" i="1"/>
  <c r="DL132" i="1"/>
  <c r="DP84" i="1"/>
  <c r="CW52" i="1"/>
  <c r="DN132" i="1"/>
  <c r="DP132" i="1"/>
  <c r="CW49" i="1"/>
  <c r="CO131" i="1"/>
  <c r="CC50" i="1"/>
  <c r="ET50" i="1"/>
  <c r="CM132" i="1"/>
  <c r="CQ82" i="1"/>
  <c r="CA52" i="1"/>
  <c r="BM136" i="1"/>
  <c r="BL136" i="1"/>
  <c r="DS132" i="1"/>
  <c r="DQ132" i="1"/>
  <c r="DL84" i="1"/>
  <c r="DL131" i="1"/>
  <c r="DM131" i="1"/>
  <c r="DQ131" i="1"/>
  <c r="DQ84" i="1"/>
  <c r="CW51" i="1"/>
  <c r="DM132" i="1"/>
  <c r="CC51" i="1"/>
  <c r="ET51" i="1"/>
  <c r="CY50" i="1"/>
  <c r="DS84" i="1"/>
  <c r="DS131" i="1"/>
  <c r="DM84" i="1"/>
  <c r="CY52" i="1"/>
  <c r="ET49" i="1"/>
  <c r="BY51" i="1"/>
  <c r="BY53" i="1"/>
  <c r="CY51" i="1"/>
  <c r="BY52" i="1"/>
  <c r="BY50" i="1"/>
  <c r="CC53" i="1"/>
  <c r="CY49" i="1"/>
  <c r="CW53" i="1"/>
  <c r="CW56" i="1"/>
  <c r="ET56" i="1"/>
  <c r="CA50" i="1"/>
  <c r="CA51" i="1"/>
  <c r="CA53" i="1"/>
  <c r="ET53" i="1"/>
  <c r="CY53" i="1"/>
  <c r="CZ54" i="1" s="1"/>
  <c r="CY56" i="1"/>
  <c r="CZ56" i="1" s="1"/>
  <c r="ET52" i="1"/>
  <c r="CW50" i="1"/>
  <c r="BU136" i="1"/>
  <c r="BU191" i="1" s="1"/>
  <c r="Y34" i="2"/>
  <c r="BG33" i="1" s="1"/>
  <c r="AZ34" i="1"/>
  <c r="A35" i="2"/>
  <c r="DG34" i="1"/>
  <c r="F34" i="1"/>
  <c r="A35" i="1"/>
  <c r="P35" i="2"/>
  <c r="N35" i="2"/>
  <c r="S35" i="2"/>
  <c r="I35" i="2"/>
  <c r="E35" i="2"/>
  <c r="J35" i="2"/>
  <c r="F35" i="2"/>
  <c r="O35" i="2"/>
  <c r="X35" i="2"/>
  <c r="M35" i="2"/>
  <c r="W35" i="2"/>
  <c r="V35" i="2"/>
  <c r="R35" i="2"/>
  <c r="G35" i="2"/>
  <c r="H35" i="2"/>
  <c r="U35" i="2"/>
  <c r="D35" i="2"/>
  <c r="K35" i="2"/>
  <c r="T35" i="2"/>
  <c r="C35" i="2"/>
  <c r="L35" i="2"/>
  <c r="B35" i="2"/>
  <c r="Q35" i="2"/>
  <c r="CZ50" i="1" l="1"/>
  <c r="CZ52" i="1"/>
  <c r="CZ53" i="1"/>
  <c r="CZ51" i="1"/>
  <c r="BU190" i="1"/>
  <c r="Y35" i="2"/>
  <c r="BG34" i="1" s="1"/>
  <c r="AZ35" i="1"/>
  <c r="A36" i="2"/>
  <c r="DG35" i="1"/>
  <c r="F35" i="1"/>
  <c r="A36" i="1"/>
  <c r="Q36" i="2"/>
  <c r="R36" i="2"/>
  <c r="I36" i="2"/>
  <c r="T36" i="2"/>
  <c r="X36" i="2"/>
  <c r="C36" i="2"/>
  <c r="G36" i="2"/>
  <c r="F36" i="2"/>
  <c r="J36" i="2"/>
  <c r="N36" i="2"/>
  <c r="V36" i="2"/>
  <c r="B36" i="2"/>
  <c r="L36" i="2"/>
  <c r="E36" i="2"/>
  <c r="S36" i="2"/>
  <c r="P36" i="2"/>
  <c r="W36" i="2"/>
  <c r="O36" i="2"/>
  <c r="U36" i="2"/>
  <c r="D36" i="2"/>
  <c r="M36" i="2"/>
  <c r="K36" i="2"/>
  <c r="H36" i="2"/>
  <c r="Y36" i="2" l="1"/>
  <c r="BG35" i="1" s="1"/>
  <c r="AZ36" i="1"/>
  <c r="A37" i="2"/>
  <c r="DG36" i="1"/>
  <c r="F36" i="1"/>
  <c r="A37" i="1"/>
  <c r="N37" i="2"/>
  <c r="C37" i="2"/>
  <c r="J37" i="2"/>
  <c r="T37" i="2"/>
  <c r="S37" i="2"/>
  <c r="H37" i="2"/>
  <c r="V37" i="2"/>
  <c r="D37" i="2"/>
  <c r="K37" i="2"/>
  <c r="Q37" i="2"/>
  <c r="W37" i="2"/>
  <c r="P37" i="2"/>
  <c r="I37" i="2"/>
  <c r="O37" i="2"/>
  <c r="E37" i="2"/>
  <c r="R37" i="2"/>
  <c r="G37" i="2"/>
  <c r="B37" i="2"/>
  <c r="L37" i="2"/>
  <c r="M37" i="2"/>
  <c r="F37" i="2"/>
  <c r="U37" i="2"/>
  <c r="X37" i="2"/>
  <c r="Y37" i="2" l="1"/>
  <c r="BG36" i="1" s="1"/>
  <c r="AZ37" i="1"/>
  <c r="A38" i="2"/>
  <c r="DG37" i="1"/>
  <c r="F37" i="1"/>
  <c r="A38" i="1"/>
  <c r="K38" i="2"/>
  <c r="X38" i="2"/>
  <c r="U38" i="2"/>
  <c r="C38" i="2"/>
  <c r="S38" i="2"/>
  <c r="N38" i="2"/>
  <c r="Q38" i="2"/>
  <c r="W38" i="2"/>
  <c r="H38" i="2"/>
  <c r="B38" i="2"/>
  <c r="G38" i="2"/>
  <c r="J38" i="2"/>
  <c r="D38" i="2"/>
  <c r="V38" i="2"/>
  <c r="P38" i="2"/>
  <c r="I38" i="2"/>
  <c r="M38" i="2"/>
  <c r="O38" i="2"/>
  <c r="F38" i="2"/>
  <c r="L38" i="2"/>
  <c r="E38" i="2"/>
  <c r="T38" i="2"/>
  <c r="R38" i="2"/>
  <c r="Y38" i="2" l="1"/>
  <c r="BG37" i="1" s="1"/>
  <c r="AZ38" i="1"/>
  <c r="A39" i="2"/>
  <c r="DG38" i="1"/>
  <c r="F38" i="1"/>
  <c r="G39" i="2"/>
  <c r="E39" i="2"/>
  <c r="H39" i="2"/>
  <c r="O39" i="2"/>
  <c r="Q39" i="2"/>
  <c r="K39" i="2"/>
  <c r="U39" i="2"/>
  <c r="X39" i="2"/>
  <c r="C39" i="2"/>
  <c r="W39" i="2"/>
  <c r="J39" i="2"/>
  <c r="T39" i="2"/>
  <c r="S39" i="2"/>
  <c r="P39" i="2"/>
  <c r="B39" i="2"/>
  <c r="L39" i="2"/>
  <c r="R39" i="2"/>
  <c r="N39" i="2"/>
  <c r="F39" i="2"/>
  <c r="D39" i="2"/>
  <c r="V39" i="2"/>
  <c r="I39" i="2"/>
  <c r="M39" i="2"/>
  <c r="Y39" i="2" l="1"/>
  <c r="BG38" i="1" s="1"/>
  <c r="DH137" i="1"/>
  <c r="DT137" i="1"/>
  <c r="DN137" i="1"/>
  <c r="DJ137" i="1"/>
  <c r="DV137" i="1" l="1"/>
  <c r="B188" i="1"/>
  <c r="AY178" i="1"/>
  <c r="B178" i="1"/>
  <c r="E178" i="1" s="1"/>
  <c r="AY182" i="1"/>
  <c r="B182" i="1"/>
  <c r="E182" i="1" s="1"/>
  <c r="AY162" i="1"/>
  <c r="B162" i="1"/>
  <c r="E162" i="1" s="1"/>
  <c r="CK162" i="1"/>
  <c r="CP162" i="1" s="1"/>
  <c r="AY151" i="1"/>
  <c r="B151" i="1"/>
  <c r="E151" i="1" s="1"/>
  <c r="B187" i="1"/>
  <c r="E187" i="1" s="1"/>
  <c r="AY187" i="1"/>
  <c r="B137" i="1"/>
  <c r="AS136" i="1"/>
  <c r="B184" i="1"/>
  <c r="E184" i="1" s="1"/>
  <c r="AY184" i="1"/>
  <c r="AY140" i="1"/>
  <c r="B140" i="1"/>
  <c r="E140" i="1" s="1"/>
  <c r="B139" i="1"/>
  <c r="AY155" i="1"/>
  <c r="B155" i="1"/>
  <c r="E155" i="1" s="1"/>
  <c r="AY173" i="1"/>
  <c r="B173" i="1"/>
  <c r="E173" i="1" s="1"/>
  <c r="AY147" i="1"/>
  <c r="B147" i="1"/>
  <c r="E147" i="1" s="1"/>
  <c r="B148" i="1"/>
  <c r="E148" i="1" s="1"/>
  <c r="AY148" i="1"/>
  <c r="AY161" i="1"/>
  <c r="B161" i="1"/>
  <c r="E161" i="1" s="1"/>
  <c r="CK161" i="1"/>
  <c r="CP161" i="1" s="1"/>
  <c r="B159" i="1"/>
  <c r="E159" i="1" s="1"/>
  <c r="AY159" i="1"/>
  <c r="B167" i="1"/>
  <c r="E167" i="1" s="1"/>
  <c r="AY167" i="1"/>
  <c r="AY141" i="1"/>
  <c r="B141" i="1"/>
  <c r="E141" i="1" s="1"/>
  <c r="B176" i="1"/>
  <c r="E176" i="1" s="1"/>
  <c r="AY176" i="1"/>
  <c r="AY160" i="1"/>
  <c r="B160" i="1"/>
  <c r="E160" i="1" s="1"/>
  <c r="B170" i="1"/>
  <c r="E170" i="1" s="1"/>
  <c r="AY170" i="1"/>
  <c r="B186" i="1"/>
  <c r="E186" i="1" s="1"/>
  <c r="AY186" i="1"/>
  <c r="B174" i="1"/>
  <c r="E174" i="1" s="1"/>
  <c r="AY174" i="1"/>
  <c r="B164" i="1"/>
  <c r="E164" i="1" s="1"/>
  <c r="AY164" i="1"/>
  <c r="CK164" i="1"/>
  <c r="CP164" i="1" s="1"/>
  <c r="AY166" i="1"/>
  <c r="B166" i="1"/>
  <c r="E166" i="1" s="1"/>
  <c r="B185" i="1"/>
  <c r="E185" i="1" s="1"/>
  <c r="AY185" i="1"/>
  <c r="AY183" i="1"/>
  <c r="B183" i="1"/>
  <c r="E183" i="1" s="1"/>
  <c r="AY143" i="1"/>
  <c r="B143" i="1"/>
  <c r="E143" i="1" s="1"/>
  <c r="B157" i="1"/>
  <c r="E157" i="1" s="1"/>
  <c r="AY157" i="1"/>
  <c r="AY149" i="1"/>
  <c r="B149" i="1"/>
  <c r="E149" i="1" s="1"/>
  <c r="AT136" i="1"/>
  <c r="B177" i="1"/>
  <c r="E177" i="1" s="1"/>
  <c r="AY177" i="1"/>
  <c r="AY150" i="1"/>
  <c r="B150" i="1"/>
  <c r="E150" i="1" s="1"/>
  <c r="AY153" i="1"/>
  <c r="B153" i="1"/>
  <c r="E153" i="1" s="1"/>
  <c r="B138" i="1"/>
  <c r="B144" i="1"/>
  <c r="E144" i="1" s="1"/>
  <c r="AY144" i="1"/>
  <c r="B145" i="1"/>
  <c r="E145" i="1" s="1"/>
  <c r="AY145" i="1"/>
  <c r="B152" i="1"/>
  <c r="E152" i="1" s="1"/>
  <c r="AY152" i="1"/>
  <c r="B171" i="1"/>
  <c r="E171" i="1" s="1"/>
  <c r="AY171" i="1"/>
  <c r="AY165" i="1"/>
  <c r="CK165" i="1"/>
  <c r="CP165" i="1" s="1"/>
  <c r="B165" i="1"/>
  <c r="E165" i="1" s="1"/>
  <c r="AY154" i="1"/>
  <c r="B154" i="1"/>
  <c r="E154" i="1" s="1"/>
  <c r="B181" i="1"/>
  <c r="E181" i="1" s="1"/>
  <c r="AY181" i="1"/>
  <c r="B175" i="1"/>
  <c r="E175" i="1" s="1"/>
  <c r="AY175" i="1"/>
  <c r="AY158" i="1"/>
  <c r="B158" i="1"/>
  <c r="E158" i="1" s="1"/>
  <c r="B156" i="1"/>
  <c r="E156" i="1" s="1"/>
  <c r="AY156" i="1"/>
  <c r="B179" i="1"/>
  <c r="E179" i="1" s="1"/>
  <c r="AY179" i="1"/>
  <c r="B142" i="1"/>
  <c r="E142" i="1" s="1"/>
  <c r="AY142" i="1"/>
  <c r="AY169" i="1"/>
  <c r="B169" i="1"/>
  <c r="E169" i="1" s="1"/>
  <c r="B189" i="1"/>
  <c r="AY172" i="1"/>
  <c r="B172" i="1"/>
  <c r="E172" i="1" s="1"/>
  <c r="B146" i="1"/>
  <c r="E146" i="1" s="1"/>
  <c r="AY146" i="1"/>
  <c r="AY180" i="1"/>
  <c r="B180" i="1"/>
  <c r="E180" i="1" s="1"/>
  <c r="B136" i="1" l="1"/>
  <c r="DN131" i="1" l="1"/>
  <c r="CF184" i="1"/>
  <c r="CF179" i="1"/>
  <c r="EL159" i="1"/>
  <c r="BE159" i="1"/>
  <c r="BA167" i="1"/>
  <c r="BD149" i="1"/>
  <c r="EL163" i="1"/>
  <c r="BE154" i="1"/>
  <c r="BF171" i="1"/>
  <c r="BE160" i="1"/>
  <c r="EL165" i="1"/>
  <c r="CF180" i="1"/>
  <c r="BA166" i="1"/>
  <c r="BD151" i="1"/>
  <c r="BD155" i="1"/>
  <c r="BF174" i="1"/>
  <c r="CG154" i="1"/>
  <c r="BE155" i="1"/>
  <c r="BE158" i="1"/>
  <c r="CG153" i="1"/>
  <c r="EL162" i="1"/>
  <c r="EL167" i="1"/>
  <c r="CG151" i="1"/>
  <c r="BA164" i="1"/>
  <c r="BF170" i="1"/>
  <c r="CG150" i="1"/>
  <c r="BA161" i="1"/>
  <c r="CG149" i="1"/>
  <c r="EL160" i="1"/>
  <c r="BE153" i="1"/>
  <c r="BA162" i="1"/>
  <c r="BD154" i="1"/>
  <c r="BF175" i="1"/>
  <c r="CG155" i="1"/>
  <c r="BF176" i="1"/>
  <c r="BD150" i="1"/>
  <c r="BF169" i="1"/>
  <c r="CG156" i="1"/>
  <c r="CG157" i="1"/>
  <c r="CF181" i="1"/>
  <c r="BA165" i="1"/>
  <c r="CF182" i="1"/>
  <c r="BD152" i="1"/>
  <c r="BD157" i="1"/>
  <c r="BD153" i="1"/>
  <c r="CF183" i="1"/>
  <c r="BD156" i="1"/>
  <c r="EL168" i="1"/>
  <c r="BE157" i="1"/>
  <c r="BF173" i="1"/>
  <c r="EL161" i="1"/>
  <c r="CG152" i="1"/>
  <c r="EL164" i="1"/>
  <c r="BC179" i="1"/>
  <c r="BE156" i="1"/>
  <c r="BC180" i="1"/>
  <c r="EL166" i="1"/>
  <c r="EE165" i="1" l="1"/>
  <c r="DX165" i="1" s="1"/>
  <c r="BJ165" i="1" s="1"/>
  <c r="EE168" i="1"/>
  <c r="DX168" i="1" s="1"/>
  <c r="BJ168" i="1" s="1"/>
  <c r="EE167" i="1"/>
  <c r="DX167" i="1" s="1"/>
  <c r="BJ167" i="1" s="1"/>
  <c r="DJ166" i="1"/>
  <c r="DH166" i="1"/>
  <c r="DT166" i="1"/>
  <c r="DN166" i="1"/>
  <c r="DN165" i="1"/>
  <c r="DJ165" i="1"/>
  <c r="DH165" i="1"/>
  <c r="DT165" i="1"/>
  <c r="EE163" i="1"/>
  <c r="DX163" i="1" s="1"/>
  <c r="BJ163" i="1" s="1"/>
  <c r="DN167" i="1"/>
  <c r="DH167" i="1"/>
  <c r="DT167" i="1"/>
  <c r="DJ167" i="1"/>
  <c r="EE159" i="1"/>
  <c r="DX159" i="1" s="1"/>
  <c r="BJ159" i="1" s="1"/>
  <c r="DH162" i="1"/>
  <c r="DJ162" i="1"/>
  <c r="DN162" i="1"/>
  <c r="DT162" i="1"/>
  <c r="DJ161" i="1"/>
  <c r="DT161" i="1"/>
  <c r="DN161" i="1"/>
  <c r="DH161" i="1"/>
  <c r="EE166" i="1"/>
  <c r="DX166" i="1" s="1"/>
  <c r="BJ166" i="1" s="1"/>
  <c r="EE164" i="1"/>
  <c r="DX164" i="1" s="1"/>
  <c r="BJ164" i="1" s="1"/>
  <c r="DJ164" i="1"/>
  <c r="DT164" i="1"/>
  <c r="DN164" i="1"/>
  <c r="DH164" i="1"/>
  <c r="EE160" i="1"/>
  <c r="DX160" i="1" s="1"/>
  <c r="BJ160" i="1" s="1"/>
  <c r="EE161" i="1"/>
  <c r="DX161" i="1" s="1"/>
  <c r="BJ161" i="1" s="1"/>
  <c r="EE162" i="1"/>
  <c r="DX162" i="1" s="1"/>
  <c r="BJ162" i="1" s="1"/>
  <c r="EM138" i="1"/>
  <c r="BE169" i="1"/>
  <c r="BE150" i="1"/>
  <c r="BF166" i="1"/>
  <c r="BE171" i="1"/>
  <c r="EM139" i="1"/>
  <c r="EM143" i="1"/>
  <c r="BE162" i="1"/>
  <c r="BE173" i="1"/>
  <c r="BE152" i="1"/>
  <c r="EL180" i="1"/>
  <c r="BF164" i="1"/>
  <c r="EM184" i="1"/>
  <c r="EM141" i="1"/>
  <c r="EL177" i="1"/>
  <c r="BE151" i="1"/>
  <c r="BE149" i="1"/>
  <c r="EL143" i="1"/>
  <c r="BF151" i="1"/>
  <c r="EM177" i="1"/>
  <c r="BE165" i="1"/>
  <c r="EL141" i="1"/>
  <c r="EM183" i="1"/>
  <c r="BF167" i="1"/>
  <c r="BE174" i="1"/>
  <c r="EM181" i="1"/>
  <c r="EL183" i="1"/>
  <c r="BE170" i="1"/>
  <c r="EL181" i="1"/>
  <c r="BF189" i="1"/>
  <c r="EL178" i="1"/>
  <c r="BE176" i="1"/>
  <c r="EL179" i="1"/>
  <c r="BE161" i="1"/>
  <c r="EL182" i="1"/>
  <c r="EL139" i="1"/>
  <c r="EM137" i="1"/>
  <c r="EL140" i="1"/>
  <c r="BE175" i="1"/>
  <c r="BF165" i="1"/>
  <c r="EM178" i="1"/>
  <c r="BE172" i="1"/>
  <c r="EM144" i="1"/>
  <c r="BF172" i="1"/>
  <c r="EL184" i="1"/>
  <c r="BE166" i="1"/>
  <c r="BF161" i="1"/>
  <c r="BF150" i="1"/>
  <c r="BE164" i="1"/>
  <c r="BF162" i="1"/>
  <c r="EL142" i="1"/>
  <c r="BE189" i="1"/>
  <c r="EM142" i="1"/>
  <c r="EM140" i="1"/>
  <c r="BF149" i="1"/>
  <c r="EM182" i="1"/>
  <c r="BF152" i="1"/>
  <c r="EL137" i="1"/>
  <c r="EM179" i="1"/>
  <c r="BE167" i="1"/>
  <c r="EL144" i="1"/>
  <c r="EM180" i="1"/>
  <c r="EL138" i="1"/>
  <c r="EE138" i="1" l="1"/>
  <c r="DX138" i="1" s="1"/>
  <c r="BJ138" i="1" s="1"/>
  <c r="CU165" i="1"/>
  <c r="CB165" i="1"/>
  <c r="CB162" i="1"/>
  <c r="CC163" i="1" s="1"/>
  <c r="CU162" i="1"/>
  <c r="EE144" i="1"/>
  <c r="DX144" i="1" s="1"/>
  <c r="BJ144" i="1" s="1"/>
  <c r="EE137" i="1"/>
  <c r="DX137" i="1" s="1"/>
  <c r="BJ137" i="1" s="1"/>
  <c r="EE181" i="1"/>
  <c r="DX181" i="1" s="1"/>
  <c r="BJ181" i="1" s="1"/>
  <c r="CB170" i="1"/>
  <c r="CU170" i="1"/>
  <c r="CU161" i="1"/>
  <c r="CB161" i="1"/>
  <c r="EE182" i="1"/>
  <c r="DX182" i="1" s="1"/>
  <c r="BJ182" i="1" s="1"/>
  <c r="EF180" i="1"/>
  <c r="DY180" i="1" s="1"/>
  <c r="BK180" i="1" s="1"/>
  <c r="EF138" i="1"/>
  <c r="DY138" i="1" s="1"/>
  <c r="BK138" i="1" s="1"/>
  <c r="EF141" i="1"/>
  <c r="DY141" i="1" s="1"/>
  <c r="BK141" i="1" s="1"/>
  <c r="EF144" i="1"/>
  <c r="DY144" i="1" s="1"/>
  <c r="BK144" i="1" s="1"/>
  <c r="EF139" i="1"/>
  <c r="DY139" i="1" s="1"/>
  <c r="BK139" i="1" s="1"/>
  <c r="CB176" i="1"/>
  <c r="CU176" i="1"/>
  <c r="CU169" i="1"/>
  <c r="CB169" i="1"/>
  <c r="CC169" i="1" s="1"/>
  <c r="CB172" i="1"/>
  <c r="CU172" i="1"/>
  <c r="CU164" i="1"/>
  <c r="CB164" i="1"/>
  <c r="EE143" i="1"/>
  <c r="DX143" i="1" s="1"/>
  <c r="BJ143" i="1" s="1"/>
  <c r="CU166" i="1"/>
  <c r="CB166" i="1"/>
  <c r="EF137" i="1"/>
  <c r="EF142" i="1"/>
  <c r="DY142" i="1" s="1"/>
  <c r="BK142" i="1" s="1"/>
  <c r="CU150" i="1"/>
  <c r="CB150" i="1"/>
  <c r="EF177" i="1"/>
  <c r="DY177" i="1" s="1"/>
  <c r="BK177" i="1" s="1"/>
  <c r="CU189" i="1"/>
  <c r="CB189" i="1"/>
  <c r="CU149" i="1"/>
  <c r="CB149" i="1"/>
  <c r="EF143" i="1"/>
  <c r="DY143" i="1" s="1"/>
  <c r="BK143" i="1" s="1"/>
  <c r="EE184" i="1"/>
  <c r="DX184" i="1" s="1"/>
  <c r="BJ184" i="1" s="1"/>
  <c r="EF182" i="1"/>
  <c r="DY182" i="1" s="1"/>
  <c r="BK182" i="1" s="1"/>
  <c r="EF181" i="1"/>
  <c r="DY181" i="1" s="1"/>
  <c r="BK181" i="1" s="1"/>
  <c r="EF179" i="1"/>
  <c r="DY179" i="1" s="1"/>
  <c r="BK179" i="1" s="1"/>
  <c r="EF140" i="1"/>
  <c r="DY140" i="1" s="1"/>
  <c r="BK140" i="1" s="1"/>
  <c r="EE180" i="1"/>
  <c r="DX180" i="1" s="1"/>
  <c r="BJ180" i="1" s="1"/>
  <c r="EE179" i="1"/>
  <c r="DX179" i="1" s="1"/>
  <c r="BJ179" i="1" s="1"/>
  <c r="CU151" i="1"/>
  <c r="CB151" i="1"/>
  <c r="EF184" i="1"/>
  <c r="DY184" i="1" s="1"/>
  <c r="BK184" i="1" s="1"/>
  <c r="CB174" i="1"/>
  <c r="CU174" i="1"/>
  <c r="CU171" i="1"/>
  <c r="CB171" i="1"/>
  <c r="EE142" i="1"/>
  <c r="DX142" i="1" s="1"/>
  <c r="BJ142" i="1" s="1"/>
  <c r="EE183" i="1"/>
  <c r="DX183" i="1" s="1"/>
  <c r="BJ183" i="1" s="1"/>
  <c r="EE139" i="1"/>
  <c r="DX139" i="1" s="1"/>
  <c r="BJ139" i="1" s="1"/>
  <c r="EE141" i="1"/>
  <c r="DX141" i="1" s="1"/>
  <c r="BJ141" i="1" s="1"/>
  <c r="EE140" i="1"/>
  <c r="DX140" i="1" s="1"/>
  <c r="BJ140" i="1" s="1"/>
  <c r="CU175" i="1"/>
  <c r="CB175" i="1"/>
  <c r="CU173" i="1"/>
  <c r="CB173" i="1"/>
  <c r="CU167" i="1"/>
  <c r="CB167" i="1"/>
  <c r="CC168" i="1" s="1"/>
  <c r="EE178" i="1"/>
  <c r="DX178" i="1" s="1"/>
  <c r="BJ178" i="1" s="1"/>
  <c r="EE177" i="1"/>
  <c r="DX177" i="1" s="1"/>
  <c r="BJ177" i="1" s="1"/>
  <c r="CB152" i="1"/>
  <c r="CU152" i="1"/>
  <c r="EF183" i="1"/>
  <c r="DY183" i="1" s="1"/>
  <c r="BK183" i="1" s="1"/>
  <c r="EF178" i="1"/>
  <c r="DY178" i="1" s="1"/>
  <c r="BK178" i="1" s="1"/>
  <c r="DV164" i="1"/>
  <c r="DV165" i="1"/>
  <c r="DV166" i="1"/>
  <c r="DV161" i="1"/>
  <c r="DV167" i="1"/>
  <c r="DV162" i="1"/>
  <c r="BQ140" i="1" l="1"/>
  <c r="CC175" i="1"/>
  <c r="CC171" i="1"/>
  <c r="BQ177" i="1"/>
  <c r="BQ138" i="1"/>
  <c r="CC166" i="1"/>
  <c r="CC152" i="1"/>
  <c r="CC150" i="1"/>
  <c r="CC170" i="1"/>
  <c r="BQ139" i="1"/>
  <c r="BQ141" i="1"/>
  <c r="BQ184" i="1"/>
  <c r="CC162" i="1"/>
  <c r="BQ179" i="1"/>
  <c r="CC172" i="1"/>
  <c r="BQ144" i="1"/>
  <c r="DY137" i="1"/>
  <c r="BK137" i="1" s="1"/>
  <c r="CC174" i="1"/>
  <c r="BQ182" i="1"/>
  <c r="CC176" i="1"/>
  <c r="BQ181" i="1"/>
  <c r="BQ142" i="1"/>
  <c r="CC151" i="1"/>
  <c r="BQ143" i="1"/>
  <c r="CC164" i="1"/>
  <c r="CC165" i="1"/>
  <c r="CC167" i="1"/>
  <c r="CC173" i="1"/>
  <c r="BQ183" i="1"/>
  <c r="BQ180" i="1"/>
  <c r="BQ178" i="1"/>
  <c r="CW183" i="1" l="1"/>
  <c r="BR183" i="1"/>
  <c r="CW143" i="1"/>
  <c r="BR143" i="1"/>
  <c r="CW144" i="1"/>
  <c r="BR144" i="1"/>
  <c r="CW184" i="1"/>
  <c r="BR184" i="1"/>
  <c r="CW177" i="1"/>
  <c r="CW178" i="1"/>
  <c r="BR178" i="1"/>
  <c r="CW182" i="1"/>
  <c r="BR182" i="1"/>
  <c r="CW141" i="1"/>
  <c r="BR141" i="1"/>
  <c r="CW181" i="1"/>
  <c r="BR181" i="1"/>
  <c r="CW180" i="1"/>
  <c r="BR180" i="1"/>
  <c r="CW142" i="1"/>
  <c r="BR142" i="1"/>
  <c r="CW179" i="1"/>
  <c r="BR179" i="1"/>
  <c r="BR139" i="1"/>
  <c r="CW140" i="1"/>
  <c r="BR140" i="1"/>
  <c r="BQ137" i="1"/>
  <c r="BR138" i="1" s="1"/>
  <c r="CD156" i="1"/>
  <c r="CE173" i="1"/>
  <c r="BB139" i="1"/>
  <c r="AV38" i="1"/>
  <c r="AV60" i="1"/>
  <c r="EQ120" i="1"/>
  <c r="EL5" i="1"/>
  <c r="EM105" i="1"/>
  <c r="BB184" i="1"/>
  <c r="EL10" i="1"/>
  <c r="CE183" i="1"/>
  <c r="AS27" i="1"/>
  <c r="EQ99" i="1"/>
  <c r="BE188" i="1"/>
  <c r="EO96" i="1"/>
  <c r="EL108" i="1"/>
  <c r="EM99" i="1"/>
  <c r="AS16" i="1"/>
  <c r="BA79" i="1"/>
  <c r="DC19" i="1"/>
  <c r="EM126" i="1"/>
  <c r="DC22" i="1"/>
  <c r="AV79" i="1"/>
  <c r="EM123" i="1"/>
  <c r="EM158" i="1"/>
  <c r="DE9" i="1"/>
  <c r="CG140" i="1"/>
  <c r="EL148" i="1"/>
  <c r="EL114" i="1"/>
  <c r="BC160" i="1"/>
  <c r="EO119" i="1"/>
  <c r="BD169" i="1"/>
  <c r="BF158" i="1"/>
  <c r="AV18" i="1"/>
  <c r="EN108" i="1"/>
  <c r="BE183" i="1"/>
  <c r="CD145" i="1"/>
  <c r="CE160" i="1"/>
  <c r="BD179" i="1"/>
  <c r="AV28" i="1"/>
  <c r="EO22" i="1"/>
  <c r="EQ101" i="1"/>
  <c r="EL125" i="1"/>
  <c r="BE139" i="1"/>
  <c r="DC8" i="1"/>
  <c r="AS58" i="1"/>
  <c r="AS13" i="1"/>
  <c r="EO105" i="1"/>
  <c r="EO118" i="1"/>
  <c r="BD143" i="1"/>
  <c r="BB174" i="1"/>
  <c r="EL58" i="1"/>
  <c r="AS19" i="1"/>
  <c r="BA152" i="1"/>
  <c r="BF146" i="1"/>
  <c r="AV8" i="1"/>
  <c r="EL145" i="1"/>
  <c r="AV31" i="1"/>
  <c r="EN122" i="1"/>
  <c r="AV45" i="1"/>
  <c r="EN97" i="1"/>
  <c r="BF155" i="1"/>
  <c r="AV35" i="1"/>
  <c r="EN126" i="1"/>
  <c r="EN125" i="1"/>
  <c r="EM98" i="1"/>
  <c r="AV15" i="1"/>
  <c r="EO93" i="1"/>
  <c r="BE182" i="1"/>
  <c r="EM102" i="1"/>
  <c r="EO98" i="1"/>
  <c r="EL115" i="1"/>
  <c r="AS23" i="1"/>
  <c r="CE178" i="1"/>
  <c r="EL76" i="1"/>
  <c r="DE37" i="1"/>
  <c r="BB171" i="1"/>
  <c r="EO103" i="1"/>
  <c r="AV139" i="1"/>
  <c r="EM111" i="1"/>
  <c r="DE20" i="1"/>
  <c r="BA76" i="1"/>
  <c r="AS5" i="1"/>
  <c r="EL35" i="1"/>
  <c r="EQ110" i="1"/>
  <c r="BB164" i="1"/>
  <c r="DC25" i="1"/>
  <c r="BD184" i="1"/>
  <c r="CF159" i="1"/>
  <c r="CG173" i="1"/>
  <c r="CG179" i="1"/>
  <c r="EM160" i="1"/>
  <c r="CF160" i="1"/>
  <c r="CD142" i="1"/>
  <c r="BD140" i="1"/>
  <c r="EN100" i="1"/>
  <c r="EL22" i="1"/>
  <c r="EO13" i="1"/>
  <c r="BB186" i="1"/>
  <c r="EM91" i="1"/>
  <c r="EM109" i="1"/>
  <c r="EM174" i="1"/>
  <c r="AV61" i="1"/>
  <c r="AS38" i="1"/>
  <c r="EL152" i="1"/>
  <c r="BD180" i="1"/>
  <c r="AV13" i="1"/>
  <c r="BA154" i="1"/>
  <c r="EL189" i="1"/>
  <c r="EO23" i="1"/>
  <c r="EO15" i="1"/>
  <c r="BD164" i="1"/>
  <c r="EL97" i="1"/>
  <c r="BB182" i="1"/>
  <c r="DE8" i="1"/>
  <c r="AS25" i="1"/>
  <c r="EM94" i="1"/>
  <c r="AV47" i="1"/>
  <c r="CD148" i="1"/>
  <c r="CD146" i="1"/>
  <c r="AS33" i="1"/>
  <c r="AS34" i="1"/>
  <c r="AS45" i="1"/>
  <c r="BD187" i="1"/>
  <c r="AS77" i="1"/>
  <c r="BA143" i="1"/>
  <c r="BC162" i="1"/>
  <c r="EQ100" i="1"/>
  <c r="DC10" i="1"/>
  <c r="BF9" i="1"/>
  <c r="BD15" i="1"/>
  <c r="EP38" i="1"/>
  <c r="CH150" i="1"/>
  <c r="CE175" i="1"/>
  <c r="CE180" i="1"/>
  <c r="BD175" i="1"/>
  <c r="CE169" i="1"/>
  <c r="EP7" i="1"/>
  <c r="CE48" i="1"/>
  <c r="CE27" i="1"/>
  <c r="BB32" i="1"/>
  <c r="CG5" i="1"/>
  <c r="CH159" i="1"/>
  <c r="EM27" i="1"/>
  <c r="EQ14" i="1"/>
  <c r="BF47" i="1"/>
  <c r="BF181" i="1"/>
  <c r="CF144" i="1"/>
  <c r="EQ118" i="1"/>
  <c r="BD185" i="1"/>
  <c r="AV78" i="1"/>
  <c r="EL96" i="1"/>
  <c r="BD62" i="1"/>
  <c r="EN85" i="1"/>
  <c r="BA183" i="1"/>
  <c r="BC143" i="1"/>
  <c r="CG15" i="1"/>
  <c r="BF186" i="1"/>
  <c r="AT77" i="1"/>
  <c r="BC13" i="1"/>
  <c r="BB18" i="1"/>
  <c r="BD47" i="1"/>
  <c r="AS35" i="1"/>
  <c r="CG147" i="1"/>
  <c r="EQ112" i="1"/>
  <c r="AS31" i="1"/>
  <c r="CE18" i="1"/>
  <c r="AX38" i="1"/>
  <c r="DF11" i="1"/>
  <c r="EP105" i="1"/>
  <c r="BC20" i="1"/>
  <c r="BF62" i="1"/>
  <c r="EQ9" i="1"/>
  <c r="BE47" i="1"/>
  <c r="EQ11" i="1"/>
  <c r="BB45" i="1"/>
  <c r="EM17" i="1"/>
  <c r="EL24" i="1"/>
  <c r="BD173" i="1"/>
  <c r="EL20" i="1"/>
  <c r="EO108" i="1"/>
  <c r="BC187" i="1"/>
  <c r="CG158" i="1"/>
  <c r="EP106" i="1"/>
  <c r="EQ29" i="1"/>
  <c r="CE28" i="1"/>
  <c r="BA16" i="1"/>
  <c r="BF185" i="1"/>
  <c r="AX35" i="1"/>
  <c r="AS37" i="1"/>
  <c r="AX8" i="1"/>
  <c r="AW15" i="1"/>
  <c r="EM151" i="1"/>
  <c r="EQ94" i="1"/>
  <c r="CG29" i="1"/>
  <c r="EQ8" i="1"/>
  <c r="BB142" i="1"/>
  <c r="EM108" i="1"/>
  <c r="AS18" i="1"/>
  <c r="EL185" i="1"/>
  <c r="CG6" i="1"/>
  <c r="EL32" i="1"/>
  <c r="CI171" i="1"/>
  <c r="CH151" i="1"/>
  <c r="EN35" i="1"/>
  <c r="CI181" i="1"/>
  <c r="CI8" i="1"/>
  <c r="EP110" i="1"/>
  <c r="CE158" i="1"/>
  <c r="CI37" i="1"/>
  <c r="CI141" i="1"/>
  <c r="CF61" i="1"/>
  <c r="BD188" i="1"/>
  <c r="EO24" i="1"/>
  <c r="CG60" i="1"/>
  <c r="BA20" i="1"/>
  <c r="AV137" i="1"/>
  <c r="CE76" i="1"/>
  <c r="CI179" i="1"/>
  <c r="AW17" i="1"/>
  <c r="CF73" i="1"/>
  <c r="EL172" i="1"/>
  <c r="CI153" i="1"/>
  <c r="CD30" i="1"/>
  <c r="BD26" i="1"/>
  <c r="CH23" i="1"/>
  <c r="EL38" i="1"/>
  <c r="BD182" i="1"/>
  <c r="AS20" i="1"/>
  <c r="EM129" i="1"/>
  <c r="EM115" i="1"/>
  <c r="BB8" i="1"/>
  <c r="BC36" i="1"/>
  <c r="CD5" i="1"/>
  <c r="BB36" i="1"/>
  <c r="AW37" i="1"/>
  <c r="BC71" i="1"/>
  <c r="CF38" i="1"/>
  <c r="CF151" i="1"/>
  <c r="EP130" i="1"/>
  <c r="CD21" i="1"/>
  <c r="EM127" i="1"/>
  <c r="EO113" i="1"/>
  <c r="DC37" i="1"/>
  <c r="BD139" i="1"/>
  <c r="BA75" i="1"/>
  <c r="EP113" i="1"/>
  <c r="CH187" i="1"/>
  <c r="BF178" i="1"/>
  <c r="BD186" i="1"/>
  <c r="EO111" i="1"/>
  <c r="EL186" i="1"/>
  <c r="AU74" i="1"/>
  <c r="BA10" i="1"/>
  <c r="EN89" i="1"/>
  <c r="AV22" i="1"/>
  <c r="BC157" i="1"/>
  <c r="EO35" i="1"/>
  <c r="EL93" i="1"/>
  <c r="AV75" i="1"/>
  <c r="AS21" i="1"/>
  <c r="EL21" i="1"/>
  <c r="EL62" i="1"/>
  <c r="EM85" i="1"/>
  <c r="EL119" i="1"/>
  <c r="EL130" i="1"/>
  <c r="EL120" i="1"/>
  <c r="EM161" i="1"/>
  <c r="EL155" i="1"/>
  <c r="EO91" i="1"/>
  <c r="EN93" i="1"/>
  <c r="BA153" i="1"/>
  <c r="CG169" i="1"/>
  <c r="DC24" i="1"/>
  <c r="BE181" i="1"/>
  <c r="EL106" i="1"/>
  <c r="EN103" i="1"/>
  <c r="BF157" i="1"/>
  <c r="EM90" i="1"/>
  <c r="EQ113" i="1"/>
  <c r="EL150" i="1"/>
  <c r="EM130" i="1"/>
  <c r="EN130" i="1"/>
  <c r="EO7" i="1"/>
  <c r="EO109" i="1"/>
  <c r="EL116" i="1"/>
  <c r="EO110" i="1"/>
  <c r="EN98" i="1"/>
  <c r="EL104" i="1"/>
  <c r="EN117" i="1"/>
  <c r="EO17" i="1"/>
  <c r="AS36" i="1"/>
  <c r="BB179" i="1"/>
  <c r="EL30" i="1"/>
  <c r="AV72" i="1"/>
  <c r="EM93" i="1"/>
  <c r="EN118" i="1"/>
  <c r="EM89" i="1"/>
  <c r="EN106" i="1"/>
  <c r="BD167" i="1"/>
  <c r="AV20" i="1"/>
  <c r="CG166" i="1"/>
  <c r="EN105" i="1"/>
  <c r="EL123" i="1"/>
  <c r="EN121" i="1"/>
  <c r="AV25" i="1"/>
  <c r="EN124" i="1"/>
  <c r="BF148" i="1"/>
  <c r="BE187" i="1"/>
  <c r="EN99" i="1"/>
  <c r="EM86" i="1"/>
  <c r="AV58" i="1"/>
  <c r="EL14" i="1"/>
  <c r="BA70" i="1"/>
  <c r="EO129" i="1"/>
  <c r="EL27" i="1"/>
  <c r="EL71" i="1"/>
  <c r="EQ126" i="1"/>
  <c r="EO127" i="1"/>
  <c r="DC35" i="1"/>
  <c r="EQ125" i="1"/>
  <c r="EM116" i="1"/>
  <c r="EL63" i="1"/>
  <c r="BD142" i="1"/>
  <c r="EM170" i="1"/>
  <c r="AS75" i="1"/>
  <c r="CG148" i="1"/>
  <c r="AV32" i="1"/>
  <c r="EM92" i="1"/>
  <c r="CD140" i="1"/>
  <c r="EN107" i="1"/>
  <c r="EO86" i="1"/>
  <c r="EO88" i="1"/>
  <c r="EL118" i="1"/>
  <c r="BA144" i="1"/>
  <c r="EL151" i="1"/>
  <c r="EO4" i="1"/>
  <c r="AT85" i="1"/>
  <c r="EL103" i="1"/>
  <c r="BB181" i="1"/>
  <c r="CE171" i="1"/>
  <c r="DC14" i="1"/>
  <c r="EM103" i="1"/>
  <c r="CE186" i="1"/>
  <c r="AS61" i="1"/>
  <c r="BD137" i="1"/>
  <c r="EM119" i="1"/>
  <c r="EN113" i="1"/>
  <c r="CE182" i="1"/>
  <c r="EN96" i="1"/>
  <c r="EL18" i="1"/>
  <c r="AV26" i="1"/>
  <c r="BD176" i="1"/>
  <c r="BD177" i="1"/>
  <c r="EO36" i="1"/>
  <c r="EL128" i="1"/>
  <c r="BD141" i="1"/>
  <c r="EQ108" i="1"/>
  <c r="EQ103" i="1"/>
  <c r="AV6" i="1"/>
  <c r="EQ97" i="1"/>
  <c r="EL146" i="1"/>
  <c r="BF153" i="1"/>
  <c r="CG189" i="1"/>
  <c r="DC18" i="1"/>
  <c r="DE19" i="1"/>
  <c r="BB178" i="1"/>
  <c r="EQ106" i="1"/>
  <c r="EL6" i="1"/>
  <c r="AS7" i="1"/>
  <c r="EM125" i="1"/>
  <c r="EN129" i="1"/>
  <c r="CG174" i="1"/>
  <c r="BE180" i="1"/>
  <c r="EM164" i="1"/>
  <c r="BA142" i="1"/>
  <c r="EQ98" i="1"/>
  <c r="EO101" i="1"/>
  <c r="EO27" i="1"/>
  <c r="BB183" i="1"/>
  <c r="BD71" i="1"/>
  <c r="EL57" i="1"/>
  <c r="CE181" i="1"/>
  <c r="EO114" i="1"/>
  <c r="DF13" i="1"/>
  <c r="BB165" i="1"/>
  <c r="DC36" i="1"/>
  <c r="EN109" i="1"/>
  <c r="CI35" i="1"/>
  <c r="CH17" i="1"/>
  <c r="EM12" i="1"/>
  <c r="BA58" i="1"/>
  <c r="EQ95" i="1"/>
  <c r="AT20" i="1"/>
  <c r="BF187" i="1"/>
  <c r="CG16" i="1"/>
  <c r="EN6" i="1"/>
  <c r="CI166" i="1"/>
  <c r="EQ90" i="1"/>
  <c r="BB14" i="1"/>
  <c r="EQ102" i="1"/>
  <c r="EL17" i="1"/>
  <c r="DC4" i="1"/>
  <c r="CE16" i="1"/>
  <c r="CI152" i="1"/>
  <c r="BC29" i="1"/>
  <c r="CE189" i="1"/>
  <c r="BF70" i="1"/>
  <c r="CH4" i="1"/>
  <c r="BE46" i="1"/>
  <c r="CF14" i="1"/>
  <c r="EM57" i="1"/>
  <c r="BE36" i="1"/>
  <c r="CH148" i="1"/>
  <c r="EL11" i="1"/>
  <c r="DE16" i="1"/>
  <c r="CF158" i="1"/>
  <c r="DF24" i="1"/>
  <c r="AW25" i="1"/>
  <c r="EP103" i="1"/>
  <c r="CI178" i="1"/>
  <c r="BF26" i="1"/>
  <c r="CE34" i="1"/>
  <c r="BF25" i="1"/>
  <c r="CD48" i="1"/>
  <c r="CD138" i="1"/>
  <c r="AW35" i="1"/>
  <c r="AT58" i="1"/>
  <c r="CF145" i="1"/>
  <c r="EM173" i="1"/>
  <c r="BB172" i="1"/>
  <c r="CG185" i="1"/>
  <c r="EP12" i="1"/>
  <c r="BE31" i="1"/>
  <c r="BA26" i="1"/>
  <c r="BB158" i="1"/>
  <c r="CE6" i="1"/>
  <c r="CD35" i="1"/>
  <c r="EQ23" i="1"/>
  <c r="CD31" i="1"/>
  <c r="BD46" i="1"/>
  <c r="CE14" i="1"/>
  <c r="BD161" i="1"/>
  <c r="BE30" i="1"/>
  <c r="DE10" i="1"/>
  <c r="EP21" i="1"/>
  <c r="CI34" i="1"/>
  <c r="BB146" i="1"/>
  <c r="AU17" i="1"/>
  <c r="BD148" i="1"/>
  <c r="AS9" i="1"/>
  <c r="AV188" i="1"/>
  <c r="BA62" i="1"/>
  <c r="EP122" i="1"/>
  <c r="BA181" i="1"/>
  <c r="BB29" i="1"/>
  <c r="CH171" i="1"/>
  <c r="BA28" i="1"/>
  <c r="AT38" i="1"/>
  <c r="EM74" i="1"/>
  <c r="BB12" i="1"/>
  <c r="EM157" i="1"/>
  <c r="BC73" i="1"/>
  <c r="CH37" i="1"/>
  <c r="CG176" i="1"/>
  <c r="EO116" i="1"/>
  <c r="EL12" i="1"/>
  <c r="BE26" i="1"/>
  <c r="CE156" i="1"/>
  <c r="CI174" i="1"/>
  <c r="CD176" i="1"/>
  <c r="BB28" i="1"/>
  <c r="CE59" i="1"/>
  <c r="CH45" i="1"/>
  <c r="CE61" i="1"/>
  <c r="CF166" i="1"/>
  <c r="EM22" i="1"/>
  <c r="EP8" i="1"/>
  <c r="CG184" i="1"/>
  <c r="DE12" i="1"/>
  <c r="DC17" i="1"/>
  <c r="EQ16" i="1"/>
  <c r="BF74" i="1"/>
  <c r="CH61" i="1"/>
  <c r="BC170" i="1"/>
  <c r="AT63" i="1"/>
  <c r="AX45" i="1"/>
  <c r="EM9" i="1"/>
  <c r="EP31" i="1"/>
  <c r="CF173" i="1"/>
  <c r="AU20" i="1"/>
  <c r="DF21" i="1"/>
  <c r="DF35" i="1"/>
  <c r="EQ121" i="1"/>
  <c r="DE13" i="1"/>
  <c r="EQ116" i="1"/>
  <c r="BD38" i="1"/>
  <c r="EP129" i="1"/>
  <c r="CD38" i="1"/>
  <c r="BF36" i="1"/>
  <c r="EQ128" i="1"/>
  <c r="CE174" i="1"/>
  <c r="DC13" i="1"/>
  <c r="EL70" i="1"/>
  <c r="CH59" i="1"/>
  <c r="CI26" i="1"/>
  <c r="CE159" i="1"/>
  <c r="AW27" i="1"/>
  <c r="EM45" i="1"/>
  <c r="BA180" i="1"/>
  <c r="AV73" i="1"/>
  <c r="EL73" i="1"/>
  <c r="EQ124" i="1"/>
  <c r="AV11" i="1"/>
  <c r="DC32" i="1"/>
  <c r="DE7" i="1"/>
  <c r="EO128" i="1"/>
  <c r="CD152" i="1"/>
  <c r="AS76" i="1"/>
  <c r="CG143" i="1"/>
  <c r="CD158" i="1"/>
  <c r="EL64" i="1"/>
  <c r="AV33" i="1"/>
  <c r="BE179" i="1"/>
  <c r="BD181" i="1"/>
  <c r="EO19" i="1"/>
  <c r="AV48" i="1"/>
  <c r="EO121" i="1"/>
  <c r="DC38" i="1"/>
  <c r="DE29" i="1"/>
  <c r="AS48" i="1"/>
  <c r="BD72" i="1"/>
  <c r="EM165" i="1"/>
  <c r="CG186" i="1"/>
  <c r="EL13" i="1"/>
  <c r="EO25" i="1"/>
  <c r="CE176" i="1"/>
  <c r="EQ105" i="1"/>
  <c r="EL153" i="1"/>
  <c r="EM112" i="1"/>
  <c r="EO12" i="1"/>
  <c r="AS71" i="1"/>
  <c r="AV19" i="1"/>
  <c r="EO30" i="1"/>
  <c r="EO99" i="1"/>
  <c r="BD183" i="1"/>
  <c r="EO10" i="1"/>
  <c r="EN111" i="1"/>
  <c r="EO95" i="1"/>
  <c r="EL92" i="1"/>
  <c r="EL107" i="1"/>
  <c r="EL117" i="1"/>
  <c r="CD189" i="1"/>
  <c r="BF141" i="1"/>
  <c r="AS4" i="1"/>
  <c r="DC11" i="1"/>
  <c r="AS70" i="1"/>
  <c r="BD76" i="1"/>
  <c r="AS12" i="1"/>
  <c r="CG144" i="1"/>
  <c r="EQ114" i="1"/>
  <c r="EL9" i="1"/>
  <c r="BF147" i="1"/>
  <c r="EN112" i="1"/>
  <c r="AV27" i="1"/>
  <c r="BA149" i="1"/>
  <c r="AV37" i="1"/>
  <c r="AV12" i="1"/>
  <c r="BE138" i="1"/>
  <c r="EM100" i="1"/>
  <c r="CG171" i="1"/>
  <c r="AV7" i="1"/>
  <c r="EO29" i="1"/>
  <c r="BC159" i="1"/>
  <c r="EM101" i="1"/>
  <c r="CD154" i="1"/>
  <c r="BF143" i="1"/>
  <c r="BD171" i="1"/>
  <c r="EM88" i="1"/>
  <c r="EL113" i="1"/>
  <c r="EM87" i="1"/>
  <c r="DE17" i="1"/>
  <c r="BA78" i="1"/>
  <c r="DC30" i="1"/>
  <c r="EL48" i="1"/>
  <c r="CG142" i="1"/>
  <c r="BD77" i="1"/>
  <c r="EL47" i="1"/>
  <c r="BA73" i="1"/>
  <c r="BB180" i="1"/>
  <c r="DC6" i="1"/>
  <c r="DE11" i="1"/>
  <c r="BD70" i="1"/>
  <c r="AS15" i="1"/>
  <c r="DE15" i="1"/>
  <c r="BA141" i="1"/>
  <c r="EN102" i="1"/>
  <c r="BA151" i="1"/>
  <c r="EN123" i="1"/>
  <c r="CD149" i="1"/>
  <c r="BE184" i="1"/>
  <c r="CG175" i="1"/>
  <c r="BA189" i="1"/>
  <c r="EO9" i="1"/>
  <c r="BA155" i="1"/>
  <c r="CD143" i="1"/>
  <c r="EO107" i="1"/>
  <c r="EM96" i="1"/>
  <c r="EO92" i="1"/>
  <c r="CD150" i="1"/>
  <c r="EO112" i="1"/>
  <c r="DE33" i="1"/>
  <c r="DC16" i="1"/>
  <c r="EO120" i="1"/>
  <c r="AV24" i="1"/>
  <c r="EO94" i="1"/>
  <c r="AV36" i="1"/>
  <c r="BA150" i="1"/>
  <c r="EL112" i="1"/>
  <c r="AV29" i="1"/>
  <c r="EO18" i="1"/>
  <c r="BC158" i="1"/>
  <c r="AS8" i="1"/>
  <c r="EL77" i="1"/>
  <c r="EO117" i="1"/>
  <c r="CG188" i="1"/>
  <c r="CG182" i="1"/>
  <c r="BC156" i="1"/>
  <c r="EO37" i="1"/>
  <c r="EO16" i="1"/>
  <c r="BD73" i="1"/>
  <c r="AV62" i="1"/>
  <c r="CG187" i="1"/>
  <c r="DE23" i="1"/>
  <c r="BB161" i="1"/>
  <c r="BD178" i="1"/>
  <c r="EL122" i="1"/>
  <c r="EL36" i="1"/>
  <c r="CG4" i="1"/>
  <c r="EM187" i="1"/>
  <c r="BD24" i="1"/>
  <c r="EP10" i="1"/>
  <c r="AX15" i="1"/>
  <c r="CH57" i="1"/>
  <c r="EQ88" i="1"/>
  <c r="EN20" i="1"/>
  <c r="CE149" i="1"/>
  <c r="CF171" i="1"/>
  <c r="BE38" i="1"/>
  <c r="BB6" i="1"/>
  <c r="DC28" i="1"/>
  <c r="EL28" i="1"/>
  <c r="BB188" i="1"/>
  <c r="BF33" i="1"/>
  <c r="BB176" i="1"/>
  <c r="CF46" i="1"/>
  <c r="CH31" i="1"/>
  <c r="BE63" i="1"/>
  <c r="CH157" i="1"/>
  <c r="BB152" i="1"/>
  <c r="BA24" i="1"/>
  <c r="CD78" i="1"/>
  <c r="AX7" i="1"/>
  <c r="AU19" i="1"/>
  <c r="AT18" i="1"/>
  <c r="DE35" i="1"/>
  <c r="BB166" i="1"/>
  <c r="DE14" i="1"/>
  <c r="EL31" i="1"/>
  <c r="EQ27" i="1"/>
  <c r="CH156" i="1"/>
  <c r="EQ15" i="1"/>
  <c r="AU60" i="1"/>
  <c r="BC79" i="1"/>
  <c r="CI45" i="1"/>
  <c r="CD36" i="1"/>
  <c r="CG28" i="1"/>
  <c r="DD32" i="1"/>
  <c r="CF21" i="1"/>
  <c r="DC29" i="1"/>
  <c r="CG146" i="1"/>
  <c r="AW75" i="1"/>
  <c r="CE138" i="1"/>
  <c r="EL98" i="1"/>
  <c r="EM58" i="1"/>
  <c r="AU48" i="1"/>
  <c r="CI156" i="1"/>
  <c r="CF12" i="1"/>
  <c r="BE59" i="1"/>
  <c r="CD45" i="1"/>
  <c r="BB11" i="1"/>
  <c r="BB34" i="1"/>
  <c r="CI30" i="1"/>
  <c r="CI180" i="1"/>
  <c r="EQ127" i="1"/>
  <c r="AV17" i="1"/>
  <c r="EN91" i="1"/>
  <c r="BC147" i="1"/>
  <c r="BE13" i="1"/>
  <c r="EL16" i="1"/>
  <c r="CE177" i="1"/>
  <c r="EL72" i="1"/>
  <c r="CE185" i="1"/>
  <c r="AS17" i="1"/>
  <c r="BF32" i="1"/>
  <c r="CG159" i="1"/>
  <c r="BA34" i="1"/>
  <c r="CH14" i="1"/>
  <c r="CI32" i="1"/>
  <c r="EN24" i="1"/>
  <c r="CE153" i="1"/>
  <c r="BF13" i="1"/>
  <c r="EP116" i="1"/>
  <c r="BB16" i="1"/>
  <c r="BC60" i="1"/>
  <c r="EL4" i="1"/>
  <c r="DC26" i="1"/>
  <c r="EL45" i="1"/>
  <c r="DC9" i="1"/>
  <c r="EM47" i="1"/>
  <c r="CF6" i="1"/>
  <c r="BE35" i="1"/>
  <c r="EL127" i="1"/>
  <c r="EL91" i="1"/>
  <c r="BA145" i="1"/>
  <c r="EO21" i="1"/>
  <c r="CG183" i="1"/>
  <c r="AV16" i="1"/>
  <c r="EM106" i="1"/>
  <c r="CG181" i="1"/>
  <c r="CF157" i="1"/>
  <c r="EL74" i="1"/>
  <c r="AV57" i="1"/>
  <c r="AV34" i="1"/>
  <c r="CG172" i="1"/>
  <c r="EN119" i="1"/>
  <c r="BB167" i="1"/>
  <c r="AS11" i="1"/>
  <c r="EM117" i="1"/>
  <c r="BB138" i="1"/>
  <c r="BB162" i="1"/>
  <c r="BF159" i="1"/>
  <c r="EO31" i="1"/>
  <c r="EO100" i="1"/>
  <c r="BA71" i="1"/>
  <c r="BD147" i="1"/>
  <c r="CG178" i="1"/>
  <c r="EO32" i="1"/>
  <c r="BA146" i="1"/>
  <c r="EQ111" i="1"/>
  <c r="DC23" i="1"/>
  <c r="AV71" i="1"/>
  <c r="EN110" i="1"/>
  <c r="EO5" i="1"/>
  <c r="BD170" i="1"/>
  <c r="BE33" i="1"/>
  <c r="BF188" i="1"/>
  <c r="CD151" i="1"/>
  <c r="BD25" i="1"/>
  <c r="BF73" i="1"/>
  <c r="EO38" i="1"/>
  <c r="CF18" i="1"/>
  <c r="EQ37" i="1"/>
  <c r="CD58" i="1"/>
  <c r="EM175" i="1"/>
  <c r="EL126" i="1"/>
  <c r="AU31" i="1"/>
  <c r="BF78" i="1"/>
  <c r="EL25" i="1"/>
  <c r="AX22" i="1"/>
  <c r="BF16" i="1"/>
  <c r="EP17" i="1"/>
  <c r="AS74" i="1"/>
  <c r="EM114" i="1"/>
  <c r="EL173" i="1"/>
  <c r="BF57" i="1"/>
  <c r="DC15" i="1"/>
  <c r="BC176" i="1"/>
  <c r="BB137" i="1"/>
  <c r="CD77" i="1"/>
  <c r="CI150" i="1"/>
  <c r="AW36" i="1"/>
  <c r="EL187" i="1"/>
  <c r="CF22" i="1"/>
  <c r="BC26" i="1"/>
  <c r="EM122" i="1"/>
  <c r="EL34" i="1"/>
  <c r="AT17" i="1"/>
  <c r="CH145" i="1"/>
  <c r="EM8" i="1"/>
  <c r="CI185" i="1"/>
  <c r="EP18" i="1"/>
  <c r="EP119" i="1"/>
  <c r="CD185" i="1"/>
  <c r="AX11" i="1"/>
  <c r="CE139" i="1"/>
  <c r="BD145" i="1"/>
  <c r="AT26" i="1"/>
  <c r="EP109" i="1"/>
  <c r="BC70" i="1"/>
  <c r="CG137" i="1"/>
  <c r="AS62" i="1"/>
  <c r="CG22" i="1"/>
  <c r="BF156" i="1"/>
  <c r="EO122" i="1"/>
  <c r="CG57" i="1"/>
  <c r="AU7" i="1"/>
  <c r="EM29" i="1"/>
  <c r="BA48" i="1"/>
  <c r="EQ21" i="1"/>
  <c r="AU24" i="1"/>
  <c r="BA36" i="1"/>
  <c r="CD76" i="1"/>
  <c r="CH9" i="1"/>
  <c r="AU9" i="1"/>
  <c r="EM171" i="1"/>
  <c r="AT45" i="1"/>
  <c r="BE178" i="1"/>
  <c r="DC21" i="1"/>
  <c r="DC33" i="1"/>
  <c r="CF188" i="1"/>
  <c r="EL171" i="1"/>
  <c r="CI137" i="1"/>
  <c r="CF137" i="1"/>
  <c r="EM72" i="1"/>
  <c r="DF25" i="1"/>
  <c r="BF75" i="1"/>
  <c r="BA186" i="1"/>
  <c r="CD17" i="1"/>
  <c r="CF149" i="1"/>
  <c r="CI167" i="1"/>
  <c r="EQ122" i="1"/>
  <c r="AV59" i="1"/>
  <c r="CD141" i="1"/>
  <c r="AV138" i="1"/>
  <c r="CD11" i="1"/>
  <c r="BE24" i="1"/>
  <c r="CH167" i="1"/>
  <c r="AX4" i="1"/>
  <c r="CF75" i="1"/>
  <c r="BC33" i="1"/>
  <c r="AT46" i="1"/>
  <c r="BD10" i="1"/>
  <c r="BD36" i="1"/>
  <c r="EP112" i="1"/>
  <c r="AX79" i="1"/>
  <c r="BA32" i="1"/>
  <c r="CE147" i="1"/>
  <c r="CD170" i="1"/>
  <c r="EO106" i="1"/>
  <c r="BF59" i="1"/>
  <c r="EP23" i="1"/>
  <c r="CI145" i="1"/>
  <c r="AW28" i="1"/>
  <c r="BE62" i="1"/>
  <c r="DD33" i="1"/>
  <c r="BA61" i="1"/>
  <c r="AU62" i="1"/>
  <c r="BD4" i="1"/>
  <c r="EN26" i="1"/>
  <c r="BA171" i="1"/>
  <c r="BB175" i="1"/>
  <c r="DE5" i="1"/>
  <c r="BB23" i="1"/>
  <c r="BC161" i="1"/>
  <c r="EN25" i="1"/>
  <c r="CI24" i="1"/>
  <c r="CG38" i="1"/>
  <c r="CH146" i="1"/>
  <c r="DF37" i="1"/>
  <c r="AX30" i="1"/>
  <c r="CI7" i="1"/>
  <c r="BC185" i="1"/>
  <c r="AU10" i="1"/>
  <c r="BC165" i="1"/>
  <c r="CH28" i="1"/>
  <c r="BD138" i="1"/>
  <c r="EO123" i="1"/>
  <c r="BA140" i="1"/>
  <c r="BB169" i="1"/>
  <c r="BC47" i="1"/>
  <c r="EM32" i="1"/>
  <c r="BA63" i="1"/>
  <c r="EP115" i="1"/>
  <c r="CG7" i="1"/>
  <c r="BB76" i="1"/>
  <c r="CF139" i="1"/>
  <c r="CD8" i="1"/>
  <c r="EN4" i="1"/>
  <c r="BB61" i="1"/>
  <c r="DE25" i="1"/>
  <c r="CG17" i="1"/>
  <c r="AS30" i="1"/>
  <c r="EM185" i="1"/>
  <c r="BA72" i="1"/>
  <c r="BE61" i="1"/>
  <c r="DD14" i="1"/>
  <c r="CE46" i="1"/>
  <c r="BC32" i="1"/>
  <c r="DD37" i="1"/>
  <c r="AT29" i="1"/>
  <c r="BE17" i="1"/>
  <c r="EM36" i="1"/>
  <c r="CD37" i="1"/>
  <c r="BF29" i="1"/>
  <c r="CG139" i="1"/>
  <c r="BF58" i="1"/>
  <c r="EM34" i="1"/>
  <c r="EN37" i="1"/>
  <c r="CF23" i="1"/>
  <c r="CD27" i="1"/>
  <c r="AU38" i="1"/>
  <c r="CH20" i="1"/>
  <c r="CD19" i="1"/>
  <c r="CD186" i="1"/>
  <c r="AW24" i="1"/>
  <c r="EN5" i="1"/>
  <c r="AT76" i="1"/>
  <c r="CI148" i="1"/>
  <c r="BF183" i="1"/>
  <c r="AT36" i="1"/>
  <c r="BA29" i="1"/>
  <c r="BF15" i="1"/>
  <c r="BE21" i="1"/>
  <c r="CH7" i="1"/>
  <c r="BE8" i="1"/>
  <c r="BC174" i="1"/>
  <c r="CI6" i="1"/>
  <c r="DB9" i="1"/>
  <c r="DA7" i="1"/>
  <c r="CG47" i="1"/>
  <c r="BD159" i="1"/>
  <c r="AU59" i="1"/>
  <c r="AX29" i="1"/>
  <c r="DA34" i="1"/>
  <c r="AT13" i="1"/>
  <c r="CE17" i="1"/>
  <c r="BA169" i="1"/>
  <c r="CE32" i="1"/>
  <c r="CF48" i="1"/>
  <c r="AX20" i="1"/>
  <c r="EM4" i="1"/>
  <c r="CI146" i="1"/>
  <c r="CF15" i="1"/>
  <c r="BB160" i="1"/>
  <c r="AS32" i="1"/>
  <c r="EO14" i="1"/>
  <c r="AV4" i="1"/>
  <c r="AS47" i="1"/>
  <c r="EM95" i="1"/>
  <c r="CE187" i="1"/>
  <c r="BD174" i="1"/>
  <c r="EL121" i="1"/>
  <c r="EL7" i="1"/>
  <c r="CD139" i="1"/>
  <c r="BE186" i="1"/>
  <c r="CD144" i="1"/>
  <c r="CG167" i="1"/>
  <c r="DC31" i="1"/>
  <c r="EO125" i="1"/>
  <c r="DE18" i="1"/>
  <c r="EM176" i="1"/>
  <c r="CG170" i="1"/>
  <c r="EO26" i="1"/>
  <c r="EN95" i="1"/>
  <c r="DE32" i="1"/>
  <c r="BD78" i="1"/>
  <c r="EL129" i="1"/>
  <c r="EL109" i="1"/>
  <c r="BA148" i="1"/>
  <c r="EQ104" i="1"/>
  <c r="EL59" i="1"/>
  <c r="EM124" i="1"/>
  <c r="AV46" i="1"/>
  <c r="BD165" i="1"/>
  <c r="EL156" i="1"/>
  <c r="CH154" i="1"/>
  <c r="CF7" i="1"/>
  <c r="BD144" i="1"/>
  <c r="CF172" i="1"/>
  <c r="CE78" i="1"/>
  <c r="CI21" i="1"/>
  <c r="CG138" i="1"/>
  <c r="EM186" i="1"/>
  <c r="EN16" i="1"/>
  <c r="DD20" i="1"/>
  <c r="EQ130" i="1"/>
  <c r="BD17" i="1"/>
  <c r="CI176" i="1"/>
  <c r="AS29" i="1"/>
  <c r="CG73" i="1"/>
  <c r="EN12" i="1"/>
  <c r="BF184" i="1"/>
  <c r="CI138" i="1"/>
  <c r="AW38" i="1"/>
  <c r="AW11" i="1"/>
  <c r="EP121" i="1"/>
  <c r="AU36" i="1"/>
  <c r="CG58" i="1"/>
  <c r="AW58" i="1"/>
  <c r="EM5" i="1"/>
  <c r="EO20" i="1"/>
  <c r="CE167" i="1"/>
  <c r="CH181" i="1"/>
  <c r="EN21" i="1"/>
  <c r="BA182" i="1"/>
  <c r="CI149" i="1"/>
  <c r="EP34" i="1"/>
  <c r="EM113" i="1"/>
  <c r="AS24" i="1"/>
  <c r="CI151" i="1"/>
  <c r="CH72" i="1"/>
  <c r="BB73" i="1"/>
  <c r="AU15" i="1"/>
  <c r="CH48" i="1"/>
  <c r="CD25" i="1"/>
  <c r="BF12" i="1"/>
  <c r="AX48" i="1"/>
  <c r="EM104" i="1"/>
  <c r="CD157" i="1"/>
  <c r="DE4" i="1"/>
  <c r="AS28" i="1"/>
  <c r="CF34" i="1"/>
  <c r="EP126" i="1"/>
  <c r="DE26" i="1"/>
  <c r="BE76" i="1"/>
  <c r="CI61" i="1"/>
  <c r="CG76" i="1"/>
  <c r="EN13" i="1"/>
  <c r="EP35" i="1"/>
  <c r="DD35" i="1"/>
  <c r="BB30" i="1"/>
  <c r="EQ24" i="1"/>
  <c r="BA157" i="1"/>
  <c r="CE137" i="1"/>
  <c r="CE188" i="1"/>
  <c r="BA139" i="1"/>
  <c r="BD20" i="1"/>
  <c r="BB177" i="1"/>
  <c r="CF58" i="1"/>
  <c r="CD75" i="1"/>
  <c r="CE142" i="1"/>
  <c r="CG72" i="1"/>
  <c r="EN87" i="1"/>
  <c r="BA188" i="1"/>
  <c r="AT22" i="1"/>
  <c r="BB38" i="1"/>
  <c r="CD159" i="1"/>
  <c r="EP98" i="1"/>
  <c r="AS26" i="1"/>
  <c r="BE177" i="1"/>
  <c r="EQ115" i="1"/>
  <c r="AU13" i="1"/>
  <c r="CF146" i="1"/>
  <c r="BF11" i="1"/>
  <c r="BF17" i="1"/>
  <c r="CI31" i="1"/>
  <c r="AX19" i="1"/>
  <c r="AT78" i="1"/>
  <c r="DF12" i="1"/>
  <c r="AX26" i="1"/>
  <c r="EQ26" i="1"/>
  <c r="EL78" i="1"/>
  <c r="CF25" i="1"/>
  <c r="DE28" i="1"/>
  <c r="AS85" i="1"/>
  <c r="BD75" i="1"/>
  <c r="AU11" i="1"/>
  <c r="BD21" i="1"/>
  <c r="AW77" i="1"/>
  <c r="BA156" i="1"/>
  <c r="CE144" i="1"/>
  <c r="BD28" i="1"/>
  <c r="CH183" i="1"/>
  <c r="AT8" i="1"/>
  <c r="CD180" i="1"/>
  <c r="AT72" i="1"/>
  <c r="AU73" i="1"/>
  <c r="EL89" i="1"/>
  <c r="EL26" i="1"/>
  <c r="EO6" i="1"/>
  <c r="EL60" i="1"/>
  <c r="BB173" i="1"/>
  <c r="AU27" i="1"/>
  <c r="EM37" i="1"/>
  <c r="BA15" i="1"/>
  <c r="EP96" i="1"/>
  <c r="CE47" i="1"/>
  <c r="BC25" i="1"/>
  <c r="CH36" i="1"/>
  <c r="CI20" i="1"/>
  <c r="AT14" i="1"/>
  <c r="CF186" i="1"/>
  <c r="EQ117" i="1"/>
  <c r="AS79" i="1"/>
  <c r="EL157" i="1"/>
  <c r="DC34" i="1"/>
  <c r="AS22" i="1"/>
  <c r="AX23" i="1"/>
  <c r="DD16" i="1"/>
  <c r="EP25" i="1"/>
  <c r="CI177" i="1"/>
  <c r="CD183" i="1"/>
  <c r="CF169" i="1"/>
  <c r="EM33" i="1"/>
  <c r="EN30" i="1"/>
  <c r="AU5" i="1"/>
  <c r="EM121" i="1"/>
  <c r="BA77" i="1"/>
  <c r="BD23" i="1"/>
  <c r="EL88" i="1"/>
  <c r="EL15" i="1"/>
  <c r="BA30" i="1"/>
  <c r="BB147" i="1"/>
  <c r="EP33" i="1"/>
  <c r="BC28" i="1"/>
  <c r="BC177" i="1"/>
  <c r="AX21" i="1"/>
  <c r="BF34" i="1"/>
  <c r="EN19" i="1"/>
  <c r="CF76" i="1"/>
  <c r="CG8" i="1"/>
  <c r="EL23" i="1"/>
  <c r="EL105" i="1"/>
  <c r="DC5" i="1"/>
  <c r="EM107" i="1"/>
  <c r="DE34" i="1"/>
  <c r="CF9" i="1"/>
  <c r="CH73" i="1"/>
  <c r="CD20" i="1"/>
  <c r="BE10" i="1"/>
  <c r="BC183" i="1"/>
  <c r="BC175" i="1"/>
  <c r="BE11" i="1"/>
  <c r="EN8" i="1"/>
  <c r="CF170" i="1"/>
  <c r="BD32" i="1"/>
  <c r="CG18" i="1"/>
  <c r="BC181" i="1"/>
  <c r="EP11" i="1"/>
  <c r="DB27" i="1"/>
  <c r="DA14" i="1"/>
  <c r="DF23" i="1"/>
  <c r="CG21" i="1"/>
  <c r="CH137" i="1"/>
  <c r="CE30" i="1"/>
  <c r="CI172" i="1"/>
  <c r="CE74" i="1"/>
  <c r="CI183" i="1"/>
  <c r="BB27" i="1"/>
  <c r="EN14" i="1"/>
  <c r="AX10" i="1"/>
  <c r="BA170" i="1"/>
  <c r="CE60" i="1"/>
  <c r="DD22" i="1"/>
  <c r="DF30" i="1"/>
  <c r="BE147" i="1"/>
  <c r="BC139" i="1"/>
  <c r="EN22" i="1"/>
  <c r="AW79" i="1"/>
  <c r="DB31" i="1"/>
  <c r="EP9" i="1"/>
  <c r="CF11" i="1"/>
  <c r="BA185" i="1"/>
  <c r="CG10" i="1"/>
  <c r="DB7" i="1"/>
  <c r="DB18" i="1"/>
  <c r="EM11" i="1"/>
  <c r="EQ20" i="1"/>
  <c r="EM48" i="1"/>
  <c r="CG23" i="1"/>
  <c r="EP94" i="1"/>
  <c r="DD28" i="1"/>
  <c r="CF4" i="1"/>
  <c r="CE10" i="1"/>
  <c r="CE146" i="1"/>
  <c r="CI175" i="1"/>
  <c r="CG26" i="1"/>
  <c r="CF45" i="1"/>
  <c r="DF28" i="1"/>
  <c r="CD172" i="1"/>
  <c r="DA37" i="1"/>
  <c r="AX16" i="1"/>
  <c r="EM155" i="1"/>
  <c r="CF60" i="1"/>
  <c r="BF61" i="1"/>
  <c r="BC7" i="1"/>
  <c r="EL170" i="1"/>
  <c r="AW70" i="1"/>
  <c r="BC138" i="1"/>
  <c r="CH147" i="1"/>
  <c r="DA19" i="1"/>
  <c r="AT12" i="1"/>
  <c r="DF34" i="1"/>
  <c r="DA13" i="1"/>
  <c r="AW8" i="1"/>
  <c r="EP99" i="1"/>
  <c r="CF147" i="1"/>
  <c r="EP93" i="1"/>
  <c r="EL110" i="1"/>
  <c r="CE170" i="1"/>
  <c r="EN127" i="1"/>
  <c r="EM97" i="1"/>
  <c r="DE31" i="1"/>
  <c r="AV9" i="1"/>
  <c r="CG177" i="1"/>
  <c r="EM172" i="1"/>
  <c r="BE185" i="1"/>
  <c r="DC12" i="1"/>
  <c r="AV21" i="1"/>
  <c r="CG180" i="1"/>
  <c r="BD172" i="1"/>
  <c r="EL111" i="1"/>
  <c r="EL158" i="1"/>
  <c r="EL46" i="1"/>
  <c r="EL95" i="1"/>
  <c r="EM118" i="1"/>
  <c r="BF142" i="1"/>
  <c r="EO34" i="1"/>
  <c r="CD147" i="1"/>
  <c r="EM110" i="1"/>
  <c r="BA159" i="1"/>
  <c r="BD79" i="1"/>
  <c r="EO11" i="1"/>
  <c r="EN101" i="1"/>
  <c r="EN120" i="1"/>
  <c r="CE184" i="1"/>
  <c r="DC27" i="1"/>
  <c r="EO28" i="1"/>
  <c r="CD153" i="1"/>
  <c r="EL33" i="1"/>
  <c r="AW48" i="1"/>
  <c r="BE4" i="1"/>
  <c r="EM120" i="1"/>
  <c r="BE27" i="1"/>
  <c r="EP117" i="1"/>
  <c r="CE140" i="1"/>
  <c r="CD137" i="1"/>
  <c r="AT21" i="1"/>
  <c r="EQ38" i="1"/>
  <c r="EM162" i="1"/>
  <c r="EM70" i="1"/>
  <c r="CD18" i="1"/>
  <c r="BB37" i="1"/>
  <c r="EO8" i="1"/>
  <c r="BD11" i="1"/>
  <c r="CD171" i="1"/>
  <c r="EM16" i="1"/>
  <c r="DD12" i="1"/>
  <c r="BD146" i="1"/>
  <c r="EN18" i="1"/>
  <c r="DF16" i="1"/>
  <c r="AW76" i="1"/>
  <c r="AS6" i="1"/>
  <c r="BF154" i="1"/>
  <c r="EL79" i="1"/>
  <c r="BE6" i="1"/>
  <c r="CF189" i="1"/>
  <c r="CH177" i="1"/>
  <c r="BE29" i="1"/>
  <c r="EP32" i="1"/>
  <c r="BF145" i="1"/>
  <c r="CD47" i="1"/>
  <c r="CH32" i="1"/>
  <c r="BE60" i="1"/>
  <c r="DD27" i="1"/>
  <c r="BD8" i="1"/>
  <c r="BB155" i="1"/>
  <c r="EO126" i="1"/>
  <c r="CD166" i="1"/>
  <c r="CE150" i="1"/>
  <c r="CD60" i="1"/>
  <c r="AV30" i="1"/>
  <c r="EN10" i="1"/>
  <c r="AU29" i="1"/>
  <c r="EM150" i="1"/>
  <c r="BD9" i="1"/>
  <c r="AW7" i="1"/>
  <c r="CF187" i="1"/>
  <c r="CE157" i="1"/>
  <c r="EP27" i="1"/>
  <c r="DD9" i="1"/>
  <c r="CH76" i="1"/>
  <c r="EP118" i="1"/>
  <c r="BB187" i="1"/>
  <c r="EQ119" i="1"/>
  <c r="EQ123" i="1"/>
  <c r="CE179" i="1"/>
  <c r="AW16" i="1"/>
  <c r="CE9" i="1"/>
  <c r="AW63" i="1"/>
  <c r="DD29" i="1"/>
  <c r="CG19" i="1"/>
  <c r="CI159" i="1"/>
  <c r="CE36" i="1"/>
  <c r="BB71" i="1"/>
  <c r="CH160" i="1"/>
  <c r="CI28" i="1"/>
  <c r="AW74" i="1"/>
  <c r="CF57" i="1"/>
  <c r="DE24" i="1"/>
  <c r="AS73" i="1"/>
  <c r="CI169" i="1"/>
  <c r="AV189" i="1"/>
  <c r="CD74" i="1"/>
  <c r="CG74" i="1"/>
  <c r="CH11" i="1"/>
  <c r="EP97" i="1"/>
  <c r="CF33" i="1"/>
  <c r="EM147" i="1"/>
  <c r="CD16" i="1"/>
  <c r="EQ4" i="1"/>
  <c r="AU77" i="1"/>
  <c r="AX34" i="1"/>
  <c r="EL19" i="1"/>
  <c r="AS78" i="1"/>
  <c r="DC7" i="1"/>
  <c r="BC58" i="1"/>
  <c r="AV77" i="1"/>
  <c r="BF37" i="1"/>
  <c r="EM23" i="1"/>
  <c r="BC184" i="1"/>
  <c r="CE155" i="1"/>
  <c r="EL101" i="1"/>
  <c r="BB185" i="1"/>
  <c r="EQ18" i="1"/>
  <c r="BE15" i="1"/>
  <c r="BF23" i="1"/>
  <c r="AW71" i="1"/>
  <c r="DD25" i="1"/>
  <c r="EQ109" i="1"/>
  <c r="BC155" i="1"/>
  <c r="EO33" i="1"/>
  <c r="AT16" i="1"/>
  <c r="EQ36" i="1"/>
  <c r="BA179" i="1"/>
  <c r="EM78" i="1"/>
  <c r="EP101" i="1"/>
  <c r="AU32" i="1"/>
  <c r="AU78" i="1"/>
  <c r="CF13" i="1"/>
  <c r="CE4" i="1"/>
  <c r="CI22" i="1"/>
  <c r="CH18" i="1"/>
  <c r="BF7" i="1"/>
  <c r="AS14" i="1"/>
  <c r="EO104" i="1"/>
  <c r="EL94" i="1"/>
  <c r="EQ6" i="1"/>
  <c r="CF26" i="1"/>
  <c r="CD9" i="1"/>
  <c r="CD15" i="1"/>
  <c r="DD24" i="1"/>
  <c r="BD29" i="1"/>
  <c r="BE7" i="1"/>
  <c r="EN27" i="1"/>
  <c r="BE77" i="1"/>
  <c r="AW22" i="1"/>
  <c r="BC62" i="1"/>
  <c r="EM128" i="1"/>
  <c r="AS59" i="1"/>
  <c r="EQ107" i="1"/>
  <c r="CD12" i="1"/>
  <c r="BD13" i="1"/>
  <c r="CE13" i="1"/>
  <c r="BC57" i="1"/>
  <c r="BC46" i="1"/>
  <c r="AU188" i="1"/>
  <c r="AU8" i="1"/>
  <c r="EQ91" i="1"/>
  <c r="BA37" i="1"/>
  <c r="BB78" i="1"/>
  <c r="CE151" i="1"/>
  <c r="CF16" i="1"/>
  <c r="EM169" i="1"/>
  <c r="CF155" i="1"/>
  <c r="EL86" i="1"/>
  <c r="AT48" i="1"/>
  <c r="EQ30" i="1"/>
  <c r="CF185" i="1"/>
  <c r="CH155" i="1"/>
  <c r="EM31" i="1"/>
  <c r="BE32" i="1"/>
  <c r="BC169" i="1"/>
  <c r="CF175" i="1"/>
  <c r="CI144" i="1"/>
  <c r="CE29" i="1"/>
  <c r="DF31" i="1"/>
  <c r="DE30" i="1"/>
  <c r="BE140" i="1"/>
  <c r="EN92" i="1"/>
  <c r="BB143" i="1"/>
  <c r="DA5" i="1"/>
  <c r="DB25" i="1"/>
  <c r="BA8" i="1"/>
  <c r="EM61" i="1"/>
  <c r="BF31" i="1"/>
  <c r="CI158" i="1"/>
  <c r="DB10" i="1"/>
  <c r="DA15" i="1"/>
  <c r="BA187" i="1"/>
  <c r="BC11" i="1"/>
  <c r="CH182" i="1"/>
  <c r="CE25" i="1"/>
  <c r="CI170" i="1"/>
  <c r="AX61" i="1"/>
  <c r="BA25" i="1"/>
  <c r="EM146" i="1"/>
  <c r="BB59" i="1"/>
  <c r="DA35" i="1"/>
  <c r="CI60" i="1"/>
  <c r="BB141" i="1"/>
  <c r="BE142" i="1"/>
  <c r="AX59" i="1"/>
  <c r="DB20" i="1"/>
  <c r="EM59" i="1"/>
  <c r="BB63" i="1"/>
  <c r="BE141" i="1"/>
  <c r="EQ10" i="1"/>
  <c r="AX25" i="1"/>
  <c r="CH179" i="1"/>
  <c r="BC21" i="1"/>
  <c r="CG37" i="1"/>
  <c r="DB34" i="1"/>
  <c r="DA29" i="1"/>
  <c r="CE15" i="1"/>
  <c r="CH26" i="1"/>
  <c r="CG32" i="1"/>
  <c r="AX6" i="1"/>
  <c r="CE57" i="1"/>
  <c r="BA47" i="1"/>
  <c r="BD158" i="1"/>
  <c r="AU23" i="1"/>
  <c r="EM154" i="1"/>
  <c r="CE73" i="1"/>
  <c r="BA14" i="1"/>
  <c r="AT57" i="1"/>
  <c r="EL188" i="1"/>
  <c r="AX71" i="1"/>
  <c r="CH174" i="1"/>
  <c r="DF14" i="1"/>
  <c r="CH46" i="1"/>
  <c r="BA172" i="1"/>
  <c r="EM21" i="1"/>
  <c r="AU14" i="1"/>
  <c r="BB149" i="1"/>
  <c r="EM153" i="1"/>
  <c r="BB58" i="1"/>
  <c r="CD4" i="1"/>
  <c r="BE78" i="1"/>
  <c r="BE148" i="1"/>
  <c r="CH33" i="1"/>
  <c r="CD33" i="1"/>
  <c r="BC149" i="1"/>
  <c r="BF160" i="1"/>
  <c r="EO97" i="1"/>
  <c r="BF144" i="1"/>
  <c r="EN114" i="1"/>
  <c r="EL8" i="1"/>
  <c r="EO87" i="1"/>
  <c r="EL61" i="1"/>
  <c r="DE22" i="1"/>
  <c r="BD74" i="1"/>
  <c r="AT9" i="1"/>
  <c r="CE20" i="1"/>
  <c r="CD61" i="1"/>
  <c r="BD22" i="1"/>
  <c r="BA38" i="1"/>
  <c r="DD15" i="1"/>
  <c r="EM15" i="1"/>
  <c r="BD60" i="1"/>
  <c r="CI184" i="1"/>
  <c r="EP124" i="1"/>
  <c r="AU4" i="1"/>
  <c r="BF30" i="1"/>
  <c r="DE27" i="1"/>
  <c r="EM64" i="1"/>
  <c r="BB31" i="1"/>
  <c r="CI46" i="1"/>
  <c r="EM167" i="1"/>
  <c r="BF24" i="1"/>
  <c r="AU16" i="1"/>
  <c r="DD34" i="1"/>
  <c r="EP19" i="1"/>
  <c r="BC76" i="1"/>
  <c r="CH166" i="1"/>
  <c r="EO115" i="1"/>
  <c r="EN17" i="1"/>
  <c r="CG20" i="1"/>
  <c r="EN36" i="1"/>
  <c r="DE6" i="1"/>
  <c r="CH149" i="1"/>
  <c r="CD174" i="1"/>
  <c r="AU21" i="1"/>
  <c r="EM168" i="1"/>
  <c r="AT23" i="1"/>
  <c r="BF76" i="1"/>
  <c r="BD16" i="1"/>
  <c r="CH140" i="1"/>
  <c r="CE19" i="1"/>
  <c r="EP20" i="1"/>
  <c r="DA4" i="1"/>
  <c r="DB19" i="1"/>
  <c r="CG160" i="1"/>
  <c r="CE26" i="1"/>
  <c r="DB24" i="1"/>
  <c r="AW23" i="1"/>
  <c r="CE143" i="1"/>
  <c r="CG59" i="1"/>
  <c r="DB23" i="1"/>
  <c r="EM38" i="1"/>
  <c r="CE75" i="1"/>
  <c r="EL90" i="1"/>
  <c r="EN29" i="1"/>
  <c r="BB4" i="1"/>
  <c r="DB17" i="1"/>
  <c r="BF77" i="1"/>
  <c r="BC142" i="1"/>
  <c r="CG33" i="1"/>
  <c r="BA57" i="1"/>
  <c r="BE18" i="1"/>
  <c r="BC140" i="1"/>
  <c r="AW29" i="1"/>
  <c r="BB140" i="1"/>
  <c r="BE9" i="1"/>
  <c r="AT6" i="1"/>
  <c r="BC141" i="1"/>
  <c r="BB5" i="1"/>
  <c r="CI15" i="1"/>
  <c r="CE154" i="1"/>
  <c r="CE7" i="1"/>
  <c r="DD7" i="1"/>
  <c r="CH16" i="1"/>
  <c r="CH10" i="1"/>
  <c r="BE73" i="1"/>
  <c r="BD59" i="1"/>
  <c r="AT79" i="1"/>
  <c r="CH6" i="1"/>
  <c r="BF63" i="1"/>
  <c r="CG27" i="1"/>
  <c r="DD30" i="1"/>
  <c r="CI23" i="1"/>
  <c r="EN32" i="1"/>
  <c r="BA23" i="1"/>
  <c r="EM19" i="1"/>
  <c r="DF38" i="1"/>
  <c r="EP6" i="1"/>
  <c r="DF20" i="1"/>
  <c r="CI58" i="1"/>
  <c r="CI77" i="1"/>
  <c r="DF15" i="1"/>
  <c r="CG12" i="1"/>
  <c r="CF177" i="1"/>
  <c r="BD7" i="1"/>
  <c r="CG48" i="1"/>
  <c r="BC145" i="1"/>
  <c r="AW6" i="1"/>
  <c r="AU47" i="1"/>
  <c r="CD184" i="1"/>
  <c r="CE33" i="1"/>
  <c r="CI140" i="1"/>
  <c r="AW60" i="1"/>
  <c r="CI74" i="1"/>
  <c r="BC15" i="1"/>
  <c r="CH22" i="1"/>
  <c r="DA31" i="1"/>
  <c r="CF178" i="1"/>
  <c r="BB156" i="1"/>
  <c r="DD23" i="1"/>
  <c r="CD73" i="1"/>
  <c r="DF7" i="1"/>
  <c r="AU33" i="1"/>
  <c r="CE22" i="1"/>
  <c r="EN88" i="1"/>
  <c r="AT30" i="1"/>
  <c r="BE70" i="1"/>
  <c r="DF17" i="1"/>
  <c r="CH75" i="1"/>
  <c r="AU34" i="1"/>
  <c r="AX78" i="1"/>
  <c r="EQ92" i="1"/>
  <c r="CI154" i="1"/>
  <c r="BF38" i="1"/>
  <c r="BB148" i="1"/>
  <c r="CH27" i="1"/>
  <c r="DF10" i="1"/>
  <c r="DD38" i="1"/>
  <c r="AX31" i="1"/>
  <c r="DD26" i="1"/>
  <c r="AT19" i="1"/>
  <c r="AW62" i="1"/>
  <c r="DB38" i="1"/>
  <c r="BC182" i="1"/>
  <c r="CH173" i="1"/>
  <c r="CF140" i="1"/>
  <c r="AT34" i="1"/>
  <c r="BD35" i="1"/>
  <c r="EP111" i="1"/>
  <c r="BC146" i="1"/>
  <c r="BB74" i="1"/>
  <c r="DA22" i="1"/>
  <c r="CI12" i="1"/>
  <c r="BA160" i="1"/>
  <c r="CD59" i="1"/>
  <c r="CF24" i="1"/>
  <c r="CI157" i="1"/>
  <c r="AW46" i="1"/>
  <c r="BC45" i="1"/>
  <c r="AW4" i="1"/>
  <c r="EP102" i="1"/>
  <c r="AT15" i="1"/>
  <c r="BA13" i="1"/>
  <c r="AU45" i="1"/>
  <c r="DF26" i="1"/>
  <c r="EM14" i="1"/>
  <c r="DB35" i="1"/>
  <c r="DB32" i="1"/>
  <c r="CG75" i="1"/>
  <c r="CI16" i="1"/>
  <c r="EM156" i="1"/>
  <c r="AW21" i="1"/>
  <c r="AW13" i="1"/>
  <c r="BC167" i="1"/>
  <c r="BE28" i="1"/>
  <c r="CH152" i="1"/>
  <c r="CG77" i="1"/>
  <c r="EM7" i="1"/>
  <c r="BB157" i="1"/>
  <c r="BD37" i="1"/>
  <c r="CH74" i="1"/>
  <c r="AT10" i="1"/>
  <c r="EP22" i="1"/>
  <c r="BF139" i="1"/>
  <c r="BA173" i="1"/>
  <c r="CH25" i="1"/>
  <c r="CD14" i="1"/>
  <c r="BB13" i="1"/>
  <c r="CG31" i="1"/>
  <c r="EN9" i="1"/>
  <c r="EM73" i="1"/>
  <c r="BF48" i="1"/>
  <c r="CE141" i="1"/>
  <c r="BC153" i="1"/>
  <c r="BC10" i="1"/>
  <c r="CF37" i="1"/>
  <c r="CE45" i="1"/>
  <c r="BF6" i="1"/>
  <c r="CH184" i="1"/>
  <c r="BC30" i="1"/>
  <c r="EM18" i="1"/>
  <c r="BB7" i="1"/>
  <c r="CI25" i="1"/>
  <c r="AW47" i="1"/>
  <c r="BF179" i="1"/>
  <c r="EP123" i="1"/>
  <c r="CD182" i="1"/>
  <c r="EP89" i="1"/>
  <c r="DA28" i="1"/>
  <c r="BB145" i="1"/>
  <c r="BA184" i="1"/>
  <c r="EP30" i="1"/>
  <c r="CH13" i="1"/>
  <c r="BC173" i="1"/>
  <c r="BE37" i="1"/>
  <c r="AW73" i="1"/>
  <c r="BC59" i="1"/>
  <c r="EM62" i="1"/>
  <c r="EL175" i="1"/>
  <c r="BB62" i="1"/>
  <c r="BC172" i="1"/>
  <c r="BE143" i="1"/>
  <c r="EL154" i="1"/>
  <c r="AV23" i="1"/>
  <c r="AV14" i="1"/>
  <c r="EO89" i="1"/>
  <c r="CG145" i="1"/>
  <c r="EL29" i="1"/>
  <c r="BC61" i="1"/>
  <c r="BB60" i="1"/>
  <c r="EM76" i="1"/>
  <c r="AW10" i="1"/>
  <c r="CD29" i="1"/>
  <c r="CE166" i="1"/>
  <c r="AW32" i="1"/>
  <c r="BA138" i="1"/>
  <c r="CH30" i="1"/>
  <c r="EO90" i="1"/>
  <c r="CF35" i="1"/>
  <c r="BD12" i="1"/>
  <c r="EM60" i="1"/>
  <c r="AT28" i="1"/>
  <c r="DB26" i="1"/>
  <c r="BD33" i="1"/>
  <c r="BC34" i="1"/>
  <c r="CI139" i="1"/>
  <c r="CH143" i="1"/>
  <c r="BC72" i="1"/>
  <c r="CF31" i="1"/>
  <c r="AT7" i="1"/>
  <c r="EQ12" i="1"/>
  <c r="BB10" i="1"/>
  <c r="DA36" i="1"/>
  <c r="EN33" i="1"/>
  <c r="CD26" i="1"/>
  <c r="EM71" i="1"/>
  <c r="CF36" i="1"/>
  <c r="CH185" i="1"/>
  <c r="CF29" i="1"/>
  <c r="CG36" i="1"/>
  <c r="AX17" i="1"/>
  <c r="EP29" i="1"/>
  <c r="BE57" i="1"/>
  <c r="CF30" i="1"/>
  <c r="BF60" i="1"/>
  <c r="DA23" i="1"/>
  <c r="BA21" i="1"/>
  <c r="CE21" i="1"/>
  <c r="AT73" i="1"/>
  <c r="CI188" i="1"/>
  <c r="BE5" i="1"/>
  <c r="AU137" i="1"/>
  <c r="CF28" i="1"/>
  <c r="EQ87" i="1"/>
  <c r="BF5" i="1"/>
  <c r="BE20" i="1"/>
  <c r="EP92" i="1"/>
  <c r="EP127" i="1"/>
  <c r="AX9" i="1"/>
  <c r="AW9" i="1"/>
  <c r="DA26" i="1"/>
  <c r="CD22" i="1"/>
  <c r="CH21" i="1"/>
  <c r="CD169" i="1"/>
  <c r="BE75" i="1"/>
  <c r="DA12" i="1"/>
  <c r="BE48" i="1"/>
  <c r="AU61" i="1"/>
  <c r="CD72" i="1"/>
  <c r="CI14" i="1"/>
  <c r="CH5" i="1"/>
  <c r="DA6" i="1"/>
  <c r="CD34" i="1"/>
  <c r="DB22" i="1"/>
  <c r="BD63" i="1"/>
  <c r="AT35" i="1"/>
  <c r="BF137" i="1"/>
  <c r="AS60" i="1"/>
  <c r="EN94" i="1"/>
  <c r="EN128" i="1"/>
  <c r="EN116" i="1"/>
  <c r="AV76" i="1"/>
  <c r="EO85" i="1"/>
  <c r="BA147" i="1"/>
  <c r="BA74" i="1"/>
  <c r="BF10" i="1"/>
  <c r="DF33" i="1"/>
  <c r="CF27" i="1"/>
  <c r="CF74" i="1"/>
  <c r="EM20" i="1"/>
  <c r="EM159" i="1"/>
  <c r="DE38" i="1"/>
  <c r="CF150" i="1"/>
  <c r="EM163" i="1"/>
  <c r="BC22" i="1"/>
  <c r="CH47" i="1"/>
  <c r="CF142" i="1"/>
  <c r="CI73" i="1"/>
  <c r="BA158" i="1"/>
  <c r="BB22" i="1"/>
  <c r="CI19" i="1"/>
  <c r="CH139" i="1"/>
  <c r="BA17" i="1"/>
  <c r="EP104" i="1"/>
  <c r="AU37" i="1"/>
  <c r="CE172" i="1"/>
  <c r="EM6" i="1"/>
  <c r="AX18" i="1"/>
  <c r="BC35" i="1"/>
  <c r="EL75" i="1"/>
  <c r="BB189" i="1"/>
  <c r="EQ96" i="1"/>
  <c r="CF143" i="1"/>
  <c r="AS57" i="1"/>
  <c r="BD31" i="1"/>
  <c r="CD6" i="1"/>
  <c r="BB25" i="1"/>
  <c r="EP85" i="1"/>
  <c r="EL169" i="1"/>
  <c r="EN7" i="1"/>
  <c r="EM188" i="1"/>
  <c r="AX74" i="1"/>
  <c r="EP28" i="1"/>
  <c r="DF27" i="1"/>
  <c r="DD8" i="1"/>
  <c r="BF138" i="1"/>
  <c r="BC166" i="1"/>
  <c r="EQ5" i="1"/>
  <c r="AU57" i="1"/>
  <c r="DB13" i="1"/>
  <c r="BB9" i="1"/>
  <c r="AX75" i="1"/>
  <c r="AT25" i="1"/>
  <c r="BF20" i="1"/>
  <c r="AX60" i="1"/>
  <c r="AT33" i="1"/>
  <c r="BC152" i="1"/>
  <c r="CI29" i="1"/>
  <c r="EM149" i="1"/>
  <c r="CE8" i="1"/>
  <c r="CF10" i="1"/>
  <c r="AT24" i="1"/>
  <c r="BA7" i="1"/>
  <c r="BA174" i="1"/>
  <c r="DD11" i="1"/>
  <c r="CG14" i="1"/>
  <c r="EM26" i="1"/>
  <c r="BF19" i="1"/>
  <c r="BE34" i="1"/>
  <c r="CF148" i="1"/>
  <c r="AT37" i="1"/>
  <c r="CH12" i="1"/>
  <c r="CI173" i="1"/>
  <c r="CI33" i="1"/>
  <c r="BB33" i="1"/>
  <c r="CE5" i="1"/>
  <c r="EM25" i="1"/>
  <c r="EN11" i="1"/>
  <c r="CH29" i="1"/>
  <c r="AU6" i="1"/>
  <c r="CF20" i="1"/>
  <c r="CD28" i="1"/>
  <c r="AW45" i="1"/>
  <c r="BF45" i="1"/>
  <c r="EM28" i="1"/>
  <c r="CH77" i="1"/>
  <c r="BC144" i="1"/>
  <c r="CE148" i="1"/>
  <c r="EP95" i="1"/>
  <c r="BB72" i="1"/>
  <c r="DF18" i="1"/>
  <c r="DB36" i="1"/>
  <c r="DA18" i="1"/>
  <c r="BD45" i="1"/>
  <c r="BD30" i="1"/>
  <c r="AW19" i="1"/>
  <c r="EP86" i="1"/>
  <c r="DA33" i="1"/>
  <c r="DA16" i="1"/>
  <c r="BA33" i="1"/>
  <c r="DB14" i="1"/>
  <c r="BF182" i="1"/>
  <c r="CI47" i="1"/>
  <c r="CH172" i="1"/>
  <c r="EQ85" i="1"/>
  <c r="AU26" i="1"/>
  <c r="DA17" i="1"/>
  <c r="AT11" i="1"/>
  <c r="CH141" i="1"/>
  <c r="EN86" i="1"/>
  <c r="AU46" i="1"/>
  <c r="DB8" i="1"/>
  <c r="AW33" i="1"/>
  <c r="EP26" i="1"/>
  <c r="BC19" i="1"/>
  <c r="CE31" i="1"/>
  <c r="BF71" i="1"/>
  <c r="AW34" i="1"/>
  <c r="BF27" i="1"/>
  <c r="CI182" i="1"/>
  <c r="BC150" i="1"/>
  <c r="BC38" i="1"/>
  <c r="BC48" i="1"/>
  <c r="DD10" i="1"/>
  <c r="AT27" i="1"/>
  <c r="CI75" i="1"/>
  <c r="BF4" i="1"/>
  <c r="BC186" i="1"/>
  <c r="CG34" i="1"/>
  <c r="BD18" i="1"/>
  <c r="CF77" i="1"/>
  <c r="BB153" i="1"/>
  <c r="BA45" i="1"/>
  <c r="BA5" i="1"/>
  <c r="DD36" i="1"/>
  <c r="CF47" i="1"/>
  <c r="BC151" i="1"/>
  <c r="AX47" i="1"/>
  <c r="BC12" i="1"/>
  <c r="CI10" i="1"/>
  <c r="EM30" i="1"/>
  <c r="BC189" i="1"/>
  <c r="AT32" i="1"/>
  <c r="BD61" i="1"/>
  <c r="CI155" i="1"/>
  <c r="BC78" i="1"/>
  <c r="DF9" i="1"/>
  <c r="EL102" i="1"/>
  <c r="EP100" i="1"/>
  <c r="CD46" i="1"/>
  <c r="AU76" i="1"/>
  <c r="BE19" i="1"/>
  <c r="EL174" i="1"/>
  <c r="DA24" i="1"/>
  <c r="DF29" i="1"/>
  <c r="BA177" i="1"/>
  <c r="AX28" i="1"/>
  <c r="CF17" i="1"/>
  <c r="BC137" i="1"/>
  <c r="CG11" i="1"/>
  <c r="BB79" i="1"/>
  <c r="CF152" i="1"/>
  <c r="DA30" i="1"/>
  <c r="BC17" i="1"/>
  <c r="CI186" i="1"/>
  <c r="CF59" i="1"/>
  <c r="BE58" i="1"/>
  <c r="BD58" i="1"/>
  <c r="BB46" i="1"/>
  <c r="BF8" i="1"/>
  <c r="CH35" i="1"/>
  <c r="DB16" i="1"/>
  <c r="BC178" i="1"/>
  <c r="BC5" i="1"/>
  <c r="BE12" i="1"/>
  <c r="CI11" i="1"/>
  <c r="CD178" i="1"/>
  <c r="BC6" i="1"/>
  <c r="BB70" i="1"/>
  <c r="EP114" i="1"/>
  <c r="DA21" i="1"/>
  <c r="BC154" i="1"/>
  <c r="BE16" i="1"/>
  <c r="CF154" i="1"/>
  <c r="BD5" i="1"/>
  <c r="CI13" i="1"/>
  <c r="CD10" i="1"/>
  <c r="CE11" i="1"/>
  <c r="BC77" i="1"/>
  <c r="EQ31" i="1"/>
  <c r="EP14" i="1"/>
  <c r="BB19" i="1"/>
  <c r="BB75" i="1"/>
  <c r="EQ28" i="1"/>
  <c r="EQ34" i="1"/>
  <c r="EM189" i="1"/>
  <c r="EQ33" i="1"/>
  <c r="CG9" i="1"/>
  <c r="CD79" i="1"/>
  <c r="EN28" i="1"/>
  <c r="DF8" i="1"/>
  <c r="BA11" i="1"/>
  <c r="BD160" i="1"/>
  <c r="BB47" i="1"/>
  <c r="CH186" i="1"/>
  <c r="CH138" i="1"/>
  <c r="AT74" i="1"/>
  <c r="AX14" i="1"/>
  <c r="EM77" i="1"/>
  <c r="BC31" i="1"/>
  <c r="EP87" i="1"/>
  <c r="CE77" i="1"/>
  <c r="CD173" i="1"/>
  <c r="EL149" i="1"/>
  <c r="DE36" i="1"/>
  <c r="EO130" i="1"/>
  <c r="AV10" i="1"/>
  <c r="EP91" i="1"/>
  <c r="EN15" i="1"/>
  <c r="AU189" i="1"/>
  <c r="BE79" i="1"/>
  <c r="BA4" i="1"/>
  <c r="EP128" i="1"/>
  <c r="EM145" i="1"/>
  <c r="BD189" i="1"/>
  <c r="DC20" i="1"/>
  <c r="BB159" i="1"/>
  <c r="BE23" i="1"/>
  <c r="EQ32" i="1"/>
  <c r="DA38" i="1"/>
  <c r="AX32" i="1"/>
  <c r="CD187" i="1"/>
  <c r="CH34" i="1"/>
  <c r="AU79" i="1"/>
  <c r="EM152" i="1"/>
  <c r="CD188" i="1"/>
  <c r="CD24" i="1"/>
  <c r="EL176" i="1"/>
  <c r="BF22" i="1"/>
  <c r="EQ13" i="1"/>
  <c r="CI5" i="1"/>
  <c r="BA46" i="1"/>
  <c r="BD14" i="1"/>
  <c r="EQ35" i="1"/>
  <c r="CD32" i="1"/>
  <c r="DA9" i="1"/>
  <c r="BC171" i="1"/>
  <c r="DA32" i="1"/>
  <c r="EM63" i="1"/>
  <c r="CF19" i="1"/>
  <c r="EN90" i="1"/>
  <c r="CD7" i="1"/>
  <c r="BA9" i="1"/>
  <c r="BC8" i="1"/>
  <c r="CD160" i="1"/>
  <c r="DB30" i="1"/>
  <c r="CF78" i="1"/>
  <c r="CI18" i="1"/>
  <c r="BE22" i="1"/>
  <c r="EN34" i="1"/>
  <c r="CH142" i="1"/>
  <c r="AW57" i="1"/>
  <c r="EN38" i="1"/>
  <c r="CG25" i="1"/>
  <c r="BC16" i="1"/>
  <c r="CH153" i="1"/>
  <c r="CH19" i="1"/>
  <c r="CE152" i="1"/>
  <c r="BA19" i="1"/>
  <c r="BA31" i="1"/>
  <c r="CG45" i="1"/>
  <c r="BA6" i="1"/>
  <c r="CE37" i="1"/>
  <c r="DA20" i="1"/>
  <c r="AX5" i="1"/>
  <c r="DD31" i="1"/>
  <c r="CI143" i="1"/>
  <c r="EP24" i="1"/>
  <c r="EQ19" i="1"/>
  <c r="EP88" i="1"/>
  <c r="BA18" i="1"/>
  <c r="BB154" i="1"/>
  <c r="BC4" i="1"/>
  <c r="EM75" i="1"/>
  <c r="CF32" i="1"/>
  <c r="CF8" i="1"/>
  <c r="EL85" i="1"/>
  <c r="EL147" i="1"/>
  <c r="EL87" i="1"/>
  <c r="EN115" i="1"/>
  <c r="BB170" i="1"/>
  <c r="AS46" i="1"/>
  <c r="CD155" i="1"/>
  <c r="EL124" i="1"/>
  <c r="BC37" i="1"/>
  <c r="BC9" i="1"/>
  <c r="AV74" i="1"/>
  <c r="BD166" i="1"/>
  <c r="AW59" i="1"/>
  <c r="AW20" i="1"/>
  <c r="AS72" i="1"/>
  <c r="EM13" i="1"/>
  <c r="EM166" i="1"/>
  <c r="EL100" i="1"/>
  <c r="CH58" i="1"/>
  <c r="CE12" i="1"/>
  <c r="BD34" i="1"/>
  <c r="CI38" i="1"/>
  <c r="CF167" i="1"/>
  <c r="BB17" i="1"/>
  <c r="AS10" i="1"/>
  <c r="AW5" i="1"/>
  <c r="BF28" i="1"/>
  <c r="BF35" i="1"/>
  <c r="AV5" i="1"/>
  <c r="BE45" i="1"/>
  <c r="BF177" i="1"/>
  <c r="BF140" i="1"/>
  <c r="CG141" i="1"/>
  <c r="BF79" i="1"/>
  <c r="AX24" i="1"/>
  <c r="AX33" i="1"/>
  <c r="EO102" i="1"/>
  <c r="AU72" i="1"/>
  <c r="BB24" i="1"/>
  <c r="EP4" i="1"/>
  <c r="BB77" i="1"/>
  <c r="BA35" i="1"/>
  <c r="EP5" i="1"/>
  <c r="EQ129" i="1"/>
  <c r="CI59" i="1"/>
  <c r="CH175" i="1"/>
  <c r="AU71" i="1"/>
  <c r="CF156" i="1"/>
  <c r="CH15" i="1"/>
  <c r="BA178" i="1"/>
  <c r="BD27" i="1"/>
  <c r="BD6" i="1"/>
  <c r="EM46" i="1"/>
  <c r="EP120" i="1"/>
  <c r="AU75" i="1"/>
  <c r="CH79" i="1"/>
  <c r="BB144" i="1"/>
  <c r="BF21" i="1"/>
  <c r="AW12" i="1"/>
  <c r="CH38" i="1"/>
  <c r="BC188" i="1"/>
  <c r="CI147" i="1"/>
  <c r="CI79" i="1"/>
  <c r="BE14" i="1"/>
  <c r="BC74" i="1"/>
  <c r="AW18" i="1"/>
  <c r="BA175" i="1"/>
  <c r="BF180" i="1"/>
  <c r="BB48" i="1"/>
  <c r="CE38" i="1"/>
  <c r="CH180" i="1"/>
  <c r="BA12" i="1"/>
  <c r="CG30" i="1"/>
  <c r="CH158" i="1"/>
  <c r="AX73" i="1"/>
  <c r="EP90" i="1"/>
  <c r="BF14" i="1"/>
  <c r="CH78" i="1"/>
  <c r="CE35" i="1"/>
  <c r="EQ22" i="1"/>
  <c r="AW14" i="1"/>
  <c r="DA27" i="1"/>
  <c r="CG24" i="1"/>
  <c r="BE144" i="1"/>
  <c r="CH144" i="1"/>
  <c r="BA60" i="1"/>
  <c r="EP36" i="1"/>
  <c r="AW26" i="1"/>
  <c r="BE74" i="1"/>
  <c r="BE72" i="1"/>
  <c r="CG61" i="1"/>
  <c r="CD23" i="1"/>
  <c r="DB15" i="1"/>
  <c r="AX12" i="1"/>
  <c r="AX13" i="1"/>
  <c r="EM35" i="1"/>
  <c r="CF174" i="1"/>
  <c r="DF19" i="1"/>
  <c r="DA8" i="1"/>
  <c r="AW31" i="1"/>
  <c r="CI17" i="1"/>
  <c r="BD57" i="1"/>
  <c r="BF46" i="1"/>
  <c r="CI72" i="1"/>
  <c r="AX46" i="1"/>
  <c r="BB57" i="1"/>
  <c r="EM24" i="1"/>
  <c r="BA22" i="1"/>
  <c r="EM79" i="1"/>
  <c r="EM10" i="1"/>
  <c r="CD179" i="1"/>
  <c r="BC27" i="1"/>
  <c r="EP13" i="1"/>
  <c r="EP15" i="1"/>
  <c r="EP108" i="1"/>
  <c r="CH60" i="1"/>
  <c r="BA27" i="1"/>
  <c r="DB21" i="1"/>
  <c r="BB21" i="1"/>
  <c r="AW61" i="1"/>
  <c r="AW72" i="1"/>
  <c r="BE145" i="1"/>
  <c r="CE79" i="1"/>
  <c r="EP125" i="1"/>
  <c r="BD48" i="1"/>
  <c r="BF18" i="1"/>
  <c r="BB150" i="1"/>
  <c r="EQ7" i="1"/>
  <c r="AT62" i="1"/>
  <c r="AU12" i="1"/>
  <c r="CI57" i="1"/>
  <c r="EQ17" i="1"/>
  <c r="AX72" i="1"/>
  <c r="CI27" i="1"/>
  <c r="AX36" i="1"/>
  <c r="DF32" i="1"/>
  <c r="DD18" i="1"/>
  <c r="CI78" i="1"/>
  <c r="AT31" i="1"/>
  <c r="CG79" i="1"/>
  <c r="EQ93" i="1"/>
  <c r="CF72" i="1"/>
  <c r="CI187" i="1"/>
  <c r="CH24" i="1"/>
  <c r="AU30" i="1"/>
  <c r="CD175" i="1"/>
  <c r="AT4" i="1"/>
  <c r="CI9" i="1"/>
  <c r="AX62" i="1"/>
  <c r="CI76" i="1"/>
  <c r="CI36" i="1"/>
  <c r="AX58" i="1"/>
  <c r="DD17" i="1"/>
  <c r="EP107" i="1"/>
  <c r="CH170" i="1"/>
  <c r="BD162" i="1"/>
  <c r="AT5" i="1"/>
  <c r="DD13" i="1"/>
  <c r="AX77" i="1"/>
  <c r="CH188" i="1"/>
  <c r="AT47" i="1"/>
  <c r="CD181" i="1"/>
  <c r="BC23" i="1"/>
  <c r="CI48" i="1"/>
  <c r="CF141" i="1"/>
  <c r="CI4" i="1"/>
  <c r="BD19" i="1"/>
  <c r="DB37" i="1"/>
  <c r="DB29" i="1"/>
  <c r="CI142" i="1"/>
  <c r="BA59" i="1"/>
  <c r="BC164" i="1"/>
  <c r="AU138" i="1"/>
  <c r="AU35" i="1"/>
  <c r="CG35" i="1"/>
  <c r="AU22" i="1"/>
  <c r="AT61" i="1"/>
  <c r="DB33" i="1"/>
  <c r="EO124" i="1"/>
  <c r="EM148" i="1"/>
  <c r="CF138" i="1"/>
  <c r="CD57" i="1"/>
  <c r="CF176" i="1"/>
  <c r="DF36" i="1"/>
  <c r="BA176" i="1"/>
  <c r="AT75" i="1"/>
  <c r="BC75" i="1"/>
  <c r="BC63" i="1"/>
  <c r="BB15" i="1"/>
  <c r="DF22" i="1"/>
  <c r="CD177" i="1"/>
  <c r="CH169" i="1"/>
  <c r="CF153" i="1"/>
  <c r="CE145" i="1"/>
  <c r="EL37" i="1"/>
  <c r="EQ25" i="1"/>
  <c r="AU25" i="1"/>
  <c r="BC18" i="1"/>
  <c r="DE21" i="1"/>
  <c r="EN104" i="1"/>
  <c r="EN23" i="1"/>
  <c r="CG46" i="1"/>
  <c r="AX76" i="1"/>
  <c r="EN31" i="1"/>
  <c r="AT71" i="1"/>
  <c r="EL99" i="1"/>
  <c r="CH8" i="1"/>
  <c r="DA25" i="1"/>
  <c r="CD13" i="1"/>
  <c r="BC24" i="1"/>
  <c r="AX37" i="1"/>
  <c r="DD21" i="1"/>
  <c r="CI160" i="1"/>
  <c r="CG78" i="1"/>
  <c r="BC14" i="1"/>
  <c r="AU18" i="1"/>
  <c r="CG13" i="1"/>
  <c r="AU28" i="1"/>
  <c r="DA10" i="1"/>
  <c r="DB28" i="1"/>
  <c r="BF72" i="1"/>
  <c r="BE146" i="1"/>
  <c r="CE72" i="1"/>
  <c r="AW30" i="1"/>
  <c r="AT60" i="1"/>
  <c r="BB20" i="1"/>
  <c r="AT59" i="1"/>
  <c r="AX57" i="1"/>
  <c r="CH176" i="1"/>
  <c r="CE58" i="1"/>
  <c r="DB12" i="1"/>
  <c r="EQ86" i="1"/>
  <c r="AX27" i="1"/>
  <c r="BB35" i="1"/>
  <c r="DD19" i="1"/>
  <c r="CF79" i="1"/>
  <c r="AW78" i="1"/>
  <c r="CE23" i="1"/>
  <c r="CH189" i="1"/>
  <c r="CI189" i="1"/>
  <c r="EQ89" i="1"/>
  <c r="CF5" i="1"/>
  <c r="BE25" i="1"/>
  <c r="BC148" i="1"/>
  <c r="CE24" i="1"/>
  <c r="CH178" i="1"/>
  <c r="EP16" i="1"/>
  <c r="EP37" i="1"/>
  <c r="BB26" i="1"/>
  <c r="CD167" i="1"/>
  <c r="BB151" i="1"/>
  <c r="DA11" i="1"/>
  <c r="BE71" i="1"/>
  <c r="DB11" i="1"/>
  <c r="DK157" i="1" l="1"/>
  <c r="DK175" i="1"/>
  <c r="DJ75" i="1"/>
  <c r="DJ74" i="1"/>
  <c r="DK58" i="1"/>
  <c r="DK4" i="1"/>
  <c r="DK6" i="1"/>
  <c r="DJ72" i="1"/>
  <c r="CK173" i="1"/>
  <c r="CO138" i="1"/>
  <c r="BZ173" i="1"/>
  <c r="CS173" i="1"/>
  <c r="BF136" i="1"/>
  <c r="CB137" i="1"/>
  <c r="CU137" i="1"/>
  <c r="CO186" i="1"/>
  <c r="CB143" i="1"/>
  <c r="CU143" i="1"/>
  <c r="DO47" i="1"/>
  <c r="DU47" i="1"/>
  <c r="DI47" i="1"/>
  <c r="DK47" i="1"/>
  <c r="EI30" i="1"/>
  <c r="EB30" i="1" s="1"/>
  <c r="BN30" i="1" s="1"/>
  <c r="DT184" i="1"/>
  <c r="DH184" i="1"/>
  <c r="DN184" i="1"/>
  <c r="DV184" i="1" s="1"/>
  <c r="DJ184" i="1"/>
  <c r="BH184" i="1"/>
  <c r="BX184" i="1"/>
  <c r="CQ184" i="1"/>
  <c r="DO11" i="1"/>
  <c r="DK11" i="1"/>
  <c r="DI11" i="1"/>
  <c r="CS172" i="1"/>
  <c r="BZ172" i="1"/>
  <c r="BH11" i="1"/>
  <c r="CQ11" i="1"/>
  <c r="DT11" i="1"/>
  <c r="DK145" i="1"/>
  <c r="DI145" i="1"/>
  <c r="DU145" i="1"/>
  <c r="DO145" i="1"/>
  <c r="DW145" i="1" s="1"/>
  <c r="CM153" i="1"/>
  <c r="DH28" i="1"/>
  <c r="DN28" i="1"/>
  <c r="DJ28" i="1"/>
  <c r="DK62" i="1"/>
  <c r="DU62" i="1"/>
  <c r="DO62" i="1"/>
  <c r="DI62" i="1"/>
  <c r="EG28" i="1"/>
  <c r="DZ28" i="1" s="1"/>
  <c r="BL28" i="1" s="1"/>
  <c r="EI89" i="1"/>
  <c r="EB89" i="1" s="1"/>
  <c r="BN89" i="1" s="1"/>
  <c r="CU71" i="1"/>
  <c r="CB71" i="1"/>
  <c r="EI87" i="1"/>
  <c r="EB87" i="1" s="1"/>
  <c r="BN87" i="1" s="1"/>
  <c r="CK182" i="1"/>
  <c r="EF75" i="1"/>
  <c r="DY75" i="1" s="1"/>
  <c r="BK75" i="1" s="1"/>
  <c r="EE175" i="1"/>
  <c r="DX175" i="1" s="1"/>
  <c r="BJ175" i="1" s="1"/>
  <c r="EI123" i="1"/>
  <c r="EB123" i="1" s="1"/>
  <c r="BN123" i="1" s="1"/>
  <c r="DK22" i="1"/>
  <c r="DI22" i="1"/>
  <c r="DO22" i="1"/>
  <c r="CS31" i="1"/>
  <c r="EJ33" i="1"/>
  <c r="EC33" i="1" s="1"/>
  <c r="BO33" i="1" s="1"/>
  <c r="DH11" i="1"/>
  <c r="DJ11" i="1"/>
  <c r="DN11" i="1"/>
  <c r="CO169" i="1"/>
  <c r="EF189" i="1"/>
  <c r="DY189" i="1" s="1"/>
  <c r="BK189" i="1" s="1"/>
  <c r="BU47" i="1"/>
  <c r="D47" i="1"/>
  <c r="CO47" i="1"/>
  <c r="CS4" i="1"/>
  <c r="BC3" i="1"/>
  <c r="EF62" i="1"/>
  <c r="DY62" i="1" s="1"/>
  <c r="BK62" i="1" s="1"/>
  <c r="EJ34" i="1"/>
  <c r="EC34" i="1" s="1"/>
  <c r="BO34" i="1" s="1"/>
  <c r="EF77" i="1"/>
  <c r="DY77" i="1" s="1"/>
  <c r="BK77" i="1" s="1"/>
  <c r="EJ28" i="1"/>
  <c r="EC28" i="1" s="1"/>
  <c r="BO28" i="1" s="1"/>
  <c r="DU7" i="1"/>
  <c r="DK151" i="1"/>
  <c r="DO151" i="1"/>
  <c r="DU151" i="1"/>
  <c r="DI151" i="1"/>
  <c r="CK177" i="1"/>
  <c r="DO75" i="1"/>
  <c r="DK75" i="1"/>
  <c r="DI75" i="1"/>
  <c r="DU75" i="1"/>
  <c r="EF18" i="1"/>
  <c r="DY18" i="1" s="1"/>
  <c r="BK18" i="1" s="1"/>
  <c r="DU154" i="1"/>
  <c r="DK154" i="1"/>
  <c r="DO154" i="1"/>
  <c r="DI154" i="1"/>
  <c r="CS59" i="1"/>
  <c r="BZ59" i="1"/>
  <c r="DU19" i="1"/>
  <c r="CS30" i="1"/>
  <c r="DJ6" i="1"/>
  <c r="DN6" i="1"/>
  <c r="DH6" i="1"/>
  <c r="EI14" i="1"/>
  <c r="EB14" i="1" s="1"/>
  <c r="BN14" i="1" s="1"/>
  <c r="CO184" i="1"/>
  <c r="CQ18" i="1"/>
  <c r="DT18" i="1"/>
  <c r="BH18" i="1"/>
  <c r="EJ31" i="1"/>
  <c r="EC31" i="1" s="1"/>
  <c r="BO31" i="1" s="1"/>
  <c r="CK167" i="1"/>
  <c r="BU73" i="1"/>
  <c r="D73" i="1"/>
  <c r="CO73" i="1"/>
  <c r="BZ77" i="1"/>
  <c r="CS77" i="1"/>
  <c r="CE44" i="1"/>
  <c r="EI88" i="1"/>
  <c r="EB88" i="1" s="1"/>
  <c r="BN88" i="1" s="1"/>
  <c r="DU15" i="1"/>
  <c r="CS10" i="1"/>
  <c r="CU37" i="1"/>
  <c r="BZ153" i="1"/>
  <c r="CS153" i="1"/>
  <c r="DU26" i="1"/>
  <c r="BZ63" i="1"/>
  <c r="CA64" i="1" s="1"/>
  <c r="CS63" i="1"/>
  <c r="EJ19" i="1"/>
  <c r="EC19" i="1" s="1"/>
  <c r="BO19" i="1" s="1"/>
  <c r="BZ75" i="1"/>
  <c r="CS75" i="1"/>
  <c r="CM154" i="1"/>
  <c r="CF136" i="1"/>
  <c r="CU16" i="1"/>
  <c r="EF73" i="1"/>
  <c r="DY73" i="1" s="1"/>
  <c r="BK73" i="1" s="1"/>
  <c r="EI37" i="1"/>
  <c r="EB37" i="1" s="1"/>
  <c r="BN37" i="1" s="1"/>
  <c r="CQ176" i="1"/>
  <c r="DJ176" i="1"/>
  <c r="DH176" i="1"/>
  <c r="DT176" i="1"/>
  <c r="BH176" i="1"/>
  <c r="DN176" i="1"/>
  <c r="DV176" i="1" s="1"/>
  <c r="CS154" i="1"/>
  <c r="BZ154" i="1"/>
  <c r="EG9" i="1"/>
  <c r="DZ9" i="1" s="1"/>
  <c r="BL9" i="1" s="1"/>
  <c r="EI24" i="1"/>
  <c r="EB24" i="1" s="1"/>
  <c r="BN24" i="1" s="1"/>
  <c r="DJ21" i="1"/>
  <c r="DN21" i="1"/>
  <c r="DH21" i="1"/>
  <c r="C61" i="1"/>
  <c r="CM61" i="1"/>
  <c r="BS61" i="1"/>
  <c r="CM176" i="1"/>
  <c r="EI114" i="1"/>
  <c r="EB114" i="1" s="1"/>
  <c r="BN114" i="1" s="1"/>
  <c r="DU13" i="1"/>
  <c r="EI16" i="1"/>
  <c r="EB16" i="1" s="1"/>
  <c r="BN16" i="1" s="1"/>
  <c r="DU70" i="1"/>
  <c r="DO70" i="1"/>
  <c r="DI70" i="1"/>
  <c r="DK70" i="1"/>
  <c r="CS6" i="1"/>
  <c r="CU48" i="1"/>
  <c r="CB48" i="1"/>
  <c r="CC49" i="1" s="1"/>
  <c r="EF148" i="1"/>
  <c r="DY148" i="1" s="1"/>
  <c r="BK148" i="1" s="1"/>
  <c r="CK178" i="1"/>
  <c r="DJ173" i="1"/>
  <c r="BH173" i="1"/>
  <c r="DN173" i="1"/>
  <c r="DH173" i="1"/>
  <c r="DT173" i="1"/>
  <c r="CQ173" i="1"/>
  <c r="CO178" i="1"/>
  <c r="EH124" i="1"/>
  <c r="DO33" i="1"/>
  <c r="DI33" i="1"/>
  <c r="DK33" i="1"/>
  <c r="CU12" i="1"/>
  <c r="EI22" i="1"/>
  <c r="EB22" i="1" s="1"/>
  <c r="BN22" i="1" s="1"/>
  <c r="DN12" i="1"/>
  <c r="DH12" i="1"/>
  <c r="DJ12" i="1"/>
  <c r="CS5" i="1"/>
  <c r="C22" i="1"/>
  <c r="CM22" i="1"/>
  <c r="CS178" i="1"/>
  <c r="BZ178" i="1"/>
  <c r="DK16" i="1"/>
  <c r="DI16" i="1"/>
  <c r="DO16" i="1"/>
  <c r="CU75" i="1"/>
  <c r="CB75" i="1"/>
  <c r="C35" i="1"/>
  <c r="CM35" i="1"/>
  <c r="DI157" i="1"/>
  <c r="DU157" i="1"/>
  <c r="DO157" i="1"/>
  <c r="BZ148" i="1"/>
  <c r="CS148" i="1"/>
  <c r="AY138" i="1"/>
  <c r="C138" i="1"/>
  <c r="E138" i="1" s="1"/>
  <c r="CM138" i="1"/>
  <c r="BS138" i="1"/>
  <c r="EF7" i="1"/>
  <c r="DY7" i="1" s="1"/>
  <c r="BK7" i="1" s="1"/>
  <c r="DJ20" i="1"/>
  <c r="DH20" i="1"/>
  <c r="DN20" i="1"/>
  <c r="BZ164" i="1"/>
  <c r="CA164" i="1" s="1"/>
  <c r="CS164" i="1"/>
  <c r="DK46" i="1"/>
  <c r="DU46" i="1"/>
  <c r="DO46" i="1"/>
  <c r="DI46" i="1"/>
  <c r="CK169" i="1"/>
  <c r="BH59" i="1"/>
  <c r="DT59" i="1"/>
  <c r="DN59" i="1"/>
  <c r="DH59" i="1"/>
  <c r="CQ59" i="1"/>
  <c r="DJ59" i="1"/>
  <c r="CO152" i="1"/>
  <c r="CB58" i="1"/>
  <c r="CU58" i="1"/>
  <c r="CU28" i="1"/>
  <c r="CU25" i="1"/>
  <c r="DO29" i="1"/>
  <c r="DK29" i="1"/>
  <c r="DI29" i="1"/>
  <c r="BZ167" i="1"/>
  <c r="CA168" i="1" s="1"/>
  <c r="CS167" i="1"/>
  <c r="DK37" i="1"/>
  <c r="DO37" i="1"/>
  <c r="DI37" i="1"/>
  <c r="CO13" i="1"/>
  <c r="D13" i="1"/>
  <c r="CQ6" i="1"/>
  <c r="DT6" i="1"/>
  <c r="BH6" i="1"/>
  <c r="CS17" i="1"/>
  <c r="CO21" i="1"/>
  <c r="D21" i="1"/>
  <c r="CI3" i="1"/>
  <c r="DN30" i="1"/>
  <c r="DH30" i="1"/>
  <c r="DJ30" i="1"/>
  <c r="EF156" i="1"/>
  <c r="DY156" i="1" s="1"/>
  <c r="BK156" i="1" s="1"/>
  <c r="CM141" i="1"/>
  <c r="CM152" i="1"/>
  <c r="CG44" i="1"/>
  <c r="DO79" i="1"/>
  <c r="DI79" i="1"/>
  <c r="DK79" i="1"/>
  <c r="DU79" i="1"/>
  <c r="DH26" i="1"/>
  <c r="DJ26" i="1"/>
  <c r="DN26" i="1"/>
  <c r="CS23" i="1"/>
  <c r="DO32" i="1"/>
  <c r="DK32" i="1"/>
  <c r="DI32" i="1"/>
  <c r="EJ89" i="1"/>
  <c r="EC89" i="1" s="1"/>
  <c r="BO89" i="1" s="1"/>
  <c r="CK181" i="1"/>
  <c r="BC136" i="1"/>
  <c r="CS137" i="1"/>
  <c r="BZ137" i="1"/>
  <c r="DO35" i="1"/>
  <c r="DI35" i="1"/>
  <c r="DK35" i="1"/>
  <c r="BH31" i="1"/>
  <c r="DT31" i="1"/>
  <c r="CQ31" i="1"/>
  <c r="EF14" i="1"/>
  <c r="DY14" i="1" s="1"/>
  <c r="BK14" i="1" s="1"/>
  <c r="CO9" i="1"/>
  <c r="D9" i="1"/>
  <c r="CO188" i="1"/>
  <c r="BH19" i="1"/>
  <c r="BI19" i="1" s="1"/>
  <c r="CQ19" i="1"/>
  <c r="DT19" i="1"/>
  <c r="DT177" i="1"/>
  <c r="DJ177" i="1"/>
  <c r="BH177" i="1"/>
  <c r="CQ177" i="1"/>
  <c r="DH177" i="1"/>
  <c r="DN177" i="1"/>
  <c r="BX177" i="1"/>
  <c r="BS45" i="1"/>
  <c r="CM45" i="1"/>
  <c r="AU44" i="1"/>
  <c r="C45" i="1"/>
  <c r="CQ13" i="1"/>
  <c r="BH13" i="1"/>
  <c r="DT13" i="1"/>
  <c r="DH24" i="1"/>
  <c r="DJ24" i="1"/>
  <c r="DN24" i="1"/>
  <c r="EE174" i="1"/>
  <c r="DX174" i="1" s="1"/>
  <c r="BJ174" i="1" s="1"/>
  <c r="EI102" i="1"/>
  <c r="EB102" i="1" s="1"/>
  <c r="BN102" i="1" s="1"/>
  <c r="EI127" i="1"/>
  <c r="EB127" i="1" s="1"/>
  <c r="BN127" i="1" s="1"/>
  <c r="CO170" i="1"/>
  <c r="CU19" i="1"/>
  <c r="CO4" i="1"/>
  <c r="D4" i="1"/>
  <c r="AW3" i="1"/>
  <c r="CO189" i="1"/>
  <c r="EI107" i="1"/>
  <c r="EB107" i="1" s="1"/>
  <c r="BN107" i="1" s="1"/>
  <c r="BS76" i="1"/>
  <c r="C76" i="1"/>
  <c r="CM76" i="1"/>
  <c r="CS45" i="1"/>
  <c r="BC44" i="1"/>
  <c r="BZ45" i="1"/>
  <c r="D46" i="1"/>
  <c r="BU46" i="1"/>
  <c r="CO46" i="1"/>
  <c r="EI92" i="1"/>
  <c r="EB92" i="1" s="1"/>
  <c r="BN92" i="1" s="1"/>
  <c r="EI100" i="1"/>
  <c r="EB100" i="1" s="1"/>
  <c r="BN100" i="1" s="1"/>
  <c r="EE102" i="1"/>
  <c r="DX102" i="1" s="1"/>
  <c r="BJ102" i="1" s="1"/>
  <c r="CU20" i="1"/>
  <c r="CO153" i="1"/>
  <c r="BZ78" i="1"/>
  <c r="CS78" i="1"/>
  <c r="DH160" i="1"/>
  <c r="DT160" i="1"/>
  <c r="DJ160" i="1"/>
  <c r="DN160" i="1"/>
  <c r="BH160" i="1"/>
  <c r="CQ160" i="1"/>
  <c r="CO78" i="1"/>
  <c r="BU78" i="1"/>
  <c r="D78" i="1"/>
  <c r="AT3" i="1"/>
  <c r="DJ22" i="1"/>
  <c r="DN22" i="1"/>
  <c r="DH22" i="1"/>
  <c r="CS16" i="1"/>
  <c r="CK175" i="1"/>
  <c r="DI74" i="1"/>
  <c r="DU74" i="1"/>
  <c r="DK74" i="1"/>
  <c r="DO74" i="1"/>
  <c r="C30" i="1"/>
  <c r="CM30" i="1"/>
  <c r="BZ189" i="1"/>
  <c r="CS189" i="1"/>
  <c r="CS146" i="1"/>
  <c r="BZ146" i="1"/>
  <c r="EF30" i="1"/>
  <c r="DY30" i="1" s="1"/>
  <c r="BK30" i="1" s="1"/>
  <c r="EI111" i="1"/>
  <c r="EB111" i="1" s="1"/>
  <c r="BN111" i="1" s="1"/>
  <c r="EJ87" i="1"/>
  <c r="EC87" i="1" s="1"/>
  <c r="BO87" i="1" s="1"/>
  <c r="CS12" i="1"/>
  <c r="EG38" i="1"/>
  <c r="DZ38" i="1" s="1"/>
  <c r="BL38" i="1" s="1"/>
  <c r="EJ93" i="1"/>
  <c r="EC93" i="1" s="1"/>
  <c r="BO93" i="1" s="1"/>
  <c r="CM140" i="1"/>
  <c r="BZ151" i="1"/>
  <c r="CS151" i="1"/>
  <c r="CO173" i="1"/>
  <c r="BU57" i="1"/>
  <c r="CO57" i="1"/>
  <c r="D57" i="1"/>
  <c r="BZ182" i="1"/>
  <c r="CS182" i="1"/>
  <c r="DU35" i="1"/>
  <c r="DK38" i="1"/>
  <c r="DO38" i="1"/>
  <c r="DI38" i="1"/>
  <c r="CM137" i="1"/>
  <c r="AU136" i="1"/>
  <c r="AY137" i="1"/>
  <c r="BS137" i="1"/>
  <c r="CW137" i="1" s="1"/>
  <c r="C137" i="1"/>
  <c r="E137" i="1" s="1"/>
  <c r="DT5" i="1"/>
  <c r="CQ5" i="1"/>
  <c r="BH5" i="1"/>
  <c r="BU62" i="1"/>
  <c r="D62" i="1"/>
  <c r="CO62" i="1"/>
  <c r="CU5" i="1"/>
  <c r="CQ45" i="1"/>
  <c r="DJ45" i="1"/>
  <c r="DT45" i="1"/>
  <c r="DH45" i="1"/>
  <c r="BH45" i="1"/>
  <c r="DN45" i="1"/>
  <c r="BA44" i="1"/>
  <c r="CO142" i="1"/>
  <c r="DO153" i="1"/>
  <c r="DK153" i="1"/>
  <c r="DU153" i="1"/>
  <c r="DI153" i="1"/>
  <c r="EG34" i="1"/>
  <c r="DZ34" i="1" s="1"/>
  <c r="BL34" i="1" s="1"/>
  <c r="EJ17" i="1"/>
  <c r="EC17" i="1" s="1"/>
  <c r="BO17" i="1" s="1"/>
  <c r="EJ86" i="1"/>
  <c r="EC86" i="1" s="1"/>
  <c r="BO86" i="1" s="1"/>
  <c r="CS186" i="1"/>
  <c r="BZ186" i="1"/>
  <c r="CU22" i="1"/>
  <c r="C12" i="1"/>
  <c r="CM12" i="1"/>
  <c r="BF3" i="1"/>
  <c r="DI148" i="1"/>
  <c r="DK148" i="1"/>
  <c r="DU148" i="1"/>
  <c r="DO148" i="1"/>
  <c r="DW148" i="1" s="1"/>
  <c r="EJ7" i="1"/>
  <c r="EC7" i="1" s="1"/>
  <c r="BO7" i="1" s="1"/>
  <c r="CI136" i="1"/>
  <c r="DI12" i="1"/>
  <c r="DO12" i="1"/>
  <c r="DK12" i="1"/>
  <c r="DU150" i="1"/>
  <c r="DI150" i="1"/>
  <c r="DO150" i="1"/>
  <c r="DK150" i="1"/>
  <c r="EJ92" i="1"/>
  <c r="EC92" i="1" s="1"/>
  <c r="BO92" i="1" s="1"/>
  <c r="BZ48" i="1"/>
  <c r="CA49" i="1" s="1"/>
  <c r="CS48" i="1"/>
  <c r="CS38" i="1"/>
  <c r="CM34" i="1"/>
  <c r="C34" i="1"/>
  <c r="DT21" i="1"/>
  <c r="CQ21" i="1"/>
  <c r="BH21" i="1"/>
  <c r="EI125" i="1"/>
  <c r="EB125" i="1" s="1"/>
  <c r="BN125" i="1" s="1"/>
  <c r="CS150" i="1"/>
  <c r="BZ150" i="1"/>
  <c r="DO30" i="1"/>
  <c r="DI30" i="1"/>
  <c r="DK30" i="1"/>
  <c r="CB145" i="1"/>
  <c r="CU145" i="1"/>
  <c r="CB70" i="1"/>
  <c r="CC70" i="1" s="1"/>
  <c r="CU70" i="1"/>
  <c r="DN23" i="1"/>
  <c r="DJ23" i="1"/>
  <c r="DH23" i="1"/>
  <c r="D72" i="1"/>
  <c r="CO72" i="1"/>
  <c r="BU72" i="1"/>
  <c r="CO34" i="1"/>
  <c r="D34" i="1"/>
  <c r="CO176" i="1"/>
  <c r="CO61" i="1"/>
  <c r="D61" i="1"/>
  <c r="BU61" i="1"/>
  <c r="EG88" i="1"/>
  <c r="CK160" i="1"/>
  <c r="DU21" i="1"/>
  <c r="DK21" i="1"/>
  <c r="DI21" i="1"/>
  <c r="DO21" i="1"/>
  <c r="CS19" i="1"/>
  <c r="CM33" i="1"/>
  <c r="C33" i="1"/>
  <c r="BH27" i="1"/>
  <c r="DT27" i="1"/>
  <c r="CQ27" i="1"/>
  <c r="EI26" i="1"/>
  <c r="EB26" i="1" s="1"/>
  <c r="BN26" i="1" s="1"/>
  <c r="DF3" i="1"/>
  <c r="CS8" i="1"/>
  <c r="CO33" i="1"/>
  <c r="D33" i="1"/>
  <c r="EI108" i="1"/>
  <c r="EB108" i="1" s="1"/>
  <c r="BN108" i="1" s="1"/>
  <c r="DO8" i="1"/>
  <c r="DK8" i="1"/>
  <c r="DI8" i="1"/>
  <c r="EI15" i="1"/>
  <c r="EB15" i="1" s="1"/>
  <c r="BN15" i="1" s="1"/>
  <c r="CM46" i="1"/>
  <c r="BS46" i="1"/>
  <c r="C46" i="1"/>
  <c r="DO156" i="1"/>
  <c r="DK156" i="1"/>
  <c r="DI156" i="1"/>
  <c r="DU156" i="1"/>
  <c r="DT9" i="1"/>
  <c r="BH9" i="1"/>
  <c r="CQ9" i="1"/>
  <c r="EI13" i="1"/>
  <c r="EB13" i="1" s="1"/>
  <c r="BN13" i="1" s="1"/>
  <c r="EG86" i="1"/>
  <c r="CM178" i="1"/>
  <c r="CB57" i="1"/>
  <c r="CC57" i="1" s="1"/>
  <c r="CU57" i="1"/>
  <c r="CS27" i="1"/>
  <c r="CO141" i="1"/>
  <c r="DJ31" i="1"/>
  <c r="DH31" i="1"/>
  <c r="DN31" i="1"/>
  <c r="CK179" i="1"/>
  <c r="DU20" i="1"/>
  <c r="EF10" i="1"/>
  <c r="DY10" i="1" s="1"/>
  <c r="BK10" i="1" s="1"/>
  <c r="DH17" i="1"/>
  <c r="DJ17" i="1"/>
  <c r="DN17" i="1"/>
  <c r="CS15" i="1"/>
  <c r="EI29" i="1"/>
  <c r="EB29" i="1" s="1"/>
  <c r="BN29" i="1" s="1"/>
  <c r="EF79" i="1"/>
  <c r="DY79" i="1" s="1"/>
  <c r="BK79" i="1" s="1"/>
  <c r="C26" i="1"/>
  <c r="CM26" i="1"/>
  <c r="EG90" i="1"/>
  <c r="CQ22" i="1"/>
  <c r="DT22" i="1"/>
  <c r="BH22" i="1"/>
  <c r="EJ85" i="1"/>
  <c r="EC85" i="1" s="1"/>
  <c r="BO85" i="1" s="1"/>
  <c r="EQ84" i="1"/>
  <c r="BU60" i="1"/>
  <c r="CO60" i="1"/>
  <c r="D60" i="1"/>
  <c r="EF24" i="1"/>
  <c r="DY24" i="1" s="1"/>
  <c r="BK24" i="1" s="1"/>
  <c r="CO172" i="1"/>
  <c r="DK57" i="1"/>
  <c r="DU57" i="1"/>
  <c r="DO57" i="1"/>
  <c r="DI57" i="1"/>
  <c r="CK184" i="1"/>
  <c r="DI14" i="1"/>
  <c r="DK14" i="1"/>
  <c r="DO14" i="1"/>
  <c r="BS47" i="1"/>
  <c r="C47" i="1"/>
  <c r="CM47" i="1"/>
  <c r="CO30" i="1"/>
  <c r="D30" i="1"/>
  <c r="BH33" i="1"/>
  <c r="DT33" i="1"/>
  <c r="CQ33" i="1"/>
  <c r="CO6" i="1"/>
  <c r="D6" i="1"/>
  <c r="DN16" i="1"/>
  <c r="DH16" i="1"/>
  <c r="DJ16" i="1"/>
  <c r="BZ145" i="1"/>
  <c r="CS145" i="1"/>
  <c r="EF63" i="1"/>
  <c r="DY63" i="1" s="1"/>
  <c r="BK63" i="1" s="1"/>
  <c r="DH33" i="1"/>
  <c r="DN33" i="1"/>
  <c r="DJ33" i="1"/>
  <c r="D31" i="1"/>
  <c r="CO31" i="1"/>
  <c r="EI86" i="1"/>
  <c r="EB86" i="1" s="1"/>
  <c r="BN86" i="1" s="1"/>
  <c r="CO185" i="1"/>
  <c r="DH8" i="1"/>
  <c r="DN8" i="1"/>
  <c r="DJ8" i="1"/>
  <c r="CO19" i="1"/>
  <c r="D19" i="1"/>
  <c r="CM177" i="1"/>
  <c r="DH32" i="1"/>
  <c r="DL32" i="1" s="1"/>
  <c r="DN32" i="1"/>
  <c r="DJ32" i="1"/>
  <c r="CB146" i="1"/>
  <c r="CU146" i="1"/>
  <c r="CM174" i="1"/>
  <c r="BD44" i="1"/>
  <c r="BZ171" i="1"/>
  <c r="CS171" i="1"/>
  <c r="EF35" i="1"/>
  <c r="DY35" i="1" s="1"/>
  <c r="BK35" i="1" s="1"/>
  <c r="DJ18" i="1"/>
  <c r="DH18" i="1"/>
  <c r="DN18" i="1"/>
  <c r="DO36" i="1"/>
  <c r="DI36" i="1"/>
  <c r="DK36" i="1"/>
  <c r="DJ9" i="1"/>
  <c r="DH9" i="1"/>
  <c r="DN9" i="1"/>
  <c r="DI15" i="1"/>
  <c r="DO15" i="1"/>
  <c r="DK15" i="1"/>
  <c r="DO72" i="1"/>
  <c r="DK72" i="1"/>
  <c r="DI72" i="1"/>
  <c r="DU72" i="1"/>
  <c r="EI6" i="1"/>
  <c r="EB6" i="1" s="1"/>
  <c r="BN6" i="1" s="1"/>
  <c r="EF71" i="1"/>
  <c r="DY71" i="1" s="1"/>
  <c r="BK71" i="1" s="1"/>
  <c r="EI95" i="1"/>
  <c r="EB95" i="1" s="1"/>
  <c r="BN95" i="1" s="1"/>
  <c r="DO28" i="1"/>
  <c r="DK28" i="1"/>
  <c r="DI28" i="1"/>
  <c r="EF19" i="1"/>
  <c r="DY19" i="1" s="1"/>
  <c r="BK19" i="1" s="1"/>
  <c r="CB72" i="1"/>
  <c r="CC72" i="1" s="1"/>
  <c r="CU72" i="1"/>
  <c r="BZ144" i="1"/>
  <c r="CS144" i="1"/>
  <c r="BH23" i="1"/>
  <c r="CQ23" i="1"/>
  <c r="DT23" i="1"/>
  <c r="CB74" i="1"/>
  <c r="CC75" i="1" s="1"/>
  <c r="CU74" i="1"/>
  <c r="EG32" i="1"/>
  <c r="DZ32" i="1" s="1"/>
  <c r="BL32" i="1" s="1"/>
  <c r="EG33" i="1"/>
  <c r="DZ33" i="1" s="1"/>
  <c r="BL33" i="1" s="1"/>
  <c r="CO26" i="1"/>
  <c r="D26" i="1"/>
  <c r="EF28" i="1"/>
  <c r="DY28" i="1" s="1"/>
  <c r="BK28" i="1" s="1"/>
  <c r="EJ35" i="1"/>
  <c r="EC35" i="1" s="1"/>
  <c r="BO35" i="1" s="1"/>
  <c r="EI36" i="1"/>
  <c r="EB36" i="1" s="1"/>
  <c r="BN36" i="1" s="1"/>
  <c r="BF44" i="1"/>
  <c r="DH10" i="1"/>
  <c r="DJ10" i="1"/>
  <c r="DN10" i="1"/>
  <c r="BH60" i="1"/>
  <c r="CQ60" i="1"/>
  <c r="DT60" i="1"/>
  <c r="DH60" i="1"/>
  <c r="DJ60" i="1"/>
  <c r="DN60" i="1"/>
  <c r="BU45" i="1"/>
  <c r="D45" i="1"/>
  <c r="CO45" i="1"/>
  <c r="AW44" i="1"/>
  <c r="DN36" i="1"/>
  <c r="DH36" i="1"/>
  <c r="DJ36" i="1"/>
  <c r="CO144" i="1"/>
  <c r="CB144" i="1"/>
  <c r="CU144" i="1"/>
  <c r="CM28" i="1"/>
  <c r="C28" i="1"/>
  <c r="C6" i="1"/>
  <c r="CM6" i="1"/>
  <c r="DU10" i="1"/>
  <c r="DJ27" i="1"/>
  <c r="DH27" i="1"/>
  <c r="DN27" i="1"/>
  <c r="CQ46" i="1"/>
  <c r="DN46" i="1"/>
  <c r="DJ46" i="1"/>
  <c r="DT46" i="1"/>
  <c r="DH46" i="1"/>
  <c r="BH46" i="1"/>
  <c r="CO14" i="1"/>
  <c r="D14" i="1"/>
  <c r="EG11" i="1"/>
  <c r="DZ11" i="1" s="1"/>
  <c r="BL11" i="1" s="1"/>
  <c r="CU73" i="1"/>
  <c r="CB73" i="1"/>
  <c r="EJ22" i="1"/>
  <c r="EC22" i="1" s="1"/>
  <c r="BO22" i="1" s="1"/>
  <c r="EF25" i="1"/>
  <c r="DY25" i="1" s="1"/>
  <c r="BK25" i="1" s="1"/>
  <c r="EJ12" i="1"/>
  <c r="EC12" i="1" s="1"/>
  <c r="BO12" i="1" s="1"/>
  <c r="DU33" i="1"/>
  <c r="DD3" i="1"/>
  <c r="C18" i="1"/>
  <c r="CM18" i="1"/>
  <c r="EJ13" i="1"/>
  <c r="EC13" i="1" s="1"/>
  <c r="BO13" i="1" s="1"/>
  <c r="EI90" i="1"/>
  <c r="EB90" i="1" s="1"/>
  <c r="BN90" i="1" s="1"/>
  <c r="CE136" i="1"/>
  <c r="CS14" i="1"/>
  <c r="CO158" i="1"/>
  <c r="DU5" i="1"/>
  <c r="DO5" i="1"/>
  <c r="DK5" i="1"/>
  <c r="DI5" i="1"/>
  <c r="CB160" i="1"/>
  <c r="CC161" i="1" s="1"/>
  <c r="CU160" i="1"/>
  <c r="CM148" i="1"/>
  <c r="CS141" i="1"/>
  <c r="BZ141" i="1"/>
  <c r="CS149" i="1"/>
  <c r="BZ149" i="1"/>
  <c r="EI93" i="1"/>
  <c r="EB93" i="1" s="1"/>
  <c r="BN93" i="1" s="1"/>
  <c r="CQ12" i="1"/>
  <c r="BH12" i="1"/>
  <c r="DT12" i="1"/>
  <c r="CM147" i="1"/>
  <c r="CU34" i="1"/>
  <c r="EI99" i="1"/>
  <c r="EB99" i="1" s="1"/>
  <c r="BN99" i="1" s="1"/>
  <c r="CO180" i="1"/>
  <c r="CB148" i="1"/>
  <c r="CU148" i="1"/>
  <c r="D8" i="1"/>
  <c r="CO8" i="1"/>
  <c r="CU9" i="1"/>
  <c r="CU78" i="1"/>
  <c r="CB78" i="1"/>
  <c r="DJ13" i="1"/>
  <c r="DN13" i="1"/>
  <c r="DH13" i="1"/>
  <c r="EE176" i="1"/>
  <c r="DX176" i="1" s="1"/>
  <c r="BJ176" i="1" s="1"/>
  <c r="CD3" i="1"/>
  <c r="EF26" i="1"/>
  <c r="DY26" i="1" s="1"/>
  <c r="BK26" i="1" s="1"/>
  <c r="DI140" i="1"/>
  <c r="DO140" i="1"/>
  <c r="DW140" i="1" s="1"/>
  <c r="DU140" i="1"/>
  <c r="DK140" i="1"/>
  <c r="DI58" i="1"/>
  <c r="DO58" i="1"/>
  <c r="DU58" i="1"/>
  <c r="BZ72" i="1"/>
  <c r="CS72" i="1"/>
  <c r="DK48" i="1"/>
  <c r="DU48" i="1"/>
  <c r="DO48" i="1"/>
  <c r="DW48" i="1" s="1"/>
  <c r="DI48" i="1"/>
  <c r="EF153" i="1"/>
  <c r="DY153" i="1" s="1"/>
  <c r="BK153" i="1" s="1"/>
  <c r="DN19" i="1"/>
  <c r="DJ19" i="1"/>
  <c r="DH19" i="1"/>
  <c r="CO29" i="1"/>
  <c r="D29" i="1"/>
  <c r="DU149" i="1"/>
  <c r="DO149" i="1"/>
  <c r="DW149" i="1" s="1"/>
  <c r="DK149" i="1"/>
  <c r="DI149" i="1"/>
  <c r="CO147" i="1"/>
  <c r="CM14" i="1"/>
  <c r="C14" i="1"/>
  <c r="BZ138" i="1"/>
  <c r="CS138" i="1"/>
  <c r="CS140" i="1"/>
  <c r="BZ140" i="1"/>
  <c r="EF21" i="1"/>
  <c r="DY21" i="1" s="1"/>
  <c r="BK21" i="1" s="1"/>
  <c r="D70" i="1"/>
  <c r="CO70" i="1"/>
  <c r="BU70" i="1"/>
  <c r="BH175" i="1"/>
  <c r="DH175" i="1"/>
  <c r="DT175" i="1"/>
  <c r="DJ175" i="1"/>
  <c r="DN175" i="1"/>
  <c r="CQ175" i="1"/>
  <c r="DN172" i="1"/>
  <c r="DV172" i="1" s="1"/>
  <c r="DJ172" i="1"/>
  <c r="DH172" i="1"/>
  <c r="BH172" i="1"/>
  <c r="DT172" i="1"/>
  <c r="CQ172" i="1"/>
  <c r="EE170" i="1"/>
  <c r="DX170" i="1" s="1"/>
  <c r="BJ170" i="1" s="1"/>
  <c r="CQ174" i="1"/>
  <c r="BH174" i="1"/>
  <c r="BI174" i="1" s="1"/>
  <c r="DH174" i="1"/>
  <c r="DT174" i="1"/>
  <c r="DN174" i="1"/>
  <c r="DV174" i="1" s="1"/>
  <c r="DJ174" i="1"/>
  <c r="CU18" i="1"/>
  <c r="CS7" i="1"/>
  <c r="CO143" i="1"/>
  <c r="D18" i="1"/>
  <c r="CO18" i="1"/>
  <c r="BH7" i="1"/>
  <c r="CQ7" i="1"/>
  <c r="DT7" i="1"/>
  <c r="CQ57" i="1"/>
  <c r="DJ57" i="1"/>
  <c r="DH57" i="1"/>
  <c r="DT57" i="1"/>
  <c r="BH57" i="1"/>
  <c r="BI57" i="1" s="1"/>
  <c r="DN57" i="1"/>
  <c r="CO174" i="1"/>
  <c r="CS74" i="1"/>
  <c r="BZ74" i="1"/>
  <c r="EF155" i="1"/>
  <c r="DY155" i="1" s="1"/>
  <c r="BK155" i="1" s="1"/>
  <c r="EE188" i="1"/>
  <c r="DX188" i="1" s="1"/>
  <c r="BJ188" i="1" s="1"/>
  <c r="CK188" i="1"/>
  <c r="CU14" i="1"/>
  <c r="DJ37" i="1"/>
  <c r="DH37" i="1"/>
  <c r="DN37" i="1"/>
  <c r="BZ142" i="1"/>
  <c r="CS142" i="1"/>
  <c r="CQ14" i="1"/>
  <c r="BH14" i="1"/>
  <c r="DT14" i="1"/>
  <c r="CK172" i="1"/>
  <c r="EF154" i="1"/>
  <c r="DY154" i="1" s="1"/>
  <c r="BK154" i="1" s="1"/>
  <c r="CF44" i="1"/>
  <c r="EF152" i="1"/>
  <c r="DY152" i="1" s="1"/>
  <c r="BK152" i="1" s="1"/>
  <c r="CM23" i="1"/>
  <c r="C23" i="1"/>
  <c r="EF149" i="1"/>
  <c r="DY149" i="1" s="1"/>
  <c r="BK149" i="1" s="1"/>
  <c r="DI17" i="1"/>
  <c r="DK17" i="1"/>
  <c r="DO17" i="1"/>
  <c r="BZ188" i="1"/>
  <c r="CS188" i="1"/>
  <c r="DT47" i="1"/>
  <c r="BH47" i="1"/>
  <c r="CQ47" i="1"/>
  <c r="DN47" i="1"/>
  <c r="DH47" i="1"/>
  <c r="DJ47" i="1"/>
  <c r="DO4" i="1"/>
  <c r="BB3" i="1"/>
  <c r="DU4" i="1"/>
  <c r="DI4" i="1"/>
  <c r="CS34" i="1"/>
  <c r="CF3" i="1"/>
  <c r="CS152" i="1"/>
  <c r="BZ152" i="1"/>
  <c r="EG29" i="1"/>
  <c r="DZ29" i="1" s="1"/>
  <c r="BL29" i="1" s="1"/>
  <c r="C79" i="1"/>
  <c r="BS79" i="1"/>
  <c r="CM79" i="1"/>
  <c r="CO12" i="1"/>
  <c r="D12" i="1"/>
  <c r="EI94" i="1"/>
  <c r="EB94" i="1" s="1"/>
  <c r="BN94" i="1" s="1"/>
  <c r="EE90" i="1"/>
  <c r="DX90" i="1" s="1"/>
  <c r="BJ90" i="1" s="1"/>
  <c r="DJ29" i="1"/>
  <c r="DH29" i="1"/>
  <c r="DN29" i="1"/>
  <c r="EF48" i="1"/>
  <c r="DO34" i="1"/>
  <c r="DI34" i="1"/>
  <c r="DK34" i="1"/>
  <c r="EJ20" i="1"/>
  <c r="EC20" i="1" s="1"/>
  <c r="BO20" i="1" s="1"/>
  <c r="CS24" i="1"/>
  <c r="DO144" i="1"/>
  <c r="DW144" i="1" s="1"/>
  <c r="DI144" i="1"/>
  <c r="DU144" i="1"/>
  <c r="DK144" i="1"/>
  <c r="EF11" i="1"/>
  <c r="DY11" i="1" s="1"/>
  <c r="BK11" i="1" s="1"/>
  <c r="EF38" i="1"/>
  <c r="DY38" i="1" s="1"/>
  <c r="BK38" i="1" s="1"/>
  <c r="CS21" i="1"/>
  <c r="DO18" i="1"/>
  <c r="DI18" i="1"/>
  <c r="DK18" i="1"/>
  <c r="CO179" i="1"/>
  <c r="DO7" i="1"/>
  <c r="DK7" i="1"/>
  <c r="DI7" i="1"/>
  <c r="DB3" i="1"/>
  <c r="DI23" i="1"/>
  <c r="DO23" i="1"/>
  <c r="DK23" i="1"/>
  <c r="EJ10" i="1"/>
  <c r="EC10" i="1" s="1"/>
  <c r="BO10" i="1" s="1"/>
  <c r="DJ185" i="1"/>
  <c r="DH185" i="1"/>
  <c r="DT185" i="1"/>
  <c r="BH185" i="1"/>
  <c r="DN185" i="1"/>
  <c r="DV185" i="1" s="1"/>
  <c r="CQ185" i="1"/>
  <c r="EM3" i="1"/>
  <c r="EF4" i="1"/>
  <c r="DY4" i="1" s="1"/>
  <c r="BK4" i="1" s="1"/>
  <c r="DI26" i="1"/>
  <c r="DO26" i="1"/>
  <c r="DK26" i="1"/>
  <c r="CB141" i="1"/>
  <c r="CU141" i="1"/>
  <c r="BS75" i="1"/>
  <c r="CM75" i="1"/>
  <c r="C75" i="1"/>
  <c r="DI63" i="1"/>
  <c r="DU63" i="1"/>
  <c r="DO63" i="1"/>
  <c r="DK63" i="1"/>
  <c r="EI9" i="1"/>
  <c r="EB9" i="1" s="1"/>
  <c r="BN9" i="1" s="1"/>
  <c r="EF59" i="1"/>
  <c r="DY59" i="1" s="1"/>
  <c r="BK59" i="1" s="1"/>
  <c r="DO31" i="1"/>
  <c r="DI31" i="1"/>
  <c r="DK31" i="1"/>
  <c r="DO20" i="1"/>
  <c r="DK20" i="1"/>
  <c r="DI20" i="1"/>
  <c r="CO79" i="1"/>
  <c r="BU79" i="1"/>
  <c r="D79" i="1"/>
  <c r="DT169" i="1"/>
  <c r="DN169" i="1"/>
  <c r="DJ169" i="1"/>
  <c r="CQ169" i="1"/>
  <c r="BH169" i="1"/>
  <c r="DH169" i="1"/>
  <c r="EG22" i="1"/>
  <c r="DZ22" i="1" s="1"/>
  <c r="BL22" i="1" s="1"/>
  <c r="EI120" i="1"/>
  <c r="EB120" i="1" s="1"/>
  <c r="BN120" i="1" s="1"/>
  <c r="CU142" i="1"/>
  <c r="CB142" i="1"/>
  <c r="CC143" i="1" s="1"/>
  <c r="CS139" i="1"/>
  <c r="BZ139" i="1"/>
  <c r="DU9" i="1"/>
  <c r="DK141" i="1"/>
  <c r="DO141" i="1"/>
  <c r="DW141" i="1" s="1"/>
  <c r="DU141" i="1"/>
  <c r="DI141" i="1"/>
  <c r="CB147" i="1"/>
  <c r="CU147" i="1"/>
  <c r="DH34" i="1"/>
  <c r="DJ34" i="1"/>
  <c r="DN34" i="1"/>
  <c r="CK187" i="1"/>
  <c r="DN35" i="1"/>
  <c r="DJ35" i="1"/>
  <c r="DH35" i="1"/>
  <c r="CM59" i="1"/>
  <c r="BS59" i="1"/>
  <c r="C59" i="1"/>
  <c r="EF46" i="1"/>
  <c r="DY46" i="1" s="1"/>
  <c r="BK46" i="1" s="1"/>
  <c r="DO59" i="1"/>
  <c r="DK59" i="1"/>
  <c r="DI59" i="1"/>
  <c r="DU59" i="1"/>
  <c r="DI13" i="1"/>
  <c r="DK13" i="1"/>
  <c r="DO13" i="1"/>
  <c r="DW13" i="1" s="1"/>
  <c r="EF146" i="1"/>
  <c r="DY146" i="1" s="1"/>
  <c r="BK146" i="1" s="1"/>
  <c r="CQ170" i="1"/>
  <c r="DH170" i="1"/>
  <c r="DJ170" i="1"/>
  <c r="BH170" i="1"/>
  <c r="DN170" i="1"/>
  <c r="DV170" i="1" s="1"/>
  <c r="DT170" i="1"/>
  <c r="CO23" i="1"/>
  <c r="D23" i="1"/>
  <c r="CQ25" i="1"/>
  <c r="DT25" i="1"/>
  <c r="BH25" i="1"/>
  <c r="DJ7" i="1"/>
  <c r="DN7" i="1"/>
  <c r="DH7" i="1"/>
  <c r="EG14" i="1"/>
  <c r="DZ14" i="1" s="1"/>
  <c r="BL14" i="1" s="1"/>
  <c r="DI9" i="1"/>
  <c r="DO9" i="1"/>
  <c r="DK9" i="1"/>
  <c r="DU27" i="1"/>
  <c r="BS57" i="1"/>
  <c r="BT57" i="1" s="1"/>
  <c r="C57" i="1"/>
  <c r="CM57" i="1"/>
  <c r="CS174" i="1"/>
  <c r="BZ174" i="1"/>
  <c r="DI24" i="1"/>
  <c r="DK24" i="1"/>
  <c r="DO24" i="1"/>
  <c r="CO182" i="1"/>
  <c r="CU8" i="1"/>
  <c r="DH25" i="1"/>
  <c r="DJ25" i="1"/>
  <c r="DN25" i="1"/>
  <c r="CS11" i="1"/>
  <c r="DT187" i="1"/>
  <c r="DJ187" i="1"/>
  <c r="DN187" i="1"/>
  <c r="DV187" i="1" s="1"/>
  <c r="BH187" i="1"/>
  <c r="CQ187" i="1"/>
  <c r="DH187" i="1"/>
  <c r="CU21" i="1"/>
  <c r="EJ5" i="1"/>
  <c r="EC5" i="1" s="1"/>
  <c r="BO5" i="1" s="1"/>
  <c r="DN15" i="1"/>
  <c r="DH15" i="1"/>
  <c r="DJ15" i="1"/>
  <c r="CO137" i="1"/>
  <c r="DI10" i="1"/>
  <c r="DK10" i="1"/>
  <c r="DO10" i="1"/>
  <c r="BH29" i="1"/>
  <c r="CQ29" i="1"/>
  <c r="DT29" i="1"/>
  <c r="EF60" i="1"/>
  <c r="DY60" i="1" s="1"/>
  <c r="BK60" i="1" s="1"/>
  <c r="BX178" i="1"/>
  <c r="DN178" i="1"/>
  <c r="DV178" i="1" s="1"/>
  <c r="DJ178" i="1"/>
  <c r="BH178" i="1"/>
  <c r="DT178" i="1"/>
  <c r="CQ178" i="1"/>
  <c r="DH178" i="1"/>
  <c r="DH14" i="1"/>
  <c r="DL14" i="1" s="1"/>
  <c r="DJ14" i="1"/>
  <c r="DQ14" i="1" s="1"/>
  <c r="DN14" i="1"/>
  <c r="BZ166" i="1"/>
  <c r="CS166" i="1"/>
  <c r="EF61" i="1"/>
  <c r="DY61" i="1" s="1"/>
  <c r="BK61" i="1" s="1"/>
  <c r="DK27" i="1"/>
  <c r="DO27" i="1"/>
  <c r="DI27" i="1"/>
  <c r="DT8" i="1"/>
  <c r="BH8" i="1"/>
  <c r="CQ8" i="1"/>
  <c r="EI11" i="1"/>
  <c r="EB11" i="1" s="1"/>
  <c r="BN11" i="1" s="1"/>
  <c r="DO25" i="1"/>
  <c r="DK25" i="1"/>
  <c r="DI25" i="1"/>
  <c r="BZ181" i="1"/>
  <c r="CA182" i="1" s="1"/>
  <c r="CS181" i="1"/>
  <c r="EG5" i="1"/>
  <c r="DZ5" i="1" s="1"/>
  <c r="BL5" i="1" s="1"/>
  <c r="DN5" i="1"/>
  <c r="DJ5" i="1"/>
  <c r="DH5" i="1"/>
  <c r="D24" i="1"/>
  <c r="CO24" i="1"/>
  <c r="DU143" i="1"/>
  <c r="DK143" i="1"/>
  <c r="DO143" i="1"/>
  <c r="DI143" i="1"/>
  <c r="CK186" i="1"/>
  <c r="DK19" i="1"/>
  <c r="DI19" i="1"/>
  <c r="DO19" i="1"/>
  <c r="EG92" i="1"/>
  <c r="CM170" i="1"/>
  <c r="CU140" i="1"/>
  <c r="CB140" i="1"/>
  <c r="EG8" i="1"/>
  <c r="DZ8" i="1" s="1"/>
  <c r="BL8" i="1" s="1"/>
  <c r="CM156" i="1"/>
  <c r="CU11" i="1"/>
  <c r="C38" i="1"/>
  <c r="CM38" i="1"/>
  <c r="CS175" i="1"/>
  <c r="BZ175" i="1"/>
  <c r="DH4" i="1"/>
  <c r="DJ4" i="1"/>
  <c r="DN4" i="1"/>
  <c r="DA3" i="1"/>
  <c r="BZ183" i="1"/>
  <c r="CS183" i="1"/>
  <c r="DH38" i="1"/>
  <c r="DL38" i="1" s="1"/>
  <c r="DJ38" i="1"/>
  <c r="DN38" i="1"/>
  <c r="CU10" i="1"/>
  <c r="EG37" i="1"/>
  <c r="DZ37" i="1" s="1"/>
  <c r="BL37" i="1" s="1"/>
  <c r="C71" i="1"/>
  <c r="BS71" i="1"/>
  <c r="BT71" i="1" s="1"/>
  <c r="CM71" i="1"/>
  <c r="CM175" i="1"/>
  <c r="EF34" i="1"/>
  <c r="DY34" i="1" s="1"/>
  <c r="BK34" i="1" s="1"/>
  <c r="CS169" i="1"/>
  <c r="BZ169" i="1"/>
  <c r="CA169" i="1" s="1"/>
  <c r="EI20" i="1"/>
  <c r="EB20" i="1" s="1"/>
  <c r="BN20" i="1" s="1"/>
  <c r="CU32" i="1"/>
  <c r="EF31" i="1"/>
  <c r="DY31" i="1" s="1"/>
  <c r="BK31" i="1" s="1"/>
  <c r="CO175" i="1"/>
  <c r="CO155" i="1"/>
  <c r="EF107" i="1"/>
  <c r="DY107" i="1" s="1"/>
  <c r="BK107" i="1" s="1"/>
  <c r="EI28" i="1"/>
  <c r="EB28" i="1" s="1"/>
  <c r="BN28" i="1" s="1"/>
  <c r="CM185" i="1"/>
  <c r="EF36" i="1"/>
  <c r="DY36" i="1" s="1"/>
  <c r="BK36" i="1" s="1"/>
  <c r="EJ30" i="1"/>
  <c r="EC30" i="1" s="1"/>
  <c r="BO30" i="1" s="1"/>
  <c r="EE105" i="1"/>
  <c r="DX105" i="1" s="1"/>
  <c r="BJ105" i="1" s="1"/>
  <c r="CU17" i="1"/>
  <c r="EJ32" i="1"/>
  <c r="EC32" i="1" s="1"/>
  <c r="BO32" i="1" s="1"/>
  <c r="EE23" i="1"/>
  <c r="DX23" i="1" s="1"/>
  <c r="BJ23" i="1" s="1"/>
  <c r="EE86" i="1"/>
  <c r="DX86" i="1" s="1"/>
  <c r="BJ86" i="1" s="1"/>
  <c r="CM155" i="1"/>
  <c r="CS32" i="1"/>
  <c r="CO140" i="1"/>
  <c r="EF169" i="1"/>
  <c r="DY169" i="1" s="1"/>
  <c r="BK169" i="1" s="1"/>
  <c r="EG19" i="1"/>
  <c r="DZ19" i="1" s="1"/>
  <c r="BL19" i="1" s="1"/>
  <c r="EE99" i="1"/>
  <c r="DX99" i="1" s="1"/>
  <c r="BJ99" i="1" s="1"/>
  <c r="EJ129" i="1"/>
  <c r="EC129" i="1" s="1"/>
  <c r="BO129" i="1" s="1"/>
  <c r="CB61" i="1"/>
  <c r="CU61" i="1"/>
  <c r="EF188" i="1"/>
  <c r="DY188" i="1" s="1"/>
  <c r="BK188" i="1" s="1"/>
  <c r="DI78" i="1"/>
  <c r="DU78" i="1"/>
  <c r="DK78" i="1"/>
  <c r="DO78" i="1"/>
  <c r="BZ177" i="1"/>
  <c r="CS177" i="1"/>
  <c r="DT72" i="1"/>
  <c r="BH72" i="1"/>
  <c r="CQ72" i="1"/>
  <c r="DH72" i="1"/>
  <c r="DN72" i="1"/>
  <c r="DV72" i="1" s="1"/>
  <c r="BH37" i="1"/>
  <c r="DT37" i="1"/>
  <c r="CQ37" i="1"/>
  <c r="CS28" i="1"/>
  <c r="EF185" i="1"/>
  <c r="DY185" i="1" s="1"/>
  <c r="BK185" i="1" s="1"/>
  <c r="EJ91" i="1"/>
  <c r="EC91" i="1" s="1"/>
  <c r="BO91" i="1" s="1"/>
  <c r="EI33" i="1"/>
  <c r="EB33" i="1" s="1"/>
  <c r="BN33" i="1" s="1"/>
  <c r="AY30" i="1"/>
  <c r="CK30" i="1"/>
  <c r="B30" i="1"/>
  <c r="EI5" i="1"/>
  <c r="CM8" i="1"/>
  <c r="C8" i="1"/>
  <c r="DO147" i="1"/>
  <c r="DK147" i="1"/>
  <c r="DU147" i="1"/>
  <c r="DI147" i="1"/>
  <c r="EG7" i="1"/>
  <c r="DZ7" i="1" s="1"/>
  <c r="BL7" i="1" s="1"/>
  <c r="AY188" i="1"/>
  <c r="C188" i="1"/>
  <c r="E188" i="1" s="1"/>
  <c r="CM188" i="1"/>
  <c r="BS188" i="1"/>
  <c r="BT188" i="1" s="1"/>
  <c r="CQ30" i="1"/>
  <c r="DT30" i="1"/>
  <c r="BH30" i="1"/>
  <c r="CS46" i="1"/>
  <c r="BZ46" i="1"/>
  <c r="EE15" i="1"/>
  <c r="DX15" i="1" s="1"/>
  <c r="BJ15" i="1" s="1"/>
  <c r="DO61" i="1"/>
  <c r="DK61" i="1"/>
  <c r="DI61" i="1"/>
  <c r="DU61" i="1"/>
  <c r="CU23" i="1"/>
  <c r="CS57" i="1"/>
  <c r="BZ57" i="1"/>
  <c r="EE88" i="1"/>
  <c r="DX88" i="1" s="1"/>
  <c r="BJ88" i="1" s="1"/>
  <c r="EG4" i="1"/>
  <c r="DZ4" i="1" s="1"/>
  <c r="BL4" i="1" s="1"/>
  <c r="EN3" i="1"/>
  <c r="DT35" i="1"/>
  <c r="CQ35" i="1"/>
  <c r="BH35" i="1"/>
  <c r="EE169" i="1"/>
  <c r="DX169" i="1" s="1"/>
  <c r="BJ169" i="1" s="1"/>
  <c r="DH77" i="1"/>
  <c r="DN77" i="1"/>
  <c r="CQ77" i="1"/>
  <c r="DT77" i="1"/>
  <c r="BH77" i="1"/>
  <c r="DJ77" i="1"/>
  <c r="CM139" i="1"/>
  <c r="EF121" i="1"/>
  <c r="DY121" i="1" s="1"/>
  <c r="BK121" i="1" s="1"/>
  <c r="DO76" i="1"/>
  <c r="DK76" i="1"/>
  <c r="DU76" i="1"/>
  <c r="DI76" i="1"/>
  <c r="EJ107" i="1"/>
  <c r="EC107" i="1" s="1"/>
  <c r="BO107" i="1" s="1"/>
  <c r="CM5" i="1"/>
  <c r="C5" i="1"/>
  <c r="DO77" i="1"/>
  <c r="DI77" i="1"/>
  <c r="DU77" i="1"/>
  <c r="DK77" i="1"/>
  <c r="AY59" i="1"/>
  <c r="B59" i="1"/>
  <c r="CK59" i="1"/>
  <c r="EG30" i="1"/>
  <c r="DZ30" i="1" s="1"/>
  <c r="BL30" i="1" s="1"/>
  <c r="EI115" i="1"/>
  <c r="EB115" i="1" s="1"/>
  <c r="BN115" i="1" s="1"/>
  <c r="EP84" i="1"/>
  <c r="EI85" i="1"/>
  <c r="EB85" i="1" s="1"/>
  <c r="BN85" i="1" s="1"/>
  <c r="BU85" i="1" s="1"/>
  <c r="EF128" i="1"/>
  <c r="DY128" i="1" s="1"/>
  <c r="BK128" i="1" s="1"/>
  <c r="EF33" i="1"/>
  <c r="DY33" i="1" s="1"/>
  <c r="BK33" i="1" s="1"/>
  <c r="DJ63" i="1"/>
  <c r="CQ63" i="1"/>
  <c r="DT63" i="1"/>
  <c r="DH63" i="1"/>
  <c r="DN63" i="1"/>
  <c r="BH63" i="1"/>
  <c r="BI64" i="1" s="1"/>
  <c r="EF168" i="1"/>
  <c r="DY168" i="1" s="1"/>
  <c r="BK168" i="1" s="1"/>
  <c r="DR168" i="1" s="1"/>
  <c r="CS62" i="1"/>
  <c r="BZ62" i="1"/>
  <c r="CM169" i="1"/>
  <c r="EF32" i="1"/>
  <c r="DY32" i="1" s="1"/>
  <c r="BK32" i="1" s="1"/>
  <c r="EH90" i="1"/>
  <c r="D22" i="1"/>
  <c r="CO22" i="1"/>
  <c r="CK183" i="1"/>
  <c r="CS47" i="1"/>
  <c r="BZ47" i="1"/>
  <c r="EI4" i="1"/>
  <c r="EB4" i="1" s="1"/>
  <c r="BN4" i="1" s="1"/>
  <c r="EP3" i="1"/>
  <c r="CU77" i="1"/>
  <c r="CB77" i="1"/>
  <c r="DO169" i="1"/>
  <c r="DK169" i="1"/>
  <c r="DS169" i="1" s="1"/>
  <c r="DI169" i="1"/>
  <c r="DU169" i="1"/>
  <c r="DU25" i="1"/>
  <c r="EG27" i="1"/>
  <c r="DZ27" i="1" s="1"/>
  <c r="BL27" i="1" s="1"/>
  <c r="EI25" i="1"/>
  <c r="EB25" i="1" s="1"/>
  <c r="BN25" i="1" s="1"/>
  <c r="DJ140" i="1"/>
  <c r="BH140" i="1"/>
  <c r="DN140" i="1"/>
  <c r="BX140" i="1"/>
  <c r="CQ140" i="1"/>
  <c r="DT140" i="1"/>
  <c r="DH140" i="1"/>
  <c r="C21" i="1"/>
  <c r="CM21" i="1"/>
  <c r="CU7" i="1"/>
  <c r="EH123" i="1"/>
  <c r="DU159" i="1"/>
  <c r="DO159" i="1"/>
  <c r="DK159" i="1"/>
  <c r="DI159" i="1"/>
  <c r="DU24" i="1"/>
  <c r="AY22" i="1"/>
  <c r="CK22" i="1"/>
  <c r="B22" i="1"/>
  <c r="CS165" i="1"/>
  <c r="BZ165" i="1"/>
  <c r="CK174" i="1"/>
  <c r="EE157" i="1"/>
  <c r="DX157" i="1" s="1"/>
  <c r="BJ157" i="1" s="1"/>
  <c r="C10" i="1"/>
  <c r="CM10" i="1"/>
  <c r="EG31" i="1"/>
  <c r="DZ31" i="1" s="1"/>
  <c r="BL31" i="1" s="1"/>
  <c r="CK79" i="1"/>
  <c r="B79" i="1"/>
  <c r="AY79" i="1"/>
  <c r="CS185" i="1"/>
  <c r="BZ185" i="1"/>
  <c r="CM72" i="1"/>
  <c r="BS72" i="1"/>
  <c r="C72" i="1"/>
  <c r="EJ6" i="1"/>
  <c r="EC6" i="1" s="1"/>
  <c r="BO6" i="1" s="1"/>
  <c r="EJ117" i="1"/>
  <c r="EC117" i="1" s="1"/>
  <c r="BO117" i="1" s="1"/>
  <c r="EE94" i="1"/>
  <c r="DX94" i="1" s="1"/>
  <c r="BJ94" i="1" s="1"/>
  <c r="CM186" i="1"/>
  <c r="CO149" i="1"/>
  <c r="EH104" i="1"/>
  <c r="B14" i="1"/>
  <c r="AY14" i="1"/>
  <c r="CK14" i="1"/>
  <c r="CO146" i="1"/>
  <c r="EH102" i="1"/>
  <c r="B57" i="1"/>
  <c r="CK57" i="1"/>
  <c r="AY57" i="1"/>
  <c r="CS25" i="1"/>
  <c r="EG25" i="1"/>
  <c r="DZ25" i="1" s="1"/>
  <c r="BL25" i="1" s="1"/>
  <c r="CE3" i="1"/>
  <c r="EI96" i="1"/>
  <c r="EB96" i="1" s="1"/>
  <c r="BN96" i="1" s="1"/>
  <c r="BZ161" i="1"/>
  <c r="CS161" i="1"/>
  <c r="BH15" i="1"/>
  <c r="CQ15" i="1"/>
  <c r="DT15" i="1"/>
  <c r="DU23" i="1"/>
  <c r="CM143" i="1"/>
  <c r="C78" i="1"/>
  <c r="CM78" i="1"/>
  <c r="BS78" i="1"/>
  <c r="EF37" i="1"/>
  <c r="DY37" i="1" s="1"/>
  <c r="BK37" i="1" s="1"/>
  <c r="EG36" i="1"/>
  <c r="DZ36" i="1" s="1"/>
  <c r="BL36" i="1" s="1"/>
  <c r="CM32" i="1"/>
  <c r="C32" i="1"/>
  <c r="CM27" i="1"/>
  <c r="C27" i="1"/>
  <c r="DU175" i="1"/>
  <c r="DI175" i="1"/>
  <c r="DO175" i="1"/>
  <c r="DT138" i="1"/>
  <c r="DN138" i="1"/>
  <c r="CQ138" i="1"/>
  <c r="BA136" i="1"/>
  <c r="DH138" i="1"/>
  <c r="DJ138" i="1"/>
  <c r="BH138" i="1"/>
  <c r="BX138" i="1"/>
  <c r="EI101" i="1"/>
  <c r="EB101" i="1" s="1"/>
  <c r="BN101" i="1" s="1"/>
  <c r="DK173" i="1"/>
  <c r="DI173" i="1"/>
  <c r="DU173" i="1"/>
  <c r="DO173" i="1"/>
  <c r="DJ171" i="1"/>
  <c r="DN171" i="1"/>
  <c r="BH171" i="1"/>
  <c r="CQ171" i="1"/>
  <c r="DT171" i="1"/>
  <c r="DH171" i="1"/>
  <c r="EF78" i="1"/>
  <c r="DY78" i="1" s="1"/>
  <c r="BK78" i="1" s="1"/>
  <c r="EE60" i="1"/>
  <c r="DX60" i="1" s="1"/>
  <c r="BJ60" i="1" s="1"/>
  <c r="EG26" i="1"/>
  <c r="DZ26" i="1" s="1"/>
  <c r="BL26" i="1" s="1"/>
  <c r="EJ96" i="1"/>
  <c r="EC96" i="1" s="1"/>
  <c r="BO96" i="1" s="1"/>
  <c r="CQ179" i="1"/>
  <c r="DT179" i="1"/>
  <c r="DJ179" i="1"/>
  <c r="BH179" i="1"/>
  <c r="BI179" i="1" s="1"/>
  <c r="BX179" i="1"/>
  <c r="BY179" i="1" s="1"/>
  <c r="DN179" i="1"/>
  <c r="DV179" i="1" s="1"/>
  <c r="DH179" i="1"/>
  <c r="EH6" i="1"/>
  <c r="EA6" i="1" s="1"/>
  <c r="BM6" i="1" s="1"/>
  <c r="BD3" i="1"/>
  <c r="EJ36" i="1"/>
  <c r="EC36" i="1" s="1"/>
  <c r="BO36" i="1" s="1"/>
  <c r="EE26" i="1"/>
  <c r="DX26" i="1" s="1"/>
  <c r="BJ26" i="1" s="1"/>
  <c r="CM62" i="1"/>
  <c r="C62" i="1"/>
  <c r="BS62" i="1"/>
  <c r="BT63" i="1" s="1"/>
  <c r="EE89" i="1"/>
  <c r="DX89" i="1" s="1"/>
  <c r="BJ89" i="1" s="1"/>
  <c r="DH61" i="1"/>
  <c r="BH61" i="1"/>
  <c r="BI61" i="1" s="1"/>
  <c r="DT61" i="1"/>
  <c r="CQ61" i="1"/>
  <c r="DJ61" i="1"/>
  <c r="DN61" i="1"/>
  <c r="EH33" i="1"/>
  <c r="EA33" i="1" s="1"/>
  <c r="BM33" i="1" s="1"/>
  <c r="CM73" i="1"/>
  <c r="BS73" i="1"/>
  <c r="C73" i="1"/>
  <c r="DO189" i="1"/>
  <c r="DU189" i="1"/>
  <c r="DK189" i="1"/>
  <c r="DI189" i="1"/>
  <c r="BZ155" i="1"/>
  <c r="CS155" i="1"/>
  <c r="CU62" i="1"/>
  <c r="CB62" i="1"/>
  <c r="EG17" i="1"/>
  <c r="DZ17" i="1" s="1"/>
  <c r="BL17" i="1" s="1"/>
  <c r="EJ109" i="1"/>
  <c r="EC109" i="1" s="1"/>
  <c r="BO109" i="1" s="1"/>
  <c r="CK180" i="1"/>
  <c r="CO28" i="1"/>
  <c r="D28" i="1"/>
  <c r="D71" i="1"/>
  <c r="CO71" i="1"/>
  <c r="BU71" i="1"/>
  <c r="CO183" i="1"/>
  <c r="EI23" i="1"/>
  <c r="EB23" i="1" s="1"/>
  <c r="BN23" i="1" s="1"/>
  <c r="EE75" i="1"/>
  <c r="DX75" i="1" s="1"/>
  <c r="BJ75" i="1" s="1"/>
  <c r="BX75" i="1" s="1"/>
  <c r="EH115" i="1"/>
  <c r="CU15" i="1"/>
  <c r="EH106" i="1"/>
  <c r="CO32" i="1"/>
  <c r="D32" i="1"/>
  <c r="EJ18" i="1"/>
  <c r="EC18" i="1" s="1"/>
  <c r="BO18" i="1" s="1"/>
  <c r="DJ156" i="1"/>
  <c r="CQ156" i="1"/>
  <c r="DN156" i="1"/>
  <c r="BH156" i="1"/>
  <c r="DH156" i="1"/>
  <c r="DT156" i="1"/>
  <c r="CK170" i="1"/>
  <c r="DO185" i="1"/>
  <c r="DI185" i="1"/>
  <c r="DU185" i="1"/>
  <c r="DK185" i="1"/>
  <c r="D77" i="1"/>
  <c r="CO77" i="1"/>
  <c r="BU77" i="1"/>
  <c r="CS35" i="1"/>
  <c r="EE101" i="1"/>
  <c r="DX101" i="1" s="1"/>
  <c r="BJ101" i="1" s="1"/>
  <c r="BH32" i="1"/>
  <c r="DT32" i="1"/>
  <c r="CQ32" i="1"/>
  <c r="CO166" i="1"/>
  <c r="CM11" i="1"/>
  <c r="C11" i="1"/>
  <c r="CS184" i="1"/>
  <c r="BZ184" i="1"/>
  <c r="EI112" i="1"/>
  <c r="EB112" i="1" s="1"/>
  <c r="BN112" i="1" s="1"/>
  <c r="EF23" i="1"/>
  <c r="DY23" i="1" s="1"/>
  <c r="BK23" i="1" s="1"/>
  <c r="B85" i="1"/>
  <c r="E85" i="1" s="1"/>
  <c r="AS84" i="1"/>
  <c r="CK85" i="1"/>
  <c r="CK84" i="1" s="1"/>
  <c r="CK132" i="1" s="1"/>
  <c r="CJ132" i="1" s="1"/>
  <c r="AY85" i="1"/>
  <c r="AY84" i="1" s="1"/>
  <c r="BZ76" i="1"/>
  <c r="CS76" i="1"/>
  <c r="EF145" i="1"/>
  <c r="DY145" i="1" s="1"/>
  <c r="BK145" i="1" s="1"/>
  <c r="EM136" i="1"/>
  <c r="BZ58" i="1"/>
  <c r="CS58" i="1"/>
  <c r="EE78" i="1"/>
  <c r="DX78" i="1" s="1"/>
  <c r="BJ78" i="1" s="1"/>
  <c r="CS33" i="1"/>
  <c r="BE44" i="1"/>
  <c r="CU45" i="1"/>
  <c r="CB45" i="1"/>
  <c r="EJ26" i="1"/>
  <c r="EC26" i="1" s="1"/>
  <c r="BO26" i="1" s="1"/>
  <c r="EF6" i="1"/>
  <c r="DY6" i="1" s="1"/>
  <c r="BK6" i="1" s="1"/>
  <c r="CK78" i="1"/>
  <c r="AY78" i="1"/>
  <c r="B78" i="1"/>
  <c r="AX3" i="1"/>
  <c r="EI19" i="1"/>
  <c r="EB19" i="1" s="1"/>
  <c r="BN19" i="1" s="1"/>
  <c r="EE19" i="1"/>
  <c r="DX19" i="1" s="1"/>
  <c r="BJ19" i="1" s="1"/>
  <c r="CO167" i="1"/>
  <c r="CU24" i="1"/>
  <c r="BS77" i="1"/>
  <c r="CM77" i="1"/>
  <c r="C77" i="1"/>
  <c r="EQ3" i="1"/>
  <c r="EJ4" i="1"/>
  <c r="EC4" i="1" s="1"/>
  <c r="BO4" i="1" s="1"/>
  <c r="CK141" i="1"/>
  <c r="EG23" i="1"/>
  <c r="DZ23" i="1" s="1"/>
  <c r="BL23" i="1" s="1"/>
  <c r="EF147" i="1"/>
  <c r="DY147" i="1" s="1"/>
  <c r="BK147" i="1" s="1"/>
  <c r="CM146" i="1"/>
  <c r="EJ122" i="1"/>
  <c r="EC122" i="1" s="1"/>
  <c r="BO122" i="1" s="1"/>
  <c r="CM37" i="1"/>
  <c r="C37" i="1"/>
  <c r="EI97" i="1"/>
  <c r="EB97" i="1" s="1"/>
  <c r="BN97" i="1" s="1"/>
  <c r="CM13" i="1"/>
  <c r="C13" i="1"/>
  <c r="CM16" i="1"/>
  <c r="C16" i="1"/>
  <c r="EJ115" i="1"/>
  <c r="EC115" i="1" s="1"/>
  <c r="BO115" i="1" s="1"/>
  <c r="CM149" i="1"/>
  <c r="CU177" i="1"/>
  <c r="CB177" i="1"/>
  <c r="CC177" i="1" s="1"/>
  <c r="AY26" i="1"/>
  <c r="B26" i="1"/>
  <c r="CK26" i="1"/>
  <c r="DN186" i="1"/>
  <c r="DV186" i="1" s="1"/>
  <c r="DJ186" i="1"/>
  <c r="BH186" i="1"/>
  <c r="DH186" i="1"/>
  <c r="DT186" i="1"/>
  <c r="CQ186" i="1"/>
  <c r="EI104" i="1"/>
  <c r="EB104" i="1" s="1"/>
  <c r="BN104" i="1" s="1"/>
  <c r="EI98" i="1"/>
  <c r="EB98" i="1" s="1"/>
  <c r="BN98" i="1" s="1"/>
  <c r="CK159" i="1"/>
  <c r="EI128" i="1"/>
  <c r="EB128" i="1" s="1"/>
  <c r="BN128" i="1" s="1"/>
  <c r="B73" i="1"/>
  <c r="CK73" i="1"/>
  <c r="AY73" i="1"/>
  <c r="DU38" i="1"/>
  <c r="EF72" i="1"/>
  <c r="DY72" i="1" s="1"/>
  <c r="BK72" i="1" s="1"/>
  <c r="CO5" i="1"/>
  <c r="D5" i="1"/>
  <c r="BH17" i="1"/>
  <c r="CQ17" i="1"/>
  <c r="DT17" i="1"/>
  <c r="BH188" i="1"/>
  <c r="CQ188" i="1"/>
  <c r="DN188" i="1"/>
  <c r="DV188" i="1" s="1"/>
  <c r="DT188" i="1"/>
  <c r="DH188" i="1"/>
  <c r="DJ188" i="1"/>
  <c r="EF167" i="1"/>
  <c r="DY167" i="1" s="1"/>
  <c r="BK167" i="1" s="1"/>
  <c r="BQ167" i="1" s="1"/>
  <c r="BU74" i="1"/>
  <c r="CO74" i="1"/>
  <c r="D74" i="1"/>
  <c r="EG87" i="1"/>
  <c r="EE171" i="1"/>
  <c r="DX171" i="1" s="1"/>
  <c r="BJ171" i="1" s="1"/>
  <c r="EG104" i="1"/>
  <c r="B10" i="1"/>
  <c r="CK10" i="1"/>
  <c r="AY10" i="1"/>
  <c r="CO160" i="1"/>
  <c r="CO139" i="1"/>
  <c r="DI71" i="1"/>
  <c r="DU71" i="1"/>
  <c r="DO71" i="1"/>
  <c r="DK71" i="1"/>
  <c r="CM58" i="1"/>
  <c r="CU178" i="1"/>
  <c r="CB178" i="1"/>
  <c r="CO10" i="1"/>
  <c r="D10" i="1"/>
  <c r="DO177" i="1"/>
  <c r="DI177" i="1"/>
  <c r="DK177" i="1"/>
  <c r="DU177" i="1"/>
  <c r="AT44" i="1"/>
  <c r="DU17" i="1"/>
  <c r="EF171" i="1"/>
  <c r="DY171" i="1" s="1"/>
  <c r="BK171" i="1" s="1"/>
  <c r="DJ139" i="1"/>
  <c r="DT139" i="1"/>
  <c r="DH139" i="1"/>
  <c r="BX139" i="1"/>
  <c r="BH139" i="1"/>
  <c r="BI139" i="1" s="1"/>
  <c r="DN139" i="1"/>
  <c r="DV139" i="1" s="1"/>
  <c r="CQ139" i="1"/>
  <c r="CM9" i="1"/>
  <c r="C9" i="1"/>
  <c r="DU31" i="1"/>
  <c r="BU63" i="1"/>
  <c r="D63" i="1"/>
  <c r="CO63" i="1"/>
  <c r="DT4" i="1"/>
  <c r="BA3" i="1"/>
  <c r="BH4" i="1"/>
  <c r="CQ4" i="1"/>
  <c r="CM167" i="1"/>
  <c r="CO16" i="1"/>
  <c r="D16" i="1"/>
  <c r="DH157" i="1"/>
  <c r="DJ157" i="1"/>
  <c r="CQ157" i="1"/>
  <c r="BH157" i="1"/>
  <c r="DT157" i="1"/>
  <c r="DN157" i="1"/>
  <c r="DT36" i="1"/>
  <c r="BH36" i="1"/>
  <c r="CQ36" i="1"/>
  <c r="DU22" i="1"/>
  <c r="EJ24" i="1"/>
  <c r="EC24" i="1" s="1"/>
  <c r="BO24" i="1" s="1"/>
  <c r="CM24" i="1"/>
  <c r="C24" i="1"/>
  <c r="EF64" i="1"/>
  <c r="DY64" i="1" s="1"/>
  <c r="BK64" i="1" s="1"/>
  <c r="EJ123" i="1"/>
  <c r="EC123" i="1" s="1"/>
  <c r="BO123" i="1" s="1"/>
  <c r="DU30" i="1"/>
  <c r="EJ21" i="1"/>
  <c r="EC21" i="1" s="1"/>
  <c r="BO21" i="1" s="1"/>
  <c r="EF76" i="1"/>
  <c r="DY76" i="1" s="1"/>
  <c r="BK76" i="1" s="1"/>
  <c r="EJ119" i="1"/>
  <c r="EC119" i="1" s="1"/>
  <c r="BO119" i="1" s="1"/>
  <c r="DT48" i="1"/>
  <c r="DH48" i="1"/>
  <c r="DL48" i="1" s="1"/>
  <c r="DN48" i="1"/>
  <c r="DJ48" i="1"/>
  <c r="BH48" i="1"/>
  <c r="BI49" i="1" s="1"/>
  <c r="CQ48" i="1"/>
  <c r="DO187" i="1"/>
  <c r="DU187" i="1"/>
  <c r="DI187" i="1"/>
  <c r="DK187" i="1"/>
  <c r="EI35" i="1"/>
  <c r="EB35" i="1" s="1"/>
  <c r="BN35" i="1" s="1"/>
  <c r="EF29" i="1"/>
  <c r="DY29" i="1" s="1"/>
  <c r="BK29" i="1" s="1"/>
  <c r="DH158" i="1"/>
  <c r="DN158" i="1"/>
  <c r="DJ158" i="1"/>
  <c r="CQ158" i="1"/>
  <c r="BH158" i="1"/>
  <c r="DT158" i="1"/>
  <c r="EI118" i="1"/>
  <c r="EB118" i="1" s="1"/>
  <c r="BN118" i="1" s="1"/>
  <c r="EG13" i="1"/>
  <c r="DZ13" i="1" s="1"/>
  <c r="BL13" i="1" s="1"/>
  <c r="C7" i="1"/>
  <c r="CM7" i="1"/>
  <c r="EH122" i="1"/>
  <c r="EI27" i="1"/>
  <c r="EB27" i="1" s="1"/>
  <c r="BN27" i="1" s="1"/>
  <c r="CB76" i="1"/>
  <c r="CU76" i="1"/>
  <c r="CB156" i="1"/>
  <c r="CU156" i="1"/>
  <c r="CM187" i="1"/>
  <c r="EI126" i="1"/>
  <c r="EB126" i="1" s="1"/>
  <c r="BN126" i="1" s="1"/>
  <c r="CK62" i="1"/>
  <c r="AY62" i="1"/>
  <c r="B62" i="1"/>
  <c r="CB79" i="1"/>
  <c r="CU79" i="1"/>
  <c r="D7" i="1"/>
  <c r="CO7" i="1"/>
  <c r="CK28" i="1"/>
  <c r="B28" i="1"/>
  <c r="AY28" i="1"/>
  <c r="BZ70" i="1"/>
  <c r="CS70" i="1"/>
  <c r="CM142" i="1"/>
  <c r="EF150" i="1"/>
  <c r="DY150" i="1" s="1"/>
  <c r="BK150" i="1" s="1"/>
  <c r="DE3" i="1"/>
  <c r="EI109" i="1"/>
  <c r="EB109" i="1" s="1"/>
  <c r="BN109" i="1" s="1"/>
  <c r="AU3" i="1"/>
  <c r="C4" i="1"/>
  <c r="CM4" i="1"/>
  <c r="C29" i="1"/>
  <c r="CM29" i="1"/>
  <c r="CK157" i="1"/>
  <c r="DK60" i="1"/>
  <c r="DU60" i="1"/>
  <c r="DO60" i="1"/>
  <c r="DI60" i="1"/>
  <c r="EG10" i="1"/>
  <c r="DZ10" i="1" s="1"/>
  <c r="BL10" i="1" s="1"/>
  <c r="EF104" i="1"/>
  <c r="DY104" i="1" s="1"/>
  <c r="BK104" i="1" s="1"/>
  <c r="CQ180" i="1"/>
  <c r="DT180" i="1"/>
  <c r="DN180" i="1"/>
  <c r="BX180" i="1"/>
  <c r="DJ180" i="1"/>
  <c r="BH180" i="1"/>
  <c r="DH180" i="1"/>
  <c r="EG89" i="1"/>
  <c r="EF45" i="1"/>
  <c r="DY45" i="1" s="1"/>
  <c r="BK45" i="1" s="1"/>
  <c r="EM44" i="1"/>
  <c r="BH10" i="1"/>
  <c r="DT10" i="1"/>
  <c r="CQ10" i="1"/>
  <c r="CO27" i="1"/>
  <c r="D27" i="1"/>
  <c r="CM74" i="1"/>
  <c r="C74" i="1"/>
  <c r="BS74" i="1"/>
  <c r="EE186" i="1"/>
  <c r="DX186" i="1" s="1"/>
  <c r="BJ186" i="1" s="1"/>
  <c r="EH111" i="1"/>
  <c r="EI124" i="1"/>
  <c r="EB124" i="1" s="1"/>
  <c r="BN124" i="1" s="1"/>
  <c r="EE70" i="1"/>
  <c r="DX70" i="1" s="1"/>
  <c r="BJ70" i="1" s="1"/>
  <c r="CK185" i="1"/>
  <c r="CS18" i="1"/>
  <c r="CO187" i="1"/>
  <c r="CK166" i="1"/>
  <c r="EI113" i="1"/>
  <c r="EB113" i="1" s="1"/>
  <c r="BN113" i="1" s="1"/>
  <c r="EI119" i="1"/>
  <c r="EB119" i="1" s="1"/>
  <c r="BN119" i="1" s="1"/>
  <c r="EE100" i="1"/>
  <c r="DX100" i="1" s="1"/>
  <c r="BJ100" i="1" s="1"/>
  <c r="EJ128" i="1"/>
  <c r="EC128" i="1" s="1"/>
  <c r="BO128" i="1" s="1"/>
  <c r="BH75" i="1"/>
  <c r="CQ75" i="1"/>
  <c r="DH75" i="1"/>
  <c r="DN75" i="1"/>
  <c r="DT75" i="1"/>
  <c r="EH126" i="1"/>
  <c r="C15" i="1"/>
  <c r="CM15" i="1"/>
  <c r="EI18" i="1"/>
  <c r="EB18" i="1" s="1"/>
  <c r="BN18" i="1" s="1"/>
  <c r="CS22" i="1"/>
  <c r="DU155" i="1"/>
  <c r="DO155" i="1"/>
  <c r="DI155" i="1"/>
  <c r="DK155" i="1"/>
  <c r="DU73" i="1"/>
  <c r="DK73" i="1"/>
  <c r="DO73" i="1"/>
  <c r="DI73" i="1"/>
  <c r="EI129" i="1"/>
  <c r="EB129" i="1" s="1"/>
  <c r="BN129" i="1" s="1"/>
  <c r="EH113" i="1"/>
  <c r="EF127" i="1"/>
  <c r="DY127" i="1" s="1"/>
  <c r="BK127" i="1" s="1"/>
  <c r="EJ116" i="1"/>
  <c r="EC116" i="1" s="1"/>
  <c r="BO116" i="1" s="1"/>
  <c r="EF8" i="1"/>
  <c r="DY8" i="1" s="1"/>
  <c r="BK8" i="1" s="1"/>
  <c r="CM189" i="1"/>
  <c r="C189" i="1"/>
  <c r="E189" i="1" s="1"/>
  <c r="AY189" i="1"/>
  <c r="BS189" i="1"/>
  <c r="EI130" i="1"/>
  <c r="EB130" i="1" s="1"/>
  <c r="BN130" i="1" s="1"/>
  <c r="EJ121" i="1"/>
  <c r="EC121" i="1" s="1"/>
  <c r="BO121" i="1" s="1"/>
  <c r="CM151" i="1"/>
  <c r="CO145" i="1"/>
  <c r="EF166" i="1"/>
  <c r="DY166" i="1" s="1"/>
  <c r="BK166" i="1" s="1"/>
  <c r="BQ166" i="1" s="1"/>
  <c r="CB60" i="1"/>
  <c r="CU60" i="1"/>
  <c r="CK24" i="1"/>
  <c r="AY24" i="1"/>
  <c r="B24" i="1"/>
  <c r="BZ71" i="1"/>
  <c r="CS71" i="1"/>
  <c r="EF163" i="1"/>
  <c r="DY163" i="1" s="1"/>
  <c r="BK163" i="1" s="1"/>
  <c r="CM20" i="1"/>
  <c r="C20" i="1"/>
  <c r="CO37" i="1"/>
  <c r="D37" i="1"/>
  <c r="EF113" i="1"/>
  <c r="DY113" i="1" s="1"/>
  <c r="BK113" i="1" s="1"/>
  <c r="CM173" i="1"/>
  <c r="CP173" i="1" s="1"/>
  <c r="DU36" i="1"/>
  <c r="EE34" i="1"/>
  <c r="DX34" i="1" s="1"/>
  <c r="BJ34" i="1" s="1"/>
  <c r="EI31" i="1"/>
  <c r="EB31" i="1" s="1"/>
  <c r="BN31" i="1" s="1"/>
  <c r="EI34" i="1"/>
  <c r="EB34" i="1" s="1"/>
  <c r="BN34" i="1" s="1"/>
  <c r="EF9" i="1"/>
  <c r="DY9" i="1" s="1"/>
  <c r="BK9" i="1" s="1"/>
  <c r="CS36" i="1"/>
  <c r="EF122" i="1"/>
  <c r="DY122" i="1" s="1"/>
  <c r="BK122" i="1" s="1"/>
  <c r="CS61" i="1"/>
  <c r="BZ61" i="1"/>
  <c r="AX44" i="1"/>
  <c r="DU8" i="1"/>
  <c r="AY63" i="1"/>
  <c r="CK63" i="1"/>
  <c r="B63" i="1"/>
  <c r="EF115" i="1"/>
  <c r="DY115" i="1" s="1"/>
  <c r="BK115" i="1" s="1"/>
  <c r="CS26" i="1"/>
  <c r="EF13" i="1"/>
  <c r="DY13" i="1" s="1"/>
  <c r="BK13" i="1" s="1"/>
  <c r="CS170" i="1"/>
  <c r="BZ170" i="1"/>
  <c r="EF129" i="1"/>
  <c r="DY129" i="1" s="1"/>
  <c r="BK129" i="1" s="1"/>
  <c r="EI32" i="1"/>
  <c r="EB32" i="1" s="1"/>
  <c r="BN32" i="1" s="1"/>
  <c r="BX182" i="1"/>
  <c r="DT182" i="1"/>
  <c r="BH182" i="1"/>
  <c r="DJ182" i="1"/>
  <c r="CQ182" i="1"/>
  <c r="DH182" i="1"/>
  <c r="DN182" i="1"/>
  <c r="DV182" i="1" s="1"/>
  <c r="AY20" i="1"/>
  <c r="B20" i="1"/>
  <c r="CK20" i="1"/>
  <c r="CM150" i="1"/>
  <c r="CU29" i="1"/>
  <c r="EG21" i="1"/>
  <c r="DZ21" i="1" s="1"/>
  <c r="BL21" i="1" s="1"/>
  <c r="EJ16" i="1"/>
  <c r="EC16" i="1" s="1"/>
  <c r="BO16" i="1" s="1"/>
  <c r="EE38" i="1"/>
  <c r="DX38" i="1" s="1"/>
  <c r="BJ38" i="1" s="1"/>
  <c r="EE187" i="1"/>
  <c r="DX187" i="1" s="1"/>
  <c r="BJ187" i="1" s="1"/>
  <c r="EF15" i="1"/>
  <c r="DY15" i="1" s="1"/>
  <c r="BK15" i="1" s="1"/>
  <c r="CO177" i="1"/>
  <c r="CO181" i="1"/>
  <c r="D36" i="1"/>
  <c r="CO36" i="1"/>
  <c r="CM25" i="1"/>
  <c r="C25" i="1"/>
  <c r="CM184" i="1"/>
  <c r="EI8" i="1"/>
  <c r="EB8" i="1" s="1"/>
  <c r="BN8" i="1" s="1"/>
  <c r="CK72" i="1"/>
  <c r="B72" i="1"/>
  <c r="AY72" i="1"/>
  <c r="EF22" i="1"/>
  <c r="DY22" i="1" s="1"/>
  <c r="BK22" i="1" s="1"/>
  <c r="EE172" i="1"/>
  <c r="DX172" i="1" s="1"/>
  <c r="BJ172" i="1" s="1"/>
  <c r="CU6" i="1"/>
  <c r="EH20" i="1"/>
  <c r="EA20" i="1" s="1"/>
  <c r="BM20" i="1" s="1"/>
  <c r="CM166" i="1"/>
  <c r="D17" i="1"/>
  <c r="CO17" i="1"/>
  <c r="EE79" i="1"/>
  <c r="DX79" i="1" s="1"/>
  <c r="BJ79" i="1" s="1"/>
  <c r="EF5" i="1"/>
  <c r="DY5" i="1" s="1"/>
  <c r="BK5" i="1" s="1"/>
  <c r="CH44" i="1"/>
  <c r="BX137" i="1"/>
  <c r="CQ137" i="1"/>
  <c r="DK137" i="1"/>
  <c r="DM137" i="1" s="1"/>
  <c r="DI137" i="1"/>
  <c r="DL137" i="1" s="1"/>
  <c r="DO137" i="1"/>
  <c r="DW137" i="1" s="1"/>
  <c r="ES137" i="1" s="1"/>
  <c r="BB136" i="1"/>
  <c r="DU137" i="1"/>
  <c r="BH137" i="1"/>
  <c r="CU154" i="1"/>
  <c r="CB154" i="1"/>
  <c r="CO58" i="1"/>
  <c r="BU58" i="1"/>
  <c r="D58" i="1"/>
  <c r="DU28" i="1"/>
  <c r="AV136" i="1"/>
  <c r="CS176" i="1"/>
  <c r="BZ176" i="1"/>
  <c r="EG15" i="1"/>
  <c r="DZ15" i="1" s="1"/>
  <c r="BL15" i="1" s="1"/>
  <c r="CK176" i="1"/>
  <c r="CQ20" i="1"/>
  <c r="BH20" i="1"/>
  <c r="BI20" i="1" s="1"/>
  <c r="DT20" i="1"/>
  <c r="CK6" i="1"/>
  <c r="AY6" i="1"/>
  <c r="B6" i="1"/>
  <c r="D20" i="1"/>
  <c r="CO20" i="1"/>
  <c r="EH24" i="1"/>
  <c r="EA24" i="1" s="1"/>
  <c r="BM24" i="1" s="1"/>
  <c r="BU76" i="1"/>
  <c r="CO76" i="1"/>
  <c r="D76" i="1"/>
  <c r="C36" i="1"/>
  <c r="CM36" i="1"/>
  <c r="CU26" i="1"/>
  <c r="CU35" i="1"/>
  <c r="EE12" i="1"/>
  <c r="DX12" i="1" s="1"/>
  <c r="BJ12" i="1" s="1"/>
  <c r="EF159" i="1"/>
  <c r="DY159" i="1" s="1"/>
  <c r="BK159" i="1" s="1"/>
  <c r="BQ159" i="1" s="1"/>
  <c r="CW159" i="1" s="1"/>
  <c r="EH116" i="1"/>
  <c r="EF47" i="1"/>
  <c r="DY47" i="1" s="1"/>
  <c r="BK47" i="1" s="1"/>
  <c r="EI121" i="1"/>
  <c r="EB121" i="1" s="1"/>
  <c r="BN121" i="1" s="1"/>
  <c r="EE173" i="1"/>
  <c r="DX173" i="1" s="1"/>
  <c r="BJ173" i="1" s="1"/>
  <c r="EL44" i="1"/>
  <c r="EE45" i="1"/>
  <c r="DX45" i="1" s="1"/>
  <c r="BJ45" i="1" s="1"/>
  <c r="CS73" i="1"/>
  <c r="BZ73" i="1"/>
  <c r="EI110" i="1"/>
  <c r="EB110" i="1" s="1"/>
  <c r="BN110" i="1" s="1"/>
  <c r="DT38" i="1"/>
  <c r="CQ38" i="1"/>
  <c r="BH38" i="1"/>
  <c r="EF157" i="1"/>
  <c r="DY157" i="1" s="1"/>
  <c r="BK157" i="1" s="1"/>
  <c r="EG18" i="1"/>
  <c r="DZ18" i="1" s="1"/>
  <c r="BL18" i="1" s="1"/>
  <c r="EL3" i="1"/>
  <c r="EE4" i="1"/>
  <c r="DX4" i="1" s="1"/>
  <c r="BJ4" i="1" s="1"/>
  <c r="DU12" i="1"/>
  <c r="CO11" i="1"/>
  <c r="D11" i="1"/>
  <c r="CS60" i="1"/>
  <c r="BZ60" i="1"/>
  <c r="EF74" i="1"/>
  <c r="DY74" i="1" s="1"/>
  <c r="BK74" i="1" s="1"/>
  <c r="EG35" i="1"/>
  <c r="DZ35" i="1" s="1"/>
  <c r="BL35" i="1" s="1"/>
  <c r="EF114" i="1"/>
  <c r="DY114" i="1" s="1"/>
  <c r="BK114" i="1" s="1"/>
  <c r="DU16" i="1"/>
  <c r="CO151" i="1"/>
  <c r="EE29" i="1"/>
  <c r="DX29" i="1" s="1"/>
  <c r="BJ29" i="1" s="1"/>
  <c r="EI116" i="1"/>
  <c r="EB116" i="1" s="1"/>
  <c r="BN116" i="1" s="1"/>
  <c r="CQ28" i="1"/>
  <c r="BH28" i="1"/>
  <c r="DT28" i="1"/>
  <c r="CO171" i="1"/>
  <c r="EE32" i="1"/>
  <c r="DX32" i="1" s="1"/>
  <c r="BJ32" i="1" s="1"/>
  <c r="D38" i="1"/>
  <c r="CO38" i="1"/>
  <c r="DU29" i="1"/>
  <c r="CK74" i="1"/>
  <c r="B74" i="1"/>
  <c r="AY74" i="1"/>
  <c r="EG24" i="1"/>
  <c r="DZ24" i="1" s="1"/>
  <c r="BL24" i="1" s="1"/>
  <c r="DJ181" i="1"/>
  <c r="BH181" i="1"/>
  <c r="DT181" i="1"/>
  <c r="DH181" i="1"/>
  <c r="CQ181" i="1"/>
  <c r="DN181" i="1"/>
  <c r="DV181" i="1" s="1"/>
  <c r="BX181" i="1"/>
  <c r="EE185" i="1"/>
  <c r="DX185" i="1" s="1"/>
  <c r="BJ185" i="1" s="1"/>
  <c r="D59" i="1"/>
  <c r="CO59" i="1"/>
  <c r="BU59" i="1"/>
  <c r="EI122" i="1"/>
  <c r="EB122" i="1" s="1"/>
  <c r="BN122" i="1" s="1"/>
  <c r="B18" i="1"/>
  <c r="AY18" i="1"/>
  <c r="CK18" i="1"/>
  <c r="CQ62" i="1"/>
  <c r="DJ62" i="1"/>
  <c r="DH62" i="1"/>
  <c r="DT62" i="1"/>
  <c r="DN62" i="1"/>
  <c r="BH62" i="1"/>
  <c r="BI62" i="1" s="1"/>
  <c r="EF108" i="1"/>
  <c r="DY108" i="1" s="1"/>
  <c r="BK108" i="1" s="1"/>
  <c r="DT34" i="1"/>
  <c r="BH34" i="1"/>
  <c r="BI34" i="1" s="1"/>
  <c r="CQ34" i="1"/>
  <c r="DO142" i="1"/>
  <c r="DW142" i="1" s="1"/>
  <c r="DU142" i="1"/>
  <c r="DI142" i="1"/>
  <c r="DK142" i="1"/>
  <c r="EI17" i="1"/>
  <c r="EB17" i="1" s="1"/>
  <c r="BN17" i="1" s="1"/>
  <c r="CK9" i="1"/>
  <c r="AY9" i="1"/>
  <c r="B9" i="1"/>
  <c r="EJ8" i="1"/>
  <c r="EC8" i="1" s="1"/>
  <c r="BO8" i="1" s="1"/>
  <c r="EF20" i="1"/>
  <c r="DY20" i="1" s="1"/>
  <c r="BK20" i="1" s="1"/>
  <c r="EF16" i="1"/>
  <c r="DY16" i="1" s="1"/>
  <c r="BK16" i="1" s="1"/>
  <c r="B17" i="1"/>
  <c r="CK17" i="1"/>
  <c r="AY17" i="1"/>
  <c r="C17" i="1"/>
  <c r="CM17" i="1"/>
  <c r="EJ94" i="1"/>
  <c r="EC94" i="1" s="1"/>
  <c r="BO94" i="1" s="1"/>
  <c r="DK146" i="1"/>
  <c r="DO146" i="1"/>
  <c r="DW146" i="1" s="1"/>
  <c r="DU146" i="1"/>
  <c r="DI146" i="1"/>
  <c r="EF151" i="1"/>
  <c r="DY151" i="1" s="1"/>
  <c r="BK151" i="1" s="1"/>
  <c r="EE72" i="1"/>
  <c r="DX72" i="1" s="1"/>
  <c r="BJ72" i="1" s="1"/>
  <c r="BX72" i="1" s="1"/>
  <c r="CO15" i="1"/>
  <c r="D15" i="1"/>
  <c r="EI21" i="1"/>
  <c r="EB21" i="1" s="1"/>
  <c r="BN21" i="1" s="1"/>
  <c r="CK171" i="1"/>
  <c r="EE16" i="1"/>
  <c r="DX16" i="1" s="1"/>
  <c r="BJ16" i="1" s="1"/>
  <c r="CK37" i="1"/>
  <c r="AY37" i="1"/>
  <c r="B37" i="1"/>
  <c r="EG12" i="1"/>
  <c r="DZ12" i="1" s="1"/>
  <c r="BL12" i="1" s="1"/>
  <c r="CU13" i="1"/>
  <c r="CU30" i="1"/>
  <c r="BZ147" i="1"/>
  <c r="CS147" i="1"/>
  <c r="EJ25" i="1"/>
  <c r="EC25" i="1" s="1"/>
  <c r="BO25" i="1" s="1"/>
  <c r="EG91" i="1"/>
  <c r="CQ16" i="1"/>
  <c r="BH16" i="1"/>
  <c r="DT16" i="1"/>
  <c r="EJ127" i="1"/>
  <c r="EC127" i="1" s="1"/>
  <c r="BO127" i="1" s="1"/>
  <c r="EJ29" i="1"/>
  <c r="EC29" i="1" s="1"/>
  <c r="BO29" i="1" s="1"/>
  <c r="CB29" i="1" s="1"/>
  <c r="EE25" i="1"/>
  <c r="DX25" i="1" s="1"/>
  <c r="BJ25" i="1" s="1"/>
  <c r="EJ23" i="1"/>
  <c r="EC23" i="1" s="1"/>
  <c r="BO23" i="1" s="1"/>
  <c r="EI106" i="1"/>
  <c r="EB106" i="1" s="1"/>
  <c r="BN106" i="1" s="1"/>
  <c r="CG136" i="1"/>
  <c r="EH8" i="1"/>
  <c r="EA8" i="1" s="1"/>
  <c r="BM8" i="1" s="1"/>
  <c r="DU34" i="1"/>
  <c r="BZ187" i="1"/>
  <c r="CS187" i="1"/>
  <c r="B29" i="1"/>
  <c r="CK29" i="1"/>
  <c r="AY29" i="1"/>
  <c r="DU11" i="1"/>
  <c r="DI158" i="1"/>
  <c r="DU158" i="1"/>
  <c r="DK158" i="1"/>
  <c r="DO158" i="1"/>
  <c r="EH108" i="1"/>
  <c r="CD44" i="1"/>
  <c r="BH26" i="1"/>
  <c r="CQ26" i="1"/>
  <c r="DT26" i="1"/>
  <c r="EE20" i="1"/>
  <c r="DX20" i="1" s="1"/>
  <c r="BJ20" i="1" s="1"/>
  <c r="CB59" i="1"/>
  <c r="CU59" i="1"/>
  <c r="CU31" i="1"/>
  <c r="DU37" i="1"/>
  <c r="EI12" i="1"/>
  <c r="EB12" i="1" s="1"/>
  <c r="BN12" i="1" s="1"/>
  <c r="EE24" i="1"/>
  <c r="DX24" i="1" s="1"/>
  <c r="BJ24" i="1" s="1"/>
  <c r="EF17" i="1"/>
  <c r="DY17" i="1" s="1"/>
  <c r="BK17" i="1" s="1"/>
  <c r="C31" i="1"/>
  <c r="CM31" i="1"/>
  <c r="BS48" i="1"/>
  <c r="BT49" i="1" s="1"/>
  <c r="C48" i="1"/>
  <c r="CM48" i="1"/>
  <c r="DO172" i="1"/>
  <c r="DU172" i="1"/>
  <c r="DI172" i="1"/>
  <c r="DK172" i="1"/>
  <c r="DI45" i="1"/>
  <c r="DO45" i="1"/>
  <c r="DU45" i="1"/>
  <c r="DK45" i="1"/>
  <c r="BB44" i="1"/>
  <c r="EF58" i="1"/>
  <c r="DY58" i="1" s="1"/>
  <c r="BK58" i="1" s="1"/>
  <c r="EF173" i="1"/>
  <c r="DY173" i="1" s="1"/>
  <c r="BK173" i="1" s="1"/>
  <c r="EJ11" i="1"/>
  <c r="EC11" i="1" s="1"/>
  <c r="BO11" i="1" s="1"/>
  <c r="EE98" i="1"/>
  <c r="DX98" i="1" s="1"/>
  <c r="BJ98" i="1" s="1"/>
  <c r="CM145" i="1"/>
  <c r="CB47" i="1"/>
  <c r="CU47" i="1"/>
  <c r="EJ9" i="1"/>
  <c r="EE126" i="1"/>
  <c r="DX126" i="1" s="1"/>
  <c r="BJ126" i="1" s="1"/>
  <c r="D75" i="1"/>
  <c r="BU75" i="1"/>
  <c r="CO75" i="1"/>
  <c r="CO35" i="1"/>
  <c r="D35" i="1"/>
  <c r="EI91" i="1"/>
  <c r="EB91" i="1" s="1"/>
  <c r="BN91" i="1" s="1"/>
  <c r="CK138" i="1"/>
  <c r="CP138" i="1" s="1"/>
  <c r="CS20" i="1"/>
  <c r="EF70" i="1"/>
  <c r="DY70" i="1" s="1"/>
  <c r="BK70" i="1" s="1"/>
  <c r="EI105" i="1"/>
  <c r="EB105" i="1" s="1"/>
  <c r="BN105" i="1" s="1"/>
  <c r="EJ130" i="1"/>
  <c r="EC130" i="1" s="1"/>
  <c r="BO130" i="1" s="1"/>
  <c r="EF175" i="1"/>
  <c r="DY175" i="1" s="1"/>
  <c r="BK175" i="1" s="1"/>
  <c r="EF162" i="1"/>
  <c r="DY162" i="1" s="1"/>
  <c r="BK162" i="1" s="1"/>
  <c r="BQ162" i="1" s="1"/>
  <c r="CK31" i="1"/>
  <c r="B31" i="1"/>
  <c r="AY31" i="1"/>
  <c r="CI44" i="1"/>
  <c r="EI103" i="1"/>
  <c r="EB103" i="1" s="1"/>
  <c r="BN103" i="1" s="1"/>
  <c r="EJ112" i="1"/>
  <c r="EC112" i="1" s="1"/>
  <c r="BO112" i="1" s="1"/>
  <c r="BZ79" i="1"/>
  <c r="CA79" i="1" s="1"/>
  <c r="CS79" i="1"/>
  <c r="CO25" i="1"/>
  <c r="D25" i="1"/>
  <c r="C60" i="1"/>
  <c r="BS60" i="1"/>
  <c r="BT61" i="1" s="1"/>
  <c r="CM60" i="1"/>
  <c r="CK35" i="1"/>
  <c r="AY35" i="1"/>
  <c r="B35" i="1"/>
  <c r="EJ38" i="1"/>
  <c r="EC38" i="1" s="1"/>
  <c r="BO38" i="1" s="1"/>
  <c r="EJ15" i="1"/>
  <c r="EC15" i="1" s="1"/>
  <c r="BO15" i="1" s="1"/>
  <c r="CM158" i="1"/>
  <c r="EG16" i="1"/>
  <c r="DZ16" i="1" s="1"/>
  <c r="BL16" i="1" s="1"/>
  <c r="CO156" i="1"/>
  <c r="DU18" i="1"/>
  <c r="EJ37" i="1"/>
  <c r="EC37" i="1" s="1"/>
  <c r="BO37" i="1" s="1"/>
  <c r="EJ27" i="1"/>
  <c r="EC27" i="1" s="1"/>
  <c r="BO27" i="1" s="1"/>
  <c r="EE11" i="1"/>
  <c r="DX11" i="1" s="1"/>
  <c r="BJ11" i="1" s="1"/>
  <c r="CS13" i="1"/>
  <c r="EE31" i="1"/>
  <c r="DX31" i="1" s="1"/>
  <c r="BJ31" i="1" s="1"/>
  <c r="CO148" i="1"/>
  <c r="CU36" i="1"/>
  <c r="EF186" i="1"/>
  <c r="DY186" i="1" s="1"/>
  <c r="BK186" i="1" s="1"/>
  <c r="DK166" i="1"/>
  <c r="DM166" i="1" s="1"/>
  <c r="CQ166" i="1"/>
  <c r="BH166" i="1"/>
  <c r="DI166" i="1"/>
  <c r="DL166" i="1" s="1"/>
  <c r="DO166" i="1"/>
  <c r="DU166" i="1"/>
  <c r="EF57" i="1"/>
  <c r="DY57" i="1" s="1"/>
  <c r="BK57" i="1" s="1"/>
  <c r="CS143" i="1"/>
  <c r="BZ143" i="1"/>
  <c r="CU46" i="1"/>
  <c r="CB46" i="1"/>
  <c r="BH183" i="1"/>
  <c r="DT183" i="1"/>
  <c r="DN183" i="1"/>
  <c r="BX183" i="1"/>
  <c r="DJ183" i="1"/>
  <c r="CQ183" i="1"/>
  <c r="DH183" i="1"/>
  <c r="CK137" i="1"/>
  <c r="C19" i="1"/>
  <c r="CM19" i="1"/>
  <c r="CH3" i="1"/>
  <c r="EG85" i="1"/>
  <c r="EN84" i="1"/>
  <c r="EH38" i="1"/>
  <c r="EA38" i="1" s="1"/>
  <c r="BM38" i="1" s="1"/>
  <c r="EE96" i="1"/>
  <c r="DX96" i="1" s="1"/>
  <c r="BJ96" i="1" s="1"/>
  <c r="CS9" i="1"/>
  <c r="BH24" i="1"/>
  <c r="CQ24" i="1"/>
  <c r="DT24" i="1"/>
  <c r="CS29" i="1"/>
  <c r="DU152" i="1"/>
  <c r="DO152" i="1"/>
  <c r="DK152" i="1"/>
  <c r="DI152" i="1"/>
  <c r="CO157" i="1"/>
  <c r="EJ118" i="1"/>
  <c r="EC118" i="1" s="1"/>
  <c r="BO118" i="1" s="1"/>
  <c r="CU63" i="1"/>
  <c r="CB63" i="1"/>
  <c r="DC3" i="1"/>
  <c r="CM144" i="1"/>
  <c r="EE17" i="1"/>
  <c r="DX17" i="1" s="1"/>
  <c r="BJ17" i="1" s="1"/>
  <c r="EI117" i="1"/>
  <c r="EB117" i="1" s="1"/>
  <c r="BN117" i="1" s="1"/>
  <c r="EJ102" i="1"/>
  <c r="EC102" i="1" s="1"/>
  <c r="BO102" i="1" s="1"/>
  <c r="DU176" i="1"/>
  <c r="DK176" i="1"/>
  <c r="DI176" i="1"/>
  <c r="DO176" i="1"/>
  <c r="DU14" i="1"/>
  <c r="EJ14" i="1"/>
  <c r="EC14" i="1" s="1"/>
  <c r="BO14" i="1" s="1"/>
  <c r="EJ90" i="1"/>
  <c r="EC90" i="1" s="1"/>
  <c r="BO90" i="1" s="1"/>
  <c r="EF27" i="1"/>
  <c r="DY27" i="1" s="1"/>
  <c r="BK27" i="1" s="1"/>
  <c r="DO188" i="1"/>
  <c r="DI188" i="1"/>
  <c r="DU188" i="1"/>
  <c r="DK188" i="1"/>
  <c r="CO159" i="1"/>
  <c r="CU27" i="1"/>
  <c r="EE28" i="1"/>
  <c r="DX28" i="1" s="1"/>
  <c r="BJ28" i="1" s="1"/>
  <c r="EG6" i="1"/>
  <c r="DZ6" i="1" s="1"/>
  <c r="BL6" i="1" s="1"/>
  <c r="CM172" i="1"/>
  <c r="DU32" i="1"/>
  <c r="CK151" i="1"/>
  <c r="DO6" i="1"/>
  <c r="DI6" i="1"/>
  <c r="DU6" i="1"/>
  <c r="EE37" i="1"/>
  <c r="DX37" i="1" s="1"/>
  <c r="BJ37" i="1" s="1"/>
  <c r="CU38" i="1"/>
  <c r="EF120" i="1"/>
  <c r="DY120" i="1" s="1"/>
  <c r="BK120" i="1" s="1"/>
  <c r="CM171" i="1"/>
  <c r="EJ95" i="1"/>
  <c r="EC95" i="1" s="1"/>
  <c r="BO95" i="1" s="1"/>
  <c r="EI7" i="1"/>
  <c r="EB7" i="1" s="1"/>
  <c r="BN7" i="1" s="1"/>
  <c r="BH58" i="1"/>
  <c r="CQ58" i="1"/>
  <c r="DN58" i="1"/>
  <c r="DT58" i="1"/>
  <c r="DH58" i="1"/>
  <c r="DL58" i="1" s="1"/>
  <c r="DJ58" i="1"/>
  <c r="DM58" i="1" s="1"/>
  <c r="EG20" i="1"/>
  <c r="DZ20" i="1" s="1"/>
  <c r="BL20" i="1" s="1"/>
  <c r="EF12" i="1"/>
  <c r="DY12" i="1" s="1"/>
  <c r="BK12" i="1" s="1"/>
  <c r="CS37" i="1"/>
  <c r="EJ88" i="1"/>
  <c r="EC88" i="1" s="1"/>
  <c r="BO88" i="1" s="1"/>
  <c r="CU4" i="1"/>
  <c r="BE3" i="1"/>
  <c r="EG109" i="1"/>
  <c r="CO150" i="1"/>
  <c r="CU33" i="1"/>
  <c r="EI10" i="1"/>
  <c r="EB10" i="1" s="1"/>
  <c r="BN10" i="1" s="1"/>
  <c r="EI38" i="1"/>
  <c r="EB38" i="1" s="1"/>
  <c r="BN38" i="1" s="1"/>
  <c r="CQ165" i="1"/>
  <c r="DU165" i="1"/>
  <c r="DK165" i="1"/>
  <c r="DQ165" i="1" s="1"/>
  <c r="BH165" i="1"/>
  <c r="DO165" i="1"/>
  <c r="DI165" i="1"/>
  <c r="DL165" i="1" s="1"/>
  <c r="D48" i="1"/>
  <c r="BU48" i="1"/>
  <c r="CO48" i="1"/>
  <c r="EF187" i="1"/>
  <c r="DY187" i="1" s="1"/>
  <c r="BK187" i="1" s="1"/>
  <c r="CO154" i="1"/>
  <c r="CH136" i="1"/>
  <c r="CG3" i="1"/>
  <c r="EH114" i="1"/>
  <c r="EE36" i="1"/>
  <c r="DX36" i="1" s="1"/>
  <c r="BJ36" i="1" s="1"/>
  <c r="EJ100" i="1"/>
  <c r="EC100" i="1" s="1"/>
  <c r="BO100" i="1" s="1"/>
  <c r="CB100" i="1" s="1"/>
  <c r="EE122" i="1"/>
  <c r="DX122" i="1" s="1"/>
  <c r="BJ122" i="1" s="1"/>
  <c r="EE57" i="1"/>
  <c r="DX57" i="1" s="1"/>
  <c r="BJ57" i="1" s="1"/>
  <c r="BZ162" i="1"/>
  <c r="CA163" i="1" s="1"/>
  <c r="CS162" i="1"/>
  <c r="EE33" i="1"/>
  <c r="DX33" i="1" s="1"/>
  <c r="BJ33" i="1" s="1"/>
  <c r="DH143" i="1"/>
  <c r="BX143" i="1"/>
  <c r="BH143" i="1"/>
  <c r="DT143" i="1"/>
  <c r="DN143" i="1"/>
  <c r="DJ143" i="1"/>
  <c r="CQ143" i="1"/>
  <c r="EE156" i="1"/>
  <c r="DX156" i="1" s="1"/>
  <c r="BJ156" i="1" s="1"/>
  <c r="DU161" i="1"/>
  <c r="DI161" i="1"/>
  <c r="DL161" i="1" s="1"/>
  <c r="BH161" i="1"/>
  <c r="DK161" i="1"/>
  <c r="DS161" i="1" s="1"/>
  <c r="CQ161" i="1"/>
  <c r="DO161" i="1"/>
  <c r="DU183" i="1"/>
  <c r="DK183" i="1"/>
  <c r="DI183" i="1"/>
  <c r="DO183" i="1"/>
  <c r="B77" i="1"/>
  <c r="AY77" i="1"/>
  <c r="CK77" i="1"/>
  <c r="EH5" i="1"/>
  <c r="EA5" i="1" s="1"/>
  <c r="BM5" i="1" s="1"/>
  <c r="EH27" i="1"/>
  <c r="EA27" i="1" s="1"/>
  <c r="BM27" i="1" s="1"/>
  <c r="EH101" i="1"/>
  <c r="CK45" i="1"/>
  <c r="B45" i="1"/>
  <c r="AS44" i="1"/>
  <c r="AY45" i="1"/>
  <c r="CK153" i="1"/>
  <c r="EJ98" i="1"/>
  <c r="EC98" i="1" s="1"/>
  <c r="BO98" i="1" s="1"/>
  <c r="CK34" i="1"/>
  <c r="AY34" i="1"/>
  <c r="B34" i="1"/>
  <c r="BX142" i="1"/>
  <c r="BH142" i="1"/>
  <c r="CQ142" i="1"/>
  <c r="DJ142" i="1"/>
  <c r="DH142" i="1"/>
  <c r="DT142" i="1"/>
  <c r="DN142" i="1"/>
  <c r="AY33" i="1"/>
  <c r="B33" i="1"/>
  <c r="CK33" i="1"/>
  <c r="EG110" i="1"/>
  <c r="EH16" i="1"/>
  <c r="EA16" i="1" s="1"/>
  <c r="BM16" i="1" s="1"/>
  <c r="EF164" i="1"/>
  <c r="DY164" i="1" s="1"/>
  <c r="BK164" i="1" s="1"/>
  <c r="CK146" i="1"/>
  <c r="EE124" i="1"/>
  <c r="DX124" i="1" s="1"/>
  <c r="BJ124" i="1" s="1"/>
  <c r="EH37" i="1"/>
  <c r="EA37" i="1" s="1"/>
  <c r="BM37" i="1" s="1"/>
  <c r="CU180" i="1"/>
  <c r="CB180" i="1"/>
  <c r="CK148" i="1"/>
  <c r="EH28" i="1"/>
  <c r="EA28" i="1" s="1"/>
  <c r="BM28" i="1" s="1"/>
  <c r="BZ156" i="1"/>
  <c r="CS156" i="1"/>
  <c r="CM182" i="1"/>
  <c r="EG129" i="1"/>
  <c r="EF94" i="1"/>
  <c r="DY94" i="1" s="1"/>
  <c r="BK94" i="1" s="1"/>
  <c r="EF125" i="1"/>
  <c r="DY125" i="1" s="1"/>
  <c r="BK125" i="1" s="1"/>
  <c r="CK25" i="1"/>
  <c r="B25" i="1"/>
  <c r="AY25" i="1"/>
  <c r="DH74" i="1"/>
  <c r="DT74" i="1"/>
  <c r="BH74" i="1"/>
  <c r="DN74" i="1"/>
  <c r="CQ74" i="1"/>
  <c r="EH117" i="1"/>
  <c r="CK7" i="1"/>
  <c r="B7" i="1"/>
  <c r="AY7" i="1"/>
  <c r="EE77" i="1"/>
  <c r="DX77" i="1" s="1"/>
  <c r="BJ77" i="1" s="1"/>
  <c r="EE6" i="1"/>
  <c r="DX6" i="1" s="1"/>
  <c r="BJ6" i="1" s="1"/>
  <c r="DU182" i="1"/>
  <c r="DI182" i="1"/>
  <c r="DO182" i="1"/>
  <c r="DK182" i="1"/>
  <c r="EF124" i="1"/>
  <c r="DY124" i="1" s="1"/>
  <c r="BK124" i="1" s="1"/>
  <c r="CK8" i="1"/>
  <c r="B8" i="1"/>
  <c r="AY8" i="1"/>
  <c r="EJ106" i="1"/>
  <c r="EC106" i="1" s="1"/>
  <c r="BO106" i="1" s="1"/>
  <c r="EE97" i="1"/>
  <c r="DX97" i="1" s="1"/>
  <c r="BJ97" i="1" s="1"/>
  <c r="BZ158" i="1"/>
  <c r="CS158" i="1"/>
  <c r="DI178" i="1"/>
  <c r="DO178" i="1"/>
  <c r="DK178" i="1"/>
  <c r="DU178" i="1"/>
  <c r="EH18" i="1"/>
  <c r="EA18" i="1" s="1"/>
  <c r="BM18" i="1" s="1"/>
  <c r="EH15" i="1"/>
  <c r="EA15" i="1" s="1"/>
  <c r="BM15" i="1" s="1"/>
  <c r="EH23" i="1"/>
  <c r="EA23" i="1" s="1"/>
  <c r="BM23" i="1" s="1"/>
  <c r="EE59" i="1"/>
  <c r="DX59" i="1" s="1"/>
  <c r="BJ59" i="1" s="1"/>
  <c r="EE112" i="1"/>
  <c r="DX112" i="1" s="1"/>
  <c r="BJ112" i="1" s="1"/>
  <c r="EE189" i="1"/>
  <c r="DX189" i="1" s="1"/>
  <c r="BJ189" i="1" s="1"/>
  <c r="BQ189" i="1" s="1"/>
  <c r="EJ111" i="1"/>
  <c r="EC111" i="1" s="1"/>
  <c r="BO111" i="1" s="1"/>
  <c r="DH150" i="1"/>
  <c r="CQ150" i="1"/>
  <c r="DJ150" i="1"/>
  <c r="BH150" i="1"/>
  <c r="DN150" i="1"/>
  <c r="DT150" i="1"/>
  <c r="CU153" i="1"/>
  <c r="CB153" i="1"/>
  <c r="CC153" i="1" s="1"/>
  <c r="DT154" i="1"/>
  <c r="DH154" i="1"/>
  <c r="DP154" i="1" s="1"/>
  <c r="CQ154" i="1"/>
  <c r="DJ154" i="1"/>
  <c r="BH154" i="1"/>
  <c r="DN154" i="1"/>
  <c r="EH89" i="1"/>
  <c r="EE146" i="1"/>
  <c r="DX146" i="1" s="1"/>
  <c r="BJ146" i="1" s="1"/>
  <c r="EG120" i="1"/>
  <c r="EH94" i="1"/>
  <c r="EJ97" i="1"/>
  <c r="EC97" i="1" s="1"/>
  <c r="BO97" i="1" s="1"/>
  <c r="BZ180" i="1"/>
  <c r="CS180" i="1"/>
  <c r="EJ104" i="1"/>
  <c r="EC104" i="1" s="1"/>
  <c r="BO104" i="1" s="1"/>
  <c r="EE152" i="1"/>
  <c r="DX152" i="1" s="1"/>
  <c r="BJ152" i="1" s="1"/>
  <c r="DN146" i="1"/>
  <c r="DJ146" i="1"/>
  <c r="BH146" i="1"/>
  <c r="CQ146" i="1"/>
  <c r="DT146" i="1"/>
  <c r="DH146" i="1"/>
  <c r="EH120" i="1"/>
  <c r="EJ103" i="1"/>
  <c r="EC103" i="1" s="1"/>
  <c r="BO103" i="1" s="1"/>
  <c r="B38" i="1"/>
  <c r="CK38" i="1"/>
  <c r="AY38" i="1"/>
  <c r="CK155" i="1"/>
  <c r="EJ108" i="1"/>
  <c r="EC108" i="1" s="1"/>
  <c r="BO108" i="1" s="1"/>
  <c r="EG101" i="1"/>
  <c r="EF174" i="1"/>
  <c r="DY174" i="1" s="1"/>
  <c r="BK174" i="1" s="1"/>
  <c r="DJ148" i="1"/>
  <c r="DS148" i="1" s="1"/>
  <c r="CQ148" i="1"/>
  <c r="DH148" i="1"/>
  <c r="DN148" i="1"/>
  <c r="BH148" i="1"/>
  <c r="DT148" i="1"/>
  <c r="EH112" i="1"/>
  <c r="EE128" i="1"/>
  <c r="DX128" i="1" s="1"/>
  <c r="BJ128" i="1" s="1"/>
  <c r="EF109" i="1"/>
  <c r="DY109" i="1" s="1"/>
  <c r="BK109" i="1" s="1"/>
  <c r="EH32" i="1"/>
  <c r="EA32" i="1" s="1"/>
  <c r="BM32" i="1" s="1"/>
  <c r="CK150" i="1"/>
  <c r="EH36" i="1"/>
  <c r="EA36" i="1" s="1"/>
  <c r="BM36" i="1" s="1"/>
  <c r="EF91" i="1"/>
  <c r="DY91" i="1" s="1"/>
  <c r="BK91" i="1" s="1"/>
  <c r="BH147" i="1"/>
  <c r="DN147" i="1"/>
  <c r="CQ147" i="1"/>
  <c r="DH147" i="1"/>
  <c r="DT147" i="1"/>
  <c r="DJ147" i="1"/>
  <c r="EH92" i="1"/>
  <c r="DK186" i="1"/>
  <c r="DO186" i="1"/>
  <c r="DU186" i="1"/>
  <c r="DI186" i="1"/>
  <c r="EH11" i="1"/>
  <c r="EA11" i="1" s="1"/>
  <c r="BM11" i="1" s="1"/>
  <c r="EF96" i="1"/>
  <c r="DY96" i="1" s="1"/>
  <c r="BK96" i="1" s="1"/>
  <c r="EH13" i="1"/>
  <c r="EA13" i="1" s="1"/>
  <c r="BM13" i="1" s="1"/>
  <c r="EE109" i="1"/>
  <c r="DX109" i="1" s="1"/>
  <c r="BJ109" i="1" s="1"/>
  <c r="EH107" i="1"/>
  <c r="EE22" i="1"/>
  <c r="DX22" i="1" s="1"/>
  <c r="BJ22" i="1" s="1"/>
  <c r="CK143" i="1"/>
  <c r="EE18" i="1"/>
  <c r="DX18" i="1" s="1"/>
  <c r="BJ18" i="1" s="1"/>
  <c r="EG100" i="1"/>
  <c r="EE61" i="1"/>
  <c r="DX61" i="1" s="1"/>
  <c r="BJ61" i="1" s="1"/>
  <c r="BX61" i="1" s="1"/>
  <c r="DT155" i="1"/>
  <c r="DH155" i="1"/>
  <c r="DN155" i="1"/>
  <c r="DJ155" i="1"/>
  <c r="CQ155" i="1"/>
  <c r="BH155" i="1"/>
  <c r="EG96" i="1"/>
  <c r="EH9" i="1"/>
  <c r="EA9" i="1" s="1"/>
  <c r="BM9" i="1" s="1"/>
  <c r="CK142" i="1"/>
  <c r="EE129" i="1"/>
  <c r="DX129" i="1" s="1"/>
  <c r="BJ129" i="1" s="1"/>
  <c r="BH189" i="1"/>
  <c r="DT189" i="1"/>
  <c r="DJ189" i="1"/>
  <c r="DN189" i="1"/>
  <c r="DV189" i="1" s="1"/>
  <c r="DH189" i="1"/>
  <c r="CQ189" i="1"/>
  <c r="EG113" i="1"/>
  <c r="CM160" i="1"/>
  <c r="EF119" i="1"/>
  <c r="DY119" i="1" s="1"/>
  <c r="BK119" i="1" s="1"/>
  <c r="EF160" i="1"/>
  <c r="DY160" i="1" s="1"/>
  <c r="BK160" i="1" s="1"/>
  <c r="BQ160" i="1" s="1"/>
  <c r="CW160" i="1" s="1"/>
  <c r="EH130" i="1"/>
  <c r="CU184" i="1"/>
  <c r="CB184" i="1"/>
  <c r="BD136" i="1"/>
  <c r="CM179" i="1"/>
  <c r="DN159" i="1"/>
  <c r="BH159" i="1"/>
  <c r="DT159" i="1"/>
  <c r="DJ159" i="1"/>
  <c r="DH159" i="1"/>
  <c r="CQ159" i="1"/>
  <c r="CK149" i="1"/>
  <c r="AY61" i="1"/>
  <c r="CK61" i="1"/>
  <c r="B61" i="1"/>
  <c r="EG123" i="1"/>
  <c r="CM159" i="1"/>
  <c r="CQ71" i="1"/>
  <c r="DN71" i="1"/>
  <c r="DJ71" i="1"/>
  <c r="DH71" i="1"/>
  <c r="DT71" i="1"/>
  <c r="BH71" i="1"/>
  <c r="CQ151" i="1"/>
  <c r="DH151" i="1"/>
  <c r="DJ151" i="1"/>
  <c r="DT151" i="1"/>
  <c r="DN151" i="1"/>
  <c r="BH151" i="1"/>
  <c r="EF103" i="1"/>
  <c r="DY103" i="1" s="1"/>
  <c r="BK103" i="1" s="1"/>
  <c r="AY46" i="1"/>
  <c r="B46" i="1"/>
  <c r="CK46" i="1"/>
  <c r="EG102" i="1"/>
  <c r="EF110" i="1"/>
  <c r="DY110" i="1" s="1"/>
  <c r="BK110" i="1" s="1"/>
  <c r="BX141" i="1"/>
  <c r="DH141" i="1"/>
  <c r="DT141" i="1"/>
  <c r="DJ141" i="1"/>
  <c r="DR141" i="1" s="1"/>
  <c r="CQ141" i="1"/>
  <c r="BH141" i="1"/>
  <c r="DN141" i="1"/>
  <c r="DI164" i="1"/>
  <c r="DP164" i="1" s="1"/>
  <c r="DO164" i="1"/>
  <c r="CQ164" i="1"/>
  <c r="DU164" i="1"/>
  <c r="DK164" i="1"/>
  <c r="DS164" i="1" s="1"/>
  <c r="BH164" i="1"/>
  <c r="DU181" i="1"/>
  <c r="DI181" i="1"/>
  <c r="DO181" i="1"/>
  <c r="DK181" i="1"/>
  <c r="EJ110" i="1"/>
  <c r="EC110" i="1" s="1"/>
  <c r="BO110" i="1" s="1"/>
  <c r="EH100" i="1"/>
  <c r="B15" i="1"/>
  <c r="CK15" i="1"/>
  <c r="AY15" i="1"/>
  <c r="EE103" i="1"/>
  <c r="DX103" i="1" s="1"/>
  <c r="BJ103" i="1" s="1"/>
  <c r="EE35" i="1"/>
  <c r="DX35" i="1" s="1"/>
  <c r="BJ35" i="1" s="1"/>
  <c r="EO84" i="1"/>
  <c r="EH85" i="1"/>
  <c r="EA85" i="1" s="1"/>
  <c r="AT84" i="1"/>
  <c r="B5" i="1"/>
  <c r="CK5" i="1"/>
  <c r="AY5" i="1"/>
  <c r="CK147" i="1"/>
  <c r="EO3" i="1"/>
  <c r="EH4" i="1"/>
  <c r="EA4" i="1" s="1"/>
  <c r="BM4" i="1" s="1"/>
  <c r="DT76" i="1"/>
  <c r="DN76" i="1"/>
  <c r="DH76" i="1"/>
  <c r="DJ76" i="1"/>
  <c r="BH76" i="1"/>
  <c r="CQ76" i="1"/>
  <c r="EG95" i="1"/>
  <c r="EE151" i="1"/>
  <c r="DX151" i="1" s="1"/>
  <c r="BJ151" i="1" s="1"/>
  <c r="EH31" i="1"/>
  <c r="EA31" i="1" s="1"/>
  <c r="BM31" i="1" s="1"/>
  <c r="DO180" i="1"/>
  <c r="DK180" i="1"/>
  <c r="DI180" i="1"/>
  <c r="DU180" i="1"/>
  <c r="DJ144" i="1"/>
  <c r="BH144" i="1"/>
  <c r="BI144" i="1" s="1"/>
  <c r="BX144" i="1"/>
  <c r="DH144" i="1"/>
  <c r="CQ144" i="1"/>
  <c r="DT144" i="1"/>
  <c r="DN144" i="1"/>
  <c r="EF111" i="1"/>
  <c r="DY111" i="1" s="1"/>
  <c r="BK111" i="1" s="1"/>
  <c r="EH87" i="1"/>
  <c r="DH73" i="1"/>
  <c r="DP73" i="1" s="1"/>
  <c r="BH73" i="1"/>
  <c r="BI73" i="1" s="1"/>
  <c r="DJ73" i="1"/>
  <c r="DN73" i="1"/>
  <c r="CQ73" i="1"/>
  <c r="DT73" i="1"/>
  <c r="EE118" i="1"/>
  <c r="DX118" i="1" s="1"/>
  <c r="BJ118" i="1" s="1"/>
  <c r="BS139" i="1"/>
  <c r="C139" i="1"/>
  <c r="E139" i="1" s="1"/>
  <c r="AY139" i="1"/>
  <c r="EH34" i="1"/>
  <c r="EA34" i="1" s="1"/>
  <c r="BM34" i="1" s="1"/>
  <c r="EE47" i="1"/>
  <c r="DX47" i="1" s="1"/>
  <c r="BJ47" i="1" s="1"/>
  <c r="EH88" i="1"/>
  <c r="EH103" i="1"/>
  <c r="EH26" i="1"/>
  <c r="EA26" i="1" s="1"/>
  <c r="BM26" i="1" s="1"/>
  <c r="EH86" i="1"/>
  <c r="EA86" i="1" s="1"/>
  <c r="DK171" i="1"/>
  <c r="DO171" i="1"/>
  <c r="DI171" i="1"/>
  <c r="DU171" i="1"/>
  <c r="CB159" i="1"/>
  <c r="CC160" i="1" s="1"/>
  <c r="CU159" i="1"/>
  <c r="EG107" i="1"/>
  <c r="EE48" i="1"/>
  <c r="DX48" i="1" s="1"/>
  <c r="BJ48" i="1" s="1"/>
  <c r="CK140" i="1"/>
  <c r="EE76" i="1"/>
  <c r="DX76" i="1" s="1"/>
  <c r="BJ76" i="1" s="1"/>
  <c r="EF92" i="1"/>
  <c r="DY92" i="1" s="1"/>
  <c r="BK92" i="1" s="1"/>
  <c r="DN78" i="1"/>
  <c r="BH78" i="1"/>
  <c r="DH78" i="1"/>
  <c r="CQ78" i="1"/>
  <c r="DT78" i="1"/>
  <c r="DJ78" i="1"/>
  <c r="DS78" i="1" s="1"/>
  <c r="B23" i="1"/>
  <c r="AY23" i="1"/>
  <c r="CK23" i="1"/>
  <c r="DU162" i="1"/>
  <c r="DK162" i="1"/>
  <c r="DM162" i="1" s="1"/>
  <c r="CQ162" i="1"/>
  <c r="DO162" i="1"/>
  <c r="BH162" i="1"/>
  <c r="BI163" i="1" s="1"/>
  <c r="DI162" i="1"/>
  <c r="DL162" i="1" s="1"/>
  <c r="EE115" i="1"/>
  <c r="DX115" i="1" s="1"/>
  <c r="BJ115" i="1" s="1"/>
  <c r="DO170" i="1"/>
  <c r="DU170" i="1"/>
  <c r="DK170" i="1"/>
  <c r="DI170" i="1"/>
  <c r="EF87" i="1"/>
  <c r="DY87" i="1" s="1"/>
  <c r="BK87" i="1" s="1"/>
  <c r="AY75" i="1"/>
  <c r="B75" i="1"/>
  <c r="CK75" i="1"/>
  <c r="EH98" i="1"/>
  <c r="EF118" i="1"/>
  <c r="DY118" i="1" s="1"/>
  <c r="BK118" i="1" s="1"/>
  <c r="EE113" i="1"/>
  <c r="DX113" i="1" s="1"/>
  <c r="BJ113" i="1" s="1"/>
  <c r="EF170" i="1"/>
  <c r="DY170" i="1" s="1"/>
  <c r="BK170" i="1" s="1"/>
  <c r="EF102" i="1"/>
  <c r="DY102" i="1" s="1"/>
  <c r="BK102" i="1" s="1"/>
  <c r="EF176" i="1"/>
  <c r="DY176" i="1" s="1"/>
  <c r="BK176" i="1" s="1"/>
  <c r="EF88" i="1"/>
  <c r="DY88" i="1" s="1"/>
  <c r="BK88" i="1" s="1"/>
  <c r="CB182" i="1"/>
  <c r="CU182" i="1"/>
  <c r="DI138" i="1"/>
  <c r="DU138" i="1"/>
  <c r="DK138" i="1"/>
  <c r="DO138" i="1"/>
  <c r="DW138" i="1" s="1"/>
  <c r="EE63" i="1"/>
  <c r="DX63" i="1" s="1"/>
  <c r="BJ63" i="1" s="1"/>
  <c r="EH93" i="1"/>
  <c r="EF116" i="1"/>
  <c r="DY116" i="1" s="1"/>
  <c r="BK116" i="1" s="1"/>
  <c r="EE95" i="1"/>
  <c r="DX95" i="1" s="1"/>
  <c r="BJ95" i="1" s="1"/>
  <c r="CK154" i="1"/>
  <c r="CD136" i="1"/>
  <c r="EJ125" i="1"/>
  <c r="EC125" i="1" s="1"/>
  <c r="BO125" i="1" s="1"/>
  <c r="EF98" i="1"/>
  <c r="DY98" i="1" s="1"/>
  <c r="BK98" i="1" s="1"/>
  <c r="EF101" i="1"/>
  <c r="DY101" i="1" s="1"/>
  <c r="BK101" i="1" s="1"/>
  <c r="EG125" i="1"/>
  <c r="EF117" i="1"/>
  <c r="DY117" i="1" s="1"/>
  <c r="BK117" i="1" s="1"/>
  <c r="BZ159" i="1"/>
  <c r="CS159" i="1"/>
  <c r="EH127" i="1"/>
  <c r="EG126" i="1"/>
  <c r="EE8" i="1"/>
  <c r="DX8" i="1" s="1"/>
  <c r="BJ8" i="1" s="1"/>
  <c r="EH29" i="1"/>
  <c r="EA29" i="1" s="1"/>
  <c r="BM29" i="1" s="1"/>
  <c r="BZ29" i="1" s="1"/>
  <c r="EJ126" i="1"/>
  <c r="EC126" i="1" s="1"/>
  <c r="BO126" i="1" s="1"/>
  <c r="EE46" i="1"/>
  <c r="DX46" i="1" s="1"/>
  <c r="BJ46" i="1" s="1"/>
  <c r="EE71" i="1"/>
  <c r="DX71" i="1" s="1"/>
  <c r="BJ71" i="1" s="1"/>
  <c r="CU155" i="1"/>
  <c r="CB155" i="1"/>
  <c r="EH125" i="1"/>
  <c r="EE27" i="1"/>
  <c r="DX27" i="1" s="1"/>
  <c r="BJ27" i="1" s="1"/>
  <c r="EG97" i="1"/>
  <c r="CK11" i="1"/>
  <c r="AY11" i="1"/>
  <c r="B11" i="1"/>
  <c r="EF100" i="1"/>
  <c r="DY100" i="1" s="1"/>
  <c r="BK100" i="1" s="1"/>
  <c r="EH129" i="1"/>
  <c r="AV44" i="1"/>
  <c r="BE136" i="1"/>
  <c r="CU138" i="1"/>
  <c r="CB138" i="1"/>
  <c r="CC138" i="1" s="1"/>
  <c r="DH70" i="1"/>
  <c r="DJ70" i="1"/>
  <c r="DM70" i="1" s="1"/>
  <c r="DT70" i="1"/>
  <c r="BH70" i="1"/>
  <c r="DN70" i="1"/>
  <c r="CQ70" i="1"/>
  <c r="EG122" i="1"/>
  <c r="EE158" i="1"/>
  <c r="DX158" i="1" s="1"/>
  <c r="BJ158" i="1" s="1"/>
  <c r="EE14" i="1"/>
  <c r="DX14" i="1" s="1"/>
  <c r="BJ14" i="1" s="1"/>
  <c r="BS58" i="1"/>
  <c r="C58" i="1"/>
  <c r="EE145" i="1"/>
  <c r="DX145" i="1" s="1"/>
  <c r="BJ145" i="1" s="1"/>
  <c r="EL136" i="1"/>
  <c r="DU167" i="1"/>
  <c r="DO167" i="1"/>
  <c r="DK167" i="1"/>
  <c r="DQ167" i="1" s="1"/>
  <c r="BH167" i="1"/>
  <c r="DI167" i="1"/>
  <c r="DP167" i="1" s="1"/>
  <c r="CQ167" i="1"/>
  <c r="DN149" i="1"/>
  <c r="BH149" i="1"/>
  <c r="CQ149" i="1"/>
  <c r="DJ149" i="1"/>
  <c r="DT149" i="1"/>
  <c r="DH149" i="1"/>
  <c r="EF86" i="1"/>
  <c r="DY86" i="1" s="1"/>
  <c r="BK86" i="1" s="1"/>
  <c r="EG115" i="1"/>
  <c r="EG99" i="1"/>
  <c r="EE111" i="1"/>
  <c r="DX111" i="1" s="1"/>
  <c r="BJ111" i="1" s="1"/>
  <c r="EG112" i="1"/>
  <c r="CB187" i="1"/>
  <c r="CU187" i="1"/>
  <c r="DJ152" i="1"/>
  <c r="BH152" i="1"/>
  <c r="CQ152" i="1"/>
  <c r="DT152" i="1"/>
  <c r="DN152" i="1"/>
  <c r="DH152" i="1"/>
  <c r="B19" i="1"/>
  <c r="CK19" i="1"/>
  <c r="AY19" i="1"/>
  <c r="EG119" i="1"/>
  <c r="EE9" i="1"/>
  <c r="DX9" i="1" s="1"/>
  <c r="BJ9" i="1" s="1"/>
  <c r="EG124" i="1"/>
  <c r="EE58" i="1"/>
  <c r="DX58" i="1" s="1"/>
  <c r="BJ58" i="1" s="1"/>
  <c r="EG116" i="1"/>
  <c r="EJ114" i="1"/>
  <c r="EC114" i="1" s="1"/>
  <c r="BO114" i="1" s="1"/>
  <c r="DK174" i="1"/>
  <c r="DI174" i="1"/>
  <c r="DU174" i="1"/>
  <c r="DO174" i="1"/>
  <c r="EG121" i="1"/>
  <c r="CK144" i="1"/>
  <c r="B12" i="1"/>
  <c r="E12" i="1" s="1"/>
  <c r="AY12" i="1"/>
  <c r="CK12" i="1"/>
  <c r="EE123" i="1"/>
  <c r="DX123" i="1" s="1"/>
  <c r="BJ123" i="1" s="1"/>
  <c r="EH118" i="1"/>
  <c r="EG105" i="1"/>
  <c r="EH105" i="1"/>
  <c r="EG114" i="1"/>
  <c r="B70" i="1"/>
  <c r="AY70" i="1"/>
  <c r="CK70" i="1"/>
  <c r="B13" i="1"/>
  <c r="CK13" i="1"/>
  <c r="AY13" i="1"/>
  <c r="CM180" i="1"/>
  <c r="B58" i="1"/>
  <c r="CK58" i="1"/>
  <c r="AY58" i="1"/>
  <c r="CU186" i="1"/>
  <c r="CB186" i="1"/>
  <c r="AS3" i="1"/>
  <c r="B4" i="1"/>
  <c r="CK4" i="1"/>
  <c r="AY4" i="1"/>
  <c r="EG106" i="1"/>
  <c r="CB139" i="1"/>
  <c r="CU139" i="1"/>
  <c r="CK189" i="1"/>
  <c r="EF89" i="1"/>
  <c r="DY89" i="1" s="1"/>
  <c r="BK89" i="1" s="1"/>
  <c r="EE125" i="1"/>
  <c r="DX125" i="1" s="1"/>
  <c r="BJ125" i="1" s="1"/>
  <c r="EE117" i="1"/>
  <c r="DX117" i="1" s="1"/>
  <c r="BJ117" i="1" s="1"/>
  <c r="EG118" i="1"/>
  <c r="EJ101" i="1"/>
  <c r="EC101" i="1" s="1"/>
  <c r="BO101" i="1" s="1"/>
  <c r="CK139" i="1"/>
  <c r="EE107" i="1"/>
  <c r="DX107" i="1" s="1"/>
  <c r="BJ107" i="1" s="1"/>
  <c r="EF93" i="1"/>
  <c r="DY93" i="1" s="1"/>
  <c r="BK93" i="1" s="1"/>
  <c r="EH22" i="1"/>
  <c r="EA22" i="1" s="1"/>
  <c r="BM22" i="1" s="1"/>
  <c r="EE92" i="1"/>
  <c r="DX92" i="1" s="1"/>
  <c r="BJ92" i="1" s="1"/>
  <c r="EE87" i="1"/>
  <c r="DX87" i="1" s="1"/>
  <c r="BJ87" i="1" s="1"/>
  <c r="EH95" i="1"/>
  <c r="EE30" i="1"/>
  <c r="DX30" i="1" s="1"/>
  <c r="BJ30" i="1" s="1"/>
  <c r="CS179" i="1"/>
  <c r="BZ179" i="1"/>
  <c r="EG111" i="1"/>
  <c r="DU179" i="1"/>
  <c r="DI179" i="1"/>
  <c r="DO179" i="1"/>
  <c r="DK179" i="1"/>
  <c r="EE7" i="1"/>
  <c r="DX7" i="1" s="1"/>
  <c r="BJ7" i="1" s="1"/>
  <c r="EH10" i="1"/>
  <c r="EA10" i="1" s="1"/>
  <c r="BM10" i="1" s="1"/>
  <c r="AY36" i="1"/>
  <c r="CK36" i="1"/>
  <c r="B36" i="1"/>
  <c r="CK145" i="1"/>
  <c r="EE74" i="1"/>
  <c r="DX74" i="1" s="1"/>
  <c r="BJ74" i="1" s="1"/>
  <c r="EH17" i="1"/>
  <c r="EA17" i="1" s="1"/>
  <c r="BM17" i="1" s="1"/>
  <c r="CB183" i="1"/>
  <c r="CU183" i="1"/>
  <c r="EG128" i="1"/>
  <c r="EH99" i="1"/>
  <c r="EG117" i="1"/>
  <c r="EG108" i="1"/>
  <c r="CU185" i="1"/>
  <c r="CB185" i="1"/>
  <c r="EH30" i="1"/>
  <c r="EA30" i="1" s="1"/>
  <c r="BM30" i="1" s="1"/>
  <c r="EE104" i="1"/>
  <c r="DX104" i="1" s="1"/>
  <c r="BJ104" i="1" s="1"/>
  <c r="DR104" i="1" s="1"/>
  <c r="EE121" i="1"/>
  <c r="DX121" i="1" s="1"/>
  <c r="BJ121" i="1" s="1"/>
  <c r="EG98" i="1"/>
  <c r="CU158" i="1"/>
  <c r="CB158" i="1"/>
  <c r="CM157" i="1"/>
  <c r="CK71" i="1"/>
  <c r="B71" i="1"/>
  <c r="AY71" i="1"/>
  <c r="EH110" i="1"/>
  <c r="EH12" i="1"/>
  <c r="EA12" i="1" s="1"/>
  <c r="BM12" i="1" s="1"/>
  <c r="EE116" i="1"/>
  <c r="DX116" i="1" s="1"/>
  <c r="BJ116" i="1" s="1"/>
  <c r="EH119" i="1"/>
  <c r="EF172" i="1"/>
  <c r="DY172" i="1" s="1"/>
  <c r="BK172" i="1" s="1"/>
  <c r="EF112" i="1"/>
  <c r="DY112" i="1" s="1"/>
  <c r="BK112" i="1" s="1"/>
  <c r="EH109" i="1"/>
  <c r="CS160" i="1"/>
  <c r="BZ160" i="1"/>
  <c r="EE153" i="1"/>
  <c r="DX153" i="1" s="1"/>
  <c r="BJ153" i="1" s="1"/>
  <c r="EH7" i="1"/>
  <c r="EA7" i="1" s="1"/>
  <c r="BM7" i="1" s="1"/>
  <c r="EE114" i="1"/>
  <c r="DX114" i="1" s="1"/>
  <c r="BJ114" i="1" s="1"/>
  <c r="DR114" i="1" s="1"/>
  <c r="CM181" i="1"/>
  <c r="EJ105" i="1"/>
  <c r="EC105" i="1" s="1"/>
  <c r="BO105" i="1" s="1"/>
  <c r="EG130" i="1"/>
  <c r="EE148" i="1"/>
  <c r="DX148" i="1" s="1"/>
  <c r="BJ148" i="1" s="1"/>
  <c r="EE154" i="1"/>
  <c r="DX154" i="1" s="1"/>
  <c r="BJ154" i="1" s="1"/>
  <c r="EF130" i="1"/>
  <c r="DY130" i="1" s="1"/>
  <c r="BK130" i="1" s="1"/>
  <c r="EH25" i="1"/>
  <c r="EA25" i="1" s="1"/>
  <c r="BM25" i="1" s="1"/>
  <c r="EE150" i="1"/>
  <c r="DX150" i="1" s="1"/>
  <c r="BJ150" i="1" s="1"/>
  <c r="EE13" i="1"/>
  <c r="DX13" i="1" s="1"/>
  <c r="BJ13" i="1" s="1"/>
  <c r="EJ113" i="1"/>
  <c r="EC113" i="1" s="1"/>
  <c r="BO113" i="1" s="1"/>
  <c r="EF158" i="1"/>
  <c r="DY158" i="1" s="1"/>
  <c r="BK158" i="1" s="1"/>
  <c r="EF106" i="1"/>
  <c r="DY106" i="1" s="1"/>
  <c r="BK106" i="1" s="1"/>
  <c r="EF90" i="1"/>
  <c r="DY90" i="1" s="1"/>
  <c r="BK90" i="1" s="1"/>
  <c r="EF123" i="1"/>
  <c r="DY123" i="1" s="1"/>
  <c r="BK123" i="1" s="1"/>
  <c r="EE147" i="1"/>
  <c r="DX147" i="1" s="1"/>
  <c r="BJ147" i="1" s="1"/>
  <c r="EF165" i="1"/>
  <c r="DY165" i="1" s="1"/>
  <c r="BK165" i="1" s="1"/>
  <c r="BQ165" i="1" s="1"/>
  <c r="CU157" i="1"/>
  <c r="CB157" i="1"/>
  <c r="EG103" i="1"/>
  <c r="EF95" i="1"/>
  <c r="DY95" i="1" s="1"/>
  <c r="BK95" i="1" s="1"/>
  <c r="AY48" i="1"/>
  <c r="CK48" i="1"/>
  <c r="B48" i="1"/>
  <c r="EE106" i="1"/>
  <c r="DX106" i="1" s="1"/>
  <c r="BJ106" i="1" s="1"/>
  <c r="EF126" i="1"/>
  <c r="DY126" i="1" s="1"/>
  <c r="BK126" i="1" s="1"/>
  <c r="CB181" i="1"/>
  <c r="CU181" i="1"/>
  <c r="EG94" i="1"/>
  <c r="BH79" i="1"/>
  <c r="DH79" i="1"/>
  <c r="DJ79" i="1"/>
  <c r="DS79" i="1" s="1"/>
  <c r="DN79" i="1"/>
  <c r="CQ79" i="1"/>
  <c r="DT79" i="1"/>
  <c r="EH121" i="1"/>
  <c r="CK16" i="1"/>
  <c r="B16" i="1"/>
  <c r="AY16" i="1"/>
  <c r="B47" i="1"/>
  <c r="CK47" i="1"/>
  <c r="AY47" i="1"/>
  <c r="DT153" i="1"/>
  <c r="BH153" i="1"/>
  <c r="CQ153" i="1"/>
  <c r="DH153" i="1"/>
  <c r="DL153" i="1" s="1"/>
  <c r="DJ153" i="1"/>
  <c r="DN153" i="1"/>
  <c r="EF99" i="1"/>
  <c r="DY99" i="1" s="1"/>
  <c r="BK99" i="1" s="1"/>
  <c r="CM183" i="1"/>
  <c r="EH19" i="1"/>
  <c r="EA19" i="1" s="1"/>
  <c r="BM19" i="1" s="1"/>
  <c r="EG93" i="1"/>
  <c r="EE108" i="1"/>
  <c r="DX108" i="1" s="1"/>
  <c r="BJ108" i="1" s="1"/>
  <c r="EH97" i="1"/>
  <c r="EH91" i="1"/>
  <c r="EH96" i="1"/>
  <c r="EF97" i="1"/>
  <c r="DY97" i="1" s="1"/>
  <c r="BK97" i="1" s="1"/>
  <c r="BQ97" i="1" s="1"/>
  <c r="CB179" i="1"/>
  <c r="CU179" i="1"/>
  <c r="EE155" i="1"/>
  <c r="DX155" i="1" s="1"/>
  <c r="BJ155" i="1" s="1"/>
  <c r="CU188" i="1"/>
  <c r="CB188" i="1"/>
  <c r="CC189" i="1" s="1"/>
  <c r="AV3" i="1"/>
  <c r="EF161" i="1"/>
  <c r="DY161" i="1" s="1"/>
  <c r="BK161" i="1" s="1"/>
  <c r="EJ99" i="1"/>
  <c r="EC99" i="1" s="1"/>
  <c r="BO99" i="1" s="1"/>
  <c r="EH21" i="1"/>
  <c r="EA21" i="1" s="1"/>
  <c r="BM21" i="1" s="1"/>
  <c r="EE64" i="1"/>
  <c r="DX64" i="1" s="1"/>
  <c r="BJ64" i="1" s="1"/>
  <c r="EE120" i="1"/>
  <c r="DX120" i="1" s="1"/>
  <c r="BJ120" i="1" s="1"/>
  <c r="AY27" i="1"/>
  <c r="B27" i="1"/>
  <c r="CK27" i="1"/>
  <c r="EE149" i="1"/>
  <c r="DX149" i="1" s="1"/>
  <c r="BJ149" i="1" s="1"/>
  <c r="CK158" i="1"/>
  <c r="EE130" i="1"/>
  <c r="DX130" i="1" s="1"/>
  <c r="BJ130" i="1" s="1"/>
  <c r="EG127" i="1"/>
  <c r="EE119" i="1"/>
  <c r="DX119" i="1" s="1"/>
  <c r="BJ119" i="1" s="1"/>
  <c r="EE10" i="1"/>
  <c r="DX10" i="1" s="1"/>
  <c r="BJ10" i="1" s="1"/>
  <c r="EH14" i="1"/>
  <c r="EA14" i="1" s="1"/>
  <c r="BM14" i="1" s="1"/>
  <c r="AY76" i="1"/>
  <c r="CK76" i="1"/>
  <c r="B76" i="1"/>
  <c r="EF85" i="1"/>
  <c r="EM84" i="1"/>
  <c r="DO184" i="1"/>
  <c r="DU184" i="1"/>
  <c r="DI184" i="1"/>
  <c r="DL184" i="1" s="1"/>
  <c r="DK184" i="1"/>
  <c r="DR184" i="1" s="1"/>
  <c r="DH145" i="1"/>
  <c r="BH145" i="1"/>
  <c r="BI145" i="1" s="1"/>
  <c r="DJ145" i="1"/>
  <c r="DN145" i="1"/>
  <c r="CQ145" i="1"/>
  <c r="DT145" i="1"/>
  <c r="CK152" i="1"/>
  <c r="CP152" i="1" s="1"/>
  <c r="EE62" i="1"/>
  <c r="DX62" i="1" s="1"/>
  <c r="BJ62" i="1" s="1"/>
  <c r="EF105" i="1"/>
  <c r="DY105" i="1" s="1"/>
  <c r="BK105" i="1" s="1"/>
  <c r="EL84" i="1"/>
  <c r="EE85" i="1"/>
  <c r="DX85" i="1" s="1"/>
  <c r="BJ85" i="1" s="1"/>
  <c r="EH128" i="1"/>
  <c r="EE21" i="1"/>
  <c r="DX21" i="1" s="1"/>
  <c r="BJ21" i="1" s="1"/>
  <c r="EE5" i="1"/>
  <c r="DX5" i="1" s="1"/>
  <c r="BJ5" i="1" s="1"/>
  <c r="B21" i="1"/>
  <c r="AY21" i="1"/>
  <c r="CK21" i="1"/>
  <c r="EJ120" i="1"/>
  <c r="EC120" i="1" s="1"/>
  <c r="BO120" i="1" s="1"/>
  <c r="CK32" i="1"/>
  <c r="B32" i="1"/>
  <c r="AY32" i="1"/>
  <c r="EE91" i="1"/>
  <c r="DX91" i="1" s="1"/>
  <c r="BJ91" i="1" s="1"/>
  <c r="BX91" i="1" s="1"/>
  <c r="EE93" i="1"/>
  <c r="DX93" i="1" s="1"/>
  <c r="BJ93" i="1" s="1"/>
  <c r="AY60" i="1"/>
  <c r="B60" i="1"/>
  <c r="CK60" i="1"/>
  <c r="EJ124" i="1"/>
  <c r="EC124" i="1" s="1"/>
  <c r="BO124" i="1" s="1"/>
  <c r="EH35" i="1"/>
  <c r="EA35" i="1" s="1"/>
  <c r="BM35" i="1" s="1"/>
  <c r="DO139" i="1"/>
  <c r="DW139" i="1" s="1"/>
  <c r="DU139" i="1"/>
  <c r="DK139" i="1"/>
  <c r="DI139" i="1"/>
  <c r="EE110" i="1"/>
  <c r="DX110" i="1" s="1"/>
  <c r="BJ110" i="1" s="1"/>
  <c r="EE73" i="1"/>
  <c r="DX73" i="1" s="1"/>
  <c r="BJ73" i="1" s="1"/>
  <c r="BQ73" i="1" s="1"/>
  <c r="CS157" i="1"/>
  <c r="BZ157" i="1"/>
  <c r="DI160" i="1"/>
  <c r="DL160" i="1" s="1"/>
  <c r="DK160" i="1"/>
  <c r="DQ160" i="1" s="1"/>
  <c r="DO160" i="1"/>
  <c r="DU160" i="1"/>
  <c r="CK156" i="1"/>
  <c r="EE127" i="1"/>
  <c r="DX127" i="1" s="1"/>
  <c r="BJ127" i="1" s="1"/>
  <c r="E8" i="1"/>
  <c r="DL11" i="1"/>
  <c r="DP11" i="1"/>
  <c r="CB86" i="1" l="1"/>
  <c r="BQ7" i="1"/>
  <c r="E47" i="1"/>
  <c r="BX32" i="1"/>
  <c r="B84" i="1"/>
  <c r="DW152" i="1"/>
  <c r="ES139" i="1"/>
  <c r="DW143" i="1"/>
  <c r="DV142" i="1"/>
  <c r="ES142" i="1" s="1"/>
  <c r="DP176" i="1"/>
  <c r="DS33" i="1"/>
  <c r="CB116" i="1"/>
  <c r="DS144" i="1"/>
  <c r="DL170" i="1"/>
  <c r="BY178" i="1"/>
  <c r="BX102" i="1"/>
  <c r="DS181" i="1"/>
  <c r="DV180" i="1"/>
  <c r="DW147" i="1"/>
  <c r="DP159" i="1"/>
  <c r="DP186" i="1"/>
  <c r="DQ143" i="1"/>
  <c r="DL149" i="1"/>
  <c r="DP144" i="1"/>
  <c r="BI30" i="1"/>
  <c r="DS157" i="1"/>
  <c r="DW7" i="1"/>
  <c r="DV177" i="1"/>
  <c r="BX21" i="1"/>
  <c r="BQ25" i="1"/>
  <c r="BX79" i="1"/>
  <c r="ET79" i="1" s="1"/>
  <c r="BX106" i="1"/>
  <c r="CP21" i="1"/>
  <c r="DW150" i="1"/>
  <c r="DV13" i="1"/>
  <c r="ES13" i="1" s="1"/>
  <c r="CP23" i="1"/>
  <c r="BU19" i="1"/>
  <c r="BU117" i="1"/>
  <c r="DW156" i="1"/>
  <c r="BQ149" i="1"/>
  <c r="CW149" i="1" s="1"/>
  <c r="DW154" i="1"/>
  <c r="DV146" i="1"/>
  <c r="ES146" i="1" s="1"/>
  <c r="DM177" i="1"/>
  <c r="DL46" i="1"/>
  <c r="DW160" i="1"/>
  <c r="B3" i="1"/>
  <c r="DL150" i="1"/>
  <c r="DV144" i="1"/>
  <c r="ES144" i="1" s="1"/>
  <c r="DW19" i="1"/>
  <c r="DV141" i="1"/>
  <c r="ES141" i="1" s="1"/>
  <c r="DP145" i="1"/>
  <c r="BU32" i="1"/>
  <c r="DL146" i="1"/>
  <c r="BU91" i="1"/>
  <c r="DQ189" i="1"/>
  <c r="DP32" i="1"/>
  <c r="CP189" i="1"/>
  <c r="BI167" i="1"/>
  <c r="CA139" i="1"/>
  <c r="DR28" i="1"/>
  <c r="DV19" i="1"/>
  <c r="DW153" i="1"/>
  <c r="DS156" i="1"/>
  <c r="DP151" i="1"/>
  <c r="BX17" i="1"/>
  <c r="E71" i="1"/>
  <c r="BX34" i="1"/>
  <c r="CA180" i="1"/>
  <c r="CP147" i="1"/>
  <c r="CC144" i="1"/>
  <c r="BY184" i="1"/>
  <c r="BQ77" i="1"/>
  <c r="CW77" i="1" s="1"/>
  <c r="CB14" i="1"/>
  <c r="DV138" i="1"/>
  <c r="ES138" i="1" s="1"/>
  <c r="DP174" i="1"/>
  <c r="DQ172" i="1"/>
  <c r="DL24" i="1"/>
  <c r="CP156" i="1"/>
  <c r="DM159" i="1"/>
  <c r="DL171" i="1"/>
  <c r="DW158" i="1"/>
  <c r="BQ157" i="1"/>
  <c r="CW157" i="1" s="1"/>
  <c r="CP141" i="1"/>
  <c r="BU124" i="1"/>
  <c r="CA47" i="1"/>
  <c r="DP155" i="1"/>
  <c r="DL139" i="1"/>
  <c r="DW188" i="1"/>
  <c r="ES188" i="1" s="1"/>
  <c r="DW6" i="1"/>
  <c r="DV175" i="1"/>
  <c r="DW184" i="1"/>
  <c r="ES184" i="1" s="1"/>
  <c r="DV150" i="1"/>
  <c r="DW186" i="1"/>
  <c r="ES186" i="1" s="1"/>
  <c r="DV173" i="1"/>
  <c r="CA149" i="1"/>
  <c r="DM175" i="1"/>
  <c r="DW8" i="1"/>
  <c r="DV46" i="1"/>
  <c r="DV183" i="1"/>
  <c r="DV171" i="1"/>
  <c r="DV169" i="1"/>
  <c r="DW166" i="1"/>
  <c r="ES166" i="1" s="1"/>
  <c r="DW162" i="1"/>
  <c r="ES162" i="1" s="1"/>
  <c r="DW180" i="1"/>
  <c r="DV75" i="1"/>
  <c r="DW161" i="1"/>
  <c r="ES161" i="1" s="1"/>
  <c r="DW172" i="1"/>
  <c r="ES172" i="1" s="1"/>
  <c r="DV160" i="1"/>
  <c r="DW170" i="1"/>
  <c r="ES170" i="1" s="1"/>
  <c r="DW176" i="1"/>
  <c r="ES176" i="1" s="1"/>
  <c r="DW151" i="1"/>
  <c r="DV145" i="1"/>
  <c r="ES145" i="1" s="1"/>
  <c r="CP137" i="1"/>
  <c r="DM140" i="1"/>
  <c r="DR105" i="1"/>
  <c r="DQ157" i="1"/>
  <c r="DQ166" i="1"/>
  <c r="DV140" i="1"/>
  <c r="ES140" i="1" s="1"/>
  <c r="DQ173" i="1"/>
  <c r="DM169" i="1"/>
  <c r="CP166" i="1"/>
  <c r="ET183" i="1"/>
  <c r="DP152" i="1"/>
  <c r="CP160" i="1"/>
  <c r="DL156" i="1"/>
  <c r="DW4" i="1"/>
  <c r="DV78" i="1"/>
  <c r="DV148" i="1"/>
  <c r="ES148" i="1" s="1"/>
  <c r="DM182" i="1"/>
  <c r="DM161" i="1"/>
  <c r="DW164" i="1"/>
  <c r="ES164" i="1" s="1"/>
  <c r="DV154" i="1"/>
  <c r="DP185" i="1"/>
  <c r="DV152" i="1"/>
  <c r="DV76" i="1"/>
  <c r="DW157" i="1"/>
  <c r="DV159" i="1"/>
  <c r="DW174" i="1"/>
  <c r="ES174" i="1" s="1"/>
  <c r="DW182" i="1"/>
  <c r="ES182" i="1" s="1"/>
  <c r="DV73" i="1"/>
  <c r="DW165" i="1"/>
  <c r="ES165" i="1" s="1"/>
  <c r="DV77" i="1"/>
  <c r="DV153" i="1"/>
  <c r="DW183" i="1"/>
  <c r="DV37" i="1"/>
  <c r="DV36" i="1"/>
  <c r="DW185" i="1"/>
  <c r="ES185" i="1" s="1"/>
  <c r="DW189" i="1"/>
  <c r="ES189" i="1" s="1"/>
  <c r="DV74" i="1"/>
  <c r="DW173" i="1"/>
  <c r="DV79" i="1"/>
  <c r="E70" i="1"/>
  <c r="DM139" i="1"/>
  <c r="DQ174" i="1"/>
  <c r="DR30" i="1"/>
  <c r="CP151" i="1"/>
  <c r="DW45" i="1"/>
  <c r="DW5" i="1"/>
  <c r="DW10" i="1"/>
  <c r="CA154" i="1"/>
  <c r="DV147" i="1"/>
  <c r="DV143" i="1"/>
  <c r="DV6" i="1"/>
  <c r="DW181" i="1"/>
  <c r="ES181" i="1" s="1"/>
  <c r="DV5" i="1"/>
  <c r="DL169" i="1"/>
  <c r="DV7" i="1"/>
  <c r="CB88" i="1"/>
  <c r="DV35" i="1"/>
  <c r="DW159" i="1"/>
  <c r="E33" i="1"/>
  <c r="BI46" i="1"/>
  <c r="BI185" i="1"/>
  <c r="DW179" i="1"/>
  <c r="ES179" i="1" s="1"/>
  <c r="DW169" i="1"/>
  <c r="DS151" i="1"/>
  <c r="DW47" i="1"/>
  <c r="DW171" i="1"/>
  <c r="DV48" i="1"/>
  <c r="ES48" i="1" s="1"/>
  <c r="DV156" i="1"/>
  <c r="DW167" i="1"/>
  <c r="ES167" i="1" s="1"/>
  <c r="BI7" i="1"/>
  <c r="DW187" i="1"/>
  <c r="ES187" i="1" s="1"/>
  <c r="DV38" i="1"/>
  <c r="CP175" i="1"/>
  <c r="DW178" i="1"/>
  <c r="ES178" i="1" s="1"/>
  <c r="DS175" i="1"/>
  <c r="DV151" i="1"/>
  <c r="CP149" i="1"/>
  <c r="DQ155" i="1"/>
  <c r="DM185" i="1"/>
  <c r="DP140" i="1"/>
  <c r="DV34" i="1"/>
  <c r="DV70" i="1"/>
  <c r="DW12" i="1"/>
  <c r="DW74" i="1"/>
  <c r="DV32" i="1"/>
  <c r="DV158" i="1"/>
  <c r="DW9" i="1"/>
  <c r="DW60" i="1"/>
  <c r="DW177" i="1"/>
  <c r="DW175" i="1"/>
  <c r="CP142" i="1"/>
  <c r="DQ182" i="1"/>
  <c r="DS142" i="1"/>
  <c r="DW155" i="1"/>
  <c r="CP146" i="1"/>
  <c r="DP172" i="1"/>
  <c r="CP167" i="1"/>
  <c r="DW27" i="1"/>
  <c r="DV149" i="1"/>
  <c r="ES149" i="1" s="1"/>
  <c r="DW15" i="1"/>
  <c r="DQ169" i="1"/>
  <c r="DL140" i="1"/>
  <c r="DQ175" i="1"/>
  <c r="DS185" i="1"/>
  <c r="DM154" i="1"/>
  <c r="DR111" i="1"/>
  <c r="DW46" i="1"/>
  <c r="DS6" i="1"/>
  <c r="DQ137" i="1"/>
  <c r="DV71" i="1"/>
  <c r="DW20" i="1"/>
  <c r="DW26" i="1"/>
  <c r="DQ161" i="1"/>
  <c r="DQ185" i="1"/>
  <c r="CP145" i="1"/>
  <c r="DM149" i="1"/>
  <c r="DM180" i="1"/>
  <c r="DP189" i="1"/>
  <c r="DP147" i="1"/>
  <c r="CP155" i="1"/>
  <c r="DV33" i="1"/>
  <c r="DW58" i="1"/>
  <c r="DQ6" i="1"/>
  <c r="DQ75" i="1"/>
  <c r="DS72" i="1"/>
  <c r="DV25" i="1"/>
  <c r="DV18" i="1"/>
  <c r="DV31" i="1"/>
  <c r="DW76" i="1"/>
  <c r="DV157" i="1"/>
  <c r="DV155" i="1"/>
  <c r="DV63" i="1"/>
  <c r="DW11" i="1"/>
  <c r="DV4" i="1"/>
  <c r="DM4" i="1"/>
  <c r="DV27" i="1"/>
  <c r="DW62" i="1"/>
  <c r="BZ30" i="1"/>
  <c r="CA30" i="1" s="1"/>
  <c r="BU102" i="1"/>
  <c r="BI24" i="1"/>
  <c r="BU16" i="1"/>
  <c r="DL37" i="1"/>
  <c r="DP62" i="1"/>
  <c r="DV14" i="1"/>
  <c r="DV45" i="1"/>
  <c r="DV9" i="1"/>
  <c r="DW18" i="1"/>
  <c r="DW21" i="1"/>
  <c r="DW63" i="1"/>
  <c r="DV60" i="1"/>
  <c r="DW16" i="1"/>
  <c r="DV11" i="1"/>
  <c r="DW78" i="1"/>
  <c r="DW36" i="1"/>
  <c r="DV59" i="1"/>
  <c r="DV62" i="1"/>
  <c r="DW38" i="1"/>
  <c r="DW37" i="1"/>
  <c r="DW17" i="1"/>
  <c r="DV30" i="1"/>
  <c r="DV29" i="1"/>
  <c r="DW73" i="1"/>
  <c r="DW24" i="1"/>
  <c r="DV8" i="1"/>
  <c r="DV23" i="1"/>
  <c r="DV24" i="1"/>
  <c r="DW33" i="1"/>
  <c r="DW70" i="1"/>
  <c r="DW77" i="1"/>
  <c r="DW31" i="1"/>
  <c r="DV57" i="1"/>
  <c r="DW72" i="1"/>
  <c r="ES72" i="1" s="1"/>
  <c r="DW14" i="1"/>
  <c r="DV17" i="1"/>
  <c r="DW35" i="1"/>
  <c r="DW32" i="1"/>
  <c r="DW29" i="1"/>
  <c r="DW61" i="1"/>
  <c r="DW25" i="1"/>
  <c r="DW59" i="1"/>
  <c r="DW23" i="1"/>
  <c r="DV47" i="1"/>
  <c r="DW28" i="1"/>
  <c r="DW57" i="1"/>
  <c r="DV22" i="1"/>
  <c r="DV21" i="1"/>
  <c r="DW22" i="1"/>
  <c r="DW34" i="1"/>
  <c r="DV10" i="1"/>
  <c r="DW30" i="1"/>
  <c r="DV26" i="1"/>
  <c r="DV12" i="1"/>
  <c r="DW75" i="1"/>
  <c r="DV28" i="1"/>
  <c r="DV61" i="1"/>
  <c r="DV58" i="1"/>
  <c r="DW71" i="1"/>
  <c r="DV15" i="1"/>
  <c r="DW79" i="1"/>
  <c r="DV16" i="1"/>
  <c r="DV20" i="1"/>
  <c r="EA100" i="1"/>
  <c r="BM100" i="1" s="1"/>
  <c r="CO136" i="1"/>
  <c r="CO190" i="1" s="1"/>
  <c r="CP179" i="1"/>
  <c r="CP174" i="1"/>
  <c r="CP184" i="1"/>
  <c r="CP176" i="1"/>
  <c r="CP170" i="1"/>
  <c r="CP188" i="1"/>
  <c r="CP182" i="1"/>
  <c r="CP186" i="1"/>
  <c r="DZ100" i="1"/>
  <c r="BL100" i="1" s="1"/>
  <c r="CP143" i="1"/>
  <c r="CP172" i="1"/>
  <c r="CP148" i="1"/>
  <c r="CP169" i="1"/>
  <c r="CP178" i="1"/>
  <c r="CP177" i="1"/>
  <c r="BU86" i="1"/>
  <c r="BV86" i="1" s="1"/>
  <c r="BQ147" i="1"/>
  <c r="CW147" i="1" s="1"/>
  <c r="CP153" i="1"/>
  <c r="C136" i="1"/>
  <c r="DQ142" i="1"/>
  <c r="CP183" i="1"/>
  <c r="CP181" i="1"/>
  <c r="CP157" i="1"/>
  <c r="CP180" i="1"/>
  <c r="AY136" i="1"/>
  <c r="DR142" i="1"/>
  <c r="DM142" i="1"/>
  <c r="DQ159" i="1"/>
  <c r="CP158" i="1"/>
  <c r="CP154" i="1"/>
  <c r="CP140" i="1"/>
  <c r="CP13" i="1"/>
  <c r="CP61" i="1"/>
  <c r="BI156" i="1"/>
  <c r="DR18" i="1"/>
  <c r="BZ36" i="1"/>
  <c r="E7" i="1"/>
  <c r="CA156" i="1"/>
  <c r="CC59" i="1"/>
  <c r="BU127" i="1"/>
  <c r="CA172" i="1"/>
  <c r="DP47" i="1"/>
  <c r="C44" i="1"/>
  <c r="DP146" i="1"/>
  <c r="CP159" i="1"/>
  <c r="CP171" i="1"/>
  <c r="CP150" i="1"/>
  <c r="CB13" i="1"/>
  <c r="DM141" i="1"/>
  <c r="DP181" i="1"/>
  <c r="DQ164" i="1"/>
  <c r="DS166" i="1"/>
  <c r="CP144" i="1"/>
  <c r="DM155" i="1"/>
  <c r="DR123" i="1"/>
  <c r="DL183" i="1"/>
  <c r="DP188" i="1"/>
  <c r="DL173" i="1"/>
  <c r="DQ154" i="1"/>
  <c r="DP169" i="1"/>
  <c r="DS154" i="1"/>
  <c r="DL176" i="1"/>
  <c r="DS172" i="1"/>
  <c r="DM145" i="1"/>
  <c r="DL172" i="1"/>
  <c r="DP150" i="1"/>
  <c r="DP173" i="1"/>
  <c r="DP171" i="1"/>
  <c r="DS155" i="1"/>
  <c r="DM189" i="1"/>
  <c r="DR137" i="1"/>
  <c r="DS159" i="1"/>
  <c r="DP165" i="1"/>
  <c r="DL138" i="1"/>
  <c r="DL157" i="1"/>
  <c r="CS134" i="1"/>
  <c r="BT46" i="1"/>
  <c r="DS75" i="1"/>
  <c r="CB32" i="1"/>
  <c r="DL9" i="1"/>
  <c r="DS4" i="1"/>
  <c r="CC48" i="1"/>
  <c r="CV30" i="1"/>
  <c r="CC76" i="1"/>
  <c r="BI18" i="1"/>
  <c r="CP76" i="1"/>
  <c r="E48" i="1"/>
  <c r="DP14" i="1"/>
  <c r="DL22" i="1"/>
  <c r="DL29" i="1"/>
  <c r="E36" i="1"/>
  <c r="DL28" i="1"/>
  <c r="CC178" i="1"/>
  <c r="BX98" i="1"/>
  <c r="DQ4" i="1"/>
  <c r="CA171" i="1"/>
  <c r="CM136" i="1"/>
  <c r="CM190" i="1" s="1"/>
  <c r="DL30" i="1"/>
  <c r="CV19" i="1"/>
  <c r="DM33" i="1"/>
  <c r="CP27" i="1"/>
  <c r="BX64" i="1"/>
  <c r="BY65" i="1" s="1"/>
  <c r="CB125" i="1"/>
  <c r="CP46" i="1"/>
  <c r="DR59" i="1"/>
  <c r="E34" i="1"/>
  <c r="CA155" i="1"/>
  <c r="DL31" i="1"/>
  <c r="BQ57" i="1"/>
  <c r="CW57" i="1" s="1"/>
  <c r="DP17" i="1"/>
  <c r="BI178" i="1"/>
  <c r="DP7" i="1"/>
  <c r="DQ187" i="1"/>
  <c r="DQ176" i="1"/>
  <c r="CA141" i="1"/>
  <c r="DR75" i="1"/>
  <c r="CP71" i="1"/>
  <c r="DS15" i="1"/>
  <c r="CB85" i="1"/>
  <c r="BQ75" i="1"/>
  <c r="CW75" i="1" s="1"/>
  <c r="BS19" i="1"/>
  <c r="ET182" i="1"/>
  <c r="BX167" i="1"/>
  <c r="CY167" i="1" s="1"/>
  <c r="CB108" i="1"/>
  <c r="BU111" i="1"/>
  <c r="DQ33" i="1"/>
  <c r="CC146" i="1"/>
  <c r="BQ186" i="1"/>
  <c r="CW186" i="1" s="1"/>
  <c r="BU29" i="1"/>
  <c r="DP48" i="1"/>
  <c r="BI140" i="1"/>
  <c r="DP58" i="1"/>
  <c r="BX8" i="1"/>
  <c r="DM60" i="1"/>
  <c r="DR62" i="1"/>
  <c r="C3" i="1"/>
  <c r="CC157" i="1"/>
  <c r="BS37" i="1"/>
  <c r="DM160" i="1"/>
  <c r="DP59" i="1"/>
  <c r="DL21" i="1"/>
  <c r="DS77" i="1"/>
  <c r="DS59" i="1"/>
  <c r="DS21" i="1"/>
  <c r="DL13" i="1"/>
  <c r="DP29" i="1"/>
  <c r="DM77" i="1"/>
  <c r="DQ7" i="1"/>
  <c r="DM28" i="1"/>
  <c r="BY180" i="1"/>
  <c r="DM7" i="1"/>
  <c r="BQ168" i="1"/>
  <c r="CW168" i="1" s="1"/>
  <c r="BQ79" i="1"/>
  <c r="CW79" i="1" s="1"/>
  <c r="DS14" i="1"/>
  <c r="DP142" i="1"/>
  <c r="DQ158" i="1"/>
  <c r="CV34" i="1"/>
  <c r="E18" i="1"/>
  <c r="DQ15" i="1"/>
  <c r="DP23" i="1"/>
  <c r="DM14" i="1"/>
  <c r="DM75" i="1"/>
  <c r="BX168" i="1"/>
  <c r="CY168" i="1" s="1"/>
  <c r="DP46" i="1"/>
  <c r="DP38" i="1"/>
  <c r="DR175" i="1"/>
  <c r="DQ77" i="1"/>
  <c r="CA142" i="1"/>
  <c r="DM20" i="1"/>
  <c r="ET137" i="1"/>
  <c r="DS139" i="1"/>
  <c r="DM174" i="1"/>
  <c r="DS167" i="1"/>
  <c r="CP18" i="1"/>
  <c r="BQ32" i="1"/>
  <c r="DM153" i="1"/>
  <c r="E32" i="1"/>
  <c r="BX46" i="1"/>
  <c r="CY46" i="1" s="1"/>
  <c r="CY137" i="1"/>
  <c r="CA181" i="1"/>
  <c r="CB107" i="1"/>
  <c r="BU28" i="1"/>
  <c r="DR140" i="1"/>
  <c r="DM170" i="1"/>
  <c r="DS177" i="1"/>
  <c r="DL179" i="1"/>
  <c r="DS48" i="1"/>
  <c r="DQ162" i="1"/>
  <c r="DQ139" i="1"/>
  <c r="DS145" i="1"/>
  <c r="DR181" i="1"/>
  <c r="DM181" i="1"/>
  <c r="DQ181" i="1"/>
  <c r="DM152" i="1"/>
  <c r="DS174" i="1"/>
  <c r="DP184" i="1"/>
  <c r="DM167" i="1"/>
  <c r="BQ47" i="1"/>
  <c r="CW47" i="1" s="1"/>
  <c r="CP72" i="1"/>
  <c r="E35" i="1"/>
  <c r="BQ17" i="1"/>
  <c r="CC154" i="1"/>
  <c r="B44" i="1"/>
  <c r="DQ145" i="1"/>
  <c r="DR139" i="1"/>
  <c r="BX16" i="1"/>
  <c r="BX159" i="1"/>
  <c r="CY159" i="1" s="1"/>
  <c r="CA165" i="1"/>
  <c r="CC78" i="1"/>
  <c r="BI9" i="1"/>
  <c r="CA138" i="1"/>
  <c r="DS17" i="1"/>
  <c r="DP16" i="1"/>
  <c r="BX160" i="1"/>
  <c r="DS12" i="1"/>
  <c r="DQ152" i="1"/>
  <c r="DS184" i="1"/>
  <c r="DP149" i="1"/>
  <c r="DL33" i="1"/>
  <c r="DS16" i="1"/>
  <c r="CP187" i="1"/>
  <c r="CS136" i="1"/>
  <c r="DP166" i="1"/>
  <c r="DS189" i="1"/>
  <c r="DZ86" i="1"/>
  <c r="BL86" i="1" s="1"/>
  <c r="DM164" i="1"/>
  <c r="DL73" i="1"/>
  <c r="DS180" i="1"/>
  <c r="DS160" i="1"/>
  <c r="DS149" i="1"/>
  <c r="BX189" i="1"/>
  <c r="CY189" i="1" s="1"/>
  <c r="DP138" i="1"/>
  <c r="DM148" i="1"/>
  <c r="DM144" i="1"/>
  <c r="DQ148" i="1"/>
  <c r="DS141" i="1"/>
  <c r="BQ125" i="1"/>
  <c r="DQ141" i="1"/>
  <c r="DQ180" i="1"/>
  <c r="DL164" i="1"/>
  <c r="DZ93" i="1"/>
  <c r="BL93" i="1" s="1"/>
  <c r="DZ88" i="1"/>
  <c r="BL88" i="1" s="1"/>
  <c r="DZ94" i="1"/>
  <c r="BL94" i="1" s="1"/>
  <c r="DZ92" i="1"/>
  <c r="BL92" i="1" s="1"/>
  <c r="EA121" i="1"/>
  <c r="BM121" i="1" s="1"/>
  <c r="DZ103" i="1"/>
  <c r="BL103" i="1" s="1"/>
  <c r="DZ130" i="1"/>
  <c r="BL130" i="1" s="1"/>
  <c r="EA109" i="1"/>
  <c r="BM109" i="1" s="1"/>
  <c r="DZ117" i="1"/>
  <c r="BL117" i="1" s="1"/>
  <c r="DZ106" i="1"/>
  <c r="BL106" i="1" s="1"/>
  <c r="EA118" i="1"/>
  <c r="BM118" i="1" s="1"/>
  <c r="DZ116" i="1"/>
  <c r="BL116" i="1" s="1"/>
  <c r="DZ119" i="1"/>
  <c r="BL119" i="1" s="1"/>
  <c r="DZ112" i="1"/>
  <c r="BL112" i="1" s="1"/>
  <c r="EA98" i="1"/>
  <c r="BM98" i="1" s="1"/>
  <c r="EA87" i="1"/>
  <c r="BM87" i="1" s="1"/>
  <c r="DZ102" i="1"/>
  <c r="BL102" i="1" s="1"/>
  <c r="EA92" i="1"/>
  <c r="BM92" i="1" s="1"/>
  <c r="EA120" i="1"/>
  <c r="BM120" i="1" s="1"/>
  <c r="EA94" i="1"/>
  <c r="BM94" i="1" s="1"/>
  <c r="DZ91" i="1"/>
  <c r="BL91" i="1" s="1"/>
  <c r="EA106" i="1"/>
  <c r="BM106" i="1" s="1"/>
  <c r="EA102" i="1"/>
  <c r="BM102" i="1" s="1"/>
  <c r="EA128" i="1"/>
  <c r="BM128" i="1" s="1"/>
  <c r="DZ127" i="1"/>
  <c r="BL127" i="1" s="1"/>
  <c r="EA91" i="1"/>
  <c r="BM91" i="1" s="1"/>
  <c r="DZ98" i="1"/>
  <c r="BL98" i="1" s="1"/>
  <c r="EA99" i="1"/>
  <c r="BM99" i="1" s="1"/>
  <c r="DZ111" i="1"/>
  <c r="BL111" i="1" s="1"/>
  <c r="EA95" i="1"/>
  <c r="BM95" i="1" s="1"/>
  <c r="DZ118" i="1"/>
  <c r="BL118" i="1" s="1"/>
  <c r="DZ114" i="1"/>
  <c r="BL114" i="1" s="1"/>
  <c r="EA125" i="1"/>
  <c r="BM125" i="1" s="1"/>
  <c r="DZ126" i="1"/>
  <c r="BL126" i="1" s="1"/>
  <c r="DZ107" i="1"/>
  <c r="BL107" i="1" s="1"/>
  <c r="EA130" i="1"/>
  <c r="BM130" i="1" s="1"/>
  <c r="DZ113" i="1"/>
  <c r="BL113" i="1" s="1"/>
  <c r="EA112" i="1"/>
  <c r="BM112" i="1" s="1"/>
  <c r="DZ101" i="1"/>
  <c r="BL101" i="1" s="1"/>
  <c r="DZ120" i="1"/>
  <c r="BL120" i="1" s="1"/>
  <c r="DZ129" i="1"/>
  <c r="BL129" i="1" s="1"/>
  <c r="EA114" i="1"/>
  <c r="BM114" i="1" s="1"/>
  <c r="EA113" i="1"/>
  <c r="BM113" i="1" s="1"/>
  <c r="DZ104" i="1"/>
  <c r="BL104" i="1" s="1"/>
  <c r="EA104" i="1"/>
  <c r="BM104" i="1" s="1"/>
  <c r="EA90" i="1"/>
  <c r="BM90" i="1" s="1"/>
  <c r="EA124" i="1"/>
  <c r="BM124" i="1" s="1"/>
  <c r="EA96" i="1"/>
  <c r="BM96" i="1" s="1"/>
  <c r="EA97" i="1"/>
  <c r="BM97" i="1" s="1"/>
  <c r="EA110" i="1"/>
  <c r="BM110" i="1" s="1"/>
  <c r="DZ128" i="1"/>
  <c r="BL128" i="1" s="1"/>
  <c r="EA105" i="1"/>
  <c r="BM105" i="1" s="1"/>
  <c r="DZ121" i="1"/>
  <c r="BL121" i="1" s="1"/>
  <c r="DZ124" i="1"/>
  <c r="BL124" i="1" s="1"/>
  <c r="DZ99" i="1"/>
  <c r="BL99" i="1" s="1"/>
  <c r="EA129" i="1"/>
  <c r="BM129" i="1" s="1"/>
  <c r="EA127" i="1"/>
  <c r="BM127" i="1" s="1"/>
  <c r="DZ125" i="1"/>
  <c r="BL125" i="1" s="1"/>
  <c r="EA93" i="1"/>
  <c r="BM93" i="1" s="1"/>
  <c r="EA103" i="1"/>
  <c r="BM103" i="1" s="1"/>
  <c r="DZ123" i="1"/>
  <c r="BL123" i="1" s="1"/>
  <c r="EA117" i="1"/>
  <c r="BM117" i="1" s="1"/>
  <c r="DZ110" i="1"/>
  <c r="BL110" i="1" s="1"/>
  <c r="EA101" i="1"/>
  <c r="BM101" i="1" s="1"/>
  <c r="EA108" i="1"/>
  <c r="BM108" i="1" s="1"/>
  <c r="EA116" i="1"/>
  <c r="BM116" i="1" s="1"/>
  <c r="EA122" i="1"/>
  <c r="BM122" i="1" s="1"/>
  <c r="EA115" i="1"/>
  <c r="BM115" i="1" s="1"/>
  <c r="EA123" i="1"/>
  <c r="BM123" i="1" s="1"/>
  <c r="EA119" i="1"/>
  <c r="BM119" i="1" s="1"/>
  <c r="DZ108" i="1"/>
  <c r="BL108" i="1" s="1"/>
  <c r="DZ105" i="1"/>
  <c r="BL105" i="1" s="1"/>
  <c r="DZ115" i="1"/>
  <c r="BL115" i="1" s="1"/>
  <c r="DZ122" i="1"/>
  <c r="BL122" i="1" s="1"/>
  <c r="DZ97" i="1"/>
  <c r="BL97" i="1" s="1"/>
  <c r="EA88" i="1"/>
  <c r="BM88" i="1" s="1"/>
  <c r="DZ95" i="1"/>
  <c r="BL95" i="1" s="1"/>
  <c r="DZ96" i="1"/>
  <c r="BL96" i="1" s="1"/>
  <c r="EA107" i="1"/>
  <c r="BM107" i="1" s="1"/>
  <c r="EA89" i="1"/>
  <c r="BM89" i="1" s="1"/>
  <c r="DZ109" i="1"/>
  <c r="BL109" i="1" s="1"/>
  <c r="EA126" i="1"/>
  <c r="BM126" i="1" s="1"/>
  <c r="EA111" i="1"/>
  <c r="BM111" i="1" s="1"/>
  <c r="DZ89" i="1"/>
  <c r="BL89" i="1" s="1"/>
  <c r="DZ87" i="1"/>
  <c r="BL87" i="1" s="1"/>
  <c r="DZ90" i="1"/>
  <c r="BL90" i="1" s="1"/>
  <c r="BZ18" i="1"/>
  <c r="CB115" i="1"/>
  <c r="ET179" i="1"/>
  <c r="BQ173" i="1"/>
  <c r="CW173" i="1" s="1"/>
  <c r="DR189" i="1"/>
  <c r="BQ110" i="1"/>
  <c r="E60" i="1"/>
  <c r="BX119" i="1"/>
  <c r="CP58" i="1"/>
  <c r="E11" i="1"/>
  <c r="BX129" i="1"/>
  <c r="BU104" i="1"/>
  <c r="ET142" i="1"/>
  <c r="E45" i="1"/>
  <c r="BZ6" i="1"/>
  <c r="E14" i="1"/>
  <c r="BX104" i="1"/>
  <c r="BI21" i="1"/>
  <c r="BQ72" i="1"/>
  <c r="CW72" i="1" s="1"/>
  <c r="CC159" i="1"/>
  <c r="BI162" i="1"/>
  <c r="CP36" i="1"/>
  <c r="BZ31" i="1"/>
  <c r="DP71" i="1"/>
  <c r="CB11" i="1"/>
  <c r="BU4" i="1"/>
  <c r="BU116" i="1"/>
  <c r="CP62" i="1"/>
  <c r="BI171" i="1"/>
  <c r="DP153" i="1"/>
  <c r="DS152" i="1"/>
  <c r="CR134" i="1"/>
  <c r="DZ85" i="1"/>
  <c r="BL85" i="1" s="1"/>
  <c r="DY85" i="1"/>
  <c r="BK85" i="1" s="1"/>
  <c r="BX85" i="1" s="1"/>
  <c r="BM85" i="1"/>
  <c r="BX185" i="1"/>
  <c r="CY185" i="1" s="1"/>
  <c r="BX152" i="1"/>
  <c r="CY152" i="1" s="1"/>
  <c r="BI58" i="1"/>
  <c r="BI31" i="1"/>
  <c r="BX89" i="1"/>
  <c r="BX162" i="1"/>
  <c r="ET162" i="1" s="1"/>
  <c r="BQ148" i="1"/>
  <c r="CW148" i="1" s="1"/>
  <c r="DS183" i="1"/>
  <c r="DS146" i="1"/>
  <c r="DQ188" i="1"/>
  <c r="DM179" i="1"/>
  <c r="DM138" i="1"/>
  <c r="DL178" i="1"/>
  <c r="DS178" i="1"/>
  <c r="DQ170" i="1"/>
  <c r="DP177" i="1"/>
  <c r="CL134" i="1"/>
  <c r="DL188" i="1"/>
  <c r="DP183" i="1"/>
  <c r="DR182" i="1"/>
  <c r="DR180" i="1"/>
  <c r="DL189" i="1"/>
  <c r="ET178" i="1"/>
  <c r="ET143" i="1"/>
  <c r="ET140" i="1"/>
  <c r="CY180" i="1"/>
  <c r="DR157" i="1"/>
  <c r="BI35" i="1"/>
  <c r="DL186" i="1"/>
  <c r="DP156" i="1"/>
  <c r="ET181" i="1"/>
  <c r="DM143" i="1"/>
  <c r="DR138" i="1"/>
  <c r="DL144" i="1"/>
  <c r="ET144" i="1"/>
  <c r="DP170" i="1"/>
  <c r="DS138" i="1"/>
  <c r="DP139" i="1"/>
  <c r="DL151" i="1"/>
  <c r="ET141" i="1"/>
  <c r="DP161" i="1"/>
  <c r="DS162" i="1"/>
  <c r="ET177" i="1"/>
  <c r="ET180" i="1"/>
  <c r="DM172" i="1"/>
  <c r="DL174" i="1"/>
  <c r="DR167" i="1"/>
  <c r="DS137" i="1"/>
  <c r="BU108" i="1"/>
  <c r="DQ184" i="1"/>
  <c r="DP162" i="1"/>
  <c r="DS182" i="1"/>
  <c r="DL154" i="1"/>
  <c r="DS165" i="1"/>
  <c r="DM157" i="1"/>
  <c r="DQ149" i="1"/>
  <c r="BX35" i="1"/>
  <c r="DL147" i="1"/>
  <c r="DL74" i="1"/>
  <c r="BX24" i="1"/>
  <c r="CA74" i="1"/>
  <c r="BQ158" i="1"/>
  <c r="CW158" i="1" s="1"/>
  <c r="BT43" i="1"/>
  <c r="CA159" i="1"/>
  <c r="CB98" i="1"/>
  <c r="E62" i="1"/>
  <c r="BI36" i="1"/>
  <c r="CV25" i="1"/>
  <c r="BX37" i="1"/>
  <c r="CC63" i="1"/>
  <c r="ET184" i="1"/>
  <c r="DM183" i="1"/>
  <c r="BX148" i="1"/>
  <c r="CY148" i="1" s="1"/>
  <c r="BX57" i="1"/>
  <c r="BY57" i="1" s="1"/>
  <c r="CV26" i="1"/>
  <c r="DR96" i="1"/>
  <c r="BS15" i="1"/>
  <c r="CA61" i="1"/>
  <c r="BQ100" i="1"/>
  <c r="CB118" i="1"/>
  <c r="BQ61" i="1"/>
  <c r="CW61" i="1" s="1"/>
  <c r="CB111" i="1"/>
  <c r="CP48" i="1"/>
  <c r="BZ12" i="1"/>
  <c r="BU110" i="1"/>
  <c r="BX6" i="1"/>
  <c r="CP29" i="1"/>
  <c r="E79" i="1"/>
  <c r="DR77" i="1"/>
  <c r="BX25" i="1"/>
  <c r="BX77" i="1"/>
  <c r="CY77" i="1" s="1"/>
  <c r="CW189" i="1"/>
  <c r="BZ27" i="1"/>
  <c r="DH136" i="1"/>
  <c r="DH191" i="1" s="1"/>
  <c r="DM146" i="1"/>
  <c r="DL182" i="1"/>
  <c r="DL180" i="1"/>
  <c r="DP158" i="1"/>
  <c r="DM188" i="1"/>
  <c r="DQ186" i="1"/>
  <c r="DQ179" i="1"/>
  <c r="DS171" i="1"/>
  <c r="DQ138" i="1"/>
  <c r="DQ147" i="1"/>
  <c r="DL143" i="1"/>
  <c r="DP178" i="1"/>
  <c r="DQ178" i="1"/>
  <c r="DP187" i="1"/>
  <c r="DM187" i="1"/>
  <c r="DP141" i="1"/>
  <c r="DP175" i="1"/>
  <c r="DK136" i="1"/>
  <c r="DQ150" i="1"/>
  <c r="DP148" i="1"/>
  <c r="DS153" i="1"/>
  <c r="DL177" i="1"/>
  <c r="DP157" i="1"/>
  <c r="DS173" i="1"/>
  <c r="DS176" i="1"/>
  <c r="EE136" i="1"/>
  <c r="CU136" i="1"/>
  <c r="CQ136" i="1"/>
  <c r="EF136" i="1"/>
  <c r="CM134" i="1"/>
  <c r="DR91" i="1"/>
  <c r="CV28" i="1"/>
  <c r="CP37" i="1"/>
  <c r="BI28" i="1"/>
  <c r="CV35" i="1"/>
  <c r="BX15" i="1"/>
  <c r="DP60" i="1"/>
  <c r="BU36" i="1"/>
  <c r="DQ23" i="1"/>
  <c r="DR106" i="1"/>
  <c r="BQ91" i="1"/>
  <c r="DQ78" i="1"/>
  <c r="BS29" i="1"/>
  <c r="DR125" i="1"/>
  <c r="CC181" i="1"/>
  <c r="BQ58" i="1"/>
  <c r="CW58" i="1" s="1"/>
  <c r="BI142" i="1"/>
  <c r="CV4" i="1"/>
  <c r="BX114" i="1"/>
  <c r="DR159" i="1"/>
  <c r="CP70" i="1"/>
  <c r="CP12" i="1"/>
  <c r="CB126" i="1"/>
  <c r="DR88" i="1"/>
  <c r="DQ76" i="1"/>
  <c r="CP5" i="1"/>
  <c r="BS23" i="1"/>
  <c r="BZ8" i="1"/>
  <c r="BI63" i="1"/>
  <c r="BI15" i="1"/>
  <c r="DI136" i="1"/>
  <c r="DI190" i="1" s="1"/>
  <c r="DL185" i="1"/>
  <c r="DQ146" i="1"/>
  <c r="DQ140" i="1"/>
  <c r="DP143" i="1"/>
  <c r="DR177" i="1"/>
  <c r="DR143" i="1"/>
  <c r="DM165" i="1"/>
  <c r="DL155" i="1"/>
  <c r="DS179" i="1"/>
  <c r="DQ183" i="1"/>
  <c r="DM178" i="1"/>
  <c r="DL181" i="1"/>
  <c r="DQ144" i="1"/>
  <c r="DL141" i="1"/>
  <c r="DM150" i="1"/>
  <c r="DS188" i="1"/>
  <c r="DM156" i="1"/>
  <c r="DM158" i="1"/>
  <c r="DQ156" i="1"/>
  <c r="DM173" i="1"/>
  <c r="DQ153" i="1"/>
  <c r="DR179" i="1"/>
  <c r="DS147" i="1"/>
  <c r="DL148" i="1"/>
  <c r="DP137" i="1"/>
  <c r="DS140" i="1"/>
  <c r="DQ177" i="1"/>
  <c r="DS143" i="1"/>
  <c r="DL187" i="1"/>
  <c r="DK191" i="1"/>
  <c r="DR183" i="1"/>
  <c r="DM176" i="1"/>
  <c r="DP182" i="1"/>
  <c r="DM147" i="1"/>
  <c r="DL175" i="1"/>
  <c r="DR144" i="1"/>
  <c r="DM171" i="1"/>
  <c r="DL167" i="1"/>
  <c r="DS150" i="1"/>
  <c r="DL159" i="1"/>
  <c r="DP180" i="1"/>
  <c r="DQ151" i="1"/>
  <c r="DS170" i="1"/>
  <c r="DR178" i="1"/>
  <c r="DR173" i="1"/>
  <c r="DL142" i="1"/>
  <c r="DQ171" i="1"/>
  <c r="DM186" i="1"/>
  <c r="DL158" i="1"/>
  <c r="DM151" i="1"/>
  <c r="DP179" i="1"/>
  <c r="DS186" i="1"/>
  <c r="DS187" i="1"/>
  <c r="CB21" i="1"/>
  <c r="DP72" i="1"/>
  <c r="BI182" i="1"/>
  <c r="DP63" i="1"/>
  <c r="DP13" i="1"/>
  <c r="BQ86" i="1"/>
  <c r="BI148" i="1"/>
  <c r="BX103" i="1"/>
  <c r="BI150" i="1"/>
  <c r="BI151" i="1"/>
  <c r="BS16" i="1"/>
  <c r="DR187" i="1"/>
  <c r="BZ20" i="1"/>
  <c r="CC47" i="1"/>
  <c r="CP74" i="1"/>
  <c r="CV24" i="1"/>
  <c r="CP28" i="1"/>
  <c r="DP9" i="1"/>
  <c r="DP24" i="1"/>
  <c r="CP22" i="1"/>
  <c r="DL12" i="1"/>
  <c r="BQ16" i="1"/>
  <c r="BY138" i="1"/>
  <c r="BX157" i="1"/>
  <c r="CY157" i="1" s="1"/>
  <c r="BQ185" i="1"/>
  <c r="BR185" i="1" s="1"/>
  <c r="BX175" i="1"/>
  <c r="CY175" i="1" s="1"/>
  <c r="DR61" i="1"/>
  <c r="BS4" i="1"/>
  <c r="BX96" i="1"/>
  <c r="DR162" i="1"/>
  <c r="BZ23" i="1"/>
  <c r="DM6" i="1"/>
  <c r="BU99" i="1"/>
  <c r="BX9" i="1"/>
  <c r="BQ176" i="1"/>
  <c r="CW176" i="1" s="1"/>
  <c r="BZ11" i="1"/>
  <c r="BU118" i="1"/>
  <c r="CA143" i="1"/>
  <c r="CB37" i="1"/>
  <c r="BQ175" i="1"/>
  <c r="CW175" i="1" s="1"/>
  <c r="DP22" i="1"/>
  <c r="DR166" i="1"/>
  <c r="BZ4" i="1"/>
  <c r="BU126" i="1"/>
  <c r="BT74" i="1"/>
  <c r="BI180" i="1"/>
  <c r="DR109" i="1"/>
  <c r="BQ124" i="1"/>
  <c r="BY139" i="1"/>
  <c r="BX117" i="1"/>
  <c r="CP17" i="1"/>
  <c r="E20" i="1"/>
  <c r="BU119" i="1"/>
  <c r="CV11" i="1"/>
  <c r="DR93" i="1"/>
  <c r="BY183" i="1"/>
  <c r="DR72" i="1"/>
  <c r="CB117" i="1"/>
  <c r="CC188" i="1"/>
  <c r="BR167" i="1"/>
  <c r="BQ34" i="1"/>
  <c r="DL76" i="1"/>
  <c r="DR116" i="1"/>
  <c r="CC183" i="1"/>
  <c r="BI152" i="1"/>
  <c r="BT47" i="1"/>
  <c r="BI143" i="1"/>
  <c r="BQ104" i="1"/>
  <c r="DM78" i="1"/>
  <c r="BX176" i="1"/>
  <c r="CY176" i="1" s="1"/>
  <c r="BQ9" i="1"/>
  <c r="CC187" i="1"/>
  <c r="BI166" i="1"/>
  <c r="CB38" i="1"/>
  <c r="E37" i="1"/>
  <c r="CB4" i="1"/>
  <c r="BT78" i="1"/>
  <c r="BX60" i="1"/>
  <c r="BY61" i="1" s="1"/>
  <c r="BU96" i="1"/>
  <c r="DL63" i="1"/>
  <c r="DL19" i="1"/>
  <c r="BQ106" i="1"/>
  <c r="BQ92" i="1"/>
  <c r="DR118" i="1"/>
  <c r="BU37" i="1"/>
  <c r="BQ114" i="1"/>
  <c r="BS11" i="1"/>
  <c r="BU100" i="1"/>
  <c r="CP19" i="1"/>
  <c r="BX173" i="1"/>
  <c r="CY173" i="1" s="1"/>
  <c r="CP63" i="1"/>
  <c r="DL17" i="1"/>
  <c r="DP30" i="1"/>
  <c r="BI22" i="1"/>
  <c r="BI74" i="1"/>
  <c r="E78" i="1"/>
  <c r="DQ61" i="1"/>
  <c r="DM184" i="1"/>
  <c r="DK190" i="1"/>
  <c r="DJ190" i="1"/>
  <c r="CK136" i="1"/>
  <c r="CK191" i="1" s="1"/>
  <c r="CC74" i="1"/>
  <c r="DP8" i="1"/>
  <c r="CB103" i="1"/>
  <c r="E15" i="1"/>
  <c r="BI175" i="1"/>
  <c r="DQ71" i="1"/>
  <c r="BI77" i="1"/>
  <c r="CY140" i="1"/>
  <c r="BU20" i="1"/>
  <c r="BQ188" i="1"/>
  <c r="CW188" i="1" s="1"/>
  <c r="DM36" i="1"/>
  <c r="DL18" i="1"/>
  <c r="CP26" i="1"/>
  <c r="BQ10" i="1"/>
  <c r="CB26" i="1"/>
  <c r="CA150" i="1"/>
  <c r="DM45" i="1"/>
  <c r="DM38" i="1"/>
  <c r="BZ38" i="1"/>
  <c r="CA189" i="1"/>
  <c r="CV16" i="1"/>
  <c r="BU92" i="1"/>
  <c r="BI14" i="1"/>
  <c r="DL35" i="1"/>
  <c r="DM26" i="1"/>
  <c r="DM29" i="1"/>
  <c r="CA178" i="1"/>
  <c r="CV5" i="1"/>
  <c r="CB22" i="1"/>
  <c r="CB114" i="1"/>
  <c r="E61" i="1"/>
  <c r="BU24" i="1"/>
  <c r="CA76" i="1"/>
  <c r="CV10" i="1"/>
  <c r="DP6" i="1"/>
  <c r="BU34" i="1"/>
  <c r="DS22" i="1"/>
  <c r="BU89" i="1"/>
  <c r="BI12" i="1"/>
  <c r="DQ11" i="1"/>
  <c r="DR108" i="1"/>
  <c r="BX74" i="1"/>
  <c r="CY74" i="1" s="1"/>
  <c r="DR5" i="1"/>
  <c r="BQ22" i="1"/>
  <c r="BX70" i="1"/>
  <c r="CY70" i="1" s="1"/>
  <c r="CZ70" i="1" s="1"/>
  <c r="BX150" i="1"/>
  <c r="CY150" i="1" s="1"/>
  <c r="BI189" i="1"/>
  <c r="BU97" i="1"/>
  <c r="CY184" i="1"/>
  <c r="DR101" i="1"/>
  <c r="E77" i="1"/>
  <c r="DR33" i="1"/>
  <c r="DP76" i="1"/>
  <c r="CA177" i="1"/>
  <c r="CB129" i="1"/>
  <c r="DR23" i="1"/>
  <c r="DR107" i="1"/>
  <c r="CA176" i="1"/>
  <c r="CP57" i="1"/>
  <c r="DP34" i="1"/>
  <c r="CB120" i="1"/>
  <c r="BX38" i="1"/>
  <c r="BT79" i="1"/>
  <c r="CP8" i="1"/>
  <c r="DM5" i="1"/>
  <c r="BZ32" i="1"/>
  <c r="CV23" i="1"/>
  <c r="BU6" i="1"/>
  <c r="DP36" i="1"/>
  <c r="BX63" i="1"/>
  <c r="CY63" i="1" s="1"/>
  <c r="E26" i="1"/>
  <c r="CV27" i="1"/>
  <c r="E72" i="1"/>
  <c r="DQ30" i="1"/>
  <c r="CA186" i="1"/>
  <c r="CV12" i="1"/>
  <c r="CA147" i="1"/>
  <c r="BI160" i="1"/>
  <c r="BT76" i="1"/>
  <c r="E9" i="1"/>
  <c r="DP26" i="1"/>
  <c r="BI6" i="1"/>
  <c r="CA148" i="1"/>
  <c r="CV6" i="1"/>
  <c r="BZ9" i="1"/>
  <c r="BI177" i="1"/>
  <c r="CA77" i="1"/>
  <c r="CV18" i="1"/>
  <c r="CA59" i="1"/>
  <c r="DP75" i="1"/>
  <c r="CB87" i="1"/>
  <c r="DM62" i="1"/>
  <c r="CA174" i="1"/>
  <c r="DQ24" i="1"/>
  <c r="DM48" i="1"/>
  <c r="DP19" i="1"/>
  <c r="DP10" i="1"/>
  <c r="DQ62" i="1"/>
  <c r="DS28" i="1"/>
  <c r="DR17" i="1"/>
  <c r="BI181" i="1"/>
  <c r="CB119" i="1"/>
  <c r="BX123" i="1"/>
  <c r="BQ64" i="1"/>
  <c r="CW64" i="1" s="1"/>
  <c r="DQ48" i="1"/>
  <c r="CC182" i="1"/>
  <c r="BU105" i="1"/>
  <c r="BS31" i="1"/>
  <c r="DR15" i="1"/>
  <c r="DM18" i="1"/>
  <c r="BQ6" i="1"/>
  <c r="DS23" i="1"/>
  <c r="DL16" i="1"/>
  <c r="DL60" i="1"/>
  <c r="DR13" i="1"/>
  <c r="DM32" i="1"/>
  <c r="DL8" i="1"/>
  <c r="BS34" i="1"/>
  <c r="CC58" i="1"/>
  <c r="CB123" i="1"/>
  <c r="DM24" i="1"/>
  <c r="DM17" i="1"/>
  <c r="CC64" i="1"/>
  <c r="DR70" i="1"/>
  <c r="DM16" i="1"/>
  <c r="DQ45" i="1"/>
  <c r="DM37" i="1"/>
  <c r="D44" i="1"/>
  <c r="DL10" i="1"/>
  <c r="CP30" i="1"/>
  <c r="DR24" i="1"/>
  <c r="CV31" i="1"/>
  <c r="DM59" i="1"/>
  <c r="DL62" i="1"/>
  <c r="BX5" i="1"/>
  <c r="BS9" i="1"/>
  <c r="CB91" i="1"/>
  <c r="BU103" i="1"/>
  <c r="BX33" i="1"/>
  <c r="BX108" i="1"/>
  <c r="DM61" i="1"/>
  <c r="BI141" i="1"/>
  <c r="BS32" i="1"/>
  <c r="DS7" i="1"/>
  <c r="DM15" i="1"/>
  <c r="DL23" i="1"/>
  <c r="BX86" i="1"/>
  <c r="DM22" i="1"/>
  <c r="DQ36" i="1"/>
  <c r="DR16" i="1"/>
  <c r="BZ17" i="1"/>
  <c r="DS32" i="1"/>
  <c r="BS12" i="1"/>
  <c r="DS30" i="1"/>
  <c r="BU87" i="1"/>
  <c r="CB36" i="1"/>
  <c r="BI176" i="1"/>
  <c r="DR92" i="1"/>
  <c r="DQ16" i="1"/>
  <c r="BQ8" i="1"/>
  <c r="BS13" i="1"/>
  <c r="CV15" i="1"/>
  <c r="BU123" i="1"/>
  <c r="CA173" i="1"/>
  <c r="CK131" i="1"/>
  <c r="CJ131" i="1" s="1"/>
  <c r="BT62" i="1"/>
  <c r="BQ108" i="1"/>
  <c r="CA146" i="1"/>
  <c r="BI188" i="1"/>
  <c r="BX118" i="1"/>
  <c r="CA140" i="1"/>
  <c r="BT48" i="1"/>
  <c r="BU26" i="1"/>
  <c r="BU38" i="1"/>
  <c r="CB97" i="1"/>
  <c r="CP15" i="1"/>
  <c r="BQ33" i="1"/>
  <c r="BZ15" i="1"/>
  <c r="DR100" i="1"/>
  <c r="BS27" i="1"/>
  <c r="DR185" i="1"/>
  <c r="BI38" i="1"/>
  <c r="BI187" i="1"/>
  <c r="DR152" i="1"/>
  <c r="DR176" i="1"/>
  <c r="CC79" i="1"/>
  <c r="BQ35" i="1"/>
  <c r="BQ24" i="1"/>
  <c r="DR148" i="1"/>
  <c r="CC71" i="1"/>
  <c r="CM3" i="1"/>
  <c r="CM40" i="1" s="1"/>
  <c r="CB34" i="1"/>
  <c r="CB8" i="1"/>
  <c r="BU94" i="1"/>
  <c r="BX170" i="1"/>
  <c r="CY170" i="1" s="1"/>
  <c r="BS44" i="1"/>
  <c r="BS80" i="1" s="1"/>
  <c r="BQ150" i="1"/>
  <c r="CW150" i="1" s="1"/>
  <c r="BI8" i="1"/>
  <c r="BX58" i="1"/>
  <c r="CB94" i="1"/>
  <c r="BU11" i="1"/>
  <c r="BZ19" i="1"/>
  <c r="BQ37" i="1"/>
  <c r="DR150" i="1"/>
  <c r="BQ5" i="1"/>
  <c r="CA179" i="1"/>
  <c r="BX187" i="1"/>
  <c r="CY187" i="1" s="1"/>
  <c r="BQ111" i="1"/>
  <c r="DR64" i="1"/>
  <c r="CL82" i="1"/>
  <c r="DR170" i="1"/>
  <c r="BI29" i="1"/>
  <c r="CB96" i="1"/>
  <c r="BQ118" i="1"/>
  <c r="BQ38" i="1"/>
  <c r="BQ170" i="1"/>
  <c r="CW170" i="1" s="1"/>
  <c r="BI23" i="1"/>
  <c r="DS74" i="1"/>
  <c r="DQ74" i="1"/>
  <c r="CW138" i="1"/>
  <c r="ET138" i="1"/>
  <c r="BT138" i="1"/>
  <c r="BQ129" i="1"/>
  <c r="DQ22" i="1"/>
  <c r="DQ72" i="1"/>
  <c r="DS11" i="1"/>
  <c r="DM12" i="1"/>
  <c r="DP33" i="1"/>
  <c r="BI13" i="1"/>
  <c r="CA75" i="1"/>
  <c r="CB104" i="1"/>
  <c r="BS36" i="1"/>
  <c r="CA151" i="1"/>
  <c r="CB89" i="1"/>
  <c r="BX153" i="1"/>
  <c r="CY153" i="1" s="1"/>
  <c r="DR153" i="1"/>
  <c r="CC186" i="1"/>
  <c r="E13" i="1"/>
  <c r="BX14" i="1"/>
  <c r="BQ14" i="1"/>
  <c r="DL70" i="1"/>
  <c r="DP70" i="1"/>
  <c r="DQ73" i="1"/>
  <c r="DM73" i="1"/>
  <c r="BQ59" i="1"/>
  <c r="CW59" i="1" s="1"/>
  <c r="BX59" i="1"/>
  <c r="CY59" i="1" s="1"/>
  <c r="CB95" i="1"/>
  <c r="BU95" i="1"/>
  <c r="CB90" i="1"/>
  <c r="BU90" i="1"/>
  <c r="DR11" i="1"/>
  <c r="CB105" i="1"/>
  <c r="DK80" i="1"/>
  <c r="BU17" i="1"/>
  <c r="CP6" i="1"/>
  <c r="CY182" i="1"/>
  <c r="CV36" i="1"/>
  <c r="BX163" i="1"/>
  <c r="CY163" i="1" s="1"/>
  <c r="BQ163" i="1"/>
  <c r="DR163" i="1"/>
  <c r="CW166" i="1"/>
  <c r="BU27" i="1"/>
  <c r="CB27" i="1"/>
  <c r="BS17" i="1"/>
  <c r="BU25" i="1"/>
  <c r="BQ23" i="1"/>
  <c r="BX23" i="1"/>
  <c r="DQ38" i="1"/>
  <c r="CV29" i="1"/>
  <c r="DS9" i="1"/>
  <c r="DQ9" i="1"/>
  <c r="DM13" i="1"/>
  <c r="DS13" i="1"/>
  <c r="DM27" i="1"/>
  <c r="DS27" i="1"/>
  <c r="DS18" i="1"/>
  <c r="CV33" i="1"/>
  <c r="DS31" i="1"/>
  <c r="DQ31" i="1"/>
  <c r="DM31" i="1"/>
  <c r="DM8" i="1"/>
  <c r="DS8" i="1"/>
  <c r="CP33" i="1"/>
  <c r="BZ34" i="1"/>
  <c r="BI42" i="1"/>
  <c r="DQ12" i="1"/>
  <c r="BS28" i="1"/>
  <c r="BZ28" i="1"/>
  <c r="CA29" i="1" s="1"/>
  <c r="BU30" i="1"/>
  <c r="DR6" i="1"/>
  <c r="DQ32" i="1"/>
  <c r="DQ59" i="1"/>
  <c r="DP35" i="1"/>
  <c r="DM72" i="1"/>
  <c r="BI186" i="1"/>
  <c r="DR37" i="1"/>
  <c r="DR58" i="1"/>
  <c r="DM11" i="1"/>
  <c r="DL47" i="1"/>
  <c r="DQ5" i="1"/>
  <c r="DM30" i="1"/>
  <c r="CB19" i="1"/>
  <c r="DS45" i="1"/>
  <c r="BS6" i="1"/>
  <c r="CA185" i="1"/>
  <c r="DP18" i="1"/>
  <c r="DS29" i="1"/>
  <c r="BT75" i="1"/>
  <c r="DS20" i="1"/>
  <c r="DS24" i="1"/>
  <c r="CB6" i="1"/>
  <c r="BQ60" i="1"/>
  <c r="CW60" i="1" s="1"/>
  <c r="DS73" i="1"/>
  <c r="CB30" i="1"/>
  <c r="CC30" i="1" s="1"/>
  <c r="BQ63" i="1"/>
  <c r="CW63" i="1" s="1"/>
  <c r="BQ28" i="1"/>
  <c r="DL71" i="1"/>
  <c r="DR9" i="1"/>
  <c r="BQ101" i="1"/>
  <c r="BZ13" i="1"/>
  <c r="BI149" i="1"/>
  <c r="BS20" i="1"/>
  <c r="DM21" i="1"/>
  <c r="DQ18" i="1"/>
  <c r="BQ11" i="1"/>
  <c r="BU8" i="1"/>
  <c r="CY177" i="1"/>
  <c r="DL36" i="1"/>
  <c r="BT77" i="1"/>
  <c r="BQ93" i="1"/>
  <c r="E21" i="1"/>
  <c r="BZ21" i="1"/>
  <c r="CC179" i="1"/>
  <c r="DR121" i="1"/>
  <c r="BQ74" i="1"/>
  <c r="CW74" i="1" s="1"/>
  <c r="BI71" i="1"/>
  <c r="BI70" i="1"/>
  <c r="BX88" i="1"/>
  <c r="BQ88" i="1"/>
  <c r="DL78" i="1"/>
  <c r="DR76" i="1"/>
  <c r="BX76" i="1"/>
  <c r="BY76" i="1" s="1"/>
  <c r="BY144" i="1"/>
  <c r="BI164" i="1"/>
  <c r="BI165" i="1"/>
  <c r="BY141" i="1"/>
  <c r="CY141" i="1"/>
  <c r="BX22" i="1"/>
  <c r="DR156" i="1"/>
  <c r="BQ156" i="1"/>
  <c r="CW156" i="1" s="1"/>
  <c r="BX156" i="1"/>
  <c r="CY156" i="1" s="1"/>
  <c r="DS58" i="1"/>
  <c r="DQ58" i="1"/>
  <c r="BQ96" i="1"/>
  <c r="BZ16" i="1"/>
  <c r="DS62" i="1"/>
  <c r="BQ187" i="1"/>
  <c r="CW187" i="1" s="1"/>
  <c r="DL75" i="1"/>
  <c r="BX171" i="1"/>
  <c r="CY171" i="1" s="1"/>
  <c r="CP16" i="1"/>
  <c r="BZ37" i="1"/>
  <c r="DL5" i="1"/>
  <c r="CP59" i="1"/>
  <c r="DS36" i="1"/>
  <c r="CV22" i="1"/>
  <c r="DL45" i="1"/>
  <c r="DQ20" i="1"/>
  <c r="BU88" i="1"/>
  <c r="DQ28" i="1"/>
  <c r="DQ29" i="1"/>
  <c r="BX28" i="1"/>
  <c r="DS38" i="1"/>
  <c r="BQ15" i="1"/>
  <c r="BU22" i="1"/>
  <c r="BU125" i="1"/>
  <c r="DM23" i="1"/>
  <c r="DR74" i="1"/>
  <c r="CB17" i="1"/>
  <c r="DL7" i="1"/>
  <c r="CY178" i="1"/>
  <c r="DS5" i="1"/>
  <c r="DL6" i="1"/>
  <c r="BI168" i="1"/>
  <c r="BX111" i="1"/>
  <c r="BQ76" i="1"/>
  <c r="CB124" i="1"/>
  <c r="DS26" i="1"/>
  <c r="CB102" i="1"/>
  <c r="BU14" i="1"/>
  <c r="DQ13" i="1"/>
  <c r="DR14" i="1"/>
  <c r="BQ70" i="1"/>
  <c r="BR70" i="1" s="1"/>
  <c r="CC180" i="1"/>
  <c r="DR22" i="1"/>
  <c r="CA175" i="1"/>
  <c r="BS8" i="1"/>
  <c r="DS61" i="1"/>
  <c r="BX101" i="1"/>
  <c r="BQ46" i="1"/>
  <c r="CW46" i="1" s="1"/>
  <c r="DL34" i="1"/>
  <c r="DQ26" i="1"/>
  <c r="DR38" i="1"/>
  <c r="DM9" i="1"/>
  <c r="DQ21" i="1"/>
  <c r="DQ8" i="1"/>
  <c r="DQ27" i="1"/>
  <c r="BX166" i="1"/>
  <c r="BI161" i="1"/>
  <c r="BX11" i="1"/>
  <c r="BT60" i="1"/>
  <c r="CA60" i="1"/>
  <c r="CB110" i="1"/>
  <c r="BU129" i="1"/>
  <c r="E28" i="1"/>
  <c r="CV32" i="1"/>
  <c r="E5" i="1"/>
  <c r="BI60" i="1"/>
  <c r="CP47" i="1"/>
  <c r="DQ17" i="1"/>
  <c r="DP12" i="1"/>
  <c r="BI37" i="1"/>
  <c r="DR32" i="1"/>
  <c r="DR160" i="1"/>
  <c r="BU120" i="1"/>
  <c r="CB99" i="1"/>
  <c r="CC100" i="1" s="1"/>
  <c r="BQ99" i="1"/>
  <c r="BR166" i="1"/>
  <c r="E4" i="1"/>
  <c r="BX100" i="1"/>
  <c r="BI72" i="1"/>
  <c r="BQ152" i="1"/>
  <c r="DP74" i="1"/>
  <c r="CP34" i="1"/>
  <c r="BI157" i="1"/>
  <c r="BX62" i="1"/>
  <c r="CY62" i="1" s="1"/>
  <c r="CC158" i="1"/>
  <c r="BQ116" i="1"/>
  <c r="BI147" i="1"/>
  <c r="CY143" i="1"/>
  <c r="CP35" i="1"/>
  <c r="CP31" i="1"/>
  <c r="CP20" i="1"/>
  <c r="E24" i="1"/>
  <c r="CP24" i="1"/>
  <c r="E10" i="1"/>
  <c r="CP73" i="1"/>
  <c r="E22" i="1"/>
  <c r="CV8" i="1"/>
  <c r="CV14" i="1"/>
  <c r="DR149" i="1"/>
  <c r="CC73" i="1"/>
  <c r="E19" i="1"/>
  <c r="E25" i="1"/>
  <c r="CP75" i="1"/>
  <c r="CP38" i="1"/>
  <c r="CP25" i="1"/>
  <c r="CP7" i="1"/>
  <c r="E63" i="1"/>
  <c r="E74" i="1"/>
  <c r="CP77" i="1"/>
  <c r="CP78" i="1"/>
  <c r="E59" i="1"/>
  <c r="E38" i="1"/>
  <c r="E75" i="1"/>
  <c r="CV21" i="1"/>
  <c r="CP79" i="1"/>
  <c r="E6" i="1"/>
  <c r="E30" i="1"/>
  <c r="E57" i="1"/>
  <c r="D3" i="1"/>
  <c r="CV20" i="1"/>
  <c r="E17" i="1"/>
  <c r="CV37" i="1"/>
  <c r="CP14" i="1"/>
  <c r="E46" i="1"/>
  <c r="CP45" i="1"/>
  <c r="CU44" i="1"/>
  <c r="DR171" i="1"/>
  <c r="DI3" i="1"/>
  <c r="DI40" i="1" s="1"/>
  <c r="DP5" i="1"/>
  <c r="DQ10" i="1"/>
  <c r="DM57" i="1"/>
  <c r="DS37" i="1"/>
  <c r="DL152" i="1"/>
  <c r="BX151" i="1"/>
  <c r="BS35" i="1"/>
  <c r="BI134" i="1"/>
  <c r="BQ172" i="1"/>
  <c r="BQ127" i="1"/>
  <c r="BI76" i="1"/>
  <c r="CB113" i="1"/>
  <c r="BX186" i="1"/>
  <c r="BS10" i="1"/>
  <c r="BI159" i="1"/>
  <c r="BU122" i="1"/>
  <c r="DR145" i="1"/>
  <c r="CB112" i="1"/>
  <c r="CB23" i="1"/>
  <c r="CB109" i="1"/>
  <c r="CA161" i="1"/>
  <c r="BT73" i="1"/>
  <c r="BI78" i="1"/>
  <c r="CC140" i="1"/>
  <c r="BZ14" i="1"/>
  <c r="BI25" i="1"/>
  <c r="CB20" i="1"/>
  <c r="BQ90" i="1"/>
  <c r="BH80" i="1"/>
  <c r="DR154" i="1"/>
  <c r="BI172" i="1"/>
  <c r="BS33" i="1"/>
  <c r="BS38" i="1"/>
  <c r="CB92" i="1"/>
  <c r="DR117" i="1"/>
  <c r="BJ44" i="1"/>
  <c r="DR47" i="1"/>
  <c r="BT140" i="1"/>
  <c r="ET139" i="1"/>
  <c r="BQ18" i="1"/>
  <c r="BX18" i="1"/>
  <c r="BZ5" i="1"/>
  <c r="BS5" i="1"/>
  <c r="BX20" i="1"/>
  <c r="BQ20" i="1"/>
  <c r="BQ12" i="1"/>
  <c r="DR12" i="1"/>
  <c r="BX12" i="1"/>
  <c r="BU18" i="1"/>
  <c r="CB18" i="1"/>
  <c r="CA70" i="1"/>
  <c r="CA71" i="1"/>
  <c r="BI5" i="1"/>
  <c r="BH1" i="1"/>
  <c r="BI39" i="1"/>
  <c r="BI1" i="1"/>
  <c r="BX78" i="1"/>
  <c r="CY78" i="1" s="1"/>
  <c r="BQ78" i="1"/>
  <c r="CW78" i="1" s="1"/>
  <c r="DP4" i="1"/>
  <c r="DL4" i="1"/>
  <c r="DM35" i="1"/>
  <c r="DQ35" i="1"/>
  <c r="DR35" i="1"/>
  <c r="BX188" i="1"/>
  <c r="CY188" i="1" s="1"/>
  <c r="DR188" i="1"/>
  <c r="DL57" i="1"/>
  <c r="DP57" i="1"/>
  <c r="CV7" i="1"/>
  <c r="CS1" i="1"/>
  <c r="CQ3" i="1"/>
  <c r="DM19" i="1"/>
  <c r="DS19" i="1"/>
  <c r="DP27" i="1"/>
  <c r="DL27" i="1"/>
  <c r="DP28" i="1"/>
  <c r="DS35" i="1"/>
  <c r="BS14" i="1"/>
  <c r="CB127" i="1"/>
  <c r="CA170" i="1"/>
  <c r="DR78" i="1"/>
  <c r="DL59" i="1"/>
  <c r="BQ171" i="1"/>
  <c r="BI75" i="1"/>
  <c r="DH3" i="1"/>
  <c r="DH39" i="1" s="1"/>
  <c r="BT72" i="1"/>
  <c r="BZ22" i="1"/>
  <c r="BS22" i="1"/>
  <c r="DR27" i="1"/>
  <c r="BX27" i="1"/>
  <c r="BY142" i="1"/>
  <c r="CY142" i="1"/>
  <c r="BU10" i="1"/>
  <c r="CB10" i="1"/>
  <c r="BQ98" i="1"/>
  <c r="BR98" i="1" s="1"/>
  <c r="DI44" i="1"/>
  <c r="DI80" i="1" s="1"/>
  <c r="DP45" i="1"/>
  <c r="BI27" i="1"/>
  <c r="BI26" i="1"/>
  <c r="CA188" i="1"/>
  <c r="CA187" i="1"/>
  <c r="BY182" i="1"/>
  <c r="BY181" i="1"/>
  <c r="BQ29" i="1"/>
  <c r="BX29" i="1"/>
  <c r="DR29" i="1"/>
  <c r="BU121" i="1"/>
  <c r="CB121" i="1"/>
  <c r="BU31" i="1"/>
  <c r="CB31" i="1"/>
  <c r="DS60" i="1"/>
  <c r="DR60" i="1"/>
  <c r="DK81" i="1"/>
  <c r="DM71" i="1"/>
  <c r="DS71" i="1"/>
  <c r="DR26" i="1"/>
  <c r="BX26" i="1"/>
  <c r="CP10" i="1"/>
  <c r="CA62" i="1"/>
  <c r="CA63" i="1"/>
  <c r="DM63" i="1"/>
  <c r="DS63" i="1"/>
  <c r="DQ63" i="1"/>
  <c r="DR63" i="1"/>
  <c r="BU33" i="1"/>
  <c r="CB33" i="1"/>
  <c r="CC62" i="1"/>
  <c r="CC61" i="1"/>
  <c r="DR86" i="1"/>
  <c r="CA167" i="1"/>
  <c r="CA166" i="1"/>
  <c r="DR34" i="1"/>
  <c r="DS34" i="1"/>
  <c r="DQ34" i="1"/>
  <c r="DM34" i="1"/>
  <c r="BI169" i="1"/>
  <c r="BI170" i="1"/>
  <c r="CC141" i="1"/>
  <c r="CC142" i="1"/>
  <c r="DR90" i="1"/>
  <c r="BX90" i="1"/>
  <c r="CA152" i="1"/>
  <c r="CA153" i="1"/>
  <c r="DM47" i="1"/>
  <c r="DS47" i="1"/>
  <c r="DQ47" i="1"/>
  <c r="BH42" i="1"/>
  <c r="BI47" i="1"/>
  <c r="BX154" i="1"/>
  <c r="BQ154" i="1"/>
  <c r="CW154" i="1" s="1"/>
  <c r="CA73" i="1"/>
  <c r="CA72" i="1"/>
  <c r="CV9" i="1"/>
  <c r="CU3" i="1"/>
  <c r="CC149" i="1"/>
  <c r="CC148" i="1"/>
  <c r="BV42" i="1"/>
  <c r="BU44" i="1"/>
  <c r="BU81" i="1" s="1"/>
  <c r="BV43" i="1"/>
  <c r="DJ3" i="1"/>
  <c r="DJ39" i="1"/>
  <c r="DJ40" i="1"/>
  <c r="DM10" i="1"/>
  <c r="DS10" i="1"/>
  <c r="BU35" i="1"/>
  <c r="CB35" i="1"/>
  <c r="CY144" i="1"/>
  <c r="CA144" i="1"/>
  <c r="BZ136" i="1"/>
  <c r="CS3" i="1"/>
  <c r="BQ151" i="1"/>
  <c r="CW151" i="1" s="1"/>
  <c r="DR20" i="1"/>
  <c r="BI173" i="1"/>
  <c r="DR10" i="1"/>
  <c r="EE44" i="1"/>
  <c r="BI48" i="1"/>
  <c r="CB16" i="1"/>
  <c r="BH3" i="1"/>
  <c r="DL72" i="1"/>
  <c r="DR129" i="1"/>
  <c r="CA160" i="1"/>
  <c r="BS7" i="1"/>
  <c r="BZ7" i="1"/>
  <c r="BU101" i="1"/>
  <c r="CB101" i="1"/>
  <c r="CC101" i="1" s="1"/>
  <c r="BT58" i="1"/>
  <c r="BT42" i="1"/>
  <c r="DR102" i="1"/>
  <c r="BQ102" i="1"/>
  <c r="BQ109" i="1"/>
  <c r="BX109" i="1"/>
  <c r="DR128" i="1"/>
  <c r="BQ128" i="1"/>
  <c r="BX128" i="1"/>
  <c r="BQ112" i="1"/>
  <c r="BX112" i="1"/>
  <c r="DR112" i="1"/>
  <c r="BX124" i="1"/>
  <c r="DR124" i="1"/>
  <c r="BQ164" i="1"/>
  <c r="CW164" i="1" s="1"/>
  <c r="DR164" i="1"/>
  <c r="BX164" i="1"/>
  <c r="CY164" i="1" s="1"/>
  <c r="DR36" i="1"/>
  <c r="BX36" i="1"/>
  <c r="BU7" i="1"/>
  <c r="CB7" i="1"/>
  <c r="BU15" i="1"/>
  <c r="CB15" i="1"/>
  <c r="BU130" i="1"/>
  <c r="CB130" i="1"/>
  <c r="EC9" i="1"/>
  <c r="BO9" i="1" s="1"/>
  <c r="CB9" i="1" s="1"/>
  <c r="EJ3" i="1"/>
  <c r="CB12" i="1"/>
  <c r="BU12" i="1"/>
  <c r="BU106" i="1"/>
  <c r="CB106" i="1"/>
  <c r="CP9" i="1"/>
  <c r="CL1" i="1"/>
  <c r="CV38" i="1"/>
  <c r="BS24" i="1"/>
  <c r="BZ24" i="1"/>
  <c r="BX115" i="1"/>
  <c r="BQ115" i="1"/>
  <c r="DR122" i="1"/>
  <c r="BQ122" i="1"/>
  <c r="BX113" i="1"/>
  <c r="BQ113" i="1"/>
  <c r="CC60" i="1"/>
  <c r="BI10" i="1"/>
  <c r="BI11" i="1"/>
  <c r="CY139" i="1"/>
  <c r="BY140" i="1"/>
  <c r="CB128" i="1"/>
  <c r="BU128" i="1"/>
  <c r="BX19" i="1"/>
  <c r="DR19" i="1"/>
  <c r="BQ19" i="1"/>
  <c r="CC46" i="1"/>
  <c r="CB44" i="1"/>
  <c r="CB81" i="1" s="1"/>
  <c r="BU112" i="1"/>
  <c r="BI32" i="1"/>
  <c r="BI33" i="1"/>
  <c r="CC77" i="1"/>
  <c r="DL77" i="1"/>
  <c r="DP77" i="1"/>
  <c r="CA57" i="1"/>
  <c r="CA58" i="1"/>
  <c r="DL61" i="1"/>
  <c r="DP61" i="1"/>
  <c r="BZ44" i="1"/>
  <c r="CA46" i="1"/>
  <c r="EB5" i="1"/>
  <c r="BN5" i="1" s="1"/>
  <c r="EI3" i="1"/>
  <c r="BX169" i="1"/>
  <c r="BQ169" i="1"/>
  <c r="CW169" i="1" s="1"/>
  <c r="DR169" i="1"/>
  <c r="BQ31" i="1"/>
  <c r="DR31" i="1"/>
  <c r="BX31" i="1"/>
  <c r="CA183" i="1"/>
  <c r="CA184" i="1"/>
  <c r="DP25" i="1"/>
  <c r="DL25" i="1"/>
  <c r="DK39" i="1"/>
  <c r="DK3" i="1"/>
  <c r="DK40" i="1"/>
  <c r="DP15" i="1"/>
  <c r="DL15" i="1"/>
  <c r="DQ25" i="1"/>
  <c r="DR25" i="1"/>
  <c r="DS25" i="1"/>
  <c r="DL20" i="1"/>
  <c r="DP20" i="1"/>
  <c r="BX4" i="1"/>
  <c r="DR4" i="1"/>
  <c r="DY48" i="1"/>
  <c r="BK48" i="1" s="1"/>
  <c r="BX48" i="1" s="1"/>
  <c r="EF44" i="1"/>
  <c r="CB93" i="1"/>
  <c r="BU93" i="1"/>
  <c r="BN84" i="1"/>
  <c r="DM46" i="1"/>
  <c r="DR46" i="1"/>
  <c r="DS46" i="1"/>
  <c r="CO3" i="1"/>
  <c r="CO39" i="1" s="1"/>
  <c r="BU13" i="1"/>
  <c r="CA162" i="1"/>
  <c r="BL3" i="1"/>
  <c r="DR151" i="1"/>
  <c r="BX47" i="1"/>
  <c r="CC145" i="1"/>
  <c r="DP37" i="1"/>
  <c r="CB28" i="1"/>
  <c r="CC29" i="1" s="1"/>
  <c r="CR1" i="1"/>
  <c r="BQ26" i="1"/>
  <c r="BZ33" i="1"/>
  <c r="DQ60" i="1"/>
  <c r="BI158" i="1"/>
  <c r="BU109" i="1"/>
  <c r="CB122" i="1"/>
  <c r="BQ36" i="1"/>
  <c r="BU107" i="1"/>
  <c r="DQ46" i="1"/>
  <c r="DP31" i="1"/>
  <c r="BS18" i="1"/>
  <c r="BU115" i="1"/>
  <c r="CA48" i="1"/>
  <c r="CA145" i="1"/>
  <c r="BS21" i="1"/>
  <c r="DR126" i="1"/>
  <c r="BQ126" i="1"/>
  <c r="BQ13" i="1"/>
  <c r="BX13" i="1"/>
  <c r="BX107" i="1"/>
  <c r="BQ107" i="1"/>
  <c r="CY138" i="1"/>
  <c r="CC139" i="1"/>
  <c r="CP11" i="1"/>
  <c r="CC155" i="1"/>
  <c r="CC156" i="1"/>
  <c r="DR113" i="1"/>
  <c r="DM76" i="1"/>
  <c r="DS76" i="1"/>
  <c r="CY72" i="1"/>
  <c r="DS57" i="1"/>
  <c r="DR57" i="1"/>
  <c r="DK44" i="1"/>
  <c r="CM44" i="1"/>
  <c r="CM81" i="1" s="1"/>
  <c r="DP21" i="1"/>
  <c r="BZ35" i="1"/>
  <c r="DP79" i="1"/>
  <c r="CY181" i="1"/>
  <c r="BU113" i="1"/>
  <c r="BS26" i="1"/>
  <c r="DM74" i="1"/>
  <c r="DR127" i="1"/>
  <c r="CW73" i="1"/>
  <c r="CP60" i="1"/>
  <c r="E76" i="1"/>
  <c r="BX10" i="1"/>
  <c r="BU114" i="1"/>
  <c r="BI59" i="1"/>
  <c r="CM1" i="1"/>
  <c r="BX99" i="1"/>
  <c r="DR99" i="1"/>
  <c r="DJ191" i="1"/>
  <c r="BK136" i="1"/>
  <c r="BK3" i="1"/>
  <c r="BI183" i="1"/>
  <c r="BU21" i="1"/>
  <c r="CP185" i="1"/>
  <c r="BX125" i="1"/>
  <c r="BX165" i="1"/>
  <c r="CY165" i="1" s="1"/>
  <c r="DJ136" i="1"/>
  <c r="CP139" i="1"/>
  <c r="CC185" i="1"/>
  <c r="E58" i="1"/>
  <c r="CW165" i="1"/>
  <c r="BI146" i="1"/>
  <c r="DR165" i="1"/>
  <c r="BQ130" i="1"/>
  <c r="BX92" i="1"/>
  <c r="BY92" i="1" s="1"/>
  <c r="BZ26" i="1"/>
  <c r="DR119" i="1"/>
  <c r="DR158" i="1"/>
  <c r="DR110" i="1"/>
  <c r="DP160" i="1"/>
  <c r="DL145" i="1"/>
  <c r="CK3" i="1"/>
  <c r="CK39" i="1" s="1"/>
  <c r="BI155" i="1"/>
  <c r="CV13" i="1"/>
  <c r="CS42" i="1"/>
  <c r="E31" i="1"/>
  <c r="BX95" i="1"/>
  <c r="DR73" i="1"/>
  <c r="BH134" i="1"/>
  <c r="CO44" i="1"/>
  <c r="CO81" i="1" s="1"/>
  <c r="CS44" i="1"/>
  <c r="BX122" i="1"/>
  <c r="BI17" i="1"/>
  <c r="BU23" i="1"/>
  <c r="BQ123" i="1"/>
  <c r="BQ120" i="1"/>
  <c r="DR120" i="1"/>
  <c r="BQ161" i="1"/>
  <c r="BR161" i="1" s="1"/>
  <c r="BX161" i="1"/>
  <c r="CY161" i="1" s="1"/>
  <c r="DR161" i="1"/>
  <c r="BX155" i="1"/>
  <c r="CY155" i="1" s="1"/>
  <c r="DR155" i="1"/>
  <c r="BI153" i="1"/>
  <c r="BI154" i="1"/>
  <c r="BS25" i="1"/>
  <c r="BZ25" i="1"/>
  <c r="BQ30" i="1"/>
  <c r="BX30" i="1"/>
  <c r="BX71" i="1"/>
  <c r="CY71" i="1" s="1"/>
  <c r="BQ71" i="1"/>
  <c r="BM86" i="1"/>
  <c r="EH84" i="1"/>
  <c r="BT139" i="1"/>
  <c r="CW139" i="1"/>
  <c r="BQ174" i="1"/>
  <c r="BX174" i="1"/>
  <c r="DR174" i="1"/>
  <c r="BX94" i="1"/>
  <c r="BQ94" i="1"/>
  <c r="BU98" i="1"/>
  <c r="BO84" i="1"/>
  <c r="BY143" i="1"/>
  <c r="DR98" i="1"/>
  <c r="EE3" i="1"/>
  <c r="BQ105" i="1"/>
  <c r="BQ119" i="1"/>
  <c r="DR147" i="1"/>
  <c r="BX116" i="1"/>
  <c r="BX158" i="1"/>
  <c r="ET158" i="1" s="1"/>
  <c r="BX110" i="1"/>
  <c r="DQ79" i="1"/>
  <c r="BJ136" i="1"/>
  <c r="CM42" i="1"/>
  <c r="BH190" i="1"/>
  <c r="DR21" i="1"/>
  <c r="EJ84" i="1"/>
  <c r="BQ103" i="1"/>
  <c r="DR89" i="1"/>
  <c r="BQ155" i="1"/>
  <c r="CW155" i="1" s="1"/>
  <c r="BQ89" i="1"/>
  <c r="BX7" i="1"/>
  <c r="BX149" i="1"/>
  <c r="CY149" i="1" s="1"/>
  <c r="BX105" i="1"/>
  <c r="BH136" i="1"/>
  <c r="DQ70" i="1"/>
  <c r="DR71" i="1"/>
  <c r="DR79" i="1"/>
  <c r="EE84" i="1"/>
  <c r="BS30" i="1"/>
  <c r="BJ3" i="1"/>
  <c r="DR7" i="1"/>
  <c r="BX120" i="1"/>
  <c r="CC184" i="1"/>
  <c r="DR103" i="1"/>
  <c r="CY183" i="1"/>
  <c r="CB136" i="1"/>
  <c r="CB191" i="1" s="1"/>
  <c r="BI190" i="1"/>
  <c r="BQ27" i="1"/>
  <c r="DS70" i="1"/>
  <c r="DM79" i="1"/>
  <c r="BS136" i="1"/>
  <c r="DR8" i="1"/>
  <c r="BX147" i="1"/>
  <c r="CY147" i="1" s="1"/>
  <c r="CK44" i="1"/>
  <c r="CK81" i="1" s="1"/>
  <c r="BT59" i="1"/>
  <c r="DJ44" i="1"/>
  <c r="DR95" i="1"/>
  <c r="BQ95" i="1"/>
  <c r="DR94" i="1"/>
  <c r="CA157" i="1"/>
  <c r="DR115" i="1"/>
  <c r="CB24" i="1"/>
  <c r="DQ57" i="1"/>
  <c r="EF3" i="1"/>
  <c r="BQ62" i="1"/>
  <c r="CW62" i="1" s="1"/>
  <c r="DR186" i="1"/>
  <c r="BH39" i="1"/>
  <c r="BI184" i="1"/>
  <c r="EG3" i="1"/>
  <c r="DR97" i="1"/>
  <c r="EI84" i="1"/>
  <c r="BQ153" i="1"/>
  <c r="CW153" i="1" s="1"/>
  <c r="BX97" i="1"/>
  <c r="BX73" i="1"/>
  <c r="CY73" i="1" s="1"/>
  <c r="CP85" i="1"/>
  <c r="CP132" i="1" s="1"/>
  <c r="CM82" i="1"/>
  <c r="CP32" i="1"/>
  <c r="E27" i="1"/>
  <c r="E16" i="1"/>
  <c r="BX172" i="1"/>
  <c r="BQ117" i="1"/>
  <c r="CP4" i="1"/>
  <c r="BQ145" i="1"/>
  <c r="E23" i="1"/>
  <c r="DQ19" i="1"/>
  <c r="DH44" i="1"/>
  <c r="DH81" i="1" s="1"/>
  <c r="BZ10" i="1"/>
  <c r="BQ4" i="1"/>
  <c r="CV17" i="1"/>
  <c r="CC147" i="1"/>
  <c r="DR130" i="1"/>
  <c r="EF84" i="1"/>
  <c r="BM3" i="1"/>
  <c r="AY44" i="1"/>
  <c r="CQ44" i="1"/>
  <c r="AY3" i="1"/>
  <c r="BH44" i="1"/>
  <c r="DR172" i="1"/>
  <c r="BQ121" i="1"/>
  <c r="CL42" i="1"/>
  <c r="EG84" i="1"/>
  <c r="BX130" i="1"/>
  <c r="DP78" i="1"/>
  <c r="CY179" i="1"/>
  <c r="BI80" i="1"/>
  <c r="EH3" i="1"/>
  <c r="CR42" i="1"/>
  <c r="DJ80" i="1"/>
  <c r="BX145" i="1"/>
  <c r="CY145" i="1" s="1"/>
  <c r="BX121" i="1"/>
  <c r="DJ81" i="1"/>
  <c r="BX126" i="1"/>
  <c r="BQ21" i="1"/>
  <c r="BX93" i="1"/>
  <c r="DM25" i="1"/>
  <c r="CA158" i="1"/>
  <c r="BX127" i="1"/>
  <c r="DL79" i="1"/>
  <c r="DQ37" i="1"/>
  <c r="CB25" i="1"/>
  <c r="DL26" i="1"/>
  <c r="CA78" i="1"/>
  <c r="DS158" i="1"/>
  <c r="E73" i="1"/>
  <c r="BI16" i="1"/>
  <c r="BI79" i="1"/>
  <c r="E29" i="1"/>
  <c r="BR160" i="1"/>
  <c r="CY75" i="1"/>
  <c r="ET75" i="1"/>
  <c r="CW167" i="1"/>
  <c r="CW162" i="1"/>
  <c r="CY61" i="1"/>
  <c r="ET72" i="1"/>
  <c r="ET61" i="1"/>
  <c r="DR87" i="1"/>
  <c r="BQ87" i="1"/>
  <c r="BX87" i="1"/>
  <c r="BJ84" i="1"/>
  <c r="BQ45" i="1"/>
  <c r="BX45" i="1"/>
  <c r="DR45" i="1"/>
  <c r="BX146" i="1"/>
  <c r="DR146" i="1"/>
  <c r="BQ146" i="1"/>
  <c r="BR7" i="1" l="1"/>
  <c r="CC86" i="1"/>
  <c r="ES152" i="1"/>
  <c r="ES143" i="1"/>
  <c r="CC117" i="1"/>
  <c r="CC116" i="1"/>
  <c r="BY102" i="1"/>
  <c r="ES147" i="1"/>
  <c r="ES180" i="1"/>
  <c r="ES7" i="1"/>
  <c r="ES177" i="1"/>
  <c r="BY21" i="1"/>
  <c r="BY22" i="1"/>
  <c r="BR26" i="1"/>
  <c r="CY79" i="1"/>
  <c r="CZ79" i="1" s="1"/>
  <c r="BR25" i="1"/>
  <c r="ES150" i="1"/>
  <c r="BV20" i="1"/>
  <c r="BV118" i="1"/>
  <c r="BV117" i="1"/>
  <c r="ES156" i="1"/>
  <c r="ES154" i="1"/>
  <c r="ES160" i="1"/>
  <c r="ES19" i="1"/>
  <c r="BV92" i="1"/>
  <c r="ES153" i="1"/>
  <c r="BY18" i="1"/>
  <c r="BY17" i="1"/>
  <c r="BY35" i="1"/>
  <c r="BY34" i="1"/>
  <c r="CC15" i="1"/>
  <c r="CC14" i="1"/>
  <c r="ES158" i="1"/>
  <c r="BV124" i="1"/>
  <c r="ES6" i="1"/>
  <c r="ES175" i="1"/>
  <c r="ES18" i="1"/>
  <c r="ES173" i="1"/>
  <c r="ES46" i="1"/>
  <c r="ES8" i="1"/>
  <c r="ES183" i="1"/>
  <c r="ES171" i="1"/>
  <c r="ES75" i="1"/>
  <c r="ES169" i="1"/>
  <c r="ES74" i="1"/>
  <c r="ES151" i="1"/>
  <c r="ES4" i="1"/>
  <c r="ES78" i="1"/>
  <c r="ES77" i="1"/>
  <c r="ES79" i="1"/>
  <c r="ES76" i="1"/>
  <c r="ES73" i="1"/>
  <c r="ES157" i="1"/>
  <c r="ES159" i="1"/>
  <c r="ES37" i="1"/>
  <c r="ES36" i="1"/>
  <c r="ES45" i="1"/>
  <c r="ES10" i="1"/>
  <c r="ES5" i="1"/>
  <c r="BY160" i="1"/>
  <c r="CC88" i="1"/>
  <c r="ES35" i="1"/>
  <c r="ES47" i="1"/>
  <c r="CO191" i="1"/>
  <c r="ES38" i="1"/>
  <c r="ES12" i="1"/>
  <c r="ES70" i="1"/>
  <c r="ES34" i="1"/>
  <c r="ES32" i="1"/>
  <c r="ES60" i="1"/>
  <c r="ES9" i="1"/>
  <c r="ES27" i="1"/>
  <c r="ES155" i="1"/>
  <c r="ES15" i="1"/>
  <c r="ES26" i="1"/>
  <c r="CK190" i="1"/>
  <c r="ET159" i="1"/>
  <c r="BY16" i="1"/>
  <c r="ES21" i="1"/>
  <c r="ES31" i="1"/>
  <c r="ES57" i="1"/>
  <c r="ES24" i="1"/>
  <c r="ES17" i="1"/>
  <c r="ES25" i="1"/>
  <c r="DH190" i="1"/>
  <c r="CP136" i="1"/>
  <c r="ES20" i="1"/>
  <c r="ES71" i="1"/>
  <c r="ES33" i="1"/>
  <c r="ES16" i="1"/>
  <c r="CJ190" i="1"/>
  <c r="ES58" i="1"/>
  <c r="CM191" i="1"/>
  <c r="CJ191" i="1" s="1"/>
  <c r="CC126" i="1"/>
  <c r="CA31" i="1"/>
  <c r="ES61" i="1"/>
  <c r="CQ134" i="1"/>
  <c r="ES14" i="1"/>
  <c r="ES63" i="1"/>
  <c r="ES59" i="1"/>
  <c r="ES28" i="1"/>
  <c r="ES11" i="1"/>
  <c r="ES29" i="1"/>
  <c r="ES30" i="1"/>
  <c r="ES62" i="1"/>
  <c r="ES23" i="1"/>
  <c r="ES22" i="1"/>
  <c r="BS100" i="1"/>
  <c r="CW100" i="1" s="1"/>
  <c r="BZ100" i="1"/>
  <c r="CY100" i="1" s="1"/>
  <c r="BV87" i="1"/>
  <c r="CK134" i="1"/>
  <c r="CP190" i="1"/>
  <c r="BV127" i="1"/>
  <c r="CY32" i="1"/>
  <c r="CC33" i="1"/>
  <c r="CW16" i="1"/>
  <c r="BS89" i="1"/>
  <c r="CW89" i="1" s="1"/>
  <c r="CC125" i="1"/>
  <c r="CY64" i="1"/>
  <c r="CZ65" i="1" s="1"/>
  <c r="BR57" i="1"/>
  <c r="CC108" i="1"/>
  <c r="BT38" i="1"/>
  <c r="BV112" i="1"/>
  <c r="CC109" i="1"/>
  <c r="BT20" i="1"/>
  <c r="BV111" i="1"/>
  <c r="BT13" i="1"/>
  <c r="ET167" i="1"/>
  <c r="BY167" i="1"/>
  <c r="BV30" i="1"/>
  <c r="BY8" i="1"/>
  <c r="BY9" i="1"/>
  <c r="BV29" i="1"/>
  <c r="BT37" i="1"/>
  <c r="BR18" i="1"/>
  <c r="BR168" i="1"/>
  <c r="ET168" i="1"/>
  <c r="BY168" i="1"/>
  <c r="BY169" i="1"/>
  <c r="CW32" i="1"/>
  <c r="BY47" i="1"/>
  <c r="CC107" i="1"/>
  <c r="DP136" i="1"/>
  <c r="DP191" i="1" s="1"/>
  <c r="BV28" i="1"/>
  <c r="BY120" i="1"/>
  <c r="CP191" i="1"/>
  <c r="DS136" i="1"/>
  <c r="DI191" i="1"/>
  <c r="BV105" i="1"/>
  <c r="ET160" i="1"/>
  <c r="ET189" i="1"/>
  <c r="BV109" i="1"/>
  <c r="BY119" i="1"/>
  <c r="CC115" i="1"/>
  <c r="DR85" i="1"/>
  <c r="DR131" i="1" s="1"/>
  <c r="CY160" i="1"/>
  <c r="CZ161" i="1" s="1"/>
  <c r="CZ144" i="1"/>
  <c r="BY129" i="1"/>
  <c r="BY58" i="1"/>
  <c r="BV116" i="1"/>
  <c r="BY25" i="1"/>
  <c r="BR125" i="1"/>
  <c r="BV121" i="1"/>
  <c r="BR92" i="1"/>
  <c r="BY104" i="1"/>
  <c r="BZ103" i="1"/>
  <c r="ET103" i="1" s="1"/>
  <c r="BZ96" i="1"/>
  <c r="CY96" i="1" s="1"/>
  <c r="BY105" i="1"/>
  <c r="CA19" i="1"/>
  <c r="CA18" i="1"/>
  <c r="BZ90" i="1"/>
  <c r="CY90" i="1" s="1"/>
  <c r="BS90" i="1"/>
  <c r="BS112" i="1"/>
  <c r="CW112" i="1" s="1"/>
  <c r="BZ112" i="1"/>
  <c r="BZ106" i="1"/>
  <c r="BZ116" i="1"/>
  <c r="ET116" i="1" s="1"/>
  <c r="BZ114" i="1"/>
  <c r="CY114" i="1" s="1"/>
  <c r="BS114" i="1"/>
  <c r="BS92" i="1"/>
  <c r="CW92" i="1" s="1"/>
  <c r="BZ92" i="1"/>
  <c r="CY92" i="1" s="1"/>
  <c r="BS94" i="1"/>
  <c r="CW94" i="1" s="1"/>
  <c r="BZ94" i="1"/>
  <c r="CY94" i="1" s="1"/>
  <c r="BZ126" i="1"/>
  <c r="CY126" i="1" s="1"/>
  <c r="BS126" i="1"/>
  <c r="CW126" i="1" s="1"/>
  <c r="BS88" i="1"/>
  <c r="BZ88" i="1"/>
  <c r="BS105" i="1"/>
  <c r="BZ105" i="1"/>
  <c r="ET105" i="1" s="1"/>
  <c r="BZ110" i="1"/>
  <c r="ET110" i="1" s="1"/>
  <c r="CW28" i="1"/>
  <c r="BY113" i="1"/>
  <c r="BS96" i="1"/>
  <c r="CW96" i="1" s="1"/>
  <c r="BS104" i="1"/>
  <c r="CW104" i="1" s="1"/>
  <c r="BZ108" i="1"/>
  <c r="CY108" i="1" s="1"/>
  <c r="BS108" i="1"/>
  <c r="CW108" i="1" s="1"/>
  <c r="BZ99" i="1"/>
  <c r="CY99" i="1" s="1"/>
  <c r="BS99" i="1"/>
  <c r="BZ124" i="1"/>
  <c r="BS124" i="1"/>
  <c r="BZ101" i="1"/>
  <c r="BS101" i="1"/>
  <c r="BS118" i="1"/>
  <c r="CW118" i="1" s="1"/>
  <c r="BZ118" i="1"/>
  <c r="ET118" i="1" s="1"/>
  <c r="BZ130" i="1"/>
  <c r="CY130" i="1" s="1"/>
  <c r="BS130" i="1"/>
  <c r="CW130" i="1" s="1"/>
  <c r="BS109" i="1"/>
  <c r="BZ109" i="1"/>
  <c r="ET109" i="1" s="1"/>
  <c r="BS115" i="1"/>
  <c r="CW115" i="1" s="1"/>
  <c r="BZ115" i="1"/>
  <c r="CY115" i="1" s="1"/>
  <c r="BS129" i="1"/>
  <c r="CW129" i="1" s="1"/>
  <c r="BZ129" i="1"/>
  <c r="CY129" i="1" s="1"/>
  <c r="BZ125" i="1"/>
  <c r="CY125" i="1" s="1"/>
  <c r="BS125" i="1"/>
  <c r="CW125" i="1" s="1"/>
  <c r="BS127" i="1"/>
  <c r="CW127" i="1" s="1"/>
  <c r="BZ127" i="1"/>
  <c r="BS102" i="1"/>
  <c r="CW102" i="1" s="1"/>
  <c r="BZ102" i="1"/>
  <c r="CY102" i="1" s="1"/>
  <c r="BZ117" i="1"/>
  <c r="CY117" i="1" s="1"/>
  <c r="BS117" i="1"/>
  <c r="CW117" i="1" s="1"/>
  <c r="BZ97" i="1"/>
  <c r="ET97" i="1" s="1"/>
  <c r="BS97" i="1"/>
  <c r="CW97" i="1" s="1"/>
  <c r="BZ122" i="1"/>
  <c r="ET122" i="1" s="1"/>
  <c r="BS122" i="1"/>
  <c r="BS93" i="1"/>
  <c r="BZ93" i="1"/>
  <c r="CY93" i="1" s="1"/>
  <c r="BS128" i="1"/>
  <c r="CW128" i="1" s="1"/>
  <c r="BZ128" i="1"/>
  <c r="BS107" i="1"/>
  <c r="CW107" i="1" s="1"/>
  <c r="BZ107" i="1"/>
  <c r="BZ98" i="1"/>
  <c r="ET98" i="1" s="1"/>
  <c r="BS98" i="1"/>
  <c r="CW98" i="1" s="1"/>
  <c r="BS120" i="1"/>
  <c r="CW120" i="1" s="1"/>
  <c r="BZ120" i="1"/>
  <c r="ET120" i="1" s="1"/>
  <c r="BS87" i="1"/>
  <c r="BZ87" i="1"/>
  <c r="ET87" i="1" s="1"/>
  <c r="BS95" i="1"/>
  <c r="CW95" i="1" s="1"/>
  <c r="BZ95" i="1"/>
  <c r="BZ123" i="1"/>
  <c r="ET123" i="1" s="1"/>
  <c r="BS123" i="1"/>
  <c r="CW123" i="1" s="1"/>
  <c r="BS121" i="1"/>
  <c r="CW121" i="1" s="1"/>
  <c r="BZ121" i="1"/>
  <c r="CY121" i="1" s="1"/>
  <c r="BS113" i="1"/>
  <c r="BZ113" i="1"/>
  <c r="ET113" i="1" s="1"/>
  <c r="BZ111" i="1"/>
  <c r="ET111" i="1" s="1"/>
  <c r="BS111" i="1"/>
  <c r="BZ91" i="1"/>
  <c r="BS91" i="1"/>
  <c r="CW91" i="1" s="1"/>
  <c r="BZ119" i="1"/>
  <c r="CY119" i="1" s="1"/>
  <c r="BS119" i="1"/>
  <c r="BZ89" i="1"/>
  <c r="CY89" i="1" s="1"/>
  <c r="BS110" i="1"/>
  <c r="CW110" i="1" s="1"/>
  <c r="BZ104" i="1"/>
  <c r="BS116" i="1"/>
  <c r="CW116" i="1" s="1"/>
  <c r="BS106" i="1"/>
  <c r="CW106" i="1" s="1"/>
  <c r="BS103" i="1"/>
  <c r="CW103" i="1" s="1"/>
  <c r="BQ85" i="1"/>
  <c r="BS82" i="1" s="1"/>
  <c r="BY185" i="1"/>
  <c r="CY162" i="1"/>
  <c r="CZ163" i="1" s="1"/>
  <c r="BK84" i="1"/>
  <c r="BV108" i="1"/>
  <c r="BY36" i="1"/>
  <c r="BR158" i="1"/>
  <c r="BR174" i="1"/>
  <c r="BV104" i="1"/>
  <c r="BY186" i="1"/>
  <c r="BR173" i="1"/>
  <c r="CA6" i="1"/>
  <c r="BR73" i="1"/>
  <c r="CC11" i="1"/>
  <c r="ET76" i="1"/>
  <c r="BS85" i="1"/>
  <c r="BL84" i="1"/>
  <c r="BZ85" i="1"/>
  <c r="CY85" i="1" s="1"/>
  <c r="BS42" i="1"/>
  <c r="ET57" i="1"/>
  <c r="ET157" i="1"/>
  <c r="BY152" i="1"/>
  <c r="BV119" i="1"/>
  <c r="BR159" i="1"/>
  <c r="BR149" i="1"/>
  <c r="BR148" i="1"/>
  <c r="ET148" i="1"/>
  <c r="ET47" i="1"/>
  <c r="CZ181" i="1"/>
  <c r="CC119" i="1"/>
  <c r="CC98" i="1"/>
  <c r="ET186" i="1"/>
  <c r="ET173" i="1"/>
  <c r="ET147" i="1"/>
  <c r="ET149" i="1"/>
  <c r="CC112" i="1"/>
  <c r="CY6" i="1"/>
  <c r="CA9" i="1"/>
  <c r="ET58" i="1"/>
  <c r="CY57" i="1"/>
  <c r="CZ57" i="1" s="1"/>
  <c r="CY8" i="1"/>
  <c r="ET77" i="1"/>
  <c r="BV38" i="1"/>
  <c r="BT12" i="1"/>
  <c r="ET163" i="1"/>
  <c r="ET166" i="1"/>
  <c r="ET73" i="1"/>
  <c r="ET165" i="1"/>
  <c r="BY6" i="1"/>
  <c r="CA22" i="1"/>
  <c r="BR12" i="1"/>
  <c r="CC21" i="1"/>
  <c r="BR101" i="1"/>
  <c r="CY21" i="1"/>
  <c r="DL136" i="1"/>
  <c r="DL191" i="1" s="1"/>
  <c r="CZ176" i="1"/>
  <c r="ET16" i="1"/>
  <c r="BT11" i="1"/>
  <c r="BR58" i="1"/>
  <c r="CA27" i="1"/>
  <c r="BT23" i="1"/>
  <c r="BT28" i="1"/>
  <c r="BT16" i="1"/>
  <c r="CA12" i="1"/>
  <c r="BR91" i="1"/>
  <c r="CA13" i="1"/>
  <c r="BY176" i="1"/>
  <c r="DM136" i="1"/>
  <c r="DM191" i="1" s="1"/>
  <c r="DQ136" i="1"/>
  <c r="DQ191" i="1" s="1"/>
  <c r="CC22" i="1"/>
  <c r="BV37" i="1"/>
  <c r="CA8" i="1"/>
  <c r="BT30" i="1"/>
  <c r="BY15" i="1"/>
  <c r="BR17" i="1"/>
  <c r="BV99" i="1"/>
  <c r="BT14" i="1"/>
  <c r="CZ141" i="1"/>
  <c r="BR177" i="1"/>
  <c r="ET176" i="1"/>
  <c r="BY177" i="1"/>
  <c r="BY70" i="1"/>
  <c r="BR16" i="1"/>
  <c r="CC27" i="1"/>
  <c r="CC121" i="1"/>
  <c r="BR29" i="1"/>
  <c r="BV89" i="1"/>
  <c r="BR186" i="1"/>
  <c r="BY103" i="1"/>
  <c r="BY158" i="1"/>
  <c r="BV100" i="1"/>
  <c r="CC38" i="1"/>
  <c r="BV97" i="1"/>
  <c r="ET185" i="1"/>
  <c r="CZ164" i="1"/>
  <c r="BR109" i="1"/>
  <c r="CC31" i="1"/>
  <c r="CW185" i="1"/>
  <c r="DN191" i="1"/>
  <c r="ET25" i="1"/>
  <c r="CY76" i="1"/>
  <c r="CZ77" i="1" s="1"/>
  <c r="CC23" i="1"/>
  <c r="CA38" i="1"/>
  <c r="ET4" i="1"/>
  <c r="CC130" i="1"/>
  <c r="ET64" i="1"/>
  <c r="BR176" i="1"/>
  <c r="CZ184" i="1"/>
  <c r="CA24" i="1"/>
  <c r="BV120" i="1"/>
  <c r="CY11" i="1"/>
  <c r="BR107" i="1"/>
  <c r="CZ185" i="1"/>
  <c r="ET175" i="1"/>
  <c r="BY10" i="1"/>
  <c r="CY60" i="1"/>
  <c r="CZ61" i="1" s="1"/>
  <c r="BY33" i="1"/>
  <c r="BV126" i="1"/>
  <c r="BR35" i="1"/>
  <c r="CY186" i="1"/>
  <c r="CZ186" i="1" s="1"/>
  <c r="BY73" i="1"/>
  <c r="CC87" i="1"/>
  <c r="CZ145" i="1"/>
  <c r="CC114" i="1"/>
  <c r="CZ177" i="1"/>
  <c r="CK40" i="1"/>
  <c r="CJ40" i="1" s="1"/>
  <c r="BY64" i="1"/>
  <c r="CA32" i="1"/>
  <c r="CC26" i="1"/>
  <c r="CZ140" i="1"/>
  <c r="BR34" i="1"/>
  <c r="ET34" i="1"/>
  <c r="CY38" i="1"/>
  <c r="BR10" i="1"/>
  <c r="BY38" i="1"/>
  <c r="BR65" i="1"/>
  <c r="CC118" i="1"/>
  <c r="ET188" i="1"/>
  <c r="CA10" i="1"/>
  <c r="BR75" i="1"/>
  <c r="CC103" i="1"/>
  <c r="BR77" i="1"/>
  <c r="BR114" i="1"/>
  <c r="BR115" i="1"/>
  <c r="BR156" i="1"/>
  <c r="CA33" i="1"/>
  <c r="CC129" i="1"/>
  <c r="CC104" i="1"/>
  <c r="ET169" i="1"/>
  <c r="BV24" i="1"/>
  <c r="BV96" i="1"/>
  <c r="CW37" i="1"/>
  <c r="BV25" i="1"/>
  <c r="BY149" i="1"/>
  <c r="BR9" i="1"/>
  <c r="DN190" i="1"/>
  <c r="BY12" i="1"/>
  <c r="CC120" i="1"/>
  <c r="CZ74" i="1"/>
  <c r="CC122" i="1"/>
  <c r="ET20" i="1"/>
  <c r="BY86" i="1"/>
  <c r="BY124" i="1"/>
  <c r="BV14" i="1"/>
  <c r="BV22" i="1"/>
  <c r="BR108" i="1"/>
  <c r="CC36" i="1"/>
  <c r="BY75" i="1"/>
  <c r="BY123" i="1"/>
  <c r="BV21" i="1"/>
  <c r="BV93" i="1"/>
  <c r="BV90" i="1"/>
  <c r="CC110" i="1"/>
  <c r="CA20" i="1"/>
  <c r="BR33" i="1"/>
  <c r="CC111" i="1"/>
  <c r="BR61" i="1"/>
  <c r="CY17" i="1"/>
  <c r="CA7" i="1"/>
  <c r="BR8" i="1"/>
  <c r="BY89" i="1"/>
  <c r="BR110" i="1"/>
  <c r="CZ179" i="1"/>
  <c r="BY108" i="1"/>
  <c r="BT18" i="1"/>
  <c r="CK1" i="1"/>
  <c r="BY112" i="1"/>
  <c r="BT7" i="1"/>
  <c r="BT34" i="1"/>
  <c r="CC37" i="1"/>
  <c r="BY163" i="1"/>
  <c r="ET170" i="1"/>
  <c r="DN81" i="1"/>
  <c r="CK82" i="1"/>
  <c r="BR96" i="1"/>
  <c r="BR130" i="1"/>
  <c r="CY31" i="1"/>
  <c r="BR157" i="1"/>
  <c r="BT25" i="1"/>
  <c r="BR170" i="1"/>
  <c r="BR74" i="1"/>
  <c r="ET74" i="1"/>
  <c r="CZ78" i="1"/>
  <c r="BV18" i="1"/>
  <c r="CP81" i="1"/>
  <c r="CC97" i="1"/>
  <c r="BY157" i="1"/>
  <c r="BY171" i="1"/>
  <c r="CW34" i="1"/>
  <c r="BY77" i="1"/>
  <c r="CZ189" i="1"/>
  <c r="BY188" i="1"/>
  <c r="ET172" i="1"/>
  <c r="BV95" i="1"/>
  <c r="BT15" i="1"/>
  <c r="BR126" i="1"/>
  <c r="BU80" i="1"/>
  <c r="CC20" i="1"/>
  <c r="BT35" i="1"/>
  <c r="CZ178" i="1"/>
  <c r="CW8" i="1"/>
  <c r="CW6" i="1"/>
  <c r="ET17" i="1"/>
  <c r="BR6" i="1"/>
  <c r="BT9" i="1"/>
  <c r="BR21" i="1"/>
  <c r="CW76" i="1"/>
  <c r="ET154" i="1"/>
  <c r="BV115" i="1"/>
  <c r="BY189" i="1"/>
  <c r="BR27" i="1"/>
  <c r="BY32" i="1"/>
  <c r="BR76" i="1"/>
  <c r="BR97" i="1"/>
  <c r="CC89" i="1"/>
  <c r="ET156" i="1"/>
  <c r="CY30" i="1"/>
  <c r="ET26" i="1"/>
  <c r="BY14" i="1"/>
  <c r="BV13" i="1"/>
  <c r="BR19" i="1"/>
  <c r="BV15" i="1"/>
  <c r="CZ142" i="1"/>
  <c r="CC18" i="1"/>
  <c r="CC92" i="1"/>
  <c r="CC113" i="1"/>
  <c r="CC105" i="1"/>
  <c r="CC91" i="1"/>
  <c r="CC95" i="1"/>
  <c r="CC35" i="1"/>
  <c r="BV27" i="1"/>
  <c r="BY72" i="1"/>
  <c r="BY118" i="1"/>
  <c r="CZ182" i="1"/>
  <c r="CW27" i="1"/>
  <c r="CW4" i="1"/>
  <c r="BY162" i="1"/>
  <c r="ET38" i="1"/>
  <c r="BY28" i="1"/>
  <c r="CZ157" i="1"/>
  <c r="CY19" i="1"/>
  <c r="ET14" i="1"/>
  <c r="BY59" i="1"/>
  <c r="ET6" i="1"/>
  <c r="BY71" i="1"/>
  <c r="BY107" i="1"/>
  <c r="DI39" i="1"/>
  <c r="CC9" i="1"/>
  <c r="BR47" i="1"/>
  <c r="BR59" i="1"/>
  <c r="BY150" i="1"/>
  <c r="CA17" i="1"/>
  <c r="BR112" i="1"/>
  <c r="BV88" i="1"/>
  <c r="ET32" i="1"/>
  <c r="ET59" i="1"/>
  <c r="CC90" i="1"/>
  <c r="CZ165" i="1"/>
  <c r="BR111" i="1"/>
  <c r="CA23" i="1"/>
  <c r="CC96" i="1"/>
  <c r="CB190" i="1"/>
  <c r="CY18" i="1"/>
  <c r="BY128" i="1"/>
  <c r="CW172" i="1"/>
  <c r="BV107" i="1"/>
  <c r="BT32" i="1"/>
  <c r="BV125" i="1"/>
  <c r="BR37" i="1"/>
  <c r="CM39" i="1"/>
  <c r="CJ39" i="1" s="1"/>
  <c r="BV103" i="1"/>
  <c r="CC34" i="1"/>
  <c r="BT21" i="1"/>
  <c r="BT33" i="1"/>
  <c r="BY151" i="1"/>
  <c r="CC124" i="1"/>
  <c r="BR64" i="1"/>
  <c r="CY24" i="1"/>
  <c r="ET37" i="1"/>
  <c r="BS81" i="1"/>
  <c r="CW22" i="1"/>
  <c r="CY58" i="1"/>
  <c r="CZ59" i="1" s="1"/>
  <c r="BY19" i="1"/>
  <c r="BR163" i="1"/>
  <c r="BV122" i="1"/>
  <c r="CW163" i="1"/>
  <c r="ET63" i="1"/>
  <c r="BR116" i="1"/>
  <c r="BR89" i="1"/>
  <c r="CY20" i="1"/>
  <c r="BR99" i="1"/>
  <c r="ET8" i="1"/>
  <c r="CY34" i="1"/>
  <c r="BR38" i="1"/>
  <c r="CA15" i="1"/>
  <c r="CY13" i="1"/>
  <c r="BV91" i="1"/>
  <c r="BV23" i="1"/>
  <c r="CW70" i="1"/>
  <c r="CW38" i="1"/>
  <c r="CA28" i="1"/>
  <c r="CC24" i="1"/>
  <c r="CA35" i="1"/>
  <c r="BR30" i="1"/>
  <c r="BR1" i="1"/>
  <c r="BR150" i="1"/>
  <c r="BY159" i="1"/>
  <c r="ET70" i="1"/>
  <c r="BR60" i="1"/>
  <c r="BV123" i="1"/>
  <c r="CZ180" i="1"/>
  <c r="CA36" i="1"/>
  <c r="CC7" i="1"/>
  <c r="BT8" i="1"/>
  <c r="CC94" i="1"/>
  <c r="BR154" i="1"/>
  <c r="BR155" i="1"/>
  <c r="CA37" i="1"/>
  <c r="BR93" i="1"/>
  <c r="BR106" i="1"/>
  <c r="BY62" i="1"/>
  <c r="CW23" i="1"/>
  <c r="ET164" i="1"/>
  <c r="BT17" i="1"/>
  <c r="ET78" i="1"/>
  <c r="BV26" i="1"/>
  <c r="CY15" i="1"/>
  <c r="BR100" i="1"/>
  <c r="BR71" i="1"/>
  <c r="CY166" i="1"/>
  <c r="CZ166" i="1" s="1"/>
  <c r="ET24" i="1"/>
  <c r="BV12" i="1"/>
  <c r="CC8" i="1"/>
  <c r="ET18" i="1"/>
  <c r="CA14" i="1"/>
  <c r="CZ143" i="1"/>
  <c r="CY28" i="1"/>
  <c r="CZ171" i="1"/>
  <c r="CA16" i="1"/>
  <c r="BR24" i="1"/>
  <c r="BR14" i="1"/>
  <c r="CZ153" i="1"/>
  <c r="CY158" i="1"/>
  <c r="CZ158" i="1" s="1"/>
  <c r="CY37" i="1"/>
  <c r="BR162" i="1"/>
  <c r="ET187" i="1"/>
  <c r="ET46" i="1"/>
  <c r="BR165" i="1"/>
  <c r="BY60" i="1"/>
  <c r="BR5" i="1"/>
  <c r="BR31" i="1"/>
  <c r="BY23" i="1"/>
  <c r="CY47" i="1"/>
  <c r="CZ47" i="1" s="1"/>
  <c r="BR187" i="1"/>
  <c r="BR188" i="1"/>
  <c r="BR105" i="1"/>
  <c r="ET150" i="1"/>
  <c r="BR28" i="1"/>
  <c r="BY101" i="1"/>
  <c r="CC19" i="1"/>
  <c r="CY36" i="1"/>
  <c r="CK80" i="1"/>
  <c r="ET155" i="1"/>
  <c r="BY37" i="1"/>
  <c r="BR118" i="1"/>
  <c r="ET27" i="1"/>
  <c r="CZ149" i="1"/>
  <c r="BY110" i="1"/>
  <c r="BR94" i="1"/>
  <c r="CZ71" i="1"/>
  <c r="BR113" i="1"/>
  <c r="CY35" i="1"/>
  <c r="BY13" i="1"/>
  <c r="CP80" i="1"/>
  <c r="CW17" i="1"/>
  <c r="CZ63" i="1"/>
  <c r="CW152" i="1"/>
  <c r="ET152" i="1"/>
  <c r="BR152" i="1"/>
  <c r="CY151" i="1"/>
  <c r="CZ152" i="1" s="1"/>
  <c r="CA5" i="1"/>
  <c r="BR11" i="1"/>
  <c r="BY24" i="1"/>
  <c r="BV113" i="1"/>
  <c r="BY109" i="1"/>
  <c r="BR102" i="1"/>
  <c r="CA34" i="1"/>
  <c r="ET36" i="1"/>
  <c r="ET62" i="1"/>
  <c r="BY148" i="1"/>
  <c r="CC28" i="1"/>
  <c r="BR62" i="1"/>
  <c r="CW29" i="1"/>
  <c r="ET22" i="1"/>
  <c r="CY33" i="1"/>
  <c r="BR20" i="1"/>
  <c r="CC106" i="1"/>
  <c r="CW11" i="1"/>
  <c r="BR32" i="1"/>
  <c r="BT29" i="1"/>
  <c r="CY23" i="1"/>
  <c r="CY27" i="1"/>
  <c r="BV106" i="1"/>
  <c r="BR123" i="1"/>
  <c r="BR127" i="1"/>
  <c r="BR151" i="1"/>
  <c r="ET151" i="1"/>
  <c r="BR2" i="1"/>
  <c r="DR136" i="1"/>
  <c r="DR191" i="1" s="1"/>
  <c r="BY74" i="1"/>
  <c r="CY22" i="1"/>
  <c r="BY111" i="1"/>
  <c r="BY187" i="1"/>
  <c r="CC123" i="1"/>
  <c r="BR78" i="1"/>
  <c r="ET12" i="1"/>
  <c r="CC10" i="1"/>
  <c r="CC99" i="1"/>
  <c r="ET29" i="1"/>
  <c r="ET23" i="1"/>
  <c r="CY7" i="1"/>
  <c r="BY63" i="1"/>
  <c r="ET19" i="1"/>
  <c r="ET15" i="1"/>
  <c r="BT36" i="1"/>
  <c r="CZ62" i="1"/>
  <c r="BY79" i="1"/>
  <c r="BT22" i="1"/>
  <c r="CW19" i="1"/>
  <c r="CW20" i="1"/>
  <c r="BR103" i="1"/>
  <c r="BV19" i="1"/>
  <c r="CY14" i="1"/>
  <c r="BR164" i="1"/>
  <c r="CA21" i="1"/>
  <c r="BV110" i="1"/>
  <c r="ET11" i="1"/>
  <c r="DH40" i="1"/>
  <c r="BY166" i="1"/>
  <c r="BR15" i="1"/>
  <c r="BY153" i="1"/>
  <c r="BY78" i="1"/>
  <c r="BY11" i="1"/>
  <c r="BZ3" i="1"/>
  <c r="BZ40" i="1" s="1"/>
  <c r="BY7" i="1"/>
  <c r="BR63" i="1"/>
  <c r="CW15" i="1"/>
  <c r="CW14" i="1"/>
  <c r="BR169" i="1"/>
  <c r="CW24" i="1"/>
  <c r="BR79" i="1"/>
  <c r="CZ150" i="1"/>
  <c r="BT10" i="1"/>
  <c r="BT24" i="1"/>
  <c r="CC102" i="1"/>
  <c r="CW12" i="1"/>
  <c r="BR175" i="1"/>
  <c r="BR90" i="1"/>
  <c r="BR117" i="1"/>
  <c r="CB80" i="1"/>
  <c r="BV94" i="1"/>
  <c r="BV17" i="1"/>
  <c r="BY106" i="1"/>
  <c r="ET28" i="1"/>
  <c r="CW26" i="1"/>
  <c r="BR122" i="1"/>
  <c r="ET60" i="1"/>
  <c r="BR23" i="1"/>
  <c r="BT27" i="1"/>
  <c r="BY20" i="1"/>
  <c r="BY164" i="1"/>
  <c r="CC32" i="1"/>
  <c r="DI81" i="1"/>
  <c r="CO80" i="1"/>
  <c r="CJ80" i="1" s="1"/>
  <c r="DL3" i="1"/>
  <c r="DL39" i="1" s="1"/>
  <c r="BY161" i="1"/>
  <c r="BV114" i="1"/>
  <c r="CA26" i="1"/>
  <c r="BY94" i="1"/>
  <c r="BY125" i="1"/>
  <c r="BY165" i="1"/>
  <c r="CO40" i="1"/>
  <c r="CQ1" i="1"/>
  <c r="BQ48" i="1"/>
  <c r="BR48" i="1" s="1"/>
  <c r="BY126" i="1"/>
  <c r="DQ44" i="1"/>
  <c r="DQ81" i="1" s="1"/>
  <c r="BR22" i="1"/>
  <c r="CZ148" i="1"/>
  <c r="DN39" i="1"/>
  <c r="DS3" i="1"/>
  <c r="DS39" i="1" s="1"/>
  <c r="DM44" i="1"/>
  <c r="DM81" i="1" s="1"/>
  <c r="DN80" i="1"/>
  <c r="DP44" i="1"/>
  <c r="DP81" i="1" s="1"/>
  <c r="DM3" i="1"/>
  <c r="DM39" i="1" s="1"/>
  <c r="DP3" i="1"/>
  <c r="DP39" i="1" s="1"/>
  <c r="BR95" i="1"/>
  <c r="DR48" i="1"/>
  <c r="DR44" i="1" s="1"/>
  <c r="CA25" i="1"/>
  <c r="BV16" i="1"/>
  <c r="BU42" i="1"/>
  <c r="BK44" i="1"/>
  <c r="DN40" i="1"/>
  <c r="DR3" i="1"/>
  <c r="DR40" i="1" s="1"/>
  <c r="BZ191" i="1"/>
  <c r="BZ190" i="1"/>
  <c r="BV36" i="1"/>
  <c r="BV35" i="1"/>
  <c r="CW35" i="1"/>
  <c r="ET35" i="1"/>
  <c r="ET33" i="1"/>
  <c r="CW33" i="1"/>
  <c r="CY26" i="1"/>
  <c r="BY27" i="1"/>
  <c r="BY26" i="1"/>
  <c r="CW171" i="1"/>
  <c r="ET171" i="1"/>
  <c r="BR172" i="1"/>
  <c r="CC127" i="1"/>
  <c r="CC128" i="1"/>
  <c r="BT2" i="1"/>
  <c r="BS3" i="1"/>
  <c r="BS40" i="1" s="1"/>
  <c r="BT6" i="1"/>
  <c r="BT1" i="1"/>
  <c r="BT5" i="1"/>
  <c r="BV101" i="1"/>
  <c r="BV34" i="1"/>
  <c r="CZ138" i="1"/>
  <c r="CZ139" i="1"/>
  <c r="BQ3" i="1"/>
  <c r="BQ40" i="1" s="1"/>
  <c r="ET13" i="1"/>
  <c r="BR13" i="1"/>
  <c r="CW13" i="1"/>
  <c r="BV33" i="1"/>
  <c r="CW18" i="1"/>
  <c r="BT19" i="1"/>
  <c r="BR36" i="1"/>
  <c r="CW36" i="1"/>
  <c r="CB84" i="1"/>
  <c r="CB131" i="1" s="1"/>
  <c r="CC93" i="1"/>
  <c r="BX3" i="1"/>
  <c r="BX40" i="1" s="1"/>
  <c r="CY4" i="1"/>
  <c r="BZ1" i="1"/>
  <c r="BY5" i="1"/>
  <c r="CY169" i="1"/>
  <c r="BY170" i="1"/>
  <c r="BZ81" i="1"/>
  <c r="BZ80" i="1"/>
  <c r="BV129" i="1"/>
  <c r="BV128" i="1"/>
  <c r="BY114" i="1"/>
  <c r="BY115" i="1"/>
  <c r="CY12" i="1"/>
  <c r="CC13" i="1"/>
  <c r="CC12" i="1"/>
  <c r="BV130" i="1"/>
  <c r="BV8" i="1"/>
  <c r="CW7" i="1"/>
  <c r="ET7" i="1"/>
  <c r="BV7" i="1"/>
  <c r="BR128" i="1"/>
  <c r="BR129" i="1"/>
  <c r="BY49" i="1"/>
  <c r="BY48" i="1"/>
  <c r="CY48" i="1"/>
  <c r="CZ49" i="1" s="1"/>
  <c r="CC16" i="1"/>
  <c r="CY16" i="1"/>
  <c r="CY154" i="1"/>
  <c r="CZ154" i="1" s="1"/>
  <c r="BY154" i="1"/>
  <c r="BY90" i="1"/>
  <c r="BY91" i="1"/>
  <c r="CW31" i="1"/>
  <c r="BV32" i="1"/>
  <c r="BV31" i="1"/>
  <c r="BY29" i="1"/>
  <c r="CY29" i="1"/>
  <c r="BV11" i="1"/>
  <c r="ET10" i="1"/>
  <c r="CW10" i="1"/>
  <c r="BS134" i="1"/>
  <c r="BY1" i="1"/>
  <c r="BZ42" i="1"/>
  <c r="CC17" i="1"/>
  <c r="BR171" i="1"/>
  <c r="BV102" i="1"/>
  <c r="ET31" i="1"/>
  <c r="BY130" i="1"/>
  <c r="BY173" i="1"/>
  <c r="CY172" i="1"/>
  <c r="CZ173" i="1" s="1"/>
  <c r="BY172" i="1"/>
  <c r="BY98" i="1"/>
  <c r="BY97" i="1"/>
  <c r="BS190" i="1"/>
  <c r="BS191" i="1"/>
  <c r="BT137" i="1"/>
  <c r="ET30" i="1"/>
  <c r="BT31" i="1"/>
  <c r="BR104" i="1"/>
  <c r="BY117" i="1"/>
  <c r="BY116" i="1"/>
  <c r="BV98" i="1"/>
  <c r="BU84" i="1"/>
  <c r="BU131" i="1" s="1"/>
  <c r="CY174" i="1"/>
  <c r="BY175" i="1"/>
  <c r="ET71" i="1"/>
  <c r="BR72" i="1"/>
  <c r="BY96" i="1"/>
  <c r="BY100" i="1"/>
  <c r="BY99" i="1"/>
  <c r="CM80" i="1"/>
  <c r="CP44" i="1"/>
  <c r="CJ81" i="1"/>
  <c r="CZ73" i="1"/>
  <c r="CZ72" i="1"/>
  <c r="BY134" i="1"/>
  <c r="DL44" i="1"/>
  <c r="DL80" i="1" s="1"/>
  <c r="BY121" i="1"/>
  <c r="DQ3" i="1"/>
  <c r="DQ40" i="1" s="1"/>
  <c r="CP39" i="1"/>
  <c r="DS44" i="1"/>
  <c r="BU5" i="1"/>
  <c r="CB5" i="1"/>
  <c r="CB3" i="1" s="1"/>
  <c r="CB40" i="1" s="1"/>
  <c r="BN3" i="1"/>
  <c r="BU9" i="1"/>
  <c r="BO3" i="1"/>
  <c r="BT26" i="1"/>
  <c r="CP40" i="1"/>
  <c r="BY30" i="1"/>
  <c r="BY31" i="1"/>
  <c r="BR124" i="1"/>
  <c r="BR119" i="1"/>
  <c r="CY25" i="1"/>
  <c r="CY9" i="1"/>
  <c r="ET21" i="1"/>
  <c r="CY10" i="1"/>
  <c r="CZ183" i="1"/>
  <c r="CK42" i="1"/>
  <c r="CQ42" i="1"/>
  <c r="CP131" i="1"/>
  <c r="BR120" i="1"/>
  <c r="BR153" i="1"/>
  <c r="BY174" i="1"/>
  <c r="CW71" i="1"/>
  <c r="DH80" i="1"/>
  <c r="BY127" i="1"/>
  <c r="CZ156" i="1"/>
  <c r="BY156" i="1"/>
  <c r="CW25" i="1"/>
  <c r="CW30" i="1"/>
  <c r="BY155" i="1"/>
  <c r="BY145" i="1"/>
  <c r="BY122" i="1"/>
  <c r="BR121" i="1"/>
  <c r="BY95" i="1"/>
  <c r="ET153" i="1"/>
  <c r="CC25" i="1"/>
  <c r="BY93" i="1"/>
  <c r="CA11" i="1"/>
  <c r="CW174" i="1"/>
  <c r="ET174" i="1"/>
  <c r="BR145" i="1"/>
  <c r="ET145" i="1"/>
  <c r="CW145" i="1"/>
  <c r="BM84" i="1"/>
  <c r="BZ86" i="1"/>
  <c r="BS86" i="1"/>
  <c r="CW161" i="1"/>
  <c r="ET161" i="1"/>
  <c r="CW21" i="1"/>
  <c r="CZ75" i="1"/>
  <c r="CZ168" i="1"/>
  <c r="BX44" i="1"/>
  <c r="BX81" i="1" s="1"/>
  <c r="BQ136" i="1"/>
  <c r="BR137" i="1" s="1"/>
  <c r="BY42" i="1"/>
  <c r="BR134" i="1"/>
  <c r="CZ188" i="1"/>
  <c r="CY146" i="1"/>
  <c r="BY147" i="1"/>
  <c r="ET146" i="1"/>
  <c r="BY146" i="1"/>
  <c r="CW146" i="1"/>
  <c r="BR146" i="1"/>
  <c r="BR147" i="1"/>
  <c r="BY87" i="1"/>
  <c r="BY88" i="1"/>
  <c r="CW45" i="1"/>
  <c r="BR46" i="1"/>
  <c r="BX136" i="1"/>
  <c r="BX191" i="1" s="1"/>
  <c r="BZ134" i="1"/>
  <c r="BX84" i="1"/>
  <c r="BY82" i="1"/>
  <c r="BZ82" i="1"/>
  <c r="CY45" i="1"/>
  <c r="CZ46" i="1" s="1"/>
  <c r="BY46" i="1"/>
  <c r="ET45" i="1"/>
  <c r="BR88" i="1"/>
  <c r="BR87" i="1"/>
  <c r="ET100" i="1" l="1"/>
  <c r="BW81" i="1"/>
  <c r="CA128" i="1"/>
  <c r="CA127" i="1"/>
  <c r="DP190" i="1"/>
  <c r="BW191" i="1"/>
  <c r="CA101" i="1"/>
  <c r="BT101" i="1"/>
  <c r="BT100" i="1"/>
  <c r="DL190" i="1"/>
  <c r="CZ32" i="1"/>
  <c r="CY123" i="1"/>
  <c r="CX17" i="1"/>
  <c r="DM190" i="1"/>
  <c r="DQ190" i="1"/>
  <c r="BT89" i="1"/>
  <c r="CX16" i="1"/>
  <c r="CZ64" i="1"/>
  <c r="BT90" i="1"/>
  <c r="ET99" i="1"/>
  <c r="CA129" i="1"/>
  <c r="ET128" i="1"/>
  <c r="BR86" i="1"/>
  <c r="CY111" i="1"/>
  <c r="DR84" i="1"/>
  <c r="DR132" i="1"/>
  <c r="CA100" i="1"/>
  <c r="CA97" i="1"/>
  <c r="CZ160" i="1"/>
  <c r="CY113" i="1"/>
  <c r="CZ114" i="1" s="1"/>
  <c r="BR82" i="1"/>
  <c r="BQ82" i="1" s="1"/>
  <c r="CY103" i="1"/>
  <c r="BT117" i="1"/>
  <c r="BT128" i="1"/>
  <c r="CA104" i="1"/>
  <c r="BQ84" i="1"/>
  <c r="BQ132" i="1" s="1"/>
  <c r="CW85" i="1"/>
  <c r="ET114" i="1"/>
  <c r="CX13" i="1"/>
  <c r="BT93" i="1"/>
  <c r="CY97" i="1"/>
  <c r="CZ97" i="1" s="1"/>
  <c r="BT96" i="1"/>
  <c r="CY116" i="1"/>
  <c r="CZ116" i="1" s="1"/>
  <c r="ET130" i="1"/>
  <c r="CW93" i="1"/>
  <c r="CY101" i="1"/>
  <c r="CZ102" i="1" s="1"/>
  <c r="ET125" i="1"/>
  <c r="ET101" i="1"/>
  <c r="BT124" i="1"/>
  <c r="ET92" i="1"/>
  <c r="CW90" i="1"/>
  <c r="ET119" i="1"/>
  <c r="BT108" i="1"/>
  <c r="CY105" i="1"/>
  <c r="ET96" i="1"/>
  <c r="ET89" i="1"/>
  <c r="BT91" i="1"/>
  <c r="CX34" i="1"/>
  <c r="CY110" i="1"/>
  <c r="CW88" i="1"/>
  <c r="DL40" i="1"/>
  <c r="CA93" i="1"/>
  <c r="BT95" i="1"/>
  <c r="BT122" i="1"/>
  <c r="BT112" i="1"/>
  <c r="CZ21" i="1"/>
  <c r="CY104" i="1"/>
  <c r="BT104" i="1"/>
  <c r="CW99" i="1"/>
  <c r="CA114" i="1"/>
  <c r="BT99" i="1"/>
  <c r="CA121" i="1"/>
  <c r="BT113" i="1"/>
  <c r="BT88" i="1"/>
  <c r="CA90" i="1"/>
  <c r="BT126" i="1"/>
  <c r="CA106" i="1"/>
  <c r="BT125" i="1"/>
  <c r="BT105" i="1"/>
  <c r="CY87" i="1"/>
  <c r="CY127" i="1"/>
  <c r="CZ127" i="1" s="1"/>
  <c r="CY128" i="1"/>
  <c r="CZ129" i="1" s="1"/>
  <c r="CW124" i="1"/>
  <c r="ET126" i="1"/>
  <c r="CY106" i="1"/>
  <c r="CA119" i="1"/>
  <c r="ET90" i="1"/>
  <c r="ET129" i="1"/>
  <c r="CA110" i="1"/>
  <c r="ET127" i="1"/>
  <c r="BT92" i="1"/>
  <c r="CW105" i="1"/>
  <c r="CA126" i="1"/>
  <c r="BT106" i="1"/>
  <c r="CA91" i="1"/>
  <c r="BT109" i="1"/>
  <c r="CA89" i="1"/>
  <c r="ET106" i="1"/>
  <c r="CY118" i="1"/>
  <c r="CZ119" i="1" s="1"/>
  <c r="BT123" i="1"/>
  <c r="BT98" i="1"/>
  <c r="CA130" i="1"/>
  <c r="CW122" i="1"/>
  <c r="CY109" i="1"/>
  <c r="CZ109" i="1" s="1"/>
  <c r="CY98" i="1"/>
  <c r="CZ99" i="1" s="1"/>
  <c r="CA125" i="1"/>
  <c r="CA112" i="1"/>
  <c r="CA111" i="1"/>
  <c r="BT94" i="1"/>
  <c r="CW109" i="1"/>
  <c r="CY122" i="1"/>
  <c r="ET112" i="1"/>
  <c r="BT114" i="1"/>
  <c r="CA103" i="1"/>
  <c r="CA117" i="1"/>
  <c r="ET124" i="1"/>
  <c r="CW113" i="1"/>
  <c r="BT115" i="1"/>
  <c r="CW87" i="1"/>
  <c r="ET117" i="1"/>
  <c r="CA92" i="1"/>
  <c r="BT129" i="1"/>
  <c r="CW114" i="1"/>
  <c r="ET94" i="1"/>
  <c r="CX29" i="1"/>
  <c r="ET88" i="1"/>
  <c r="CA109" i="1"/>
  <c r="BT118" i="1"/>
  <c r="CY91" i="1"/>
  <c r="CZ92" i="1" s="1"/>
  <c r="CA118" i="1"/>
  <c r="CX24" i="1"/>
  <c r="CX28" i="1"/>
  <c r="CA99" i="1"/>
  <c r="CA98" i="1"/>
  <c r="CA88" i="1"/>
  <c r="CY88" i="1"/>
  <c r="CZ89" i="1" s="1"/>
  <c r="BT119" i="1"/>
  <c r="CA95" i="1"/>
  <c r="CA108" i="1"/>
  <c r="CA94" i="1"/>
  <c r="CY124" i="1"/>
  <c r="CA124" i="1"/>
  <c r="ET91" i="1"/>
  <c r="BT127" i="1"/>
  <c r="ET108" i="1"/>
  <c r="CY112" i="1"/>
  <c r="CA113" i="1"/>
  <c r="BT103" i="1"/>
  <c r="CW48" i="1"/>
  <c r="CW80" i="1" s="1"/>
  <c r="BT102" i="1"/>
  <c r="BT111" i="1"/>
  <c r="CY120" i="1"/>
  <c r="CZ120" i="1" s="1"/>
  <c r="CZ90" i="1"/>
  <c r="CW101" i="1"/>
  <c r="CZ162" i="1"/>
  <c r="ET107" i="1"/>
  <c r="CA115" i="1"/>
  <c r="CA120" i="1"/>
  <c r="ET115" i="1"/>
  <c r="CA102" i="1"/>
  <c r="ET121" i="1"/>
  <c r="CA96" i="1"/>
  <c r="BT97" i="1"/>
  <c r="CA122" i="1"/>
  <c r="BT120" i="1"/>
  <c r="ET104" i="1"/>
  <c r="BT121" i="1"/>
  <c r="BT107" i="1"/>
  <c r="BT116" i="1"/>
  <c r="CY95" i="1"/>
  <c r="CZ95" i="1" s="1"/>
  <c r="CA116" i="1"/>
  <c r="CW119" i="1"/>
  <c r="CA107" i="1"/>
  <c r="CY107" i="1"/>
  <c r="CZ108" i="1" s="1"/>
  <c r="ET93" i="1"/>
  <c r="ET95" i="1"/>
  <c r="CW111" i="1"/>
  <c r="BT130" i="1"/>
  <c r="CA105" i="1"/>
  <c r="ET102" i="1"/>
  <c r="CA123" i="1"/>
  <c r="BT110" i="1"/>
  <c r="ET85" i="1"/>
  <c r="CZ22" i="1"/>
  <c r="CZ7" i="1"/>
  <c r="CZ9" i="1"/>
  <c r="CZ115" i="1"/>
  <c r="ET5" i="1"/>
  <c r="CZ126" i="1"/>
  <c r="CZ187" i="1"/>
  <c r="CZ34" i="1"/>
  <c r="CZ167" i="1"/>
  <c r="CZ76" i="1"/>
  <c r="CX11" i="1"/>
  <c r="CX27" i="1"/>
  <c r="CZ60" i="1"/>
  <c r="CZ36" i="1"/>
  <c r="CZ11" i="1"/>
  <c r="CZ12" i="1"/>
  <c r="CZ17" i="1"/>
  <c r="CX38" i="1"/>
  <c r="CZ18" i="1"/>
  <c r="CZ38" i="1"/>
  <c r="CX37" i="1"/>
  <c r="BQ39" i="1"/>
  <c r="CX7" i="1"/>
  <c r="CZ31" i="1"/>
  <c r="CZ30" i="1"/>
  <c r="CX35" i="1"/>
  <c r="CZ8" i="1"/>
  <c r="CZ58" i="1"/>
  <c r="CZ25" i="1"/>
  <c r="CX12" i="1"/>
  <c r="CZ24" i="1"/>
  <c r="CZ28" i="1"/>
  <c r="CX23" i="1"/>
  <c r="CZ14" i="1"/>
  <c r="CZ19" i="1"/>
  <c r="DP80" i="1"/>
  <c r="CX22" i="1"/>
  <c r="CX30" i="1"/>
  <c r="CZ94" i="1"/>
  <c r="CZ16" i="1"/>
  <c r="CZ35" i="1"/>
  <c r="CZ20" i="1"/>
  <c r="BZ39" i="1"/>
  <c r="CZ23" i="1"/>
  <c r="CZ103" i="1"/>
  <c r="BX39" i="1"/>
  <c r="DP40" i="1"/>
  <c r="CX25" i="1"/>
  <c r="CX18" i="1"/>
  <c r="CZ15" i="1"/>
  <c r="CZ159" i="1"/>
  <c r="CZ151" i="1"/>
  <c r="CX15" i="1"/>
  <c r="CZ37" i="1"/>
  <c r="DM80" i="1"/>
  <c r="CZ26" i="1"/>
  <c r="CX14" i="1"/>
  <c r="BQ1" i="1"/>
  <c r="BX42" i="1"/>
  <c r="CZ13" i="1"/>
  <c r="CX20" i="1"/>
  <c r="BR42" i="1"/>
  <c r="ET48" i="1"/>
  <c r="BR43" i="1"/>
  <c r="DR39" i="1"/>
  <c r="CZ27" i="1"/>
  <c r="DS40" i="1"/>
  <c r="CZ33" i="1"/>
  <c r="DR190" i="1"/>
  <c r="CZ29" i="1"/>
  <c r="DM40" i="1"/>
  <c r="CB132" i="1"/>
  <c r="CZ48" i="1"/>
  <c r="BQ134" i="1"/>
  <c r="DQ80" i="1"/>
  <c r="CX36" i="1"/>
  <c r="BR49" i="1"/>
  <c r="BQ44" i="1"/>
  <c r="BS1" i="1"/>
  <c r="BU132" i="1"/>
  <c r="CZ172" i="1"/>
  <c r="DL81" i="1"/>
  <c r="CZ93" i="1"/>
  <c r="CX26" i="1"/>
  <c r="CZ100" i="1"/>
  <c r="DR80" i="1"/>
  <c r="DR81" i="1"/>
  <c r="CZ130" i="1"/>
  <c r="BY39" i="1"/>
  <c r="CX31" i="1"/>
  <c r="BX1" i="1"/>
  <c r="CZ155" i="1"/>
  <c r="BV5" i="1"/>
  <c r="BV6" i="1"/>
  <c r="BU3" i="1"/>
  <c r="BP40" i="1" s="1"/>
  <c r="BV1" i="1"/>
  <c r="BS39" i="1"/>
  <c r="CX19" i="1"/>
  <c r="CX33" i="1"/>
  <c r="BV9" i="1"/>
  <c r="CW9" i="1"/>
  <c r="CX9" i="1" s="1"/>
  <c r="ET9" i="1"/>
  <c r="BY40" i="1"/>
  <c r="BY80" i="1"/>
  <c r="CY136" i="1"/>
  <c r="CY191" i="1" s="1"/>
  <c r="DQ39" i="1"/>
  <c r="CX8" i="1"/>
  <c r="BV2" i="1"/>
  <c r="CZ169" i="1"/>
  <c r="CZ170" i="1"/>
  <c r="CZ175" i="1"/>
  <c r="CZ174" i="1"/>
  <c r="BX134" i="1"/>
  <c r="CZ10" i="1"/>
  <c r="CX32" i="1"/>
  <c r="CB39" i="1"/>
  <c r="CC5" i="1"/>
  <c r="CC6" i="1"/>
  <c r="CY5" i="1"/>
  <c r="BV10" i="1"/>
  <c r="CW5" i="1"/>
  <c r="CW136" i="1"/>
  <c r="CW190" i="1" s="1"/>
  <c r="CY86" i="1"/>
  <c r="CA87" i="1"/>
  <c r="CA86" i="1"/>
  <c r="BZ84" i="1"/>
  <c r="ET86" i="1"/>
  <c r="BT87" i="1"/>
  <c r="BT86" i="1"/>
  <c r="CW86" i="1"/>
  <c r="BS84" i="1"/>
  <c r="CX21" i="1"/>
  <c r="CX134" i="1"/>
  <c r="BX190" i="1"/>
  <c r="BW190" i="1" s="1"/>
  <c r="BQ190" i="1"/>
  <c r="BP190" i="1" s="1"/>
  <c r="BQ191" i="1"/>
  <c r="BP191" i="1" s="1"/>
  <c r="CY134" i="1"/>
  <c r="CY80" i="1"/>
  <c r="BY81" i="1"/>
  <c r="BX80" i="1"/>
  <c r="BW80" i="1" s="1"/>
  <c r="BY190" i="1"/>
  <c r="CY81" i="1"/>
  <c r="CY44" i="1"/>
  <c r="BY191" i="1"/>
  <c r="BY131" i="1"/>
  <c r="BX82" i="1"/>
  <c r="CZ147" i="1"/>
  <c r="CZ146" i="1"/>
  <c r="BX131" i="1"/>
  <c r="BX132" i="1"/>
  <c r="BY132" i="1"/>
  <c r="BW40" i="1"/>
  <c r="CC1" i="1" l="1"/>
  <c r="BW39" i="1"/>
  <c r="CZ123" i="1"/>
  <c r="CZ124" i="1"/>
  <c r="CZ111" i="1"/>
  <c r="CZ112" i="1"/>
  <c r="BQ131" i="1"/>
  <c r="CZ117" i="1"/>
  <c r="CZ101" i="1"/>
  <c r="CZ105" i="1"/>
  <c r="CZ106" i="1"/>
  <c r="CZ98" i="1"/>
  <c r="CZ88" i="1"/>
  <c r="CZ104" i="1"/>
  <c r="CZ110" i="1"/>
  <c r="CZ96" i="1"/>
  <c r="CZ113" i="1"/>
  <c r="CZ118" i="1"/>
  <c r="CZ122" i="1"/>
  <c r="CZ128" i="1"/>
  <c r="CX42" i="1"/>
  <c r="CX82" i="1"/>
  <c r="CY42" i="1"/>
  <c r="CZ91" i="1"/>
  <c r="CW81" i="1"/>
  <c r="CZ125" i="1"/>
  <c r="CW44" i="1"/>
  <c r="FD4" i="1" s="1"/>
  <c r="CZ121" i="1"/>
  <c r="CZ107" i="1"/>
  <c r="CY84" i="1"/>
  <c r="CZ86" i="1"/>
  <c r="BQ42" i="1"/>
  <c r="CX1" i="1"/>
  <c r="BQ81" i="1"/>
  <c r="BP81" i="1" s="1"/>
  <c r="BP80" i="1"/>
  <c r="BQ80" i="1"/>
  <c r="FF4" i="1"/>
  <c r="CZ87" i="1"/>
  <c r="CY131" i="1"/>
  <c r="CX6" i="1"/>
  <c r="CX5" i="1"/>
  <c r="CY190" i="1"/>
  <c r="CY3" i="1"/>
  <c r="CZ5" i="1"/>
  <c r="CZ6" i="1"/>
  <c r="CX10" i="1"/>
  <c r="BU1" i="1"/>
  <c r="CC42" i="1"/>
  <c r="CW3" i="1"/>
  <c r="CW39" i="1" s="1"/>
  <c r="CY1" i="1"/>
  <c r="BU40" i="1"/>
  <c r="BU39" i="1"/>
  <c r="BP39" i="1" s="1"/>
  <c r="CW191" i="1"/>
  <c r="CY82" i="1"/>
  <c r="CW84" i="1"/>
  <c r="BW132" i="1"/>
  <c r="CY132" i="1"/>
  <c r="CW131" i="1"/>
  <c r="BP132" i="1"/>
  <c r="CW132" i="1"/>
  <c r="BZ132" i="1"/>
  <c r="BZ131" i="1"/>
  <c r="BW131" i="1" s="1"/>
  <c r="BS132" i="1"/>
  <c r="BS131" i="1"/>
  <c r="BP131" i="1" s="1"/>
  <c r="CW134" i="1"/>
  <c r="CC82" i="1"/>
  <c r="CC134" i="1"/>
  <c r="EX4" i="1" l="1"/>
  <c r="CW42" i="1"/>
  <c r="CW82" i="1"/>
  <c r="FE4" i="1"/>
  <c r="CW1" i="1"/>
  <c r="CW40" i="1"/>
  <c r="FB4" i="1"/>
  <c r="CY39" i="1"/>
  <c r="CY40" i="1"/>
  <c r="FC4" i="1"/>
  <c r="EZ4" i="1"/>
  <c r="EV4" i="1" l="1"/>
</calcChain>
</file>

<file path=xl/sharedStrings.xml><?xml version="1.0" encoding="utf-8"?>
<sst xmlns="http://schemas.openxmlformats.org/spreadsheetml/2006/main" count="9332" uniqueCount="9088">
  <si>
    <t>/ES:XCME</t>
  </si>
  <si>
    <t>OPEN_INT</t>
  </si>
  <si>
    <t>QQQ</t>
  </si>
  <si>
    <t>/NQ:XCME</t>
  </si>
  <si>
    <t>0DTE</t>
  </si>
  <si>
    <t>NEXT_FRIDAY</t>
  </si>
  <si>
    <t>NEXT_OPEX</t>
  </si>
  <si>
    <t>VOLUME</t>
  </si>
  <si>
    <t>ABS</t>
  </si>
  <si>
    <t>SPX</t>
  </si>
  <si>
    <t>SPXW</t>
  </si>
  <si>
    <t>GAMMA</t>
  </si>
  <si>
    <t>NET OI</t>
  </si>
  <si>
    <t>SPY</t>
  </si>
  <si>
    <t>NDX</t>
  </si>
  <si>
    <t>NET VOL</t>
  </si>
  <si>
    <t>VOL C-P</t>
  </si>
  <si>
    <t>CALL</t>
  </si>
  <si>
    <t>PUTS</t>
  </si>
  <si>
    <t>DELTA</t>
  </si>
  <si>
    <t>DEX</t>
  </si>
  <si>
    <t>IMPL_VOL</t>
  </si>
  <si>
    <t>E:\GEX\Sync</t>
  </si>
  <si>
    <t xml:space="preserve">=SI(Put_Last &lt;= Put_Bid + (Put_Ask - Put_Bid)*0.4, "BUY", SI(Put_Last &gt;= Put_Bid + (Put_Ask - Put_Bid)*0.6, "SELL", "NEUTRAL"))
</t>
  </si>
  <si>
    <t xml:space="preserve">=SI(Call_Last &gt;= Call_Bid + (Call_Ask - Call_Bid)*0.6, "BUY", SI(Call_Last &lt;= Call_Bid + (Call_Ask - Call_Bid)*0.4, "SELL", "NEUTRAL"))
</t>
  </si>
  <si>
    <t>LAST</t>
  </si>
  <si>
    <t>BID</t>
  </si>
  <si>
    <t>ASK</t>
  </si>
  <si>
    <t>C_VOLPRESS</t>
  </si>
  <si>
    <t>P_VOLPRESS</t>
  </si>
  <si>
    <t>BUYCAL</t>
  </si>
  <si>
    <t>BUYPUT</t>
  </si>
  <si>
    <t>VOLPRESS</t>
  </si>
  <si>
    <t>BUYSEL</t>
  </si>
  <si>
    <t>PREM_VOLPRE</t>
  </si>
  <si>
    <t>PREM_BUYSELL</t>
  </si>
  <si>
    <t>GAMM_BUYSELL</t>
  </si>
  <si>
    <t>spy</t>
  </si>
  <si>
    <t>qqq</t>
  </si>
  <si>
    <t>spx</t>
  </si>
  <si>
    <t>ndx</t>
  </si>
  <si>
    <t>DELTA_BUYSELL</t>
  </si>
  <si>
    <t>CALLFLOW</t>
  </si>
  <si>
    <t>PUTFLOW</t>
  </si>
  <si>
    <t>CALLPRES</t>
  </si>
  <si>
    <t>BUYPRESS</t>
  </si>
  <si>
    <t>NETPRESS</t>
  </si>
  <si>
    <t>NETFLOW</t>
  </si>
  <si>
    <t>PREM_FLOW</t>
  </si>
  <si>
    <t>PREM_PRESS</t>
  </si>
  <si>
    <t>GAMMA_FLOW</t>
  </si>
  <si>
    <t>DELTA_FLOW</t>
  </si>
  <si>
    <t>spy_flow</t>
  </si>
  <si>
    <t>qqq_flow</t>
  </si>
  <si>
    <t>spx_flow</t>
  </si>
  <si>
    <t>ndx_flow</t>
  </si>
  <si>
    <t>CALLINVENTORY</t>
  </si>
  <si>
    <t>PUT INVENTORY</t>
  </si>
  <si>
    <t>NDXP</t>
  </si>
  <si>
    <t>2025-05-05 19:31:00,575,,,,575,,563.5,,,,,570,560</t>
  </si>
  <si>
    <t>2025-05-05 19:31:00,490,,,485,470,,487,,,485,,490,480</t>
  </si>
  <si>
    <t>2025-05-05 19:31:00,5800,,,5500,5600,,5680,,,5650,,5750,5500</t>
  </si>
  <si>
    <t>2025-05-05 19:31:00,19475,,20200,,19400,,20050,,,,,20200,19700</t>
  </si>
  <si>
    <t>2025-05-05 19:31:00,608471929.459325,119713625.212526,-999784.622066379,-1660525,-971727.105569444,-3475927.94,17034.8035065369,-795070.28</t>
  </si>
  <si>
    <t>2025-05-05 19:31:00,822838420.093199,-1316874186.62952,-95209.4363112134,-189145,116938.314879084,-580271.86,3108.90646437023,-115032.35</t>
  </si>
  <si>
    <t>2025-05-05 19:31:00,254921015.87319,-99034.1791576321,-1260005.3690856,-228611,-13217668.3332957,-4032083.18,-3613.0371185324,-84080.05</t>
  </si>
  <si>
    <t>2025-05-05 19:31:00,26170466.7343276,36229.159761459,-34772.5900249271,-9772,-1917369.80543642,-543924.62,-2.99847460322577,-3176.03</t>
  </si>
  <si>
    <t>2025-05-05 19:32:00,575,,,560,575,,563.5,,,,,570,560</t>
  </si>
  <si>
    <t>2025-05-05 19:32:00,490,,,485,470,,487,,,,,490,480</t>
  </si>
  <si>
    <t>2025-05-05 19:32:00,5800,,,5500,5600,,5680,,,,,5750,5500</t>
  </si>
  <si>
    <t>2025-05-05 19:32:00,19475,,20200,,19400,,20050,,,,,20200,19700</t>
  </si>
  <si>
    <t>2025-05-05 19:32:00,583661723.302247,-82996511.4350622,0,0,0,0,0,0</t>
  </si>
  <si>
    <t>2025-05-05 19:32:00,806648864.215173,-1404987007.67968,0,0,0,0,0,0</t>
  </si>
  <si>
    <t>2025-05-05 19:32:00,255383143.416054,-96571.8189597649,41.5833333333332,-2,568.68333333333,72.95,0.0970048633703569,1.7</t>
  </si>
  <si>
    <t>2025-05-05 19:32:00,26177910.9506993,32751.0103706134,0,0,0,0,0,0</t>
  </si>
  <si>
    <t>2025-05-05 19:33:00,575,,,560,575,,563.5,,,,,570,560</t>
  </si>
  <si>
    <t>2025-05-05 19:33:00,490,,,485,470,,487,,,,,490,480</t>
  </si>
  <si>
    <t>2025-05-05 19:33:00,5800,,,5500,5600,,5680,,,,,5750,5500</t>
  </si>
  <si>
    <t>2025-05-05 19:33:00,19475,,20200,,19400,,20050,,,,,20200,19700</t>
  </si>
  <si>
    <t>2025-05-05 19:33:00,488254375.07682,-838997047.517231,0,0,0,0,0,0</t>
  </si>
  <si>
    <t>2025-05-05 19:33:00,764975829.670831,-1625265706.81373,0,0,0,0,0,0</t>
  </si>
  <si>
    <t>2025-05-05 19:33:00,257775488.961036,-106129.627119968,39.3500000000001,11,603.84466666667,209.24,-0.0131109004443553,4.27</t>
  </si>
  <si>
    <t>2025-05-05 19:33:00,26183182.7821678,25965.9951115687,0,0,0,0,0,0</t>
  </si>
  <si>
    <t>2025-05-05 19:34:00,575,,,560,575,,563.5,,,,,570,560</t>
  </si>
  <si>
    <t>2025-05-05 19:34:00,490,,,485,470,,487,,,,,490,480</t>
  </si>
  <si>
    <t>2025-05-05 19:34:00,5800,,,5560,5600,,5680,,,,,5750,5500</t>
  </si>
  <si>
    <t>2025-05-05 19:34:00,19475,,20200,,19400,,20050,,,,,20200,19700</t>
  </si>
  <si>
    <t>2025-05-05 19:34:00,553930123.909961,-320022770.911072,0,0,0,0,0,0</t>
  </si>
  <si>
    <t>2025-05-05 19:34:00,796482379.406478,-1460268270.21733,0,0,0,0,0,0</t>
  </si>
  <si>
    <t>2025-05-05 19:34:00,256582884.296479,-109626.15969014,-7.18333333333335,-8,-50.0928333333334,-48.29,0.0344696244220251,-1.25</t>
  </si>
  <si>
    <t>2025-05-05 19:34:00,26176453.6798246,31387.7152570424,0,0,0,0,0,0</t>
  </si>
  <si>
    <t>2025-05-05 19:35:00,575,,,560,575,,563.5,,,,,570,560</t>
  </si>
  <si>
    <t>2025-05-05 19:35:00,490,,,485,470,,487,,,,,490,480</t>
  </si>
  <si>
    <t>2025-05-05 19:35:00,5800,,,5560,5600,,5680,,,,,5750,5500</t>
  </si>
  <si>
    <t>2025-05-05 19:35:00,19475,,20200,,19400,,20050,,,,,20200,19700</t>
  </si>
  <si>
    <t>2025-05-05 19:35:00,574906775.169127,-152539122.246586,0,0,0,0,0,0</t>
  </si>
  <si>
    <t>2025-05-05 19:35:00,804556001.229523,-1416309085.9966,0,0,0,0,0,0</t>
  </si>
  <si>
    <t>2025-05-05 19:35:00,255269359.700587,-109211.368803051,-2.475,-2,-15.12025,-12.19,0.00811237078896564,-0.33</t>
  </si>
  <si>
    <t>2025-05-05 19:35:00,26178509.9809103,32723.0009130141,0,0,0,0,0,0</t>
  </si>
  <si>
    <t>2025-05-05 19:36:00,575,,,560,575,,563.5,,,,,570,560</t>
  </si>
  <si>
    <t>2025-05-05 19:36:00,490,,,485,470,,487,,,,,490,480</t>
  </si>
  <si>
    <t>2025-05-05 19:36:00,5800,,,5560,5600,,5680,,,,,5750,5500</t>
  </si>
  <si>
    <t>2025-05-05 19:36:00,19475,,20200,,19400,,20050,,,,,20200,19700</t>
  </si>
  <si>
    <t>2025-05-05 19:36:00,535725492.642394,-461916225.909679,0,0,0,0,0,0</t>
  </si>
  <si>
    <t>2025-05-05 19:36:00,780563102.512487,-1546395992.62078,0,0,0,0,0,0</t>
  </si>
  <si>
    <t>2025-05-05 19:36:00,254897456.30105,-115050.122531885,1.66666666666666,-2,-9.65000000000002,-16.7,0.0139264621187827,-0.47</t>
  </si>
  <si>
    <t>2025-05-05 19:36:00,26178070.1721172,29046.6261213351,0,0,0,0,0,0</t>
  </si>
  <si>
    <t>2025-05-05 19:37:00,575,,,560,575,,563.5,,,,,570,560</t>
  </si>
  <si>
    <t>2025-05-05 19:37:00,490,,,485,470,,487,,,,,490,480</t>
  </si>
  <si>
    <t>2025-05-05 19:37:00,5800,,,5560,5600,,5680,,,,,5750,5500</t>
  </si>
  <si>
    <t>2025-05-05 19:37:00,19475,,20200,,19400,,20050,,,,,20200,19700</t>
  </si>
  <si>
    <t>2025-05-05 19:37:00,540047450.31591,-427701001.641261,0,0,0,0,0,0</t>
  </si>
  <si>
    <t>2025-05-05 19:37:00,796700802.645609,-1460041469.67058,0,0,0,0,0,0</t>
  </si>
  <si>
    <t>2025-05-05 19:37:00,256741023.231358,-113880.99527305,0,0,0,0,0,0</t>
  </si>
  <si>
    <t>2025-05-05 19:37:00,26169014.4993313,31573.1044267769,0,0,0,0,0,0</t>
  </si>
  <si>
    <t>2025-05-05 19:38:00,575,,,560,575,,563.5,,,,,570,560</t>
  </si>
  <si>
    <t>2025-05-05 19:38:00,490,,,485,470,,487,,,,,490,480</t>
  </si>
  <si>
    <t>2025-05-05 19:38:00,5800,,,5560,5600,,5680,,,,,5750,5500</t>
  </si>
  <si>
    <t>2025-05-05 19:38:00,19475,,20200,,19400,,20050,,,,,20200,19700</t>
  </si>
  <si>
    <t>2025-05-05 19:38:00,502378458.229017,-732976280.272433,0,0,0,0,0,0</t>
  </si>
  <si>
    <t>2025-05-05 19:38:00,766985845.201204,-1616477089.08501,0,0,0,0,0,0</t>
  </si>
  <si>
    <t>2025-05-05 19:38:00,257542880.814339,-117665.380353453,-2,-2,-5.46666666666667,-5.95,0.00586982976790397,-0.18</t>
  </si>
  <si>
    <t>2025-05-05 19:38:00,26174083.4747741,27493.4523865138,0,0,0,0,0,0</t>
  </si>
  <si>
    <t>2025-05-05 19:39:00,575,,,560,575,,564.5,,,,,570,560</t>
  </si>
  <si>
    <t>2025-05-05 19:39:00,490,,,485,470,,487,,,,,490,480</t>
  </si>
  <si>
    <t>2025-05-05 19:39:00,5800,,,5560,5600,,5680,,,,,5750,5500</t>
  </si>
  <si>
    <t>2025-05-05 19:39:00,19475,,20200,,19400,,20050,,,,,20200,19700</t>
  </si>
  <si>
    <t>2025-05-05 19:39:00,450141958.000875,-1187228450.1762,0,0,0,0,0,0</t>
  </si>
  <si>
    <t>2025-05-05 19:39:00,736279991.143508,-1711220128.5038,0,0,0,0,0,0</t>
  </si>
  <si>
    <t>2025-05-05 19:39:00,258183301.3167,-118005.157282416,36.5166666666665,5,637.051999999997,82.27,0.0218030664844961,2.03</t>
  </si>
  <si>
    <t>2025-05-05 19:39:00,26176530.4186096,21121.3921865459,0,0,0,0,0,0</t>
  </si>
  <si>
    <t>2025-05-05 19:40:00,575,,,560,575,,564.5,,,,,570,560</t>
  </si>
  <si>
    <t>2025-05-05 19:40:00,490,,,485,470,,487,,,,,490,480</t>
  </si>
  <si>
    <t>2025-05-05 19:40:00,5800,,,5560,5600,,5680,,,,,5750,5500</t>
  </si>
  <si>
    <t>2025-05-05 19:40:00,19475,,20200,,19400,,20050,,,,,20200,19700</t>
  </si>
  <si>
    <t>2025-05-05 19:40:00,441271526.536887,-1212000998.76001,0,0,0,0,0,0</t>
  </si>
  <si>
    <t>2025-05-05 19:40:00,739229035.88131,-1704096750.04082,0,0,0,0,0,0</t>
  </si>
  <si>
    <t>2025-05-05 19:40:00,258089031.147267,-119311.626054012,-0.499999999999996,0,3.45000000000004,8.25,-0.00280698735313863,0.22</t>
  </si>
  <si>
    <t>2025-05-05 19:40:00,26179366.4882883,20907.4791305385,0,0,0,0,0,0</t>
  </si>
  <si>
    <t>2025-05-05 19:41:00,575,,,560,575,,564.5,,,,,570,560</t>
  </si>
  <si>
    <t>2025-05-05 19:41:00,490,,,485,470,,487,,,,,490,480</t>
  </si>
  <si>
    <t>2025-05-05 19:41:00,5800,,,5560,5600,,5680,,,,,5750,5500</t>
  </si>
  <si>
    <t>2025-05-05 19:41:00,19475,,20200,,19400,,20050,,,,,20200,19700</t>
  </si>
  <si>
    <t>2025-05-05 19:41:00,445335610.235057,-1179161700.49606,0,0,0,0,0,0</t>
  </si>
  <si>
    <t>2025-05-05 19:41:00,751789264.778228,-1671362776.79788,0,0,0,0,0,0</t>
  </si>
  <si>
    <t>2025-05-05 19:41:00,257859104.30263,-118978.380499109,0,0,0,0,0,0</t>
  </si>
  <si>
    <t>2025-05-05 19:41:00,26168355.9415773,23836.1187283496,0,0,0,0,0,0</t>
  </si>
  <si>
    <t>2025-05-05 19:42:00,575,,,560,575,,564.5,,,,,570,560</t>
  </si>
  <si>
    <t>2025-05-05 19:42:00,490,,,485,470,,487,,,,,490,480</t>
  </si>
  <si>
    <t>2025-05-05 19:42:00,5800,,,5560,5600,,5680,,,,,5750,5500</t>
  </si>
  <si>
    <t>2025-05-05 19:42:00,19475,,20200,,19400,,20050,,,,,20200,19700</t>
  </si>
  <si>
    <t>2025-05-05 19:42:00,441020744.598562,-1212868648.81526,0,0,0,0,0,0</t>
  </si>
  <si>
    <t>2025-05-05 19:42:00,735192561.657376,-1726168865.02269,0,0,0,0,0,0</t>
  </si>
  <si>
    <t>2025-05-05 19:42:00,258081517.058388,-123636.872275278,9.83333333333334,6,40.3833333333334,40.45,-0.0191380114887591,1.14</t>
  </si>
  <si>
    <t>2025-05-05 19:42:00,26174768.1937335,20576.7335797617,0,0,0,0,0,0</t>
  </si>
  <si>
    <t>2025-05-05 19:43:00,575,,,560,575,,564.5,,,,,570,560</t>
  </si>
  <si>
    <t>2025-05-05 19:43:00,490,,,485,470,,487,,,,,490,480</t>
  </si>
  <si>
    <t>2025-05-05 19:43:00,5700,,,5560,5600,,5680,,,,,5750,5500</t>
  </si>
  <si>
    <t>2025-05-05 19:43:00,19475,,20200,,19400,,20050,,,,,20200,19700</t>
  </si>
  <si>
    <t>2025-05-05 19:43:00,378310564.298977,-1696877536.31194,0,0,0,0,0,0</t>
  </si>
  <si>
    <t>2025-05-05 19:43:00,705153891.090444,-1887688858.55982,0,0,0,0,0,0</t>
  </si>
  <si>
    <t>2025-05-05 19:43:00,258361135.521787,-125317.089913911,29.075,6,630.056749999999,88.94,0.00597698145968907,2.07</t>
  </si>
  <si>
    <t>2025-05-05 19:43:00,26175554.5260387,15555.4227684207,0,0,0,0,0,0</t>
  </si>
  <si>
    <t>2025-05-05 19:44:00,575,,,560,575,,564.5,,,,,570,560</t>
  </si>
  <si>
    <t>2025-05-05 19:44:00,490,,,485,470,,487,,,,,490,480</t>
  </si>
  <si>
    <t>2025-05-05 19:44:00,5700,,,5560,5600,,5680,,,,,5750,5500</t>
  </si>
  <si>
    <t>2025-05-05 19:44:00,19475,,20200,,19400,,20050,,,,,20200,19700</t>
  </si>
  <si>
    <t>2025-05-05 19:44:00,385311106.858015,-1658285631.94459,0,0,0,0,0,0</t>
  </si>
  <si>
    <t>2025-05-05 19:44:00,709202986.326563,-1866624692.44019,0,0,0,0,0,0</t>
  </si>
  <si>
    <t>2025-05-05 19:44:00,258638212.957828,-126865.601507923,24.95,5,158.005,35.15,-0.00725214486599558,0.94</t>
  </si>
  <si>
    <t>2025-05-05 19:44:00,26171304.6666151,16890.0421627162,0,0,0,0,0,0</t>
  </si>
  <si>
    <t>2025-05-05 19:45:00,575,,,560,575,,564.5,,,,,570,560</t>
  </si>
  <si>
    <t>2025-05-05 19:45:00,490,,,485,470,,487,,,,,490,480</t>
  </si>
  <si>
    <t>2025-05-05 19:45:00,5800,,,5560,5600,,5680,,,,,5750,5500</t>
  </si>
  <si>
    <t>2025-05-05 19:45:00,19475,,20200,,19400,,20050,,,,,20200,19700</t>
  </si>
  <si>
    <t>2025-05-05 19:45:00,429029466.476844,-1309494750.9274,0,0,0,0,0,0</t>
  </si>
  <si>
    <t>2025-05-05 19:45:00,751878397.955213,-1671770904.10759,0,0,0,0,0,0</t>
  </si>
  <si>
    <t>2025-05-05 19:45:00,257872132.630432,-119259.053378445,37.6066666666667,4,458.116466666667,49.87,0.0183506368259063,1.1</t>
  </si>
  <si>
    <t>2025-05-05 19:45:00,26163791.1560928,23792.050467394,0,0,0,0,0,0</t>
  </si>
  <si>
    <t>2025-05-05 19:46:00,575,,,560,575,,564.5,,,,,570,560</t>
  </si>
  <si>
    <t>2025-05-05 19:46:00,490,,,485,470,,487,,,,,490,480</t>
  </si>
  <si>
    <t>2025-05-05 19:46:00,5800,,,5560,5600,,5680,,,,,5750,5500</t>
  </si>
  <si>
    <t>2025-05-05 19:46:00,19475,,20200,,19400,,20050,,,,,20200,19700</t>
  </si>
  <si>
    <t>2025-05-05 19:46:00,457739876.844817,-1079159106.17932,0,0,0,0,0,0</t>
  </si>
  <si>
    <t>2025-05-05 19:46:00,747715627.280383,-1684095311.1605,0,0,0,0,0,0</t>
  </si>
  <si>
    <t>2025-05-05 19:46:00,257071013.429816,-120181.99791932,5.44999999999999,-2,41.443,9.39,0.011574166538104,0.28</t>
  </si>
  <si>
    <t>2025-05-05 19:46:00,26166228.0727191,23240.5301532301,0,0,0,0,0,0</t>
  </si>
  <si>
    <t>2025-05-05 19:47:00,575,,,560,575,,563.5,,,,,570,560</t>
  </si>
  <si>
    <t>2025-05-05 19:47:00,490,,,485,470,,487,,,,,490,480</t>
  </si>
  <si>
    <t>2025-05-05 19:47:00,5800,,,5560,5600,,5680,,,,,5750,5500</t>
  </si>
  <si>
    <t>2025-05-05 19:47:00,19475,,20200,,19400,,20050,,,,,20200,19700</t>
  </si>
  <si>
    <t>2025-05-05 19:47:00,466184157.504942,-1011021785.9915,0,0,0,0,0,0</t>
  </si>
  <si>
    <t>2025-05-05 19:47:00,745324696.826736,-1672385254.7007,0,0,0,0,0,0</t>
  </si>
  <si>
    <t>2025-05-05 19:47:00,257346686.321728,-123274.501210111,2.08,2,24.7104,23.76,-0.0101163578572448,0.62</t>
  </si>
  <si>
    <t>2025-05-05 19:47:00,26163320.0086689,22846.0040679903,0,0,0,0,0,0</t>
  </si>
  <si>
    <t>2025-05-05 19:48:00,575,,,560,575,,564.5,,,,,570,560</t>
  </si>
  <si>
    <t>2025-05-05 19:48:00,490,,,485,470,,487,,,,,490,480</t>
  </si>
  <si>
    <t>2025-05-05 19:48:00,5700,,,5560,5600,,5680,,,,,5750,5500</t>
  </si>
  <si>
    <t>2025-05-05 19:48:00,19475,,20200,,19400,,20050,,,,,20200,19700</t>
  </si>
  <si>
    <t>2025-05-05 19:48:00,397444182.819243,-1557785491.52086,0,0,0,0,0,0</t>
  </si>
  <si>
    <t>2025-05-05 19:48:00,719320919.262865,-1813833357.88226,0,0,0,0,0,0</t>
  </si>
  <si>
    <t>2025-05-05 19:48:00,257701286.602148,-132308.921505672,3.1,14,-9.98000000000001,33.65,-0.0306331077591189,1.02</t>
  </si>
  <si>
    <t>2025-05-05 19:48:00,26168803.118057,18012.8830187845,0,0,0,0,0,0</t>
  </si>
  <si>
    <t>2025-05-05 19:49:00,575,,,560,575,,564.5,,,,,570,560</t>
  </si>
  <si>
    <t>2025-05-05 19:49:00,490,,,485,470,,487,,,,,490,480</t>
  </si>
  <si>
    <t>2025-05-05 19:49:00,5700,,,5560,5600,,5680,,,,,5750,5500</t>
  </si>
  <si>
    <t>2025-05-05 19:49:00,19475,,20200,,19400,,20050,,,,,20200,19700</t>
  </si>
  <si>
    <t>2025-05-05 19:49:00,379827558.63542,-1725080865.16462,0,0,0,0,0,0</t>
  </si>
  <si>
    <t>2025-05-05 19:49:00,719350115.341163,-1813931804.16279,0,0,0,0,0,0</t>
  </si>
  <si>
    <t>2025-05-05 19:49:00,257925497.26703,-135195.976594879,2.5,3,24,22.9,-0.0128921661501324,0.64</t>
  </si>
  <si>
    <t>2025-05-05 19:49:00,26166981.4617171,18237.4191281465,0,0,0,0,0,0</t>
  </si>
  <si>
    <t>2025-05-05 19:50:00,575,,,560,575,,564.5,,,,,570,560</t>
  </si>
  <si>
    <t>2025-05-05 19:50:00,490,,,485,470,,487,,,,,490,480</t>
  </si>
  <si>
    <t>2025-05-05 19:50:00,5700,,,5560,5600,,5680,,,,,5750,5500</t>
  </si>
  <si>
    <t>2025-05-05 19:50:00,19475,,20200,,19400,,20050,,,,,20200,19700</t>
  </si>
  <si>
    <t>2025-05-05 19:50:00,401902923.592052,-1523810453.16243,0,0,0,0,0,0</t>
  </si>
  <si>
    <t>2025-05-05 19:50:00,723289777.274362,-1792214132.84755,0,0,0,0,0,0</t>
  </si>
  <si>
    <t>2025-05-05 19:50:00,258056023.632456,-139938.717679369,11.8,4,206.22,62.7,-0.0199990791950809,1.51</t>
  </si>
  <si>
    <t>2025-05-05 19:50:00,26165698.914879,18595.3350457849,0,0,0,0,0,0</t>
  </si>
  <si>
    <t>2025-05-05 19:51:00,575,,,560,575,,564.5,,,,,570,560</t>
  </si>
  <si>
    <t>2025-05-05 19:51:00,490,,,485,470,,487,,,,,490,480</t>
  </si>
  <si>
    <t>2025-05-05 19:51:00,5800,,,5560,5600,,5680,,,,,5750,5500</t>
  </si>
  <si>
    <t>2025-05-05 19:51:00,19475,,20200,,19400,,20050,,,,,20200,19700</t>
  </si>
  <si>
    <t>2025-05-05 19:51:00,406491044.797075,-1487226402.34075,0,0,0,0,0,0</t>
  </si>
  <si>
    <t>2025-05-05 19:51:00,731329642.958992,-1748857399.38795,0,0,0,0,0,0</t>
  </si>
  <si>
    <t>2025-05-05 19:51:00,257931322.267561,-142111.809925282,4.90166666666667,3,132.50655,58.88,-0.0124307437157487,1.17</t>
  </si>
  <si>
    <t>2025-05-05 19:51:00,26161348.4902465,20135.6914913591,0,0,0,0,0,0</t>
  </si>
  <si>
    <t>2025-05-05 19:52:00,575,,,560,575,,563.5,,,,,570,560</t>
  </si>
  <si>
    <t>2025-05-05 19:52:00,490,,,485,470,,487,,,,,490,480</t>
  </si>
  <si>
    <t>2025-05-05 19:52:00,5800,,,5560,5600,,5680,,,,,5750,5500</t>
  </si>
  <si>
    <t>2025-05-05 19:52:00,19475,,20200,,19400,,20050,,,,,20200,19700</t>
  </si>
  <si>
    <t>2025-05-05 19:52:00,479044978.52913,-909801975.942538,0,0,0,0,0,0</t>
  </si>
  <si>
    <t>2025-05-05 19:52:00,763447291.643837,-1634592023.45697,0,0,0,0,0,0</t>
  </si>
  <si>
    <t>2025-05-05 19:52:00,257332489.162913,-130615.450019917,-1,-1,-2.25,-2.25,0.00258106932439097,-0.07</t>
  </si>
  <si>
    <t>2025-05-05 19:52:00,26154398.5275009,26300.2318209527,0,0,0,0,0,0</t>
  </si>
  <si>
    <t>2025-05-05 19:53:00,575,,,560,575,,564.5,,,,,570,560</t>
  </si>
  <si>
    <t>2025-05-05 19:53:00,490,,,485,470,,487,,,,,490,480</t>
  </si>
  <si>
    <t>2025-05-05 19:53:00,5800,,,5560,5600,,5680,,,,,5750,5500</t>
  </si>
  <si>
    <t>2025-05-05 19:53:00,19475,,20200,,19400,,20050,,,,,20200,19700</t>
  </si>
  <si>
    <t>2025-05-05 19:53:00,460214603.322183,-1064941182.43537,0,0,0,0,0,0</t>
  </si>
  <si>
    <t>2025-05-05 19:53:00,754864186.239603,-1666826053.89359,0,0,0,0,0,0</t>
  </si>
  <si>
    <t>2025-05-05 19:53:00,257345702.345719,-130974.617403105,8.75,2,17.5875,3.55,0.00440882277465034,0.12</t>
  </si>
  <si>
    <t>2025-05-05 19:53:00,26156782.4388173,24157.5777129167,0,0,0,0,0,0</t>
  </si>
  <si>
    <t>2025-05-05 19:54:00,575,,,560,575,,564.5,,,,,570,560</t>
  </si>
  <si>
    <t>2025-05-05 19:54:00,490,,,485,470,,487,,,,,490,480</t>
  </si>
  <si>
    <t>2025-05-05 19:54:00,5800,,,5560,5600,,5680,,,,,5750,5500</t>
  </si>
  <si>
    <t>2025-05-05 19:54:00,19475,,20200,,19400,,20050,,,,,20200,19700</t>
  </si>
  <si>
    <t>2025-05-05 19:54:00,456606306.38255,-1081705750.2218,0,0,0,0,0,0</t>
  </si>
  <si>
    <t>2025-05-05 19:54:00,748169402.655285,-1681048568.36213,0,0,0,0,0,0</t>
  </si>
  <si>
    <t>2025-05-05 19:54:00,257340706.53414,-128213.199741331,28.5,7,124.15,33.3,0.0197883702234199,1.05</t>
  </si>
  <si>
    <t>2025-05-05 19:54:00,26154193.6882067,22833.1928731886,0,0,0,0,0,0</t>
  </si>
  <si>
    <t>2025-05-05 19:55:00,575,,,560,575,,563.5,,,,,570,560</t>
  </si>
  <si>
    <t>2025-05-05 19:55:00,490,,,485,470,,487,,,,,490,480</t>
  </si>
  <si>
    <t>2025-05-05 19:55:00,5800,,,5560,5600,,5680,,,,,5750,5500</t>
  </si>
  <si>
    <t>2025-05-05 19:55:00,19475,,20200,,19400,,20050,,,,,20200,19700</t>
  </si>
  <si>
    <t>2025-05-05 19:55:00,478939356.742522,-908667573.086271,0,0,0,0,0,0</t>
  </si>
  <si>
    <t>2025-05-05 19:55:00,759775271.254791,-1650179483.76175,0,0,0,0,0,0</t>
  </si>
  <si>
    <t>2025-05-05 19:55:00,257107534.644907,-123747.272135986,4.33333333333334,1,18.6333333333333,4.3,0.00413345148227593,0.14</t>
  </si>
  <si>
    <t>2025-05-05 19:55:00,26155211.9153171,25315.0187977142,0,0,0,0,0,0</t>
  </si>
  <si>
    <t>2025-05-05 19:56:00,575,,,560,575,,563.5,,,,,570,560</t>
  </si>
  <si>
    <t>2025-05-05 19:56:00,490,,,485,470,,487,,,,,490,480</t>
  </si>
  <si>
    <t>2025-05-05 19:56:00,5800,,,5560,5600,,5680,,,,,5750,5500</t>
  </si>
  <si>
    <t>2025-05-05 19:56:00,19475,,20200,,19400,,20050,,,,,20200,19700</t>
  </si>
  <si>
    <t>2025-05-05 19:56:00,466059432.472054,-1011520866.58563,0,0,0,0,0,0</t>
  </si>
  <si>
    <t>2025-05-05 19:56:00,753427551.967044,-1671025116.68214,0,0,0,0,0,0</t>
  </si>
  <si>
    <t>2025-05-05 19:56:00,256954178.175566,-126412.135263924,5.91666666666666,2,73.1416666666666,15.6,0.00316843451764711,0.44</t>
  </si>
  <si>
    <t>2025-05-05 19:56:00,26149400.817433,23781.944204422,0,0,0,0,0,0</t>
  </si>
  <si>
    <t>2025-05-05 19:57:00,575,,,560,575,,564.5,,,,,570,560</t>
  </si>
  <si>
    <t>2025-05-05 19:57:00,490,,,485,470,,487,,,,,490,480</t>
  </si>
  <si>
    <t>2025-05-05 19:57:00,5800,,,5560,5600,,5680,,,,,5750,5500</t>
  </si>
  <si>
    <t>2025-05-05 19:57:00,19475,,20200,,19400,,20050,,,,,20200,19700</t>
  </si>
  <si>
    <t>2025-05-05 19:57:00,453105566.455113,-1113531232.20309,0,0,0,0,0,0</t>
  </si>
  <si>
    <t>2025-05-05 19:57:00,747015595.75667,-1674425008.99684,0,0,0,0,0,0</t>
  </si>
  <si>
    <t>2025-05-05 19:57:00,257130919.59076,-126627.257455785,-0.300000000000002,1,-1.40700000000001,4.69,-0.00371937390451734,0.14</t>
  </si>
  <si>
    <t>2025-05-05 19:57:00,26150527.5758475,22842.7864036923,0,0,0,0,0,0</t>
  </si>
  <si>
    <t>2025-05-05 19:58:00,575,,,560,575,,563.5,,,,,570,560</t>
  </si>
  <si>
    <t>2025-05-05 19:58:00,490,,,485,470,,487,,,,,490,480</t>
  </si>
  <si>
    <t>2025-05-05 19:58:00,5800,,,5560,5600,,5680,,,,,5750,5500</t>
  </si>
  <si>
    <t>2025-05-05 19:58:00,19475,,20200,,19400,,20050,,,,,20200,19700</t>
  </si>
  <si>
    <t>2025-05-05 19:58:00,528352517.918789,-514618466.043399,0,0,0,0,0,0</t>
  </si>
  <si>
    <t>2025-05-05 19:58:00,776530182.115017,-1573268205.1981,0,0,0,0,0,0</t>
  </si>
  <si>
    <t>2025-05-05 19:58:00,256526479.846125,-121787.195227127,3.46666666666666,-3,207.278333333333,30.7,0.0266775450469336,0.68</t>
  </si>
  <si>
    <t>2025-05-05 19:58:00,26149294.1481745,28028.8852559168,0,0,0,0,0,0</t>
  </si>
  <si>
    <t>2025-05-05 19:59:00,575,,,560,575,,563.5,,,,,570,560</t>
  </si>
  <si>
    <t>2025-05-05 19:59:00,490,,,485,470,,487,,,,,490,480</t>
  </si>
  <si>
    <t>2025-05-05 19:59:00,5800,,,5560,5600,,5680,,,,,5750,5500</t>
  </si>
  <si>
    <t>2025-05-05 19:59:00,19475,,20200,,19400,,20050,,,,,20200,19700</t>
  </si>
  <si>
    <t>2025-05-05 19:59:00,510032383.071278,-667354374.816958,0,0,0,0,0,0</t>
  </si>
  <si>
    <t>2025-05-05 19:59:00,767459983.196157,-1615164829.13038,0,0,0,0,0,0</t>
  </si>
  <si>
    <t>2025-05-05 19:59:00,256962119.951267,-122731.020818355,-4,-2,-5.4,-2.7,0.00383713935268924,-0.08</t>
  </si>
  <si>
    <t>2025-05-05 19:59:00,26149735.9103298,26669.3015205608,0,0,0,0,0,0</t>
  </si>
  <si>
    <t>2025-05-05 20:00:00,575,,,560,575,,563.5,,,,,570,560</t>
  </si>
  <si>
    <t>2025-05-05 20:00:00,490,,,485,470,,487,,,,,490,480</t>
  </si>
  <si>
    <t>2025-05-05 20:00:00,5800,,,5560,5600,,5680,,,,,5750,5500</t>
  </si>
  <si>
    <t>2025-05-05 20:00:00,19475,,20200,,19400,,20050,,,,,20200,19700</t>
  </si>
  <si>
    <t>2025-05-05 20:00:00,518249728.988733,-601200188.445389,0,0,0,0,0,0</t>
  </si>
  <si>
    <t>2025-05-05 20:00:00,752172742.971577,-1671574835.29875,0,0,0,0,0,0</t>
  </si>
  <si>
    <t>2025-05-05 20:00:00,257174428.314427,-124227.243222879,8.30000000000002,2,168.509,32.78,0.00234223844305645,0.82</t>
  </si>
  <si>
    <t>2025-05-05 20:00:00,26151418.7312228,23608.0707445925,0,0,0,0,0,0</t>
  </si>
  <si>
    <t>2025-05-05 20:01:00,575,,,560,575,,563.5,,,,,570,560</t>
  </si>
  <si>
    <t>2025-05-05 20:01:00,490,,,485,470,,487,,,,,490,480</t>
  </si>
  <si>
    <t>2025-05-05 20:01:00,5800,,,5560,5600,,5680,,,,,5750,5500</t>
  </si>
  <si>
    <t>2025-05-05 20:01:00,19475,,20200,,19400,,20050,,,,,20200,19700</t>
  </si>
  <si>
    <t>2025-05-05 20:01:00,522386296.615843,-566257528.624534,0,0,0,0,0,0</t>
  </si>
  <si>
    <t>2025-05-05 20:01:00,767351698.911561,-1617103731.48038,0,0,0,0,0,0</t>
  </si>
  <si>
    <t>2025-05-05 20:01:00,257041913.322278,-122418.710237086,11.6166666666666,1,453.457166666666,97.95,0.0240897720820168,2.12</t>
  </si>
  <si>
    <t>2025-05-05 20:01:00,26148010.3832558,26668.3944838784,0,0,0,0,0,0</t>
  </si>
  <si>
    <t>2025-05-05 20:02:00,575,,,560,575,,563.5,,,,,570,560</t>
  </si>
  <si>
    <t>2025-05-05 20:02:00,490,,,485,470,,487,,,,,490,480</t>
  </si>
  <si>
    <t>2025-05-05 20:02:00,5800,,,5560,5600,,5680,,,,,5750,5500</t>
  </si>
  <si>
    <t>2025-05-05 20:02:00,19475,,20200,,19400,,20050,,,,,20200,19700</t>
  </si>
  <si>
    <t>2025-05-05 20:02:00,509963420.217288,-668240345.098252,0,0,0,0,0,0</t>
  </si>
  <si>
    <t>2025-05-05 20:02:00,760070034.575246,-1650756590.02471,0,0,0,0,0,0</t>
  </si>
  <si>
    <t>2025-05-05 20:02:00,257214755.151314,-124466.478331928,3.95,0,20.6245,2.51,0.00637417236902107,0.09</t>
  </si>
  <si>
    <t>2025-05-05 20:02:00,26145626.5068662,24747.8114014201,0,0,0,0,0,0</t>
  </si>
  <si>
    <t>2025-05-05 20:03:00,575,,,560,575,,563.5,,,,,570,560</t>
  </si>
  <si>
    <t>2025-05-05 20:03:00,490,,,485,470,,487,,,,,490,480</t>
  </si>
  <si>
    <t>2025-05-05 20:03:00,5800,,,5560,5600,,5680,,,,,5750,5500</t>
  </si>
  <si>
    <t>2025-05-05 20:03:00,19475,,20200,,19400,,20050,,,,,20200,19700</t>
  </si>
  <si>
    <t>2025-05-05 20:03:00,501718162.667176,-735603207.440917,0,0,0,0,0,0</t>
  </si>
  <si>
    <t>2025-05-05 20:03:00,759930691.618134,-1650717699.18137,0,0,0,0,0,0</t>
  </si>
  <si>
    <t>2025-05-05 20:03:00,256980451.403967,-123764.596878753,0,0,0,0,0,0</t>
  </si>
  <si>
    <t>2025-05-05 20:03:00,26146590.3501498,25109.4500739388,0,0,0,0,0,0</t>
  </si>
  <si>
    <t>2025-05-05 20:04:00,575,,,560,575,,563.5,,,,,570,560</t>
  </si>
  <si>
    <t>2025-05-05 20:04:00,490,,,485,470,,487,,,,,490,480</t>
  </si>
  <si>
    <t>2025-05-05 20:04:00,5800,,,5560,5600,,5680,,,,,5750,5500</t>
  </si>
  <si>
    <t>2025-05-05 20:04:00,19475,,20200,,19400,,20050,,,,,20200,19700</t>
  </si>
  <si>
    <t>2025-05-05 20:04:00,479664676.815493,-908715399.786146,0,0,0,0,0,0</t>
  </si>
  <si>
    <t>2025-05-05 20:04:00,737693492.537347,-1717362534.86537,0,0,0,0,0,0</t>
  </si>
  <si>
    <t>2025-05-05 20:04:00,257140400.771278,-141580.469092112,1.59999999999999,10,19.0079999999999,83.76,-0.0458970440036334,2.3</t>
  </si>
  <si>
    <t>2025-05-05 20:04:00,26151394.2052711,22412.1925714138,0,0,0,0,0,0</t>
  </si>
  <si>
    <t>2025-05-05 20:05:00,575,,,560,575,,563.5,,,,,570,560</t>
  </si>
  <si>
    <t>2025-05-05 20:05:00,490,,,485,470,,487,,,,,490,480</t>
  </si>
  <si>
    <t>2025-05-05 20:05:00,5800,,,5560,5600,,5680,,,,,5750,5500</t>
  </si>
  <si>
    <t>2025-05-05 20:05:00,19475,,20200,,19400,,20050,,,,,20200,19700</t>
  </si>
  <si>
    <t>2025-05-05 20:05:00,501675184.055382,-736168186.730383,0,0,0,0,0,0</t>
  </si>
  <si>
    <t>2025-05-05 20:05:00,758303839.397534,-1657308749.4238,0,0,0,0,0,0</t>
  </si>
  <si>
    <t>2025-05-05 20:05:00,256404862.065919,-150093.476753704,43,10,256.8125,61.65,0.0389381986954033,1.83</t>
  </si>
  <si>
    <t>2025-05-05 20:05:00,26149023.5576154,24511.9440966185,0,0,0,0,0,0</t>
  </si>
  <si>
    <t>2025-05-05 20:06:00,575,,,560,575,,564.5,,,,,570,560</t>
  </si>
  <si>
    <t>2025-05-05 20:06:00,490,,,485,470,,487,,,,,490,480</t>
  </si>
  <si>
    <t>2025-05-05 20:06:00,5800,,,5560,5600,,5680,,,,,5750,5500</t>
  </si>
  <si>
    <t>2025-05-05 20:06:00,19475,,20200,,19400,,20050,,,,,20200,19700</t>
  </si>
  <si>
    <t>2025-05-05 20:06:00,444664219.874156,-1181531507.58706,0,0,0,0,0,0</t>
  </si>
  <si>
    <t>2025-05-05 20:06:00,733633185.890493,-1739832677.66547,0,0,0,0,0,0</t>
  </si>
  <si>
    <t>2025-05-05 20:06:00,256758174.852267,-156494.793094572,0,0,0,0,0,0</t>
  </si>
  <si>
    <t>2025-05-05 20:06:00,26142056.2493787,20501.9509572039,0,0,0,0,0,0</t>
  </si>
  <si>
    <t>2025-05-05 20:07:00,575,,,560,575,,564.5,,,,,570,560</t>
  </si>
  <si>
    <t>2025-05-05 20:07:00,490,,,485,470,,487,,,,,490,480</t>
  </si>
  <si>
    <t>2025-05-05 20:07:00,5800,,,5560,5600,,5680,,,,,5750,5500</t>
  </si>
  <si>
    <t>2025-05-05 20:07:00,19475,,20200,,19400,,20050,,,,,20200,19700</t>
  </si>
  <si>
    <t>2025-05-05 20:07:00,421528455.872983,-1367722927.2556,0,0,0,0,0,0</t>
  </si>
  <si>
    <t>2025-05-05 20:07:00,723519403.492008,-1794170520.77192,0,0,0,0,0,0</t>
  </si>
  <si>
    <t>2025-05-05 20:07:00,257240525.970993,-153710.31904271,14.6666666666667,2,105.916666666667,14.85,0.00970966048882511,0.42</t>
  </si>
  <si>
    <t>2025-05-05 20:07:00,26142129.73239,18567.469394517,0,0,0,0,0,0</t>
  </si>
  <si>
    <t>2025-05-05 20:08:00,575,,,560,575,,564.5,,,,,570,560</t>
  </si>
  <si>
    <t>2025-05-05 20:08:00,490,,,485,470,,487,,,,,490,480</t>
  </si>
  <si>
    <t>2025-05-05 20:08:00,5800,,,5560,5600,,5680,,,,,5750,5500</t>
  </si>
  <si>
    <t>2025-05-05 20:08:00,19475,,20200,,19400,,20050,,,,,20200,19700</t>
  </si>
  <si>
    <t>2025-05-05 20:08:00,437498044.996556,-1245136620.54859,0,0,0,0,0,0</t>
  </si>
  <si>
    <t>2025-05-05 20:08:00,731851684.201136,-1747712857.4699,0,0,0,0,0,0</t>
  </si>
  <si>
    <t>2025-05-05 20:08:00,256126569.445831,-146335.291694199,46.1500000000001,6,760.995000000003,90.75,0.0385133442462798,2.18</t>
  </si>
  <si>
    <t>2025-05-05 20:08:00,26138967.2413063,20269.203532852,0,0,0,0,0,0</t>
  </si>
  <si>
    <t>2025-05-05 20:09:00,575,,,560,575,,564.5,,,,,570,560</t>
  </si>
  <si>
    <t>2025-05-05 20:09:00,490,,,485,470,,487,,,,,490,480</t>
  </si>
  <si>
    <t>2025-05-05 20:09:00,5800,,,5560,5600,,5680,,,,,5750,5500</t>
  </si>
  <si>
    <t>2025-05-05 20:09:00,19475,,20200,,19400,,20050,,,,,20200,19700</t>
  </si>
  <si>
    <t>2025-05-05 20:09:00,436511351.377696,-1246699830.6412,0,0,0,0,0,0</t>
  </si>
  <si>
    <t>2025-05-05 20:09:00,733676798.943332,-1739931116.97652,0,0,0,0,0,0</t>
  </si>
  <si>
    <t>2025-05-05 20:09:00,256931533.856578,-152693.514070662,-23.66,-17,-14.4498,-10.08,0.02688311026386,-0.41</t>
  </si>
  <si>
    <t>2025-05-05 20:09:00,26139180.2370791,20287.8671003232,0,0,0,0,0,0</t>
  </si>
  <si>
    <t>2025-05-05 20:10:00,575,,,560,575,,564.5,,,,,570,560</t>
  </si>
  <si>
    <t>2025-05-05 20:10:00,490,,,485,470,,487,,,,,490,480</t>
  </si>
  <si>
    <t>2025-05-05 20:10:00,5800,,,5560,5600,,5680,,,,,5750,5500</t>
  </si>
  <si>
    <t>2025-05-05 20:10:00,19475,,20200,,19400,,20050,,,,,20200,19700</t>
  </si>
  <si>
    <t>2025-05-05 20:10:00,440034716.522364,-1208662681.9641,0,0,0,0,0,0</t>
  </si>
  <si>
    <t>2025-05-05 20:10:00,730692250.812131,-1759645078.47355,0,0,0,0,0,0</t>
  </si>
  <si>
    <t>2025-05-05 20:10:00,256588749.925637,-154099.576637817,-0.750000000000001,-1,-1.6875,-2.25,0.002619203255445,-0.07</t>
  </si>
  <si>
    <t>2025-05-05 20:10:00,26140235.9123646,19877.9911905218,0,0,0,0,0,0</t>
  </si>
  <si>
    <t>2025-05-05 20:11:00,575,,,560,575,,563.5,,,,,570,560</t>
  </si>
  <si>
    <t>2025-05-05 20:11:00,490,,,485,470,,487,,,,,490,480</t>
  </si>
  <si>
    <t>2025-05-05 20:11:00,5800,,,5560,5600,,5680,,,,,5750,5500</t>
  </si>
  <si>
    <t>2025-05-05 20:11:00,19475,,20200,,19400,,20050,,,,,20200,19700</t>
  </si>
  <si>
    <t>2025-05-05 20:11:00,509830047.551243,-669272943.688978,0,0,0,0,0,0</t>
  </si>
  <si>
    <t>2025-05-05 20:11:00,768457751.091034,-1610259637.97678,0,0,0,0,0,0</t>
  </si>
  <si>
    <t>2025-05-05 20:11:00,256175301.646773,-151094.239553073,3.54166666666666,1,57.9075833333333,23.13,0.00259324473433312,0.63</t>
  </si>
  <si>
    <t>2025-05-05 20:11:00,26131350.0147847,27034.5850599662,0,0,0,0,0,0</t>
  </si>
  <si>
    <t>2025-05-05 20:12:00,575,,,560,575,,563.5,,,,,570,560</t>
  </si>
  <si>
    <t>2025-05-05 20:12:00,490,,,485,470,,487,,,,,490,480</t>
  </si>
  <si>
    <t>2025-05-05 20:12:00,5800,,,5560,5600,,5630,,,,,5750,5500</t>
  </si>
  <si>
    <t>2025-05-05 20:12:00,19475,,20200,,19400,,20050,,,,,20200,19700</t>
  </si>
  <si>
    <t>2025-05-05 20:12:00,465735746.099136,-1014364669.85698,0,0,0,0,0,0</t>
  </si>
  <si>
    <t>2025-05-05 20:12:00,743772488.815423,-1685659274.18004,0,0,0,0,0,0</t>
  </si>
  <si>
    <t>2025-05-05 20:12:00,256535750.46744,-150891.770692057,24.0083333333333,2,291.848083333333,38.62,0.0313918240662397,1.07</t>
  </si>
  <si>
    <t>2025-05-05 20:12:00,26133053.3180596,22402.3286753795,0,0,0,0,0,0</t>
  </si>
  <si>
    <t>2025-05-05 20:13:00,575,,,560,575,,563.5,,,,,570,560</t>
  </si>
  <si>
    <t>2025-05-05 20:13:00,490,,,485,470,,487,,,,,490,480</t>
  </si>
  <si>
    <t>2025-05-05 20:13:00,5800,,,5560,5600,,5630,,,,,5750,5500</t>
  </si>
  <si>
    <t>2025-05-05 20:13:00,19475,,20200,,19400,,20050,,,,,20200,19700</t>
  </si>
  <si>
    <t>2025-05-05 20:13:00,497049500.708034,-770665178.561921,0,0,0,0,0,0</t>
  </si>
  <si>
    <t>2025-05-05 20:13:00,756788374.627069,-1663510454.40748,0,0,0,0,0,0</t>
  </si>
  <si>
    <t>2025-05-05 20:13:00,256154389.952101,-148768.532437477,5.55000000000001,2,137.034,37.98,0.0024864722050647,0.91</t>
  </si>
  <si>
    <t>2025-05-05 20:13:00,26129360.1759842,24881.9724063407,0,0,0,0,0,0</t>
  </si>
  <si>
    <t>2025-05-05 20:14:00,575,,,560,575,,563.5,,,,,570,560</t>
  </si>
  <si>
    <t>2025-05-05 20:14:00,490,,,485,470,,487,,,,,490,480</t>
  </si>
  <si>
    <t>2025-05-05 20:14:00,5800,,,5560,5600,,5630,,,,,5750,5500</t>
  </si>
  <si>
    <t>2025-05-05 20:14:00,19475,,20200,,19400,,20050,,,,,20200,19700</t>
  </si>
  <si>
    <t>2025-05-05 20:14:00,501378792.607935,-736909863.79921,0,0,0,0,0,0</t>
  </si>
  <si>
    <t>2025-05-05 20:14:00,762019032.29765,-1643462319.81573,0,0,0,0,0,0</t>
  </si>
  <si>
    <t>2025-05-05 20:14:00,256208802.725107,-148713.064930802,-5.14,-3,-6.4878,14.19,-0.00274394149703564,0.32</t>
  </si>
  <si>
    <t>2025-05-05 20:14:00,26129317.5847693,25861.1781816066,0,0,0,0,0,0</t>
  </si>
  <si>
    <t>2025-05-05 20:15:00,575,,,560,575,,563.5,,,,,570,560</t>
  </si>
  <si>
    <t>2025-05-05 20:15:00,490,,,485,470,,487,,,,,490,480</t>
  </si>
  <si>
    <t>2025-05-05 20:15:00,5800,,,5560,5600,,5630,,,,,5750,5500</t>
  </si>
  <si>
    <t>2025-05-05 20:15:00,19475,,20200,,19400,,20050,,,,,20200,19700</t>
  </si>
  <si>
    <t>2025-05-05 20:15:00,515851256.35745,-606292387.500382,0,0,0,0,0,0</t>
  </si>
  <si>
    <t>2025-05-05 20:15:00,763924909.436307,-1634964171.04244,0,0,0,0,0,0</t>
  </si>
  <si>
    <t>2025-05-05 20:15:00,257062521.838717,-166071.334626746,25.5733333333334,14,392.700533333335,264.98,-0.0567331162577579,5.9</t>
  </si>
  <si>
    <t>2025-05-05 20:15:00,26122292.0488385,25839.592473744,0,0,0,0,0,0</t>
  </si>
  <si>
    <t>2025-05-05 20:16:00,575,,,560,575,,563.5,,,,,570,560</t>
  </si>
  <si>
    <t>2025-05-05 20:16:00,490,,,485,470,,487,,,,,490,480</t>
  </si>
  <si>
    <t>2025-05-05 20:16:00,5800,,,5560,5600,,5630,,,,,5750,5500</t>
  </si>
  <si>
    <t>2025-05-05 20:16:00,19475,,20200,,19400,,20050,,,,,20200,19700</t>
  </si>
  <si>
    <t>2025-05-05 20:16:00,501321541.039465,-737647802.449173,0,0,0,0,0,0</t>
  </si>
  <si>
    <t>2025-05-05 20:16:00,765769377.616758,-1626364446.24451,0,0,0,0,0,0</t>
  </si>
  <si>
    <t>2025-05-05 20:16:00,257143602.177682,-163066.760405938,8.5,2,51.2,12.8,0.0100063949958833,0.38</t>
  </si>
  <si>
    <t>2025-05-05 20:16:00,26123950.8698165,26621.8442578057,0,0,0,0,0,0</t>
  </si>
  <si>
    <t>2025-05-05 20:17:00,575,,,560,575,,563.5,,,,,570,560</t>
  </si>
  <si>
    <t>2025-05-05 20:17:00,490,,,485,470,,487,,,,,490,480</t>
  </si>
  <si>
    <t>2025-05-05 20:17:00,5800,,,5560,5600,,5630,,,,,5750,5500</t>
  </si>
  <si>
    <t>2025-05-05 20:17:00,19475,,20200,,19400,,20050,,,,,20200,19700</t>
  </si>
  <si>
    <t>2025-05-05 20:17:00,495932231.431489,-768443372.871485,0,0,0,0,0,0</t>
  </si>
  <si>
    <t>2025-05-05 20:17:00,752550932.737716,-1671765966.057,0,0,0,0,0,0</t>
  </si>
  <si>
    <t>2025-05-05 20:17:00,256625138.207975,-137889.250078558,113.816666666667,21,1368.9905,267.19,0.121107670251327,7.48</t>
  </si>
  <si>
    <t>2025-05-05 20:17:00,26127515.3930611,23743.7398437676,0,0,0,0,0,0</t>
  </si>
  <si>
    <t>2025-05-05 20:18:00,575,,,560,575,,563.5,,,,,570,560</t>
  </si>
  <si>
    <t>2025-05-05 20:18:00,490,,,485,470,,487,,,,,490,480</t>
  </si>
  <si>
    <t>2025-05-05 20:18:00,5800,,,5560,5600,,5630,,,,,5750,5500</t>
  </si>
  <si>
    <t>2025-05-05 20:18:00,19475,,20200,,19400,,20050,,,,,20200,19700</t>
  </si>
  <si>
    <t>2025-05-05 20:18:00,497427170.598161,-770478901.350481,0,0,0,0,0,0</t>
  </si>
  <si>
    <t>2025-05-05 20:18:00,755204969.614586,-1668271497.73413,0,0,0,0,0,0</t>
  </si>
  <si>
    <t>2025-05-05 20:18:00,256693514.169443,-132104.499571019,-1.33333333333333,-1,-0.866666666666667,-0.65,0.00121550173909639,-0.02</t>
  </si>
  <si>
    <t>2025-05-05 20:18:00,26125902.8938174,24873.518398169,0,0,0,0,0,0</t>
  </si>
  <si>
    <t>2025-05-05 20:19:00,575,,,560,575,,563.5,,,,,570,560</t>
  </si>
  <si>
    <t>2025-05-05 20:19:00,490,,,485,470,,487,,,,,490,480</t>
  </si>
  <si>
    <t>2025-05-05 20:19:00,5800,,,5560,5600,,5630,,,,,5750,5500</t>
  </si>
  <si>
    <t>2025-05-05 20:19:00,19475,,20200,,19400,,20050,,,,,20200,19700</t>
  </si>
  <si>
    <t>2025-05-05 20:19:00,495962911.442805,-780552097.692015,0,0,0,0,0,0</t>
  </si>
  <si>
    <t>2025-05-05 20:19:00,753451173.638575,-1671609404.83656,0,0,0,0,0,0</t>
  </si>
  <si>
    <t>2025-05-05 20:19:00,256760091.949315,-133268.10275105,-1.2,-1,-0.444,-0.37,0.000877877423914357,-0.01</t>
  </si>
  <si>
    <t>2025-05-05 20:19:00,26122444.3649712,23921.114919224,0,0,0,0,0,0</t>
  </si>
  <si>
    <t>2025-05-05 20:20:00,575,,,560,575,,563.5,,,,,570,560</t>
  </si>
  <si>
    <t>2025-05-05 20:20:00,490,,,485,470,,487,,,,,490,480</t>
  </si>
  <si>
    <t>2025-05-05 20:20:00,5800,,,5560,5600,,5680,,,,,5750,5500</t>
  </si>
  <si>
    <t>2025-05-05 20:20:00,19475,,20200,,19400,,20050,,,,,20200,19700</t>
  </si>
  <si>
    <t>2025-05-05 20:20:00,530484894.037253,-501051373.316329,0,0,0,0,0,0</t>
  </si>
  <si>
    <t>2025-05-05 20:20:00,786741376.696343,-1521729784.49322,0,0,0,0,0,0</t>
  </si>
  <si>
    <t>2025-05-05 20:20:00,254526178.712223,-132680.706167393,-8.83333333333333,-7,7.02133333333335,-16.07,0.0231188081780688,-0.43</t>
  </si>
  <si>
    <t>2025-05-05 20:20:00,26119409.0190809,29492.2633796828,0,0,0,0,0,0</t>
  </si>
  <si>
    <t>2025-05-05 20:21:00,575,,,560,575,,563.5,,,,,570,560</t>
  </si>
  <si>
    <t>2025-05-05 20:21:00,490,,,485,470,,487,,,,,490,480</t>
  </si>
  <si>
    <t>2025-05-05 20:21:00,5800,,,5560,5600,,5680,,,,,5750,5500</t>
  </si>
  <si>
    <t>2025-05-05 20:21:00,19475,,20200,,19400,,20050,,,,,20200,19700</t>
  </si>
  <si>
    <t>2025-05-05 20:21:00,569781255.274302,-191275329.62923,0,0,0,0,0,0</t>
  </si>
  <si>
    <t>2025-05-05 20:21:00,797428163.271957,-1461588171.10422,0,0,0,0,0,0</t>
  </si>
  <si>
    <t>2025-05-05 20:21:00,254836562.015682,-134499.34594433,-8.31666666666666,-5,-44.9896666666666,-30.67,0.017985442603085,-0.82</t>
  </si>
  <si>
    <t>2025-05-05 20:21:00,26116853.2831486,31431.1641419344,0,0,0,0,0,0</t>
  </si>
  <si>
    <t>2025-05-05 20:22:00,575,,,560,575,,563.5,,,,,570,560</t>
  </si>
  <si>
    <t>2025-05-05 20:22:00,490,,,485,470,,487,,,,,490,480</t>
  </si>
  <si>
    <t>2025-05-05 20:22:00,5800,,,5560,5600,,5630,,,,,5750,5500</t>
  </si>
  <si>
    <t>2025-05-05 20:22:00,19475,,20200,,19400,,20050,,,,,20200,19700</t>
  </si>
  <si>
    <t>2025-05-05 20:22:00,561349324.772352,-258124724.558045,0,0,0,0,0,0</t>
  </si>
  <si>
    <t>2025-05-05 20:22:00,783409993.201451,-1537034141.615,0,0,0,0,0,0</t>
  </si>
  <si>
    <t>2025-05-05 20:22:00,254891743.609451,-132549.131739115,6.27499999999999,1,108.13375,22.78,0.0149541611860179,0.63</t>
  </si>
  <si>
    <t>2025-05-05 20:22:00,26117052.1925035,29510.719928287,0,0,0,0,0,0</t>
  </si>
  <si>
    <t>2025-05-05 20:23:00,575,,,560,575,,563.5,,,,,570,560</t>
  </si>
  <si>
    <t>2025-05-05 20:23:00,490,,,485,470,,487,,,,,490,480</t>
  </si>
  <si>
    <t>2025-05-05 20:23:00,5800,,,5560,5600,,5630,,,,,5750,5500</t>
  </si>
  <si>
    <t>2025-05-05 20:23:00,19475,,20200,,19400,,20050,,,,,20200,19700</t>
  </si>
  <si>
    <t>2025-05-05 20:23:00,582434167.221757,-88936402.9373957,0,0,0,0,0,0</t>
  </si>
  <si>
    <t>2025-05-05 20:23:00,799423213.726456,-1450892768.9101,0,0,0,0,0,0</t>
  </si>
  <si>
    <t>2025-05-05 20:23:00,254398155.565922,-122184.724101368,179.166666666667,20,403.7875,47,0.0774793919391433,1.52</t>
  </si>
  <si>
    <t>2025-05-05 20:23:00,26110923.9011931,31807.2686881655,0,0,0,0,0,0</t>
  </si>
  <si>
    <t>2025-05-05 20:24:00,575,,,560,575,,563.5,,,,,570,560</t>
  </si>
  <si>
    <t>2025-05-05 20:24:00,490,,,485,470,,487,,,,,490,480</t>
  </si>
  <si>
    <t>2025-05-05 20:24:00,5800,,,5560,5600,,5630,,,,,5750,5500</t>
  </si>
  <si>
    <t>2025-05-05 20:24:00,19475,,20200,,19400,,20050,,,,,20200,19700</t>
  </si>
  <si>
    <t>2025-05-05 20:24:00,561318954.804505,-259068854.835849,0,0,0,0,0,0</t>
  </si>
  <si>
    <t>2025-05-05 20:24:00,785490362.886706,-1526696754.4509,0,0,0,0,0,0</t>
  </si>
  <si>
    <t>2025-05-05 20:24:00,255592836.7146,-123552.396149309,40.665,8,106.29705,55.74,0.0319534111372629,1.2</t>
  </si>
  <si>
    <t>2025-05-05 20:24:00,26112797.9029185,29116.9746539781,0,0,0,0,0,0</t>
  </si>
  <si>
    <t>2025-05-05 20:25:00,575,,,560,575,,563.5,,,,,570,560</t>
  </si>
  <si>
    <t>2025-05-05 20:25:00,490,,,485,470,,487,,,,,490,480</t>
  </si>
  <si>
    <t>2025-05-05 20:25:00,5800,,,5560,5600,,5630,,,,,5750,5500</t>
  </si>
  <si>
    <t>2025-05-05 20:25:00,19475,,20200,,19400,,20050,,,,,20200,19700</t>
  </si>
  <si>
    <t>2025-05-05 20:25:00,544959159.328586,-392705469.676326,0,0,0,0,0,0</t>
  </si>
  <si>
    <t>2025-05-05 20:25:00,762258914.884553,-1643238513.90252,0,0,0,0,0,0</t>
  </si>
  <si>
    <t>2025-05-05 20:25:00,256859355.309213,-114621.39199108,38.5,8,489.475,119.75,0.0718556885661895,3.3</t>
  </si>
  <si>
    <t>2025-05-05 20:25:00,26117823.0526496,25622.3016757484,0,0,0,0,0,0</t>
  </si>
  <si>
    <t>2025-05-05 20:26:00,575,,,560,575,,563.5,,,,,570,560</t>
  </si>
  <si>
    <t>2025-05-05 20:26:00,490,,,485,470,,487,,,,,490,480</t>
  </si>
  <si>
    <t>2025-05-05 20:26:00,5800,,,5560,5600,,5630,,,,,5750,5500</t>
  </si>
  <si>
    <t>2025-05-05 20:26:00,19475,,20200,,19400,,20050,,,,,20200,19700</t>
  </si>
  <si>
    <t>2025-05-05 20:26:00,509406137.302808,-670482962.246502,0,0,0,0,0,0</t>
  </si>
  <si>
    <t>2025-05-05 20:26:00,756962050.985176,-1663887810.48211,0,0,0,0,0,0</t>
  </si>
  <si>
    <t>2025-05-05 20:26:00,257128975.088483,-108027.41514728,42.3416666666667,11,135.328083333333,28.27,0.0274923811029021,0.82</t>
  </si>
  <si>
    <t>2025-05-05 20:26:00,26117314.3402224,25049.2536237099,0,0,0,0,0,0</t>
  </si>
  <si>
    <t>2025-05-05 20:27:00,575,,,560,575,,563.5,,,,,570,560</t>
  </si>
  <si>
    <t>2025-05-05 20:27:00,490,,,485,470,,487,,,,,490,480</t>
  </si>
  <si>
    <t>2025-05-05 20:27:00,5800,,,5560,5600,,5630,,,,,5750,5500</t>
  </si>
  <si>
    <t>2025-05-05 20:27:00,19475,,20200,,19400,,20050,,,,,20200,19700</t>
  </si>
  <si>
    <t>2025-05-05 20:27:00,497276966.899218,-770926316.415138,0,0,0,0,0,0</t>
  </si>
  <si>
    <t>2025-05-05 20:27:00,747520687.392314,-1675466395.82509,0,0,0,0,0,0</t>
  </si>
  <si>
    <t>2025-05-05 20:27:00,257144072.033857,-111944.057068324,2.61666666666666,1,88.2601666666665,33.73,-0.00496519492916643,0.62</t>
  </si>
  <si>
    <t>2025-05-05 20:27:00,26117875.5810543,22952.771113705,0,0,0,0,0,0</t>
  </si>
  <si>
    <t>2025-05-05 20:28:00,575,,,560,575,,563.5,,,,,570,560</t>
  </si>
  <si>
    <t>2025-05-05 20:28:00,490,,,485,470,,487,,,,,490,480</t>
  </si>
  <si>
    <t>2025-05-05 20:28:00,5800,,,5560,5600,,5630,,,,,5750,5500</t>
  </si>
  <si>
    <t>2025-05-05 20:28:00,19475,,20200,,19400,,20050,,,,,20200,19700</t>
  </si>
  <si>
    <t>2025-05-05 20:28:00,482259836.676301,-873735730.969965,0,0,0,0,0,0</t>
  </si>
  <si>
    <t>2025-05-05 20:28:00,735971648.569004,-1730863169.54183,0,0,0,0,0,0</t>
  </si>
  <si>
    <t>2025-05-05 20:28:00,257156553.86833,-112528.103193358,5.6,2,88.182,31.04,0.00181911372571549,0.79</t>
  </si>
  <si>
    <t>2025-05-05 20:28:00,26121140.5127502,20429.6965163906,0,0,0,0,0,0</t>
  </si>
  <si>
    <t>2025-05-05 20:29:00,575,,,560,575,,563.5,,,,,570,560</t>
  </si>
  <si>
    <t>2025-05-05 20:29:00,490,,,485,470,,487,,,,,490,480</t>
  </si>
  <si>
    <t>2025-05-05 20:29:00,5800,,,5560,5600,,5630,,,,,5750,5500</t>
  </si>
  <si>
    <t>2025-05-05 20:29:00,19475,,20200,,19400,,20050,,,,,20200,19700</t>
  </si>
  <si>
    <t>2025-05-05 20:29:00,465177179.880279,-1015356104.40217,0,0,0,0,0,0</t>
  </si>
  <si>
    <t>2025-05-05 20:29:00,732015234.67891,-1752829466.57641,0,0,0,0,0,0</t>
  </si>
  <si>
    <t>2025-05-05 20:29:00,257322328.916631,-108941.212916595,30.1666666666666,6,320.012499999999,59.3,0.0248091732665327,1.53</t>
  </si>
  <si>
    <t>2025-05-05 20:29:00,26116540.1350264,20044.4405833199,0,0,0,0,0,0</t>
  </si>
  <si>
    <t>2025-05-05 20:30:00,575,,,560,575,,564.5,,,,,570,560</t>
  </si>
  <si>
    <t>2025-05-05 20:30:00,490,,,485,470,,487,,,,,490,480</t>
  </si>
  <si>
    <t>2025-05-05 20:30:00,5800,,,5560,5600,,5630,,,,,5750,5500</t>
  </si>
  <si>
    <t>2025-05-05 20:30:00,19475,,20200,,19400,,20050,,,,,20200,19700</t>
  </si>
  <si>
    <t>2025-05-05 20:30:00,448006471.662629,-1149625200.11671,0,0,0,0,0,0</t>
  </si>
  <si>
    <t>2025-05-05 20:30:00,721847112.701746,-1807434484.83427,0,0,0,0,0,0</t>
  </si>
  <si>
    <t>2025-05-05 20:30:00,257491706.688268,-111649.006743962,-3.66666666666667,-4,-10.6166666666667,-11.85,0.0118733405367391,-0.36</t>
  </si>
  <si>
    <t>2025-05-05 20:30:00,26117642.373747,18864.2440562681,0,0,0,0,0,0</t>
  </si>
  <si>
    <t>2025-05-05 20:31:00,575,,,560,575,,564.5,,,,,570,560</t>
  </si>
  <si>
    <t>2025-05-05 20:31:00,490,,,485,470,,487,,,,,490,480</t>
  </si>
  <si>
    <t>2025-05-05 20:31:00,5800,,,5560,5600,,5630,,,,,5750,5500</t>
  </si>
  <si>
    <t>2025-05-05 20:31:00,19475,,20200,,19400,,20050,,,,,20200,19700</t>
  </si>
  <si>
    <t>2025-05-05 20:31:00,387520532.844546,-1630812416.03602,0,0,0,0,0,0</t>
  </si>
  <si>
    <t>2025-05-05 20:31:00,711860898.490733,-1861302727.04064,0,0,0,0,0,0</t>
  </si>
  <si>
    <t>2025-05-05 20:31:00,257710073.992313,-113877.918163257,16.5083333333333,3,143.51025,37.82,0.00326513643579154,1</t>
  </si>
  <si>
    <t>2025-05-05 20:31:00,26116580.1562587,16769.044961246,0,0,0,0,0,0</t>
  </si>
  <si>
    <t>2025-05-05 20:32:00,575,,,560,575,,564.5,,,,,570,560</t>
  </si>
  <si>
    <t>2025-05-05 20:32:00,490,,,485,470,,487,,,,,490,480</t>
  </si>
  <si>
    <t>2025-05-05 20:32:00,5700,,,5560,5600,,5630,,,,,5750,5500</t>
  </si>
  <si>
    <t>2025-05-05 20:32:00,19475,,20200,,19400,,20050,,,,,20200,19700</t>
  </si>
  <si>
    <t>2025-05-05 20:32:00,391951679.898015,-1596481381.38199,0,0,0,0,0,0</t>
  </si>
  <si>
    <t>2025-05-05 20:32:00,701973131.362749,-1913062418.92911,0,0,0,0,0,0</t>
  </si>
  <si>
    <t>2025-05-05 20:32:00,257739933.305636,-111965.471713303,31.9666666666667,6,460.520666666667,69.43,0.0171383227296176,1.78</t>
  </si>
  <si>
    <t>2025-05-05 20:32:00,26108274.0388716,15256.649689053,0,0,0,0,0,0</t>
  </si>
  <si>
    <t>2025-05-05 20:33:00,575,,,560,575,,564.5,,,,,570,560</t>
  </si>
  <si>
    <t>2025-05-05 20:33:00,490,,,485,470,,487,,,,,490,480</t>
  </si>
  <si>
    <t>2025-05-05 20:33:00,5700,,,5560,5600,,5630,,,,,5750,5500</t>
  </si>
  <si>
    <t>2025-05-05 20:33:00,19475,,20200,,19400,,20050,,,,,20200,19700</t>
  </si>
  <si>
    <t>2025-05-05 20:33:00,392213570.239748,-1596313001.2765,0,0,0,0,0,0</t>
  </si>
  <si>
    <t>2025-05-05 20:33:00,699048287.668764,-1924037361.95897,0,0,0,0,0,0</t>
  </si>
  <si>
    <t>2025-05-05 20:33:00,258007675.941489,-116872.72980554,20.7733333333334,6,341.465866666668,95.93,-0.0220600189356492,2.12</t>
  </si>
  <si>
    <t>2025-05-05 20:33:00,26109730.7134227,14653.5233239995,0,0,0,0,0,0</t>
  </si>
  <si>
    <t>2025-05-05 20:34:00,575,,,560,575,,564.5,,,,,570,560</t>
  </si>
  <si>
    <t>2025-05-05 20:34:00,490,,,485,470,,487,,,,,490,480</t>
  </si>
  <si>
    <t>2025-05-05 20:34:00,5700,,,5560,5600,,5630,,,,,5750,5500</t>
  </si>
  <si>
    <t>2025-05-05 20:34:00,19475,,20200,,19400,,20050,,,,,20200,19700</t>
  </si>
  <si>
    <t>2025-05-05 20:34:00,400729888.312646,-1527437823.25772,0,0,0,0,0,0</t>
  </si>
  <si>
    <t>2025-05-05 20:34:00,697997132.122918,-1932460896.35602,0,0,0,0,0,0</t>
  </si>
  <si>
    <t>2025-05-05 20:34:00,258079806.029168,-120561.802776645,-11.9166666666667,-9,-17.0483333333333,-10.4,0.0186886596204943,-0.39</t>
  </si>
  <si>
    <t>2025-05-05 20:34:00,26112545.3740934,14856.5328937287,0,0,0,0,0,0</t>
  </si>
  <si>
    <t>2025-05-05 20:35:00,575,,,560,575,,564.5,,,,,570,560</t>
  </si>
  <si>
    <t>2025-05-05 20:35:00,490,,,485,470,,487,,,,,490,480</t>
  </si>
  <si>
    <t>2025-05-05 20:35:00,5700,,,5560,5600,,5640,,,,,5750,5500</t>
  </si>
  <si>
    <t>2025-05-05 20:35:00,19475,,20200,,19400,,20050,,,,,20200,19700</t>
  </si>
  <si>
    <t>2025-05-05 20:35:00,393023868.758524,-1595924989.94002,0,0,0,0,0,0</t>
  </si>
  <si>
    <t>2025-05-05 20:35:00,692079265.020489,-1959453381.3989,0,0,0,0,0,0</t>
  </si>
  <si>
    <t>2025-05-05 20:35:00,257890635.457639,-142233.610184596,55.9999999999998,20,786.399999999997,238.5,-0.0842238537161168,6.13</t>
  </si>
  <si>
    <t>2025-05-05 20:35:00,26107670.5282356,14873.0144731248,0,0,0,0,0,0</t>
  </si>
  <si>
    <t>2025-05-05 20:36:00,575,,,560,575,,564.5,,,,,570,560</t>
  </si>
  <si>
    <t>2025-05-05 20:36:00,490,,,485,470,,487,,,,,490,480</t>
  </si>
  <si>
    <t>2025-05-05 20:36:00,5700,,,5560,5600,,5640,,,,,5750,5500</t>
  </si>
  <si>
    <t>2025-05-05 20:36:00,19475,,20200,,19400,,20050,,,,,20200,19700</t>
  </si>
  <si>
    <t>2025-05-05 20:36:00,391961669.892829,-1597271183.42131,0,0,0,0,0,0</t>
  </si>
  <si>
    <t>2025-05-05 20:36:00,692187845.868666,-1959298885.79551,0,0,0,0,0,0</t>
  </si>
  <si>
    <t>2025-05-05 20:36:00,257989673.048519,-139815.297484426,34.05,5,540.632500000001,67.45,0.0113772769276191,1.67</t>
  </si>
  <si>
    <t>2025-05-05 20:36:00,26105106.0031378,14843.4153294122,0,0,0,0,0,0</t>
  </si>
  <si>
    <t>2025-05-05 20:37:00,575,,,560,575,,564.5,,,,,570,560</t>
  </si>
  <si>
    <t>2025-05-05 20:37:00,490,,,485,470,,487,,,,,490,480</t>
  </si>
  <si>
    <t>2025-05-05 20:37:00,5700,,,5560,5600,,5630,,,,,5750,5500</t>
  </si>
  <si>
    <t>2025-05-05 20:37:00,19475,,20200,,19400,,20050,,,,,20200,19700</t>
  </si>
  <si>
    <t>2025-05-05 20:37:00,280791489.570107,-2469830002.29945,0,0,0,0,0,0</t>
  </si>
  <si>
    <t>2025-05-05 20:37:00,650688015.162466,-1989445196.55829,0,0,0,0,0,0</t>
  </si>
  <si>
    <t>2025-05-05 20:37:00,260352042.026237,-162804.2431311,139.911904761905,54,1688.94969047619,294.42,-0.0502863349998954,7.87</t>
  </si>
  <si>
    <t>2025-05-05 20:37:00,26103719.512796,5716.02067315828,0,0,0,0,0,0</t>
  </si>
  <si>
    <t>2025-05-05 20:38:00,575,,,560,575,,564.5,,,,,570,560</t>
  </si>
  <si>
    <t>2025-05-05 20:38:00,490,,,485,470,,487,,,,,490,480</t>
  </si>
  <si>
    <t>2025-05-05 20:38:00,5700,,,5560,5600,,5630,,,,,5750,5500</t>
  </si>
  <si>
    <t>2025-05-05 20:38:00,19475,,20200,,19400,,20050,,,,,20200,19700</t>
  </si>
  <si>
    <t>2025-05-05 20:38:00,251350254.840571,-2704880789.12854,0,0,0,0,0,0</t>
  </si>
  <si>
    <t>2025-05-05 20:38:00,624172654.983021,-2120290531.17931,0,0,0,0,0,0</t>
  </si>
  <si>
    <t>2025-05-05 20:38:00,260874053.933047,-142259.143721118,132.264761904762,18,1848.16153333333,227.57,0.0229984391639832,5.49</t>
  </si>
  <si>
    <t>2025-05-05 20:38:00,26104661.3058698,3407.08081482858,0,0,0,0,0,0</t>
  </si>
  <si>
    <t>2025-05-05 20:39:00,575,,,560,575,,564.5,,,,,570,560</t>
  </si>
  <si>
    <t>2025-05-05 20:39:00,490,,,485,470,,487,,,,,490,480</t>
  </si>
  <si>
    <t>2025-05-05 20:39:00,5700,,,5560,5600,,5630,,,,,5750,5500</t>
  </si>
  <si>
    <t>2025-05-05 20:39:00,19475,,20200,,19400,,20050,,,,,20200,19700</t>
  </si>
  <si>
    <t>2025-05-05 20:39:00,259064672.541877,-2632273554.46479,0,0,0,0,0,0</t>
  </si>
  <si>
    <t>2025-05-05 20:39:00,637290262.849045,-2048814179.03344,0,0,0,0,0,0</t>
  </si>
  <si>
    <t>2025-05-05 20:39:00,260717760.455907,-142384.472926506,57.1619047619047,10,740.61957142857,102.14,0.00964809836425791,2.47</t>
  </si>
  <si>
    <t>2025-05-05 20:39:00,26098848.51292,4188.08414500026,0,0,0,0,0,0</t>
  </si>
  <si>
    <t>2025-05-05 20:40:00,575,,,560,575,,564.5,,,,,570,560</t>
  </si>
  <si>
    <t>2025-05-05 20:40:00,490,,,485,470,,487,,,,,490,480</t>
  </si>
  <si>
    <t>2025-05-05 20:40:00,5700,,,5560,5600,,5630,,,,,5750,5500</t>
  </si>
  <si>
    <t>2025-05-05 20:40:00,19475,,20200,,19400,,20050,,,,,20200,19700</t>
  </si>
  <si>
    <t>2025-05-05 20:40:00,268991362.026958,-2541744761.69719,0,0,0,0,0,0</t>
  </si>
  <si>
    <t>2025-05-05 20:40:00,639880360.364983,-2037475191.28908,0,0,0,0,0,0</t>
  </si>
  <si>
    <t>2025-05-05 20:40:00,260970876.196337,-153700.517220235,34.4833333333335,14,248.750166666668,81.84,-0.0533613541369134,2.54</t>
  </si>
  <si>
    <t>2025-05-05 20:40:00,26096722.0694236,4388.93701160238,0,0,0,0,0,0</t>
  </si>
  <si>
    <t>2025-05-05 20:41:00,575,,,560,575,,564.5,,,,,570,560</t>
  </si>
  <si>
    <t>2025-05-05 20:41:00,490,,,485,470,,487,,,,,490,480</t>
  </si>
  <si>
    <t>2025-05-05 20:41:00,5700,,,5560,5600,,5630,,,,,5750,5500</t>
  </si>
  <si>
    <t>2025-05-05 20:41:00,19475,,20200,,19400,,20050,,,,,20200,19700</t>
  </si>
  <si>
    <t>2025-05-05 20:41:00,226103047.807763,-2837874031.58198,0,0,0,0,0,0</t>
  </si>
  <si>
    <t>2025-05-05 20:41:00,620441226.607274,-2140188187.95838,0,0,0,0,0,0</t>
  </si>
  <si>
    <t>2025-05-05 20:41:00,261616560.762474,-152871.155197803,54.4497619047619,6,2368.24312619047,316.17,0.00471947114448316,3.4</t>
  </si>
  <si>
    <t>2025-05-05 20:41:00,26098993.4859483,1518.74511196447,0,0,0,0,0,0</t>
  </si>
  <si>
    <t>2025-05-05 20:42:00,575,,,560,575,,564.5,,,,,570,560</t>
  </si>
  <si>
    <t>2025-05-05 20:42:00,490,,,485,470,,487,,,,,490,480</t>
  </si>
  <si>
    <t>2025-05-05 20:42:00,5700,,,5560,5600,,5630,,,,,5750,5500</t>
  </si>
  <si>
    <t>2025-05-05 20:42:00,19475,,20200,,19400,,20050,,,,,20200,19700</t>
  </si>
  <si>
    <t>2025-05-05 20:42:00,225160261.918232,-2838573880.00003,0,0,0,0,0,0</t>
  </si>
  <si>
    <t>2025-05-05 20:42:00,626208349.940007,-2110637304.55861,0,0,0,0,0,0</t>
  </si>
  <si>
    <t>2025-05-05 20:42:00,260746589.373527,-151641.428059982,71.3,7,617.341000000001,52.48,0.0215854534196966,1.42</t>
  </si>
  <si>
    <t>2025-05-05 20:42:00,26094973.774254,2111.20895366662,0,0,0,0,0,0</t>
  </si>
  <si>
    <t>2025-05-05 20:43:00,575,,,560,575,,564.5,,,,,570,560</t>
  </si>
  <si>
    <t>2025-05-05 20:43:00,490,,,485,470,,487,,,,,490,480</t>
  </si>
  <si>
    <t>2025-05-05 20:43:00,5700,,,5560,5600,,5630,,,,,5750,5500</t>
  </si>
  <si>
    <t>2025-05-05 20:43:00,19475,,20200,,19400,,20050,,,,,20200,19700</t>
  </si>
  <si>
    <t>2025-05-05 20:43:00,217353437.554503,-2853592688.17025,0,0,0,0,0,0</t>
  </si>
  <si>
    <t>2025-05-05 20:43:00,628085325.297331,-2100572437.80114,0,0,0,0,0,0</t>
  </si>
  <si>
    <t>2025-05-05 20:43:00,261397359.678692,-149038.691067294,24.25,4,49.1125000000001,7.1,0.00137581829209005,0.21</t>
  </si>
  <si>
    <t>2025-05-05 20:43:00,26094558.0771623,2073.61162482636,0,0,0,0,0,0</t>
  </si>
  <si>
    <t>2025-05-05 20:44:00,575,,,560,575,,564.5,,,,,570,560</t>
  </si>
  <si>
    <t>2025-05-05 20:44:00,490,,,485,470,,487,,,,,490,480</t>
  </si>
  <si>
    <t>2025-05-05 20:44:00,5700,,,5560,5600,,5630,,,,,5750,5500</t>
  </si>
  <si>
    <t>2025-05-05 20:44:00,19475,,,,19400,,20050,,,,,20200,19700</t>
  </si>
  <si>
    <t>2025-05-05 20:44:00,184932574.826111,-3014775949.83026,0,0,0,0,0,0</t>
  </si>
  <si>
    <t>2025-05-05 20:44:00,600938107.517904,-2201995841.89941,0,0,0,0,0,0</t>
  </si>
  <si>
    <t>2025-05-05 20:44:00,261601779.635954,-157546.101022732,67.6059649122807,14,870.415663157895,124.8,-0.0113579714776276,3.02</t>
  </si>
  <si>
    <t>2025-05-05 20:44:00,26090074.1187102,-362.311277565934,0,0,0,0,0,0</t>
  </si>
  <si>
    <t>2025-05-05 20:45:00,575,,,560,575,,564.5,,,,,570,560</t>
  </si>
  <si>
    <t>2025-05-05 20:45:00,490,,,485,470,,487,,,,,490,480</t>
  </si>
  <si>
    <t>2025-05-05 20:45:00,5700,,,5560,5600,,5630,,,,,5750,5500</t>
  </si>
  <si>
    <t>2025-05-05 20:45:00,19475,,20200,,19400,,20050,,,,,20200,19700</t>
  </si>
  <si>
    <t>2025-05-05 20:45:00,245547396.537683,-2723750440.96998,0,0,0,0,0,0</t>
  </si>
  <si>
    <t>2025-05-05 20:45:00,651860481.285282,-1976787119.25431,0,0,0,0,0,0</t>
  </si>
  <si>
    <t>2025-05-05 20:45:00,262075200.381616,-154096.895752681,99.5804761904761,20,1392.88391428571,235.63,-0.0593240124143452,5.9</t>
  </si>
  <si>
    <t>2025-05-05 20:45:00,26085457.0879213,6593.44356701069,0,0,0,0,0,0</t>
  </si>
  <si>
    <t>2025-05-05 20:46:00,575,,,560,575,,564.5,,,,,570,560</t>
  </si>
  <si>
    <t>2025-05-05 20:46:00,490,,,485,470,,487,,,,,490,480</t>
  </si>
  <si>
    <t>2025-05-05 20:46:00,5700,,,5560,5600,,5630,,,,,5750,5500</t>
  </si>
  <si>
    <t>2025-05-05 20:46:00,19475,,20200,,19400,,20050,,,,,20200,19700</t>
  </si>
  <si>
    <t>2025-05-05 20:46:00,213929031.34592,-2843295433.67,0,0,0,0,0,0</t>
  </si>
  <si>
    <t>2025-05-05 20:46:00,618635433.521248,-2152891469.7287,0,0,0,0,0,0</t>
  </si>
  <si>
    <t>2025-05-05 20:46:00,261343037.121668,-161118.257293958,99.9666666666669,13,1043.47333333334,112.2,0.0129542476402415,3.09</t>
  </si>
  <si>
    <t>2025-05-05 20:46:00,26083863.9113903,952.008453302354,0,0,0,0,0,0</t>
  </si>
  <si>
    <t>2025-05-05 20:47:00,575,,,560,575,,564.5,,,,,570,560</t>
  </si>
  <si>
    <t>2025-05-05 20:47:00,490,,,485,470,,487,,,,,490,480</t>
  </si>
  <si>
    <t>2025-05-05 20:47:00,5700,,,5560,5600,,5660,,,,,5750,5500</t>
  </si>
  <si>
    <t>2025-05-05 20:47:00,19475,,20200,,19400,,20050,,,,,20200,19700</t>
  </si>
  <si>
    <t>2025-05-05 20:47:00,206647153.854078,-2842219366.5479,0,0,0,0,0,0</t>
  </si>
  <si>
    <t>2025-05-05 20:47:00,628172448.163036,-2101726701.35943,0,0,0,0,0,0</t>
  </si>
  <si>
    <t>2025-05-05 20:47:00,261454061.05959,-153099.519412432,180.885714285714,18,1213.7549047619,130.76,0.0200002772384613,3.16</t>
  </si>
  <si>
    <t>2025-05-05 20:47:00,26079228.8369359,3054.93004021107,0,0,0,0,0,0</t>
  </si>
  <si>
    <t>2025-05-05 20:48:00,575,,,560,575,,564.5,,,,,570,560</t>
  </si>
  <si>
    <t>2025-05-05 20:48:00,490,,,485,470,,487,,,,,490,480</t>
  </si>
  <si>
    <t>2025-05-05 20:48:00,5700,,,5560,5600,,5660,,,,,5750,5500</t>
  </si>
  <si>
    <t>2025-05-05 20:48:00,19475,,20200,,19400,,20050,,,,,20200,19700</t>
  </si>
  <si>
    <t>2025-05-05 20:48:00,193631679.971749,-2946990482.17932,0,0,0,0,0,0</t>
  </si>
  <si>
    <t>2025-05-05 20:48:00,616842086.552062,-2162890856.79531,0,0,0,0,0,0</t>
  </si>
  <si>
    <t>2025-05-05 20:48:00,261426682.58285,-157101.834176702,48.4666666666668,9,717.692666666669,76.17,-0.0224189970166397,1.97</t>
  </si>
  <si>
    <t>2025-05-05 20:48:00,26084624.0686532,753.76177080761,0,0,0,0,0,0</t>
  </si>
  <si>
    <t>2025-05-05 20:49:00,575,,,560,575,,564.5,,,,,570,560</t>
  </si>
  <si>
    <t>2025-05-05 20:49:00,490,,,485,470,,487,,,,,490,480</t>
  </si>
  <si>
    <t>2025-05-05 20:49:00,5700,,,5560,5600,,5660,,,,,5750,5500</t>
  </si>
  <si>
    <t>2025-05-05 20:49:00,19475,,20200,,19400,,20050,,,,,20200,19700</t>
  </si>
  <si>
    <t>2025-05-05 20:49:00,217261151.465091,-2854447443.5033,0,0,0,0,0,0</t>
  </si>
  <si>
    <t>2025-05-05 20:49:00,616875689.07452,-2163306769.66003,0,0,0,0,0,0</t>
  </si>
  <si>
    <t>2025-05-05 20:49:00,261025252.858288,-160355.617576539,74.2666666666668,8,961.711166666669,67.5,-0.0163095451928232,1.81</t>
  </si>
  <si>
    <t>2025-05-05 20:49:00,26086720.6958764,567.75648347549,0,0,0,0,0,0</t>
  </si>
  <si>
    <t>2025-05-05 20:50:00,575,,,560,575,,564.5,,,,,570,560</t>
  </si>
  <si>
    <t>2025-05-05 20:50:00,490,,,485,470,,487,,,,,490,480</t>
  </si>
  <si>
    <t>2025-05-05 20:50:00,5700,,,5560,5600,,5660,,,,,5750,5500</t>
  </si>
  <si>
    <t>2025-05-05 20:50:00,19475,,,,19400,,20050,,,,,20200,19700</t>
  </si>
  <si>
    <t>2025-05-05 20:50:00,202180770.353935,-2877228782.14127,0,0,0,0,0,0</t>
  </si>
  <si>
    <t>2025-05-05 20:50:00,600952808.2291,-2203462074.2125,0,0,0,0,0,0</t>
  </si>
  <si>
    <t>2025-05-05 20:50:00,261360909.974354,-157484.960276891,76.0833333333334,10,476.283333333334,59.65,0.0131732945624931,1.56</t>
  </si>
  <si>
    <t>2025-05-05 20:50:00,26085378.3551334,-36.023921247959,0,0,0,0,0,0</t>
  </si>
  <si>
    <t>2025-05-05 20:51:00,575,,,560,575,,564.5,,,,,570,560</t>
  </si>
  <si>
    <t>2025-05-05 20:51:00,490,,,485,470,,487,,,,,490,480</t>
  </si>
  <si>
    <t>2025-05-05 20:51:00,5700,,,5560,5600,,5660,,,,,5750,5500</t>
  </si>
  <si>
    <t>2025-05-05 20:51:00,19475,,20200,,19400,,20050,,,,,20200,19700</t>
  </si>
  <si>
    <t>2025-05-05 20:51:00,237310351.111237,-2777143454.65964,0,0,0,0,0,0</t>
  </si>
  <si>
    <t>2025-05-05 20:51:00,638096367.872295,-2050289998.41652,0,0,0,0,0,0</t>
  </si>
  <si>
    <t>2025-05-05 20:51:00,260905607.499302,-154766.308305684,6.33333333333334,3,12.35,4.05,-0.00162554512026709,0.14</t>
  </si>
  <si>
    <t>2025-05-05 20:51:00,26081027.1199384,4531.37894271799,0,0,0,0,0,0</t>
  </si>
  <si>
    <t>2025-05-05 20:52:00,575,,,560,575,,564.5,,,,,570,560</t>
  </si>
  <si>
    <t>2025-05-05 20:52:00,490,,,485,470,,487,,,,,490,480</t>
  </si>
  <si>
    <t>2025-05-05 20:52:00,5700,,,5560,5600,,5660,,,,,5750,5500</t>
  </si>
  <si>
    <t>2025-05-05 20:52:00,19475,,20200,,19400,,20050,,,,,20200,19700</t>
  </si>
  <si>
    <t>2025-05-05 20:52:00,213706166.579263,-2845184503.97831,0,0,0,0,0,0</t>
  </si>
  <si>
    <t>2025-05-05 20:52:00,618634060.50618,-2154135440.02735,0,0,0,0,0,0</t>
  </si>
  <si>
    <t>2025-05-05 20:52:00,260868364.765536,-160720.558320212,0,0,0,0,0,0</t>
  </si>
  <si>
    <t>2025-05-05 20:52:00,26081212.7884358,789.613582045578,0,0,0,0,0,0</t>
  </si>
  <si>
    <t>2025-05-05 20:53:00,575,,,560,575,,564.5,,,,,570,560</t>
  </si>
  <si>
    <t>2025-05-05 20:53:00,490,,,485,470,,487,,,,,490,480</t>
  </si>
  <si>
    <t>2025-05-05 20:53:00,5700,,,5560,5600,,5660,,,,,5750,5500</t>
  </si>
  <si>
    <t>2025-05-05 20:53:00,19475,,,,19400,,20050,,,,,20200,19700</t>
  </si>
  <si>
    <t>2025-05-05 20:53:00,206236233.414593,-2844472882.8514,0,0,0,0,0,0</t>
  </si>
  <si>
    <t>2025-05-05 20:53:00,602973425.490237,-2194483868.77614,0,0,0,0,0,0</t>
  </si>
  <si>
    <t>2025-05-05 20:53:00,261294482.295711,-161653.175793275,16.825,2,155.44525,19.57,-0.00130408709560103,0.5</t>
  </si>
  <si>
    <t>2025-05-05 20:53:00,26081312.4861305,-378.325782325274,0,0,0,0,0,0</t>
  </si>
  <si>
    <t>2025-05-05 20:54:00,575,,,560,575,,564.5,,,,,570,560</t>
  </si>
  <si>
    <t>2025-05-05 20:54:00,490,,,485,470,,487,,,,,490,480</t>
  </si>
  <si>
    <t>2025-05-05 20:54:00,5700,,,5560,5600,,5660,,,,,5750,5500</t>
  </si>
  <si>
    <t>2025-05-05 20:54:00,19475,,20200,,19400,,20050,,,,,20200,19700</t>
  </si>
  <si>
    <t>2025-05-05 20:54:00,197633443.672434,-2931411756.46582,0,0,0,0,0,0</t>
  </si>
  <si>
    <t>2025-05-05 20:54:00,618294272.214346,-2138786485.83452,0,0,0,0,0,0</t>
  </si>
  <si>
    <t>2025-05-05 20:54:00,261348426.924654,-160105.238282476,0,0,0,0,0,0</t>
  </si>
  <si>
    <t>2025-05-05 20:54:00,26075658.2842761,962.771271853232,0,0,0,0,0,0</t>
  </si>
  <si>
    <t>2025-05-05 20:55:00,575,,,560,575,,564.5,,,,,570,560</t>
  </si>
  <si>
    <t>2025-05-05 20:55:00,490,,,485,470,,487,,,,,490,480</t>
  </si>
  <si>
    <t>2025-05-05 20:55:00,5700,,,5560,5600,,5660,,,,,5750,5500</t>
  </si>
  <si>
    <t>2025-05-05 20:55:00,19475,,20200,,19400,,20050,,,,,20200,19700</t>
  </si>
  <si>
    <t>2025-05-05 20:55:00,258492485.57677,-2634542544.05517,0,0,0,0,0,0</t>
  </si>
  <si>
    <t>2025-05-05 20:55:00,642108770.963209,-2030407523.98271,0,0,0,0,0,0</t>
  </si>
  <si>
    <t>2025-05-05 20:55:00,260415677.639676,-158588.796940627,30.4500000000001,6,381.417500000001,57,-0.00255246325578237,1.52</t>
  </si>
  <si>
    <t>2025-05-05 20:55:00,26076949.6402275,4702.4492968397,0,0,0,0,0,0</t>
  </si>
  <si>
    <t>2025-05-05 20:56:00,575,,,560,575,,564.5,,,,,570,560</t>
  </si>
  <si>
    <t>2025-05-05 20:56:00,490,,,485,470,,487,,,,,490,480</t>
  </si>
  <si>
    <t>2025-05-05 20:56:00,5700,,,5560,5600,,5660,,,,,5750,5500</t>
  </si>
  <si>
    <t>2025-05-05 20:56:00,19475,,20200,,19400,,20050,,,,,20200,19700</t>
  </si>
  <si>
    <t>2025-05-05 20:56:00,258458128.996499,-2634612706.32711,0,0,0,0,0,0</t>
  </si>
  <si>
    <t>2025-05-05 20:56:00,630268512.011058,-2093186285.53102,0,0,0,0,0,0</t>
  </si>
  <si>
    <t>2025-05-05 20:56:00,260483942.140835,-158913.544218021,0,0,0,0,0,0</t>
  </si>
  <si>
    <t>2025-05-05 20:56:00,26074711.1244306,4131.84097013132,0,0,0,0,0,0</t>
  </si>
  <si>
    <t>2025-05-05 20:57:00,575,,,560,575,,564.5,,,,,570,560</t>
  </si>
  <si>
    <t>2025-05-05 20:57:00,490,,,485,470,,487,,,,,490,480</t>
  </si>
  <si>
    <t>2025-05-05 20:57:00,5700,,,5560,5600,,5660,,,,,5750,5500</t>
  </si>
  <si>
    <t>2025-05-05 20:57:00,19475,,20200,,19400,,20050,,,,,20200,19700</t>
  </si>
  <si>
    <t>2025-05-05 20:57:00,262696779.868245,-2603822525.79433,0,0,0,0,0,0</t>
  </si>
  <si>
    <t>2025-05-05 20:57:00,642162428.554417,-2031132506.40335,0,0,0,0,0,0</t>
  </si>
  <si>
    <t>2025-05-05 20:57:00,259583745.536917,-156509.881066433,25.2338797814208,3,1619.20262021858,264.32,-0.000408861757074644,2.33</t>
  </si>
  <si>
    <t>2025-05-05 20:57:00,26075796.5307013,4735.75401107074,0,0,0,0,0,0</t>
  </si>
  <si>
    <t>2025-05-05 20:58:00,575,,,560,575,,564.5,,,,,570,560</t>
  </si>
  <si>
    <t>2025-05-05 20:58:00,490,,,485,470,,487,,,,,490,480</t>
  </si>
  <si>
    <t>2025-05-05 20:58:00,5700,,,5560,5600,,5660,,,,,5700,5500</t>
  </si>
  <si>
    <t>2025-05-05 20:58:00,19475,,20200,,19400,,20050,,,,,20200,19700</t>
  </si>
  <si>
    <t>2025-05-05 20:58:00,262630823.209257,-2603110581.3806,0,0,0,0,0,0</t>
  </si>
  <si>
    <t>2025-05-05 20:58:00,644073773.592434,-2020763339.86446,0,0,0,0,0,0</t>
  </si>
  <si>
    <t>2025-05-05 20:58:00,259539277.803745,-154570.482232843,46.4083333333334,5,444.16025,54.17,0.00385686220701935,1.38</t>
  </si>
  <si>
    <t>2025-05-05 20:58:00,26075660.2248106,5456.82119882464,0,0,0,0,0,0</t>
  </si>
  <si>
    <t>2025-05-05 20:59:00,575,,,560,575,,564.5,,,,,570,560</t>
  </si>
  <si>
    <t>2025-05-05 20:59:00,490,,,485,470,,487,,,,,490,480</t>
  </si>
  <si>
    <t>2025-05-05 20:59:00,5700,,,5560,5600,,5660,,,,,5700,5500</t>
  </si>
  <si>
    <t>2025-05-05 20:59:00,19475,,20200,,19400,,20050,,,,,20200,19700</t>
  </si>
  <si>
    <t>2025-05-05 20:59:00,249443081.754427,-2695038771.82771,0,0,0,0,0,0</t>
  </si>
  <si>
    <t>2025-05-05 20:59:00,622541500.926182,-2134888055.50004,0,0,0,0,0,0</t>
  </si>
  <si>
    <t>2025-05-05 20:59:00,260246130.908095,-154184.75880446,14,2,59,8,0.000112433654066158,0.24</t>
  </si>
  <si>
    <t>2025-05-05 20:59:00,26076185.9926488,1698.49825398424,0,0,0,0,0,0</t>
  </si>
  <si>
    <t>2025-05-05 21:00:00,575,,,560,575,,564.5,,,,,570,560</t>
  </si>
  <si>
    <t>2025-05-05 21:00:00,490,,,485,470,,487,,,,,490,480</t>
  </si>
  <si>
    <t>2025-05-05 21:00:00,5700,,,5560,5600,,5660,,,,,5700,5500</t>
  </si>
  <si>
    <t>2025-05-05 21:00:00,19475,,,,19400,,20050,,,,,20200,19700</t>
  </si>
  <si>
    <t>2025-05-05 21:00:00,210440212.850224,-2810343529.28362,0,0,0,0,0,0</t>
  </si>
  <si>
    <t>2025-05-05 21:00:00,592172330.451165,-2238417532.28452,0,0,0,0,0,0</t>
  </si>
  <si>
    <t>2025-05-05 21:00:00,261466887.695322,-133474.802300558,163.1,13,5241.76833333333,363.8,0.110471021532549,8.43</t>
  </si>
  <si>
    <t>2025-05-05 21:00:00,26072853.1272742,-1725.19675154199,0,0,0,0,0,0</t>
  </si>
  <si>
    <t>2025-05-05 21:01:00,575,,,560,575,,564.5,,,,,570,560</t>
  </si>
  <si>
    <t>2025-05-05 21:01:00,490,,,485,470,,487,,,,,490,480</t>
  </si>
  <si>
    <t>2025-05-05 21:01:00,5700,,,5560,5600,,5660,,,,,5700,5500</t>
  </si>
  <si>
    <t>2025-05-05 21:01:00,19475,,20200,,19400,,20050,,,,,20200,19700</t>
  </si>
  <si>
    <t>2025-05-05 21:01:00,241047964.187065,-2731270062.01961,0,0,0,0,0,0</t>
  </si>
  <si>
    <t>2025-05-05 21:01:00,620032128.893558,-2156382557.67901,0,0,0,0,0,0</t>
  </si>
  <si>
    <t>2025-05-05 21:01:00,261291274.482114,-133524.737207083,0.300000000000001,1,0.537000000000001,1.79,-0.0024927334271092,0.06</t>
  </si>
  <si>
    <t>2025-05-05 21:01:00,26064894.5232236,1098.62911914909,0,0,0,0,0,0</t>
  </si>
  <si>
    <t>2025-05-05 21:02:00,575,,,560,575,,564.5,,,,,570,560</t>
  </si>
  <si>
    <t>2025-05-05 21:02:00,490,,,485,470,,487,,,,,490,480</t>
  </si>
  <si>
    <t>2025-05-05 21:02:00,5700,,,5560,5600,,5660,,,,,5700,5500</t>
  </si>
  <si>
    <t>2025-05-05 21:02:00,19475,,20200,,19400,,20050,,,,,20200,19700</t>
  </si>
  <si>
    <t>2025-05-05 21:02:00,245219093.666282,-2725187647.3174,0,0,0,0,0,0</t>
  </si>
  <si>
    <t>2025-05-05 21:02:00,644165941.372112,-2021811772.22444,0,0,0,0,0,0</t>
  </si>
  <si>
    <t>2025-05-05 21:02:00,260406416.109907,-131036.478094562,1.025,1,4.80724999999999,4.69,-0.00379230327511393,0.15</t>
  </si>
  <si>
    <t>2025-05-05 21:02:00,26069872.1939196,5101.08674585212,0,0,0,0,0,0</t>
  </si>
  <si>
    <t>2025-05-05 21:03:00,575,,,560,575,,564.5,,,,,570,560</t>
  </si>
  <si>
    <t>2025-05-05 21:03:00,490,,,485,470,,487,,,,,490,480</t>
  </si>
  <si>
    <t>2025-05-05 21:03:00,5700,,,5560,5600,,5660,,,,,5700,5500</t>
  </si>
  <si>
    <t>2025-05-05 21:03:00,19475,,20200,,19400,,20050,,,,,20200,19700</t>
  </si>
  <si>
    <t>2025-05-05 21:03:00,275476643.327176,-2506736394.40236,0,0,0,0,0,0</t>
  </si>
  <si>
    <t>2025-05-05 21:03:00,654134111.715861,-1970496749.21297,0,0,0,0,0,0</t>
  </si>
  <si>
    <t>2025-05-05 21:03:00,260470385.07364,-130925.297449135,-0.533333333333334,2,-0.708000000000001,2.84,-0.00428227745176102,0.1</t>
  </si>
  <si>
    <t>2025-05-05 21:03:00,26065854.9862279,6391.99406215296,0,0,0,0,0,0</t>
  </si>
  <si>
    <t>2025-05-05 21:04:00,575,,,560,575,,564.5,,,,,570,560</t>
  </si>
  <si>
    <t>2025-05-05 21:04:00,490,,,485,470,,487,,,,,490,480</t>
  </si>
  <si>
    <t>2025-05-05 21:04:00,5700,,,5560,5600,,5660,,,,,5700,5500</t>
  </si>
  <si>
    <t>2025-05-05 21:04:00,19475,,20200,,19400,,20050,,,,,20200,19700</t>
  </si>
  <si>
    <t>2025-05-05 21:04:00,279839988.846467,-2472735224.93977,0,0,0,0,0,0</t>
  </si>
  <si>
    <t>2025-05-05 21:04:00,672245597.686505,-1874058373.91123,0,0,0,0,0,0</t>
  </si>
  <si>
    <t>2025-05-05 21:04:00,260334172.624633,-137924.839305967,9.99999999999999,11,58.2499999999999,35.9,-0.0264111848057709,1.18</t>
  </si>
  <si>
    <t>2025-05-05 21:04:00,26055027.9001373,9270.96910570421,0,0,0,0,0,0</t>
  </si>
  <si>
    <t>2025-05-05 21:05:00,575,,,560,575,,564.5,,,,,570,560</t>
  </si>
  <si>
    <t>2025-05-05 21:05:00,490,,,485,470,,487,,,,,490,480</t>
  </si>
  <si>
    <t>2025-05-05 21:05:00,5700,,,5560,5600,,5660,,,,,5700,5500</t>
  </si>
  <si>
    <t>2025-05-05 21:05:00,19475,,,,19400,,20050,,,,,20200,19700</t>
  </si>
  <si>
    <t>2025-05-05 21:05:00,125619264.922638,-3427085544.46815,0,0,0,0,0,0</t>
  </si>
  <si>
    <t>2025-05-05 21:05:00,564444610.625271,-2158770322.96697,0,0,0,0,0,0</t>
  </si>
  <si>
    <t>2025-05-05 21:05:00,262113623.318229,-156442.702703148,178.65,18,1546.01783333333,175.14,-0.00304035904442816,4.43</t>
  </si>
  <si>
    <t>2025-05-05 21:05:00,26063538.9063719,-7516.89466136104,0,0,0,0,0,0</t>
  </si>
  <si>
    <t>2025-05-05 21:06:00,575,,,560,575,,564.5,,,,,570,560</t>
  </si>
  <si>
    <t>2025-05-05 21:06:00,490,,,485,470,,487,,,,,490,480</t>
  </si>
  <si>
    <t>2025-05-05 21:06:00,5700,,,5560,5600,,5660,,,,,5700,5500</t>
  </si>
  <si>
    <t>2025-05-05 21:06:00,19475,,,,19400,,20050,,,,,20200,19700</t>
  </si>
  <si>
    <t>2025-05-05 21:06:00,130109110.215488,-3395480443.74485,0,0,0,0,0,0</t>
  </si>
  <si>
    <t>2025-05-05 21:06:00,564332533.260705,-2159307914.31628,0,0,0,0,0,0</t>
  </si>
  <si>
    <t>2025-05-05 21:06:00,262611864.000926,-134385.440339571,84.4833333333333,9,728.865,53.9,0.0296885542275913,1.34</t>
  </si>
  <si>
    <t>2025-05-05 21:06:00,26063862.9264426,-6933.71293518179,0,0,0,0,0,0</t>
  </si>
  <si>
    <t>2025-05-05 21:07:00,575,,,560,575,,564.5,,,,,570,560</t>
  </si>
  <si>
    <t>2025-05-05 21:07:00,490,,,485,470,,487,,,,,490,480</t>
  </si>
  <si>
    <t>2025-05-05 21:07:00,5700,,,5560,5600,,5660,,,,,5700,5500</t>
  </si>
  <si>
    <t>2025-05-05 21:07:00,19475,,,,19400,,20050,,,,,20200,19700</t>
  </si>
  <si>
    <t>2025-05-05 21:07:00,147634782.384909,-3262147125.88968,0,0,0,0,0,0</t>
  </si>
  <si>
    <t>2025-05-05 21:07:00,564419609.057046,-2159581859.20236,0,0,0,0,0,0</t>
  </si>
  <si>
    <t>2025-05-05 21:07:00,262484295.057326,-150770.14718097,-117,-98,478.750000000002,13.7,0.0734473262242281,-0.09</t>
  </si>
  <si>
    <t>2025-05-05 21:07:00,26062451.760951,-6904.81881737927,0,0,0,0,0,0</t>
  </si>
  <si>
    <t>2025-05-05 21:08:00,575,,,560,575,,564.5,,,,,570,560</t>
  </si>
  <si>
    <t>2025-05-05 21:08:00,490,,,485,470,,487,,,,,490,480</t>
  </si>
  <si>
    <t>2025-05-05 21:08:00,5700,,,5560,5600,,5660,,,,,5700,5500</t>
  </si>
  <si>
    <t>2025-05-05 21:08:00,19475,,,,19400,,20050,,,,,20200,19700</t>
  </si>
  <si>
    <t>2025-05-05 21:08:00,156625993.946006,-3195746563.7228,0,0,0,0,0,0</t>
  </si>
  <si>
    <t>2025-05-05 21:08:00,566618726.588187,-2150234207.83525,0,0,0,0,0,0</t>
  </si>
  <si>
    <t>2025-05-05 21:08:00,262300588.904223,-153288.229210127,10.71,2,130.5192,22.77,-0.00909284868689846,0.61</t>
  </si>
  <si>
    <t>2025-05-05 21:08:00,26063743.9081193,-6762.01334051344,0,0,0,0,0,0</t>
  </si>
  <si>
    <t>2025-05-05 21:09:00,575,,,560,575,,564.5,,,,,570,560</t>
  </si>
  <si>
    <t>2025-05-05 21:09:00,490,,,485,470,,487,,,,,490,480</t>
  </si>
  <si>
    <t>2025-05-05 21:09:00,5700,,,5560,5600,,5660,,,,,5700,5500</t>
  </si>
  <si>
    <t>2025-05-05 21:09:00,19475,,,,19400,,20050,,,,,20200,19700</t>
  </si>
  <si>
    <t>2025-05-05 21:09:00,151087993.169049,-3230323256.70868,0,0,0,0,0,0</t>
  </si>
  <si>
    <t>2025-05-05 21:09:00,562330790.312613,-2169905259.95061,0,0,0,0,0,0</t>
  </si>
  <si>
    <t>2025-05-05 21:09:00,262541546.122215,-153556.324067314,0,0,0,0,0,0</t>
  </si>
  <si>
    <t>2025-05-05 21:09:00,26059872.5938514,-7125.70631932669,0,0,0,0,0,0</t>
  </si>
  <si>
    <t>2025-05-05 21:10:00,575,,,560,575,,564.5,,,,,570,560</t>
  </si>
  <si>
    <t>2025-05-05 21:10:00,490,,,485,470,,487,,,,,490,480</t>
  </si>
  <si>
    <t>2025-05-05 21:10:00,5700,,,5560,5600,,5660,,,,,5700,5500</t>
  </si>
  <si>
    <t>2025-05-05 21:10:00,19475,,,,19400,,20050,,,,,20200,19700</t>
  </si>
  <si>
    <t>2025-05-05 21:10:00,119555374.992822,-3462757140.44432,0,0,0,0,0,0</t>
  </si>
  <si>
    <t>2025-05-05 21:10:00,560318215.89858,-2181313828.1084,0,0,0,0,0,0</t>
  </si>
  <si>
    <t>2025-05-05 21:10:00,262330928.41312,-166463.106791053,95.95,14,502.329833333333,67.08,0.000546213476790175,1.99</t>
  </si>
  <si>
    <t>2025-05-05 21:10:00,26052816.0486514,-7354.87487992699,0,0,0,0,0,0</t>
  </si>
  <si>
    <t>2025-05-05 21:11:00,575,,,560,575,,564.5,,,,,570,560</t>
  </si>
  <si>
    <t>2025-05-05 21:11:00,490,,,485,470,,487,,,,,490,480</t>
  </si>
  <si>
    <t>2025-05-05 21:11:00,5700,,,5560,5600,,5660,,,,,5700,5500</t>
  </si>
  <si>
    <t>2025-05-05 21:11:00,19475,,,,19400,,20050,,,,,20200,19700</t>
  </si>
  <si>
    <t>2025-05-05 21:11:00,138639773.701191,-3331045247.30405,0,0,0,0,0,0</t>
  </si>
  <si>
    <t>2025-05-05 21:11:00,562397655.014942,-2170674041.61451,0,0,0,0,0,0</t>
  </si>
  <si>
    <t>2025-05-05 21:11:00,262713893.703443,-146492.990180421,4,1,2.4,0.6,0.000787251591326036,0.02</t>
  </si>
  <si>
    <t>2025-05-05 21:11:00,26056126.6558588,-6957.84368755466,0,0,0,0,0,0</t>
  </si>
  <si>
    <t>2025-05-05 21:12:00,575,,,560,575,,564.5,,,,,570,560</t>
  </si>
  <si>
    <t>2025-05-05 21:12:00,490,,,485,470,,487,,,,,490,480</t>
  </si>
  <si>
    <t>2025-05-05 21:12:00,5700,,,5560,5600,,5660,,,,,5730,5500</t>
  </si>
  <si>
    <t>2025-05-05 21:12:00,19475,,,,19400,,20050,,,,,20200,19700</t>
  </si>
  <si>
    <t>2025-05-05 21:12:00,132767371.251913,-3371233418.34074,0,0,0,0,0,0</t>
  </si>
  <si>
    <t>2025-05-05 21:12:00,561381277.728516,-2170993220.13126,0,0,0,0,0,0</t>
  </si>
  <si>
    <t>2025-05-05 21:12:00,262976123.188596,-133149.24764192,284,41,352.4,50.6,0.0573249762582365,1.62</t>
  </si>
  <si>
    <t>2025-05-05 21:12:00,26055934.6111064,-7461.95419218756,0,0,0,0,0,0</t>
  </si>
  <si>
    <t>2025-05-05 21:13:00,575,,,560,575,,564.5,,,,,570,560</t>
  </si>
  <si>
    <t>2025-05-05 21:13:00,490,,,485,470,,487,,,,,490,480</t>
  </si>
  <si>
    <t>2025-05-05 21:13:00,5700,,,5560,5600,,5620,,,,,5730,5500</t>
  </si>
  <si>
    <t>2025-05-05 21:13:00,19475,,,,19400,,20050,,,,,20200,19700</t>
  </si>
  <si>
    <t>2025-05-05 21:13:00,112378807.032497,-3521329667.39998,0,0,0,0,0,0</t>
  </si>
  <si>
    <t>2025-05-05 21:13:00,551859569.247884,-2220839203.80806,0,0,0,0,0,0</t>
  </si>
  <si>
    <t>2025-05-05 21:13:00,262400672.894094,-150184.008467612,18.5,2,359.725,23.85,0.00556830008679876,0.61</t>
  </si>
  <si>
    <t>2025-05-05 21:13:00,26051119.1091626,-8620.52868070491,0,0,0,0,0,0</t>
  </si>
  <si>
    <t>2025-05-05 21:14:00,575,,,560,575,,564.5,,,,,570,560</t>
  </si>
  <si>
    <t>2025-05-05 21:14:00,490,,,485,470,,487,,,,,490,480</t>
  </si>
  <si>
    <t>2025-05-05 21:14:00,5700,,,5560,5600,,5660,,,,,5730,5500</t>
  </si>
  <si>
    <t>2025-05-05 21:14:00,19475,,,,19400,,20050,,,,,20200,19700</t>
  </si>
  <si>
    <t>2025-05-05 21:14:00,121088403.826946,-3460460830.81601,0,0,0,0,0,0</t>
  </si>
  <si>
    <t>2025-05-05 21:14:00,556163123.274249,-2201508453.36222,0,0,0,0,0,0</t>
  </si>
  <si>
    <t>2025-05-05 21:14:00,262445430.372179,-145940.919617384,20,1,85.9999999999999,4.3,0.00326484155880991,0.12</t>
  </si>
  <si>
    <t>2025-05-05 21:14:00,26053469.8022007,-8409.22958988656,0,0,0,0,0,0</t>
  </si>
  <si>
    <t>2025-05-05 21:15:00,575,,,560,575,,564.5,,,,,570,560</t>
  </si>
  <si>
    <t>2025-05-05 21:15:00,490,,,485,470,,487,,,,,490,480</t>
  </si>
  <si>
    <t>2025-05-05 21:15:00,5700,,,5560,5600,,5660,,,,,5730,5500</t>
  </si>
  <si>
    <t>2025-05-05 21:15:00,19475,,,,19400,,20050,,,,,20200,19700</t>
  </si>
  <si>
    <t>2025-05-05 21:15:00,112342187.984653,-3521104406.01504,0,0,0,0,0,0</t>
  </si>
  <si>
    <t>2025-05-05 21:15:00,549771166.861967,-2232028823.53978,0,0,0,0,0,0</t>
  </si>
  <si>
    <t>2025-05-05 21:15:00,262428061.929361,-146371.459596783,20,2,128,12.8,0.0082727502046818,0.34</t>
  </si>
  <si>
    <t>2025-05-05 21:15:00,26052823.0521661,-9380.53853968481,0,0,0,0,0,0</t>
  </si>
  <si>
    <t>2025-05-05 21:16:00,575,,,560,575,,564.5,,,,,570,560</t>
  </si>
  <si>
    <t>2025-05-05 21:16:00,490,,,485,470,,487,,,,,490,480</t>
  </si>
  <si>
    <t>2025-05-05 21:16:00,5700,,,5560,5600,,5620,,,,,5730,5500</t>
  </si>
  <si>
    <t>2025-05-05 21:16:00,19475,,,,19400,,20050,,,,,20200,19700</t>
  </si>
  <si>
    <t>2025-05-05 21:16:00,112394866.046737,-3522284382.72255,0,0,0,0,0,0</t>
  </si>
  <si>
    <t>2025-05-05 21:16:00,539174449.076815,-2283218733.75743,0,0,0,0,0,0</t>
  </si>
  <si>
    <t>2025-05-05 21:16:00,262607609.568921,-150829.326984723,28.4166666666667,5,97.7249999999999,15.65,-0.00213376595670672,0.46</t>
  </si>
  <si>
    <t>2025-05-05 21:16:00,26050186.2852189,-10847.4730184876,0,0,0,0,0,0</t>
  </si>
  <si>
    <t>2025-05-05 21:17:00,575,,,560,575,,564.5,,,,,570,560</t>
  </si>
  <si>
    <t>2025-05-05 21:17:00,490,,,485,470,,487,,,,,490,480</t>
  </si>
  <si>
    <t>2025-05-05 21:17:00,5700,,,5560,5600,,5660,,,,,5730,5500</t>
  </si>
  <si>
    <t>2025-05-05 21:17:00,19475,,,,19400,,20050,,,,,20200,19700</t>
  </si>
  <si>
    <t>2025-05-05 21:17:00,120896453.197562,-3461861335.81161,0,0,0,0,0,0</t>
  </si>
  <si>
    <t>2025-05-05 21:17:00,551868095.730827,-2222535958.61367,0,0,0,0,0,0</t>
  </si>
  <si>
    <t>2025-05-05 21:17:00,262358373.138476,-152269.489825089,21.2266666666667,3,362.922866666666,45.67,-0.0134586381688389,1.1</t>
  </si>
  <si>
    <t>2025-05-05 21:17:00,26048374.5405149,-8784.86290609458,0,0,0,0,0,0</t>
  </si>
  <si>
    <t>2025-05-05 21:18:00,575,,,560,575,,564.5,,,,,570,560</t>
  </si>
  <si>
    <t>2025-05-05 21:18:00,490,,,485,470,,487,,,,,490,480</t>
  </si>
  <si>
    <t>2025-05-05 21:18:00,5700,,,5560,5600,,5620,,,,,5730,5500</t>
  </si>
  <si>
    <t>2025-05-05 21:18:00,19475,,,,19400,,20050,,,,,20200,19700</t>
  </si>
  <si>
    <t>2025-05-05 21:18:00,107750603.432595,-3552409915.98023,0,0,0,0,0,0</t>
  </si>
  <si>
    <t>2025-05-05 21:18:00,535006450.998372,-2304479607.81984,0,0,0,0,0,0</t>
  </si>
  <si>
    <t>2025-05-05 21:18:00,262943414.410059,-153494.985676476,12.84,2,183.2568,18.72,0.00425890734734535,0.5</t>
  </si>
  <si>
    <t>2025-05-05 21:18:00,26046720.5418465,-11233.9392705881,0,0,0,0,0,0</t>
  </si>
  <si>
    <t>2025-05-05 21:19:00,575,,,560,575,,564.5,,,,,570,560</t>
  </si>
  <si>
    <t>2025-05-05 21:19:00,490,,,485,470,,487,,,,,490,480</t>
  </si>
  <si>
    <t>2025-05-05 21:19:00,5700,,,5560,5600,,5620,,,,,5730,5500</t>
  </si>
  <si>
    <t>2025-05-05 21:19:00,19475,,,,19400,,20050,,,,,20200,19700</t>
  </si>
  <si>
    <t>2025-05-05 21:19:00,103597414.648704,-3579087754.51976,0,0,0,0,0,0</t>
  </si>
  <si>
    <t>2025-05-05 21:19:00,547662526.901257,-2243035839.92771,0,0,0,0,0,0</t>
  </si>
  <si>
    <t>2025-05-05 21:19:00,262707747.769219,-149161.68622527,54.4166666666666,6,232.025,22.85,0.0136660408277412,0.6</t>
  </si>
  <si>
    <t>2025-05-05 21:19:00,26045597.266708,-9723.04900425602,0,0,0,0,0,0</t>
  </si>
  <si>
    <t>2025-05-05 21:20:00,575,,,560,575,,564.5,,,,,570,560</t>
  </si>
  <si>
    <t>2025-05-05 21:20:00,490,,,485,470,,487,,,,,490,480</t>
  </si>
  <si>
    <t>2025-05-05 21:20:00,5700,,,5560,5600,,5620,,,,,5730,5500</t>
  </si>
  <si>
    <t>2025-05-05 21:20:00,19475,,,,19400,,20050,,,,,20200,19700</t>
  </si>
  <si>
    <t>2025-05-05 21:20:00,125194384.038721,-3431307839.57105,0,0,0,0,0,0</t>
  </si>
  <si>
    <t>2025-05-05 21:20:00,551931511.4901,-2223210975.45285,0,0,0,0,0,0</t>
  </si>
  <si>
    <t>2025-05-05 21:20:00,262390731.097302,-139092.203010362,2.33333333333333,2,6.88333333333332,5.9,-0.00640588457637904,0.2</t>
  </si>
  <si>
    <t>2025-05-05 21:20:00,26045474.0859311,-9026.27974289599,0,0,0,0,0,0</t>
  </si>
  <si>
    <t>2025-05-05 21:21:00,575,,,560,575,,564.5,,,,,570,560</t>
  </si>
  <si>
    <t>2025-05-05 21:21:00,490,,,485,470,,487,,,,,490,480</t>
  </si>
  <si>
    <t>2025-05-05 21:21:00,5700,,,5560,5600,,5620,,,,,5730,5500</t>
  </si>
  <si>
    <t>2025-05-05 21:21:00,19475,,,,19400,,20050,,,,,20200,19700</t>
  </si>
  <si>
    <t>2025-05-05 21:21:00,133972833.146904,-3367660027.66603,0,0,0,0,0,0</t>
  </si>
  <si>
    <t>2025-05-05 21:21:00,560413059.679435,-2183445319.90616,0,0,0,0,0,0</t>
  </si>
  <si>
    <t>2025-05-05 21:21:00,262995044.899912,-179877.596501673,262.25,73,1365.8775,365.8,-0.259677128053717,11.61</t>
  </si>
  <si>
    <t>2025-05-05 21:21:00,26044491.7045003,-7330.39417515699,0,0,0,0,0,0</t>
  </si>
  <si>
    <t>2025-05-05 21:22:00,575,,,560,575,,564.5,,,,,570,560</t>
  </si>
  <si>
    <t>2025-05-05 21:22:00,490,,,485,470,,487,,,,,490,480</t>
  </si>
  <si>
    <t>2025-05-05 21:22:00,5700,,,5560,5600,,5620,,,,,5730,5500</t>
  </si>
  <si>
    <t>2025-05-05 21:22:00,19475,,,,19400,,20050,,,,,20200,19700</t>
  </si>
  <si>
    <t>2025-05-05 21:22:00,133943780.65097,-3366821894.14509,0,0,0,0,0,0</t>
  </si>
  <si>
    <t>2025-05-05 21:22:00,558251075.508613,-2193873299.01577,0,0,0,0,0,0</t>
  </si>
  <si>
    <t>2025-05-05 21:22:00,262873583.557247,-221926.612548312,91.6666666666667,66,408.416666666667,208.5,-0.18065700018327,6.88</t>
  </si>
  <si>
    <t>2025-05-05 21:22:00,26046349.7561802,-8292.65755121275,0,0,0,0,0,0</t>
  </si>
  <si>
    <t>2025-05-05 21:23:00,575,,,560,575,,564.5,,,,,570,560</t>
  </si>
  <si>
    <t>2025-05-05 21:23:00,490,,,485,470,,487,,,,,490,480</t>
  </si>
  <si>
    <t>2025-05-05 21:23:00,5700,,,5560,5600,,5620,,,,,5730,5500</t>
  </si>
  <si>
    <t>2025-05-05 21:23:00,19475,,,,19400,,20050,,,,,20200,19700</t>
  </si>
  <si>
    <t>2025-05-05 21:23:00,133817091.451511,-3367684627.22297,0,0,0,0,0,0</t>
  </si>
  <si>
    <t>2025-05-05 21:23:00,560332751.869818,-2184158770.55512,0,0,0,0,0,0</t>
  </si>
  <si>
    <t>2025-05-05 21:23:00,262782567.451661,-208942.701456847,310,30,914.499999999999,88.5,0.0751014729519578,2.4</t>
  </si>
  <si>
    <t>2025-05-05 21:23:00,26042904.4888901,-8155.49336226247,0,0,0,0,0,0</t>
  </si>
  <si>
    <t>2025-05-05 21:24:00,575,,,560,575,,564.5,,,,,570,560</t>
  </si>
  <si>
    <t>2025-05-05 21:24:00,490,,,485,470,,487,,,,,490,480</t>
  </si>
  <si>
    <t>2025-05-05 21:24:00,5700,,,5560,5600,,5620,,,,,5730,5500</t>
  </si>
  <si>
    <t>2025-05-05 21:24:00,19475,,,,19400,,20050,,,,,20200,19700</t>
  </si>
  <si>
    <t>2025-05-05 21:24:00,133752640.611329,-3368183682.60726,0,0,0,0,0,0</t>
  </si>
  <si>
    <t>2025-05-05 21:24:00,556217531.277971,-2204482506.59609,0,0,0,0,0,0</t>
  </si>
  <si>
    <t>2025-05-05 21:24:00,262214541.570842,-219007.926570911,190.066666666667,13,748.265333333334,56.88,0.0295197080852189,1.55</t>
  </si>
  <si>
    <t>2025-05-05 21:24:00,26036693.4228486,-8045.68420318901,0,0,0,0,0,0</t>
  </si>
  <si>
    <t>2025-05-05 21:25:00,575,,,560,575,,564.5,,,,,570,560</t>
  </si>
  <si>
    <t>2025-05-05 21:25:00,490,,,485,470,,487,,,,,490,480</t>
  </si>
  <si>
    <t>2025-05-05 21:25:00,5700,,,5560,5600,,5620,,,,,5730,5500</t>
  </si>
  <si>
    <t>2025-05-05 21:25:00,19475,,,,19400,,20050,,,,,20200,19700</t>
  </si>
  <si>
    <t>2025-05-05 21:25:00,125006152.85448,-3432642414.78448,0,0,0,0,0,0</t>
  </si>
  <si>
    <t>2025-05-05 21:25:00,545040969.761789,-2263349845.25316,0,0,0,0,0,0</t>
  </si>
  <si>
    <t>2025-05-05 21:25:00,262300734.334748,-220072.254079788,0,1,0,1.05,-0.00196407733932143,0.04</t>
  </si>
  <si>
    <t>2025-05-05 21:25:00,26038373.8805333,-9944.35383616396,0,0,0,0,0,0</t>
  </si>
  <si>
    <t>2025-05-05 21:26:00,575,,,560,575,,564.5,,,,,570,560</t>
  </si>
  <si>
    <t>2025-05-05 21:26:00,490,,,485,470,,487,,,,,490,480</t>
  </si>
  <si>
    <t>2025-05-05 21:26:00,5700,,,5560,5600,,5620,,,,,5730,5500</t>
  </si>
  <si>
    <t>2025-05-05 21:26:00,19475,,,,19400,,20050,,,,,20200,19700</t>
  </si>
  <si>
    <t>2025-05-05 21:26:00,68455817.6570176,-3700765920.9722,0,0,0,0,0,0</t>
  </si>
  <si>
    <t>2025-05-05 21:26:00,513613023.433397,-2421093467.48256,0,0,0,0,0,0</t>
  </si>
  <si>
    <t>2025-05-05 21:26:00,263153120.822877,-227438.739211634,0,0,0,0,0,0</t>
  </si>
  <si>
    <t>2025-05-05 21:26:00,26037428.0435597,-14711.1863514011,0,0,0,0,0,0</t>
  </si>
  <si>
    <t>2025-05-05 21:27:00,575,,,560,575,,564.5,,,,,570,560</t>
  </si>
  <si>
    <t>2025-05-05 21:27:00,490,,,485,470,,487,,,,,490,480</t>
  </si>
  <si>
    <t>2025-05-05 21:27:00,5700,,,5560,5600,,5620,,,,,5700,5500</t>
  </si>
  <si>
    <t>2025-05-05 21:27:00,19475,,,,19400,,20050,,,,,20200,19700</t>
  </si>
  <si>
    <t>2025-05-05 21:27:00,125044186.943435,-3431706499.99854,0,0,0,0,0,0</t>
  </si>
  <si>
    <t>2025-05-05 21:27:00,537137890.579254,-2297149255.58984,0,0,0,0,0,0</t>
  </si>
  <si>
    <t>2025-05-05 21:27:00,262418095.17131,-220981.156848132,263.125,25,2600.37375000001,416.55,0.00180715339409363,7.57</t>
  </si>
  <si>
    <t>2025-05-05 21:27:00,26035588.9933767,-9597.66295308779,0,0,0,0,0,0</t>
  </si>
  <si>
    <t>2025-05-05 21:28:00,575,,,560,575,,564.5,,,,,570,560</t>
  </si>
  <si>
    <t>2025-05-05 21:28:00,490,,,485,470,,487,,,,,490,480</t>
  </si>
  <si>
    <t>2025-05-05 21:28:00,5700,,,5560,5600,,5620,,,,,5700,5500</t>
  </si>
  <si>
    <t>2025-05-05 21:28:00,19475,,,,19400,,20050,,,,,20200,19700</t>
  </si>
  <si>
    <t>2025-05-05 21:28:00,107614050.616774,-3555047747.35556,0,0,0,0,0,0</t>
  </si>
  <si>
    <t>2025-05-05 21:28:00,545627855.440682,-2256169816.50771,0,0,0,0,0,0</t>
  </si>
  <si>
    <t>2025-05-05 21:28:00,262659809.421751,-217663.638844426,54.8833333333334,8,194.392833333333,27.44,0.00745371618423726,0.76</t>
  </si>
  <si>
    <t>2025-05-05 21:28:00,26033641.851709,-9761.88492277755,0,0,0,0,0,0</t>
  </si>
  <si>
    <t>2025-05-05 21:29:00,575,,,560,575,,564.5,,,,,570,560</t>
  </si>
  <si>
    <t>2025-05-05 21:29:00,490,,,485,470,,487,,,,,490,480</t>
  </si>
  <si>
    <t>2025-05-05 21:29:00,5700,,,5560,5600,,5620,,,,,5700,5500</t>
  </si>
  <si>
    <t>2025-05-05 21:29:00,19475,,,,19400,,20050,,,,,20200,19700</t>
  </si>
  <si>
    <t>2025-05-05 21:29:00,107447362.356308,-3554830299.13151,0,0,0,0,0,0</t>
  </si>
  <si>
    <t>2025-05-05 21:29:00,547657162.32021,-2246434132.7934,0,0,0,0,0,0</t>
  </si>
  <si>
    <t>2025-05-05 21:29:00,262084288.935936,-221753.50094989,2.25,1,6.63749999999999,2.95,-0.00320723349594573,0.1</t>
  </si>
  <si>
    <t>2025-05-05 21:29:00,26028730.200106,-9547.94945799247,0,0,0,0,0,0</t>
  </si>
  <si>
    <t>2025-05-05 21:30:00,575,,,560,575,,564.5,,,,,570,560</t>
  </si>
  <si>
    <t>2025-05-05 21:30:00,490,,,485,470,,487,,,,,490,480</t>
  </si>
  <si>
    <t>2025-05-05 21:30:00,5700,,,5560,5600,,5620,,,,,5700,5500</t>
  </si>
  <si>
    <t>2025-05-05 21:30:00,19475,,,,19400,,20050,,,,,20200,19700</t>
  </si>
  <si>
    <t>2025-05-05 21:30:00,103181766.030763,-3582670925.01205,0,0,0,0,0,0</t>
  </si>
  <si>
    <t>2025-05-05 21:30:00,543464067.108449,-2267374336.96986,0,0,0,0,0,0</t>
  </si>
  <si>
    <t>2025-05-05 21:30:00,262067726.148524,-221777.757274334,0,0,0,0,0,0</t>
  </si>
  <si>
    <t>2025-05-05 21:30:00,26029655.1874362,-10135.2752453681,0,0,0,0,0,0</t>
  </si>
  <si>
    <t>2025-05-05 21:31:00,575,,,560,575,,564.5,,,,,570,560</t>
  </si>
  <si>
    <t>2025-05-05 21:31:00,490,,,485,470,,487,,,,,490,480</t>
  </si>
  <si>
    <t>2025-05-05 21:31:00,5700,,,5560,5600,,5640,,,,,5700,5500</t>
  </si>
  <si>
    <t>2025-05-05 21:31:00,19475,,,,19400,,20050,,,,,20200,19700</t>
  </si>
  <si>
    <t>2025-05-05 21:31:00,75061715.2271888,-3714050279.79647,0,0,0,0,0,0</t>
  </si>
  <si>
    <t>2025-05-05 21:31:00,526602237.625292,-2349975553.77393,0,0,0,0,0,0</t>
  </si>
  <si>
    <t>2025-05-05 21:31:00,262406878.666647,-252778.414123965,237.016666666667,28,4951.96216666667,646.05,-0.10799327570753,13.07</t>
  </si>
  <si>
    <t>2025-05-05 21:31:00,26025300.9026969,-12513.4624284463,0,0,0,0,0,0</t>
  </si>
  <si>
    <t>2025-05-05 21:32:00,575,,,560,575,,564.5,,,,,570,560</t>
  </si>
  <si>
    <t>2025-05-05 21:32:00,490,,,485,470,,487,,,,,490,480</t>
  </si>
  <si>
    <t>2025-05-05 21:32:00,5700,,,5560,5600,,5640,,,,,5700,5500</t>
  </si>
  <si>
    <t>2025-05-05 21:32:00,19475,,,,19400,,20050,,,,,20200,19700</t>
  </si>
  <si>
    <t>2025-05-05 21:32:00,98746589.3840202,-3610749458.49848,0,0,0,0,0,0</t>
  </si>
  <si>
    <t>2025-05-05 21:32:00,545610634.620067,-2257309949.32352,0,0,0,0,0,0</t>
  </si>
  <si>
    <t>2025-05-05 21:32:00,261787436.45291,-251746.64940036,1.75,1,3.93750000000001,2.25,-0.00289115212417135,0.08</t>
  </si>
  <si>
    <t>2025-05-05 21:32:00,26023855.3796005,-10339.1142826142,0,0,0,0,0,0</t>
  </si>
  <si>
    <t>2025-05-05 21:32:00,98714866.1321941,-3611020641.25628,0,0,0,0,0,0</t>
  </si>
  <si>
    <t>2025-05-05 21:32:00,545607862.52691,-2257472756.23391,0,0,0,0,0,0</t>
  </si>
  <si>
    <t>2025-05-05 21:32:00,261788055.454928,-251783.289405069,0,0,0,0,0,0</t>
  </si>
  <si>
    <t>2025-05-05 21:32:00,26023705.463523,-10349.468489562,0,0,0,0,0,0</t>
  </si>
  <si>
    <t>2025-05-05 21:34:00,575,,,560,575,,564.5,,,,,570,560</t>
  </si>
  <si>
    <t>2025-05-05 21:34:00,490,,,485,470,,487,,,,,490,480</t>
  </si>
  <si>
    <t>2025-05-05 21:34:00,5700,,,5560,5600,,5640,,,,,5700,5500</t>
  </si>
  <si>
    <t>2025-05-05 21:34:00,19475,,,,19400,,20050,,,,,20200,19700</t>
  </si>
  <si>
    <t>2025-05-05 21:34:00,129019750.463166,-3403317748.18013,0,0,0,0,0,0</t>
  </si>
  <si>
    <t>2025-05-05 21:34:00,554161849.540479,-2217713440.61982,0,0,0,0,0,0</t>
  </si>
  <si>
    <t>2025-05-05 21:34:00,261653966.088325,-255312.937027701,9.74999999999998,16,18.1425,29.1,-0.041132726258452,0.98</t>
  </si>
  <si>
    <t>2025-05-05 21:34:00,26022471.644538,-8623.5546816959,0,0,0,0,0,0</t>
  </si>
  <si>
    <t>2025-05-05 21:35:00,575,,,560,575,,564.5,,,,,570,560</t>
  </si>
  <si>
    <t>2025-05-05 21:35:00,490,,,485,470,,487,,,,,490,480</t>
  </si>
  <si>
    <t>2025-05-05 21:35:00,5700,,,5560,5600,,5640,,,,,5700,5500</t>
  </si>
  <si>
    <t>2025-05-05 21:35:00,19475,,,,19400,,20050,,,,,20200,19700</t>
  </si>
  <si>
    <t>2025-05-05 21:35:00,133513723.597719,-3371310942.34955,0,0,0,0,0,0</t>
  </si>
  <si>
    <t>2025-05-05 21:35:00,554236534.70702,-2218322205.76601,0,0,0,0,0,0</t>
  </si>
  <si>
    <t>2025-05-05 21:35:00,261624668.30887,-230120.477558502,695.299999999998,71,3449.36366666665,307.7,0.091664048865055,8.94</t>
  </si>
  <si>
    <t>2025-05-05 21:35:00,26022836.0847734,-8269.4890399524,0,0,0,0,0,0</t>
  </si>
  <si>
    <t>2025-05-05 21:36:00,575,,,560,575,,564.5,,,,,570,560</t>
  </si>
  <si>
    <t>2025-05-05 21:36:00,490,,,485,470,,487,,,,,490,480</t>
  </si>
  <si>
    <t>2025-05-05 21:36:00,5700,,,5560,5600,,5640,,,,,5700,5500</t>
  </si>
  <si>
    <t>2025-05-05 21:36:00,19475,,,,19400,,20050,,,,,20200,19700</t>
  </si>
  <si>
    <t>2025-05-05 21:36:00,132616497.937967,-3371985382.10112,0,0,0,0,0,0</t>
  </si>
  <si>
    <t>2025-05-05 21:36:00,554293804.388588,-2218261932.58323,0,0,0,0,0,0</t>
  </si>
  <si>
    <t>2025-05-05 21:36:00,261660488.442005,-232427.831283174,29.92,5,266.2096,42.44,-0.00934318830570177,1.17</t>
  </si>
  <si>
    <t>2025-05-05 21:36:00,26020511.5516077,-8279.27477301373,0,0,0,0,0,0</t>
  </si>
  <si>
    <t>2025-05-05 21:37:00,575,,,560,575,,564.5,,,,,570,560</t>
  </si>
  <si>
    <t>2025-05-05 21:37:00,490,,,485,470,,487,,,,,490,480</t>
  </si>
  <si>
    <t>2025-05-05 21:37:00,5700,,,5560,5600,,5640,,,,,5700,5500</t>
  </si>
  <si>
    <t>2025-05-05 21:37:00,19475,,,,19400,,20050,,,,,20200,19700</t>
  </si>
  <si>
    <t>2025-05-05 21:37:00,133305500.021726,-3372124834.40131,0,0,0,0,0,0</t>
  </si>
  <si>
    <t>2025-05-05 21:37:00,554164076.47229,-2218341335.72347,0,0,0,0,0,0</t>
  </si>
  <si>
    <t>2025-05-05 21:37:00,261691330.893224,-237033.71697195,71.3333333333335,6,494.300000000002,33,-0.0177606270139283,1.01</t>
  </si>
  <si>
    <t>2025-05-05 21:37:00,26017957.2897689,-7581.21194018061,0,0,0,0,0,0</t>
  </si>
  <si>
    <t>2025-05-05 21:38:00,575,,,560,575,,564.5,,,,,570,560</t>
  </si>
  <si>
    <t>2025-05-05 21:38:00,490,,,485,470,,487,,,,,490,480</t>
  </si>
  <si>
    <t>2025-05-05 21:38:00,5700,,,5560,5600,,5640,,,,,5700,5500</t>
  </si>
  <si>
    <t>2025-05-05 21:38:00,19475,,,,19400,,20050,,,,,20200,19700</t>
  </si>
  <si>
    <t>2025-05-05 21:38:00,201413321.106165,-2852100519.4116,0,0,0,0,0,0</t>
  </si>
  <si>
    <t>2025-05-05 21:38:00,597340438.436597,-2230688872.0541,0,0,0,0,0,0</t>
  </si>
  <si>
    <t>2025-05-05 21:38:00,261611394.576443,-282402.721181143,239.316666666666,69,2230.07433333333,479.64,-0.268775742377568,13.86</t>
  </si>
  <si>
    <t>2025-05-05 21:38:00,26010857.8522968,-1022.36655842224,0,0,0,0,0,0</t>
  </si>
  <si>
    <t>2025-05-05 21:39:00,575,,,560,575,,564.5,,,,,570,560</t>
  </si>
  <si>
    <t>2025-05-05 21:39:00,490,,,485,470,,487,,,,,490,480</t>
  </si>
  <si>
    <t>2025-05-05 21:39:00,5700,,,5560,5600,,5640,,,,,5700,5500</t>
  </si>
  <si>
    <t>2025-05-05 21:39:00,19475,,,,19400,,20050,,,,,20200,19700</t>
  </si>
  <si>
    <t>2025-05-05 21:39:00,196896859.322378,-2925722425.57386,0,0,0,0,0,0</t>
  </si>
  <si>
    <t>2025-05-05 21:39:00,589332029.809157,-2257822572.69211,0,0,0,0,0,0</t>
  </si>
  <si>
    <t>2025-05-05 21:39:00,261431857.97487,-281294.953606089,71.2916666666668,6,1255.65375,82.26,0.020960737207386,2.1</t>
  </si>
  <si>
    <t>2025-05-05 21:39:00,26009487.1640234,-2109.54824757531,0,0,0,0,0,0</t>
  </si>
  <si>
    <t>2025-05-05 21:40:00,575,,,560,575,,564.5,,,,,570,560</t>
  </si>
  <si>
    <t>2025-05-05 21:40:00,490,,,485,470,,487,,,,,490,480</t>
  </si>
  <si>
    <t>2025-05-05 21:40:00,5700,,,5560,5600,,5640,,,,,5700,5500</t>
  </si>
  <si>
    <t>2025-05-05 21:40:00,19475,,,,19400,,20050,,,,,20200,19700</t>
  </si>
  <si>
    <t>2025-05-05 21:40:00,189990919.677701,-2970502619.93728,0,0,0,0,0,0</t>
  </si>
  <si>
    <t>2025-05-05 21:40:00,579941381.670703,-2265266667.40237,0,0,0,0,0,0</t>
  </si>
  <si>
    <t>2025-05-05 21:40:00,261598911.849235,-273809.58693801,13.4,1,349.74,26.1,0.00969330756049152,0.63</t>
  </si>
  <si>
    <t>2025-05-05 21:40:00,26018129.4303498,-4767.58377358098,0,0,0,0,0,0</t>
  </si>
  <si>
    <t>2025-05-05 21:41:00,575,,,560,575,,564.5,,,,,570,560</t>
  </si>
  <si>
    <t>2025-05-05 21:41:00,490,,,485,470,,487,,,,,490,480</t>
  </si>
  <si>
    <t>2025-05-05 21:41:00,5700,,,5560,5600,,5640,,,,,5700,5500</t>
  </si>
  <si>
    <t>2025-05-05 21:41:00,19475,,,,19400,,20050,,,,,20200,19700</t>
  </si>
  <si>
    <t>2025-05-05 21:41:00,195801025.359623,-2927723154.89521,0,0,0,0,0,0</t>
  </si>
  <si>
    <t>2025-05-05 21:41:00,582097299.456655,-2262505053.45389,0,0,0,0,0,0</t>
  </si>
  <si>
    <t>2025-05-05 21:41:00,261367810.130767,-275347.644260669,40.6666666666665,2,173.499999999999,6.55,0.000569377309288697,0.2</t>
  </si>
  <si>
    <t>2025-05-05 21:41:00,26009561.1192606,-2310.39076456784,0,0,0,0,0,0</t>
  </si>
  <si>
    <t>2025-05-05 21:42:00,575,,,560,575,,564.5,,,,,570,560</t>
  </si>
  <si>
    <t>2025-05-05 21:42:00,490,,,485,470,,487,,,,,490,480</t>
  </si>
  <si>
    <t>2025-05-05 21:42:00,5700,,,5560,5600,,5640,,,,,5700,5500</t>
  </si>
  <si>
    <t>2025-05-05 21:42:00,19475,,,,19400,,20050,,,,,20200,19700</t>
  </si>
  <si>
    <t>2025-05-05 21:42:00,195774224.585361,-2928321837.35837,0,0,0,0,0,0</t>
  </si>
  <si>
    <t>2025-05-05 21:42:00,582122344.119696,-2262720476.43626,0,0,0,0,0,0</t>
  </si>
  <si>
    <t>2025-05-05 21:42:00,261593781.16492,-275265.274533205,7.73333333333333,3,26.0226666666666,10.09,-0.00587595084050483,0.3</t>
  </si>
  <si>
    <t>2025-05-05 21:42:00,26009948.4062602,-2727.0846832908,0,0,0,0,0,0</t>
  </si>
  <si>
    <t>2025-05-05 21:43:00,575,,,560,575,,564.5,,,,,570,560</t>
  </si>
  <si>
    <t>2025-05-05 21:43:00,490,,,485,470,,487,,,,,490,480</t>
  </si>
  <si>
    <t>2025-05-05 21:43:00,5700,,,5560,5600,,5640,,,,,5700,5500</t>
  </si>
  <si>
    <t>2025-05-05 21:43:00,19475,,,,19400,,20050,,,,,20200,19700</t>
  </si>
  <si>
    <t>2025-05-05 21:43:00,200113171.978035,-2894087963.54393,0,0,0,0,0,0</t>
  </si>
  <si>
    <t>2025-05-05 21:43:00,597523210.860487,-2231839581.82986,0,0,0,0,0,0</t>
  </si>
  <si>
    <t>2025-05-05 21:43:00,261164611.385329,-270653.312640207,22.4,2,245.11,28.5,0.00219514720421821,0.64</t>
  </si>
  <si>
    <t>2025-05-05 21:43:00,26010016.5985502,-1021.78912270772,0,0,0,0,0,0</t>
  </si>
  <si>
    <t>2025-05-05 21:44:00,575,,,560,575,,564.5,,,,,570,560</t>
  </si>
  <si>
    <t>2025-05-05 21:44:00,490,,,485,470,,487,,,,,490,480</t>
  </si>
  <si>
    <t>2025-05-05 21:44:00,5700,,,5560,5600,,5640,,,,,5700,5500</t>
  </si>
  <si>
    <t>2025-05-05 21:44:00,19475,,,,19400,,20050,,,,,20200,19700</t>
  </si>
  <si>
    <t>2025-05-05 21:44:00,199927850.72297,-2894160646.52792,0,0,0,0,0,0</t>
  </si>
  <si>
    <t>2025-05-05 21:44:00,580687372.222289,-2250001501.04425,0,0,0,0,0,0</t>
  </si>
  <si>
    <t>2025-05-05 21:44:00,261278482.933712,-281113.440389718,9.24999999999999,4,88.7666666666666,31.6,-0.018933736216279,0.92</t>
  </si>
  <si>
    <t>2025-05-05 21:44:00,26008016.4190314,-4361.27009123072,0,0,0,0,0,0</t>
  </si>
  <si>
    <t>2025-05-05 21:45:00,575,,,560,575,,564.5,,,,,570,560</t>
  </si>
  <si>
    <t>2025-05-05 21:45:00,490,,,485,470,,487,,,,,490,480</t>
  </si>
  <si>
    <t>2025-05-05 21:45:00,5700,,,5560,5600,,5640,,,,,5700,5500</t>
  </si>
  <si>
    <t>2025-05-05 21:45:00,19475,,,,19400,,20050,,,,,20200,19700</t>
  </si>
  <si>
    <t>2025-05-05 21:45:00,199960505.528635,-2894065069.13328,0,0,0,0,0,0</t>
  </si>
  <si>
    <t>2025-05-05 21:45:00,587455182.992364,-2264456121.17088,0,0,0,0,0,0</t>
  </si>
  <si>
    <t>2025-05-05 21:45:00,261220464.54327,-283712.536323957,10.3333333333333,3,35.6625,12.4,-0.00566603814738135,0.36</t>
  </si>
  <si>
    <t>2025-05-05 21:45:00,26000934.8120688,-1973.87265678394,0,0,0,0,0,0</t>
  </si>
  <si>
    <t>2025-05-05 21:46:00,575,,,560,575,,564.5,,,,,570,560</t>
  </si>
  <si>
    <t>2025-05-05 21:46:00,490,,,485,470,,487,,,,,490,480</t>
  </si>
  <si>
    <t>2025-05-05 21:46:00,5700,,,5560,5600,,5640,,,,,5700,5500</t>
  </si>
  <si>
    <t>2025-05-05 21:46:00,19475,,,,19400,,20050,,,,,20200,19700</t>
  </si>
  <si>
    <t>2025-05-05 21:46:00,200087461.272231,-2894644882.88049,0,0,0,0,0,0</t>
  </si>
  <si>
    <t>2025-05-05 21:46:00,601622757.066944,-2214906503.66948,0,0,0,0,0,0</t>
  </si>
  <si>
    <t>2025-05-05 21:46:00,261262498.719848,-289025.987090884,9.83333333333332,11,21.675,31.45,-0.0296169202207914,0.95</t>
  </si>
  <si>
    <t>2025-05-05 21:46:00,25998906.4763758,-823.059240802559,0,0,0,0,0,0</t>
  </si>
  <si>
    <t>2025-05-05 21:47:00,575,,,560,575,,564.5,,,,,570,560</t>
  </si>
  <si>
    <t>2025-05-05 21:47:00,490,,,485,470,,487,,,,,490,480</t>
  </si>
  <si>
    <t>2025-05-05 21:47:00,5700,,,5560,5600,,5640,,,,,5700,5500</t>
  </si>
  <si>
    <t>2025-05-05 21:47:00,19475,,,,19400,,20050,,,,,20200,19700</t>
  </si>
  <si>
    <t>2025-05-05 21:47:00,200206724.255306,-2894353305.72052,0,0,0,0,0,0</t>
  </si>
  <si>
    <t>2025-05-05 21:47:00,597605662.145211,-2232581286.3329,0,0,0,0,0,0</t>
  </si>
  <si>
    <t>2025-05-05 21:47:00,261509358.949022,-284991.99977215,24.95,3,131.529,17.67,0.00107357567094795,0.51</t>
  </si>
  <si>
    <t>2025-05-05 21:47:00,26000619.5865432,-863.9439019408,0,0,0,0,0,0</t>
  </si>
  <si>
    <t>2025-05-05 21:48:00,575,,,560,575,,564.5,,,,,570,560</t>
  </si>
  <si>
    <t>2025-05-05 21:48:00,490,,,485,470,,487,,,,,490,480</t>
  </si>
  <si>
    <t>2025-05-05 21:48:00,5700,,,5560,5600,,5640,,,,,5700,5500</t>
  </si>
  <si>
    <t>2025-05-05 21:48:00,19475,,20200,,19400,,20050,,,,,20200,19700</t>
  </si>
  <si>
    <t>2025-05-05 21:48:00,182674196.617614,-3033749160.59062,0,0,0,0,0,0</t>
  </si>
  <si>
    <t>2025-05-05 21:48:00,605717119.760775,-2196884572.01439,0,0,0,0,0,0</t>
  </si>
  <si>
    <t>2025-05-05 21:48:00,261167408.290395,-287712.427658805,31.615,3,300.52595,39.63,0.00640063562054215,1.07</t>
  </si>
  <si>
    <t>2025-05-05 21:48:00,25995764.0761184,479.374634115053,0,0,0,0,0,0</t>
  </si>
  <si>
    <t>2025-05-05 21:49:00,575,,,560,575,,564.5,,,,,570,560</t>
  </si>
  <si>
    <t>2025-05-05 21:49:00,490,,,485,470,,487,,,,,490,480</t>
  </si>
  <si>
    <t>2025-05-05 21:49:00,5700,,,5560,5600,,5640,,,,,5700,5500</t>
  </si>
  <si>
    <t>2025-05-05 21:49:00,19475,,20200,,19400,,20050,,,,,20200,19700</t>
  </si>
  <si>
    <t>2025-05-05 21:49:00,200021273.596827,-2895020693.07449,0,0,0,0,0,0</t>
  </si>
  <si>
    <t>2025-05-05 21:49:00,605750464.910661,-2196824668.69147,0,0,0,0,0,0</t>
  </si>
  <si>
    <t>2025-05-05 21:49:00,261098227.418141,-289270.365912077,64,6,1690.4,161.4,-0.0138006438993848,3.26</t>
  </si>
  <si>
    <t>2025-05-05 21:49:00,25995392.8401621,293.419303331776,0,0,0,0,0,0</t>
  </si>
  <si>
    <t>2025-05-05 21:50:00,575,,,560,575,,564.5,,,,,570,560</t>
  </si>
  <si>
    <t>2025-05-05 21:50:00,490,,,485,470,,487,,,,,490,480</t>
  </si>
  <si>
    <t>2025-05-05 21:50:00,5700,,,5560,5600,,5640,,,,,5700,5500</t>
  </si>
  <si>
    <t>2025-05-05 21:50:00,19475,,20200,,19400,,20050,,,,,20200,19700</t>
  </si>
  <si>
    <t>2025-05-05 21:50:00,243570362.851001,-2730402416.89303,0,0,0,0,0,0</t>
  </si>
  <si>
    <t>2025-05-05 21:50:00,607974607.965149,-2187634666.02403,0,0,0,0,0,0</t>
  </si>
  <si>
    <t>2025-05-05 21:50:00,260174500.555047,-281224.113808428,121,14,1022.48333333333,98.6,0.048033447403131,2.72</t>
  </si>
  <si>
    <t>2025-05-05 21:50:00,25991409.8080962,2320.83813476172,0,0,0,0,0,0</t>
  </si>
  <si>
    <t>2025-05-05 21:51:00,575,,,560,575,,564.5,,,,,570,560</t>
  </si>
  <si>
    <t>2025-05-05 21:51:00,490,,,485,470,,487,,,,,490,480</t>
  </si>
  <si>
    <t>2025-05-05 21:51:00,5700,,,5560,5600,,5640,,,,,5700,5500</t>
  </si>
  <si>
    <t>2025-05-05 21:51:00,19475,,20200,,19400,,20050,,,,,20200,19700</t>
  </si>
  <si>
    <t>2025-05-05 21:51:00,235256290.964698,-2782743234.40309,0,0,0,0,0,0</t>
  </si>
  <si>
    <t>2025-05-05 21:51:00,607868041.130415,-2187540787.61453,0,0,0,0,0,0</t>
  </si>
  <si>
    <t>2025-05-05 21:51:00,260452283.082563,-262127.60643362,674.383333333335,21,3508.02000000001,141.7,0.0632717145705499,3.64</t>
  </si>
  <si>
    <t>2025-05-05 21:51:00,25992319.54607,1218.24401391832,0,0,0,0,0,0</t>
  </si>
  <si>
    <t>2025-05-05 21:52:00,575,,,560,575,,564.5,,,,,570,560</t>
  </si>
  <si>
    <t>2025-05-05 21:52:00,490,,,485,470,,487,,,,,490,480</t>
  </si>
  <si>
    <t>2025-05-05 21:52:00,5700,,,5560,5600,,5640,,,,,5700,5500</t>
  </si>
  <si>
    <t>2025-05-05 21:52:00,19475,,20200,,19400,,20050,,,,,20200,19700</t>
  </si>
  <si>
    <t>2025-05-05 21:52:00,222882616.771434,-2845115890.58057,0,0,0,0,0,0</t>
  </si>
  <si>
    <t>2025-05-05 21:52:00,607902623.529941,-2187615418.4179,0,0,0,0,0,0</t>
  </si>
  <si>
    <t>2025-05-05 21:52:00,260400383.797655,-241392.495572231,349.666666666666,35,1510.36666666667,151.25,0.121246698083608,4.21</t>
  </si>
  <si>
    <t>2025-05-05 21:52:00,25986617.2431049,1367.04445788538,0,0,0,0,0,0</t>
  </si>
  <si>
    <t>2025-05-05 21:53:00,575,,,560,575,,564.5,,,,,570,560</t>
  </si>
  <si>
    <t>2025-05-05 21:53:00,490,,,485,470,,487,,,,,490,480</t>
  </si>
  <si>
    <t>2025-05-05 21:53:00,5700,,,5560,5600,,5640,,,,,5700,5500</t>
  </si>
  <si>
    <t>2025-05-05 21:53:00,19475,,,,19400,,20050,,,,,20200,19700</t>
  </si>
  <si>
    <t>2025-05-05 21:53:00,207089613.723495,-2830220172.1219,0,0,0,0,0,0</t>
  </si>
  <si>
    <t>2025-05-05 21:53:00,593498707.351889,-2249499255.08614,0,0,0,0,0,0</t>
  </si>
  <si>
    <t>2025-05-05 21:53:00,260954918.18868,-244873.261017962,0,1,0,2.25,-0.00283165724173261,0.07</t>
  </si>
  <si>
    <t>2025-05-05 21:53:00,25986383.7818597,-2178.29307197041,0,0,0,0,0,0</t>
  </si>
  <si>
    <t>2025-05-05 21:54:00,575,,,560,575,,564.5,,,,,570,560</t>
  </si>
  <si>
    <t>2025-05-05 21:54:00,490,,,485,470,,487,,,,,490,480</t>
  </si>
  <si>
    <t>2025-05-05 21:54:00,5700,,,5560,5600,,5630,,,,,5700,5500</t>
  </si>
  <si>
    <t>2025-05-05 21:54:00,19475,,,,19400,,20050,,,,,20200,19700</t>
  </si>
  <si>
    <t>2025-05-05 21:54:00,204143233.183135,-2862701413.91558,0,0,0,0,0,0</t>
  </si>
  <si>
    <t>2025-05-05 21:54:00,605914255.167749,-2197561395.46828,0,0,0,0,0,0</t>
  </si>
  <si>
    <t>2025-05-05 21:54:00,261117955.870866,-237478.025547469,19.2499999999999,2,455.924999999998,33.6,0.00526538613808161,0.85</t>
  </si>
  <si>
    <t>2025-05-05 21:54:00,25984507.562894,-460.599694718778,0,0,0,0,0,0</t>
  </si>
  <si>
    <t>2025-05-05 21:55:00,575,,,560,575,,564.5,,,,,570,560</t>
  </si>
  <si>
    <t>2025-05-05 21:55:00,490,,,485,470,,487,,,,,490,480</t>
  </si>
  <si>
    <t>2025-05-05 21:55:00,5700,,,5560,5600,,5640,,,,,5700,5500</t>
  </si>
  <si>
    <t>2025-05-05 21:55:00,19475,,,,19400,,20050,,,,,20200,19700</t>
  </si>
  <si>
    <t>2025-05-05 21:55:00,211690764.809415,-2849385531.14189,0,0,0,0,0,0</t>
  </si>
  <si>
    <t>2025-05-05 21:55:00,603828121.982349,-2207638686.3084,0,0,0,0,0,0</t>
  </si>
  <si>
    <t>2025-05-05 21:55:00,260782887.456011,-239986.577786919,0,0,0,0,0,0</t>
  </si>
  <si>
    <t>2025-05-05 21:55:00,25982881.783007,-125.705557134695,0,0,0,0,0,0</t>
  </si>
  <si>
    <t>2025-05-05 21:56:00,575,,,560,575,,564.5,,,,,570,560</t>
  </si>
  <si>
    <t>2025-05-05 21:56:00,490,,,485,470,,487,,,,,490,480</t>
  </si>
  <si>
    <t>2025-05-05 21:56:00,5700,,,5560,5600,,5630,,,,,5700,5500</t>
  </si>
  <si>
    <t>2025-05-05 21:56:00,19475,,,,19400,,20050,,,,,20200,19700</t>
  </si>
  <si>
    <t>2025-05-05 21:56:00,190891475.009596,-2966912530.48279,0,0,0,0,0,0</t>
  </si>
  <si>
    <t>2025-05-05 21:56:00,587614965.126937,-2266679739.64039,0,0,0,0,0,0</t>
  </si>
  <si>
    <t>2025-05-05 21:56:00,261260665.60025,-238506.770094634,0,0,0,0,0,0</t>
  </si>
  <si>
    <t>2025-05-05 21:56:00,25982080.7730398,-1408.81146749948,0,0,0,0,0,0</t>
  </si>
  <si>
    <t>2025-05-05 21:57:00,575,,,560,575,,564.5,,,,,570,560</t>
  </si>
  <si>
    <t>2025-05-05 21:57:00,490,,,485,470,,487,,,,,490,480</t>
  </si>
  <si>
    <t>2025-05-05 21:57:00,5700,,,5560,5600,,5630,,,,,5700,5500</t>
  </si>
  <si>
    <t>2025-05-05 21:57:00,19475,,,,19400,,20050,,,,,20200,19700</t>
  </si>
  <si>
    <t>2025-05-05 21:57:00,177883074.671846,-3070785641.59416,0,0,0,0,0,0</t>
  </si>
  <si>
    <t>2025-05-05 21:57:00,587622963.242597,-2266537609.12839,0,0,0,0,0,0</t>
  </si>
  <si>
    <t>2025-05-05 21:57:00,261545121.868228,-243249.589572839,0.249999999999999,1,0.737499999999997,2.95,-0.00318468265406845,0.09</t>
  </si>
  <si>
    <t>2025-05-05 21:57:00,25979882.5451119,-2573.9035907534,0,0,0,0,0,0</t>
  </si>
  <si>
    <t>2025-05-05 21:58:00,575,,,560,575,,564.5,,,,,570,560</t>
  </si>
  <si>
    <t>2025-05-05 21:58:00,490,,,485,470,,487,,,,,490,480</t>
  </si>
  <si>
    <t>2025-05-05 21:58:00,5700,,,5560,5600,,5630,,,,,5700,5500</t>
  </si>
  <si>
    <t>2025-05-05 21:58:00,19475,,,,19400,,20050,,,,,20200,19700</t>
  </si>
  <si>
    <t>2025-05-05 21:58:00,177762819.743106,-3073235338.0729,0,0,0,0,0,0</t>
  </si>
  <si>
    <t>2025-05-05 21:58:00,587662085.922812,-2267084520.75174,0,0,0,0,0,0</t>
  </si>
  <si>
    <t>2025-05-05 21:58:00,261521362.371311,-238231.439934388,9.99999999999999,1,64,6.4,0.00428664766158989,0.17</t>
  </si>
  <si>
    <t>2025-05-05 21:58:00,25978430.540491,-2534.77561249074,0,0,0,0,0,0</t>
  </si>
  <si>
    <t>2025-05-05 21:59:00,575,,,560,575,,564.5,,,,,570,560</t>
  </si>
  <si>
    <t>2025-05-05 21:59:00,490,,,485,470,,487,,,,,490,480</t>
  </si>
  <si>
    <t>2025-05-05 21:59:00,5700,,,5560,5600,,5630,,,,,5700,5500</t>
  </si>
  <si>
    <t>2025-05-05 21:59:00,19475,,,,19400,,20050,,,,,20200,19700</t>
  </si>
  <si>
    <t>2025-05-05 21:59:00,177799341.782378,-3072220390.92798,0,0,0,0,0,0</t>
  </si>
  <si>
    <t>2025-05-05 21:59:00,587735132.607821,-2267376618.26619,0,0,0,0,0,0</t>
  </si>
  <si>
    <t>2025-05-05 21:59:00,261723340.693902,-237691.994153841,0,0,0,0,0,0</t>
  </si>
  <si>
    <t>2025-05-05 21:59:00,25977052.3545474,-2331.15811482184,0,0,0,0,0,0</t>
  </si>
  <si>
    <t>2025-05-05 22:00:00,575,,,560,575,,564.5,,,,,570,560</t>
  </si>
  <si>
    <t>2025-05-05 22:00:00,490,,,485,470,,487,,,,,490,480</t>
  </si>
  <si>
    <t>2025-05-05 22:00:00,5700,,,5560,5600,,5630,,,,,5700,5500</t>
  </si>
  <si>
    <t>2025-05-05 22:00:00,19475,,,,19400,,20050,,,,,20200,19700</t>
  </si>
  <si>
    <t>2025-05-05 22:00:00,195092464.601208,-2933860159.83718,0,0,0,0,0,0</t>
  </si>
  <si>
    <t>2025-05-05 22:00:00,582228916.992906,-2266067576.44359,0,0,0,0,0,0</t>
  </si>
  <si>
    <t>2025-05-05 22:00:00,261898578.34889,-236015.253516672,0,0,0,0,0,0</t>
  </si>
  <si>
    <t>2025-05-05 22:00:00,25979446.8629819,-3495.20194321613,0,0,0,0,0,0</t>
  </si>
  <si>
    <t>2025-05-05 22:01:00,575,,,560,575,,564.5,,,,,570,560</t>
  </si>
  <si>
    <t>2025-05-05 22:01:00,490,,,485,470,,487,,,,,490,480</t>
  </si>
  <si>
    <t>2025-05-05 22:01:00,5700,,,5560,5600,,5620,,,,,5700,5500</t>
  </si>
  <si>
    <t>2025-05-05 22:01:00,19475,,,,19400,,20050,,,,,20200,19700</t>
  </si>
  <si>
    <t>2025-05-05 22:01:00,150298181.307266,-3244356960.61833,0,0,0,0,0,0</t>
  </si>
  <si>
    <t>2025-05-05 22:01:00,575485978.344452,-2128797483.29323,0,0,0,0,0,0</t>
  </si>
  <si>
    <t>2025-05-05 22:01:00,261199660.626161,-257388.980264027,40.8333333333333,5,119.691666666667,14.15,0.00547393031944159,0.4</t>
  </si>
  <si>
    <t>2025-05-05 22:01:00,25974398.6013952,-5334.37627387439,0,0,0,0,0,0</t>
  </si>
  <si>
    <t>2025-05-05 22:02:00,575,,,560,575,,564.5,,,,,570,560</t>
  </si>
  <si>
    <t>2025-05-05 22:02:00,490,,,485,470,,487,,,,,490,480</t>
  </si>
  <si>
    <t>2025-05-05 22:02:00,5700,,,5560,5600,,5620,,,,,5700,5500</t>
  </si>
  <si>
    <t>2025-05-05 22:02:00,19475,,,,19400,,20050,,,,,20200,19700</t>
  </si>
  <si>
    <t>2025-05-05 22:02:00,123718716.407728,-3442634980.63826,0,0,0,0,0,0</t>
  </si>
  <si>
    <t>2025-05-05 22:02:00,564922700.103618,-2177489515.88716,0,0,0,0,0,0</t>
  </si>
  <si>
    <t>2025-05-05 22:02:00,261463529.6477,-257627.663498782,7.66666666666667,1,14.95,1.95,0.00180821755419876,0.05</t>
  </si>
  <si>
    <t>2025-05-05 22:02:00,25971813.7775117,-7236.48297843143,0,0,0,0,0,0</t>
  </si>
  <si>
    <t>2025-05-05 22:03:00,575,,,560,575,,564.5,,,,,570,560</t>
  </si>
  <si>
    <t>2025-05-05 22:03:00,490,,,485,470,,487,,,,,490,480</t>
  </si>
  <si>
    <t>2025-05-05 22:03:00,5700,,,5560,5600,,5620,,,,,5700,5500</t>
  </si>
  <si>
    <t>2025-05-05 22:03:00,19475,,,,19400,,20050,,,,,20200,19700</t>
  </si>
  <si>
    <t>2025-05-05 22:03:00,132240774.656391,-3378739868.7655,0,0,0,0,0,0</t>
  </si>
  <si>
    <t>2025-05-05 22:03:00,571302824.951371,-2148597697.0372,0,0,0,0,0,0</t>
  </si>
  <si>
    <t>2025-05-05 22:03:00,262234913.279314,-251678.669678809,1.1,2,2.429,4.04,-0.00540159694610905,0.14</t>
  </si>
  <si>
    <t>2025-05-05 22:03:00,25972162.6785393,-6090.93543820675,0,0,0,0,0,0</t>
  </si>
  <si>
    <t>2025-05-05 22:04:00,575,,,560,575,,564.5,,,,,570,560</t>
  </si>
  <si>
    <t>2025-05-05 22:04:00,490,,,485,470,,487,,,,,490,480</t>
  </si>
  <si>
    <t>2025-05-05 22:04:00,5700,,,5560,5600,,5620,,,,,5700,5500</t>
  </si>
  <si>
    <t>2025-05-05 22:04:00,19475,,,,19400,,20050,,,,,20200,19700</t>
  </si>
  <si>
    <t>2025-05-05 22:04:00,89439054.4105925,-3665433553.54296,0,0,0,0,0,0</t>
  </si>
  <si>
    <t>2025-05-05 22:04:00,548059855.765096,-2257761518.12773,0,0,0,0,0,0</t>
  </si>
  <si>
    <t>2025-05-05 22:04:00,262324052.700872,-265585.130924473,5.66666666666665,1,42.4999999999999,7.5,-0.00441276059327808,0.23</t>
  </si>
  <si>
    <t>2025-05-05 22:04:00,25965606.5034177,-9397.68935682505,0,0,0,0,0,0</t>
  </si>
  <si>
    <t>2025-05-05 22:05:00,575,,,560,575,,563.5,,,,,570,560</t>
  </si>
  <si>
    <t>2025-05-05 22:05:00,490,,,485,470,,487,,,,,490,480</t>
  </si>
  <si>
    <t>2025-05-05 22:05:00,5700,,,5560,5600,,5620,,,,,5700,5500</t>
  </si>
  <si>
    <t>2025-05-05 22:05:00,19475,,,,19400,,20050,,,,,20200,19700</t>
  </si>
  <si>
    <t>2025-05-05 22:05:00,51929168.0183477,-3369862043.39302,0,0,0,0,0,0</t>
  </si>
  <si>
    <t>2025-05-05 22:05:00,524746723.659205,-2370707988.68143,0,0,0,0,0,0</t>
  </si>
  <si>
    <t>2025-05-05 22:05:00,263636343.831493,-192062.352078015,124.116666666666,15,1570.4295,128.61,-0.013597424557978,3.31</t>
  </si>
  <si>
    <t>2025-05-05 22:05:00,25960359.9664963,-12944.7138560869,0,0,0,0,0,0</t>
  </si>
  <si>
    <t>2025-05-05 22:06:00,575,,,560,575,,564.5,,,,,570,560</t>
  </si>
  <si>
    <t>2025-05-05 22:06:00,490,,,485,470,,487,,,,,490,480</t>
  </si>
  <si>
    <t>2025-05-05 22:06:00,5700,,,5560,5600,,5620,,,,,5700,5500</t>
  </si>
  <si>
    <t>2025-05-05 22:06:00,19475,,,,19400,,20050,,,,,20200,19700</t>
  </si>
  <si>
    <t>2025-05-05 22:06:00,62488598.1795136,-3616358489.12086,0,0,0,0,0,0</t>
  </si>
  <si>
    <t>2025-05-05 22:06:00,539630780.070451,-2298945446.87218,0,0,0,0,0,0</t>
  </si>
  <si>
    <t>2025-05-05 22:06:00,263166027.939387,-181694.642999583,43.7933333333333,7,495.877199999999,44.58,-0.00577692605099715,1.21</t>
  </si>
  <si>
    <t>2025-05-05 22:06:00,25958468.8499968,-10157.1459650068,0,0,0,0,0,0</t>
  </si>
  <si>
    <t>2025-05-05 22:07:00,575,,,560,575,,563.5,,,,,570,560</t>
  </si>
  <si>
    <t>2025-05-05 22:07:00,490,,,485,470,,487,,,,,490,480</t>
  </si>
  <si>
    <t>2025-05-05 22:07:00,5700,,5700,,5600,,5620,,,,,5700,5500</t>
  </si>
  <si>
    <t>2025-05-05 22:07:00,19475,,,,19400,,20050,,,,,20200,19700</t>
  </si>
  <si>
    <t>2025-05-05 22:07:00,34310954.7610935,-3500232837.6115,0,0,0,0,0,0</t>
  </si>
  <si>
    <t>2025-05-05 22:07:00,526895116.474473,-2360837529.82764,0,0,0,0,0,0</t>
  </si>
  <si>
    <t>2025-05-05 22:07:00,263624987.232259,-133208.63613836,15.425,1,250.88725,15.77,0.00751085711788663,0.4</t>
  </si>
  <si>
    <t>2025-05-05 22:07:00,25957637.032109,-12783.453780971,0,0,0,0,0,0</t>
  </si>
  <si>
    <t>2025-05-05 22:08:00,575,,,560,575,,563.5,,,,,570,560</t>
  </si>
  <si>
    <t>2025-05-05 22:08:00,490,,,485,470,,487,,,,,490,480</t>
  </si>
  <si>
    <t>2025-05-05 22:08:00,5700,,5700,,5600,,5620,,,,,5700,5500</t>
  </si>
  <si>
    <t>2025-05-05 22:08:00,19475,,,,19400,,20050,,,,,20200,19700</t>
  </si>
  <si>
    <t>2025-05-05 22:08:00,34356377.0999194,-3501523572.06665,0,0,0,0,0,0</t>
  </si>
  <si>
    <t>2025-05-05 22:08:00,529067416.734471,-2350595486.86978,0,0,0,0,0,0</t>
  </si>
  <si>
    <t>2025-05-05 22:08:00,263694558.634976,-33109.82384301,128,13,1207.63333333333,89.55,0.0162700899440926,2.39</t>
  </si>
  <si>
    <t>2025-05-05 22:08:00,25952556.4359887,-12208.6529568411,0,0,0,0,0,0</t>
  </si>
  <si>
    <t>2025-05-05 22:09:00,575,,,560,575,,563.5,,,,,570,560</t>
  </si>
  <si>
    <t>2025-05-05 22:09:00,490,,,485,470,,487,,,,,490,480</t>
  </si>
  <si>
    <t>2025-05-05 22:09:00,5700,,5700,,5600,,5620,,,,,5700,5500</t>
  </si>
  <si>
    <t>2025-05-05 22:09:00,19475,,,,19400,,20050,,,,,20200,19700</t>
  </si>
  <si>
    <t>2025-05-05 22:09:00,34300743.312236,-3501596648.03158,0,0,0,0,0,0</t>
  </si>
  <si>
    <t>2025-05-05 22:09:00,526859641.37764,-2361510727.09085,0,0,0,0,0,0</t>
  </si>
  <si>
    <t>2025-05-05 22:09:00,263727437.938255,-26377.0729260965,118.25,18,1574.81666666667,118.25,0.00153031874292525,3.14</t>
  </si>
  <si>
    <t>2025-05-05 22:09:00,25951991.5369758,-12360.752049978,0,0,0,0,0,0</t>
  </si>
  <si>
    <t>2025-05-05 22:10:00,,,,560,575,,563.5,,,,,570,560</t>
  </si>
  <si>
    <t>2025-05-05 22:10:00,490,,,485,470,,487,,,,,490,480</t>
  </si>
  <si>
    <t>2025-05-05 22:10:00,5700,,5700,,5600,,5620,,,,,5700,5500</t>
  </si>
  <si>
    <t>2025-05-05 22:10:00,19475,,,,19400,,20050,,,,,20200,19700</t>
  </si>
  <si>
    <t>2025-05-05 22:10:00,-23894471.9599783,-3925228656.58882,0,0,0,0,0,0</t>
  </si>
  <si>
    <t>2025-05-05 22:10:00,497214297.284375,-2501999648.44609,0,0,0,0,0,0</t>
  </si>
  <si>
    <t>2025-05-05 22:10:00,264466323.964595,19874.3964316952,252.318333333333,15,2341.17961666667,135.39,0.0371476113995183,3.46</t>
  </si>
  <si>
    <t>2025-05-05 22:10:00,25951889.0382275,-16983.6272828167,0,0,0,0,0,0</t>
  </si>
  <si>
    <t>2025-05-05 22:11:00,,,,560,575,,563.5,,,,,570,560</t>
  </si>
  <si>
    <t>2025-05-05 22:11:00,490,,,485,470,,487,,,,,490,480</t>
  </si>
  <si>
    <t>2025-05-05 22:11:00,5700,,5700,,5600,,5620,,,,,5700,5500</t>
  </si>
  <si>
    <t>2025-05-05 22:11:00,19475,,,,19400,,20050,,,,,20200,19700</t>
  </si>
  <si>
    <t>2025-05-05 22:11:00,-4208454.48582332,-3844103132.76543,0,0,0,0,0,0</t>
  </si>
  <si>
    <t>2025-05-05 22:11:00,512312055.117175,-2434489702.65157,0,0,0,0,0,0</t>
  </si>
  <si>
    <t>2025-05-05 22:11:00,263258143.629213,13145.1288423583,26.5333333333333,3,160.002333333333,16.15,-0.00355961358068238,0.48</t>
  </si>
  <si>
    <t>2025-05-05 22:11:00,25950455.1112864,-14031.5309967856,0,0,0,0,0,0</t>
  </si>
  <si>
    <t>2025-05-05 22:12:00,575,,,560,575,,563.5,,,,,570,560</t>
  </si>
  <si>
    <t>2025-05-05 22:12:00,490,,,485,470,,487,,,,,490,480</t>
  </si>
  <si>
    <t>2025-05-05 22:12:00,5700,,5700,,5600,,5620,,,,,5700,5500</t>
  </si>
  <si>
    <t>2025-05-05 22:12:00,19475,,,,19400,,20050,,,,,20200,19700</t>
  </si>
  <si>
    <t>2025-05-05 22:12:00,69201810.8648998,-3247208765.05137,0,0,0,0,0,0</t>
  </si>
  <si>
    <t>2025-05-05 22:12:00,529077963.271269,-2352882201.7999,0,0,0,0,0,0</t>
  </si>
  <si>
    <t>2025-05-05 22:12:00,263283655.141428,11023.0017928043,28.5,3,112.325,13.75,0.000217585533699473,0.39</t>
  </si>
  <si>
    <t>2025-05-05 22:12:00,25949815.5816605,-12431.4726032593,0,0,0,0,0,0</t>
  </si>
  <si>
    <t>2025-05-05 22:13:00,575,,,560,575,,564.5,,,,,570,560</t>
  </si>
  <si>
    <t>2025-05-05 22:13:00,490,,,485,470,,487,,,,,490,480</t>
  </si>
  <si>
    <t>2025-05-05 22:13:00,5700,,5700,,5600,,5620,,,,,5700,5500</t>
  </si>
  <si>
    <t>2025-05-05 22:13:00,19475,,,,19400,,20050,,,,,20200,19700</t>
  </si>
  <si>
    <t>2025-05-05 22:13:00,64397040.363363,-3674647591.73768,0,0,0,0,0,0</t>
  </si>
  <si>
    <t>2025-05-05 22:13:00,548079196.388294,-2260260338.5931,0,0,0,0,0,0</t>
  </si>
  <si>
    <t>2025-05-05 22:13:00,262971494.859618,18204.9771252967,35.5166666666666,5,500.387833333333,38.54,0.00650323281183961,1.05</t>
  </si>
  <si>
    <t>2025-05-05 22:13:00,25945414.304133,-10000.6644296272,0,0,0,0,0,0</t>
  </si>
  <si>
    <t>2025-05-05 22:14:00,575,,,560,575,,563.5,,,,,570,560</t>
  </si>
  <si>
    <t>2025-05-05 22:14:00,490,,,485,470,,487,,,,,490,480</t>
  </si>
  <si>
    <t>2025-05-05 22:14:00,5700,,5700,,5600,,5620,,,,,5700,5500</t>
  </si>
  <si>
    <t>2025-05-05 22:14:00,19475,,,,19400,,20050,,,,,20200,19700</t>
  </si>
  <si>
    <t>2025-05-05 22:14:00,2444670.69033805,-3731737710.57106,0,0,0,0,0,0</t>
  </si>
  <si>
    <t>2025-05-05 22:14:00,541846260.752038,-2291182839.80565,0,0,0,0,0,0</t>
  </si>
  <si>
    <t>2025-05-05 22:14:00,263411729.295605,23331.2752041618,38.6666666666667,3,86.8666666666667,7.15,0.00567046177341407,0.17</t>
  </si>
  <si>
    <t>2025-05-05 22:14:00,25944336.7307779,-10510.9030538775,0,0,0,0,0,0</t>
  </si>
  <si>
    <t>2025-05-05 22:15:00,575,,,560,575,,564.5,,,,,570,560</t>
  </si>
  <si>
    <t>2025-05-05 22:15:00,490,,,485,470,,487,,,,,490,480</t>
  </si>
  <si>
    <t>2025-05-05 22:15:00,5700,,5700,,5600,,5620,,,,,5700,5500</t>
  </si>
  <si>
    <t>2025-05-05 22:15:00,19475,,,,19400,,20050,,,,,20200,19700</t>
  </si>
  <si>
    <t>2025-05-05 22:15:00,64259716.6230237,-3675841621.62623,0,0,0,0,0,0</t>
  </si>
  <si>
    <t>2025-05-05 22:15:00,546045058.53409,-2270947735.72143,0,0,0,0,0,0</t>
  </si>
  <si>
    <t>2025-05-05 22:15:00,262990940.473373,23049.3717082866,0,0,0,0,0,0</t>
  </si>
  <si>
    <t>2025-05-05 22:15:00,25942842.8813445,-9450.72881519055,0,0,0,0,0,0</t>
  </si>
  <si>
    <t>2025-05-05 22:16:00,575,,,560,575,,564.5,,,,,570,560</t>
  </si>
  <si>
    <t>2025-05-05 22:16:00,490,,,485,470,,487,,,,,490,480</t>
  </si>
  <si>
    <t>2025-05-05 22:16:00,5700,,5700,,5600,,5620,,,,,5700,5500</t>
  </si>
  <si>
    <t>2025-05-05 22:16:00,19475,,,,19400,,20050,,,,,20200,19700</t>
  </si>
  <si>
    <t>2025-05-05 22:16:00,93011742.0700583,-3645944598.29256,0,0,0,0,0,0</t>
  </si>
  <si>
    <t>2025-05-05 22:16:00,558696007.610162,-2211462510.49693,0,0,0,0,0,0</t>
  </si>
  <si>
    <t>2025-05-05 22:16:00,262736410.100773,26778.5534332774,0,0,0,0,0,0</t>
  </si>
  <si>
    <t>2025-05-05 22:16:00,25937285.769485,-7384.94342988805,0,0,0,0,0,0</t>
  </si>
  <si>
    <t>2025-05-05 22:17:00,575,,,560,575,,564.5,,,,,570,560</t>
  </si>
  <si>
    <t>2025-05-05 22:17:00,490,,,485,470,,487,,,,,490,480</t>
  </si>
  <si>
    <t>2025-05-05 22:17:00,5700,,5700,,5600,,5620,,,,,5700,5500</t>
  </si>
  <si>
    <t>2025-05-05 22:17:00,19475,,,,19400,,20050,,,,,20200,19700</t>
  </si>
  <si>
    <t>2025-05-05 22:17:00,80986436.6261856,-3704949066.5785,0,0,0,0,0,0</t>
  </si>
  <si>
    <t>2025-05-05 22:17:00,563026728.535164,-2192169245.21984,0,0,0,0,0,0</t>
  </si>
  <si>
    <t>2025-05-05 22:17:00,262348426.037665,63233.8987452357,276.267857142857,33,7400.83879761905,662.69,0.116622733858776,13.38</t>
  </si>
  <si>
    <t>2025-05-05 22:17:00,25940631.850981,-7245.975859081,0,0,0,0,0,0</t>
  </si>
  <si>
    <t>2025-05-05 22:18:00,575,,,560,575,,564.5,,,,,570,560</t>
  </si>
  <si>
    <t>2025-05-05 22:18:00,490,,,485,470,,487,,,,,490,480</t>
  </si>
  <si>
    <t>2025-05-05 22:18:00,5700,,5700,,5600,,5620,,,,,5700,5500</t>
  </si>
  <si>
    <t>2025-05-05 22:18:00,19475,,,,19400,,20050,,,,,20200,19700</t>
  </si>
  <si>
    <t>2025-05-05 22:18:00,92955491.0991477,-3646634385.2846,0,0,0,0,0,0</t>
  </si>
  <si>
    <t>2025-05-05 22:18:00,563069706.127753,-2192289660.49896,0,0,0,0,0,0</t>
  </si>
  <si>
    <t>2025-05-05 22:18:00,262422625.643749,60095.9590464852,10.0666666666667,1,119.592,11.88,-0.00468703685074222,0.33</t>
  </si>
  <si>
    <t>2025-05-05 22:18:00,25938883.3898244,-7226.82415204721,0,0,0,0,0,0</t>
  </si>
  <si>
    <t>2025-05-05 22:19:00,575,,,560,575,,564.5,,,,,570,560</t>
  </si>
  <si>
    <t>2025-05-05 22:19:00,490,,,485,470,,487,,,,,490,480</t>
  </si>
  <si>
    <t>2025-05-05 22:19:00,5700,,5700,,5600,,5630,,,,,5700,5500</t>
  </si>
  <si>
    <t>2025-05-05 22:19:00,19475,,,,19400,,20050,,,,,20200,19700</t>
  </si>
  <si>
    <t>2025-05-05 22:19:00,118615240.567705,-3478390197.28501,0,0,0,0,0,0</t>
  </si>
  <si>
    <t>2025-05-05 22:19:00,577644751.892803,-2125033999.63619,0,0,0,0,0,0</t>
  </si>
  <si>
    <t>2025-05-05 22:19:00,262243196.072203,66046.4110289258,11.8666666666667,3,175.28,22.9,-0.0103878853029418,0.6</t>
  </si>
  <si>
    <t>2025-05-05 22:19:00,25938685.7356915,-4962.76432972763,0,0,0,0,0,0</t>
  </si>
  <si>
    <t>2025-05-05 22:20:00,575,,,560,575,,564.5,,,,,570,560</t>
  </si>
  <si>
    <t>2025-05-05 22:20:00,490,,,485,470,,487,,,,,490,480</t>
  </si>
  <si>
    <t>2025-05-05 22:20:00,5700,,5700,,5600,,5630,,,,,5700,5500</t>
  </si>
  <si>
    <t>2025-05-05 22:20:00,19475,,,,19400,,20050,,,,,20200,19700</t>
  </si>
  <si>
    <t>2025-05-05 22:20:00,131650536.147596,-3384455175.80596,0,0,0,0,0,0</t>
  </si>
  <si>
    <t>2025-05-05 22:20:00,580192339.384433,-2229964398.78344,0,0,0,0,0,0</t>
  </si>
  <si>
    <t>2025-05-05 22:20:00,262279156.99387,64120.6710118436,149.591666666667,17,2276.72225000001,160.92,0.00763232690429982,4.19</t>
  </si>
  <si>
    <t>2025-05-05 22:20:00,25934344.8736783,-3703.49815171497,0,0,0,0,0,0</t>
  </si>
  <si>
    <t>2025-05-05 22:21:00,575,,,560,575,,564.5,,,,,570,560</t>
  </si>
  <si>
    <t>2025-05-05 22:21:00,490,,,485,470,,487,,,,,490,480</t>
  </si>
  <si>
    <t>2025-05-05 22:21:00,5700,,5700,,5600,,5630,,,,,5700,5500</t>
  </si>
  <si>
    <t>2025-05-05 22:21:00,19475,,,,19400,,20050,,,,,20200,19700</t>
  </si>
  <si>
    <t>2025-05-05 22:21:00,144951654.844452,-3285014846.88887,0,0,0,0,0,0</t>
  </si>
  <si>
    <t>2025-05-05 22:21:00,575617222.990909,-2135551088.29577,0,0,0,0,0,0</t>
  </si>
  <si>
    <t>2025-05-05 22:21:00,261995166.949113,136629.395829286,607.083333333332,41,12464.8833333333,734.4,0.2921512399621,17.94</t>
  </si>
  <si>
    <t>2025-05-05 22:21:00,25934196.3984413,-3115.47194646954,0,0,0,0,0,0</t>
  </si>
  <si>
    <t>2025-05-05 22:22:00,575,,,560,575,,564.5,,,,,570,560</t>
  </si>
  <si>
    <t>2025-05-05 22:22:00,490,,,485,470,,487,,,,,490,480</t>
  </si>
  <si>
    <t>2025-05-05 22:22:00,5700,,5700,,5600,,5630,,,,,5700,5500</t>
  </si>
  <si>
    <t>2025-05-05 22:22:00,19475,,,,19400,,20050,,,,,20200,19700</t>
  </si>
  <si>
    <t>2025-05-05 22:22:00,181415217.50374,-3043733602.12737,0,0,0,0,0,0</t>
  </si>
  <si>
    <t>2025-05-05 22:22:00,593938993.932838,-2255490155.25575,0,0,0,0,0,0</t>
  </si>
  <si>
    <t>2025-05-05 22:22:00,261999812.864692,146576.917893921,1.99999999999999,4,4.49999999999998,9,-0.0113628482314492,0.28</t>
  </si>
  <si>
    <t>2025-05-05 22:22:00,25932349.6764005,-1103.78114826505,0,0,0,0,0,0</t>
  </si>
  <si>
    <t>2025-05-05 22:23:00,575,,,560,575,,564.5,,,,,570,560</t>
  </si>
  <si>
    <t>2025-05-05 22:23:00,490,,,485,470,,487,,,,,490,480</t>
  </si>
  <si>
    <t>2025-05-05 22:23:00,5700,,5700,,5600,,5630,,,,,5700,5500</t>
  </si>
  <si>
    <t>2025-05-05 22:23:00,19475,,,,19400,,20050,,,,,20200,19700</t>
  </si>
  <si>
    <t>2025-05-05 22:23:00,181365761.138303,-3044652510.31503,0,0,0,0,0,0</t>
  </si>
  <si>
    <t>2025-05-05 22:23:00,597968865.674367,-2240233802.53447,0,0,0,0,0,0</t>
  </si>
  <si>
    <t>2025-05-05 22:23:00,262330171.650523,147673.596098349,19.8333333333333,4,104.258333333333,22.25,-0.00872649964724725,0.66</t>
  </si>
  <si>
    <t>2025-05-05 22:23:00,25931363.2738304,-1262.44598722883,0,0,0,0,0,0</t>
  </si>
  <si>
    <t>2025-05-05 22:24:00,575,,,560,575,,564.5,,,,,570,560</t>
  </si>
  <si>
    <t>2025-05-05 22:24:00,490,,,485,470,,487,,,,,490,480</t>
  </si>
  <si>
    <t>2025-05-05 22:24:00,5700,,5700,,5600,,5630,,,,,5700,5500</t>
  </si>
  <si>
    <t>2025-05-05 22:24:00,19475,,20200,,19400,,20050,,,,,20200,19700</t>
  </si>
  <si>
    <t>2025-05-05 22:24:00,242659950.622586,-2733693058.23137,0,0,0,0,0,0</t>
  </si>
  <si>
    <t>2025-05-05 22:24:00,641268853.103697,-2061383706.17367,0,0,0,0,0,0</t>
  </si>
  <si>
    <t>2025-05-05 22:24:00,261188452.929125,168157.253720553,94.5999999999999,6,2021.665,146.95,0.0484240837615832,3.51</t>
  </si>
  <si>
    <t>2025-05-05 22:24:00,25927964.8153212,4773.69526013719,0,0,0,0,0,0</t>
  </si>
  <si>
    <t>2025-05-05 22:25:00,575,,,560,575,,564.5,,,,,570,560</t>
  </si>
  <si>
    <t>2025-05-05 22:25:00,490,,,485,470,,487,,,,,490,480</t>
  </si>
  <si>
    <t>2025-05-05 22:25:00,5700,,5700,,5600,,5630,,,,,5700,5500</t>
  </si>
  <si>
    <t>2025-05-05 22:25:00,19475,,20200,,19400,,20050,,,,,20200,19700</t>
  </si>
  <si>
    <t>2025-05-05 22:25:00,242576364.153171,-2733852770.86014,0,0,0,0,0,0</t>
  </si>
  <si>
    <t>2025-05-05 22:25:00,641324264.022977,-2061477594.81702,0,0,0,0,0,0</t>
  </si>
  <si>
    <t>2025-05-05 22:25:00,260840056.60819,157179.812648168,26.3421052631579,4,337.306105263158,75.48,-0.0101844267719867,1.52</t>
  </si>
  <si>
    <t>2025-05-05 22:25:00,25923838.4486099,4357.97197640867,0,0,0,0,0,0</t>
  </si>
  <si>
    <t>2025-05-05 22:26:00,575,,,560,575,,564.5,,,,,570,560</t>
  </si>
  <si>
    <t>2025-05-05 22:26:00,490,,,485,470,,487,,,,,490,480</t>
  </si>
  <si>
    <t>2025-05-05 22:26:00,5700,,5700,,5600,,5630,,,,,5700,5500</t>
  </si>
  <si>
    <t>2025-05-05 22:26:00,19475,,20200,,19400,,20050,,,,,20200,19700</t>
  </si>
  <si>
    <t>2025-05-05 22:26:00,246791169.414813,-2705524116.76083,0,0,0,0,0,0</t>
  </si>
  <si>
    <t>2025-05-05 22:26:00,653160127.883999,-2000075885.65731,0,0,0,0,0,0</t>
  </si>
  <si>
    <t>2025-05-05 22:26:00,261206470.121072,179400.723316208,179.302631578947,12,3901.6596491228,269.7,0.0646680356100707,6.17</t>
  </si>
  <si>
    <t>2025-05-05 22:26:00,25921644.4434043,5697.48817251376,0,0,0,0,0,0</t>
  </si>
  <si>
    <t>2025-05-05 22:27:00,575,,,560,575,,564.5,,,,,570,560</t>
  </si>
  <si>
    <t>2025-05-05 22:27:00,490,,,485,470,,487,,,,,490,480</t>
  </si>
  <si>
    <t>2025-05-05 22:27:00,5700,,5700,,5600,,5630,,,,,5700,5500</t>
  </si>
  <si>
    <t>2025-05-05 22:27:00,19475,,20200,,19400,,20050,,,,,20200,19700</t>
  </si>
  <si>
    <t>2025-05-05 22:27:00,242520515.708799,-2733512877.48388,0,0,0,0,0,0</t>
  </si>
  <si>
    <t>2025-05-05 22:27:00,649258143.015481,-2020768994.58333,0,0,0,0,0,0</t>
  </si>
  <si>
    <t>2025-05-05 22:27:00,261027426.726306,174867.471970743,0,0,0,0,0,0</t>
  </si>
  <si>
    <t>2025-05-05 22:27:00,25920380.2562923,5092.77294243394,0,0,0,0,0,0</t>
  </si>
  <si>
    <t>2025-05-05 22:28:00,575,,,560,575,,564.5,,,,,570,560</t>
  </si>
  <si>
    <t>2025-05-05 22:28:00,490,,,485,470,,487,,,,,490,480</t>
  </si>
  <si>
    <t>2025-05-05 22:28:00,5700,,5700,,5600,,5630,,,,,5700,5500</t>
  </si>
  <si>
    <t>2025-05-05 22:28:00,19475,,20200,,19400,,20050,,,,,20200,19700</t>
  </si>
  <si>
    <t>2025-05-05 22:28:00,234196346.484229,-2785977318.66571,0,0,0,0,0,0</t>
  </si>
  <si>
    <t>2025-05-05 22:28:00,655169243.654703,-1990043510.68455,0,0,0,0,0,0</t>
  </si>
  <si>
    <t>2025-05-05 22:28:00,260915454.198331,178828.587851958,42.25,2,923.524999999999,62.05,0.0268246142630096,1.51</t>
  </si>
  <si>
    <t>2025-05-05 22:28:00,25912513.3550446,6429.93498905816,0,0,0,0,0,0</t>
  </si>
  <si>
    <t>2025-05-05 22:29:00,575,,,560,575,,564.5,,,,,570,560</t>
  </si>
  <si>
    <t>2025-05-05 22:29:00,490,,,485,470,,487,,,,,490,480</t>
  </si>
  <si>
    <t>2025-05-05 22:29:00,5700,,5700,,5600,,5630,,,,,5700,5500</t>
  </si>
  <si>
    <t>2025-05-05 22:29:00,19475,,20200,,19400,,20050,,,,,20200,19700</t>
  </si>
  <si>
    <t>2025-05-05 22:29:00,234051175.982761,-2787643561.8916,0,0,0,0,0,0</t>
  </si>
  <si>
    <t>2025-05-05 22:29:00,643206475.494921,-2052238040.75097,0,0,0,0,0,0</t>
  </si>
  <si>
    <t>2025-05-05 22:29:00,261095791.189669,179699.12271079,9.99999999999999,1,43,4.3,0.00348362264753472,0.12</t>
  </si>
  <si>
    <t>2025-05-05 22:29:00,25912755.1770186,4943.41665488781,0,0,0,0,0,0</t>
  </si>
  <si>
    <t>2025-05-05 22:30:00,575,,,560,575,,564.5,,,,,570,560</t>
  </si>
  <si>
    <t>2025-05-05 22:30:00,490,,,485,470,,487,,,,,490,480</t>
  </si>
  <si>
    <t>2025-05-05 22:30:00,5700,,5700,,5600,,5630,,,,,5700,5500</t>
  </si>
  <si>
    <t>2025-05-05 22:30:00,19475,,20200,,19400,,20050,,,,,20200,19700</t>
  </si>
  <si>
    <t>2025-05-05 22:30:00,229684375.260402,-2811208096.8021,0,0,0,0,0,0</t>
  </si>
  <si>
    <t>2025-05-05 22:30:00,639321412.393304,-2072992845.72285,0,0,0,0,0,0</t>
  </si>
  <si>
    <t>2025-05-05 22:30:00,261375858.759701,184973.419020086,48.0750000000001,7,728.557250000002,73.92,0.00781920780651234,1.82</t>
  </si>
  <si>
    <t>2025-05-05 22:30:00,25915408.9212432,3774.82850198187,0,0,0,0,0,0</t>
  </si>
  <si>
    <t>2025-05-05 22:31:00,575,,,560,575,,564.5,,,,,570,560</t>
  </si>
  <si>
    <t>2025-05-05 22:31:00,490,,,485,470,,487,,,,,490,480</t>
  </si>
  <si>
    <t>2025-05-05 22:31:00,5700,,5700,,5600,,5630,,,,,5700,5500</t>
  </si>
  <si>
    <t>2025-05-05 22:31:00,19475,,20200,,19400,,20050,,,,,20200,19700</t>
  </si>
  <si>
    <t>2025-05-05 22:31:00,232017203.018698,-2804243189.12005,0,0,0,0,0,0</t>
  </si>
  <si>
    <t>2025-05-05 22:31:00,651086741.828152,-2005389192.71956,0,0,0,0,0,0</t>
  </si>
  <si>
    <t>2025-05-05 22:31:00,261272630.744631,281231.400503679,199.100000000001,10,4008.49900000001,210.11,0.0925635852706511,5.15</t>
  </si>
  <si>
    <t>2025-05-05 22:31:00,25909604.8751655,5870.84742863213,0,0,0,0,0,0</t>
  </si>
  <si>
    <t>2025-05-05 22:32:00,575,,,560,575,,564.5,,,,,570,560</t>
  </si>
  <si>
    <t>2025-05-05 22:32:00,490,,,485,470,,487,,,,,490,480</t>
  </si>
  <si>
    <t>2025-05-05 22:32:00,5700,,5700,,5600,,5630,,,,,5700,5500</t>
  </si>
  <si>
    <t>2025-05-05 22:32:00,19475,,20200,,19400,,20050,,,,,20200,19700</t>
  </si>
  <si>
    <t>2025-05-05 22:32:00,233777061.675883,-2786760458.40836,0,0,0,0,0,0</t>
  </si>
  <si>
    <t>2025-05-05 22:32:00,645295940.157799,-2042468522.49012,0,0,0,0,0,0</t>
  </si>
  <si>
    <t>2025-05-05 22:32:00,261023957.359194,278984.622868061,0,0,0,0,0,0</t>
  </si>
  <si>
    <t>2025-05-05 22:32:00,25911181.8730089,5077.67909145557,0,0,0,0,0,0</t>
  </si>
  <si>
    <t>2025-05-05 22:33:00,575,,,560,575,,564.5,,,,,570,560</t>
  </si>
  <si>
    <t>2025-05-05 22:33:00,490,,,485,470,,487,,,,,490,480</t>
  </si>
  <si>
    <t>2025-05-05 22:33:00,5700,,5700,,5600,,5630,,,,,5700,5500</t>
  </si>
  <si>
    <t>2025-05-05 22:33:00,19475,,20200,,19400,,20050,,,,,20200,19700</t>
  </si>
  <si>
    <t>2025-05-05 22:33:00,233754242.602008,-2787146184.99975,0,0,0,0,0,0</t>
  </si>
  <si>
    <t>2025-05-05 22:33:00,661240903.588428,-1961122463.18993,0,0,0,0,0,0</t>
  </si>
  <si>
    <t>2025-05-05 22:33:00,261232763.145885,278569.020944992,22.0666666666667,3,198.06,26.8,-0.000721181788001441,0.59</t>
  </si>
  <si>
    <t>2025-05-05 22:33:00,25902954.7073839,7561.37626323779,0,0,0,0,0,0</t>
  </si>
  <si>
    <t>2025-05-05 22:34:00,575,,,560,575,,564.5,,,,,570,560</t>
  </si>
  <si>
    <t>2025-05-05 22:34:00,490,,,485,470,,487,,,,,490,480</t>
  </si>
  <si>
    <t>2025-05-05 22:34:00,5700,,5700,,5600,,5630,,,,,5700,5500</t>
  </si>
  <si>
    <t>2025-05-05 22:34:00,19475,,20200,,19400,,20050,,,,,20200,19700</t>
  </si>
  <si>
    <t>2025-05-05 22:34:00,317459156.55532,-2172061145.06447,0,0,0,0,0,0</t>
  </si>
  <si>
    <t>2025-05-05 22:34:00,690148706.961799,-1985307394.81885,0,0,0,0,0,0</t>
  </si>
  <si>
    <t>2025-05-05 22:34:00,259494831.773401,283922.81169328,51.5916666666667,7,338.136416666667,48.17,0.013482390472495,1.29</t>
  </si>
  <si>
    <t>2025-05-05 22:34:00,25898339.808837,13063.7359561193,0,0,0,0,0,0</t>
  </si>
  <si>
    <t>2025-05-05 22:35:00,575,,,560,575,,564.5,,,,,570,560</t>
  </si>
  <si>
    <t>2025-05-05 22:35:00,490,,,485,470,,487,,,,,490,480</t>
  </si>
  <si>
    <t>2025-05-05 22:35:00,5700,,5700,,5600,,5630,,,,,5700,5500</t>
  </si>
  <si>
    <t>2025-05-05 22:35:00,19475,,20200,,19400,,20050,,,,,20200,19700</t>
  </si>
  <si>
    <t>2025-05-05 22:35:00,308247514.026038,-2243118079.40544,0,0,0,0,0,0</t>
  </si>
  <si>
    <t>2025-05-05 22:35:00,709911444.440509,-1893737845.22342,0,0,0,0,0,0</t>
  </si>
  <si>
    <t>2025-05-05 22:35:00,259345897.121864,308069.36308186,378.525000000001,14,4512.16575000002,176.74,0.0750253195817082,4.58</t>
  </si>
  <si>
    <t>2025-05-05 22:35:00,25897665.0914283,16076.4473972838,0,0,0,0,0,0</t>
  </si>
  <si>
    <t>2025-05-05 22:36:00,575,,,560,575,,564.5,,,,,570,560</t>
  </si>
  <si>
    <t>2025-05-05 22:36:00,490,,,485,470,,487,,,,,490,480</t>
  </si>
  <si>
    <t>2025-05-05 22:36:00,5700,,5700,,5600,,5630,,,,,5700,5500</t>
  </si>
  <si>
    <t>2025-05-05 22:36:00,19475,,20200,,19400,,20050,,,,,20200,19700</t>
  </si>
  <si>
    <t>2025-05-05 22:36:00,378220000.336844,-1698528950.03595,0,0,0,0,0,0</t>
  </si>
  <si>
    <t>2025-05-05 22:36:00,719893683.507599,-1841287285.80314,0,0,0,0,0,0</t>
  </si>
  <si>
    <t>2025-05-05 22:36:00,259216446.975521,315158.600959117,75.2749999999999,7,992.710083333332,115.65,0.0394504083295332,2.97</t>
  </si>
  <si>
    <t>2025-05-05 22:36:00,25896632.3003885,18026.9707774384,0,0,0,0,0,0</t>
  </si>
  <si>
    <t>2025-05-05 22:37:00,575,,,560,575,,564.5,,,,,570,560</t>
  </si>
  <si>
    <t>2025-05-05 22:37:00,490,,,485,470,,487,,,,,490,480</t>
  </si>
  <si>
    <t>2025-05-05 22:37:00,5700,,5700,,5600,,5630,,,,,5700,5500</t>
  </si>
  <si>
    <t>2025-05-05 22:37:00,19475,,20200,,19400,,20050,,,,,20200,19700</t>
  </si>
  <si>
    <t>2025-05-05 22:37:00,367402059.556277,-1777998032.92289,0,0,0,0,0,0</t>
  </si>
  <si>
    <t>2025-05-05 22:37:00,713951981.208225,-1873413870.74454,0,0,0,0,0,0</t>
  </si>
  <si>
    <t>2025-05-05 22:37:00,259156005.65809,312047.155751759,22.34,5,404.1378,63.62,0.00890230076436732,1.62</t>
  </si>
  <si>
    <t>2025-05-05 22:37:00,25895201.0259353,16852.0254063144,0,0,0,0,0,0</t>
  </si>
  <si>
    <t>2025-05-05 22:38:00,575,,,560,575,,564.5,,,,,570,560</t>
  </si>
  <si>
    <t>2025-05-05 22:38:00,490,,,485,470,,487,,,,,490,480</t>
  </si>
  <si>
    <t>2025-05-05 22:38:00,5700,,5700,,5600,,5630,,,,,5700,5500</t>
  </si>
  <si>
    <t>2025-05-05 22:38:00,19475,,20200,,19400,,20050,,,,,20200,19700</t>
  </si>
  <si>
    <t>2025-05-05 22:38:00,355234870.941714,-1876944868.73779,0,0,0,0,0,0</t>
  </si>
  <si>
    <t>2025-05-05 22:38:00,709946931.846735,-1893877568.6309,0,0,0,0,0,0</t>
  </si>
  <si>
    <t>2025-05-05 22:38:00,258971544.990402,306788.667173408,19.6666666666666,1,267.85,15.85,0.0180843382245597,0.36</t>
  </si>
  <si>
    <t>2025-05-05 22:38:00,25890019.3809258,15909.3669085588,0,0,0,0,0,0</t>
  </si>
  <si>
    <t>2025-05-05 22:39:00,575,,,560,575,,564.5,,,,,570,560</t>
  </si>
  <si>
    <t>2025-05-05 22:39:00,490,,,485,470,,487,,,,,490,480</t>
  </si>
  <si>
    <t>2025-05-05 22:39:00,5700,,5700,,5600,,5630,,,,,5700,5500</t>
  </si>
  <si>
    <t>2025-05-05 22:39:00,19475,,20200,,19400,,20050,,,,,20200,19700</t>
  </si>
  <si>
    <t>2025-05-05 22:39:00,349950265.480784,-1912217749.3426,0,0,0,0,0,0</t>
  </si>
  <si>
    <t>2025-05-05 22:39:00,705886884.731061,-1915057024.24352,0,0,0,0,0,0</t>
  </si>
  <si>
    <t>2025-05-05 22:39:00,258956179.425431,306208.685645517,8.5,2,31.9,10.45,-0.00156061529486087,0.29</t>
  </si>
  <si>
    <t>2025-05-05 22:39:00,25891311.2950833,15305.4675903872,0,0,0,0,0,0</t>
  </si>
  <si>
    <t>2025-05-05 22:40:00,575,,,560,575,,564.5,,,,,570,560</t>
  </si>
  <si>
    <t>2025-05-05 22:40:00,490,,,485,470,,487,,,,,490,480</t>
  </si>
  <si>
    <t>2025-05-05 22:40:00,5700,,5700,,5600,,5630,,,,,5700,5500</t>
  </si>
  <si>
    <t>2025-05-05 22:40:00,19475,,20200,,19400,,20050,,,,,20200,19700</t>
  </si>
  <si>
    <t>2025-05-05 22:40:00,349991605.790736,-1911640545.91241,0,0,0,0,0,0</t>
  </si>
  <si>
    <t>2025-05-05 22:40:00,707964566.077572,-1905107973.81357,0,0,0,0,0,0</t>
  </si>
  <si>
    <t>2025-05-05 22:40:00,258618808.591139,310306.585357544,76.2833333333335,8,1151.594,104.61,0.0321980041434518,2.71</t>
  </si>
  <si>
    <t>2025-05-05 22:40:00,25886453.1402773,15710.4625652024,0,0,0,0,0,0</t>
  </si>
  <si>
    <t>2025-05-05 22:41:00,575,,,560,575,,564.5,,,,,570,560</t>
  </si>
  <si>
    <t>2025-05-05 22:41:00,490,,,485,470,,487,,,,,490,480</t>
  </si>
  <si>
    <t>2025-05-05 22:41:00,5700,,5700,,5600,,5630,,,,,5700,5500</t>
  </si>
  <si>
    <t>2025-05-05 22:41:00,19475,,20200,,19400,,20050,,,,,20200,19700</t>
  </si>
  <si>
    <t>2025-05-05 22:41:00,358232948.305222,-1847207628.55563,0,0,0,0,0,0</t>
  </si>
  <si>
    <t>2025-05-05 22:41:00,719925292.05133,-1842007184.55042,0,0,0,0,0,0</t>
  </si>
  <si>
    <t>2025-05-05 22:41:00,258843186.555581,315012.387248318,0,0,0,0,0,0</t>
  </si>
  <si>
    <t>2025-05-05 22:41:00,25881715.4630226,17242.0609292781,0,0,0,0,0,0</t>
  </si>
  <si>
    <t>2025-05-05 22:42:00,575,,,560,575,,564.5,,,,,570,560</t>
  </si>
  <si>
    <t>2025-05-05 22:42:00,490,,,485,470,,487,,,,,490,480</t>
  </si>
  <si>
    <t>2025-05-05 22:42:00,5700,,5700,,5600,,5630,,,,,5700,5500</t>
  </si>
  <si>
    <t>2025-05-05 22:42:00,19475,,20200,,19400,,20050,,,,,20200,19700</t>
  </si>
  <si>
    <t>2025-05-05 22:42:00,379767590.685924,-1677422515.4859,0,0,0,0,0,0</t>
  </si>
  <si>
    <t>2025-05-05 22:42:00,727929631.105264,-1799262494.73797,0,0,0,0,0,0</t>
  </si>
  <si>
    <t>2025-05-05 22:42:00,258680486.84205,319238.855886306,34.6666666666667,4,209.666666666667,36.6,0.00600984202650513,0.88</t>
  </si>
  <si>
    <t>2025-05-05 22:42:00,25883353.4660715,18736.9421911163,0,0,0,0,0,0</t>
  </si>
  <si>
    <t>2025-05-05 22:43:00,575,,,560,575,,564.5,,,,,570,560</t>
  </si>
  <si>
    <t>2025-05-05 22:43:00,490,,,485,470,,487,,,,,490,480</t>
  </si>
  <si>
    <t>2025-05-05 22:43:00,5700,,5700,,5600,,5630,,,,,5700,5500</t>
  </si>
  <si>
    <t>2025-05-05 22:43:00,19475,,20200,,19400,,20050,,,,,20200,19700</t>
  </si>
  <si>
    <t>2025-05-05 22:43:00,379731525.684052,-1677337381.03541,0,0,0,0,0,0</t>
  </si>
  <si>
    <t>2025-05-05 22:43:00,719968362.247525,-1842091600.04394,0,0,0,0,0,0</t>
  </si>
  <si>
    <t>2025-05-05 22:43:00,258736288.35224,318591.020685565,9.00000000000001,1,26.55,2.95,0.00303145941039384,0.09</t>
  </si>
  <si>
    <t>2025-05-05 22:43:00,25883964.5913063,17235.6380693538,0,0,0,0,0,0</t>
  </si>
  <si>
    <t>2025-05-05 22:44:00,575,,,560,575,,564.5,,,,,570,560</t>
  </si>
  <si>
    <t>2025-05-05 22:44:00,490,,,485,470,,487,,,,,490,480</t>
  </si>
  <si>
    <t>2025-05-05 22:44:00,5700,,5700,,5600,,5630,,,,,5700,5500</t>
  </si>
  <si>
    <t>2025-05-05 22:44:00,19475,,20200,,19400,,20050,,,,,20200,19700</t>
  </si>
  <si>
    <t>2025-05-05 22:44:00,379672100.35153,-1678520957.09224,0,0,0,0,0,0</t>
  </si>
  <si>
    <t>2025-05-05 22:44:00,721973262.760757,-1831608863.84988,0,0,0,0,0,0</t>
  </si>
  <si>
    <t>2025-05-05 22:44:00,258576797.059409,317269.544622008,0,0,0,0,0,0</t>
  </si>
  <si>
    <t>2025-05-05 22:44:00,25883505.9639241,17204.8423096843,0,0,0,0,0,0</t>
  </si>
  <si>
    <t>2025-05-05 22:45:00,575,,,560,575,,564.5,,,,,570,560</t>
  </si>
  <si>
    <t>2025-05-05 22:45:00,490,,,485,470,,487,,,,,490,480</t>
  </si>
  <si>
    <t>2025-05-05 22:45:00,5700,,5700,,5600,,5630,,,,,5700,5500</t>
  </si>
  <si>
    <t>2025-05-05 22:45:00,19475,,20200,,19400,,20050,,,,,20200,19700</t>
  </si>
  <si>
    <t>2025-05-05 22:45:00,379627165.855801,-1678986844.87866,0,0,0,0,0,0</t>
  </si>
  <si>
    <t>2025-05-05 22:45:00,720075537.832466,-1842023090.19175,0,0,0,0,0,0</t>
  </si>
  <si>
    <t>2025-05-05 22:45:00,258973105.234051,323601.560247703,30.775,2,301.60375,28.03,0.0281300132557596,0.74</t>
  </si>
  <si>
    <t>2025-05-05 22:45:00,25880059.0437037,17403.1903336473,0,0,0,0,0,0</t>
  </si>
  <si>
    <t>2025-05-05 22:46:00,575,,,560,575,,564.5,,,,,570,560</t>
  </si>
  <si>
    <t>2025-05-05 22:46:00,490,,,485,470,,487,,,,,490,480</t>
  </si>
  <si>
    <t>2025-05-05 22:46:00,5700,,5700,,5600,,5630,,,,,5700,5500</t>
  </si>
  <si>
    <t>2025-05-05 22:46:00,19475,,20200,,19400,,20050,,,,,20200,19700</t>
  </si>
  <si>
    <t>2025-05-05 22:46:00,379664672.83914,-1678620058.71175,0,0,0,0,0,0</t>
  </si>
  <si>
    <t>2025-05-05 22:46:00,726069879.605,-1810673823.6639,0,0,0,0,0,0</t>
  </si>
  <si>
    <t>2025-05-05 22:46:00,258818458.085914,321319.072019294,13.5,2,146.4,27.2,-0.00128239139091249,0.62</t>
  </si>
  <si>
    <t>2025-05-05 22:46:00,25875528.9107776,18009.4975809327,0,0,0,0,0,0</t>
  </si>
  <si>
    <t>2025-05-05 22:47:00,575,,,560,575,,564.5,,,,,570,560</t>
  </si>
  <si>
    <t>2025-05-05 22:47:00,490,,,485,470,,487,,,,,490,480</t>
  </si>
  <si>
    <t>2025-05-05 22:47:00,5700,,5700,,5600,,5630,,,,,5700,5500</t>
  </si>
  <si>
    <t>2025-05-05 22:47:00,19475,,20200,,19400,,20050,,,,,20200,19700</t>
  </si>
  <si>
    <t>2025-05-05 22:47:00,371141908.941813,-1746539126.59915,0,0,0,0,0,0</t>
  </si>
  <si>
    <t>2025-05-05 22:47:00,726087651.171465,-1810741711.16438,0,0,0,0,0,0</t>
  </si>
  <si>
    <t>2025-05-05 22:47:00,259217046.819615,325498.474361587,8.56666666666671,-1,311.282666666668,21.27,0.0147375441467915,0.45</t>
  </si>
  <si>
    <t>2025-05-05 22:47:00,25872673.2724344,18740.188548686,0,0,0,0,0,0</t>
  </si>
  <si>
    <t>2025-05-05 22:48:00,575,,,560,575,,564.5,,,,,570,560</t>
  </si>
  <si>
    <t>2025-05-05 22:48:00,490,,,485,470,,487,,,,,490,480</t>
  </si>
  <si>
    <t>2025-05-05 22:48:00,5700,,5700,,5600,,5630,,,,,5700,5500</t>
  </si>
  <si>
    <t>2025-05-05 22:48:00,19475,,20200,,19400,,20050,,,,,20200,19700</t>
  </si>
  <si>
    <t>2025-05-05 22:48:00,353988886.275442,-1879603772.32852,0,0,0,0,0,0</t>
  </si>
  <si>
    <t>2025-05-05 22:48:00,718144030.419167,-1853352872.79387,0,0,0,0,0,0</t>
  </si>
  <si>
    <t>2025-05-05 22:48:00,259104127.340914,319597.242896659,21.5,2,299.95,25.2,0.011970857791727,0.63</t>
  </si>
  <si>
    <t>2025-05-05 22:48:00,25869523.5774613,17600.7209844985,0,0,0,0,0,0</t>
  </si>
  <si>
    <t>2025-05-05 22:49:00,575,,,560,575,,564.5,,,,,570,560</t>
  </si>
  <si>
    <t>2025-05-05 22:49:00,490,,,485,470,,487,,,,,490,480</t>
  </si>
  <si>
    <t>2025-05-05 22:49:00,5700,,5700,,5600,,5630,,,,,5700,5500</t>
  </si>
  <si>
    <t>2025-05-05 22:49:00,19475,,20200,,19400,,20050,,,,,20200,19700</t>
  </si>
  <si>
    <t>2025-05-05 22:49:00,349843382.798624,-1912172198.13138,0,0,0,0,0,0</t>
  </si>
  <si>
    <t>2025-05-05 22:49:00,714173958.33254,-1874496795.9643,0,0,0,0,0,0</t>
  </si>
  <si>
    <t>2025-05-05 22:49:00,259327430.547083,321634.382868797,19.6561403508772,1,260.221938596491,71.79,0.0107037689084885,1.1</t>
  </si>
  <si>
    <t>2025-05-05 22:49:00,25870280.6844625,15908.0573741895,0,0,0,0,0,0</t>
  </si>
  <si>
    <t>2025-05-05 22:50:00,575,,,560,575,,564.5,,,,,570,560</t>
  </si>
  <si>
    <t>2025-05-05 22:50:00,490,,,485,470,,487,,,,,490,480</t>
  </si>
  <si>
    <t>2025-05-05 22:50:00,5700,,5700,,5600,,5630,,,,,5700,5500</t>
  </si>
  <si>
    <t>2025-05-05 22:50:00,19475,,20200,,19400,,20050,,,,,20200,19700</t>
  </si>
  <si>
    <t>2025-05-05 22:50:00,358085107.296334,-1847498470.33406,0,0,0,0,0,0</t>
  </si>
  <si>
    <t>2025-05-05 22:50:00,720173311.803404,-1842879654.05958,0,0,0,0,0,0</t>
  </si>
  <si>
    <t>2025-05-05 22:50:00,259096736.096232,319534.674573849,0,0,0,0,0,0</t>
  </si>
  <si>
    <t>2025-05-05 22:50:00,25863863.9454926,17779.4793594157,0,0,0,0,0,0</t>
  </si>
  <si>
    <t>2025-05-05 22:51:00,575,,,560,575,,564.5,,,,,570,560</t>
  </si>
  <si>
    <t>2025-05-05 22:51:00,490,,,485,470,,487,,,,,490,480</t>
  </si>
  <si>
    <t>2025-05-05 22:51:00,5700,,5700,,5600,,5630,,,,,5700,5500</t>
  </si>
  <si>
    <t>2025-05-05 22:51:00,19475,,20200,,19400,,20050,,,,,20200,19700</t>
  </si>
  <si>
    <t>2025-05-05 22:51:00,353782048.419829,-1879608715.36418,0,0,0,0,0,0</t>
  </si>
  <si>
    <t>2025-05-05 22:51:00,720215416.663064,-1842923862.98616,0,0,0,0,0,0</t>
  </si>
  <si>
    <t>2025-05-05 22:51:00,259141511.816923,319398.731834356,-2,-1,-5.90000000000001,-2.95,0.00304962636548584,-0.09</t>
  </si>
  <si>
    <t>2025-05-05 22:51:00,25863170.076242,17225.4704172279,0,0,0,0,0,0</t>
  </si>
  <si>
    <t>2025-05-05 22:52:00,575,,,560,575,,564.5,,,,,570,560</t>
  </si>
  <si>
    <t>2025-05-05 22:52:00,490,,,485,470,,487,,,,,490,480</t>
  </si>
  <si>
    <t>2025-05-05 22:52:00,5700,,5700,,5600,,5630,,,,,5700,5500</t>
  </si>
  <si>
    <t>2025-05-05 22:52:00,19475,,20200,,19400,,20050,,,,,20200,19700</t>
  </si>
  <si>
    <t>2025-05-05 22:52:00,375078057.736674,-1712615785.47894,0,0,0,0,0,0</t>
  </si>
  <si>
    <t>2025-05-05 22:52:00,728219861.610061,-1800280386.37228,0,0,0,0,0,0</t>
  </si>
  <si>
    <t>2025-05-05 22:52:00,258917787.302217,348386.178734044,681.333333333336,18,7945.5166666667,224.45,0.132983869041252,6.02</t>
  </si>
  <si>
    <t>2025-05-05 22:52:00,25860700.0698306,19290.722073936,0,0,0,0,0,0</t>
  </si>
  <si>
    <t>2025-05-05 22:53:00,575,,,560,575,,564.5,,,,,570,560</t>
  </si>
  <si>
    <t>2025-05-05 22:53:00,490,,,485,470,,487,,,,,490,480</t>
  </si>
  <si>
    <t>2025-05-05 22:53:00,5700,,5700,,5600,,5630,,,,,5700,5610</t>
  </si>
  <si>
    <t>2025-05-05 22:53:00,19475,,20200,,19400,,20050,,,,,20200,19700</t>
  </si>
  <si>
    <t>2025-05-05 22:53:00,358036899.901562,-1847269414.27533,0,0,0,0,0,0</t>
  </si>
  <si>
    <t>2025-05-05 22:53:00,716241395.790689,-1864267647.34951,0,0,0,0,0,0</t>
  </si>
  <si>
    <t>2025-05-05 22:53:00,259452150.027789,388241.748753621,320.366666666668,27,3607.97966666668,298.66,0.176386371515011,8.01</t>
  </si>
  <si>
    <t>2025-05-05 22:53:00,25864116.2834024,16836.7577930823,0,0,0,0,0,0</t>
  </si>
  <si>
    <t>2025-05-05 22:54:00,575,,,560,575,,564.5,,,,,570,560</t>
  </si>
  <si>
    <t>2025-05-05 22:54:00,490,,,485,470,,487,,,,,490,480</t>
  </si>
  <si>
    <t>2025-05-05 22:54:00,5700,,5700,,5600,,5630,,,,,5700,5610</t>
  </si>
  <si>
    <t>2025-05-05 22:54:00,19475,,20200,,19400,,20050,,,,,20200,19700</t>
  </si>
  <si>
    <t>2025-05-05 22:54:00,379561721.839804,-1677822089.6952,0,0,0,0,0,0</t>
  </si>
  <si>
    <t>2025-05-05 22:54:00,726215144.768666,-1811126635.33319,0,0,0,0,0,0</t>
  </si>
  <si>
    <t>2025-05-05 22:54:00,259222653.67417,386928.996959654,3.50000000000002,1,64.4000000000003,18.4,-0.00525836621011275,0.43</t>
  </si>
  <si>
    <t>2025-05-05 22:54:00,25861422.4478745,17994.1716141201,0,0,0,0,0,0</t>
  </si>
  <si>
    <t>2025-05-05 22:55:00,575,,,560,575,,564.5,,,,,570,560</t>
  </si>
  <si>
    <t>2025-05-05 22:55:00,490,,,485,470,,487,,,,,490,480</t>
  </si>
  <si>
    <t>2025-05-05 22:55:00,5700,,5700,,5600,,5630,,,,,5700,5610</t>
  </si>
  <si>
    <t>2025-05-05 22:55:00,19475,,20200,,19400,,20050,,,,,20200,19700</t>
  </si>
  <si>
    <t>2025-05-05 22:55:00,357960215.193846,-1847009051.44422,0,0,0,0,0,0</t>
  </si>
  <si>
    <t>2025-05-05 22:55:00,714137464.815395,-1875057014.69642,0,0,0,0,0,0</t>
  </si>
  <si>
    <t>2025-05-05 22:55:00,259247985.708551,386815.540976969,0,0,0,0,0,0</t>
  </si>
  <si>
    <t>2025-05-05 22:55:00,25862837.0350379,16627.5865010006,0,0,0,0,0,0</t>
  </si>
  <si>
    <t>2025-05-05 22:56:00,575,,,560,575,,564.5,,,,,570,560</t>
  </si>
  <si>
    <t>2025-05-05 22:56:00,490,,,485,470,,487,,,,,490,480</t>
  </si>
  <si>
    <t>2025-05-05 22:56:00,5700,,5700,,5600,,5630,,,,,5700,5610</t>
  </si>
  <si>
    <t>2025-05-05 22:56:00,19475,,20200,,19400,,20050,,,,,20200,19700</t>
  </si>
  <si>
    <t>2025-05-05 22:56:00,366539519.273842,-1780954624.6885,0,0,0,0,0,0</t>
  </si>
  <si>
    <t>2025-05-05 22:56:00,716239336.011742,-1864808356.29975,0,0,0,0,0,0</t>
  </si>
  <si>
    <t>2025-05-05 22:56:00,259195384.226826,383051.617291303,2.75000000000002,0,104.275000000001,20.65,-0.00245315808047137,0.42</t>
  </si>
  <si>
    <t>2025-05-05 22:56:00,25859313.5000817,16627.2382171148,0,0,0,0,0,0</t>
  </si>
  <si>
    <t>2025-05-05 22:57:00,575,,,560,575,,564.5,,,,,570,560</t>
  </si>
  <si>
    <t>2025-05-05 22:57:00,490,,,485,470,,487,,,,,490,480</t>
  </si>
  <si>
    <t>2025-05-05 22:57:00,5700,,5700,,5600,,5630,,,,,5700,5610</t>
  </si>
  <si>
    <t>2025-05-05 22:57:00,19475,,20200,,19400,,20050,,,,,20200,19700</t>
  </si>
  <si>
    <t>2025-05-05 22:57:00,388064183.296836,-1610575002.81595,0,0,0,0,0,0</t>
  </si>
  <si>
    <t>2025-05-05 22:57:00,730222462.196437,-1790074774.72457,0,0,0,0,0,0</t>
  </si>
  <si>
    <t>2025-05-05 22:57:00,258986137.005531,384968.351863357,20.6666666666667,4,330.266666666668,75.1,-0.0108137631972736,1.65</t>
  </si>
  <si>
    <t>2025-05-05 22:57:00,25855654.796504,19073.6904927539,0,0,0,0,0,0</t>
  </si>
  <si>
    <t>2025-05-05 22:58:00,575,,,560,575,,564.5,,,,,570,560</t>
  </si>
  <si>
    <t>2025-05-05 22:58:00,490,,,485,470,,487,,,,,490,480</t>
  </si>
  <si>
    <t>2025-05-05 22:58:00,5700,,5700,,5600,,5630,,,,,5700,5610</t>
  </si>
  <si>
    <t>2025-05-05 22:58:00,19475,,20200,,19400,,20050,,,,,20200,19700</t>
  </si>
  <si>
    <t>2025-05-05 22:58:00,392248553.329911,-1576135459.49927,0,0,0,0,0,0</t>
  </si>
  <si>
    <t>2025-05-05 22:58:00,748392392.922095,-1692804108.21874,0,0,0,0,0,0</t>
  </si>
  <si>
    <t>2025-05-05 22:58:00,258646410.659145,394680.017366831,31.0833333333331,3,697.624999999996,67.95,0.0220400106242247,1.67</t>
  </si>
  <si>
    <t>2025-05-05 22:58:00,25850161.5187022,21956.0069453184,0,0,0,0,0,0</t>
  </si>
  <si>
    <t>2025-05-05 22:59:00,575,,,560,575,,564.5,,,,,570,560</t>
  </si>
  <si>
    <t>2025-05-05 22:59:00,490,,,485,470,,487,,,,,490,480</t>
  </si>
  <si>
    <t>2025-05-05 22:59:00,5700,,5700,,5600,,5630,,,,,5700,5610</t>
  </si>
  <si>
    <t>2025-05-05 22:59:00,19475,,20200,,19400,,20050,,,,,20200,19700</t>
  </si>
  <si>
    <t>2025-05-05 22:59:00,392260059.066142,-1575291122.55436,0,0,0,0,0,0</t>
  </si>
  <si>
    <t>2025-05-05 22:59:00,748431809.565176,-1692968587.1279,0,0,0,0,0,0</t>
  </si>
  <si>
    <t>2025-05-05 22:59:00,258570722.035056,387887.337530659,0,0,0,0,0,0</t>
  </si>
  <si>
    <t>2025-05-05 22:59:00,25845541.2706086,21976.2175445572,0,0,0,0,0,0</t>
  </si>
  <si>
    <t>2025-05-05 23:00:00,575,,,560,575,,564.5,,,,,570,560</t>
  </si>
  <si>
    <t>2025-05-05 23:00:00,490,,,485,470,,487,,,,,490,480</t>
  </si>
  <si>
    <t>2025-05-05 23:00:00,5700,,5700,,5600,,5630,,,,,5700,5610</t>
  </si>
  <si>
    <t>2025-05-05 23:00:00,19475,,20200,,19400,,20050,,,,,20200,19700</t>
  </si>
  <si>
    <t>2025-05-05 23:00:00,392282755.316225,-1576468109.2842,0,0,0,0,0,0</t>
  </si>
  <si>
    <t>2025-05-05 23:00:00,744373053.170908,-1714799841.14941,0,0,0,0,0,0</t>
  </si>
  <si>
    <t>2025-05-05 23:00:00,258755576.359586,393197.897178312,8.99999999999999,1,38.7,4.3,0.00391286932079674,0.12</t>
  </si>
  <si>
    <t>2025-05-05 23:00:00,25845047.3437999,21573.5311206291,0,0,0,0,0,0</t>
  </si>
  <si>
    <t>2025-05-05 23:01:00,575,,,560,575,,564.5,,,,,570,560</t>
  </si>
  <si>
    <t>2025-05-05 23:01:00,490,,,485,470,,487,,,,,490,480</t>
  </si>
  <si>
    <t>2025-05-05 23:01:00,5700,,5700,,5600,,5630,,,,,5700,5610</t>
  </si>
  <si>
    <t>2025-05-05 23:01:00,19475,,20200,,19400,,20050,,,,,20200,19700</t>
  </si>
  <si>
    <t>2025-05-05 23:01:00,388020530.942395,-1610184576.97509,0,0,0,0,0,0</t>
  </si>
  <si>
    <t>2025-05-05 23:01:00,740305825.439488,-1736215315.03636,0,0,0,0,0,0</t>
  </si>
  <si>
    <t>2025-05-05 23:01:00,259057618.375452,392716.033646556,10.2,1,130.004000000001,14.86,0.00593766932729421,0.4</t>
  </si>
  <si>
    <t>2025-05-05 23:01:00,25844897.6576951,20049.4123288973,0,0,0,0,0,0</t>
  </si>
  <si>
    <t>2025-05-05 23:02:00,575,,,560,575,,564.5,,,,,570,560</t>
  </si>
  <si>
    <t>2025-05-05 23:02:00,490,,,485,470,,487,,,,,490,480</t>
  </si>
  <si>
    <t>2025-05-05 23:02:00,5700,,5700,,5600,,5630,,,,,5700,5610</t>
  </si>
  <si>
    <t>2025-05-05 23:02:00,19475,,20200,,19400,,20050,,,,,20200,19700</t>
  </si>
  <si>
    <t>2025-05-05 23:02:00,392409198.642526,-1576172041.58493,0,0,0,0,0,0</t>
  </si>
  <si>
    <t>2025-05-05 23:02:00,748303096.020437,-1693403843.93032,0,0,0,0,0,0</t>
  </si>
  <si>
    <t>2025-05-05 23:02:00,257553677.152613,375126.487693007,7.86666666666665,-1,25.8106666666666,-7.74,0.0122840889611616,-0.21</t>
  </si>
  <si>
    <t>2025-05-05 23:02:00,25837751.6288213,22119.0068089045,0,0,0,0,0,0</t>
  </si>
  <si>
    <t>2025-05-05 23:03:00,575,,,560,575,,564.5,,,,,570,560</t>
  </si>
  <si>
    <t>2025-05-05 23:03:00,490,,,485,470,,487,,,,,490,480</t>
  </si>
  <si>
    <t>2025-05-05 23:03:00,5700,,5700,,5600,,5630,,,,,5700,5610</t>
  </si>
  <si>
    <t>2025-05-05 23:03:00,19475,,20200,,19400,,20050,,,,,20200,19700</t>
  </si>
  <si>
    <t>2025-05-05 23:03:00,392372475.000355,-1577167544.17698,0,0,0,0,0,0</t>
  </si>
  <si>
    <t>2025-05-05 23:03:00,757332748.354447,-1672668886.29067,0,0,0,0,0,0</t>
  </si>
  <si>
    <t>2025-05-05 23:03:00,258247036.560122,386749.059070399,-3.2,-2,-18.275,-10.71,0.00795467662270124,-0.3</t>
  </si>
  <si>
    <t>2025-05-05 23:03:00,25836526.4752282,23095.7040937973,0,0,0,0,0,0</t>
  </si>
  <si>
    <t>2025-05-05 23:04:00,575,,,560,575,,564.5,,,,,570,560</t>
  </si>
  <si>
    <t>2025-05-05 23:04:00,490,,,485,470,,487,,,,,490,480</t>
  </si>
  <si>
    <t>2025-05-05 23:04:00,5700,,5700,,5600,,5630,,,,,5700,5610</t>
  </si>
  <si>
    <t>2025-05-05 23:04:00,19475,,20200,,19400,,20050,,,,,20200,19700</t>
  </si>
  <si>
    <t>2025-05-05 23:04:00,392297896.8548,-1575560553.39669,0,0,0,0,0,0</t>
  </si>
  <si>
    <t>2025-05-05 23:04:00,753327894.246056,-1686239343.98029,0,0,0,0,0,0</t>
  </si>
  <si>
    <t>2025-05-05 23:04:00,258168251.720063,380734.076420563,5.33333333333331,2,105.399999999999,47.7,-0.0116139929642668,1.08</t>
  </si>
  <si>
    <t>2025-05-05 23:04:00,25836390.6508294,22533.5676570763,0,0,0,0,0,0</t>
  </si>
  <si>
    <t>2025-05-05 23:05:00,575,,,560,575,,564.5,,,,,570,560</t>
  </si>
  <si>
    <t>2025-05-05 23:05:00,490,,,485,470,,487,,,,,490,480</t>
  </si>
  <si>
    <t>2025-05-05 23:05:00,5700,,5700,,5600,,5630,,,,,5700,5610</t>
  </si>
  <si>
    <t>2025-05-05 23:05:00,19475,,20200,,19400,,20050,,,,,20200,19700</t>
  </si>
  <si>
    <t>2025-05-05 23:05:00,392148325.468183,-1576558689.45862,0,0,0,0,0,0</t>
  </si>
  <si>
    <t>2025-05-05 23:05:00,746395907.230337,-1704231363.71905,0,0,0,0,0,0</t>
  </si>
  <si>
    <t>2025-05-05 23:05:00,258113801.152558,374381.773942073,-4.66666666666667,-3,-14,-12,0.00983223536227544,-0.35</t>
  </si>
  <si>
    <t>2025-05-05 23:05:00,25835562.4569525,21931.0403036738,0,0,0,0,0,0</t>
  </si>
  <si>
    <t>2025-05-05 23:06:00,575,,,560,575,,564.5,,,,,570,560</t>
  </si>
  <si>
    <t>2025-05-05 23:06:00,490,,,485,470,,487,,,,,490,480</t>
  </si>
  <si>
    <t>2025-05-05 23:06:00,5700,,5700,,5600,,5630,,,,,5700,5610</t>
  </si>
  <si>
    <t>2025-05-05 23:06:00,19475,,20200,,19400,,20050,,,,,20200,19700</t>
  </si>
  <si>
    <t>2025-05-05 23:06:00,392132043.983604,-1576300727.11886,0,0,0,0,0,0</t>
  </si>
  <si>
    <t>2025-05-05 23:06:00,758878566.970217,-1669654421.958,0,0,0,0,0,0</t>
  </si>
  <si>
    <t>2025-05-05 23:06:00,258191684.383437,375070.694722321,-2.06666666666666,-2,-13.428,-13.52,0.00872539593689899,-0.38</t>
  </si>
  <si>
    <t>2025-05-05 23:06:00,25830289.7728268,23477.4381744255,0,0,0,0,0,0</t>
  </si>
  <si>
    <t>2025-05-05 23:07:00,575,,,560,575,,564.5,,,,,570,560</t>
  </si>
  <si>
    <t>2025-05-05 23:07:00,490,,,485,470,,487,,,,,490,480</t>
  </si>
  <si>
    <t>2025-05-05 23:07:00,5800,,5700,,5600,,5630,,,,,5700,5610</t>
  </si>
  <si>
    <t>2025-05-05 23:07:00,19475,,20200,,19400,,20050,,,,,20200,19700</t>
  </si>
  <si>
    <t>2025-05-05 23:07:00,392031826.936481,-1576316988.21824,0,0,0,0,0,0</t>
  </si>
  <si>
    <t>2025-05-05 23:07:00,762123082.432776,-1659766663.97915,0,0,0,0,0,0</t>
  </si>
  <si>
    <t>2025-05-05 23:07:00,258216168.382091,381166.063702565,7.49999999999999,-2,54.4249999999999,-11.55,0.0169697763832677,-0.32</t>
  </si>
  <si>
    <t>2025-05-05 23:07:00,25830741.6041198,24595.9885947535,0,0,0,0,0,0</t>
  </si>
  <si>
    <t>2025-05-05 23:08:00,575,,,560,575,,564.5,,,,,570,560</t>
  </si>
  <si>
    <t>2025-05-05 23:08:00,490,,,485,470,,487,,,,,490,480</t>
  </si>
  <si>
    <t>2025-05-05 23:08:00,5800,,5700,,5600,,5630,,,,,5700,5610</t>
  </si>
  <si>
    <t>2025-05-05 23:08:00,19475,,20200,,19400,,20050,,,,,20200,19700</t>
  </si>
  <si>
    <t>2025-05-05 23:08:00,392072302.960178,-1576198333.94779,0,0,0,0,0,0</t>
  </si>
  <si>
    <t>2025-05-05 23:08:00,758993540.263858,-1669879754.15457,0,0,0,0,0,0</t>
  </si>
  <si>
    <t>2025-05-05 23:08:00,258045869.747056,373783.466035329,7.75000000000004,0,288.900000000001,24.75,0.0103045652487489,0.57</t>
  </si>
  <si>
    <t>2025-05-05 23:08:00,25825872.5545729,24033.2900913236,0,0,0,0,0,0</t>
  </si>
  <si>
    <t>2025-05-05 23:09:00,575,,,560,575,,564.5,,,,,570,560</t>
  </si>
  <si>
    <t>2025-05-05 23:09:00,490,,,485,470,,487,,,,,490,480</t>
  </si>
  <si>
    <t>2025-05-05 23:09:00,5700,,5700,,5600,,5630,,,,,5700,5610</t>
  </si>
  <si>
    <t>2025-05-05 23:09:00,19475,,20200,,19400,,20050,,,,,20200,19700</t>
  </si>
  <si>
    <t>2025-05-05 23:09:00,374572405.292184,-1713591812.16847,0,0,0,0,0,0</t>
  </si>
  <si>
    <t>2025-05-05 23:09:00,716319847.744064,-1866017982.71158,0,0,0,0,0,0</t>
  </si>
  <si>
    <t>2025-05-05 23:09:00,258528792.802547,432591.012344337,772.933333333336,45,9153.3866666667,547.45,0.304564412709892,14.71</t>
  </si>
  <si>
    <t>2025-05-05 23:09:00,25835464.2353981,16804.7077808059,0,0,0,0,0,0</t>
  </si>
  <si>
    <t>2025-05-05 23:10:00,575,,,560,575,,564.5,,,,,570,560</t>
  </si>
  <si>
    <t>2025-05-05 23:10:00,490,,,485,470,,487,,,,,490,480</t>
  </si>
  <si>
    <t>2025-05-05 23:10:00,5700,,5700,,5600,,5630,,,,,5700,5610</t>
  </si>
  <si>
    <t>2025-05-05 23:10:00,19475,,20200,,19400,,20050,,,,,20200,19700</t>
  </si>
  <si>
    <t>2025-05-05 23:10:00,353311348.620236,-1881393998.96379,0,0,0,0,0,0</t>
  </si>
  <si>
    <t>2025-05-05 23:10:00,706439950.667438,-1917936108.35615,0,0,0,0,0,0</t>
  </si>
  <si>
    <t>2025-05-05 23:10:00,259328575.982876,454060.356418669,34.8166666666666,2,596.964166666665,66.85,0.0147265282478422,1.49</t>
  </si>
  <si>
    <t>2025-05-05 23:10:00,25833898.089121,15629.4940859686,0,0,0,0,0,0</t>
  </si>
  <si>
    <t>2025-05-05 23:11:00,575,,,560,575,,564.5,,,,,570,560</t>
  </si>
  <si>
    <t>2025-05-05 23:11:00,490,,,485,470,,487,,,,,490,480</t>
  </si>
  <si>
    <t>2025-05-05 23:11:00,5700,,5700,,5600,,5630,,,,,5700,5610</t>
  </si>
  <si>
    <t>2025-05-05 23:11:00,19475,,20200,,19400,,20050,,,,,20200,19700</t>
  </si>
  <si>
    <t>2025-05-05 23:11:00,349177533.153236,-1913891133.88782,0,0,0,0,0,0</t>
  </si>
  <si>
    <t>2025-05-05 23:11:00,712506342.717654,-1887019172.41789,0,0,0,0,0,0</t>
  </si>
  <si>
    <t>2025-05-05 23:11:00,258952368.60677,455391.816626849,79.25,9,514.025,65.7,0.0286573633874436,1.65</t>
  </si>
  <si>
    <t>2025-05-05 23:11:00,25826929.079221,16219.2076131621,0,0,0,0,0,0</t>
  </si>
  <si>
    <t>2025-05-05 23:12:00,575,,,560,575,,564.5,,,,,570,560</t>
  </si>
  <si>
    <t>2025-05-05 23:12:00,490,,,485,470,,487,,,,,490,480</t>
  </si>
  <si>
    <t>2025-05-05 23:12:00,5700,,5700,,5600,,5630,,,,,5700,5610</t>
  </si>
  <si>
    <t>2025-05-05 23:12:00,19475,,20200,,19400,,20050,,,,,20200,19700</t>
  </si>
  <si>
    <t>2025-05-05 23:12:00,349100976.250982,-1914119923.90884,0,0,0,0,0,0</t>
  </si>
  <si>
    <t>2025-05-05 23:12:00,710457145.735349,-1897450835.27687,0,0,0,0,0,0</t>
  </si>
  <si>
    <t>2025-05-05 23:12:00,258934446.767263,460829.320247833,-0.399999999999998,1,-2.40799999999999,6.02,-0.00418271071871864,0.17</t>
  </si>
  <si>
    <t>2025-05-05 23:12:00,25828684.6725724,16185.2493119952,0,0,0,0,0,0</t>
  </si>
  <si>
    <t>2025-05-05 23:13:00,575,,,560,575,,564.5,,,,,570,560</t>
  </si>
  <si>
    <t>2025-05-05 23:13:00,490,,,485,470,,487,,,,,490,480</t>
  </si>
  <si>
    <t>2025-05-05 23:13:00,5700,,5700,,5600,,5630,,,,,5700,5610</t>
  </si>
  <si>
    <t>2025-05-05 23:13:00,19475,,20200,,19400,,20050,,,,,20200,19700</t>
  </si>
  <si>
    <t>2025-05-05 23:13:00,345129655.472541,-1946609102.59248,0,0,0,0,0,0</t>
  </si>
  <si>
    <t>2025-05-05 23:13:00,702492355.442354,-1937759707.35961,0,0,0,0,0,0</t>
  </si>
  <si>
    <t>2025-05-05 23:13:00,258865862.934733,457169.41327869,0,0,0,0,0,0</t>
  </si>
  <si>
    <t>2025-05-05 23:13:00,25828889.8492032,14490.9984887416,0,0,0,0,0,0</t>
  </si>
  <si>
    <t>2025-05-05 23:14:00,575,,,560,575,,564.5,,,,,570,560</t>
  </si>
  <si>
    <t>2025-05-05 23:14:00,490,,,485,470,,487,,,,,490,480</t>
  </si>
  <si>
    <t>2025-05-05 23:14:00,5700,,5700,,5600,,5630,,,,,5700,5610</t>
  </si>
  <si>
    <t>2025-05-05 23:14:00,19475,,20200,,19400,,20050,,,,,20200,19700</t>
  </si>
  <si>
    <t>2025-05-05 23:14:00,329795342.227909,-2062675359.82799,0,0,0,0,0,0</t>
  </si>
  <si>
    <t>2025-05-05 23:14:00,692827736.440022,-1981650469.49644,0,0,0,0,0,0</t>
  </si>
  <si>
    <t>2025-05-05 23:14:00,258847052.963348,445757.777264139,3.8,1,69.9200000000001,18.4,-0.00514143234128637,0.43</t>
  </si>
  <si>
    <t>2025-05-05 23:14:00,25824898.3780195,12814.0484792386,0,0,0,0,0,0</t>
  </si>
  <si>
    <t>2025-05-05 23:15:00,575,,,560,575,,564.5,,,,,570,560</t>
  </si>
  <si>
    <t>2025-05-05 23:15:00,490,,,485,470,,487,,,,,490,480</t>
  </si>
  <si>
    <t>2025-05-05 23:15:00,5700,,5700,,5600,,5630,,,,,5700,5610</t>
  </si>
  <si>
    <t>2025-05-05 23:15:00,19475,,20200,,19400,,20050,,,,,20200,19700</t>
  </si>
  <si>
    <t>2025-05-05 23:15:00,337095771.000011,-2007087018.70001,0,0,0,0,0,0</t>
  </si>
  <si>
    <t>2025-05-05 23:15:00,696650065.547103,-1965237659.50308,0,0,0,0,0,0</t>
  </si>
  <si>
    <t>2025-05-05 23:15:00,258949844.509099,461023.039745468,54.0833333333333,4,499.416666666666,55.8,0.048056670370723,1.49</t>
  </si>
  <si>
    <t>2025-05-05 23:15:00,25828307.993111,13727.5432187736,0,0,0,0,0,0</t>
  </si>
  <si>
    <t>2025-05-05 23:16:00,575,,,560,575,,564.5,,,,,570,560</t>
  </si>
  <si>
    <t>2025-05-05 23:16:00,490,,,485,470,,487,,,,,490,480</t>
  </si>
  <si>
    <t>2025-05-05 23:16:00,5700,,5700,,5600,,5630,,,,,5700,5610</t>
  </si>
  <si>
    <t>2025-05-05 23:16:00,19475,,20200,,19400,,20050,,,,,20200,19700</t>
  </si>
  <si>
    <t>2025-05-05 23:16:00,349138274.333661,-1914872004.5655,0,0,0,0,0,0</t>
  </si>
  <si>
    <t>2025-05-05 23:16:00,700536214.318066,-1947694511.81943,0,0,0,0,0,0</t>
  </si>
  <si>
    <t>2025-05-05 23:16:00,258508111.914917,457458.258620672,0,0,0,0,0,0</t>
  </si>
  <si>
    <t>2025-05-05 23:16:00,25822258.285683,14499.1613815322,0,0,0,0,0,0</t>
  </si>
  <si>
    <t>2025-05-05 23:17:00,575,,,560,575,,564.5,,,,,570,560</t>
  </si>
  <si>
    <t>2025-05-05 23:17:00,490,,,485,470,,487,,,,,490,480</t>
  </si>
  <si>
    <t>2025-05-05 23:17:00,5700,,5700,,5600,,5630,,,,,5700,5610</t>
  </si>
  <si>
    <t>2025-05-05 23:17:00,19475,,20200,,19400,,20050,,,,,20200,19700</t>
  </si>
  <si>
    <t>2025-05-05 23:17:00,349135696.666534,-1915119461.38988,0,0,0,0,0,0</t>
  </si>
  <si>
    <t>2025-05-05 23:17:00,704589503.249146,-1928388566.82227,0,0,0,0,0,0</t>
  </si>
  <si>
    <t>2025-05-05 23:17:00,258798005.547185,464220.639285599,0,0,0,0,0,0</t>
  </si>
  <si>
    <t>2025-05-05 23:17:00,25822822.5212379,14845.5752536611,0,0,0,0,0,0</t>
  </si>
  <si>
    <t>2025-05-05 23:18:00,575,,,560,575,,564.5,,,,,570,560</t>
  </si>
  <si>
    <t>2025-05-05 23:18:00,490,,,485,470,,487,,,,,490,480</t>
  </si>
  <si>
    <t>2025-05-05 23:18:00,5700,,5700,,5600,,5630,,,,,5700,5610</t>
  </si>
  <si>
    <t>2025-05-05 23:18:00,19475,,20200,,19400,,20050,,,,,20200,19700</t>
  </si>
  <si>
    <t>2025-05-05 23:18:00,329662552.244482,-2063877740.90244,0,0,0,0,0,0</t>
  </si>
  <si>
    <t>2025-05-05 23:18:00,710710418.680293,-1897663112.91998,0,0,0,0,0,0</t>
  </si>
  <si>
    <t>2025-05-05 23:18:00,258643739.570834,466094.173878155,0,0,0,0,0,0</t>
  </si>
  <si>
    <t>2025-05-05 23:18:00,25819357.0287418,16190.4922539648,0,0,0,0,0,0</t>
  </si>
  <si>
    <t>2025-05-05 23:19:00,575,,,560,575,,564.5,,,,,570,560</t>
  </si>
  <si>
    <t>2025-05-05 23:19:00,490,,,485,470,,487,,,,,490,480</t>
  </si>
  <si>
    <t>2025-05-05 23:19:00,5700,,5700,,5600,,5630,,,,,5700,5610</t>
  </si>
  <si>
    <t>2025-05-05 23:19:00,19475,,20200,,19400,,20050,,,,,20200,19700</t>
  </si>
  <si>
    <t>2025-05-05 23:19:00,336804582.599237,-2007076389.84507,0,0,0,0,0,0</t>
  </si>
  <si>
    <t>2025-05-05 23:19:00,706582011.830989,-1918771934.89464,0,0,0,0,0,0</t>
  </si>
  <si>
    <t>2025-05-05 23:19:00,259038737.040277,460209.583222051,0,0,0,0,0,0</t>
  </si>
  <si>
    <t>2025-05-05 23:19:00,25816182.9762263,14507.6494160011,0,0,0,0,0,0</t>
  </si>
  <si>
    <t>2025-05-05 23:20:00,575,,,560,575,,564.5,,,,,570,560</t>
  </si>
  <si>
    <t>2025-05-05 23:20:00,490,,,485,470,,487,,,,,490,480</t>
  </si>
  <si>
    <t>2025-05-05 23:20:00,5700,,5700,,5600,,5630,,,,,5700,5610</t>
  </si>
  <si>
    <t>2025-05-05 23:20:00,19475,,20200,,19400,,20050,,,,,20200,19700</t>
  </si>
  <si>
    <t>2025-05-05 23:20:00,315589012.722388,-2178564945.16912,0,0,0,0,0,0</t>
  </si>
  <si>
    <t>2025-05-05 23:20:00,696789990.996684,-1965834827.60875,0,0,0,0,0,0</t>
  </si>
  <si>
    <t>2025-05-05 23:20:00,258838132.77769,448600.305420225,1.56666666666667,4,11.5626666666667,24.38,-0.0166857813713441,0.7</t>
  </si>
  <si>
    <t>2025-05-05 23:20:00,25813342.4763546,13712.3525717842,0,0,0,0,0,0</t>
  </si>
  <si>
    <t>2025-05-05 23:21:00,575,,,560,575,,564.5,,,,,570,560</t>
  </si>
  <si>
    <t>2025-05-05 23:21:00,490,,,485,470,,487,,,,,490,480</t>
  </si>
  <si>
    <t>2025-05-05 23:21:00,5700,,5700,,5600,,5630,,,,,5700,5610</t>
  </si>
  <si>
    <t>2025-05-05 23:21:00,19475,,20200,,19400,,20050,,,,,20200,19700</t>
  </si>
  <si>
    <t>2025-05-05 23:21:00,306843873.755856,-2248496911.11755,0,0,0,0,0,0</t>
  </si>
  <si>
    <t>2025-05-05 23:21:00,690946146.602716,-1989297579.04037,0,0,0,0,0,0</t>
  </si>
  <si>
    <t>2025-05-05 23:21:00,259307214.821089,451845.569183078,5.21666666666665,2,64.7606666666665,28.13,-0.0114820812972882,0.74</t>
  </si>
  <si>
    <t>2025-05-05 23:21:00,25814023.1841393,12206.374162586,0,0,0,0,0,0</t>
  </si>
  <si>
    <t>2025-05-05 23:22:00,575,,,560,575,,564.5,,,,,570,560</t>
  </si>
  <si>
    <t>2025-05-05 23:22:00,490,,,485,470,,487,,,,,490,480</t>
  </si>
  <si>
    <t>2025-05-05 23:22:00,5700,,5700,,5600,,5630,,,,,5700,5610</t>
  </si>
  <si>
    <t>2025-05-05 23:22:00,19475,,20200,,19400,,20050,,,,,20200,19700</t>
  </si>
  <si>
    <t>2025-05-05 23:22:00,244968787.195068,-2710639880.26105,0,0,0,0,0,0</t>
  </si>
  <si>
    <t>2025-05-05 23:22:00,665944990.245893,-1953441076.66558,0,0,0,0,0,0</t>
  </si>
  <si>
    <t>2025-05-05 23:22:00,260473422.586558,443711.161340827,35.95,12,332.8755,71.08,-0.0125000185410113,2.01</t>
  </si>
  <si>
    <t>2025-05-05 23:22:00,25812621.9152129,7818.00332506963,0,0,0,0,0,0</t>
  </si>
  <si>
    <t>2025-05-05 23:23:00,575,,,560,575,,564.5,,,,,570,560</t>
  </si>
  <si>
    <t>2025-05-05 23:23:00,490,,,485,470,,487,,,,,490,480</t>
  </si>
  <si>
    <t>2025-05-05 23:23:00,5700,,5700,,5600,,5630,,,,,5700,5610</t>
  </si>
  <si>
    <t>2025-05-05 23:23:00,19475,,20200,,19400,,20050,,,,,20200,19700</t>
  </si>
  <si>
    <t>2025-05-05 23:23:00,232346662.640277,-2791392295.84793,0,0,0,0,0,0</t>
  </si>
  <si>
    <t>2025-05-05 23:23:00,667894317.873542,-1943429043.71867,0,0,0,0,0,0</t>
  </si>
  <si>
    <t>2025-05-05 23:23:00,260504326.241367,432938.065068323,55.1666666666667,6,561.216666666667,80.85,-0.0135965194287674,1.92</t>
  </si>
  <si>
    <t>2025-05-05 23:23:00,25801787.2535652,8790.51615120801,0,0,0,0,0,0</t>
  </si>
  <si>
    <t>2025-05-05 23:24:00,575,,,560,575,,564.5,,,,,570,560</t>
  </si>
  <si>
    <t>2025-05-05 23:24:00,490,,,485,470,,487,,,,,490,480</t>
  </si>
  <si>
    <t>2025-05-05 23:24:00,5700,,5700,,5600,,5630,,,,,5700,5610</t>
  </si>
  <si>
    <t>2025-05-05 23:24:00,19475,,20200,,19400,,20050,,,,,20200,19700</t>
  </si>
  <si>
    <t>2025-05-05 23:24:00,236542308.920872,-2765173718.04275,0,0,0,0,0,0</t>
  </si>
  <si>
    <t>2025-05-05 23:24:00,673858568.181321,-1913948587.76357,0,0,0,0,0,0</t>
  </si>
  <si>
    <t>2025-05-05 23:24:00,260434639.219211,427806.046760662,-1.56666666666667,-4,165.987666666667,30.03,-0.00471389301557489,0.7</t>
  </si>
  <si>
    <t>2025-05-05 23:24:00,25798198.6332889,9573.99768019792,0,0,0,0,0,0</t>
  </si>
  <si>
    <t>2025-05-05 23:25:00,575,,,560,575,,564.5,,,,,570,560</t>
  </si>
  <si>
    <t>2025-05-05 23:25:00,490,,,485,470,,487,,,,,490,480</t>
  </si>
  <si>
    <t>2025-05-05 23:25:00,5700,,5700,,5600,,5630,,,,,5700,5610</t>
  </si>
  <si>
    <t>2025-05-05 23:25:00,19475,,20200,,19400,,20050,,,,,20200,19700</t>
  </si>
  <si>
    <t>2025-05-05 23:25:00,220030061.084028,-2852986271.44404,0,0,0,0,0,0</t>
  </si>
  <si>
    <t>2025-05-05 23:25:00,667949771.582069,-1944104969.06613,0,0,0,0,0,0</t>
  </si>
  <si>
    <t>2025-05-05 23:25:00,260804781.300994,422087.221839576,27.5,6,277.875,53.1,-0.0195948806889231,1.41</t>
  </si>
  <si>
    <t>2025-05-05 23:25:00,25798620.5114378,8403.4035685865,0,0,0,0,0,0</t>
  </si>
  <si>
    <t>2025-05-05 23:26:00,575,,,560,575,,564.5,,,,,570,560</t>
  </si>
  <si>
    <t>2025-05-05 23:26:00,490,,,485,470,,487,,,,,490,480</t>
  </si>
  <si>
    <t>2025-05-05 23:26:00,5700,,5700,,5600,,5630,,,,,5700,5610</t>
  </si>
  <si>
    <t>2025-05-05 23:26:00,19475,,20200,,19400,,20050,,,,,20200,19700</t>
  </si>
  <si>
    <t>2025-05-05 23:26:00,228095850.72461,-2814412424.49894,0,0,0,0,0,0</t>
  </si>
  <si>
    <t>2025-05-05 23:26:00,668021172.443575,-1944272365.29771,0,0,0,0,0,0</t>
  </si>
  <si>
    <t>2025-05-05 23:26:00,260604108.400936,418513.551592475,7.66666666666667,1,14.95,1.95,0.00197317401808939,0.05</t>
  </si>
  <si>
    <t>2025-05-05 23:26:00,25797009.3734509,8609.88763699922,0,0,0,0,0,0</t>
  </si>
  <si>
    <t>2025-05-05 23:27:00,575,,,560,575,,564.5,,,,,570,560</t>
  </si>
  <si>
    <t>2025-05-05 23:27:00,490,,,485,470,,487,,,,,490,480</t>
  </si>
  <si>
    <t>2025-05-05 23:27:00,5700,,5700,,5600,,5630,,,,,5700,5610</t>
  </si>
  <si>
    <t>2025-05-05 23:27:00,19475,,20200,,19400,,20050,,,,,20200,19700</t>
  </si>
  <si>
    <t>2025-05-05 23:27:00,228009725.910399,-2814503696.12996,0,0,0,0,0,0</t>
  </si>
  <si>
    <t>2025-05-05 23:27:00,673836617.24769,-1914824302.56501,0,0,0,0,0,0</t>
  </si>
  <si>
    <t>2025-05-05 23:27:00,260613657.778602,411238.571542295,-1,17,-0.866666666666668,51.8,-0.0543424300703302,1.59</t>
  </si>
  <si>
    <t>2025-05-05 23:27:00,25798604.3003029,8572.44504246689,0,0,0,0,0,0</t>
  </si>
  <si>
    <t>2025-05-05 23:28:00,575,,,560,575,,564.5,,,,,570,560</t>
  </si>
  <si>
    <t>2025-05-05 23:28:00,490,,,485,470,,487,,,,,490,480</t>
  </si>
  <si>
    <t>2025-05-05 23:28:00,5700,,5700,,5600,,5630,,,,,5700,5610</t>
  </si>
  <si>
    <t>2025-05-05 23:28:00,19475,,20200,,19400,,20050,,,,,20200,19700</t>
  </si>
  <si>
    <t>2025-05-05 23:28:00,216116291.593223,-2861745748.51329,0,0,0,0,0,0</t>
  </si>
  <si>
    <t>2025-05-05 23:28:00,663892830.167368,-1964575772.81653,0,0,0,0,0,0</t>
  </si>
  <si>
    <t>2025-05-05 23:28:00,258778258.71846,427358.910936042,73.9999999999997,5,1804.89999999999,105.2,0.0404710861005009,2.54</t>
  </si>
  <si>
    <t>2025-05-05 23:28:00,25796705.1930577,7642.82142311176,0,0,0,0,0,0</t>
  </si>
  <si>
    <t>2025-05-05 23:29:00,575,,,560,575,,564.5,,,,,570,560</t>
  </si>
  <si>
    <t>2025-05-05 23:29:00,490,,,485,470,,487,,,,,490,480</t>
  </si>
  <si>
    <t>2025-05-05 23:29:00,5700,,5700,,5600,,5630,,,,,5700,5610</t>
  </si>
  <si>
    <t>2025-05-05 23:29:00,19475,,20200,,19400,,20050,,,,,20200,19700</t>
  </si>
  <si>
    <t>2025-05-05 23:29:00,216080548.405586,-2861351618.21597,0,0,0,0,0,0</t>
  </si>
  <si>
    <t>2025-05-05 23:29:00,648036625.328698,-2045838998.03036,0,0,0,0,0,0</t>
  </si>
  <si>
    <t>2025-05-05 23:29:00,258618843.948518,414361.129470717,16,3,84.8000000000002,14.75,-0.00426269725149482,0.42</t>
  </si>
  <si>
    <t>2025-05-05 23:29:00,25795016.626798,5396.9338398499,0,0,0,0,0,0</t>
  </si>
  <si>
    <t>2025-05-05 23:30:00,575,,,560,575,,564.5,,,,,570,560</t>
  </si>
  <si>
    <t>2025-05-05 23:30:00,490,,,485,470,,487,,,,,490,480</t>
  </si>
  <si>
    <t>2025-05-05 23:30:00,5700,,5700,,5600,,5630,,,,,5700,5610</t>
  </si>
  <si>
    <t>2025-05-05 23:30:00,19475,,20200,,19400,,20050,,,,,20200,19700</t>
  </si>
  <si>
    <t>2025-05-05 23:30:00,205006015.120615,-2857426499.85541,0,0,0,0,0,0</t>
  </si>
  <si>
    <t>2025-05-05 23:30:00,652016859.880581,-2025554474.90147,0,0,0,0,0,0</t>
  </si>
  <si>
    <t>2025-05-05 23:30:00,261340118.256939,445916.559749511,328.583333333333,25,3696.175,258.8,0.129303863164917,6.78</t>
  </si>
  <si>
    <t>2025-05-05 23:30:00,25793702.7552682,5544.52689538619,0,0,0,0,0,0</t>
  </si>
  <si>
    <t>2025-05-05 23:31:00,575,,,560,575,,564.5,,,,,570,560</t>
  </si>
  <si>
    <t>2025-05-05 23:31:00,490,,,485,470,,487,,,,,490,480</t>
  </si>
  <si>
    <t>2025-05-05 23:31:00,5700,,5700,,5600,,5630,,,,,5700,5610</t>
  </si>
  <si>
    <t>2025-05-05 23:31:00,19475,,20200,,19400,,20050,,,,,20200,19700</t>
  </si>
  <si>
    <t>2025-05-05 23:31:00,160299983.711108,-3169308008.89789,0,0,0,0,0,0</t>
  </si>
  <si>
    <t>2025-05-05 23:31:00,634349045.857569,-2117577537.7686,0,0,0,0,0,0</t>
  </si>
  <si>
    <t>2025-05-05 23:31:00,261681490.214665,425210.378953746,40.1666666666666,4,672.749999999997,52,0.00629619282547558,1.35</t>
  </si>
  <si>
    <t>2025-05-05 23:31:00,25791041.9583853,2955.46142607969,0,0,0,0,0,0</t>
  </si>
  <si>
    <t>2025-05-05 23:32:00,575,,,560,575,,564.5,,,,,570,560</t>
  </si>
  <si>
    <t>2025-05-05 23:32:00,490,,,485,470,,487,,,,,490,480</t>
  </si>
  <si>
    <t>2025-05-05 23:32:00,5700,,5700,,5600,,5630,,,,,5700,5610</t>
  </si>
  <si>
    <t>2025-05-05 23:32:00,19475,,20200,,19400,,20050,,,,,20200,19700</t>
  </si>
  <si>
    <t>2025-05-05 23:32:00,178782572.611074,-3066111596.3089,0,0,0,0,0,0</t>
  </si>
  <si>
    <t>2025-05-05 23:32:00,646082891.20429,-2056411140.26248,0,0,0,0,0,0</t>
  </si>
  <si>
    <t>2025-05-05 23:32:00,262240032.335396,443310.581509708,7.54999999999999,2,78.7439999999999,19.38,-0.00931028959171749,0.54</t>
  </si>
  <si>
    <t>2025-05-05 23:32:00,25789310.9116528,4791.4486305767,0,0,0,0,0,0</t>
  </si>
  <si>
    <t>2025-05-05 23:33:00,575,,,560,575,,564.5,,,,,570,560</t>
  </si>
  <si>
    <t>2025-05-05 23:33:00,490,,,485,470,,487,,,,,490,480</t>
  </si>
  <si>
    <t>2025-05-05 23:33:00,5700,,5700,,5600,,5630,,,,,5700,5610</t>
  </si>
  <si>
    <t>2025-05-05 23:33:00,19475,,20200,,19400,,20050,,,,,20200,19700</t>
  </si>
  <si>
    <t>2025-05-05 23:33:00,174520290.78895,-3100532214.19399,0,0,0,0,0,0</t>
  </si>
  <si>
    <t>2025-05-05 23:33:00,644194463.930777,-2067073421.82062,0,0,0,0,0,0</t>
  </si>
  <si>
    <t>2025-05-05 23:33:00,262332798.893672,442807.145426596,0,0,0,0,0,0</t>
  </si>
  <si>
    <t>2025-05-05 23:33:00,25787925.8555177,4264.46050380759,0,0,0,0,0,0</t>
  </si>
  <si>
    <t>2025-05-05 23:34:00,575,,,560,575,,564.5,,,,,570,560</t>
  </si>
  <si>
    <t>2025-05-05 23:34:00,490,,,485,470,,487,,,,,490,480</t>
  </si>
  <si>
    <t>2025-05-05 23:34:00,5700,,5700,,5600,,5630,,,,,5700,5610</t>
  </si>
  <si>
    <t>2025-05-05 23:34:00,19475,,20200,,19400,,20050,,,,,20200,19700</t>
  </si>
  <si>
    <t>2025-05-05 23:34:00,164519472.993925,-3135968838.52881,0,0,0,0,0,0</t>
  </si>
  <si>
    <t>2025-05-05 23:34:00,640201337.303508,-2088097589.74826,0,0,0,0,0,0</t>
  </si>
  <si>
    <t>2025-05-05 23:34:00,261506234.945439,419373.910280244,19.5000000000001,1,171.600000000001,8.8,0.00526054453203056,0.23</t>
  </si>
  <si>
    <t>2025-05-05 23:34:00,25780629.2796341,3901.06976520748,0,0,0,0,0,0</t>
  </si>
  <si>
    <t>2025-05-05 23:35:00,575,,,560,575,,564.5,,,,,570,560</t>
  </si>
  <si>
    <t>2025-05-05 23:35:00,490,,,485,470,,487,,,,,490,480</t>
  </si>
  <si>
    <t>2025-05-05 23:35:00,5700,,5700,,5600,,5630,,,,,5700,5610</t>
  </si>
  <si>
    <t>2025-05-05 23:35:00,19475,,20200,,19400,,20050,,,,,20200,19700</t>
  </si>
  <si>
    <t>2025-05-05 23:35:00,164581008.408093,-3136359477.17728,0,0,0,0,0,0</t>
  </si>
  <si>
    <t>2025-05-05 23:35:00,640239367.658826,-2087993273.15333,0,0,0,0,0,0</t>
  </si>
  <si>
    <t>2025-05-05 23:35:00,261916802.641558,428953.733327057,0.249999999999999,1,0.737499999999997,2.95,-0.00318492031407071,0.09</t>
  </si>
  <si>
    <t>2025-05-05 23:35:00,25782133.5369964,3859.71446626712,0,0,0,0,0,0</t>
  </si>
  <si>
    <t>2025-05-05 23:36:00,575,,,560,575,,564.5,,,,,570,560</t>
  </si>
  <si>
    <t>2025-05-05 23:36:00,490,,,485,470,,487,,,,,490,480</t>
  </si>
  <si>
    <t>2025-05-05 23:36:00,5700,,5700,,5600,,5630,,,,,5700,5610</t>
  </si>
  <si>
    <t>2025-05-05 23:36:00,19475,,20200,,19400,,20050,,,,,20200,19700</t>
  </si>
  <si>
    <t>2025-05-05 23:36:00,164570266.516733,-3135385769.8224,0,0,0,0,0,0</t>
  </si>
  <si>
    <t>2025-05-05 23:36:00,640249035.620722,-2088208614.94669,0,0,0,0,0,0</t>
  </si>
  <si>
    <t>2025-05-05 23:36:00,262362454.75601,440788.276192287,16,2,25.6,3.2,0.00320490394073926,0.08</t>
  </si>
  <si>
    <t>2025-05-05 23:36:00,25779603.042786,3691.02975189065,0,0,0,0,0,0</t>
  </si>
  <si>
    <t>2025-05-05 23:37:00,575,,,560,575,,564.5,,,,,570,560</t>
  </si>
  <si>
    <t>2025-05-05 23:37:00,490,,,485,470,,487,,,,,490,480</t>
  </si>
  <si>
    <t>2025-05-05 23:37:00,5700,,5700,,5600,,5630,,,,,5700,5610</t>
  </si>
  <si>
    <t>2025-05-05 23:37:00,19475,,20200,,19400,,20050,,,,,20200,19700</t>
  </si>
  <si>
    <t>2025-05-05 23:37:00,164464141.462183,-3135753991.87962,0,0,0,0,0,0</t>
  </si>
  <si>
    <t>2025-05-05 23:37:00,634263439.503557,-2119160312.15072,0,0,0,0,0,0</t>
  </si>
  <si>
    <t>2025-05-05 23:37:00,261749071.30405,429718.548844908,104.914705882353,6,1304.1340882353,102.66,0.0305785198523856,2.18</t>
  </si>
  <si>
    <t>2025-05-05 23:37:00,25778717.0907035,2898.26318027216,0,0,0,0,0,0</t>
  </si>
  <si>
    <t>2025-05-05 23:38:00,575,,,560,575,,564.5,,,,,570,560</t>
  </si>
  <si>
    <t>2025-05-05 23:38:00,490,,,485,470,,487,,,,,490,480</t>
  </si>
  <si>
    <t>2025-05-05 23:38:00,5700,,5700,,5600,,5630,,,,,5700,5610</t>
  </si>
  <si>
    <t>2025-05-05 23:38:00,19475,,20200,,19400,,20050,,,,,20200,19700</t>
  </si>
  <si>
    <t>2025-05-05 23:38:00,151083663.702115,-3239513110.93019,0,0,0,0,0,0</t>
  </si>
  <si>
    <t>2025-05-05 23:38:00,634296510.775182,-2119293411.13899,0,0,0,0,0,0</t>
  </si>
  <si>
    <t>2025-05-05 23:38:00,260184356.895719,431460.158807653,21.2499999999999,2,503.474999999998,33.6,0.00572009786043665,0.85</t>
  </si>
  <si>
    <t>2025-05-05 23:38:00,25775467.4432481,3296.82215514279,0,0,0,0,0,0</t>
  </si>
  <si>
    <t>2025-05-05 23:39:00,575,,,560,575,,564.5,,,,,570,560</t>
  </si>
  <si>
    <t>2025-05-05 23:39:00,490,,,485,470,,487,,,,,490,480</t>
  </si>
  <si>
    <t>2025-05-05 23:39:00,5700,,5700,,5600,,5630,,,,,5700,5610</t>
  </si>
  <si>
    <t>2025-05-05 23:39:00,19475,,20200,,19400,,20050,,,,,20200,19700</t>
  </si>
  <si>
    <t>2025-05-05 23:39:00,146622822.715236,-3273755915.59396,0,0,0,0,0,0</t>
  </si>
  <si>
    <t>2025-05-05 23:39:00,628469077.544126,-2150542859.5275,0,0,0,0,0,0</t>
  </si>
  <si>
    <t>2025-05-05 23:39:00,260562438.821254,438338.138251096,3.75,1,36,9.6,-0.00466618678281207,0.27</t>
  </si>
  <si>
    <t>2025-05-05 23:39:00,25775669.692759,2379.62178455251,0,0,0,0,0,0</t>
  </si>
  <si>
    <t>2025-05-05 23:40:00,575,,,560,575,,564.5,,,,,570,560</t>
  </si>
  <si>
    <t>2025-05-05 23:40:00,490,,,485,470,,487,,,,,490,480</t>
  </si>
  <si>
    <t>2025-05-05 23:40:00,5700,,5700,,5600,,5630,,,,,5700,5610</t>
  </si>
  <si>
    <t>2025-05-05 23:40:00,19475,,20200,,19400,,20050,,,,,20200,19700</t>
  </si>
  <si>
    <t>2025-05-05 23:40:00,164302429.925853,-3136912159.01742,0,0,0,0,0,0</t>
  </si>
  <si>
    <t>2025-05-05 23:40:00,638292562.154866,-2099388365.59132,0,0,0,0,0,0</t>
  </si>
  <si>
    <t>2025-05-05 23:40:00,260151666.339002,433674.606722581,23.5166666666667,7,334.882833333333,42.37,-0.0162327814292455,0.98</t>
  </si>
  <si>
    <t>2025-05-05 23:40:00,25774922.2006654,3086.61244541923,0,0,0,0,0,0</t>
  </si>
  <si>
    <t>2025-05-05 23:41:00,575,,,560,575,,564.5,,,,,570,560</t>
  </si>
  <si>
    <t>2025-05-05 23:41:00,490,,,485,470,,487,,,,,490,480</t>
  </si>
  <si>
    <t>2025-05-05 23:41:00,5700,,5700,,5600,,5630,,,,,5700,5610</t>
  </si>
  <si>
    <t>2025-05-05 23:41:00,19475,,20200,,19400,,20050,,,,,20200,19700</t>
  </si>
  <si>
    <t>2025-05-05 23:41:00,159575868.319676,-3161636507.91141,0,0,0,0,0,0</t>
  </si>
  <si>
    <t>2025-05-05 23:41:00,632975131.332219,-2120812159.30493,0,0,0,0,0,0</t>
  </si>
  <si>
    <t>2025-05-05 23:41:00,261715539.431033,426362.183814995,0,0,0,0,0,0</t>
  </si>
  <si>
    <t>2025-05-05 23:41:00,25774421.3068897,1806.84380843453,0,0,0,0,0,0</t>
  </si>
  <si>
    <t>2025-05-05 23:42:00,575,,,560,575,,564.5,,,,,570,560</t>
  </si>
  <si>
    <t>2025-05-05 23:42:00,490,,,485,470,,487,,,,,490,480</t>
  </si>
  <si>
    <t>2025-05-05 23:42:00,5700,,5700,,5600,,5630,,,,,5700,5610</t>
  </si>
  <si>
    <t>2025-05-05 23:42:00,19475,,20200,,19400,,20050,,,,,20200,19700</t>
  </si>
  <si>
    <t>2025-05-05 23:42:00,148386063.032222,-3248340543.41839,0,0,0,0,0,0</t>
  </si>
  <si>
    <t>2025-05-05 23:42:00,625490652.75113,-2170003463.30002,0,0,0,0,0,0</t>
  </si>
  <si>
    <t>2025-05-05 23:42:00,261930259.217176,425359.736439148,0,0,0,0,0,0</t>
  </si>
  <si>
    <t>2025-05-05 23:42:00,25772378.0519506,1388.3755229888,0,0,0,0,0,0</t>
  </si>
  <si>
    <t>2025-05-05 23:43:00,575,,,560,575,,564.5,,,,,570,560</t>
  </si>
  <si>
    <t>2025-05-05 23:43:00,490,,,485,470,,487,,,,,490,480</t>
  </si>
  <si>
    <t>2025-05-05 23:43:00,5700,,5700,,5600,,5620,,,,,5700,5610</t>
  </si>
  <si>
    <t>2025-05-05 23:43:00,19475,,,,19400,,20050,,,,,20200,19700</t>
  </si>
  <si>
    <t>2025-05-05 23:43:00,137576326.984315,-3342097212.00009,0,0,0,0,0,0</t>
  </si>
  <si>
    <t>2025-05-05 23:43:00,601131747.054994,-2248576636.10556,0,0,0,0,0,0</t>
  </si>
  <si>
    <t>2025-05-05 23:43:00,262020309.204473,427122.679525525,109.833333333333,7,2589.70833333332,134.8,0.0503138322889188,3.34</t>
  </si>
  <si>
    <t>2025-05-05 23:43:00,25769433.0955964,-1194.57683475483,0,0,0,0,0,0</t>
  </si>
  <si>
    <t>2025-05-05 23:44:00,575,,,560,575,,564.5,,,,,570,560</t>
  </si>
  <si>
    <t>2025-05-05 23:44:00,490,,,485,470,,487,,,,,490,480</t>
  </si>
  <si>
    <t>2025-05-05 23:44:00,5700,,5700,,5600,,5620,,,,,5700,5610</t>
  </si>
  <si>
    <t>2025-05-05 23:44:00,19475,,20200,,19400,,20050,,,,,20200,19700</t>
  </si>
  <si>
    <t>2025-05-05 23:44:00,150825750.308241,-3240424212.14463,0,0,0,0,0,0</t>
  </si>
  <si>
    <t>2025-05-05 23:44:00,624720497.2538,-2171769423.89893,0,0,0,0,0,0</t>
  </si>
  <si>
    <t>2025-05-05 23:44:00,261895240.889117,443609.149896591,45.1666666666666,4,197.241666666666,19.1,0.011729519361822,0.51</t>
  </si>
  <si>
    <t>2025-05-05 23:44:00,25768863.6581348,1266.163056664,0,0,0,0,0,0</t>
  </si>
  <si>
    <t>2025-05-05 23:45:00,575,,,560,575,,564.5,,,,,570,560</t>
  </si>
  <si>
    <t>2025-05-05 23:45:00,490,,,485,470,,487,,,,,490,480</t>
  </si>
  <si>
    <t>2025-05-05 23:45:00,5700,,5700,,5600,,5620,,,,,5700,5610</t>
  </si>
  <si>
    <t>2025-05-05 23:45:00,19475,,20200,,19400,,20050,,,,,20200,19700</t>
  </si>
  <si>
    <t>2025-05-05 23:45:00,150752137.197232,-3241162717.01144,0,0,0,0,0,0</t>
  </si>
  <si>
    <t>2025-05-05 23:45:00,621075667.00076,-2191753254.77768,0,0,0,0,0,0</t>
  </si>
  <si>
    <t>2025-05-05 23:45:00,261909161.811865,445197.133043958,42.9999999999998,1,184.899999999999,4.3,0.00327710323496749,0.11</t>
  </si>
  <si>
    <t>2025-05-05 23:45:00,25769638.736832,660.970699099757,0,0,0,0,0,0</t>
  </si>
  <si>
    <t>2025-05-05 23:46:00,575,,,560,575,,564.5,,,,,570,560</t>
  </si>
  <si>
    <t>2025-05-05 23:46:00,490,,,485,470,,487,,,,,490,480</t>
  </si>
  <si>
    <t>2025-05-05 23:46:00,5700,,5700,,5600,,5620,,,,,5700,5610</t>
  </si>
  <si>
    <t>2025-05-05 23:46:00,19475,,20200,,19400,,20050,,,,,20200,19700</t>
  </si>
  <si>
    <t>2025-05-05 23:46:00,174151570.745961,-3104487478.2757,0,0,0,0,0,0</t>
  </si>
  <si>
    <t>2025-05-05 23:46:00,642340541.549358,-2080642897.16949,0,0,0,0,0,0</t>
  </si>
  <si>
    <t>2025-05-05 23:46:00,262440395.753412,461427.53715152,47.4666666666667,12,226.506666666667,39.35,-0.00236288081618522,1.09</t>
  </si>
  <si>
    <t>2025-05-05 23:46:00,25763617.3863106,3665.93829133056,0,0,0,0,0,0</t>
  </si>
  <si>
    <t>2025-05-05 23:47:00,575,,,560,575,,564.5,,,,,570,560</t>
  </si>
  <si>
    <t>2025-05-05 23:47:00,490,,,485,470,,487,,,,,490,480</t>
  </si>
  <si>
    <t>2025-05-05 23:47:00,5700,,5700,,5600,,5620,,,,,5700,5610</t>
  </si>
  <si>
    <t>2025-05-05 23:47:00,19475,,20200,,19400,,20050,,,,,20200,19700</t>
  </si>
  <si>
    <t>2025-05-05 23:47:00,191425908.818548,-2966328110.22324,0,0,0,0,0,0</t>
  </si>
  <si>
    <t>2025-05-05 23:47:00,642333850.450297,-2080599779.4888,0,0,0,0,0,0</t>
  </si>
  <si>
    <t>2025-05-05 23:47:00,262008449.645127,461247.783484637,24,1,93.6666666666667,5.8,0.0137868695396786,0.12</t>
  </si>
  <si>
    <t>2025-05-05 23:47:00,25762882.5060797,4373.98712472568,0,0,0,0,0,0</t>
  </si>
  <si>
    <t>2025-05-05 23:48:00,575,,,560,575,,564.5,,,,,570,560</t>
  </si>
  <si>
    <t>2025-05-05 23:48:00,490,,,485,470,,487,,,,,490,480</t>
  </si>
  <si>
    <t>2025-05-05 23:48:00,5700,,5700,,5600,,5620,,,,,5700,5610</t>
  </si>
  <si>
    <t>2025-05-05 23:48:00,19475,,20200,,19400,,20050,,,,,20200,19700</t>
  </si>
  <si>
    <t>2025-05-05 23:48:00,186993152.107271,-3001022850.62435,0,0,0,0,0,0</t>
  </si>
  <si>
    <t>2025-05-05 23:48:00,638405262.28009,-2101357209.2944,0,0,0,0,0,0</t>
  </si>
  <si>
    <t>2025-05-05 23:48:00,262054435.336334,461708.373175401,28.9999999999999,2,693.374999999997,35.55,0.0141155697824047,0.84</t>
  </si>
  <si>
    <t>2025-05-05 23:48:00,25760034.208485,3468.74971036109,0,0,0,0,0,0</t>
  </si>
  <si>
    <t>2025-05-05 23:49:00,575,,,560,575,,564.5,,,,,570,560</t>
  </si>
  <si>
    <t>2025-05-05 23:49:00,490,,,485,470,,487,,,,,490,480</t>
  </si>
  <si>
    <t>2025-05-05 23:49:00,5700,,5700,,5600,,5620,,,,,5700,5610</t>
  </si>
  <si>
    <t>2025-05-05 23:49:00,19475,,20200,,19400,,20050,,,,,20200,19700</t>
  </si>
  <si>
    <t>2025-05-05 23:49:00,190828769.374799,-2968246789.43622,0,0,0,0,0,0</t>
  </si>
  <si>
    <t>2025-05-05 23:49:00,644369718.963338,-2070753076.48899,0,0,0,0,0,0</t>
  </si>
  <si>
    <t>2025-05-05 23:49:00,262156139.349777,458718.903052968,0,0,0,0,0,0</t>
  </si>
  <si>
    <t>2025-05-05 23:49:00,25756435.0267859,3691.52252633433,0,0,0,0,0,0</t>
  </si>
  <si>
    <t>2025-05-05 23:50:00,575,,,560,575,,564.5,,,,,570,560</t>
  </si>
  <si>
    <t>2025-05-05 23:50:00,490,,,485,470,,487,,,,,490,480</t>
  </si>
  <si>
    <t>2025-05-05 23:50:00,5700,,5700,,5600,,5620,,,,,5700,5610</t>
  </si>
  <si>
    <t>2025-05-05 23:50:00,19475,,20200,,19400,,20050,,,,,20200,19700</t>
  </si>
  <si>
    <t>2025-05-05 23:50:00,191782695.480731,-2966171698.16826,0,0,0,0,0,0</t>
  </si>
  <si>
    <t>2025-05-05 23:50:00,648291835.819353,-2050987758.66854,0,0,0,0,0,0</t>
  </si>
  <si>
    <t>2025-05-05 23:50:00,261927624.02312,458771.481882852,-0.16666666666667,1,-0.241666666666677,3.7,-0.00352631030795388,0.12</t>
  </si>
  <si>
    <t>2025-05-05 23:50:00,25754576.2321036,4775.12100762438,0,0,0,0,0,0</t>
  </si>
  <si>
    <t>2025-05-05 23:51:00,575,,,560,575,,564.5,,,,,570,560</t>
  </si>
  <si>
    <t>2025-05-05 23:51:00,490,,,485,470,,487,,,,,490,480</t>
  </si>
  <si>
    <t>2025-05-05 23:51:00,5700,,5700,,5600,,5620,,,,,5700,5610</t>
  </si>
  <si>
    <t>2025-05-05 23:51:00,19475,,20200,,19400,,20050,,,,,20200,19700</t>
  </si>
  <si>
    <t>2025-05-05 23:51:00,191338667.162026,-2967844190.09954,0,0,0,0,0,0</t>
  </si>
  <si>
    <t>2025-05-05 23:51:00,648340094.639609,-2051077505.68279,0,0,0,0,0,0</t>
  </si>
  <si>
    <t>2025-05-05 23:51:00,261842114.173844,443454.187409116,-3.50000000000002,14,-10.325,41.3,-0.0445544641195826,1.26</t>
  </si>
  <si>
    <t>2025-05-05 23:51:00,25748201.7558637,5172.44532621722,0,0,0,0,0,0</t>
  </si>
  <si>
    <t>2025-05-05 23:52:00,575,,,560,575,,564.5,,,,,570,560</t>
  </si>
  <si>
    <t>2025-05-05 23:52:00,490,,,485,470,,487,,,,,490,480</t>
  </si>
  <si>
    <t>2025-05-05 23:52:00,5700,,5700,,5600,,5620,,,,,5700,5610</t>
  </si>
  <si>
    <t>2025-05-05 23:52:00,19475,,20200,,19400,,20050,,,,,20200,19700</t>
  </si>
  <si>
    <t>2025-05-05 23:52:00,199905549.926465,-2897635682.22072,0,0,0,0,0,0</t>
  </si>
  <si>
    <t>2025-05-05 23:52:00,656294334.19478,-2010705499.16177,0,0,0,0,0,0</t>
  </si>
  <si>
    <t>2025-05-05 23:52:00,261873176.687693,453803.997431928,3.66666666666667,1,2.93333333333333,0.8,0.00104355139272803,0.02</t>
  </si>
  <si>
    <t>2025-05-05 23:52:00,25748097.9214751,6447.21127230605,0,0,0,0,0,0</t>
  </si>
  <si>
    <t>2025-05-05 23:53:00,575,,,560,575,,564.5,,,,,570,560</t>
  </si>
  <si>
    <t>2025-05-05 23:53:00,490,,,485,470,,487,,,,,490,480</t>
  </si>
  <si>
    <t>2025-05-05 23:53:00,5700,,5700,,5600,,5620,,,,,5700,5610</t>
  </si>
  <si>
    <t>2025-05-05 23:53:00,19475,,20200,,19400,,20050,,,,,20200,19700</t>
  </si>
  <si>
    <t>2025-05-05 23:53:00,199775079.435245,-2900185888.24848,0,0,0,0,0,0</t>
  </si>
  <si>
    <t>2025-05-05 23:53:00,658304945.682451,-2000726156.36725,0,0,0,0,0,0</t>
  </si>
  <si>
    <t>2025-05-05 23:53:00,262049232.55186,445575.500669284,0,0,0,0,0,0</t>
  </si>
  <si>
    <t>2025-05-05 23:53:00,25744312.9515707,6290.82365950659,0,0,0,0,0,0</t>
  </si>
  <si>
    <t>2025-05-05 23:54:00,575,,,560,575,,564.5,,,,,570,560</t>
  </si>
  <si>
    <t>2025-05-05 23:54:00,490,,,485,470,,487,,,,,490,480</t>
  </si>
  <si>
    <t>2025-05-05 23:54:00,5700,,5700,,5600,,5620,,,,,5700,5610</t>
  </si>
  <si>
    <t>2025-05-05 23:54:00,19475,,20200,,19400,,20050,,,,,20200,19700</t>
  </si>
  <si>
    <t>2025-05-05 23:54:00,183890399.077981,-3019508382.26951,0,0,0,0,0,0</t>
  </si>
  <si>
    <t>2025-05-05 23:54:00,642498134.701987,-2082194556.43234,0,0,0,0,0,0</t>
  </si>
  <si>
    <t>2025-05-05 23:54:00,262057098.262333,438351.858289564,45.666666666666,2,1052.64999999999,25.15,-0.00747692058612068,0.56</t>
  </si>
  <si>
    <t>2025-05-05 23:54:00,25741481.3457032,4243.22349704407,0,0,0,0,0,0</t>
  </si>
  <si>
    <t>2025-05-05 23:55:00,575,,,560,575,,564.5,,,,,570,560</t>
  </si>
  <si>
    <t>2025-05-05 23:55:00,490,,,485,470,,487,,,,,490,480</t>
  </si>
  <si>
    <t>2025-05-05 23:55:00,5700,,5700,,5600,,5620,,,,,5700,5610</t>
  </si>
  <si>
    <t>2025-05-05 23:55:00,19475,,20200,,19400,,20050,,,,,20200,19700</t>
  </si>
  <si>
    <t>2025-05-05 23:55:00,208065939.253923,-2854792335.413,0,0,0,0,0,0</t>
  </si>
  <si>
    <t>2025-05-05 23:55:00,654310948.934361,-2021729879.65356,0,0,0,0,0,0</t>
  </si>
  <si>
    <t>2025-05-05 23:55:00,261770872.848353,443082.441016921,11.75,1,234.350000000001,22.45,-0.00292516847806214,0.47</t>
  </si>
  <si>
    <t>2025-05-05 23:55:00,25740255.4870454,5891.30558408528,0,0,0,0,0,0</t>
  </si>
  <si>
    <t>2025-05-05 23:56:00,575,,,560,575,,564.5,,,,,570,560</t>
  </si>
  <si>
    <t>2025-05-05 23:56:00,490,,,485,470,,487,,,,,490,480</t>
  </si>
  <si>
    <t>2025-05-05 23:56:00,5700,,5700,,5600,,5620,,,,,5700,5610</t>
  </si>
  <si>
    <t>2025-05-05 23:56:00,19475,,20200,,19400,,20050,,,,,20200,19700</t>
  </si>
  <si>
    <t>2025-05-05 23:56:00,207943392.493159,-2855606713.94708,0,0,0,0,0,0</t>
  </si>
  <si>
    <t>2025-05-05 23:56:00,646426318.8916,-2062131458.40724,0,0,0,0,0,0</t>
  </si>
  <si>
    <t>2025-05-05 23:56:00,262147885.612117,454351.280930447,0,0,0,0,0,0</t>
  </si>
  <si>
    <t>2025-05-05 23:56:00,25744590.6928712,4598.54917693651,0,0,0,0,0,0</t>
  </si>
  <si>
    <t>2025-05-05 23:57:00,575,,,560,575,,564.5,,,,,570,560</t>
  </si>
  <si>
    <t>2025-05-05 23:57:00,490,,,485,470,,487,,,,,490,480</t>
  </si>
  <si>
    <t>2025-05-05 23:57:00,5700,,5700,,5600,,5620,,,,,5700,5610</t>
  </si>
  <si>
    <t>2025-05-05 23:57:00,19475,,20200,,19400,,20050,,,,,20200,19700</t>
  </si>
  <si>
    <t>2025-05-05 23:57:00,227140854.504013,-2817223103.16522,0,0,0,0,0,0</t>
  </si>
  <si>
    <t>2025-05-05 23:57:00,660433514.301241,-1991856490.14057,0,0,0,0,0,0</t>
  </si>
  <si>
    <t>2025-05-05 23:57:00,261599935.39444,446348.146128998,5.33333333333336,2,40.0000000000002,15,-0.00899438541069668,0.44</t>
  </si>
  <si>
    <t>2025-05-05 23:57:00,25739456.7894232,6812.92549216227,0,0,0,0,0,0</t>
  </si>
  <si>
    <t>2025-05-05 23:58:00,575,,,560,575,,564.5,,,,,570,560</t>
  </si>
  <si>
    <t>2025-05-05 23:58:00,490,,,485,470,,487,,,,,490,480</t>
  </si>
  <si>
    <t>2025-05-05 23:58:00,5700,,5700,,5600,,5620,,,,,5700,5610</t>
  </si>
  <si>
    <t>2025-05-05 23:58:00,19475,,20200,,19400,,20050,,,,,20200,19700</t>
  </si>
  <si>
    <t>2025-05-05 23:58:00,235302914.568981,-2768749005.81319,0,0,0,0,0,0</t>
  </si>
  <si>
    <t>2025-05-05 23:58:00,666372586.090602,-1962138600.52611,0,0,0,0,0,0</t>
  </si>
  <si>
    <t>2025-05-05 23:58:00,261496445.520544,447351.494967432,11,1,47.3000000000001,4.3,0.00340167346457597,0.11</t>
  </si>
  <si>
    <t>2025-05-05 23:58:00,25735015.0499347,7584.38100736477,0,0,0,0,0,0</t>
  </si>
  <si>
    <t>2025-05-05 23:59:00,575,,,560,575,,564.5,,,,,570,560</t>
  </si>
  <si>
    <t>2025-05-05 23:59:00,490,,,485,470,,487,,,,,490,480</t>
  </si>
  <si>
    <t>2025-05-05 23:59:00,5700,,5700,,5600,,5620,,,,,5700,5610</t>
  </si>
  <si>
    <t>2025-05-05 23:59:00,19475,,20200,,19400,,20050,,,,,20200,19700</t>
  </si>
  <si>
    <t>2025-05-05 23:59:00,235227848.203095,-2768911263.79435,0,0,0,0,0,0</t>
  </si>
  <si>
    <t>2025-05-05 23:59:00,674209974.030152,-1923006485.44055,0,0,0,0,0,0</t>
  </si>
  <si>
    <t>2025-05-05 23:59:00,261219700.474999,452582.565101617,96.0833333333334,11,1230.02333333333,101.5,0.0260266084398554,2.68</t>
  </si>
  <si>
    <t>2025-05-05 23:59:00,25730849.321891,9500.78668197188,0,0,0,0,0,0</t>
  </si>
  <si>
    <t>2025-05-06 00:00:00,575,,,560,575,,564.5,,,,,570,560</t>
  </si>
  <si>
    <t>2025-05-06 00:00:00,490,,,485,470,,487,,,,,490,480</t>
  </si>
  <si>
    <t>2025-05-06 00:00:00,5700,,5700,,5600,,5620,,,,,5700,5610</t>
  </si>
  <si>
    <t>2025-05-06 00:00:00,19475,,20200,,19400,,20050,,,,,20200,19700</t>
  </si>
  <si>
    <t>2025-05-06 00:00:00,261207942.357342,-2590149819.76603,0,0,0,0,0,0</t>
  </si>
  <si>
    <t>2025-05-06 00:00:00,679328543.410049,-2000332115.62873,0,0,0,0,0,0</t>
  </si>
  <si>
    <t>2025-05-06 00:00:00,261055263.284362,450160.975957591,35.0000000000001,2,823.841333333336,60.29,0.00169631755223815,1.38</t>
  </si>
  <si>
    <t>2025-05-06 00:00:00,25729607.3349081,10406.416253893,0,0,0,0,0,0</t>
  </si>
  <si>
    <t>2025-05-06 00:01:00,575,,,560,575,,564.5,,,,,570,560</t>
  </si>
  <si>
    <t>2025-05-06 00:01:00,490,,,485,470,,487,,,,,490,480</t>
  </si>
  <si>
    <t>2025-05-06 00:01:00,5700,,5700,,5600,,5620,,,,,5700,5610</t>
  </si>
  <si>
    <t>2025-05-06 00:01:00,19475,,20200,,19400,,20050,,,,,20200,19700</t>
  </si>
  <si>
    <t>2025-05-06 00:01:00,248216753.503648,-2683720377.57543,0,0,0,0,0,0</t>
  </si>
  <si>
    <t>2025-05-06 00:01:00,678105614.376807,-1982955397.87013,0,0,0,0,0,0</t>
  </si>
  <si>
    <t>2025-05-06 00:01:00,261449540.285163,459116.69397717,11.2333333333333,2,71.5513333333333,12.42,0.000236493012669621,0.34</t>
  </si>
  <si>
    <t>2025-05-06 00:01:00,25730786.5493155,9863.36312331937,0,0,0,0,0,0</t>
  </si>
  <si>
    <t>2025-05-06 00:02:00,575,,,560,575,,564.5,,,,,570,560</t>
  </si>
  <si>
    <t>2025-05-06 00:02:00,490,,,485,470,,487,,,,,490,480</t>
  </si>
  <si>
    <t>2025-05-06 00:02:00,5700,,5700,,5600,,5620,,,,,5700,5610</t>
  </si>
  <si>
    <t>2025-05-06 00:02:00,19475,,20200,,19400,,20050,,,,,20200,19700</t>
  </si>
  <si>
    <t>2025-05-06 00:02:00,239396957.472449,-2742496164.87954,0,0,0,0,0,0</t>
  </si>
  <si>
    <t>2025-05-06 00:02:00,666424511.833995,-1963206168.33882,0,0,0,0,0,0</t>
  </si>
  <si>
    <t>2025-05-06 00:02:00,261528408.83734,451588.709969836,42.9999999999999,1,1034.51666666666,44.05,0.0216720967388395,1.05</t>
  </si>
  <si>
    <t>2025-05-06 00:02:00,25728695.2797103,7937.21783203504,0,0,0,0,0,0</t>
  </si>
  <si>
    <t>2025-05-06 00:03:00,575,,,560,575,,564.5,,,,,570,560</t>
  </si>
  <si>
    <t>2025-05-06 00:03:00,490,,,485,470,,487,,,,,490,480</t>
  </si>
  <si>
    <t>2025-05-06 00:03:00,5700,,5700,,5600,,5620,,,,,5700,5610</t>
  </si>
  <si>
    <t>2025-05-06 00:03:00,19475,,20200,,19400,,20050,,,,,20200,19700</t>
  </si>
  <si>
    <t>2025-05-06 00:03:00,218881720.154084,-2854613881.18832,0,0,0,0,0,0</t>
  </si>
  <si>
    <t>2025-05-06 00:03:00,662562740.618217,-1983252639.84183,0,0,0,0,0,0</t>
  </si>
  <si>
    <t>2025-05-06 00:03:00,261640781.329522,451998.019582109,36.3333333333333,31,183.936666666667,14,0.0136902460150104,0.31</t>
  </si>
  <si>
    <t>2025-05-06 00:03:00,25725940.4568794,7203.54576228491,0,0,0,0,0,0</t>
  </si>
  <si>
    <t>2025-05-06 00:04:00,575,,,560,575,,564.5,,,,,570,560</t>
  </si>
  <si>
    <t>2025-05-06 00:04:00,490,,,485,470,,487,,,,,490,480</t>
  </si>
  <si>
    <t>2025-05-06 00:04:00,5700,,5700,,5600,,5620,,,,,5700,5610</t>
  </si>
  <si>
    <t>2025-05-06 00:04:00,19475,,20200,,19400,,20050,,,,,20200,19700</t>
  </si>
  <si>
    <t>2025-05-06 00:04:00,177680233.919227,-3074373670.12214,0,0,0,0,0,0</t>
  </si>
  <si>
    <t>2025-05-06 00:04:00,626983199.666979,-2165912069.87743,0,0,0,0,0,0</t>
  </si>
  <si>
    <t>2025-05-06 00:04:00,261724963.50276,444141.640858008,225.933333333333,11,2597.63866666666,115.07,0.0552205613050023,2.93</t>
  </si>
  <si>
    <t>2025-05-06 00:04:00,25725051.1203546,1411.19131195603,0,0,0,0,0,0</t>
  </si>
  <si>
    <t>2025-05-06 00:05:00,575,,,560,575,,564.5,,,,,570,560</t>
  </si>
  <si>
    <t>2025-05-06 00:05:00,490,,,485,470,,487,,,,,490,480</t>
  </si>
  <si>
    <t>2025-05-06 00:05:00,5700,,5700,,5600,,5620,,,,,5700,5610</t>
  </si>
  <si>
    <t>2025-05-06 00:05:00,19475,,20200,,19400,,20050,,,,,20200,19700</t>
  </si>
  <si>
    <t>2025-05-06 00:05:00,150280577.510628,-3246831244.92245,0,0,0,0,0,0</t>
  </si>
  <si>
    <t>2025-05-06 00:05:00,619541832.77931,-2206220908.25194,0,0,0,0,0,0</t>
  </si>
  <si>
    <t>2025-05-06 00:05:00,261880330.075105,441336.134548454,-1.5,0,-0.975,1.6,-0.00143279140123578,0.05</t>
  </si>
  <si>
    <t>2025-05-06 00:05:00,25727972.0043531,58.9116382179543,0,0,0,0,0,0</t>
  </si>
  <si>
    <t>2025-05-06 00:06:00,575,,,560,575,,564.5,,,,,570,560</t>
  </si>
  <si>
    <t>2025-05-06 00:06:00,490,,,485,470,,487,,,,,490,480</t>
  </si>
  <si>
    <t>2025-05-06 00:06:00,5700,,5700,,5600,,5620,,,,,5700,5610</t>
  </si>
  <si>
    <t>2025-05-06 00:06:00,19475,,20200,,19400,,20050,,,,,20200,19700</t>
  </si>
  <si>
    <t>2025-05-06 00:06:00,177690651.91766,-3075248928.98074,0,0,0,0,0,0</t>
  </si>
  <si>
    <t>2025-05-06 00:06:00,630901599.807106,-2146350331.47898,0,0,0,0,0,0</t>
  </si>
  <si>
    <t>2025-05-06 00:06:00,261880001.230083,445834.486703007,46.1499999999999,4,623.877999999998,46.67,0.00274627782129866,1.12</t>
  </si>
  <si>
    <t>2025-05-06 00:06:00,25723552.1325462,1584.67886685391,0,0,0,0,0,0</t>
  </si>
  <si>
    <t>2025-05-06 00:07:00,575,,,560,575,,564.5,,,,,570,560</t>
  </si>
  <si>
    <t>2025-05-06 00:07:00,490,,,485,470,,487,,,,,490,480</t>
  </si>
  <si>
    <t>2025-05-06 00:07:00,5700,,5700,,5600,,5620,,,,,5700,5610</t>
  </si>
  <si>
    <t>2025-05-06 00:07:00,19475,,20200,,19400,,20050,,,,,20200,19700</t>
  </si>
  <si>
    <t>2025-05-06 00:07:00,195109375.593192,-2937813095.30644,0,0,0,0,0,0</t>
  </si>
  <si>
    <t>2025-05-06 00:07:00,642643005.114991,-2085280693.56408,0,0,0,0,0,0</t>
  </si>
  <si>
    <t>2025-05-06 00:07:00,261946558.624214,468058.424416132,11,1,202.4,18.4,-0.0048798141268138,0.43</t>
  </si>
  <si>
    <t>2025-05-06 00:07:00,25721931.0663047,4912.07096172831,0,0,0,0,0,0</t>
  </si>
  <si>
    <t>2025-05-06 00:08:00,575,,,560,575,,564.5,,,,,570,560</t>
  </si>
  <si>
    <t>2025-05-06 00:08:00,490,,,485,470,,487,,,,,490,480</t>
  </si>
  <si>
    <t>2025-05-06 00:08:00,5700,,5700,,5600,,5620,,,,,5700,5610</t>
  </si>
  <si>
    <t>2025-05-06 00:08:00,19475,,20200,,19400,,20050,,,,,20200,19700</t>
  </si>
  <si>
    <t>2025-05-06 00:08:00,211078211.95207,-2866883238.24245,0,0,0,0,0,0</t>
  </si>
  <si>
    <t>2025-05-06 00:08:00,652623244.35807,-2035004655.82633,0,0,0,0,0,0</t>
  </si>
  <si>
    <t>2025-05-06 00:08:00,261623211.12871,468406.702655973,0,0,0,0,0,0</t>
  </si>
  <si>
    <t>2025-05-06 00:08:00,25719616.4960624,5687.96641489131,0,0,0,0,0,0</t>
  </si>
  <si>
    <t>2025-05-06 00:09:00,575,,,560,575,,564.5,,,,,570,560</t>
  </si>
  <si>
    <t>2025-05-06 00:09:00,490,,,485,470,,487,,,,,490,480</t>
  </si>
  <si>
    <t>2025-05-06 00:09:00,5700,,5700,,5600,,5620,,,,,5700,5600</t>
  </si>
  <si>
    <t>2025-05-06 00:09:00,19475,,20200,,19400,,20050,,,,,20200,19700</t>
  </si>
  <si>
    <t>2025-05-06 00:09:00,226767543.050382,-2818324480.30223,0,0,0,0,0,0</t>
  </si>
  <si>
    <t>2025-05-06 00:09:00,664486934.052707,-1974946217.73665,0,0,0,0,0,0</t>
  </si>
  <si>
    <t>2025-05-06 00:09:00,261358866.657581,471743.939669739,0,0,0,0,0,0</t>
  </si>
  <si>
    <t>2025-05-06 00:09:00,25716316.4027262,7603.81777477729,0,0,0,0,0,0</t>
  </si>
  <si>
    <t>2025-05-06 00:10:00,575,,,560,575,,564.5,,,,,570,560</t>
  </si>
  <si>
    <t>2025-05-06 00:10:00,490,,,485,470,,487,,,,,490,480</t>
  </si>
  <si>
    <t>2025-05-06 00:10:00,5700,,5700,,5600,,5620,,,,,5700,5600</t>
  </si>
  <si>
    <t>2025-05-06 00:10:00,19475,,20200,,19400,,20050,,,,,20200,19700</t>
  </si>
  <si>
    <t>2025-05-06 00:10:00,230904310.532498,-2795055945.41651,0,0,0,0,0,0</t>
  </si>
  <si>
    <t>2025-05-06 00:10:00,656558172.708685,-2015130662.6259,0,0,0,0,0,0</t>
  </si>
  <si>
    <t>2025-05-06 00:10:00,261545103.310168,468931.481263506,1.10000000000001,2,6.89900000000003,10.13,-0.00810073546152404,0.3</t>
  </si>
  <si>
    <t>2025-05-06 00:10:00,25718148.472375,5870.14826061873,0,0,0,0,0,0</t>
  </si>
  <si>
    <t>2025-05-06 00:11:00,575,,,560,575,,564.5,,,,,570,560</t>
  </si>
  <si>
    <t>2025-05-06 00:11:00,490,,,485,470,,487,,,,,490,480</t>
  </si>
  <si>
    <t>2025-05-06 00:11:00,5700,,5700,,5600,,5620,,,,,5700,5600</t>
  </si>
  <si>
    <t>2025-05-06 00:11:00,19475,,20200,,19400,,20050,,,,,20200,19700</t>
  </si>
  <si>
    <t>2025-05-06 00:11:00,230920091.070024,-2794433065.6745,0,0,0,0,0,0</t>
  </si>
  <si>
    <t>2025-05-06 00:11:00,662527505.674496,-1985280267.28258,0,0,0,0,0,0</t>
  </si>
  <si>
    <t>2025-05-06 00:11:00,261163348.241141,462025.969081617,0,1,0,3.7,-0.00351517189731882,0.11</t>
  </si>
  <si>
    <t>2025-05-06 00:11:00,25712932.137168,7027.64986797979,0,0,0,0,0,0</t>
  </si>
  <si>
    <t>2025-05-06 00:12:00,575,,,560,575,,564.5,,,,,570,560</t>
  </si>
  <si>
    <t>2025-05-06 00:12:00,490,,,485,470,,487,,,,,490,480</t>
  </si>
  <si>
    <t>2025-05-06 00:12:00,5700,,5700,,5600,,5620,,,,,5700,5600</t>
  </si>
  <si>
    <t>2025-05-06 00:12:00,19475,,20200,,19400,,20050,,,,,20200,19700</t>
  </si>
  <si>
    <t>2025-05-06 00:12:00,239264052.385071,-2741962513.4047,0,0,0,0,0,0</t>
  </si>
  <si>
    <t>2025-05-06 00:12:00,674444623.584264,-1926303322.90349,0,0,0,0,0,0</t>
  </si>
  <si>
    <t>2025-05-06 00:12:00,261383180.006002,470273.865139477,11.8333333333334,-1,260.800000000001,13.9,0.000596792264380913,0.29</t>
  </si>
  <si>
    <t>2025-05-06 00:12:00,25707129.2448014,9113.71332907084,0,0,0,0,0,0</t>
  </si>
  <si>
    <t>2025-05-06 00:13:00,575,,,560,575,,564.5,,,,,570,560</t>
  </si>
  <si>
    <t>2025-05-06 00:13:00,490,,,485,470,,487,,,,,490,480</t>
  </si>
  <si>
    <t>2025-05-06 00:13:00,5700,,5700,,5600,,5620,,,,,5700,5600</t>
  </si>
  <si>
    <t>2025-05-06 00:13:00,19475,,20200,,19400,,20050,,,,,20200,19700</t>
  </si>
  <si>
    <t>2025-05-06 00:13:00,230628625.33948,-2794642811.46324,0,0,0,0,0,0</t>
  </si>
  <si>
    <t>2025-05-06 00:13:00,674521601.678257,-1926580320.84545,0,0,0,0,0,0</t>
  </si>
  <si>
    <t>2025-05-06 00:13:00,261209178.433954,458983.959694593,0,0,0,0,0,0</t>
  </si>
  <si>
    <t>2025-05-06 00:13:00,25702878.9247573,8697.4157927602,0,0,0,0,0,0</t>
  </si>
  <si>
    <t>2025-05-06 00:14:00,575,,,560,575,,564.5,,,,,570,560</t>
  </si>
  <si>
    <t>2025-05-06 00:14:00,490,,,485,470,,487,,,,,490,480</t>
  </si>
  <si>
    <t>2025-05-06 00:14:00,5700,,5700,,5600,,5620,,,,,5700,5600</t>
  </si>
  <si>
    <t>2025-05-06 00:14:00,19475,,20200,,19400,,20050,,,,,20200,19700</t>
  </si>
  <si>
    <t>2025-05-06 00:14:00,173497274.751566,-3112085935.85683,0,0,0,0,0,0</t>
  </si>
  <si>
    <t>2025-05-06 00:14:00,633002449.021382,-2136663782.66491,0,0,0,0,0,0</t>
  </si>
  <si>
    <t>2025-05-06 00:14:00,261550950.20921,446266.717727918,89.4999999999999,5,1378.73333333333,63.8,0.0240254705067225,1.6</t>
  </si>
  <si>
    <t>2025-05-06 00:14:00,25706801.9706464,2340.25885886303,0,0,0,0,0,0</t>
  </si>
  <si>
    <t>2025-05-06 00:15:00,575,,,560,575,,564.5,,,,,570,560</t>
  </si>
  <si>
    <t>2025-05-06 00:15:00,490,,,485,470,,487,,,,,490,480</t>
  </si>
  <si>
    <t>2025-05-06 00:15:00,5700,,5700,,5600,,5620,,,,,5700,5600</t>
  </si>
  <si>
    <t>2025-05-06 00:15:00,19475,,20200,,19400,,20050,,,,,20200,19700</t>
  </si>
  <si>
    <t>2025-05-06 00:15:00,149804033.701352,-3250022820.19029,0,0,0,0,0,0</t>
  </si>
  <si>
    <t>2025-05-06 00:15:00,623231240.14707,-2188809656.20241,0,0,0,0,0,0</t>
  </si>
  <si>
    <t>2025-05-06 00:15:00,261582271.537028,437038.60017285,0,0,0,0,0,0</t>
  </si>
  <si>
    <t>2025-05-06 00:15:00,25707321.6611668,241.200259151538,0,0,0,0,0,0</t>
  </si>
  <si>
    <t>2025-05-06 00:16:00,575,,,560,575,,564.5,,,,,570,560</t>
  </si>
  <si>
    <t>2025-05-06 00:16:00,490,,,485,470,,487,,,,,490,480</t>
  </si>
  <si>
    <t>2025-05-06 00:16:00,5700,,5700,,5600,,5620,,,,,5700,5600</t>
  </si>
  <si>
    <t>2025-05-06 00:16:00,19475,,20200,,19400,,20050,,,,,20200,19700</t>
  </si>
  <si>
    <t>2025-05-06 00:16:00,163198113.268067,-3148192767.21105,0,0,0,0,0,0</t>
  </si>
  <si>
    <t>2025-05-06 00:16:00,627197242.257913,-2168622716.59329,0,0,0,0,0,0</t>
  </si>
  <si>
    <t>2025-05-06 00:16:00,261804395.750556,449405.347464702,43,8,41.325,6.15,0.00705768811642175,0.12</t>
  </si>
  <si>
    <t>2025-05-06 00:16:00,25706658.5346173,1194.10658415065,0,0,0,0,0,0</t>
  </si>
  <si>
    <t>2025-05-06 00:17:00,575,,,560,575,,564.5,,,,,570,560</t>
  </si>
  <si>
    <t>2025-05-06 00:17:00,490,,,485,470,,487,,,,,490,480</t>
  </si>
  <si>
    <t>2025-05-06 00:17:00,5700,,5700,,5600,,5620,,,,,5700,5600</t>
  </si>
  <si>
    <t>2025-05-06 00:17:00,19475,,,,19400,,20050,,,,,20200,19700</t>
  </si>
  <si>
    <t>2025-05-06 00:17:00,127517169.752008,-3417168033.67654,0,0,0,0,0,0</t>
  </si>
  <si>
    <t>2025-05-06 00:17:00,605835023.81445,-2238234159.54389,0,0,0,0,0,0</t>
  </si>
  <si>
    <t>2025-05-06 00:17:00,262087750.906335,432131.203548126,59.3333333333334,13,819.158333333336,84.35,-0.0259753687806953,2.34</t>
  </si>
  <si>
    <t>2025-05-06 00:17:00,25702124.2458513,-1378.52639293715,0,0,0,0,0,0</t>
  </si>
  <si>
    <t>2025-05-06 00:18:00,575,,,560,575,,564.5,,,,,570,560</t>
  </si>
  <si>
    <t>2025-05-06 00:18:00,490,,,485,470,,487,,,,,490,480</t>
  </si>
  <si>
    <t>2025-05-06 00:18:00,5700,,5700,,5600,,5620,,,,,5700,5600</t>
  </si>
  <si>
    <t>2025-05-06 00:18:00,19475,,,,19400,,20050,,,,,20200,19700</t>
  </si>
  <si>
    <t>2025-05-06 00:18:00,127529426.579316,-3417375201.187,0,0,0,0,0,0</t>
  </si>
  <si>
    <t>2025-05-06 00:18:00,601586467.514836,-2256057420.37034,0,0,0,0,0,0</t>
  </si>
  <si>
    <t>2025-05-06 00:18:00,261944175.398663,430223.442557302,17,1,50.15,2.95,0.00239364178391544,0.07</t>
  </si>
  <si>
    <t>2025-05-06 00:18:00,25701118.4396745,-1425.86020525423,0,0,0,0,0,0</t>
  </si>
  <si>
    <t>2025-05-06 00:19:00,575,,,560,575,,564.5,,,,,570,560</t>
  </si>
  <si>
    <t>2025-05-06 00:19:00,490,,,485,470,,487,,,,,490,480</t>
  </si>
  <si>
    <t>2025-05-06 00:19:00,5700,,5700,,5600,,5620,,,,,5700,5600</t>
  </si>
  <si>
    <t>2025-05-06 00:19:00,19475,,,,19400,,20050,,,,,20200,19700</t>
  </si>
  <si>
    <t>2025-05-06 00:19:00,84576923.6912038,-3699279797.86746,0,0,0,0,0,0</t>
  </si>
  <si>
    <t>2025-05-06 00:19:00,584432335.009993,-2291132670.7259,0,0,0,0,0,0</t>
  </si>
  <si>
    <t>2025-05-06 00:19:00,262811146.071272,450843.652620846,385,16,4284.75,179.65,0.0990657926355491,4.5</t>
  </si>
  <si>
    <t>2025-05-06 00:19:00,25699660.9424451,-3999.3243567262,0,0,0,0,0,0</t>
  </si>
  <si>
    <t>2025-05-06 00:20:00,575,,,560,575,,564.5,,,,,570,560</t>
  </si>
  <si>
    <t>2025-05-06 00:20:00,490,,,485,470,,487,,,,,490,480</t>
  </si>
  <si>
    <t>2025-05-06 00:20:00,5700,,5700,,5600,,5620,,,,,5700,5600</t>
  </si>
  <si>
    <t>2025-05-06 00:20:00,19475,,,,19400,,20050,,,,,20200,19700</t>
  </si>
  <si>
    <t>2025-05-06 00:20:00,76492147.3553372,-3734369605.7439,0,0,0,0,0,0</t>
  </si>
  <si>
    <t>2025-05-06 00:20:00,572776676.435675,-2195405171.14278,0,0,0,0,0,0</t>
  </si>
  <si>
    <t>2025-05-06 00:20:00,263011860.631829,451411.50661178,90.4999999999999,5,513.4,26.05,0.0121632769019438,0.66</t>
  </si>
  <si>
    <t>2025-05-06 00:20:00,25704047.1955145,-6639.09244526122,0,0,0,0,0,0</t>
  </si>
  <si>
    <t>2025-05-06 00:21:00,575,,,560,575,,564.5,,,,,570,560</t>
  </si>
  <si>
    <t>2025-05-06 00:21:00,490,,,485,470,,487,,,,,490,480</t>
  </si>
  <si>
    <t>2025-05-06 00:21:00,5700,,5700,,5600,,5620,,,,,5700,5600</t>
  </si>
  <si>
    <t>2025-05-06 00:21:00,19475,,,,19400,,20050,,,,,20200,19700</t>
  </si>
  <si>
    <t>2025-05-06 00:21:00,72715932.5303842,-3745177741.87442,0,0,0,0,0,0</t>
  </si>
  <si>
    <t>2025-05-06 00:21:00,570469376.806913,-2205240360.6618,0,0,0,0,0,0</t>
  </si>
  <si>
    <t>2025-05-06 00:21:00,263211179.557946,451922.016922865,100.416666666667,10,755.545833333332,46.05,0.0135531636381629,1.19</t>
  </si>
  <si>
    <t>2025-05-06 00:21:00,25699221.3969715,-6979.55127330355,0,0,0,0,0,0</t>
  </si>
  <si>
    <t>2025-05-06 00:22:00,575,,,560,575,,563.5,,,,,570,560</t>
  </si>
  <si>
    <t>2025-05-06 00:22:00,490,,,485,470,,487,,,,,490,480</t>
  </si>
  <si>
    <t>2025-05-06 00:22:00,5700,,5700,,5600,,5620,,,,,5700,5600</t>
  </si>
  <si>
    <t>2025-05-06 00:22:00,19475,,,,19400,,20050,,,,,20200,19700</t>
  </si>
  <si>
    <t>2025-05-06 00:22:00,62700673.3385865,-3347985769.76816,0,0,0,0,0,0</t>
  </si>
  <si>
    <t>2025-05-06 00:22:00,560150619.055601,-2253385356.55925,0,0,0,0,0,0</t>
  </si>
  <si>
    <t>2025-05-06 00:22:00,262807351.978883,450560.122046815,264.866666666666,10,5750.53399999999,170.21,0.0441631277864707,4.25</t>
  </si>
  <si>
    <t>2025-05-06 00:22:00,25696385.5072351,-8587.65052824289,0,0,0,0,0,0</t>
  </si>
  <si>
    <t>2025-05-06 00:23:00,575,,,560,575,,564.5,,,,,570,560</t>
  </si>
  <si>
    <t>2025-05-06 00:23:00,490,,,485,470,,487,,,,,490,480</t>
  </si>
  <si>
    <t>2025-05-06 00:23:00,5700,,5700,,5600,,5620,,,,,5700,5600</t>
  </si>
  <si>
    <t>2025-05-06 00:23:00,19475,,,,19400,,20050,,,,,20200,19700</t>
  </si>
  <si>
    <t>2025-05-06 00:23:00,76562690.9819696,-3735539575.79202,0,0,0,0,0,0</t>
  </si>
  <si>
    <t>2025-05-06 00:23:00,587934220.417581,-2297314752.08511,0,0,0,0,0,0</t>
  </si>
  <si>
    <t>2025-05-06 00:23:00,262620262.081684,455198.27327347,336.324999999996,11,5968.58624999993,168.64,-0.040215950720143,4.06</t>
  </si>
  <si>
    <t>2025-05-06 00:23:00,25688247.7195061,-3284.47961972545,0,0,0,0,0,0</t>
  </si>
  <si>
    <t>2025-05-06 00:24:00,575,,,560,575,,564.5,,,,,570,560</t>
  </si>
  <si>
    <t>2025-05-06 00:24:00,490,,,485,470,,487,,,,,490,480</t>
  </si>
  <si>
    <t>2025-05-06 00:24:00,5700,,5700,,5600,,5620,,,,,5700,5600</t>
  </si>
  <si>
    <t>2025-05-06 00:24:00,19475,,,,19400,,20050,,,,,20200,19700</t>
  </si>
  <si>
    <t>2025-05-06 00:24:00,96868501.5669082,-3628527524.57585,0,0,0,0,0,0</t>
  </si>
  <si>
    <t>2025-05-06 00:24:00,591557917.574186,-2292254528.24858,0,0,0,0,0,0</t>
  </si>
  <si>
    <t>2025-05-06 00:24:00,262224498.137365,447989.296303746,96.0166666666666,8,1005.17616666667,71.06,0.00446479004629897,1.87</t>
  </si>
  <si>
    <t>2025-05-06 00:24:00,25683085.6298757,-2701.0415689733,0,0,0,0,0,0</t>
  </si>
  <si>
    <t>2025-05-06 00:25:00,575,,,560,575,,564.5,,,,,570,560</t>
  </si>
  <si>
    <t>2025-05-06 00:25:00,490,,,485,470,,487,,,,,490,480</t>
  </si>
  <si>
    <t>2025-05-06 00:25:00,5700,,5700,,5600,,5620,,,,,5700,5600</t>
  </si>
  <si>
    <t>2025-05-06 00:25:00,19475,,,,19400,,20050,,,,,20200,19700</t>
  </si>
  <si>
    <t>2025-05-06 00:25:00,80324625.4839036,-3719588758.35605,0,0,0,0,0,0</t>
  </si>
  <si>
    <t>2025-05-06 00:25:00,583056200.712625,-2277692179.05244,0,0,0,0,0,0</t>
  </si>
  <si>
    <t>2025-05-06 00:25:00,262865336.94763,456000.388679659,7.99999999999996,1,59.9999999999997,7.5,-0.00442804828714955,0.23</t>
  </si>
  <si>
    <t>2025-05-06 00:25:00,25686432.3152186,-4234.03951619188,0,0,0,0,0,0</t>
  </si>
  <si>
    <t>2025-05-06 00:26:00,575,,,560,575,,564.5,,,,,570,560</t>
  </si>
  <si>
    <t>2025-05-06 00:26:00,490,,,485,470,,487,,,,,490,480</t>
  </si>
  <si>
    <t>2025-05-06 00:26:00,5700,,5700,,5600,,5620,,,,,5700,5600</t>
  </si>
  <si>
    <t>2025-05-06 00:26:00,19475,,,,19400,,20050,,,,,20200,19700</t>
  </si>
  <si>
    <t>2025-05-06 00:26:00,72494260.1671761,-3746816058.83954,0,0,0,0,0,0</t>
  </si>
  <si>
    <t>2025-05-06 00:26:00,583109289.576844,-2151116530.61594,0,0,0,0,0,0</t>
  </si>
  <si>
    <t>2025-05-06 00:26:00,262574601.381817,436117.411034557,10.65,3,49.9485000000002,14.07,-0.0117378754736581,0.45</t>
  </si>
  <si>
    <t>2025-05-06 00:26:00,25681825.6358152,-5309.31398284986,0,0,0,0,0,0</t>
  </si>
  <si>
    <t>2025-05-06 00:27:00,575,,,560,575,,564.5,,,,,570,560</t>
  </si>
  <si>
    <t>2025-05-06 00:27:00,490,,,485,470,,487,,,,,490,480</t>
  </si>
  <si>
    <t>2025-05-06 00:27:00,5700,,5700,,5600,,5620,,,,,5700,5600</t>
  </si>
  <si>
    <t>2025-05-06 00:27:00,19475,,,,19400,,20050,,,,,20200,19700</t>
  </si>
  <si>
    <t>2025-05-06 00:27:00,84182282.0609803,-3701766941.06154,0,0,0,0,0,0</t>
  </si>
  <si>
    <t>2025-05-06 00:27:00,574825448.157095,-2188622589.63981,0,0,0,0,0,0</t>
  </si>
  <si>
    <t>2025-05-06 00:27:00,262604226.228357,463010.453749723,235,15,1010.5,64.5,0.046263053267997,1.65</t>
  </si>
  <si>
    <t>2025-05-06 00:27:00,25682276.1799247,-3805.46805224608,0,0,0,0,0,0</t>
  </si>
  <si>
    <t>2025-05-06 00:28:00,575,,,560,575,,564.5,,,,,570,560</t>
  </si>
  <si>
    <t>2025-05-06 00:28:00,490,,,485,470,,487,,,,,490,480</t>
  </si>
  <si>
    <t>2025-05-06 00:28:00,5700,,5700,,5600,,5620,,,,,5700,5600</t>
  </si>
  <si>
    <t>2025-05-06 00:28:00,19475,,,,19400,,20050,,,,,20200,19700</t>
  </si>
  <si>
    <t>2025-05-06 00:28:00,105268859.885729,-3574673783.66782,0,0,0,0,0,0</t>
  </si>
  <si>
    <t>2025-05-06 00:28:00,589844134.416269,-2296577644.2822,0,0,0,0,0,0</t>
  </si>
  <si>
    <t>2025-05-06 00:28:00,262937212.9064,480572.197981413,0,0,0,0,0,0</t>
  </si>
  <si>
    <t>2025-05-06 00:28:00,25678448.1526339,-2929.22669669614,0,0,0,0,0,0</t>
  </si>
  <si>
    <t>2025-05-06 00:29:00,575,,,560,575,,564.5,,,,,570,560</t>
  </si>
  <si>
    <t>2025-05-06 00:29:00,490,,,485,470,,487,,,,,490,480</t>
  </si>
  <si>
    <t>2025-05-06 00:29:00,5700,,5700,,5600,,5620,,,,,5700,5600</t>
  </si>
  <si>
    <t>2025-05-06 00:29:00,19475,,,,19400,,20050,,,,,20200,19700</t>
  </si>
  <si>
    <t>2025-05-06 00:29:00,62217145.5361647,-3736023588.61113,0,0,0,0,0,0</t>
  </si>
  <si>
    <t>2025-05-06 00:29:00,578942329.538692,-2170499707.23893,0,0,0,0,0,0</t>
  </si>
  <si>
    <t>2025-05-06 00:29:00,263453750.120879,473353.255929997,20.1022222222222,3,579.22,314.9,0.00808279074771742,2.3</t>
  </si>
  <si>
    <t>2025-05-06 00:29:00,25675303.369954,-5482.55339031814,0,0,0,0,0,0</t>
  </si>
  <si>
    <t>2025-05-06 00:30:00,575,,,560,575,,564.5,,,,,570,560</t>
  </si>
  <si>
    <t>2025-05-06 00:30:00,490,,,485,470,,487,,,,,490,480</t>
  </si>
  <si>
    <t>2025-05-06 00:30:00,5700,,5700,,5600,,5620,,,,,5700,5600</t>
  </si>
  <si>
    <t>2025-05-06 00:30:00,19475,,,,19400,,20050,,,,,20200,19700</t>
  </si>
  <si>
    <t>2025-05-06 00:30:00,72481760.888934,-3747637574.65406,0,0,0,0,0,0</t>
  </si>
  <si>
    <t>2025-05-06 00:30:00,576929275.643519,-2180282482.6776,0,0,0,0,0,0</t>
  </si>
  <si>
    <t>2025-05-06 00:30:00,263646444.448356,477387.442606368,4,4,9,9,-0.0116710342858091,0.32</t>
  </si>
  <si>
    <t>2025-05-06 00:30:00,25676447.3557764,-5534.02355165324,0,0,0,0,0,0</t>
  </si>
  <si>
    <t>2025-05-06 00:31:00,575,,,560,575,,564.5,,,,,570,560</t>
  </si>
  <si>
    <t>2025-05-06 00:31:00,490,,,485,470,,487,,,,,490,480</t>
  </si>
  <si>
    <t>2025-05-06 00:31:00,5700,,5700,,5600,,5620,,,,,5700,5600</t>
  </si>
  <si>
    <t>2025-05-06 00:31:00,19475,,,,19400,,20050,,,,,20200,19700</t>
  </si>
  <si>
    <t>2025-05-06 00:31:00,68756269.4836517,-3753385545.49582,0,0,0,0,0,0</t>
  </si>
  <si>
    <t>2025-05-06 00:31:00,560169896.735702,-2256653462.03824,0,0,0,0,0,0</t>
  </si>
  <si>
    <t>2025-05-06 00:31:00,263302230.722435,466513.963988257,67.9999999999999,2,435.2,12.8,0.0078117884514673,0.3</t>
  </si>
  <si>
    <t>2025-05-06 00:31:00,25672962.0103659,-5522.94710063607,0,0,0,0,0,0</t>
  </si>
  <si>
    <t>2025-05-06 00:32:00,575,,,560,575,,564.5,,,,,570,560</t>
  </si>
  <si>
    <t>2025-05-06 00:32:00,490,,,485,470,,487,,,,,490,480</t>
  </si>
  <si>
    <t>2025-05-06 00:32:00,5700,,5700,,5600,,5620,,,,,5700,5600</t>
  </si>
  <si>
    <t>2025-05-06 00:32:00,19475,,,,19400,,20050,,,,,20200,19700</t>
  </si>
  <si>
    <t>2025-05-06 00:32:00,62096869.6466431,-3736198792.20595,0,0,0,0,0,0</t>
  </si>
  <si>
    <t>2025-05-06 00:32:00,574875851.27887,-2190334004.30081,0,0,0,0,0,0</t>
  </si>
  <si>
    <t>2025-05-06 00:32:00,264094179.338885,603228.742963749,1.35,2,3.86650000000001,4.74,-0.00585185287660331,0.16</t>
  </si>
  <si>
    <t>2025-05-06 00:32:00,25672806.496945,-6578.79411365327,0,0,0,0,0,0</t>
  </si>
  <si>
    <t>2025-05-06 00:33:00,575,,,560,575,,563.5,,,,,570,560</t>
  </si>
  <si>
    <t>2025-05-06 00:33:00,490,,,485,470,,487,,,,,490,480</t>
  </si>
  <si>
    <t>2025-05-06 00:33:00,5700,,5700,,5600,,5620,,,,,5700,5600</t>
  </si>
  <si>
    <t>2025-05-06 00:33:00,19475,,,,19400,,20050,,,,,20200,19700</t>
  </si>
  <si>
    <t>2025-05-06 00:33:00,31576791.5175476,-3577731305.50728,0,0,0,0,0,0</t>
  </si>
  <si>
    <t>2025-05-06 00:33:00,539050622.163256,-2356192744.03985,0,0,0,0,0,0</t>
  </si>
  <si>
    <t>2025-05-06 00:33:00,264223506.297734,609736.633563236,642.183333333333,34,12626.127,462.87,0.140705795456641,11.46</t>
  </si>
  <si>
    <t>2025-05-06 00:33:00,25674357.6062561,-11221.3742318484,0,0,0,0,0,0</t>
  </si>
  <si>
    <t>2025-05-06 00:34:00,575,,,560,575,,563.5,,,,,570,560</t>
  </si>
  <si>
    <t>2025-05-06 00:34:00,490,,,485,470,,487,,,,,490,480</t>
  </si>
  <si>
    <t>2025-05-06 00:34:00,5700,,5700,,5600,,5620,,,,,5700,5600</t>
  </si>
  <si>
    <t>2025-05-06 00:34:00,19475,,,,19400,,20050,,,,,20200,19700</t>
  </si>
  <si>
    <t>2025-05-06 00:34:00,5250667.12346941,-3770675241.29354,0,0,0,0,0,0</t>
  </si>
  <si>
    <t>2025-05-06 00:34:00,532753558.102802,-2386548090.60769,0,0,0,0,0,0</t>
  </si>
  <si>
    <t>2025-05-06 00:34:00,264642313.613135,605631.081549783,316.066666666667,22,2361.55466666667,149.68,-0.0440067211756338,4.35</t>
  </si>
  <si>
    <t>2025-05-06 00:34:00,25674206.9237443,-12828.7928788825,0,0,0,0,0,0</t>
  </si>
  <si>
    <t>2025-05-06 00:35:00,575,,,560,575,,563.5,,,,,570,560</t>
  </si>
  <si>
    <t>2025-05-06 00:35:00,490,,,485,470,,487,,,,,490,480</t>
  </si>
  <si>
    <t>2025-05-06 00:35:00,5700,,5700,,5600,,5620,,,,,5700,5600</t>
  </si>
  <si>
    <t>2025-05-06 00:35:00,19475,,,,19400,,20050,,,,,20200,19700</t>
  </si>
  <si>
    <t>2025-05-06 00:35:00,40182405.7955251,-3515203183.0248,0,0,0,0,0,0</t>
  </si>
  <si>
    <t>2025-05-06 00:35:00,558098837.053375,-2267620732.00004,0,0,0,0,0,0</t>
  </si>
  <si>
    <t>2025-05-06 00:35:00,263960341.079411,606008.256823527,257.3,23,1032.711,85.01,0.012318619237573,2.19</t>
  </si>
  <si>
    <t>2025-05-06 00:35:00,25665508.1007045,-9040.93649387589,0,0,0,0,0,0</t>
  </si>
  <si>
    <t>2025-05-06 00:36:00,575,,,560,575,,564.5,,,,,570,560</t>
  </si>
  <si>
    <t>2025-05-06 00:36:00,490,,,485,470,,487,,,,,490,480</t>
  </si>
  <si>
    <t>2025-05-06 00:36:00,5700,,5700,,5600,,5620,,,,,5700,5600</t>
  </si>
  <si>
    <t>2025-05-06 00:36:00,19475,,,,19400,,20050,,,,,20200,19700</t>
  </si>
  <si>
    <t>2025-05-06 00:36:00,57726322.0402386,-3640178360.65838,0,0,0,0,0,0</t>
  </si>
  <si>
    <t>2025-05-06 00:36:00,547523206.193598,-2317205341.93258,0,0,0,0,0,0</t>
  </si>
  <si>
    <t>2025-05-06 00:36:00,263923456.791307,631457.969175286,67.2000000000002,3,1027.694,34.49,0.0117660497571652,0.88</t>
  </si>
  <si>
    <t>2025-05-06 00:36:00,25664222.8444292,-9553.46163605305,0,0,0,0,0,0</t>
  </si>
  <si>
    <t>2025-05-06 00:37:00,575,,,560,575,,563.5,,,,,570,560</t>
  </si>
  <si>
    <t>2025-05-06 00:37:00,490,,,485,470,,487,,,,,490,480</t>
  </si>
  <si>
    <t>2025-05-06 00:37:00,5700,,5670,,5600,,5620,,,,,5700,5600</t>
  </si>
  <si>
    <t>2025-05-06 00:37:00,19475,,,,19400,,20050,,,,,20200,19700</t>
  </si>
  <si>
    <t>2025-05-06 00:37:00,48919858.3495334,-3453943431.17485,0,0,0,0,0,0</t>
  </si>
  <si>
    <t>2025-05-06 00:37:00,547537989.119125,-2317878150.66595,0,0,0,0,0,0</t>
  </si>
  <si>
    <t>2025-05-06 00:37:00,263818794.341812,677512.833929286,1699.25000000001,33,19790.7875000001,373.85,0.180336731722638,9.18</t>
  </si>
  <si>
    <t>2025-05-06 00:37:00,25660654.1213071,-8412.02557798923,0,0,0,0,0,0</t>
  </si>
  <si>
    <t>2025-05-06 00:38:00,575,,,560,575,,563.5,,,,,570,560</t>
  </si>
  <si>
    <t>2025-05-06 00:38:00,490,,,485,470,,487,,,,,490,480</t>
  </si>
  <si>
    <t>2025-05-06 00:38:00,5700,,5670,,5600,,5620,,,,,5700,5600</t>
  </si>
  <si>
    <t>2025-05-06 00:38:00,19475,,,,19400,,20050,,,,,20200,19700</t>
  </si>
  <si>
    <t>2025-05-06 00:38:00,53121157.212287,-3423546840.39318,0,0,0,0,0,0</t>
  </si>
  <si>
    <t>2025-05-06 00:38:00,547612734.954114,-2317875870.05758,0,0,0,0,0,0</t>
  </si>
  <si>
    <t>2025-05-06 00:38:00,263616458.332159,672964.613270088,87.9166666666666,4,523.354166666666,20.05,0.00719791653172303,0.5</t>
  </si>
  <si>
    <t>2025-05-06 00:38:00,25658333.5740535,-8097.36874101344,0,0,0,0,0,0</t>
  </si>
  <si>
    <t>2025-05-06 00:39:00,575,,,560,575,,563.5,,,,,570,560</t>
  </si>
  <si>
    <t>2025-05-06 00:39:00,490,,,485,470,,487,,,,,490,480</t>
  </si>
  <si>
    <t>2025-05-06 00:39:00,5700,,5670,,5600,,5620,,,,,5700,5600</t>
  </si>
  <si>
    <t>2025-05-06 00:39:00,19475,,,,19400,,20050,,,,,20200,19700</t>
  </si>
  <si>
    <t>2025-05-06 00:39:00,53080321.4138588,-3424238805.8518,0,0,0,0,0,0</t>
  </si>
  <si>
    <t>2025-05-06 00:39:00,560175018.331104,-2259717815.35427,0,0,0,0,0,0</t>
  </si>
  <si>
    <t>2025-05-06 00:39:00,263698986.764056,760067.610185459,1481.93333333333,55,16953.782,635.77,0.307071315259988,15.94</t>
  </si>
  <si>
    <t>2025-05-06 00:39:00,25660603.5859718,-8080.46119462657,0,0,0,0,0,0</t>
  </si>
  <si>
    <t>2025-05-06 00:40:00,575,,,560,575,,564.5,,,,,570,560</t>
  </si>
  <si>
    <t>2025-05-06 00:40:00,490,,,485,470,,487,,,,,490,480</t>
  </si>
  <si>
    <t>2025-05-06 00:40:00,5700,,5670,,5600,,5620,,,,,5700,5600</t>
  </si>
  <si>
    <t>2025-05-06 00:40:00,19475,,,,19400,,20050,,,,,20200,19700</t>
  </si>
  <si>
    <t>2025-05-06 00:40:00,59334125.2320764,-3701454708.08379,0,0,0,0,0,0</t>
  </si>
  <si>
    <t>2025-05-06 00:40:00,570737965.591125,-2211940455.52883,0,0,0,0,0,0</t>
  </si>
  <si>
    <t>2025-05-06 00:40:00,263538002.796742,747201.642394859,-71,-77,212.86,-6.7,0.0552549636178818,-0.49</t>
  </si>
  <si>
    <t>2025-05-06 00:40:00,25657771.2912595,-6845.18742322055,0,0,0,0,0,0</t>
  </si>
  <si>
    <t>2025-05-06 00:41:00,575,,,560,575,,564.5,,,,,570,560</t>
  </si>
  <si>
    <t>2025-05-06 00:41:00,490,,,485,470,,487,,,,,490,480</t>
  </si>
  <si>
    <t>2025-05-06 00:41:00,5700,,5670,,5600,,5620,,,,,5700,5600</t>
  </si>
  <si>
    <t>2025-05-06 00:41:00,19475,,,,19400,,20050,,,,,20200,19700</t>
  </si>
  <si>
    <t>2025-05-06 00:41:00,91911312.3132047,-3659520597.44335,0,0,0,0,0,0</t>
  </si>
  <si>
    <t>2025-05-06 00:41:00,586441377.188511,-2300003705.23876,0,0,0,0,0,0</t>
  </si>
  <si>
    <t>2025-05-06 00:41:00,262537358.434218,726813.93231467,113.903333333333,15,1117.4321,144.97,-0.0589959518123615,3.81</t>
  </si>
  <si>
    <t>2025-05-06 00:41:00,25649776.9010029,-3842.46183439399,0,0,0,0,0,0</t>
  </si>
  <si>
    <t>2025-05-06 00:42:00,575,,,560,575,,564.5,,,,,570,560</t>
  </si>
  <si>
    <t>2025-05-06 00:42:00,490,,,485,470,,487,,,,,490,480</t>
  </si>
  <si>
    <t>2025-05-06 00:42:00,5700,,5670,,5600,,5620,,,,,5700,5600</t>
  </si>
  <si>
    <t>2025-05-06 00:42:00,19475,,,,19400,,20050,,,,,20200,19700</t>
  </si>
  <si>
    <t>2025-05-06 00:42:00,100525158.202922,-3606786823.20417,0,0,0,0,0,0</t>
  </si>
  <si>
    <t>2025-05-06 00:42:00,588187338.039839,-2301183882.42231,0,0,0,0,0,0</t>
  </si>
  <si>
    <t>2025-05-06 00:42:00,262827634.525376,726575.970555477,67,24,517.6,80.05,-0.0596487530689585,2.34</t>
  </si>
  <si>
    <t>2025-05-06 00:42:00,25650710.380622,-3826.00746139877,0,0,0,0,0,0</t>
  </si>
  <si>
    <t>2025-05-06 00:43:00,575,,,560,575,,564.5,,,,,570,560</t>
  </si>
  <si>
    <t>2025-05-06 00:43:00,490,,,485,470,,487,,,,,490,480</t>
  </si>
  <si>
    <t>2025-05-06 00:43:00,5700,,5670,,5600,,5620,,,,,5700,5600</t>
  </si>
  <si>
    <t>2025-05-06 00:43:00,19475,,,,19400,,20050,,,,,20200,19700</t>
  </si>
  <si>
    <t>2025-05-06 00:43:00,68377268.4897713,-3755867846.51237,0,0,0,0,0,0</t>
  </si>
  <si>
    <t>2025-05-06 00:43:00,572853988.886698,-2203699909.72953,0,0,0,0,0,0</t>
  </si>
  <si>
    <t>2025-05-06 00:43:00,263290882.374525,712343.311755382,79.0333333333332,7,933.218999999998,66.79,-0.00977316528213693,1.63</t>
  </si>
  <si>
    <t>2025-05-06 00:43:00,25651068.8378044,-6646.64294772312,0,0,0,0,0,0</t>
  </si>
  <si>
    <t>2025-05-06 00:44:00,575,,,560,575,,563.5,,,,,570,560</t>
  </si>
  <si>
    <t>2025-05-06 00:44:00,490,,,485,470,,487,,,,,490,480</t>
  </si>
  <si>
    <t>2025-05-06 00:44:00,5700,,5670,,5600,,5620,,,,,5700,5600</t>
  </si>
  <si>
    <t>2025-05-06 00:44:00,19475,,,,19400,,20050,,,,,20200,19700</t>
  </si>
  <si>
    <t>2025-05-06 00:44:00,26586676.4897251,-3618507854.60711,0,0,0,0,0,0</t>
  </si>
  <si>
    <t>2025-05-06 00:44:00,545595237.981502,-2329921361.38514,0,0,0,0,0,0</t>
  </si>
  <si>
    <t>2025-05-06 00:44:00,263928421.993501,701664.688783332,87.829696969697,7,2980.75167878788,181.49,0.0125557057454641,2.83</t>
  </si>
  <si>
    <t>2025-05-06 00:44:00,25648106.3652541,-10635.0138639951,0,0,0,0,0,0</t>
  </si>
  <si>
    <t>2025-05-06 00:45:00,575,,,560,575,,563.5,,,,,570,560</t>
  </si>
  <si>
    <t>2025-05-06 00:45:00,490,,,485,470,,487,,,,,490,480</t>
  </si>
  <si>
    <t>2025-05-06 00:45:00,5700,,5670,,5600,,5620,,,,,5700,5600</t>
  </si>
  <si>
    <t>2025-05-06 00:45:00,19475,,,,19400,,20050,,,,,20200,19700</t>
  </si>
  <si>
    <t>2025-05-06 00:45:00,13533571.4435903,-3714529362.3865,0,0,0,0,0,0</t>
  </si>
  <si>
    <t>2025-05-06 00:45:00,537092263.812953,-2370181926.59691,0,0,0,0,0,0</t>
  </si>
  <si>
    <t>2025-05-06 00:45:00,264166052.619066,705995.077077088,63.3333333333333,4,671.708333333332,32.4,-0.00235408368873772,0.74</t>
  </si>
  <si>
    <t>2025-05-06 00:45:00,25650852.123399,-11969.898927254,0,0,0,0,0,0</t>
  </si>
  <si>
    <t>2025-05-06 00:46:00,575,,,560,575,,563.5,,,,,570,560</t>
  </si>
  <si>
    <t>2025-05-06 00:46:00,490,,,485,470,,487,,,,,490,480</t>
  </si>
  <si>
    <t>2025-05-06 00:46:00,5700,,5670,,5600,,5620,,,,,5700,5600</t>
  </si>
  <si>
    <t>2025-05-06 00:46:00,19475,,,,19400,,20050,,,,,20200,19700</t>
  </si>
  <si>
    <t>2025-05-06 00:46:00,22138026.5160704,-3652585598.4925,0,0,0,0,0,0</t>
  </si>
  <si>
    <t>2025-05-06 00:46:00,541342598.09324,-2350220475.91941,0,0,0,0,0,0</t>
  </si>
  <si>
    <t>2025-05-06 00:46:00,263876018.048556,699525.522135994,0,0,0,0,0,0</t>
  </si>
  <si>
    <t>2025-05-06 00:46:00,25644422.0050223,-11166.9735733849,0,0,0,0,0,0</t>
  </si>
  <si>
    <t>2025-05-06 00:47:00,575,,,560,575,,563.5,,,,,570,560</t>
  </si>
  <si>
    <t>2025-05-06 00:47:00,490,,,485,470,,487,,,,,490,480</t>
  </si>
  <si>
    <t>2025-05-06 00:47:00,5700,,5670,,5600,,5620,,,,,5700,5600</t>
  </si>
  <si>
    <t>2025-05-06 00:47:00,19475,,,,19400,,20050,,,,,20200,19700</t>
  </si>
  <si>
    <t>2025-05-06 00:47:00,4590379.72097952,-3780573909.59153,0,0,0,0,0,0</t>
  </si>
  <si>
    <t>2025-05-06 00:47:00,528682800.225711,-2411501440.99776,0,0,0,0,0,0</t>
  </si>
  <si>
    <t>2025-05-06 00:47:00,264301245.986367,706476.358668159,131.583333333333,6,2376.09583333333,100.95,-0.016534713653666,2.21</t>
  </si>
  <si>
    <t>2025-05-06 00:47:00,25647820.2434562,-13396.0942876251,0,0,0,0,0,0</t>
  </si>
  <si>
    <t>2025-05-06 00:48:00,,,,560,575,,563.5,,,,,570,560</t>
  </si>
  <si>
    <t>2025-05-06 00:48:00,490,,,485,470,,487,,,,,490,480</t>
  </si>
  <si>
    <t>2025-05-06 00:48:00,5700,,5670,,5600,,5620,,,,,5700,5600</t>
  </si>
  <si>
    <t>2025-05-06 00:48:00,19475,,,,19400,,20050,,,,,20200,19700</t>
  </si>
  <si>
    <t>2025-05-06 00:48:00,-40426550.0619957,-4100939077.90891,0,0,0,0,0,0</t>
  </si>
  <si>
    <t>2025-05-06 00:48:00,509459003.887251,-2502217684.93817,0,0,0,0,0,0</t>
  </si>
  <si>
    <t>2025-05-06 00:48:00,265197251.252347,685775.39374878,1457.78333333333,119,9380.19749999999,658.39,-0.0349649991279251,17.06</t>
  </si>
  <si>
    <t>2025-05-06 00:48:00,25643144.3256321,-15577.5574735415,0,0,0,0,0,0</t>
  </si>
  <si>
    <t>2025-05-06 00:49:00,,,,560,575,,563.5,,,,,570,560</t>
  </si>
  <si>
    <t>2025-05-06 00:49:00,490,,,485,470,,487,,,,,490,480</t>
  </si>
  <si>
    <t>2025-05-06 00:49:00,5700,,5670,,5600,,5620,,,,,5700,5600</t>
  </si>
  <si>
    <t>2025-05-06 00:49:00,19475,,,,19400,,20050,,,,,20200,19700</t>
  </si>
  <si>
    <t>2025-05-06 00:49:00,-9712887.96872176,-3877926647.46364,0,0,0,0,0,0</t>
  </si>
  <si>
    <t>2025-05-06 00:49:00,513703901.940456,-2482593171.82682,0,0,0,0,0,0</t>
  </si>
  <si>
    <t>2025-05-06 00:49:00,264938188.810797,693646.450369547,327.566666666666,8,3771.64633333333,111.27,0.053788612717525,2.77</t>
  </si>
  <si>
    <t>2025-05-06 00:49:00,25640710.5509075,-15194.3817241129,0,0,0,0,0,0</t>
  </si>
  <si>
    <t>2025-05-06 00:50:00,,,,560,575,,563.5,,,,,570,560</t>
  </si>
  <si>
    <t>2025-05-06 00:50:00,490,,,485,470,,487,,,,,490,480</t>
  </si>
  <si>
    <t>2025-05-06 00:50:00,5700,,5670,,5600,,5620,,,,,5700,5600</t>
  </si>
  <si>
    <t>2025-05-06 00:50:00,19475,,,,19400,,20050,,,,,20200,19700</t>
  </si>
  <si>
    <t>2025-05-06 00:50:00,-18482175.0205654,-3943829792.56936,0,0,0,0,0,0</t>
  </si>
  <si>
    <t>2025-05-06 00:50:00,515878660.440885,-2473123293.91868,0,0,0,0,0,0</t>
  </si>
  <si>
    <t>2025-05-06 00:50:00,264788869.922269,692259.414966097,82.0500000000001,4,773.479500000002,30.34,-0.00362603470533795,0.77</t>
  </si>
  <si>
    <t>2025-05-06 00:50:00,25638997.467562,-14629.607943198,0,0,0,0,0,0</t>
  </si>
  <si>
    <t>2025-05-06 00:51:00,,,,560,575,,563.5,,,,,570,560</t>
  </si>
  <si>
    <t>2025-05-06 00:51:00,490,,,485,470,,487,,,,,490,480</t>
  </si>
  <si>
    <t>2025-05-06 00:51:00,5700,,5670,,5600,,5620,,,,,5700,5600</t>
  </si>
  <si>
    <t>2025-05-06 00:51:00,19475,,,,19400,,20050,,,,,20200,19700</t>
  </si>
  <si>
    <t>2025-05-06 00:51:00,-62508374.1449033,-4258528816.1943,0,0,0,0,0,0</t>
  </si>
  <si>
    <t>2025-05-06 00:51:00,493123888.578311,-2570836017.06429,0,0,0,0,0,0</t>
  </si>
  <si>
    <t>2025-05-06 00:51:00,265330500.89996,684419.53385238,258.583333333334,14,3269.10483333334,153.95,-0.0232032134296373,4.01</t>
  </si>
  <si>
    <t>2025-05-06 00:51:00,25639869.0531227,-18124.54877689,0,0,0,0,0,0</t>
  </si>
  <si>
    <t>2025-05-06 00:52:00,,,,560,575,,563.5,,,,,570,560</t>
  </si>
  <si>
    <t>2025-05-06 00:52:00,490,,,485,470,,487,,,,,490,480</t>
  </si>
  <si>
    <t>2025-05-06 00:52:00,5700,,5670,,5600,,5620,,,,,5700,5600</t>
  </si>
  <si>
    <t>2025-05-06 00:52:00,19475,,,,19400,,20050,,,,,20200,19700</t>
  </si>
  <si>
    <t>2025-05-06 00:52:00,-62485291.7631626,-4259410301.62586,0,0,0,0,0,0</t>
  </si>
  <si>
    <t>2025-05-06 00:52:00,503219596.390423,-2531310663.3392,0,0,0,0,0,0</t>
  </si>
  <si>
    <t>2025-05-06 00:52:00,264893559.81665,675613.909881105,371.6,39,3452.14533333334,126.82,0.0247732072724863,3.02</t>
  </si>
  <si>
    <t>2025-05-06 00:52:00,25632899.6583944,-16973.56789359,0,0,0,0,0,0</t>
  </si>
  <si>
    <t>2025-05-06 00:53:00,,,,560,575,,563.5,,,,,570,560</t>
  </si>
  <si>
    <t>2025-05-06 00:53:00,490,,,485,470,,487,,,,,490,480</t>
  </si>
  <si>
    <t>2025-05-06 00:53:00,5700,,5670,,5600,,5620,,,,,5700,5600</t>
  </si>
  <si>
    <t>2025-05-06 00:53:00,19475,,,,19400,,20050,,,,,20200,19700</t>
  </si>
  <si>
    <t>2025-05-06 00:53:00,-58342678.6080321,-4230062731.65103,0,0,0,0,0,0</t>
  </si>
  <si>
    <t>2025-05-06 00:53:00,496968763.750279,-2557451384.90004,0,0,0,0,0,0</t>
  </si>
  <si>
    <t>2025-05-06 00:53:00,265018707.598705,666159.168056603,326.455555555556,26,5042.23144444445,448.68,-0.0854676360165764,9.87</t>
  </si>
  <si>
    <t>2025-05-06 00:53:00,25633144.9450434,-17539.6932391574,0,0,0,0,0,0</t>
  </si>
  <si>
    <t>2025-05-06 00:54:00,,,,560,575,,563.5,,,,,570,560</t>
  </si>
  <si>
    <t>2025-05-06 00:54:00,490,,,485,470,,487,,,,,490,480</t>
  </si>
  <si>
    <t>2025-05-06 00:54:00,5700,,5670,,5600,,5620,,,,,5700,5600</t>
  </si>
  <si>
    <t>2025-05-06 00:54:00,19475,,,,19400,,20050,,,,,20200,19700</t>
  </si>
  <si>
    <t>2025-05-06 00:54:00,-71419362.0893859,-4320613371.48833,0,0,0,0,0,0</t>
  </si>
  <si>
    <t>2025-05-06 00:54:00,485797017.835123,-2585591643.13626,0,0,0,0,0,0</t>
  </si>
  <si>
    <t>2025-05-06 00:54:00,265108138.689894,675634.575191394,239.666666666668,8,3529.03333333336,91.9,0.0605346528503975,2.46</t>
  </si>
  <si>
    <t>2025-05-06 00:54:00,25631866.3096286,-18600.9062314462,0,0,0,0,0,0</t>
  </si>
  <si>
    <t>2025-05-06 00:55:00,,,,560,575,,563.5,,,,,570,560</t>
  </si>
  <si>
    <t>2025-05-06 00:55:00,490,,,485,470,,487,,,,,490,480</t>
  </si>
  <si>
    <t>2025-05-06 00:55:00,5700,,5700,,5600,,5620,,,,,5700,5600</t>
  </si>
  <si>
    <t>2025-05-06 00:55:00,19475,,,,19400,,20050,,,,,20200,19700</t>
  </si>
  <si>
    <t>2025-05-06 00:55:00,-71502631.880449,-4321149493.76516,0,0,0,0,0,0</t>
  </si>
  <si>
    <t>2025-05-06 00:55:00,489292488.631397,-2582205953.91725,0,0,0,0,0,0</t>
  </si>
  <si>
    <t>2025-05-06 00:55:00,265273705.393284,732713.458767772,675.100000000001,47,4858.25000000001,287.65,-0.0966003600046457,8.29</t>
  </si>
  <si>
    <t>2025-05-06 00:55:00,25631481.8454218,-18302.8256762233,0,0,0,0,0,0</t>
  </si>
  <si>
    <t>2025-05-06 00:56:00,,,,560,575,,563.5,,,,,570,560</t>
  </si>
  <si>
    <t>2025-05-06 00:56:00,490,,,485,470,,487,,,,,490,480</t>
  </si>
  <si>
    <t>2025-05-06 00:56:00,5700,,5700,,5600,,5620,,,,,5700,5600</t>
  </si>
  <si>
    <t>2025-05-06 00:56:00,19475,,,,19400,,20050,,,,,20200,19700</t>
  </si>
  <si>
    <t>2025-05-06 00:56:00,-53854926.7486767,-4201524881.25995,0,0,0,0,0,0</t>
  </si>
  <si>
    <t>2025-05-06 00:56:00,497072259.74745,-2558335241.07577,0,0,0,0,0,0</t>
  </si>
  <si>
    <t>2025-05-06 00:56:00,264620363.19764,697500.395572622,202.8,18,3334.72599999999,389.74,-0.0857847719249289,8.59</t>
  </si>
  <si>
    <t>2025-05-06 00:56:00,25627943.4909207,-17554.6970490976,0,0,0,0,0,0</t>
  </si>
  <si>
    <t>2025-05-06 00:57:00,,,,560,575,,563.5,,,,,570,560</t>
  </si>
  <si>
    <t>2025-05-06 00:57:00,490,,,485,470,,487,,,,,490,480</t>
  </si>
  <si>
    <t>2025-05-06 00:57:00,5700,,5700,,5600,,5620,,,,,5700,5600</t>
  </si>
  <si>
    <t>2025-05-06 00:57:00,19475,,,,19400,,20050,,,,,20200,19700</t>
  </si>
  <si>
    <t>2025-05-06 00:57:00,-53976179.7924366,-4202797050.49503,0,0,0,0,0,0</t>
  </si>
  <si>
    <t>2025-05-06 00:57:00,497185764.97264,-2558333093.4605,0,0,0,0,0,0</t>
  </si>
  <si>
    <t>2025-05-06 00:57:00,264686428.932362,688485.657236578,-5.99999999999998,4,84.9680000000001,31.66,-0.0352109072933815,1.14</t>
  </si>
  <si>
    <t>2025-05-06 00:57:00,25625090.8589873,-17164.5794135683,0,0,0,0,0,0</t>
  </si>
  <si>
    <t>2025-05-06 00:58:00,,555,,560,575,,564.5,,,,,570,560</t>
  </si>
  <si>
    <t>2025-05-06 00:58:00,490,,,485,470,,487,,,,,490,480</t>
  </si>
  <si>
    <t>2025-05-06 00:58:00,5700,,5700,,5600,,5630,,,,,5700,5600</t>
  </si>
  <si>
    <t>2025-05-06 00:58:00,19475,,,,19400,,20050,,,,,20200,19700</t>
  </si>
  <si>
    <t>2025-05-06 00:58:00,-256058103.131595,-5003963253.19701,0,0,0,0,0,0</t>
  </si>
  <si>
    <t>2025-05-06 00:58:00,424921109.397854,-2453451756.62005,0,0,0,0,0,0</t>
  </si>
  <si>
    <t>2025-05-06 00:58:00,265866221.937719,478203.900485842,6035.14333333333,321,23771.5627,1070.95,0.189575668770569,25.19</t>
  </si>
  <si>
    <t>2025-05-06 00:58:00,25623784.8706257,-31596.7654007696,0,0,0,0,0,0</t>
  </si>
  <si>
    <t>2025-05-06 00:59:00,,555,,560,575,,564.5,,,,,570,560</t>
  </si>
  <si>
    <t>2025-05-06 00:59:00,490,,,485,470,,487,,,,,490,480</t>
  </si>
  <si>
    <t>2025-05-06 00:59:00,5700,,5700,,5600,,5630,,,,,5700,5600</t>
  </si>
  <si>
    <t>2025-05-06 00:59:00,19475,,,,19400,,20050,,,,,20200,19700</t>
  </si>
  <si>
    <t>2025-05-06 00:59:00,-172902972.871507,-4413014433.0335,0,0,0,0,0,0</t>
  </si>
  <si>
    <t>2025-05-06 00:59:00,462483744.332503,-2309373157.92529,0,0,0,0,0,0</t>
  </si>
  <si>
    <t>2025-05-06 00:59:00,265223732.010638,537618.786887214,489.816666666667,35,5231.8745,302.22,-0.0975244748937246,8.37</t>
  </si>
  <si>
    <t>2025-05-06 00:59:00,25620736.0784044,-25742.0082810526,0,0,0,0,0,0</t>
  </si>
  <si>
    <t>2025-05-06 01:00:00,,,,560,575,,564.5,,,,,570,560</t>
  </si>
  <si>
    <t>2025-05-06 01:00:00,490,,,485,470,,487,,,,,490,480</t>
  </si>
  <si>
    <t>2025-05-06 01:00:00,5700,,5700,,5600,,5630,,,,,5700,5600</t>
  </si>
  <si>
    <t>2025-05-06 01:00:00,19475,,,,19400,,20050,,,,,20200,19700</t>
  </si>
  <si>
    <t>2025-05-06 01:00:00,-120852426.201246,-4379694425.38602,0,0,0,0,0,0</t>
  </si>
  <si>
    <t>2025-05-06 01:00:00,480507163.221699,-2246035455.94852,0,0,0,0,0,0</t>
  </si>
  <si>
    <t>2025-05-06 01:00:00,264203578.454449,599980.136878869,433.633333333332,31,7950.73099999998,300.46,0.0654139245432953,7.73</t>
  </si>
  <si>
    <t>2025-05-06 01:00:00,25623385.8394563,-23860.5942518032,0,0,0,0,0,0</t>
  </si>
  <si>
    <t>2025-05-06 01:01:00,,,,560,575,,563.5,,,,,570,560</t>
  </si>
  <si>
    <t>2025-05-06 01:01:00,490,,,485,470,,487,,,,,490,480</t>
  </si>
  <si>
    <t>2025-05-06 01:01:00,5700,,5700,,5600,,5620,,,,,5700,5600</t>
  </si>
  <si>
    <t>2025-05-06 01:01:00,19475,,,,19400,,20050,,,,,20200,19700</t>
  </si>
  <si>
    <t>2025-05-06 01:01:00,-112680378.292038,-4511845091.86454,0,0,0,0,0,0</t>
  </si>
  <si>
    <t>2025-05-06 01:01:00,481763441.173859,-2534426439.37066,0,0,0,0,0,0</t>
  </si>
  <si>
    <t>2025-05-06 01:01:00,264629134.670896,778579.235072311,627.5,42,8561.18333333332,345,0.0458371342363964,9.17</t>
  </si>
  <si>
    <t>2025-05-06 01:01:00,25614953.1586161,-20775.0148031019,0,0,0,0,0,0</t>
  </si>
  <si>
    <t>2025-05-06 01:02:00,,555,,560,575,,564.5,,,,,570,560</t>
  </si>
  <si>
    <t>2025-05-06 01:02:00,490,,,485,470,,487,,,,,490,480</t>
  </si>
  <si>
    <t>2025-05-06 01:02:00,5700,,5700,,5600,,5630,,,,,5700,5600</t>
  </si>
  <si>
    <t>2025-05-06 01:02:00,19475,,,,19400,,20050,,,,,20200,19700</t>
  </si>
  <si>
    <t>2025-05-06 01:02:00,-134052785.961997,-4145287233.25755,0,0,0,0,0,0</t>
  </si>
  <si>
    <t>2025-05-06 01:02:00,486214349.594911,-2226462247.48337,0,0,0,0,0,0</t>
  </si>
  <si>
    <t>2025-05-06 01:02:00,265016627.760538,615054.259713013,41.5,3,643.75,55.05,-0.000610164896000675,0.99</t>
  </si>
  <si>
    <t>2025-05-06 01:02:00,25612027.6527936,-21996.2482853927,0,0,0,0,0,0</t>
  </si>
  <si>
    <t>2025-05-06 01:03:00,,,,560,575,,563.5,,,,,570,560</t>
  </si>
  <si>
    <t>2025-05-06 01:03:00,490,,,485,470,,487,,,,,490,480</t>
  </si>
  <si>
    <t>2025-05-06 01:03:00,5700,,5700,,5600,,5620,,,,,5700,5600</t>
  </si>
  <si>
    <t>2025-05-06 01:03:00,19475,,,,19400,,20050,,,,,20200,19700</t>
  </si>
  <si>
    <t>2025-05-06 01:03:00,-93001770.132969,-4455695454.19722,0,0,0,0,0,0</t>
  </si>
  <si>
    <t>2025-05-06 01:03:00,495219071.58909,-2567493059.91602,0,0,0,0,0,0</t>
  </si>
  <si>
    <t>2025-05-06 01:03:00,264813944.337301,787532.989719144,135.2,11,3203.704,158.19,0.0138304549484657,3.17</t>
  </si>
  <si>
    <t>2025-05-06 01:03:00,25603035.4287832,-17937.1773033073,0,0,0,0,0,0</t>
  </si>
  <si>
    <t>2025-05-06 01:04:00,,,,560,575,,564.5,,,,,570,560</t>
  </si>
  <si>
    <t>2025-05-06 01:04:00,490,,,485,470,,487,,,,,490,480</t>
  </si>
  <si>
    <t>2025-05-06 01:04:00,5700,,5700,,5600,,5620,,,,,5700,5600</t>
  </si>
  <si>
    <t>2025-05-06 01:04:00,19475,,,,19400,,20050,,,,,20200,19700</t>
  </si>
  <si>
    <t>2025-05-06 01:04:00,-112800830.460912,-4512577222.47656,0,0,0,0,0,0</t>
  </si>
  <si>
    <t>2025-05-06 01:04:00,484438592.659876,-2585443253.69049,0,0,0,0,0,0</t>
  </si>
  <si>
    <t>2025-05-06 01:04:00,265069565.722198,801219.484190164,385.383333333333,26,3593.58733333334,154.43,0.0722132297788387,3.86</t>
  </si>
  <si>
    <t>2025-05-06 01:04:00,25606598.0822474,-20246.6540018628,0,0,0,0,0,0</t>
  </si>
  <si>
    <t>2025-05-06 01:05:00,,,,560,575,,563.5,,,,,570,560</t>
  </si>
  <si>
    <t>2025-05-06 01:05:00,490,,,485,470,,487,,,,,490,480</t>
  </si>
  <si>
    <t>2025-05-06 01:05:00,5700,,5700,,5600,,5620,,,,,5700,5600</t>
  </si>
  <si>
    <t>2025-05-06 01:05:00,19475,,,,19400,,20050,,,,,20200,19700</t>
  </si>
  <si>
    <t>2025-05-06 01:05:00,-50145901.6748405,-4177736055.11851,0,0,0,0,0,0</t>
  </si>
  <si>
    <t>2025-05-06 01:05:00,524613193.762409,-2437319014.19316,0,0,0,0,0,0</t>
  </si>
  <si>
    <t>2025-05-06 01:05:00,264491050.162782,810497.191081942,66.5500000000001,6,948.020500000002,47.3,-0.0080628437564697,1.18</t>
  </si>
  <si>
    <t>2025-05-06 01:05:00,25599294.997799,-13810.3383807199,0,0,0,0,0,0</t>
  </si>
  <si>
    <t>2025-05-06 01:06:00,,,,560,575,,563.5,,,,,570,560</t>
  </si>
  <si>
    <t>2025-05-06 01:06:00,490,,,485,470,,487,,,,,490,480</t>
  </si>
  <si>
    <t>2025-05-06 01:06:00,5700,,5700,,5600,,5620,,,,,5700,5600</t>
  </si>
  <si>
    <t>2025-05-06 01:06:00,19475,,,,19400,,20050,,,,,20200,19700</t>
  </si>
  <si>
    <t>2025-05-06 01:06:00,-41210981.0490474,-4114090854.09146,0,0,0,0,0,0</t>
  </si>
  <si>
    <t>2025-05-06 01:06:00,522496150.693549,-2448012635.61109,0,0,0,0,0,0</t>
  </si>
  <si>
    <t>2025-05-06 01:06:00,264258616.148369,784022.035287202,284.913333333334,28,3468.10793333334,235.49,-0.0629192225825662,6.83</t>
  </si>
  <si>
    <t>2025-05-06 01:06:00,25599461.1376574,-14664.4656998168,0,0,0,0,0,0</t>
  </si>
  <si>
    <t>2025-05-06 01:07:00,,,,560,575,,563.5,,,,,570,560</t>
  </si>
  <si>
    <t>2025-05-06 01:07:00,490,,,485,470,,487,,,,,490,480</t>
  </si>
  <si>
    <t>2025-05-06 01:07:00,5700,,5700,,5600,,5620,,,,,5700,5600</t>
  </si>
  <si>
    <t>2025-05-06 01:07:00,19475,,,,19400,,20050,,,,,20200,19700</t>
  </si>
  <si>
    <t>2025-05-06 01:07:00,-41273689.310381,-4115802392.34835,0,0,0,0,0,0</t>
  </si>
  <si>
    <t>2025-05-06 01:07:00,518292017.821617,-2468177736.53577,0,0,0,0,0,0</t>
  </si>
  <si>
    <t>2025-05-06 01:07:00,264474250.580099,795396.869972777,207.933333333333,14,3639.71966666667,229.22,-0.0169931789132823,5.66</t>
  </si>
  <si>
    <t>2025-05-06 01:07:00,25595926.3613392,-14096.0217041999,0,0,0,0,0,0</t>
  </si>
  <si>
    <t>2025-05-06 01:08:00,,,,560,575,,563.5,,,,,570,560</t>
  </si>
  <si>
    <t>2025-05-06 01:08:00,490,,,485,470,,487,,,,,490,480</t>
  </si>
  <si>
    <t>2025-05-06 01:08:00,5700,,5700,,5600,,5620,,,,,5700,5600</t>
  </si>
  <si>
    <t>2025-05-06 01:08:00,19475,,,,19400,,20050,,,,,20200,19700</t>
  </si>
  <si>
    <t>2025-05-06 01:08:00,-45856712.2723699,-4148271483.31156,0,0,0,0,0,0</t>
  </si>
  <si>
    <t>2025-05-06 01:08:00,511869745.531257,-2498198164.22562,0,0,0,0,0,0</t>
  </si>
  <si>
    <t>2025-05-06 01:08:00,264199226.676186,766638.235242796,53.1500000000001,4,1028.1245,43.18,0.00107987593169573,1.17</t>
  </si>
  <si>
    <t>2025-05-06 01:08:00,25591240.4675558,-15243.2636338237,0,0,0,0,0,0</t>
  </si>
  <si>
    <t>2025-05-06 01:09:00,575,,,560,575,,563.5,,,,,570,560</t>
  </si>
  <si>
    <t>2025-05-06 01:09:00,490,,,485,470,,487,,,,,490,480</t>
  </si>
  <si>
    <t>2025-05-06 01:09:00,5700,,5700,,5600,,5620,,,,,5700,5600</t>
  </si>
  <si>
    <t>2025-05-06 01:09:00,19475,,,,19400,,20050,,,,,20200,19700</t>
  </si>
  <si>
    <t>2025-05-06 01:09:00,7879656.31293025,-3765778030.89459,0,0,0,0,0,0</t>
  </si>
  <si>
    <t>2025-05-06 01:09:00,545877018.06716,-2338072687.20527,0,0,0,0,0,0</t>
  </si>
  <si>
    <t>2025-05-06 01:09:00,263525419.005885,788806.062243586,307.766666666668,24,4438.02533333336,227.17,-0.0380568769461522,6.47</t>
  </si>
  <si>
    <t>2025-05-06 01:09:00,25587650.1090959,-10828.2265586286,0,0,0,0,0,0</t>
  </si>
  <si>
    <t>2025-05-06 01:10:00,,,,560,575,,563.5,,,,,570,560</t>
  </si>
  <si>
    <t>2025-05-06 01:10:00,490,,,485,470,,487,,,,,490,480</t>
  </si>
  <si>
    <t>2025-05-06 01:10:00,5700,,5700,,5600,,5620,,,,,5700,5600</t>
  </si>
  <si>
    <t>2025-05-06 01:10:00,19475,,,,19400,,20050,,,,,20200,19700</t>
  </si>
  <si>
    <t>2025-05-06 01:10:00,-15194778.5206297,-3926488564.71325,0,0,0,0,0,0</t>
  </si>
  <si>
    <t>2025-05-06 01:10:00,531026331.368224,-2408463458.16189,0,0,0,0,0,0</t>
  </si>
  <si>
    <t>2025-05-06 01:10:00,263693493.454036,782748.081880525,292.9,31,3432.02633333333,231.97,-0.0191555109269041,6.43</t>
  </si>
  <si>
    <t>2025-05-06 01:10:00,25586908.6097147,-12526.1833962439,0,0,0,0,0,0</t>
  </si>
  <si>
    <t>2025-05-06 01:11:00,575,,,560,575,,563.5,,,,,570,560</t>
  </si>
  <si>
    <t>2025-05-06 01:11:00,490,,,485,470,,487,,,,,490,480</t>
  </si>
  <si>
    <t>2025-05-06 01:11:00,5700,,5700,,5600,,5620,,,,,5700,5600</t>
  </si>
  <si>
    <t>2025-05-06 01:11:00,19475,,,,19400,,20050,,,,,20200,19700</t>
  </si>
  <si>
    <t>2025-05-06 01:11:00,7665573.9037292,-3767320818.2844,0,0,0,0,0,0</t>
  </si>
  <si>
    <t>2025-05-06 01:11:00,539657697.39266,-2368562964.56012,0,0,0,0,0,0</t>
  </si>
  <si>
    <t>2025-05-06 01:11:00,263646692.375102,799953.130579705,357.333333333333,18,3993.66666666666,156.9,0.0550723407129958,3.98</t>
  </si>
  <si>
    <t>2025-05-06 01:11:00,25581475.4498893,-10138.3400263437,0,0,0,0,0,0</t>
  </si>
  <si>
    <t>2025-05-06 01:12:00,,,,560,575,,563.5,,,,,570,560</t>
  </si>
  <si>
    <t>2025-05-06 01:12:00,490,,,485,470,,487,,,,,490,480</t>
  </si>
  <si>
    <t>2025-05-06 01:12:00,5700,,5700,,5600,,5620,,,,,5700,5600</t>
  </si>
  <si>
    <t>2025-05-06 01:12:00,19475,,,,19400,,20050,,,,,20200,19700</t>
  </si>
  <si>
    <t>2025-05-06 01:12:00,-922424.106135666,-3831988683.04366,0,0,0,0,0,0</t>
  </si>
  <si>
    <t>2025-05-06 01:12:00,537410131.620426,-2379216701.70209,0,0,0,0,0,0</t>
  </si>
  <si>
    <t>2025-05-06 01:12:00,263975023.122195,805162.425135599,178.05,7,4350.5795,152.89,0.0689187878517724,4</t>
  </si>
  <si>
    <t>2025-05-06 01:12:00,25580437.3703803,-12268.6279759072,0,0,0,0,0,0</t>
  </si>
  <si>
    <t>2025-05-06 01:13:00,,,,560,575,,563.5,,,,,570,560</t>
  </si>
  <si>
    <t>2025-05-06 01:13:00,490,,,485,470,,487,,,,,490,480</t>
  </si>
  <si>
    <t>2025-05-06 01:13:00,5700,,5700,,5600,,5620,,,,,5700,5600</t>
  </si>
  <si>
    <t>2025-05-06 01:13:00,19475,,,,19400,,20050,,,,,20200,19700</t>
  </si>
  <si>
    <t>2025-05-06 01:13:00,-1007920.41515383,-3832945640.18054,0,0,0,0,0,0</t>
  </si>
  <si>
    <t>2025-05-06 01:13:00,539689547.903464,-2369407605.32781,0,0,0,0,0,0</t>
  </si>
  <si>
    <t>2025-05-06 01:13:00,263622612.753441,806755.61830055,14.5583333333333,3,291.507583333333,39.68,-0.0102445276937931,0.8</t>
  </si>
  <si>
    <t>2025-05-06 01:13:00,25577863.6396167,-11231.4215681976,0,0,0,0,0,0</t>
  </si>
  <si>
    <t>2025-05-06 01:14:00,,,,560,575,,563.5,,,,,570,560</t>
  </si>
  <si>
    <t>2025-05-06 01:14:00,490,,,485,470,,487,,,,,490,480</t>
  </si>
  <si>
    <t>2025-05-06 01:14:00,5700,,5700,,5600,,5620,,,,,5700,5600</t>
  </si>
  <si>
    <t>2025-05-06 01:14:00,19475,,,,19400,,20050,,,,,20200,19700</t>
  </si>
  <si>
    <t>2025-05-06 01:14:00,-1079003.51653389,-3833080478.56577,0,0,0,0,0,0</t>
  </si>
  <si>
    <t>2025-05-06 01:14:00,539617750.590914,-2369636248.92148,0,0,0,0,0,0</t>
  </si>
  <si>
    <t>2025-05-06 01:14:00,263590680.466276,810928.493877394,20.65,2,256.606499999999,19.96,-0.00840500209483204,0.55</t>
  </si>
  <si>
    <t>2025-05-06 01:14:00,25574230.4893388,-10662.8190386441,0,0,0,0,0,0</t>
  </si>
  <si>
    <t>2025-05-06 01:15:00,,,,560,575,,563.5,,,,,570,560</t>
  </si>
  <si>
    <t>2025-05-06 01:15:00,490,,,485,470,,487,,,,,490,480</t>
  </si>
  <si>
    <t>2025-05-06 01:15:00,5700,,5700,,5600,,5620,,,,,5700,5600</t>
  </si>
  <si>
    <t>2025-05-06 01:15:00,19475,,,,19400,,20050,,,,,20200,19700</t>
  </si>
  <si>
    <t>2025-05-06 01:15:00,-1120706.8609855,-3834125510.81605,0,0,0,0,0,0</t>
  </si>
  <si>
    <t>2025-05-06 01:15:00,539676523.429429,-2369866368.60599,0,0,0,0,0,0</t>
  </si>
  <si>
    <t>2025-05-06 01:15:00,263587532.314501,805256.04824441,70.2000000000002,2,1068.379,16.07,0.00784893671857349,0.4</t>
  </si>
  <si>
    <t>2025-05-06 01:15:00,25573377.9789473,-10982.274793149,0,0,0,0,0,0</t>
  </si>
  <si>
    <t>2025-05-06 01:16:00,,,,560,575,,563.5,,,,,570,560</t>
  </si>
  <si>
    <t>2025-05-06 01:16:00,490,,,485,470,,487,,,,,490,480</t>
  </si>
  <si>
    <t>2025-05-06 01:16:00,5700,,5700,,5600,,5620,,,,,5700,5600</t>
  </si>
  <si>
    <t>2025-05-06 01:16:00,19475,,,,19400,,20050,,,,,20200,19700</t>
  </si>
  <si>
    <t>2025-05-06 01:16:00,-28583250.6498554,-4027460170.35766,0,0,0,0,0,0</t>
  </si>
  <si>
    <t>2025-05-06 01:16:00,533305401.216717,-2400577674.10028,0,0,0,0,0,0</t>
  </si>
  <si>
    <t>2025-05-06 01:16:00,264271561.789266,803229.198415334,380.65,23,2012.11883333333,94.82,-0.00414983701457232,2.63</t>
  </si>
  <si>
    <t>2025-05-06 01:16:00,25574916.6200204,-12680.6014737892,0,0,0,0,0,0</t>
  </si>
  <si>
    <t>2025-05-06 01:17:00,,,,560,575,,563.5,,,,,570,560</t>
  </si>
  <si>
    <t>2025-05-06 01:17:00,490,,,485,470,,487,,,,,490,480</t>
  </si>
  <si>
    <t>2025-05-06 01:17:00,5700,,5700,,5600,,5620,,,,,5700,5600</t>
  </si>
  <si>
    <t>2025-05-06 01:17:00,19475,,,,19400,,20050,,,,,20200,19700</t>
  </si>
  <si>
    <t>2025-05-06 01:17:00,-28613123.2036429,-4027940077.49313,0,0,0,0,0,0</t>
  </si>
  <si>
    <t>2025-05-06 01:17:00,526985644.533809,-2431282058.22597,0,0,0,0,0,0</t>
  </si>
  <si>
    <t>2025-05-06 01:17:00,264060006.640972,841737.671540483,99.3333333333334,3,1533.06666666666,43.3,0.0246622773570921,1.13</t>
  </si>
  <si>
    <t>2025-05-06 01:17:00,25572958.4259361,-13554.7113891268,0,0,0,0,0,0</t>
  </si>
  <si>
    <t>2025-05-06 01:18:00,,,,560,575,,563.5,,,,,570,560</t>
  </si>
  <si>
    <t>2025-05-06 01:18:00,490,,,485,470,,487,,,,,490,480</t>
  </si>
  <si>
    <t>2025-05-06 01:18:00,5700,,5700,,5600,,5620,,,,,5700,5600</t>
  </si>
  <si>
    <t>2025-05-06 01:18:00,19475,,,,19400,,20050,,,,,20200,19700</t>
  </si>
  <si>
    <t>2025-05-06 01:18:00,-1368838.34108115,-3839842215.00386,0,0,0,0,0,0</t>
  </si>
  <si>
    <t>2025-05-06 01:18:00,533274421.908743,-2400969405.96474,0,0,0,0,0,0</t>
  </si>
  <si>
    <t>2025-05-06 01:18:00,262912595.615077,858111.359448938,149.65,8,1490.53983333334,66.36,0.00721161134992578,1.71</t>
  </si>
  <si>
    <t>2025-05-06 01:18:00,25569102.6579243,-11427.7343774825,0,0,0,0,0,0</t>
  </si>
  <si>
    <t>2025-05-06 01:19:00,575,,,560,575,,563.5,,,,,570,560</t>
  </si>
  <si>
    <t>2025-05-06 01:19:00,490,,,485,470,,487,,,,,490,480</t>
  </si>
  <si>
    <t>2025-05-06 01:19:00,5700,,5700,,5600,,5620,,,,,5700,5600</t>
  </si>
  <si>
    <t>2025-05-06 01:19:00,19475,,,,19400,,20050,,,,,20200,19700</t>
  </si>
  <si>
    <t>2025-05-06 01:19:00,11804099.4470654,-3741143790.20135,0,0,0,0,0,0</t>
  </si>
  <si>
    <t>2025-05-06 01:19:00,579679664.401386,-2188627080.13405,0,0,0,0,0,0</t>
  </si>
  <si>
    <t>2025-05-06 01:19:00,262769420.143972,875918.117678573,133.3,7,2027.012,112.17,0.0155911949989684,2.46</t>
  </si>
  <si>
    <t>2025-05-06 01:19:00,25562240.2300738,-5336.99270482909,0,0,0,0,0,0</t>
  </si>
  <si>
    <t>2025-05-06 01:20:00,575,,,560,575,,563.5,,,,,570,560</t>
  </si>
  <si>
    <t>2025-05-06 01:20:00,490,,,485,470,,487,,,,,490,480</t>
  </si>
  <si>
    <t>2025-05-06 01:20:00,5700,,5700,,5600,,5620,,,,,5700,5600</t>
  </si>
  <si>
    <t>2025-05-06 01:20:00,19475,,,,19400,,20050,,,,,20200,19700</t>
  </si>
  <si>
    <t>2025-05-06 01:20:00,11768806.7309755,-3741112488.10328,0,0,0,0,0,0</t>
  </si>
  <si>
    <t>2025-05-06 01:20:00,562877394.183116,-2263611115.76837,0,0,0,0,0,0</t>
  </si>
  <si>
    <t>2025-05-06 01:20:00,263469357.032706,860201.108114327,167.066666666667,21,1837.258,113.4,-0.0299773793652862,3.16</t>
  </si>
  <si>
    <t>2025-05-06 01:20:00,25560265.5351734,-8466.38481509134,0,0,0,0,0,0</t>
  </si>
  <si>
    <t>2025-05-06 01:21:00,,,,560,575,,563.5,,,,,570,560</t>
  </si>
  <si>
    <t>2025-05-06 01:21:00,490,,,485,470,,487,,,,,490,480</t>
  </si>
  <si>
    <t>2025-05-06 01:21:00,5700,,5700,,5600,,5620,,,,,5700,5600</t>
  </si>
  <si>
    <t>2025-05-06 01:21:00,19475,,,,19400,,20050,,,,,20200,19700</t>
  </si>
  <si>
    <t>2025-05-06 01:21:00,-37595930.9656221,-4094539690.06676,0,0,0,0,0,0</t>
  </si>
  <si>
    <t>2025-05-06 01:21:00,522735512.731998,-2452891264.81541,0,0,0,0,0,0</t>
  </si>
  <si>
    <t>2025-05-06 01:21:00,264475562.583833,860061.317113849,1398.79772727272,45,22579.796840909,962.58,0.0465706923654716,19.81</t>
  </si>
  <si>
    <t>2025-05-06 01:21:00,25562956.1870076,-13755.9920939687,0,0,0,0,0,0</t>
  </si>
  <si>
    <t>2025-05-06 01:22:00,,,,560,575,,563.5,,,,,570,560</t>
  </si>
  <si>
    <t>2025-05-06 01:22:00,490,,,485,470,,487,,,,,490,480</t>
  </si>
  <si>
    <t>2025-05-06 01:22:00,5700,,5670,,5600,,5620,,,,,5700,5600</t>
  </si>
  <si>
    <t>2025-05-06 01:22:00,19475,,,,19400,,20050,,,,,20200,19700</t>
  </si>
  <si>
    <t>2025-05-06 01:22:00,-24697094.3644114,-4000037136.8922,0,0,0,0,0,0</t>
  </si>
  <si>
    <t>2025-05-06 01:22:00,514207465.652542,-2493012190.83767,0,0,0,0,0,0</t>
  </si>
  <si>
    <t>2025-05-06 01:22:00,264046882.006048,850063.394183602,269.1,10,3645.569,123.09,0.0562182042823682,3.04</t>
  </si>
  <si>
    <t>2025-05-06 01:22:00,25560285.9020208,-14443.8520843392,0,0,0,0,0,0</t>
  </si>
  <si>
    <t>2025-05-06 01:23:00,575,,,560,575,,563.5,,,,,570,560</t>
  </si>
  <si>
    <t>2025-05-06 01:23:00,490,,,485,470,,487,,,,,490,480</t>
  </si>
  <si>
    <t>2025-05-06 01:23:00,5700,,5670,,5600,,5620,,,,,5700,5600</t>
  </si>
  <si>
    <t>2025-05-06 01:23:00,19475,,,,19400,,20050,,,,,20200,19700</t>
  </si>
  <si>
    <t>2025-05-06 01:23:00,11573500.5077599,-3744556712.03003,0,0,0,0,0,0</t>
  </si>
  <si>
    <t>2025-05-06 01:23:00,565076765.203627,-2255452131.28669,0,0,0,0,0,0</t>
  </si>
  <si>
    <t>2025-05-06 01:23:00,263496569.960326,887433.669883381,11.3166666666666,1,134.1095,13.78,-0.00588994535376991,0.4</t>
  </si>
  <si>
    <t>2025-05-06 01:23:00,25554078.3502707,-7940.38867027699,0,0,0,0,0,0</t>
  </si>
  <si>
    <t>2025-05-06 01:24:00,575,,,560,575,,563.5,,,,,570,560</t>
  </si>
  <si>
    <t>2025-05-06 01:24:00,490,,,485,470,,487,,,,,490,480</t>
  </si>
  <si>
    <t>2025-05-06 01:24:00,5700,,5670,,5600,,5620,,,,,5700,5600</t>
  </si>
  <si>
    <t>2025-05-06 01:24:00,19475,,,,19400,,20050,,,,,20200,19700</t>
  </si>
  <si>
    <t>2025-05-06 01:24:00,7137723.88648468,-3777836299.9532,0,0,0,0,0,0</t>
  </si>
  <si>
    <t>2025-05-06 01:24:00,556654073.820948,-2294128996.48212,0,0,0,0,0,0</t>
  </si>
  <si>
    <t>2025-05-06 01:24:00,263515530.152089,895277.628042837,125.1,7,816.329,38.44,0.0185269665109309,0.92</t>
  </si>
  <si>
    <t>2025-05-06 01:24:00,25550731.6679432,-9560.67826081275,0,0,0,0,0,0</t>
  </si>
  <si>
    <t>2025-05-06 01:25:00,575,,,560,575,,563.5,,,,,570,560</t>
  </si>
  <si>
    <t>2025-05-06 01:25:00,490,,,485,470,,487,,,,,490,480</t>
  </si>
  <si>
    <t>2025-05-06 01:25:00,5700,,5670,,5600,,5620,,,,,5700,5600</t>
  </si>
  <si>
    <t>2025-05-06 01:25:00,19475,,,,19400,,20050,,,,,20200,19700</t>
  </si>
  <si>
    <t>2025-05-06 01:25:00,11410923.515953,-3746584814.92857,0,0,0,0,0,0</t>
  </si>
  <si>
    <t>2025-05-06 01:25:00,569190047.951376,-2237299473.83084,0,0,0,0,0,0</t>
  </si>
  <si>
    <t>2025-05-06 01:25:00,263153920.219599,910735.256429342,49.95,5,518.9485,52.79,-0.0242865113206431,1.52</t>
  </si>
  <si>
    <t>2025-05-06 01:25:00,25550544.8759013,-7785.86134168005,0,0,0,0,0,0</t>
  </si>
  <si>
    <t>2025-05-06 01:26:00,575,,,560,575,,564.5,,,,,570,560</t>
  </si>
  <si>
    <t>2025-05-06 01:26:00,490,,,485,470,,487,,,,,490,480</t>
  </si>
  <si>
    <t>2025-05-06 01:26:00,5700,,5700,,5600,,5620,,,,,5700,5600</t>
  </si>
  <si>
    <t>2025-05-06 01:26:00,19475,,,,19400,,20050,,,,,20200,19700</t>
  </si>
  <si>
    <t>2025-05-06 01:26:00,107587754.577076,-3560902509.38027,0,0,0,0,0,0</t>
  </si>
  <si>
    <t>2025-05-06 01:26:00,594655072.686718,-2299826580.18988,0,0,0,0,0,0</t>
  </si>
  <si>
    <t>2025-05-06 01:26:00,262230145.39547,977632.96180795,422.899999999999,19,9437.12966666665,344.07,0.143303797608452,8.5</t>
  </si>
  <si>
    <t>2025-05-06 01:26:00,25550501.3349916,-2209.43373463865,0,0,0,0,0,0</t>
  </si>
  <si>
    <t>2025-05-06 01:27:00,575,,,560,575,,564.5,,,,,570,560</t>
  </si>
  <si>
    <t>2025-05-06 01:27:00,490,,,485,470,,487,,,,,490,480</t>
  </si>
  <si>
    <t>2025-05-06 01:27:00,5700,,5700,,5600,,5620,,,,,5700,5600</t>
  </si>
  <si>
    <t>2025-05-06 01:27:00,19475,,,,19400,,20050,,,,,20200,19700</t>
  </si>
  <si>
    <t>2025-05-06 01:27:00,94645583.6352042,-3645123414.55068,0,0,0,0,0,0</t>
  </si>
  <si>
    <t>2025-05-06 01:27:00,594732026.19825,-2299968644.286,0,0,0,0,0,0</t>
  </si>
  <si>
    <t>2025-05-06 01:27:00,262121061.48321,965737.511250778,114.166666666667,9,2213.054,114.1,0.0159610300487986,2.88</t>
  </si>
  <si>
    <t>2025-05-06 01:27:00,25545302.525279,-2355.85196110674,0,0,0,0,0,0</t>
  </si>
  <si>
    <t>2025-05-06 01:28:00,575,,,560,575,,564.5,,,,,570,560</t>
  </si>
  <si>
    <t>2025-05-06 01:28:00,490,,,485,470,,487,,,,,490,480</t>
  </si>
  <si>
    <t>2025-05-06 01:28:00,5700,,5670,,5600,,5620,,,,,5700,5600</t>
  </si>
  <si>
    <t>2025-05-06 01:28:00,19475,,,,19400,,20050,,,,,20200,19700</t>
  </si>
  <si>
    <t>2025-05-06 01:28:00,116181891.83899,-3500692124.54571,0,0,0,0,0,0</t>
  </si>
  <si>
    <t>2025-05-06 01:28:00,602810959.685533,-2271244762.64132,0,0,0,0,0,0</t>
  </si>
  <si>
    <t>2025-05-06 01:28:00,262021366.435629,983570.645810512,122.5,5,1397.475,56.4,0.0305141093116837,1.42</t>
  </si>
  <si>
    <t>2025-05-06 01:28:00,25547012.2853442,-1852.43369178936,0,0,0,0,0,0</t>
  </si>
  <si>
    <t>2025-05-06 01:29:00,575,,,560,575,,564.5,,,,,570,560</t>
  </si>
  <si>
    <t>2025-05-06 01:29:00,490,,,485,470,,487,,,,,490,480</t>
  </si>
  <si>
    <t>2025-05-06 01:29:00,5700,,5670,,5600,,5620,,,,,5700,5600</t>
  </si>
  <si>
    <t>2025-05-06 01:29:00,19475,,,,19400,,20050,,,,,20200,19700</t>
  </si>
  <si>
    <t>2025-05-06 01:29:00,107591141.457472,-3561555011.2791,0,0,0,0,0,0</t>
  </si>
  <si>
    <t>2025-05-06 01:29:00,594707966.134841,-2300365495.36876,0,0,0,0,0,0</t>
  </si>
  <si>
    <t>2025-05-06 01:29:00,262091108.984207,984467.474899044,71.8333333333334,4,1106.325,68.5,0.000162620715243688,1.81</t>
  </si>
  <si>
    <t>2025-05-06 01:29:00,25544999.0463766,-2752.26481514515,0,0,0,0,0,0</t>
  </si>
  <si>
    <t>2025-05-06 01:30:00,575,,,560,575,,564.5,,,,,570,560</t>
  </si>
  <si>
    <t>2025-05-06 01:30:00,490,,,485,470,,487,,,,,490,480</t>
  </si>
  <si>
    <t>2025-05-06 01:30:00,5700,,5670,,5600,,5620,,,,,5700,5600</t>
  </si>
  <si>
    <t>2025-05-06 01:30:00,19475,,,,19400,,20050,,,,,20200,19700</t>
  </si>
  <si>
    <t>2025-05-06 01:30:00,74319620.4949673,-3750101780.25763,0,0,0,0,0,0</t>
  </si>
  <si>
    <t>2025-05-06 01:30:00,584194350.500151,-2289029731.17013,0,0,0,0,0,0</t>
  </si>
  <si>
    <t>2025-05-06 01:30:00,262235039.968458,976323.381633211,172.583333333333,11,1664.106,97.38,-0.00220894519234778,2.45</t>
  </si>
  <si>
    <t>2025-05-06 01:30:00,25539563.0579984,-4605.64214280508,0,0,0,0,0,0</t>
  </si>
  <si>
    <t>2025-05-06 01:31:00,575,,,560,575,,563.5,,,,,570,560</t>
  </si>
  <si>
    <t>2025-05-06 01:31:00,490,,,485,470,,487,,,,,490,480</t>
  </si>
  <si>
    <t>2025-05-06 01:31:00,5700,,5670,,5600,,5620,,,,,5700,5600</t>
  </si>
  <si>
    <t>2025-05-06 01:31:00,19475,,,,19400,,20050,,,,,20200,19700</t>
  </si>
  <si>
    <t>2025-05-06 01:31:00,54929553.9446025,-3435744733.87717,0,0,0,0,0,0</t>
  </si>
  <si>
    <t>2025-05-06 01:31:00,584214841.370226,-2289059106.0007,0,0,0,0,0,0</t>
  </si>
  <si>
    <t>2025-05-06 01:31:00,262320360.966305,969726.642665954,125.066666666667,6,1214.912,66.88,-0.00602163985751597,1.84</t>
  </si>
  <si>
    <t>2025-05-06 01:31:00,25536816.2138298,-4430.44512552427,0,0,0,0,0,0</t>
  </si>
  <si>
    <t>2025-05-06 01:32:00,575,,,560,575,,564.5,,,,,570,560</t>
  </si>
  <si>
    <t>2025-05-06 01:32:00,490,,,485,470,,487,,,,,490,480</t>
  </si>
  <si>
    <t>2025-05-06 01:32:00,5700,,5670,,5600,,5620,,,,,5700,5600</t>
  </si>
  <si>
    <t>2025-05-06 01:32:00,19475,,,,19400,,20050,,,,,20200,19700</t>
  </si>
  <si>
    <t>2025-05-06 01:32:00,98931682.4752427,-3619648454.24041,0,0,0,0,0,0</t>
  </si>
  <si>
    <t>2025-05-06 01:32:00,590899559.492627,-2309191629.5399,0,0,0,0,0,0</t>
  </si>
  <si>
    <t>2025-05-06 01:32:00,262241767.881698,988641.769669965,297.008333333333,20,4925.55391666666,232.95,0.0381843257595617,5.96</t>
  </si>
  <si>
    <t>2025-05-06 01:32:00,25534937.0550821,-3292.24759121848,0,0,0,0,0,0</t>
  </si>
  <si>
    <t>2025-05-06 01:33:00,575,,,560,575,,564.5,,,,,570,560</t>
  </si>
  <si>
    <t>2025-05-06 01:33:00,490,,,485,470,,487,,,,,490,480</t>
  </si>
  <si>
    <t>2025-05-06 01:33:00,5700,,5670,,5600,,5620,,,,,5700,5600</t>
  </si>
  <si>
    <t>2025-05-06 01:33:00,19475,,,,19400,,20050,,,,,20200,19700</t>
  </si>
  <si>
    <t>2025-05-06 01:33:00,98758558.3159192,-3620534023.11,0,0,0,0,0,0</t>
  </si>
  <si>
    <t>2025-05-06 01:33:00,594762884.895293,-2301183292.9068,0,0,0,0,0,0</t>
  </si>
  <si>
    <t>2025-05-06 01:33:00,262514195.636272,1000720.77166914,62.1833333333332,10,680.704499999997,52.67,-0.0165100696930217,1.51</t>
  </si>
  <si>
    <t>2025-05-06 01:33:00,25533290.1568361,-2420.53609313593,0,0,0,0,0,0</t>
  </si>
  <si>
    <t>2025-05-06 01:34:00,575,,,560,575,,564.5,,,,,570,560</t>
  </si>
  <si>
    <t>2025-05-06 01:34:00,490,,,485,470,,487,,,,,490,480</t>
  </si>
  <si>
    <t>2025-05-06 01:34:00,5700,,5670,,5600,,5620,,,,,5700,5600</t>
  </si>
  <si>
    <t>2025-05-06 01:34:00,19475,,,,19400,,20050,,,,,20200,19700</t>
  </si>
  <si>
    <t>2025-05-06 01:34:00,116004423.832232,-3502574199.42964,0,0,0,0,0,0</t>
  </si>
  <si>
    <t>2025-05-06 01:34:00,600845322.506802,-2280641091.3835,0,0,0,0,0,0</t>
  </si>
  <si>
    <t>2025-05-06 01:34:00,262752655.056656,1002010.78306317,62.4999999999999,5,121.875,9.75,0.00859808943252196,0.25</t>
  </si>
  <si>
    <t>2025-05-06 01:34:00,25530823.9485348,-1832.65950146802,0,0,0,0,0,0</t>
  </si>
  <si>
    <t>2025-05-06 01:35:00,575,,,560,575,,564.5,,,,,570,560</t>
  </si>
  <si>
    <t>2025-05-06 01:35:00,490,,,485,470,,487,,,,,490,480</t>
  </si>
  <si>
    <t>2025-05-06 01:35:00,5700,,5670,,5600,,5620,,,,,5700,5600</t>
  </si>
  <si>
    <t>2025-05-06 01:35:00,19475,,,,19400,,20050,,,,,20200,19700</t>
  </si>
  <si>
    <t>2025-05-06 01:35:00,142570820.103415,-3307217684.00653,0,0,0,0,0,0</t>
  </si>
  <si>
    <t>2025-05-06 01:35:00,606997027.631607,-2255230066.01227,0,0,0,0,0,0</t>
  </si>
  <si>
    <t>2025-05-06 01:35:00,262439422.132352,1009274.52020818,34.5,4,154.425,20.55,-0.00457582051783039,0.58</t>
  </si>
  <si>
    <t>2025-05-06 01:35:00,25533069.9860653,-1514.06757163287,0,0,0,0,0,0</t>
  </si>
  <si>
    <t>2025-05-06 01:36:00,575,,,560,575,,564.5,,,,,570,560</t>
  </si>
  <si>
    <t>2025-05-06 01:36:00,490,,,485,470,,487,,,,,490,480</t>
  </si>
  <si>
    <t>2025-05-06 01:36:00,5700,,5670,,5600,,5620,,,,,5700,5600</t>
  </si>
  <si>
    <t>2025-05-06 01:36:00,19475,,,,19400,,20050,,,,,20200,19700</t>
  </si>
  <si>
    <t>2025-05-06 01:36:00,160459672.937708,-3170706227.39835,0,0,0,0,0,0</t>
  </si>
  <si>
    <t>2025-05-06 01:36:00,606953742.191326,-2255502625.36265,0,0,0,0,0,0</t>
  </si>
  <si>
    <t>2025-05-06 01:36:00,255312877.428185,1008257.62551309,72.5000000000002,3,702.400000000003,31.15,0.000755060395141076,0.85</t>
  </si>
  <si>
    <t>2025-05-06 01:36:00,25531993.0781162,-1293.56325329333,0,0,0,0,0,0</t>
  </si>
  <si>
    <t>2025-05-06 01:37:00,575,,,560,575,,564.5,,,,,570,560</t>
  </si>
  <si>
    <t>2025-05-06 01:37:00,490,,,485,470,,487,,,,,490,480</t>
  </si>
  <si>
    <t>2025-05-06 01:37:00,5700,,5670,,5600,,5620,,,,,5700,5600</t>
  </si>
  <si>
    <t>2025-05-06 01:37:00,19475,,20200,,19400,,20050,,,,,20200,19700</t>
  </si>
  <si>
    <t>2025-05-06 01:37:00,208430343.971724,-2870791954.25932,0,0,0,0,0,0</t>
  </si>
  <si>
    <t>2025-05-06 01:37:00,630509678.346479,-2177139110.6293,0,0,0,0,0,0</t>
  </si>
  <si>
    <t>2025-05-06 01:37:00,260872098.121562,1071899.88751186,356.833333333334,11,6023.51033333335,245.83,0.128054665098554,6.12</t>
  </si>
  <si>
    <t>2025-05-06 01:37:00,25532298.1715822,1151.67380287619,0,0,0,0,0,0</t>
  </si>
  <si>
    <t>2025-05-06 01:38:00,575,,,560,575,,564.5,,,,,570,560</t>
  </si>
  <si>
    <t>2025-05-06 01:38:00,490,,,485,470,,487,,,,,490,480</t>
  </si>
  <si>
    <t>2025-05-06 01:38:00,5700,,5670,,5600,,5620,,,,,5700,5600</t>
  </si>
  <si>
    <t>2025-05-06 01:38:00,19475,,,,19400,,20050,,,,,20200,19700</t>
  </si>
  <si>
    <t>2025-05-06 01:38:00,155796255.368082,-3206835166.09719,0,0,0,0,0,0</t>
  </si>
  <si>
    <t>2025-05-06 01:38:00,598850940.887595,-2288996225.24122,0,0,0,0,0,0</t>
  </si>
  <si>
    <t>2025-05-06 01:38:00,258994990.350264,1036717.49990008,73.1500000000001,4,716.436500000002,32.37,0.0153827042613618,0.83</t>
  </si>
  <si>
    <t>2025-05-06 01:38:00,25528077.4460051,-1865.77843830541,0,0,0,0,0,0</t>
  </si>
  <si>
    <t>2025-05-06 01:39:00,575,,,560,575,,564.5,,,,,570,560</t>
  </si>
  <si>
    <t>2025-05-06 01:39:00,490,,,485,470,,487,,,,,490,480</t>
  </si>
  <si>
    <t>2025-05-06 01:39:00,5700,,5670,,5600,,5620,,,,,5700,5600</t>
  </si>
  <si>
    <t>2025-05-06 01:39:00,19475,,,,19400,,20050,,,,,20200,19700</t>
  </si>
  <si>
    <t>2025-05-06 01:39:00,142352274.281738,-3307714266.02373,0,0,0,0,0,0</t>
  </si>
  <si>
    <t>2025-05-06 01:39:00,589170062.670272,-2312243722.98052,0,0,0,0,0,0</t>
  </si>
  <si>
    <t>2025-05-06 01:39:00,262478326.104595,1039832.31505776,211.666666666667,13,1344.58333333333,92.75,0.0399110221529696,2.38</t>
  </si>
  <si>
    <t>2025-05-06 01:39:00,25529847.9065637,-3682.03840398248,0,0,0,0,0,0</t>
  </si>
  <si>
    <t>2025-05-06 01:40:00,575,,,560,575,,564.5,,,,,570,560</t>
  </si>
  <si>
    <t>2025-05-06 01:40:00,490,,,485,470,,487,,,,,490,480</t>
  </si>
  <si>
    <t>2025-05-06 01:40:00,5700,,5670,,5600,,5620,,,,,5700,5600</t>
  </si>
  <si>
    <t>2025-05-06 01:40:00,19475,,,,19400,,20050,,,,,20200,19700</t>
  </si>
  <si>
    <t>2025-05-06 01:40:00,107225855.506865,-3564543475.39446,0,0,0,0,0,0</t>
  </si>
  <si>
    <t>2025-05-06 01:40:00,579777059.740752,-2196420882.50008,0,0,0,0,0,0</t>
  </si>
  <si>
    <t>2025-05-06 01:40:00,262905045.864488,1038767.75722505,37.8333333333333,2,259.433333333333,13.1,0.00822294434872066,0.32</t>
  </si>
  <si>
    <t>2025-05-06 01:40:00,25530422.9318107,-5946.6190037224,0,0,0,0,0,0</t>
  </si>
  <si>
    <t>2025-05-06 01:41:00,575,,,560,575,,564.5,,,,,570,560</t>
  </si>
  <si>
    <t>2025-05-06 01:41:00,490,,,485,470,,487,,,,,490,480</t>
  </si>
  <si>
    <t>2025-05-06 01:41:00,5700,,5670,,5600,,5620,,,,,5700,5600</t>
  </si>
  <si>
    <t>2025-05-06 01:41:00,19475,,,,19400,,20050,,,,,20200,19700</t>
  </si>
  <si>
    <t>2025-05-06 01:41:00,94160428.1549743,-3648838917.0307,0,0,0,0,0,0</t>
  </si>
  <si>
    <t>2025-05-06 01:41:00,573601152.630957,-2224225566.24272,0,0,0,0,0,0</t>
  </si>
  <si>
    <t>2025-05-06 01:41:00,262802356.580168,1036968.8723288,212.566666666667,6,1627.893,83.47,0.0494098671149059,2.07</t>
  </si>
  <si>
    <t>2025-05-06 01:41:00,25527655.2620988,-6821.4131923425,0,0,0,0,0,0</t>
  </si>
  <si>
    <t>2025-05-06 01:42:00,575,,,560,575,,564.5,,,,,570,560</t>
  </si>
  <si>
    <t>2025-05-06 01:42:00,490,,,485,470,,487,,,,,490,480</t>
  </si>
  <si>
    <t>2025-05-06 01:42:00,5700,,5670,,5600,,5620,,,,,5700,5600</t>
  </si>
  <si>
    <t>2025-05-06 01:42:00,19475,,,,19400,,20050,,,,,20200,19700</t>
  </si>
  <si>
    <t>2025-05-06 01:42:00,120010505.486302,-3473336379.53877,0,0,0,0,0,0</t>
  </si>
  <si>
    <t>2025-05-06 01:42:00,579884051.351385,-2197080037.64815,0,0,0,0,0,0</t>
  </si>
  <si>
    <t>2025-05-06 01:42:00,262443830.777388,1040195.08390013,29.8333333333333,1,75.9749999999999,2.65,0.00692673207017273,0.05</t>
  </si>
  <si>
    <t>2025-05-06 01:42:00,25525046.8008921,-6234.01319092811,0,0,0,0,0,0</t>
  </si>
  <si>
    <t>2025-05-06 01:43:00,575,,,560,575,,564.5,,,,,570,560</t>
  </si>
  <si>
    <t>2025-05-06 01:43:00,490,,,485,470,,487,,,,,490,480</t>
  </si>
  <si>
    <t>2025-05-06 01:43:00,5700,,5670,,5600,,5620,,,,,5700,5600</t>
  </si>
  <si>
    <t>2025-05-06 01:43:00,19475,,,,19400,,20050,,,,,20200,19700</t>
  </si>
  <si>
    <t>2025-05-06 01:43:00,111303768.123004,-3534838215.62849,0,0,0,0,0,0</t>
  </si>
  <si>
    <t>2025-05-06 01:43:00,577741178.495623,-2206503835.45962,0,0,0,0,0,0</t>
  </si>
  <si>
    <t>2025-05-06 01:43:00,262535269.838162,1041949.8595685,73.9333333333331,3,2118.76066666666,80.51,0.0198261710848272,2.03</t>
  </si>
  <si>
    <t>2025-05-06 01:43:00,25523138.3306126,-6105.33248468284,0,0,0,0,0,0</t>
  </si>
  <si>
    <t>2025-05-06 01:44:00,575,,,560,575,,564.5,,,,,570,560</t>
  </si>
  <si>
    <t>2025-05-06 01:44:00,490,,,485,470,,487,,,,,490,480</t>
  </si>
  <si>
    <t>2025-05-06 01:44:00,5700,,5670,,5600,,5620,,,,,5700,5600</t>
  </si>
  <si>
    <t>2025-05-06 01:44:00,19475,,,,19400,,20050,,,,,20200,19700</t>
  </si>
  <si>
    <t>2025-05-06 01:44:00,81788519.3808696,-3719968421.18358,0,0,0,0,0,0</t>
  </si>
  <si>
    <t>2025-05-06 01:44:00,582007641.244527,-2188642438.26063,0,0,0,0,0,0</t>
  </si>
  <si>
    <t>2025-05-06 01:44:00,262359730.332272,1008075.42411801,470.666666666666,138,6146.38666666668,541.7,-0.128254168308536,13.42</t>
  </si>
  <si>
    <t>2025-05-06 01:44:00,25519022.9968688,-5710.08474868031,0,0,0,0,0,0</t>
  </si>
  <si>
    <t>2025-05-06 01:45:00,575,,,560,575,,564.5,,,,,570,560</t>
  </si>
  <si>
    <t>2025-05-06 01:45:00,490,,,485,470,,487,,,,,490,480</t>
  </si>
  <si>
    <t>2025-05-06 01:45:00,5700,,5670,,5600,,5620,,,,,5700,5600</t>
  </si>
  <si>
    <t>2025-05-06 01:45:00,19475,,,,19400,,20050,,,,,20200,19700</t>
  </si>
  <si>
    <t>2025-05-06 01:45:00,81753124.0738127,-3720703365.554,0,0,0,0,0,0</t>
  </si>
  <si>
    <t>2025-05-06 01:45:00,567399782.660856,-2253854758.80681,0,0,0,0,0,0</t>
  </si>
  <si>
    <t>2025-05-06 01:45:00,262667164.358613,1013872.26587859,281.583333333335,10,9346.30650000008,244.75,0.0385948445926155,5.25</t>
  </si>
  <si>
    <t>2025-05-06 01:45:00,25517445.6400175,-7234.40882259483,0,0,0,0,0,0</t>
  </si>
  <si>
    <t>2025-05-06 01:46:00,575,,,560,575,,564.5,,,,,570,560</t>
  </si>
  <si>
    <t>2025-05-06 01:46:00,490,,,485,470,,487,,,,,490,480</t>
  </si>
  <si>
    <t>2025-05-06 01:46:00,5700,,5670,,5600,,5620,,,,,5700,5600</t>
  </si>
  <si>
    <t>2025-05-06 01:46:00,19475,,,,19400,,20050,,,,,20200,19700</t>
  </si>
  <si>
    <t>2025-05-06 01:46:00,81763645.361108,-3720756665.45115,0,0,0,0,0,0</t>
  </si>
  <si>
    <t>2025-05-06 01:46:00,569412728.520497,-2244989885.99236,0,0,0,0,0,0</t>
  </si>
  <si>
    <t>2025-05-06 01:46:00,262745976.830296,1022003.08854575,11,-8,91.1750000000001,-5.15,0.0206283410232486,-0.17</t>
  </si>
  <si>
    <t>2025-05-06 01:46:00,25517936.7261869,-7761.87939125647,0,0,0,0,0,0</t>
  </si>
  <si>
    <t>2025-05-06 01:47:00,575,,,560,575,,564.5,,,,,570,560</t>
  </si>
  <si>
    <t>2025-05-06 01:47:00,490,,,485,470,,487,,,,,490,480</t>
  </si>
  <si>
    <t>2025-05-06 01:47:00,5700,,5670,,5600,,5620,,,,,5700,5600</t>
  </si>
  <si>
    <t>2025-05-06 01:47:00,19475,,,,19400,,20050,,,,,20200,19700</t>
  </si>
  <si>
    <t>2025-05-06 01:47:00,81614161.0036276,-3720868379.89927,0,0,0,0,0,0</t>
  </si>
  <si>
    <t>2025-05-06 01:47:00,565216438.136981,-2264185409.33849,0,0,0,0,0,0</t>
  </si>
  <si>
    <t>2025-05-06 01:47:00,263270756.280473,1029436.54606224,8.40000000000003,1,99.7920000000003,11.88,-0.00475213276403906,0.32</t>
  </si>
  <si>
    <t>2025-05-06 01:47:00,25515607.7001743,-8262.56096711947,0,0,0,0,0,0</t>
  </si>
  <si>
    <t>2025-05-06 01:48:00,575,,,560,575,,564.5,,,,,570,560</t>
  </si>
  <si>
    <t>2025-05-06 01:48:00,490,,,485,470,,487,,,,,490,480</t>
  </si>
  <si>
    <t>2025-05-06 01:48:00,5700,,5670,,5600,,5620,,,,,5700,5600</t>
  </si>
  <si>
    <t>2025-05-06 01:48:00,19475,,,,19400,,20050,,,,,20200,19700</t>
  </si>
  <si>
    <t>2025-05-06 01:48:00,155485351.928161,-3209027002.69103,0,0,0,0,0,0</t>
  </si>
  <si>
    <t>2025-05-06 01:48:00,599011388.613614,-2291198694.10053,0,0,0,0,0,0</t>
  </si>
  <si>
    <t>2025-05-06 01:48:00,262607631.541009,1029547.68191067,92.5666666666666,8,564.525333333333,47.33,0.0120768004615651,1.25</t>
  </si>
  <si>
    <t>2025-05-06 01:48:00,25503563.2966591,-1507.65200923403,0,0,0,0,0,0</t>
  </si>
  <si>
    <t>2025-05-06 01:49:00,575,,,560,575,,564.5,,,,,570,560</t>
  </si>
  <si>
    <t>2025-05-06 01:49:00,490,,,485,470,,487,,,,,490,480</t>
  </si>
  <si>
    <t>2025-05-06 01:49:00,5700,,5670,,5600,,5620,,,,,5700,5600</t>
  </si>
  <si>
    <t>2025-05-06 01:49:00,19475,,,,19400,,20050,,,,,20200,19700</t>
  </si>
  <si>
    <t>2025-05-06 01:49:00,169785265.10936,-3141650123.58787,0,0,0,0,0,0</t>
  </si>
  <si>
    <t>2025-05-06 01:49:00,609269712.130624,-2249371031.09203,0,0,0,0,0,0</t>
  </si>
  <si>
    <t>2025-05-06 01:49:00,258244703.234152,1041100.42411843,309.683333333334,22,8722.25416666669,469.73,0.0806353940596505,11.41</t>
  </si>
  <si>
    <t>2025-05-06 01:49:00,25498592.2903463,-176.794832577178,0,0,0,0,0,0</t>
  </si>
  <si>
    <t>2025-05-06 01:50:00,575,,,560,575,,564.5,,,,,570,560</t>
  </si>
  <si>
    <t>2025-05-06 01:50:00,490,,,485,470,,487,,,,,490,480</t>
  </si>
  <si>
    <t>2025-05-06 01:50:00,5700,,5670,,5600,,5620,,,,,5700,5600</t>
  </si>
  <si>
    <t>2025-05-06 01:50:00,19475,,,,19400,,20050,,,,,20200,19700</t>
  </si>
  <si>
    <t>2025-05-06 01:50:00,159956828.211024,-3175669213.11748,0,0,0,0,0,0</t>
  </si>
  <si>
    <t>2025-05-06 01:50:00,601041748.630073,-2283684727.88531,0,0,0,0,0,0</t>
  </si>
  <si>
    <t>2025-05-06 01:50:00,259931490.587379,1055248.18048562,81.1000000000001,14,378.721000000001,62.43,-0.0246038770976946,1.74</t>
  </si>
  <si>
    <t>2025-05-06 01:50:00,25503271.1726454,-2189.10617260696,0,0,0,0,0,0</t>
  </si>
  <si>
    <t>2025-05-06 01:51:00,575,,,560,575,,564.5,,,,,570,560</t>
  </si>
  <si>
    <t>2025-05-06 01:51:00,490,,,485,470,,487,,,,,490,480</t>
  </si>
  <si>
    <t>2025-05-06 01:51:00,5700,,5670,,5600,,5620,,,,,5700,5600</t>
  </si>
  <si>
    <t>2025-05-06 01:51:00,19475,,,,19400,,20050,,,,,20200,19700</t>
  </si>
  <si>
    <t>2025-05-06 01:51:00,159815088.22604,-3176238628.01848,0,0,0,0,0,0</t>
  </si>
  <si>
    <t>2025-05-06 01:51:00,591190198.854218,-2313071959.95423,0,0,0,0,0,0</t>
  </si>
  <si>
    <t>2025-05-06 01:51:00,256122321.688323,1032901.98567065,15.0833333333333,7,160.5065,45.57,-0.02858896953636,1.29</t>
  </si>
  <si>
    <t>2025-05-06 01:51:00,25501788.5902233,-2980.57527571992,0,0,0,0,0,0</t>
  </si>
  <si>
    <t>2025-05-06 01:52:00,575,,,560,575,,564.5,,,,,570,560</t>
  </si>
  <si>
    <t>2025-05-06 01:52:00,490,,,485,470,,487,,,,,490,480</t>
  </si>
  <si>
    <t>2025-05-06 01:52:00,5700,,5670,,5600,,5620,,,,,5700,5600</t>
  </si>
  <si>
    <t>2025-05-06 01:52:00,19475,,,,19400,,20050,,,,,20200,19700</t>
  </si>
  <si>
    <t>2025-05-06 01:52:00,146393563.540061,-3277785871.07163,0,0,0,0,0,0</t>
  </si>
  <si>
    <t>2025-05-06 01:52:00,587536878.764202,-2313554573.06864,0,0,0,0,0,0</t>
  </si>
  <si>
    <t>2025-05-06 01:52:00,262535665.70166,1051190.84647073,88.9999999999996,4,1613.59999999999,51.9,0.0186491534377262,1.29</t>
  </si>
  <si>
    <t>2025-05-06 01:52:00,25504317.5975083,-4036.67959934624,0,0,0,0,0,0</t>
  </si>
  <si>
    <t>2025-05-06 01:53:00,575,,,560,575,,564.5,,,,,570,560</t>
  </si>
  <si>
    <t>2025-05-06 01:53:00,490,,,485,470,,487,,,,,490,480</t>
  </si>
  <si>
    <t>2025-05-06 01:53:00,5700,,5670,,5600,,5620,,,,,5700,5600</t>
  </si>
  <si>
    <t>2025-05-06 01:53:00,19475,,20200,,19400,,20050,,,,,20200,19700</t>
  </si>
  <si>
    <t>2025-05-06 01:53:00,146385152.95592,-3277777693.97748,0,0,0,0,0,0</t>
  </si>
  <si>
    <t>2025-05-06 01:53:00,621331454.398642,-2230294594.51956,0,0,0,0,0,0</t>
  </si>
  <si>
    <t>2025-05-06 01:53:00,259879706.739673,1071903.39599134,57.2500000000001,8,476.347500000001,67.19,-0.0232844156088459,1.88</t>
  </si>
  <si>
    <t>2025-05-06 01:53:00,25497451.9275032,347.435132493484,0,0,0,0,0,0</t>
  </si>
  <si>
    <t>2025-05-06 01:54:00,575,,,560,575,,564.5,,,,,570,560</t>
  </si>
  <si>
    <t>2025-05-06 01:54:00,490,,,485,470,,487,,,,,490,480</t>
  </si>
  <si>
    <t>2025-05-06 01:54:00,5700,,5670,,5600,,5620,,,,,5700,5600</t>
  </si>
  <si>
    <t>2025-05-06 01:54:00,19475,,,,19400,,20050,,,,,20200,19700</t>
  </si>
  <si>
    <t>2025-05-06 01:54:00,191506024.226559,-2969987966.3056,0,0,0,0,0,0</t>
  </si>
  <si>
    <t>2025-05-06 01:54:00,603115134.673834,-2276496320.29051,0,0,0,0,0,0</t>
  </si>
  <si>
    <t>2025-05-06 01:54:00,260500870.818006,1059460.07937629,316.4,21,4319.67799999999,251.02,0.0435306620120458,5.68</t>
  </si>
  <si>
    <t>2025-05-06 01:54:00,25497946.3883934,-1290.46293445832,0,0,0,0,0,0</t>
  </si>
  <si>
    <t>2025-05-06 01:55:00,575,,,560,575,,564.5,,,,,570,560</t>
  </si>
  <si>
    <t>2025-05-06 01:55:00,490,,,485,470,,487,,,,,490,480</t>
  </si>
  <si>
    <t>2025-05-06 01:55:00,5700,,5670,,5600,,5620,,,,,5700,5600</t>
  </si>
  <si>
    <t>2025-05-06 01:55:00,19475,,,,19400,,20050,,,,,20200,19700</t>
  </si>
  <si>
    <t>2025-05-06 01:55:00,155349029.911272,-3211033889.61854,0,0,0,0,0,0</t>
  </si>
  <si>
    <t>2025-05-06 01:55:00,583512085.034644,-2267217003.39658,0,0,0,0,0,0</t>
  </si>
  <si>
    <t>2025-05-06 01:55:00,258663967.069008,1029175.1531496,68.2500000000002,9,926.926500000003,78.09,-0.0260442150347817,2.12</t>
  </si>
  <si>
    <t>2025-05-06 01:55:00,25497706.0059399,-5120.59994484606,0,0,0,0,0,0</t>
  </si>
  <si>
    <t>2025-05-06 01:56:00,575,,,560,575,,564.5,,,,,570,560</t>
  </si>
  <si>
    <t>2025-05-06 01:56:00,490,,,485,470,,487,,,,,490,480</t>
  </si>
  <si>
    <t>2025-05-06 01:56:00,5700,,5670,,5600,,5620,,,,,5700,5600</t>
  </si>
  <si>
    <t>2025-05-06 01:56:00,19475,,,,19400,,20050,,,,,20200,19700</t>
  </si>
  <si>
    <t>2025-05-06 01:56:00,195711150.314906,-2936496481.92944,0,0,0,0,0,0</t>
  </si>
  <si>
    <t>2025-05-06 01:56:00,597022992.181546,-2299706412.99221,0,0,0,0,0,0</t>
  </si>
  <si>
    <t>2025-05-06 01:56:00,260283220.174824,1042581.79784648,49.2,6,356.526,51.49,-0.0131716315069047,1.39</t>
  </si>
  <si>
    <t>2025-05-06 01:56:00,25492966.4978882,-746.714554660024,0,0,0,0,0,0</t>
  </si>
  <si>
    <t>2025-05-06 01:57:00,575,,,560,575,,564.5,,,,,570,560</t>
  </si>
  <si>
    <t>2025-05-06 01:57:00,490,,,485,470,,487,,,,,490,480</t>
  </si>
  <si>
    <t>2025-05-06 01:57:00,5700,,5670,,5600,,5620,,,,,5700,5600</t>
  </si>
  <si>
    <t>2025-05-06 01:57:00,19475,,,,19400,,20050,,,,,20200,19700</t>
  </si>
  <si>
    <t>2025-05-06 01:57:00,191259824.559575,-2972077425.82826,0,0,0,0,0,0</t>
  </si>
  <si>
    <t>2025-05-06 01:57:00,597104677.676978,-2299992307.12962,0,0,0,0,0,0</t>
  </si>
  <si>
    <t>2025-05-06 01:57:00,260752564.249572,1022609.78823457,49.9,16,354.000999999999,104.2,-0.0603592383766239,2.99</t>
  </si>
  <si>
    <t>2025-05-06 01:57:00,25490027.8264565,-1839.57403520582,0,0,0,0,0,0</t>
  </si>
  <si>
    <t>2025-05-06 01:58:00,575,,,560,575,,564.5,,,,,570,560</t>
  </si>
  <si>
    <t>2025-05-06 01:58:00,490,,,485,470,,487,,,,,490,480</t>
  </si>
  <si>
    <t>2025-05-06 01:58:00,5700,,5670,,5600,,5620,,,,,5700,5600</t>
  </si>
  <si>
    <t>2025-05-06 01:58:00,19475,,,,19400,,20050,,,,,20200,19700</t>
  </si>
  <si>
    <t>2025-05-06 01:58:00,186919133.651361,-3005734639.81375,0,0,0,0,0,0</t>
  </si>
  <si>
    <t>2025-05-06 01:58:00,589461583.109371,-2315767747.97733,0,0,0,0,0,0</t>
  </si>
  <si>
    <t>2025-05-06 01:58:00,260377545.796128,1010029.60158553,147.6,17,2306.44366666666,218.01,-0.0352043268328618,5.66</t>
  </si>
  <si>
    <t>2025-05-06 01:58:00,25494371.113585,-3923.54479326327,0,0,0,0,0,0</t>
  </si>
  <si>
    <t>2025-05-06 01:59:00,575,,,560,575,,564.5,,,,,570,560</t>
  </si>
  <si>
    <t>2025-05-06 01:59:00,490,,,485,470,,487,,,,,490,480</t>
  </si>
  <si>
    <t>2025-05-06 01:59:00,5700,,5670,,5600,,5620,,,,,5700,5600</t>
  </si>
  <si>
    <t>2025-05-06 01:59:00,19475,,20200,,19400,,20050,,,,,20200,19700</t>
  </si>
  <si>
    <t>2025-05-06 01:59:00,240338839.063504,-2721538725.0243,0,0,0,0,0,0</t>
  </si>
  <si>
    <t>2025-05-06 01:59:00,627000765.239265,-2201855104.51832,0,0,0,0,0,0</t>
  </si>
  <si>
    <t>2025-05-06 01:59:00,260909606.552379,1079099.75556712,268.300000000001,16,3646.85500000001,235.66,0.0373452616460255,5.97</t>
  </si>
  <si>
    <t>2025-05-06 01:59:00,25490738.6555357,1113.24852572291,0,0,0,0,0,0</t>
  </si>
  <si>
    <t>2025-05-06 02:00:00,575,,,,575,,,,,562,,,</t>
  </si>
  <si>
    <t>2025-05-06 02:00:00,490,,,,470,,,,,,,,</t>
  </si>
  <si>
    <t>2025-05-06 02:00:00,5700,,5670,,5600,,5620,,,,,5700,5600</t>
  </si>
  <si>
    <t>2025-05-06 02:00:00,19475,,,,19400,,,,,,,,</t>
  </si>
  <si>
    <t>2025-05-06 02:00:00,236096705.406504,0,-180928.782136621,-235299,-151040.401583019,-671719.92,14237.4164511161,-171525.3</t>
  </si>
  <si>
    <t>2025-05-06 02:00:00,636660279.840762,0,-18116.7648328668,-21787,45466.4839961208,-110548.65,-1446.87171669631,-26949.13</t>
  </si>
  <si>
    <t>2025-05-06 02:00:00,261694316.759044,1057995.6070485,293.066666666667,28,3981.43866666666,424.43,-0.0372304904382664,10.38</t>
  </si>
  <si>
    <t>2025-05-06 02:00:00,25479333.6430419,0,-4611.85217989375,-961,-553609.599318823,-83353.64,-0.522043129922706,-370.73</t>
  </si>
  <si>
    <t>2025-05-06 02:01:00,575,,,,575,,,,,,,,</t>
  </si>
  <si>
    <t>2025-05-06 02:01:00,490,,,,470,,,,,,,,</t>
  </si>
  <si>
    <t>2025-05-06 02:01:00,5700,,5670,,5600,,5620,,,,,5700,5600</t>
  </si>
  <si>
    <t>2025-05-06 02:01:00,19475,,,,19400,,,,,,,,</t>
  </si>
  <si>
    <t>2025-05-06 02:01:00,146294088.594422,0,0,0,0,0,0,0</t>
  </si>
  <si>
    <t>2025-05-06 02:01:00,582226407.4126,0,0,0,0,0,0,0</t>
  </si>
  <si>
    <t>2025-05-06 02:01:00,263145538.541922,1007229.06017405,216.783333333334,18,3056.22050000001,200.15,-0.022519540801815,5.24</t>
  </si>
  <si>
    <t>2025-05-06 02:01:00,25482830.058916,0,0,0,0,0,0,0</t>
  </si>
  <si>
    <t>2025-05-06 02:02:00,575,,,,575,,,,,,,,</t>
  </si>
  <si>
    <t>2025-05-06 02:02:00,490,,,,470,,,,,,,,</t>
  </si>
  <si>
    <t>2025-05-06 02:02:00,5700,,5670,,5600,,5620,,,,,5700,5600</t>
  </si>
  <si>
    <t>2025-05-06 02:02:00,19475,,,,19400,,,,,,,,</t>
  </si>
  <si>
    <t>2025-05-06 02:02:00,199923264.302624,0,0,0,0,0,0,0</t>
  </si>
  <si>
    <t>2025-05-06 02:02:00,632705701.397261,0,0,0,0,0,0,0</t>
  </si>
  <si>
    <t>2025-05-06 02:02:00,261624483.491873,1232217.92522492,119.166666666667,14,1314.93566666667,163.17,-0.0262381488854627,4.29</t>
  </si>
  <si>
    <t>2025-05-06 02:02:00,25470613.957222,0,0,0,0,0,0,0</t>
  </si>
  <si>
    <t>2025-05-06 02:03:00,575,,,,575,,,,,,,,</t>
  </si>
  <si>
    <t>2025-05-06 02:03:00,490,,,,470,,,,,,,,</t>
  </si>
  <si>
    <t>2025-05-06 02:03:00,5700,,5670,,5600,,5620,,,,,5700,5600</t>
  </si>
  <si>
    <t>2025-05-06 02:03:00,19475,,,,19400,,,,,,,,</t>
  </si>
  <si>
    <t>2025-05-06 02:03:00,232018143.644158,0,0,0,0,0,0,0</t>
  </si>
  <si>
    <t>2025-05-06 02:03:00,642647992.026288,0,0,0,0,0,0,0</t>
  </si>
  <si>
    <t>2025-05-06 02:03:00,261734862.007684,1242833.38958857,55.3333333333332,-7,704.666666666665,-3,0.0529256298277958,-0.26</t>
  </si>
  <si>
    <t>2025-05-06 02:03:00,25471696.9032118,0,0,0,0,0,0,0</t>
  </si>
  <si>
    <t>2025-05-06 02:04:00,575,,,,575,,,,,,,,</t>
  </si>
  <si>
    <t>2025-05-06 02:04:00,490,,,,470,,,,,,,,</t>
  </si>
  <si>
    <t>2025-05-06 02:04:00,5700,,5670,,5600,,5620,,,,,5700,5600</t>
  </si>
  <si>
    <t>2025-05-06 02:04:00,19475,,,,19400,,,,,,,,</t>
  </si>
  <si>
    <t>2025-05-06 02:04:00,270899688.24472,0,0,0,0,0,0,0</t>
  </si>
  <si>
    <t>2025-05-06 02:04:00,676125736.493238,0,0,0,0,0,0,0</t>
  </si>
  <si>
    <t>2025-05-06 02:04:00,261166837.990306,1249817.76737469,151.049999999998,2,2872.34449999996,61.36,0.0229491656496698,1.39</t>
  </si>
  <si>
    <t>2025-05-06 02:04:00,25465729.1453277,0,0,0,0,0,0,0</t>
  </si>
  <si>
    <t>2025-05-06 02:05:00,575,,,,575,,,,,,,,</t>
  </si>
  <si>
    <t>2025-05-06 02:05:00,490,,,,470,,,,,,,,</t>
  </si>
  <si>
    <t>2025-05-06 02:05:00,5700,,5670,,5600,,5620,,,,,5700,5600</t>
  </si>
  <si>
    <t>2025-05-06 02:05:00,19475,,,,19400,,,,,,,,</t>
  </si>
  <si>
    <t>2025-05-06 02:05:00,215454471.255689,0,0,0,0,0,0,0</t>
  </si>
  <si>
    <t>2025-05-06 02:05:00,650537511.088334,0,0,0,0,0,0,0</t>
  </si>
  <si>
    <t>2025-05-06 02:05:00,262203696.040406,1238534.42377038,314.2,28,5140.02566666666,430.29,-0.0525468433367408,10.27</t>
  </si>
  <si>
    <t>2025-05-06 02:05:00,25461573.8322493,0,0,0,0,0,0,0</t>
  </si>
  <si>
    <t>2025-05-06 02:06:00,575,,,,575,,,,,,,,</t>
  </si>
  <si>
    <t>2025-05-06 02:06:00,490,,,,470,,,,,,,,</t>
  </si>
  <si>
    <t>2025-05-06 02:06:00,5700,,5670,,5600,,5620,,,,,5700,5600</t>
  </si>
  <si>
    <t>2025-05-06 02:06:00,19475,,,,19400,,,,,,,,</t>
  </si>
  <si>
    <t>2025-05-06 02:06:00,137087840.193442,0,0,0,0,0,0,0</t>
  </si>
  <si>
    <t>2025-05-06 02:06:00,603364136.956805,0,0,0,0,0,0,0</t>
  </si>
  <si>
    <t>2025-05-06 02:06:00,263517320.676503,1199496.73179992,413.683333333334,18,7057.03216666667,267.38,0.0720183317342122,6.64</t>
  </si>
  <si>
    <t>2025-05-06 02:06:00,25457719.8100822,0,0,0,0,0,0,0</t>
  </si>
  <si>
    <t>2025-05-06 02:07:00,575,,,,575,,,,,,,,</t>
  </si>
  <si>
    <t>2025-05-06 02:07:00,490,,,,470,,,,,,,,</t>
  </si>
  <si>
    <t>2025-05-06 02:07:00,5700,,5670,,5600,,5620,,,,,5700,5600</t>
  </si>
  <si>
    <t>2025-05-06 02:07:00,19475,,,,19400,,,,,,,,</t>
  </si>
  <si>
    <t>2025-05-06 02:07:00,106278845.283401,0,0,0,0,0,0,0</t>
  </si>
  <si>
    <t>2025-05-06 02:07:00,601331912.879095,0,0,0,0,0,0,0</t>
  </si>
  <si>
    <t>2025-05-06 02:07:00,263469051.545883,1169885.61180952,22.1333333333333,3,244.123999999999,38.61,-0.015918731009393,1.06</t>
  </si>
  <si>
    <t>2025-05-06 02:07:00,25452127.9458154,0,0,0,0,0,0,0</t>
  </si>
  <si>
    <t>2025-05-06 02:08:00,575,,,,575,,,,,,,,</t>
  </si>
  <si>
    <t>2025-05-06 02:08:00,490,,,,470,,,,,,,,</t>
  </si>
  <si>
    <t>2025-05-06 02:08:00,5700,,5670,,5600,,5620,,,,,5700,5600</t>
  </si>
  <si>
    <t>2025-05-06 02:08:00,19475,,,,19400,,,,,,,,</t>
  </si>
  <si>
    <t>2025-05-06 02:08:00,76915815.0294754,0,0,0,0,0,0,0</t>
  </si>
  <si>
    <t>2025-05-06 02:08:00,587948816.523607,0,0,0,0,0,0,0</t>
  </si>
  <si>
    <t>2025-05-06 02:08:00,264579173.861482,1171812.54402942,317.400000000001,23,2927.23033333334,248.83,-0.0387031649633703,6.51</t>
  </si>
  <si>
    <t>2025-05-06 02:08:00,25448057.5762001,0,0,0,0,0,0,0</t>
  </si>
  <si>
    <t>2025-05-06 02:09:00,575,,,,575,,,,,,,,</t>
  </si>
  <si>
    <t>2025-05-06 02:09:00,490,,,,470,,,,,,,,</t>
  </si>
  <si>
    <t>2025-05-06 02:09:00,5700,,5670,,5600,,5620,,,,,5700,5600</t>
  </si>
  <si>
    <t>2025-05-06 02:09:00,19475,,,,19400,,,,,,,,</t>
  </si>
  <si>
    <t>2025-05-06 02:09:00,80951054.9730448,0,0,0,0,0,0,0</t>
  </si>
  <si>
    <t>2025-05-06 02:09:00,593444701.281211,0,0,0,0,0,0,0</t>
  </si>
  <si>
    <t>2025-05-06 02:09:00,263107542.54396,1144287.69471608,44.3999999999999,5,224.025999999999,30.02,-0.00900533111473521,0.82</t>
  </si>
  <si>
    <t>2025-05-06 02:09:00,25444081.0503629,0,0,0,0,0,0,0</t>
  </si>
  <si>
    <t>2025-05-06 02:10:00,575,,,,575,,,,,,,,</t>
  </si>
  <si>
    <t>2025-05-06 02:10:00,490,,,,470,,,,,,,,</t>
  </si>
  <si>
    <t>2025-05-06 02:10:00,5700,,5670,,5600,,5620,,,,,5700,5600</t>
  </si>
  <si>
    <t>2025-05-06 02:10:00,19475,,,,19400,,,,,,,,</t>
  </si>
  <si>
    <t>2025-05-06 02:10:00,80936516.7820925,0,0,0,0,0,0,0</t>
  </si>
  <si>
    <t>2025-05-06 02:10:00,591523765.611916,0,0,0,0,0,0,0</t>
  </si>
  <si>
    <t>2025-05-06 02:10:00,263233537.202041,1131464.3054341,111.1,6,1229.214,62.23,0.0075037045098511,1.49</t>
  </si>
  <si>
    <t>2025-05-06 02:10:00,25443482.8876371,0,0,0,0,0,0,0</t>
  </si>
  <si>
    <t>2025-05-06 02:11:00,575,,,,575,,,,,,,,</t>
  </si>
  <si>
    <t>2025-05-06 02:11:00,490,,,,470,,,,,,,,</t>
  </si>
  <si>
    <t>2025-05-06 02:11:00,5700,,5670,,5600,,5620,,,,,5700,5600</t>
  </si>
  <si>
    <t>2025-05-06 02:11:00,19475,,,,19400,,,,,,,,</t>
  </si>
  <si>
    <t>2025-05-06 02:11:00,80855355.5959262,0,0,0,0,0,0,0</t>
  </si>
  <si>
    <t>2025-05-06 02:11:00,597406624.250177,0,0,0,0,0,0,0</t>
  </si>
  <si>
    <t>2025-05-06 02:11:00,263837827.78634,1160777.67243486,40.8500000000001,5,562.509500000001,34.37,-0.00755020540567567,0.97</t>
  </si>
  <si>
    <t>2025-05-06 02:11:00,25437494.2772225,0,0,0,0,0,0,0</t>
  </si>
  <si>
    <t>2025-05-06 02:12:00,575,,,,575,,,,,,,,</t>
  </si>
  <si>
    <t>2025-05-06 02:12:00,490,,,,470,,,,,,,,</t>
  </si>
  <si>
    <t>2025-05-06 02:12:00,5700,,5670,,5600,,5620,,,,,5700,5600</t>
  </si>
  <si>
    <t>2025-05-06 02:12:00,19475,,,,19400,,,,,,,,</t>
  </si>
  <si>
    <t>2025-05-06 02:12:00,76879356.6365022,0,0,0,0,0,0,0</t>
  </si>
  <si>
    <t>2025-05-06 02:12:00,584975560.205087,0,0,0,0,0,0,0</t>
  </si>
  <si>
    <t>2025-05-06 02:12:00,264243709.870799,1134999.16117964,167.883333333333,33,836.007833333332,146.64,-0.0902916654286135,4.45</t>
  </si>
  <si>
    <t>2025-05-06 02:12:00,25439450.5588246,0,0,0,0,0,0,0</t>
  </si>
  <si>
    <t>2025-05-06 02:13:00,575,,,,575,,,,,,,,</t>
  </si>
  <si>
    <t>2025-05-06 02:13:00,490,,,,470,,,,,,,,</t>
  </si>
  <si>
    <t>2025-05-06 02:13:00,5700,,5670,,5600,,5620,,,,,5700,5600</t>
  </si>
  <si>
    <t>2025-05-06 02:13:00,19475,,,,19400,,,,,,,,</t>
  </si>
  <si>
    <t>2025-05-06 02:13:00,4997568.50846887,0,0,0,0,0,0,0</t>
  </si>
  <si>
    <t>2025-05-06 02:13:00,533954317.639721,0,0,0,0,0,0,0</t>
  </si>
  <si>
    <t>2025-05-06 02:13:00,265078454.697957,1096604.12826994,468.199999999999,31,6442.82299999999,371.83,-0.071135923138013,9.99</t>
  </si>
  <si>
    <t>2025-05-06 02:13:00,25437401.4909638,0,0,0,0,0,0,0</t>
  </si>
  <si>
    <t>2025-05-06 02:14:00,575,,,,575,,,,,,,,</t>
  </si>
  <si>
    <t>2025-05-06 02:14:00,490,,,,470,,,,,,,,</t>
  </si>
  <si>
    <t>2025-05-06 02:14:00,5700,,5670,,5600,,5620,,,,,5700,5600</t>
  </si>
  <si>
    <t>2025-05-06 02:14:00,19475,,,,19400,,,,,,,,</t>
  </si>
  <si>
    <t>2025-05-06 02:14:00,52905658.3709545,0,0,0,0,0,0,0</t>
  </si>
  <si>
    <t>2025-05-06 02:14:00,559330585.075786,0,0,0,0,0,0,0</t>
  </si>
  <si>
    <t>2025-05-06 02:14:00,264941562.290067,1112414.74642876,548.699999999999,12,5168.06099999999,178.77,0.0227903754334689,4.54</t>
  </si>
  <si>
    <t>2025-05-06 02:14:00,25431219.8346203,0,0,0,0,0,0,0</t>
  </si>
  <si>
    <t>2025-05-06 02:15:00,575,,,,575,,,,,,,,</t>
  </si>
  <si>
    <t>2025-05-06 02:15:00,490,,,,470,,,,,,,,</t>
  </si>
  <si>
    <t>2025-05-06 02:15:00,5700,,5670,,5600,,5620,,,,,5700,5600</t>
  </si>
  <si>
    <t>2025-05-06 02:15:00,19475,,,,19400,,,,,,,,</t>
  </si>
  <si>
    <t>2025-05-06 02:15:00,26513666.0616727,0,0,0,0,0,0,0</t>
  </si>
  <si>
    <t>2025-05-06 02:15:00,548851930.408893,0,0,0,0,0,0,0</t>
  </si>
  <si>
    <t>2025-05-06 02:15:00,265330851.05031,1127292.53603031,178.25,9,1841.6875,60.15,0.0106753896655452,1.54</t>
  </si>
  <si>
    <t>2025-05-06 02:15:00,25429949.5158469,0,0,0,0,0,0,0</t>
  </si>
  <si>
    <t>2025-05-06 02:16:00,575,,,,575,,,,,,,,</t>
  </si>
  <si>
    <t>2025-05-06 02:16:00,490,,,,470,,,,,,,,</t>
  </si>
  <si>
    <t>2025-05-06 02:16:00,5700,,5670,,5600,,5620,,,,,5700,5600</t>
  </si>
  <si>
    <t>2025-05-06 02:16:00,19475,,,,19400,,,,,,,,</t>
  </si>
  <si>
    <t>2025-05-06 02:16:00,35246914.880202,0,0,0,0,0,0,0</t>
  </si>
  <si>
    <t>2025-05-06 02:16:00,563673199.87983,0,0,0,0,0,0,0</t>
  </si>
  <si>
    <t>2025-05-06 02:16:00,265271748.648538,1123657.38314986,94.4166666666666,6,405.029166666666,23.25,0.00358394671874221,0.57</t>
  </si>
  <si>
    <t>2025-05-06 02:16:00,25425541.3992404,0,0,0,0,0,0,0</t>
  </si>
  <si>
    <t>2025-05-06 02:17:00,575,,,,575,,,,,,,,</t>
  </si>
  <si>
    <t>2025-05-06 02:17:00,490,,,,470,,,,,,,,</t>
  </si>
  <si>
    <t>2025-05-06 02:17:00,5700,,5670,,5600,,5620,,,,,5700,5600</t>
  </si>
  <si>
    <t>2025-05-06 02:17:00,19475,,,,19400,,,,,,,,</t>
  </si>
  <si>
    <t>2025-05-06 02:17:00,80859505.5422395,0,0,0,0,0,0,0</t>
  </si>
  <si>
    <t>2025-05-06 02:17:00,582397690.764769,0,0,0,0,0,0,0</t>
  </si>
  <si>
    <t>2025-05-06 02:17:00,263995139.543736,1073149.82371103,107.333333333333,6,1808.21333333333,71.39,0.0148080489096418,1.8</t>
  </si>
  <si>
    <t>2025-05-06 02:17:00,25430580.4838211,0,0,0,0,0,0,0</t>
  </si>
  <si>
    <t>2025-05-06 02:18:00,575,,,,575,,,,,,,,</t>
  </si>
  <si>
    <t>2025-05-06 02:18:00,490,,,,470,,,,,,,,</t>
  </si>
  <si>
    <t>2025-05-06 02:18:00,5700,,5670,,5600,,5620,,,,,5700,5600</t>
  </si>
  <si>
    <t>2025-05-06 02:18:00,19475,,,,19400,,,,,,,,</t>
  </si>
  <si>
    <t>2025-05-06 02:18:00,26463595.9495395,0,0,0,0,0,0,0</t>
  </si>
  <si>
    <t>2025-05-06 02:18:00,538419227.30471,0,0,0,0,0,0,0</t>
  </si>
  <si>
    <t>2025-05-06 02:18:00,265175840.685058,1096018.72962024,61.35,7,264.9965,14.14,0.000597052811780504,0.37</t>
  </si>
  <si>
    <t>2025-05-06 02:18:00,25431720.0112104,0,0,0,0,0,0,0</t>
  </si>
  <si>
    <t>2025-05-06 02:19:00,,,,,575,,,,,,,,</t>
  </si>
  <si>
    <t>2025-05-06 02:19:00,490,,,,470,,,,,,,,</t>
  </si>
  <si>
    <t>2025-05-06 02:19:00,5700,,5670,,5600,,5620,,,,,5700,5600</t>
  </si>
  <si>
    <t>2025-05-06 02:19:00,19475,,,,19400,,,,,,,,</t>
  </si>
  <si>
    <t>2025-05-06 02:19:00,-27213968.5024378,0,0,0,0,0,0,0</t>
  </si>
  <si>
    <t>2025-05-06 02:19:00,521406533.28101,0,0,0,0,0,0,0</t>
  </si>
  <si>
    <t>2025-05-06 02:19:00,265883938.194853,1092337.09156818,117.416666666667,9,1235.0215,60.3,-0.000550739489851283,1.61</t>
  </si>
  <si>
    <t>2025-05-06 02:19:00,25428280.2913077,0,0,0,0,0,0,0</t>
  </si>
  <si>
    <t>2025-05-06 02:20:00,575,,,,575,,,,,,,,</t>
  </si>
  <si>
    <t>2025-05-06 02:20:00,490,,,,470,,,,,,,,</t>
  </si>
  <si>
    <t>2025-05-06 02:20:00,5700,,5670,,5600,,5620,,,,,5700,5600</t>
  </si>
  <si>
    <t>2025-05-06 02:20:00,19475,,,,19400,,,,,,,,</t>
  </si>
  <si>
    <t>2025-05-06 02:20:00,26335081.1530405,0,0,0,0,0,0,0</t>
  </si>
  <si>
    <t>2025-05-06 02:20:00,561566195.148703,0,0,0,0,0,0,0</t>
  </si>
  <si>
    <t>2025-05-06 02:20:00,265211585.906261,1051216.74312407,672.55,64,7744.63450000001,630.72,-0.215314517993038,17.67</t>
  </si>
  <si>
    <t>2025-05-06 02:20:00,25416572.8239272,0,0,0,0,0,0,0</t>
  </si>
  <si>
    <t>2025-05-06 02:21:00,575,,,,575,,,,,,,,</t>
  </si>
  <si>
    <t>2025-05-06 02:21:00,490,,,,470,,,,,,,,</t>
  </si>
  <si>
    <t>2025-05-06 02:21:00,5700,,5670,,5600,,5620,,,,,5700,5600</t>
  </si>
  <si>
    <t>2025-05-06 02:21:00,19475,,,,19400,,,,,,,,</t>
  </si>
  <si>
    <t>2025-05-06 02:21:00,21909154.5182702,0,0,0,0,0,0,0</t>
  </si>
  <si>
    <t>2025-05-06 02:21:00,557294365.417655,0,0,0,0,0,0,0</t>
  </si>
  <si>
    <t>2025-05-06 02:21:00,265074786.422217,1031090.91402306,64.2499999999999,6,1229.2375,44.25,0.00705230361663483,1.21</t>
  </si>
  <si>
    <t>2025-05-06 02:21:00,25416882.6941325,0,0,0,0,0,0,0</t>
  </si>
  <si>
    <t>2025-05-06 02:22:00,575,,,,575,,,,,,,,</t>
  </si>
  <si>
    <t>2025-05-06 02:22:00,490,,,,470,,,,,,,,</t>
  </si>
  <si>
    <t>2025-05-06 02:22:00,5700,,5670,,5600,,5620,,,,,5700,5600</t>
  </si>
  <si>
    <t>2025-05-06 02:22:00,19475,,,,19400,,,,,,,,</t>
  </si>
  <si>
    <t>2025-05-06 02:22:00,43797411.485961,0,0,0,0,0,0,0</t>
  </si>
  <si>
    <t>2025-05-06 02:22:00,567801243.374837,0,0,0,0,0,0,0</t>
  </si>
  <si>
    <t>2025-05-06 02:22:00,264976512.500719,1073225.06710675,74.3333333333332,3,1266.91666666666,38.5,0.0210872969578989,0.98</t>
  </si>
  <si>
    <t>2025-05-06 02:22:00,25410312.9843576,0,0,0,0,0,0,0</t>
  </si>
  <si>
    <t>2025-05-06 02:23:00,575,,,,575,,,,,,,,</t>
  </si>
  <si>
    <t>2025-05-06 02:23:00,490,,,,470,,,,,,,,</t>
  </si>
  <si>
    <t>2025-05-06 02:23:00,5700,,5670,,5600,,5620,,,,,5700,5600</t>
  </si>
  <si>
    <t>2025-05-06 02:23:00,19475,,,,19400,,,,,,,,</t>
  </si>
  <si>
    <t>2025-05-06 02:23:00,39313673.9804123,0,0,0,0,0,0,0</t>
  </si>
  <si>
    <t>2025-05-06 02:23:00,565855554.011602,0,0,0,0,0,0,0</t>
  </si>
  <si>
    <t>2025-05-06 02:23:00,264928452.982541,992851.763269935,-387.533333333333,-165,5073.59100000001,199.34,0.210885446131903,5.3</t>
  </si>
  <si>
    <t>2025-05-06 02:23:00,25410888.5951866,0,0,0,0,0,0,0</t>
  </si>
  <si>
    <t>2025-05-06 02:24:00,575,,,,575,,,,,,,,</t>
  </si>
  <si>
    <t>2025-05-06 02:24:00,490,,,,470,,,,,,,,</t>
  </si>
  <si>
    <t>2025-05-06 02:24:00,5700,,5670,,5600,,5620,,,,,5700,5600</t>
  </si>
  <si>
    <t>2025-05-06 02:24:00,19475,,,,19400,,,,,,,,</t>
  </si>
  <si>
    <t>2025-05-06 02:24:00,52425025.2831439,0,0,0,0,0,0,0</t>
  </si>
  <si>
    <t>2025-05-06 02:24:00,574257554.479553,0,0,0,0,0,0,0</t>
  </si>
  <si>
    <t>2025-05-06 02:24:00,265266408.294414,1003585.57007821,97.0500000000004,6,2467.70450000001,63.64,0.0109430606390231,1.68</t>
  </si>
  <si>
    <t>2025-05-06 02:24:00,25405147.9764508,0,0,0,0,0,0,0</t>
  </si>
  <si>
    <t>2025-05-06 02:25:00,575,,,,575,,,,,,,,</t>
  </si>
  <si>
    <t>2025-05-06 02:25:00,490,,,,470,,,,,,,,</t>
  </si>
  <si>
    <t>2025-05-06 02:25:00,5700,,5670,,5600,,5620,,,,,5700,5600</t>
  </si>
  <si>
    <t>2025-05-06 02:25:00,19475,,,,19400,,,,,,,,</t>
  </si>
  <si>
    <t>2025-05-06 02:25:00,26137589.6885902,0,0,0,0,0,0,0</t>
  </si>
  <si>
    <t>2025-05-06 02:25:00,559553210.637075,0,0,0,0,0,0,0</t>
  </si>
  <si>
    <t>2025-05-06 02:25:00,265216114.655931,1003447.97548478,0,0,0,0,0,0</t>
  </si>
  <si>
    <t>2025-05-06 02:25:00,25404883.356994,0,0,0,0,0,0,0</t>
  </si>
  <si>
    <t>2025-05-06 02:26:00,,,,,575,,,,,,,,</t>
  </si>
  <si>
    <t>2025-05-06 02:26:00,490,,,,470,,,,,,,,</t>
  </si>
  <si>
    <t>2025-05-06 02:26:00,5700,,5670,,5600,,5620,,,,,5700,5600</t>
  </si>
  <si>
    <t>2025-05-06 02:26:00,19475,,,,19400,,,,,,,,</t>
  </si>
  <si>
    <t>2025-05-06 02:26:00,-18685579.418155,0,0,0,0,0,0,0</t>
  </si>
  <si>
    <t>2025-05-06 02:26:00,527903604.841837,0,0,0,0,0,0,0</t>
  </si>
  <si>
    <t>2025-05-06 02:26:00,266049238.137583,1007059.67454213,64.4666666666666,-2,1174.812,69.32,-0.0119780410160398,1.75</t>
  </si>
  <si>
    <t>2025-05-06 02:26:00,25407028.1132481,0,0,0,0,0,0,0</t>
  </si>
  <si>
    <t>2025-05-06 02:27:00,,,,,575,,,,,,,,</t>
  </si>
  <si>
    <t>2025-05-06 02:27:00,490,,,,470,,,,,,,,</t>
  </si>
  <si>
    <t>2025-05-06 02:27:00,5700,,5670,,5600,,5620,,,,,5700,5600</t>
  </si>
  <si>
    <t>2025-05-06 02:27:00,19475,,,,19400,,,,,,,,</t>
  </si>
  <si>
    <t>2025-05-06 02:27:00,-32091533.644486,0,0,0,0,0,0,0</t>
  </si>
  <si>
    <t>2025-05-06 02:27:00,508859475.955769,0,0,0,0,0,0,0</t>
  </si>
  <si>
    <t>2025-05-06 02:27:00,266136242.419386,984768.70986232,480.333333333333,-74,7176.61666666667,174.35,0.218678084088552,3.72</t>
  </si>
  <si>
    <t>2025-05-06 02:27:00,25408442.8400295,0,0,0,0,0,0,0</t>
  </si>
  <si>
    <t>2025-05-06 02:28:00,,,,,575,,,,,,,,</t>
  </si>
  <si>
    <t>2025-05-06 02:28:00,490,,,,470,,,,,,,,</t>
  </si>
  <si>
    <t>2025-05-06 02:28:00,5700,,5670,,5600,,5620,,,,,5700,5600</t>
  </si>
  <si>
    <t>2025-05-06 02:28:00,19475,,,,19400,,,,,,,,</t>
  </si>
  <si>
    <t>2025-05-06 02:28:00,-23143793.1411309,0,0,0,0,0,0,0</t>
  </si>
  <si>
    <t>2025-05-06 02:28:00,523584580.718585,0,0,0,0,0,0,0</t>
  </si>
  <si>
    <t>2025-05-06 02:28:00,265903518.508019,977427.14480193,371.474242424239,19,6827.79686363631,302.31,-0.0169603975525346,7.44</t>
  </si>
  <si>
    <t>2025-05-06 02:28:00,25400883.1280259,0,0,0,0,0,0,0</t>
  </si>
  <si>
    <t>2025-05-06 02:29:00,,,,,575,,,,,,,,</t>
  </si>
  <si>
    <t>2025-05-06 02:29:00,490,,,,470,,,,,,,,</t>
  </si>
  <si>
    <t>2025-05-06 02:29:00,5700,,5670,,5600,,5620,,,,,5700,5600</t>
  </si>
  <si>
    <t>2025-05-06 02:29:00,19475,,,,19400,,,,,,,,</t>
  </si>
  <si>
    <t>2025-05-06 02:29:00,-96834279.846912,0,0,0,0,0,0,0</t>
  </si>
  <si>
    <t>2025-05-06 02:29:00,482725281.805625,0,0,0,0,0,0,0</t>
  </si>
  <si>
    <t>2025-05-06 02:29:00,266762447.096803,683593.282876801,1205.75555555556,36,29988.3701111111,630.01,0.0469936114382947,16.85</t>
  </si>
  <si>
    <t>2025-05-06 02:29:00,25409423.8151998,0,0,0,0,0,0,0</t>
  </si>
  <si>
    <t>2025-05-06 02:30:00,,555,,,575,,,,,,,,</t>
  </si>
  <si>
    <t>2025-05-06 02:30:00,490,,,,470,,,,,,,,</t>
  </si>
  <si>
    <t>2025-05-06 02:30:00,5700,,5670,,5600,,5620,,,,,5700,5600</t>
  </si>
  <si>
    <t>2025-05-06 02:30:00,19475,,,,19400,,,,,,,,</t>
  </si>
  <si>
    <t>2025-05-06 02:30:00,-195018428.155912,0,0,0,0,0,0,0</t>
  </si>
  <si>
    <t>2025-05-06 02:30:00,446949987.404402,0,0,0,0,0,0,0</t>
  </si>
  <si>
    <t>2025-05-06 02:30:00,267240920.973332,552378.685455878,1335.86666666667,72,16007.4913333333,537.38,-0.0651677148437144,15.05</t>
  </si>
  <si>
    <t>2025-05-06 02:30:00,25408558.6036762,0,0,0,0,0,0,0</t>
  </si>
  <si>
    <t>2025-05-06 02:31:00,,,,,575,,,,,,,,</t>
  </si>
  <si>
    <t>2025-05-06 02:31:00,490,,,,470,,,,,,,,</t>
  </si>
  <si>
    <t>2025-05-06 02:31:00,5700,,5670,,5600,,5620,,,,,5700,5600</t>
  </si>
  <si>
    <t>2025-05-06 02:31:00,19475,,,,19400,,,,,,,,</t>
  </si>
  <si>
    <t>2025-05-06 02:31:00,-116709488.435137,0,0,0,0,0,0,0</t>
  </si>
  <si>
    <t>2025-05-06 02:31:00,484297333.836175,0,0,0,0,0,0,0</t>
  </si>
  <si>
    <t>2025-05-06 02:31:00,266384142.374781,702164.574925909,612.483333333332,26,12903.8018333333,319.51,0.070040866064798,8.26</t>
  </si>
  <si>
    <t>2025-05-06 02:31:00,25397175.6289571,0,0,0,0,0,0,0</t>
  </si>
  <si>
    <t>2025-05-06 02:32:00,,,,,575,,,,,,,,</t>
  </si>
  <si>
    <t>2025-05-06 02:32:00,490,,,,470,,,,,,,,</t>
  </si>
  <si>
    <t>2025-05-06 02:32:00,5700,,5670,,5600,,5620,,,,,5700,5600</t>
  </si>
  <si>
    <t>2025-05-06 02:32:00,19475,,,,19400,,,,,,,,</t>
  </si>
  <si>
    <t>2025-05-06 02:32:00,-116774736.615523,0,0,0,0,0,0,0</t>
  </si>
  <si>
    <t>2025-05-06 02:32:00,494082901.081105,0,0,0,0,0,0,0</t>
  </si>
  <si>
    <t>2025-05-06 02:32:00,265473187.757568,670060.100856741,204.283333333334,9,2909.35850000001,98.19,0.00692397969959527,2.48</t>
  </si>
  <si>
    <t>2025-05-06 02:32:00,25394956.8481076,0,0,0,0,0,0,0</t>
  </si>
  <si>
    <t>2025-05-06 02:33:00,,555,,,575,,,,,,,,</t>
  </si>
  <si>
    <t>2025-05-06 02:33:00,490,,,,470,,,,,,,,</t>
  </si>
  <si>
    <t>2025-05-06 02:33:00,5700,,5670,,5600,,5620,,,,,5700,5600</t>
  </si>
  <si>
    <t>2025-05-06 02:33:00,19475,,,,19400,,,,,,,,</t>
  </si>
  <si>
    <t>2025-05-06 02:33:00,-134585382.760778,0,0,0,0,0,0,0</t>
  </si>
  <si>
    <t>2025-05-06 02:33:00,480807195.475328,0,0,0,0,0,0,0</t>
  </si>
  <si>
    <t>2025-05-06 02:33:00,266814346.442111,645527.974858673,563.916666666662,26,5840.10749999994,250.99,-0.0622657705357447,6.88</t>
  </si>
  <si>
    <t>2025-05-06 02:33:00,25394034.0356885,0,0,0,0,0,0,0</t>
  </si>
  <si>
    <t>2025-05-06 02:34:00,,555,,,575,,,,,,,,</t>
  </si>
  <si>
    <t>2025-05-06 02:34:00,490,,,,470,,,,,,,,</t>
  </si>
  <si>
    <t>2025-05-06 02:34:00,5700,,5670,,5600,,5620,,,,,5700,5600</t>
  </si>
  <si>
    <t>2025-05-06 02:34:00,19475,,,,19400,,,,,,,,</t>
  </si>
  <si>
    <t>2025-05-06 02:34:00,-147671149.481757,0,0,0,0,0,0,0</t>
  </si>
  <si>
    <t>2025-05-06 02:34:00,478841717.000575,0,0,0,0,0,0,0</t>
  </si>
  <si>
    <t>2025-05-06 02:34:00,266755285.68434,630258.965808944,104.183333333333,8,1035.99783333333,43.02,-0.00966155701852988,1.2</t>
  </si>
  <si>
    <t>2025-05-06 02:34:00,25388757.7106904,0,0,0,0,0,0,0</t>
  </si>
  <si>
    <t>2025-05-06 02:35:00,,555,,,575,,,,,,,,</t>
  </si>
  <si>
    <t>2025-05-06 02:35:00,490,,,,470,,,,,,,,</t>
  </si>
  <si>
    <t>2025-05-06 02:35:00,5700,,5670,,5600,,5620,,,,,5700,5600</t>
  </si>
  <si>
    <t>2025-05-06 02:35:00,19475,,,,19400,,,,,,,,</t>
  </si>
  <si>
    <t>2025-05-06 02:35:00,-226878751.511779,0,0,0,0,0,0,0</t>
  </si>
  <si>
    <t>2025-05-06 02:35:00,434873529.871399,0,0,0,0,0,0,0</t>
  </si>
  <si>
    <t>2025-05-06 02:35:00,266012032.103113,448566.379043578,1060.53333333332,47,13364.4749999999,429,-0.0971967496478478,12.1</t>
  </si>
  <si>
    <t>2025-05-06 02:35:00,25395771.314276,0,0,0,0,0,0,0</t>
  </si>
  <si>
    <t>2025-05-06 02:36:00,,555,,,575,,,,,,,,</t>
  </si>
  <si>
    <t>2025-05-06 02:36:00,490,,,,470,,,,,,,,</t>
  </si>
  <si>
    <t>2025-05-06 02:36:00,5700,,5670,,5600,,5620,,,,,5700,5600</t>
  </si>
  <si>
    <t>2025-05-06 02:36:00,19475,,,,19400,,,,,,,,</t>
  </si>
  <si>
    <t>2025-05-06 02:36:00,-217162859.396948,0,0,0,0,0,0,0</t>
  </si>
  <si>
    <t>2025-05-06 02:36:00,450948777.619427,0,0,0,0,0,0,0</t>
  </si>
  <si>
    <t>2025-05-06 02:36:00,267436600.313783,524981.519004877,393.166666666667,20,3902.175,128.95,0.0249680824358867,3.19</t>
  </si>
  <si>
    <t>2025-05-06 02:36:00,25386537.998088,0,0,0,0,0,0,0</t>
  </si>
  <si>
    <t>2025-05-06 02:37:00,,555,,,575,,,,,,,,</t>
  </si>
  <si>
    <t>2025-05-06 02:37:00,490,,,,470,,,,,,,,</t>
  </si>
  <si>
    <t>2025-05-06 02:37:00,5700,,5700,,5600,,5620,,,,,5700,5600</t>
  </si>
  <si>
    <t>2025-05-06 02:37:00,19475,,,,19400,,,,,,,,</t>
  </si>
  <si>
    <t>2025-05-06 02:37:00,-246318683.452506,0,0,0,0,0,0,0</t>
  </si>
  <si>
    <t>2025-05-06 02:37:00,435005742.446757,0,0,0,0,0,0,0</t>
  </si>
  <si>
    <t>2025-05-06 02:37:00,267690320.3505,422284.05350551,1116.65,78,11026.3935,320.79,-0.126518913551091,9.29</t>
  </si>
  <si>
    <t>2025-05-06 02:37:00,25382816.482478,0,0,0,0,0,0,0</t>
  </si>
  <si>
    <t>2025-05-06 02:38:00,,560,,,575,,,,,,,,</t>
  </si>
  <si>
    <t>2025-05-06 02:38:00,490,,,,470,,,,,,,,</t>
  </si>
  <si>
    <t>2025-05-06 02:38:00,5700,,5700,,5600,,5620,,,,,5700,5600</t>
  </si>
  <si>
    <t>2025-05-06 02:38:00,19475,,,,19400,,,,,,,,</t>
  </si>
  <si>
    <t>2025-05-06 02:38:00,-314079446.503394,0,0,0,0,0,0,0</t>
  </si>
  <si>
    <t>2025-05-06 02:38:00,403385371.907034,0,0,0,0,0,0,0</t>
  </si>
  <si>
    <t>2025-05-06 02:38:00,267506218.10253,286914.097210989,945.583333333336,31,13275.1431666667,296.35,0.00975738904284785,7.26</t>
  </si>
  <si>
    <t>2025-05-06 02:38:00,25379115.2384633,0,0,0,0,0,0,0</t>
  </si>
  <si>
    <t>2025-05-06 02:39:00,,560,,,575,,,,,,,,</t>
  </si>
  <si>
    <t>2025-05-06 02:39:00,490,,,,470,,,,,,,,</t>
  </si>
  <si>
    <t>2025-05-06 02:39:00,5700,,5700,,5600,,5620,,,,,5700,5600</t>
  </si>
  <si>
    <t>2025-05-06 02:39:00,19475,,,,19400,,,,,,,,</t>
  </si>
  <si>
    <t>2025-05-06 02:39:00,-324462091.968017,0,0,0,0,0,0,0</t>
  </si>
  <si>
    <t>2025-05-06 02:39:00,396824609.668804,0,0,0,0,0,0,0</t>
  </si>
  <si>
    <t>2025-05-06 02:39:00,267464196.764762,332087.971254294,816.866666666666,34,8714.79266666665,221.74,0.00655715416946471,5.9</t>
  </si>
  <si>
    <t>2025-05-06 02:39:00,25390359.624924,0,0,0,0,0,0,0</t>
  </si>
  <si>
    <t>2025-05-06 02:40:00,,560,,,575,,,,,,,,</t>
  </si>
  <si>
    <t>2025-05-06 02:40:00,490,,,,470,,,,,,,,</t>
  </si>
  <si>
    <t>2025-05-06 02:40:00,5700,,5700,,5600,,5620,,,,,5700,5600</t>
  </si>
  <si>
    <t>2025-05-06 02:40:00,19475,,,,19400,,,,,,,,</t>
  </si>
  <si>
    <t>2025-05-06 02:40:00,-317462203.455425,0,0,0,0,0,0,0</t>
  </si>
  <si>
    <t>2025-05-06 02:40:00,389320615.515718,0,0,0,0,0,0,0</t>
  </si>
  <si>
    <t>2025-05-06 02:40:00,268353584.800322,407057.910653626,2219.23421052631,80,47953.2883771928,1026.8,0.163320490483723,24.39</t>
  </si>
  <si>
    <t>2025-05-06 02:40:00,25398992.9590809,0,0,0,0,0,0,0</t>
  </si>
  <si>
    <t>2025-05-06 02:41:00,,560,,,575,,,,,,,,</t>
  </si>
  <si>
    <t>2025-05-06 02:41:00,490,,,,470,,,,,,,,</t>
  </si>
  <si>
    <t>2025-05-06 02:41:00,5700,,5700,,5600,,5620,,,,,5700,5600</t>
  </si>
  <si>
    <t>2025-05-06 02:41:00,19475,,,,19400,,,,,,,,</t>
  </si>
  <si>
    <t>2025-05-06 02:41:00,-350503276.167052,0,0,0,0,0,0,0</t>
  </si>
  <si>
    <t>2025-05-06 02:41:00,392431683.520334,0,0,0,0,0,0,0</t>
  </si>
  <si>
    <t>2025-05-06 02:41:00,268018715.75012,317410.36606431,760.628378378379,36,7295.80484234235,228.45,-0.00264091108697671,5.46</t>
  </si>
  <si>
    <t>2025-05-06 02:41:00,25384284.3155139,0,0,0,0,0,0,0</t>
  </si>
  <si>
    <t>2025-05-06 02:42:00,,560,,,575,,,,,,,,</t>
  </si>
  <si>
    <t>2025-05-06 02:42:00,490,,,,470,,,,,,,,</t>
  </si>
  <si>
    <t>2025-05-06 02:42:00,5700,,5700,,5600,,5620,,,,,5700,5600</t>
  </si>
  <si>
    <t>2025-05-06 02:42:00,19475,,,,19400,,,,,,,,</t>
  </si>
  <si>
    <t>2025-05-06 02:42:00,-322254315.843316,0,0,0,0,0,0,0</t>
  </si>
  <si>
    <t>2025-05-06 02:42:00,391318815.29121,0,0,0,0,0,0,0</t>
  </si>
  <si>
    <t>2025-05-06 02:42:00,268125827.106164,379660.394454384,268.666666666667,9,3527.95833333334,91.3,-0.00853018137668285,2.52</t>
  </si>
  <si>
    <t>2025-05-06 02:42:00,25388591.3096299,0,0,0,0,0,0,0</t>
  </si>
  <si>
    <t>2025-05-06 02:43:00,,560,,,575,,,,,,,,</t>
  </si>
  <si>
    <t>2025-05-06 02:43:00,490,,,,470,,,,,,,,</t>
  </si>
  <si>
    <t>2025-05-06 02:43:00,5700,,5700,,5600,,5620,,,,,5700,5600</t>
  </si>
  <si>
    <t>2025-05-06 02:43:00,19475,,,,19400,,,,,,,,</t>
  </si>
  <si>
    <t>2025-05-06 02:43:00,-368055038.856032,0,0,0,0,0,0,0</t>
  </si>
  <si>
    <t>2025-05-06 02:43:00,385921665.565078,0,0,0,0,0,0,0</t>
  </si>
  <si>
    <t>2025-05-06 02:43:00,267756935.857712,233850.76202096,1047.33333333334,41,8141.70233333335,281.84,-0.0368672097633822,7.36</t>
  </si>
  <si>
    <t>2025-05-06 02:43:00,25386916.6409146,0,0,0,0,0,0,0</t>
  </si>
  <si>
    <t>2025-05-06 02:44:00,,560,,,575,,,,,,,,</t>
  </si>
  <si>
    <t>2025-05-06 02:44:00,490,,,,470,,,,,,,,</t>
  </si>
  <si>
    <t>2025-05-06 02:44:00,5700,,5700,,5600,,5620,,,,,5700,5600</t>
  </si>
  <si>
    <t>2025-05-06 02:44:00,19475,,,,19400,,,,,,,,</t>
  </si>
  <si>
    <t>2025-05-06 02:44:00,-426939910.587583,0,0,0,0,0,0,0</t>
  </si>
  <si>
    <t>2025-05-06 02:44:00,378972294.128592,0,0,0,0,0,0,0</t>
  </si>
  <si>
    <t>2025-05-06 02:44:00,266617717.743794,144262.592308541,565.916666666666,29,5458.0315,225.9,-0.071975217533165,7.22</t>
  </si>
  <si>
    <t>2025-05-06 02:44:00,25379092.2001558,0,0,0,0,0,0,0</t>
  </si>
  <si>
    <t>2025-05-06 02:45:00,,560,,,575,,,,,,,,</t>
  </si>
  <si>
    <t>2025-05-06 02:45:00,490,,,,470,,,,,,,,</t>
  </si>
  <si>
    <t>2025-05-06 02:45:00,5700,,5700,,5600,,5620,,,,,5700,5600</t>
  </si>
  <si>
    <t>2025-05-06 02:45:00,19475,,,,19400,,,,,,,,</t>
  </si>
  <si>
    <t>2025-05-06 02:45:00,-370606924.797249,0,0,0,0,0,0,0</t>
  </si>
  <si>
    <t>2025-05-06 02:45:00,392787862.640176,0,0,0,0,0,0,0</t>
  </si>
  <si>
    <t>2025-05-06 02:45:00,265963116.638332,213037.940351937,922.283333333334,50,10983.6925,377.95,-0.119466667998536,11.59</t>
  </si>
  <si>
    <t>2025-05-06 02:45:00,25366980.423196,0,0,0,0,0,0,0</t>
  </si>
  <si>
    <t>2025-05-06 02:46:00,,560,,,575,,,,,,,,</t>
  </si>
  <si>
    <t>2025-05-06 02:46:00,490,,,,470,,,,,,,,</t>
  </si>
  <si>
    <t>2025-05-06 02:46:00,5700,,5700,,5600,,5620,,,,,5700,5600</t>
  </si>
  <si>
    <t>2025-05-06 02:46:00,19475,,,,19400,,,,,,,,</t>
  </si>
  <si>
    <t>2025-05-06 02:46:00,-298327307.136817,0,0,0,0,0,0,0</t>
  </si>
  <si>
    <t>2025-05-06 02:46:00,423329265.763164,0,0,0,0,0,0,0</t>
  </si>
  <si>
    <t>2025-05-06 02:46:00,268233307.631504,406569.62889016,552.833333333334,38,7795.93966666667,231.05,0.0203663289417358,6</t>
  </si>
  <si>
    <t>2025-05-06 02:46:00,25364286.3332563,0,0,0,0,0,0,0</t>
  </si>
  <si>
    <t>2025-05-06 02:47:00,,560,,,575,,,,,,,,</t>
  </si>
  <si>
    <t>2025-05-06 02:47:00,490,,,,470,,,,,,,,</t>
  </si>
  <si>
    <t>2025-05-06 02:47:00,5700,,5700,,5600,,5620,,,,,5700,5600</t>
  </si>
  <si>
    <t>2025-05-06 02:47:00,19475,,,,19400,,,,,,,,</t>
  </si>
  <si>
    <t>2025-05-06 02:47:00,-295950269.69936,0,0,0,0,0,0,0</t>
  </si>
  <si>
    <t>2025-05-06 02:47:00,431280779.460203,0,0,0,0,0,0,0</t>
  </si>
  <si>
    <t>2025-05-06 02:47:00,268225307.424956,408901.720536169,302.099999999999,11,9493.74699999998,193.98,0.0101864087475079,4.95</t>
  </si>
  <si>
    <t>2025-05-06 02:47:00,25354489.374046,0,0,0,0,0,0,0</t>
  </si>
  <si>
    <t>2025-05-06 02:48:00,,555,,,575,,,,,,,,</t>
  </si>
  <si>
    <t>2025-05-06 02:48:00,490,,,,470,,,,,,,,</t>
  </si>
  <si>
    <t>2025-05-06 02:48:00,5700,,5700,,5600,,5620,,,,,5700,5600</t>
  </si>
  <si>
    <t>2025-05-06 02:48:00,19475,,,,19400,,,,,,,,</t>
  </si>
  <si>
    <t>2025-05-06 02:48:00,-253533685.737868,0,0,0,0,0,0,0</t>
  </si>
  <si>
    <t>2025-05-06 02:48:00,449013832.725503,0,0,0,0,0,0,0</t>
  </si>
  <si>
    <t>2025-05-06 02:48:00,268364203.724535,552714.047713415,1773.45,49,37913.7715,804.76,0.265664447871375,21.33</t>
  </si>
  <si>
    <t>2025-05-06 02:48:00,25352925.8870339,0,0,0,0,0,0,0</t>
  </si>
  <si>
    <t>2025-05-06 02:49:00,,560,,,575,,,,,,,,</t>
  </si>
  <si>
    <t>2025-05-06 02:49:00,490,,,,470,,,,,,,,</t>
  </si>
  <si>
    <t>2025-05-06 02:49:00,5700,,5700,,5600,,5620,,,,,5700,5600</t>
  </si>
  <si>
    <t>2025-05-06 02:49:00,19475,,,,19400,,,,,,,,</t>
  </si>
  <si>
    <t>2025-05-06 02:49:00,-296986418.251109,0,0,0,0,0,0,0</t>
  </si>
  <si>
    <t>2025-05-06 02:49:00,409387417.054223,0,0,0,0,0,0,0</t>
  </si>
  <si>
    <t>2025-05-06 02:49:00,268788450.122853,491410.123516003,1009.74166666667,34,21715.0122500001,562.3,0.080480643179511,14.09</t>
  </si>
  <si>
    <t>2025-05-06 02:49:00,25366347.0233394,0,0,0,0,0,0,0</t>
  </si>
  <si>
    <t>2025-05-06 02:50:00,,560,,,575,,,,,,,,</t>
  </si>
  <si>
    <t>2025-05-06 02:50:00,490,,,,470,,,,,,,,</t>
  </si>
  <si>
    <t>2025-05-06 02:50:00,5700,,5700,,5600,,5620,,,,,5700,5600</t>
  </si>
  <si>
    <t>2025-05-06 02:50:00,19475,,,,19400,,,,,,,,</t>
  </si>
  <si>
    <t>2025-05-06 02:50:00,-287148386.250108,0,0,0,0,0,0,0</t>
  </si>
  <si>
    <t>2025-05-06 02:50:00,423698521.113757,0,0,0,0,0,0,0</t>
  </si>
  <si>
    <t>2025-05-06 02:50:00,267830650.761741,509801.293865195,139.7,9,774.683,28.73,-0.0233008225493613,0.89</t>
  </si>
  <si>
    <t>2025-05-06 02:50:00,25355569.4404499,0,0,0,0,0,0,0</t>
  </si>
  <si>
    <t>2025-05-06 02:51:00,,560,,,575,,,,,,,,</t>
  </si>
  <si>
    <t>2025-05-06 02:51:00,490,,,,470,,,,,,,,</t>
  </si>
  <si>
    <t>2025-05-06 02:51:00,5700,,5700,,5600,,5620,,,,,5700,5600</t>
  </si>
  <si>
    <t>2025-05-06 02:51:00,19475,,,,19400,,,,,,,,</t>
  </si>
  <si>
    <t>2025-05-06 02:51:00,-316455897.487959,0,0,0,0,0,0,0</t>
  </si>
  <si>
    <t>2025-05-06 02:51:00,417208936.933593,0,0,0,0,0,0,0</t>
  </si>
  <si>
    <t>2025-05-06 02:51:00,267745155.45483,396736.480344844,645.749999999998,37,9272.10416666663,372.85,-0.107207750447992,9.73</t>
  </si>
  <si>
    <t>2025-05-06 02:51:00,25345127.7820427,0,0,0,0,0,0,0</t>
  </si>
  <si>
    <t>2025-05-06 02:52:00,,560,,,575,,,,,,,,</t>
  </si>
  <si>
    <t>2025-05-06 02:52:00,490,,,,470,,,,,,,,</t>
  </si>
  <si>
    <t>2025-05-06 02:52:00,5700,,5700,,5600,,5620,,,,,5700,5600</t>
  </si>
  <si>
    <t>2025-05-06 02:52:00,19475,,,,19400,,,,,,,,</t>
  </si>
  <si>
    <t>2025-05-06 02:52:00,-320642609.641266,0,0,0,0,0,0,0</t>
  </si>
  <si>
    <t>2025-05-06 02:52:00,421791111.309221,0,0,0,0,0,0,0</t>
  </si>
  <si>
    <t>2025-05-06 02:52:00,268602119.836343,403362.216679448,754.049999999999,18,9486.58216666666,220.75,0.0388483311620586,5.66</t>
  </si>
  <si>
    <t>2025-05-06 02:52:00,25337548.8052985,0,0,0,0,0,0,0</t>
  </si>
  <si>
    <t>2025-05-06 02:53:00,,560,,,575,,,,,,,,</t>
  </si>
  <si>
    <t>2025-05-06 02:53:00,490,,,,470,,,,,,,,</t>
  </si>
  <si>
    <t>2025-05-06 02:53:00,5700,,5700,,5600,,5620,,,,,5700,5600</t>
  </si>
  <si>
    <t>2025-05-06 02:53:00,19475,,,,19400,,,,,,,,</t>
  </si>
  <si>
    <t>2025-05-06 02:53:00,-346974912.231811,0,0,0,0,0,0,0</t>
  </si>
  <si>
    <t>2025-05-06 02:53:00,414882802.480648,0,0,0,0,0,0,0</t>
  </si>
  <si>
    <t>2025-05-06 02:53:00,266365214.322598,330156.570937582,353.416666666667,9,7269.40416666668,148.35,0.0167076024211915,4.14</t>
  </si>
  <si>
    <t>2025-05-06 02:53:00,25340467.9802731,0,0,0,0,0,0,0</t>
  </si>
  <si>
    <t>2025-05-06 02:54:00,,560,,,575,,,,,,,,</t>
  </si>
  <si>
    <t>2025-05-06 02:54:00,490,,,,470,,,,,,,,</t>
  </si>
  <si>
    <t>2025-05-06 02:54:00,5700,,5700,,5600,,5620,,,,,5700,5600</t>
  </si>
  <si>
    <t>2025-05-06 02:54:00,19475,,,,19400,,,,,,,,</t>
  </si>
  <si>
    <t>2025-05-06 02:54:00,-387077034.06518,0,0,0,0,0,0,0</t>
  </si>
  <si>
    <t>2025-05-06 02:54:00,395378913.661389,0,0,0,0,0,0,0</t>
  </si>
  <si>
    <t>2025-05-06 02:54:00,266973198.410368,290530.6353887,529.166666666667,13,7808.81133333334,175.26,0.0465280186789378,4.42</t>
  </si>
  <si>
    <t>2025-05-06 02:54:00,25339981.5451947,0,0,0,0,0,0,0</t>
  </si>
  <si>
    <t>2025-05-06 02:55:00,,560,,,575,,,,,,,,</t>
  </si>
  <si>
    <t>2025-05-06 02:55:00,490,,,,470,,,,,,,,</t>
  </si>
  <si>
    <t>2025-05-06 02:55:00,5700,,5700,,5600,,5620,,,,,5700,5600</t>
  </si>
  <si>
    <t>2025-05-06 02:55:00,19475,,,,19400,,,,,,,,</t>
  </si>
  <si>
    <t>2025-05-06 02:55:00,-407500556.267678,0,0,0,0,0,0,0</t>
  </si>
  <si>
    <t>2025-05-06 02:55:00,384535193.996819,0,0,0,0,0,0,0</t>
  </si>
  <si>
    <t>2025-05-06 02:55:00,265980766.122819,178222.00322398,1932.78333333333,70,41338.9718333333,864.76,0.077549827115887,22.56</t>
  </si>
  <si>
    <t>2025-05-06 02:55:00,25334527.486567,0,0,0,0,0,0,0</t>
  </si>
  <si>
    <t>2025-05-06 02:56:00,,560,,,575,,,,,,,,</t>
  </si>
  <si>
    <t>2025-05-06 02:56:00,490,,,,470,,,,,,,,</t>
  </si>
  <si>
    <t>2025-05-06 02:56:00,5700,,5700,,5600,,5620,,,,,5700,5600</t>
  </si>
  <si>
    <t>2025-05-06 02:56:00,19475,,,,19400,,,,,,,,</t>
  </si>
  <si>
    <t>2025-05-06 02:56:00,-397736970.41953,0,0,0,0,0,0,0</t>
  </si>
  <si>
    <t>2025-05-06 02:56:00,397363815.648907,0,0,0,0,0,0,0</t>
  </si>
  <si>
    <t>2025-05-06 02:56:00,266875464.715996,252169.578142762,169.3,7,1558.29766666667,47.42,-0.00164310455748785,1.23</t>
  </si>
  <si>
    <t>2025-05-06 02:56:00,25332484.8569892,0,0,0,0,0,0,0</t>
  </si>
  <si>
    <t>2025-05-06 02:57:00,,560,,,575,,,,,,,,</t>
  </si>
  <si>
    <t>2025-05-06 02:57:00,490,,,,470,,,,,,,,</t>
  </si>
  <si>
    <t>2025-05-06 02:57:00,5700,,5700,,5600,,5620,,,,,5700,5600</t>
  </si>
  <si>
    <t>2025-05-06 02:57:00,19475,,,,19400,,,,,,,,</t>
  </si>
  <si>
    <t>2025-05-06 02:57:00,-336351814.890046,0,0,0,0,0,0,0</t>
  </si>
  <si>
    <t>2025-05-06 02:57:00,420398250.675229,0,0,0,0,0,0,0</t>
  </si>
  <si>
    <t>2025-05-06 02:57:00,268229552.851762,396135.046050027,438.783333333332,21,6672.72549999999,203.68,-0.0580896364183507,6.3</t>
  </si>
  <si>
    <t>2025-05-06 02:57:00,25320097.1029465,0,0,0,0,0,0,0</t>
  </si>
  <si>
    <t>2025-05-06 02:58:00,,560,,,575,,,,,,,,</t>
  </si>
  <si>
    <t>2025-05-06 02:58:00,490,,,,470,,,,,,,,</t>
  </si>
  <si>
    <t>2025-05-06 02:58:00,5700,,5700,,5600,,5620,,,,,5700,5600</t>
  </si>
  <si>
    <t>2025-05-06 02:58:00,19475,,,,19400,,,,,,,,</t>
  </si>
  <si>
    <t>2025-05-06 02:58:00,-338905019.810326,0,0,0,0,0,0,0</t>
  </si>
  <si>
    <t>2025-05-06 02:58:00,423768772.690984,0,0,0,0,0,0,0</t>
  </si>
  <si>
    <t>2025-05-06 02:58:00,268270272.604228,375501.573390741,406.5,10,4718.50000000001,104.7,0.033866120711657,2.39</t>
  </si>
  <si>
    <t>2025-05-06 02:58:00,25313314.7511818,0,0,0,0,0,0,0</t>
  </si>
  <si>
    <t>2025-05-06 02:59:00,,560,,,575,,,,,,,,</t>
  </si>
  <si>
    <t>2025-05-06 02:59:00,490,,,,470,,,,,,,,</t>
  </si>
  <si>
    <t>2025-05-06 02:59:00,5700,,5650,,5600,,5620,,,,,5700,5600</t>
  </si>
  <si>
    <t>2025-05-06 02:59:00,19475,,,,19400,,,,,,,,</t>
  </si>
  <si>
    <t>2025-05-06 02:59:00,-400519371.077072,0,0,0,0,0,0,0</t>
  </si>
  <si>
    <t>2025-05-06 02:59:00,392951160.995497,0,0,0,0,0,0,0</t>
  </si>
  <si>
    <t>2025-05-06 02:59:00,266955192.448214,253048.395539744,584.033333333334,27,4768.77766666667,210.36,-0.0635214055290682,6.16</t>
  </si>
  <si>
    <t>2025-05-06 02:59:00,25320339.3138034,0,0,0,0,0,0,0</t>
  </si>
  <si>
    <t>2025-05-06 03:00:00,,560,,,575,,,,,,,,</t>
  </si>
  <si>
    <t>2025-05-06 03:00:00,490,,,,470,,,,,,,,</t>
  </si>
  <si>
    <t>2025-05-06 03:00:00,5700,,5650,,5600,,5620,,,,,5700,5600</t>
  </si>
  <si>
    <t>2025-05-06 03:00:00,19475,,,,19400,,,,,,,,</t>
  </si>
  <si>
    <t>2025-05-06 03:00:00,-494167118.303901,0,0,0,0,0,0,0</t>
  </si>
  <si>
    <t>2025-05-06 03:00:00,388480521.98688,0,0,0,0,0,0,0</t>
  </si>
  <si>
    <t>2025-05-06 03:00:00,267617677.228065,135721.189193131,1753.84166666667,63,22975.5645833334,498.34,9.09167855889775E-05,13.16</t>
  </si>
  <si>
    <t>2025-05-06 03:00:00,25329333.1389942,0,0,0,0,0,0,0</t>
  </si>
  <si>
    <t>2025-05-06 03:01:00,,560,,,575,,,,,,,,</t>
  </si>
  <si>
    <t>2025-05-06 03:01:00,490,,,,470,,,,,,,,</t>
  </si>
  <si>
    <t>2025-05-06 03:01:00,5700,,5650,,5600,,5620,,,,,5700,5600</t>
  </si>
  <si>
    <t>2025-05-06 03:01:00,19475,,,,19400,,,,,,,,</t>
  </si>
  <si>
    <t>2025-05-06 03:01:00,-475271710.538707,0,0,0,0,0,0,0</t>
  </si>
  <si>
    <t>2025-05-06 03:01:00,389835373.620542,0,0,0,0,0,0,0</t>
  </si>
  <si>
    <t>2025-05-06 03:01:00,267786331.750882,187000.601861932,717.316666666668,28,12676.8615000001,281.68,0.0142409524876715,7.78</t>
  </si>
  <si>
    <t>2025-05-06 03:01:00,25312154.119337,0,0,0,0,0,0,0</t>
  </si>
  <si>
    <t>2025-05-06 03:02:00,,560,,,575,,,,,,,,</t>
  </si>
  <si>
    <t>2025-05-06 03:02:00,490,,,,470,,,,,,,,</t>
  </si>
  <si>
    <t>2025-05-06 03:02:00,5700,,5650,,5600,,5620,,,,,5700,5600</t>
  </si>
  <si>
    <t>2025-05-06 03:02:00,19475,,,,19400,,,,,,,,</t>
  </si>
  <si>
    <t>2025-05-06 03:02:00,-476506956.262394,0,0,0,0,0,0,0</t>
  </si>
  <si>
    <t>2025-05-06 03:02:00,395001634.979447,0,0,0,0,0,0,0</t>
  </si>
  <si>
    <t>2025-05-06 03:02:00,268128490.173422,152370.571731103,635.666666666667,22,5698.08333333334,116,-0.00614408936410787,2.9</t>
  </si>
  <si>
    <t>2025-05-06 03:02:00,25317756.3192969,0,0,0,0,0,0,0</t>
  </si>
  <si>
    <t>2025-05-06 03:03:00,,560,,,575,,,,,,,,</t>
  </si>
  <si>
    <t>2025-05-06 03:03:00,490,,,,470,,,,,,,,</t>
  </si>
  <si>
    <t>2025-05-06 03:03:00,5700,,,5550,5600,,5620,,,,,5700,5600</t>
  </si>
  <si>
    <t>2025-05-06 03:03:00,19475,,,,19400,,,,,,,,</t>
  </si>
  <si>
    <t>2025-05-06 03:03:00,-597072266.013986,0,0,0,0,0,0,0</t>
  </si>
  <si>
    <t>2025-05-06 03:03:00,301995451.40028,0,0,0,0,0,0,0</t>
  </si>
  <si>
    <t>2025-05-06 03:03:00,269305155.017077,-269485.641771937,2540.72945736434,60,38803.5201395348,680.05,-6.60216920622073E-07,17.03</t>
  </si>
  <si>
    <t>2025-05-06 03:03:00,25356974.2277499,0,0,0,0,0,0,0</t>
  </si>
  <si>
    <t>2025-05-06 03:04:00,,560,,,575,,,,,,,,</t>
  </si>
  <si>
    <t>2025-05-06 03:04:00,490,,,,470,,,,,,,,</t>
  </si>
  <si>
    <t>2025-05-06 03:04:00,5700,,,5550,5600,,5620,,,,,5700,5600</t>
  </si>
  <si>
    <t>2025-05-06 03:04:00,19475,,,,19400,,,,,,,,</t>
  </si>
  <si>
    <t>2025-05-06 03:04:00,-557525927.895946,0,0,0,0,0,0,0</t>
  </si>
  <si>
    <t>2025-05-06 03:04:00,330469587.564929,0,0,0,0,0,0,0</t>
  </si>
  <si>
    <t>2025-05-06 03:04:00,267196904.306745,-217905.654427117,2386.93333333333,102,30739.3253333333,760.37,-0.0979536675748136,20.45</t>
  </si>
  <si>
    <t>2025-05-06 03:04:00,25342121.4264657,0,0,0,0,0,0,0</t>
  </si>
  <si>
    <t>2025-05-06 03:05:00,,560,,,575,,,,,,,,</t>
  </si>
  <si>
    <t>2025-05-06 03:05:00,490,,,,470,,,,,,,,</t>
  </si>
  <si>
    <t>2025-05-06 03:05:00,5700,,5700,,5600,,5620,,,,,5700,5600</t>
  </si>
  <si>
    <t>2025-05-06 03:05:00,19475,,,,19400,,,,,,,,</t>
  </si>
  <si>
    <t>2025-05-06 03:05:00,-557682656.788671,0,0,0,0,0,0,0</t>
  </si>
  <si>
    <t>2025-05-06 03:05:00,326346049.586426,0,0,0,0,0,0,0</t>
  </si>
  <si>
    <t>2025-05-06 03:05:00,267452453.409393,-158650.96619223,494.9,16,12185.109,244.84,0.00406107934699652,5.53</t>
  </si>
  <si>
    <t>2025-05-06 03:05:00,25346561.6094641,0,0,0,0,0,0,0</t>
  </si>
  <si>
    <t>2025-05-06 03:06:00,,560,,,575,,,,,,,,</t>
  </si>
  <si>
    <t>2025-05-06 03:06:00,490,,,,470,,,,,,,,</t>
  </si>
  <si>
    <t>2025-05-06 03:06:00,5700,,5650,,5600,,5620,,,,,5700,5600</t>
  </si>
  <si>
    <t>2025-05-06 03:06:00,19475,,,,19400,,,,,,,,</t>
  </si>
  <si>
    <t>2025-05-06 03:06:00,-469169721.769965,0,0,0,0,0,0,0</t>
  </si>
  <si>
    <t>2025-05-06 03:06:00,375407141.758547,0,0,0,0,0,0,0</t>
  </si>
  <si>
    <t>2025-05-06 03:06:00,267419356.513287,289212.795207349,1767.23333333334,69,30990.8583333335,754.62,-0.0718033760210547,20.53</t>
  </si>
  <si>
    <t>2025-05-06 03:06:00,25318753.4888664,0,0,0,0,0,0,0</t>
  </si>
  <si>
    <t>2025-05-06 03:07:00,,560,,,575,,,,,,,,</t>
  </si>
  <si>
    <t>2025-05-06 03:07:00,490,,,,470,,,,,,,,</t>
  </si>
  <si>
    <t>2025-05-06 03:07:00,5700,,5650,,5600,,5640,,,,,5700,5600</t>
  </si>
  <si>
    <t>2025-05-06 03:07:00,19475,,,,19400,,,,,,,,</t>
  </si>
  <si>
    <t>2025-05-06 03:07:00,-559828303.084964,0,0,0,0,0,0,0</t>
  </si>
  <si>
    <t>2025-05-06 03:07:00,322070605.38558,0,0,0,0,0,0,0</t>
  </si>
  <si>
    <t>2025-05-06 03:07:00,267923131.539634,-24426.1983104161,3049.36666666666,104,55863.3923333333,1237.3,-0.0830227644523134,39.11</t>
  </si>
  <si>
    <t>2025-05-06 03:07:00,25338854.515412,0,0,0,0,0,0,0</t>
  </si>
  <si>
    <t>2025-05-06 03:08:00,,560,,,575,,,,,,,,</t>
  </si>
  <si>
    <t>2025-05-06 03:08:00,490,,,,470,,,,,,,,</t>
  </si>
  <si>
    <t>2025-05-06 03:08:00,5700,,5650,,5600,,5620,,,,,5700,5600</t>
  </si>
  <si>
    <t>2025-05-06 03:08:00,19475,,,,19400,,,,,,,,</t>
  </si>
  <si>
    <t>2025-05-06 03:08:00,-499506503.088985,0,0,0,0,0,0,0</t>
  </si>
  <si>
    <t>2025-05-06 03:08:00,370168863.414635,0,0,0,0,0,0,0</t>
  </si>
  <si>
    <t>2025-05-06 03:08:00,267913962.338949,319059.870574371,2173.76666666666,56,51940.2813333332,1100.46,0.23693027566312,35.37</t>
  </si>
  <si>
    <t>2025-05-06 03:08:00,25314344.0305412,0,0,0,0,0,0,0</t>
  </si>
  <si>
    <t>2025-05-06 03:09:00,,560,,,575,,,,,,,,</t>
  </si>
  <si>
    <t>2025-05-06 03:09:00,490,,,,470,,,,,,,,</t>
  </si>
  <si>
    <t>2025-05-06 03:09:00,5700,,5650,,5600,,5620,,,,,5700,5600</t>
  </si>
  <si>
    <t>2025-05-06 03:09:00,19475,,,,19400,,,,,,,,</t>
  </si>
  <si>
    <t>2025-05-06 03:09:00,-458226403.549171,0,0,0,0,0,0,0</t>
  </si>
  <si>
    <t>2025-05-06 03:09:00,386807947.683957,0,0,0,0,0,0,0</t>
  </si>
  <si>
    <t>2025-05-06 03:09:00,267687568.391687,514044.744586887,699.766666666667,60,9502.39616666667,313.02,-0.118540006147073,8.09</t>
  </si>
  <si>
    <t>2025-05-06 03:09:00,25309886.5139602,0,0,0,0,0,0,0</t>
  </si>
  <si>
    <t>2025-05-06 03:10:00,,560,,,575,,,,,,,,</t>
  </si>
  <si>
    <t>2025-05-06 03:10:00,490,,,,470,,,,,,,,</t>
  </si>
  <si>
    <t>2025-05-06 03:10:00,5700,,5650,,5600,,5620,,,,,5700,5600</t>
  </si>
  <si>
    <t>2025-05-06 03:10:00,19475,,,,19400,,,,,,,,</t>
  </si>
  <si>
    <t>2025-05-06 03:10:00,-517534660.586329,0,0,0,0,0,0,0</t>
  </si>
  <si>
    <t>2025-05-06 03:10:00,362007853.193039,0,0,0,0,0,0,0</t>
  </si>
  <si>
    <t>2025-05-06 03:10:00,268394739.25919,203845.620251345,1359.21666666667,35,25811.5561666667,552.73,0.0897810619823278,16.64</t>
  </si>
  <si>
    <t>2025-05-06 03:10:00,25311001.6549436,0,0,0,0,0,0,0</t>
  </si>
  <si>
    <t>2025-05-06 03:11:00,,560,,,575,,,,,,,,</t>
  </si>
  <si>
    <t>2025-05-06 03:11:00,490,,,,470,,,,,,,,</t>
  </si>
  <si>
    <t>2025-05-06 03:11:00,5700,,5650,,5600,,5620,,,,,5700,5600</t>
  </si>
  <si>
    <t>2025-05-06 03:11:00,19475,,,,19400,,,,,,,,</t>
  </si>
  <si>
    <t>2025-05-06 03:11:00,-556469431.411112,0,0,0,0,0,0,0</t>
  </si>
  <si>
    <t>2025-05-06 03:11:00,338404730.781548,0,0,0,0,0,0,0</t>
  </si>
  <si>
    <t>2025-05-06 03:11:00,268094365.048966,-37607.7464177491,453.95,13,10335.6501666667,196.54,0.00159567840745616,5.63</t>
  </si>
  <si>
    <t>2025-05-06 03:11:00,25323538.250325,0,0,0,0,0,0,0</t>
  </si>
  <si>
    <t>2025-05-06 03:12:00,,560,,,575,,,,,,,,</t>
  </si>
  <si>
    <t>2025-05-06 03:12:00,490,,,,470,,,,,,,,</t>
  </si>
  <si>
    <t>2025-05-06 03:12:00,5600,,5650,,5600,,5620,,,,,5700,5600</t>
  </si>
  <si>
    <t>2025-05-06 03:12:00,19475,,,,19400,,,,,,,,</t>
  </si>
  <si>
    <t>2025-05-06 03:12:00,-655667257.573586,0,0,0,0,0,0,0</t>
  </si>
  <si>
    <t>2025-05-06 03:12:00,270734997.629106,0,0,0,0,0,0,0</t>
  </si>
  <si>
    <t>2025-05-06 03:12:00,270259013.258684,-213631.053656713,1604.10833333333,88,15820.6159166667,404.99,-0.188148098887426,13.24</t>
  </si>
  <si>
    <t>2025-05-06 03:12:00,25362058.9729037,0,0,0,0,0,0,0</t>
  </si>
  <si>
    <t>2025-05-06 03:13:00,,560,,,575,,,,,,,,</t>
  </si>
  <si>
    <t>2025-05-06 03:13:00,490,,,,470,,,,,,,,</t>
  </si>
  <si>
    <t>2025-05-06 03:13:00,5700,,5650,,5600,,5620,,,,,5700,5600</t>
  </si>
  <si>
    <t>2025-05-06 03:13:00,19475,,,,19400,,,,,,,,</t>
  </si>
  <si>
    <t>2025-05-06 03:13:00,-624869332.419015,0,0,0,0,0,0,0</t>
  </si>
  <si>
    <t>2025-05-06 03:13:00,280234032.596487,0,0,0,0,0,0,0</t>
  </si>
  <si>
    <t>2025-05-06 03:13:00,269184863.883155,-124570.498433465,718.983333333333,15,20666.9413333333,297.21,0.0283124346051162,6.42</t>
  </si>
  <si>
    <t>2025-05-06 03:13:00,25338400.5196924,0,0,0,0,0,0,0</t>
  </si>
  <si>
    <t>2025-05-06 03:14:00,,560,,,575,,,,,,,,</t>
  </si>
  <si>
    <t>2025-05-06 03:14:00,490,,,,470,,,,,,,,</t>
  </si>
  <si>
    <t>2025-05-06 03:14:00,5600,,5700,,5600,,5620,,,,,5700,5600</t>
  </si>
  <si>
    <t>2025-05-06 03:14:00,19475,,,,19400,,,,,,,,</t>
  </si>
  <si>
    <t>2025-05-06 03:14:00,-656531992.957803,0,0,0,0,0,0,0</t>
  </si>
  <si>
    <t>2025-05-06 03:14:00,282258892.588826,0,0,0,0,0,0,0</t>
  </si>
  <si>
    <t>2025-05-06 03:14:00,269473226.821838,-92964.4006446941,484.283333333333,17,3355.45549999999,81.41,-0.0193339877127321,2</t>
  </si>
  <si>
    <t>2025-05-06 03:14:00,25342411.8177939,0,0,0,0,0,0,0</t>
  </si>
  <si>
    <t>2025-05-06 03:15:00,,560,,,575,,,,,,,,</t>
  </si>
  <si>
    <t>2025-05-06 03:15:00,490,,,,470,,,,,,,,</t>
  </si>
  <si>
    <t>2025-05-06 03:15:00,5700,,5650,,5600,,5620,,,,,5700,5600</t>
  </si>
  <si>
    <t>2025-05-06 03:15:00,19475,,,,19400,,,,,,,,</t>
  </si>
  <si>
    <t>2025-05-06 03:15:00,-630338753.224732,0,0,0,0,0,0,0</t>
  </si>
  <si>
    <t>2025-05-06 03:15:00,275261798.443118,0,0,0,0,0,0,0</t>
  </si>
  <si>
    <t>2025-05-06 03:15:00,269624632.979831,-19108.4645719485,315.85,14,3657.33650000001,62.7,-0.0221854980790177,2.04</t>
  </si>
  <si>
    <t>2025-05-06 03:15:00,25334779.1304318,0,0,0,0,0,0,0</t>
  </si>
  <si>
    <t>2025-05-06 03:16:00,,560,,,,560,,,,,,,</t>
  </si>
  <si>
    <t>2025-05-06 03:16:00,490,,,,470,,,,,,,,</t>
  </si>
  <si>
    <t>2025-05-06 03:16:00,5600,,5700,,5600,,5620,,,,,5700,5600</t>
  </si>
  <si>
    <t>2025-05-06 03:16:00,19475,,,,19400,,,,,,,,</t>
  </si>
  <si>
    <t>2025-05-06 03:16:00,-688516772.62184,0,0,0,0,0,0,0</t>
  </si>
  <si>
    <t>2025-05-06 03:16:00,269860126.680701,0,0,0,0,0,0,0</t>
  </si>
  <si>
    <t>2025-05-06 03:16:00,269083210.723939,-97335.8666387255,768.783333333333,24,7571.4505,165.13,-0.0132558569263095,4</t>
  </si>
  <si>
    <t>2025-05-06 03:16:00,25348657.9331455,0,0,0,0,0,0,0</t>
  </si>
  <si>
    <t>2025-05-06 03:17:00,,560,,,,560,,,,,,,</t>
  </si>
  <si>
    <t>2025-05-06 03:17:00,490,,,,470,,,,,,,,</t>
  </si>
  <si>
    <t>2025-05-06 03:17:00,5600,,5650,,5600,,5620,,,,,5700,5600</t>
  </si>
  <si>
    <t>2025-05-06 03:17:00,19475,,,,19400,,,,,,,,</t>
  </si>
  <si>
    <t>2025-05-06 03:17:00,-726607529.69088,0,0,0,0,0,0,0</t>
  </si>
  <si>
    <t>2025-05-06 03:17:00,251809438.671653,0,0,0,0,0,0,0</t>
  </si>
  <si>
    <t>2025-05-06 03:17:00,269586633.185164,68586.0619255726,2224.73636363637,70,50351.9147272727,786.16,-0.0123428878863667,19.36</t>
  </si>
  <si>
    <t>2025-05-06 03:17:00,25361987.9781633,0,0,0,0,0,0,0</t>
  </si>
  <si>
    <t>2025-05-06 03:18:00,,560,,,,560,,,,,,,</t>
  </si>
  <si>
    <t>2025-05-06 03:18:00,490,,,,470,,,,,,,,</t>
  </si>
  <si>
    <t>2025-05-06 03:18:00,5600,,5650,,5600,,5620,,,,,5700,5600</t>
  </si>
  <si>
    <t>2025-05-06 03:18:00,19475,,,,19400,,,,,,,,</t>
  </si>
  <si>
    <t>2025-05-06 03:18:00,-692851154.87926,0,0,0,0,0,0,0</t>
  </si>
  <si>
    <t>2025-05-06 03:18:00,261505558.889072,0,0,0,0,0,0,0</t>
  </si>
  <si>
    <t>2025-05-06 03:18:00,268919686.221195,235978.22770939,371.399999999999,16,3929.08299999999,78.62,-0.0268853935365833,2.17</t>
  </si>
  <si>
    <t>2025-05-06 03:18:00,25355583.7044886,0,0,0,0,0,0,0</t>
  </si>
  <si>
    <t>2025-05-06 03:19:00,,560,,,,560,,,,,,,</t>
  </si>
  <si>
    <t>2025-05-06 03:19:00,490,,,,470,,,,,,,,</t>
  </si>
  <si>
    <t>2025-05-06 03:19:00,5600,,5650,,5600,,5620,,,,,5700,5600</t>
  </si>
  <si>
    <t>2025-05-06 03:19:00,19475,,,,19400,,,,,,,,</t>
  </si>
  <si>
    <t>2025-05-06 03:19:00,-775892663.592092,0,0,0,0,0,0,0</t>
  </si>
  <si>
    <t>2025-05-06 03:19:00,225693020.740085,0,0,0,0,0,0,0</t>
  </si>
  <si>
    <t>2025-05-06 03:19:00,270047400.545168,156887.551233585,916.166666666666,25,17885.435,293.39,-0.0145024775419044,7.73</t>
  </si>
  <si>
    <t>2025-05-06 03:19:00,25381199.6114727,0,0,0,0,0,0,0</t>
  </si>
  <si>
    <t>2025-05-06 03:20:00,,560,,,,560,,,,,,,</t>
  </si>
  <si>
    <t>2025-05-06 03:20:00,490,,,,470,,,,,,,,</t>
  </si>
  <si>
    <t>2025-05-06 03:20:00,5600,,5650,,5600,,5650,,,,,5700,5600</t>
  </si>
  <si>
    <t>2025-05-06 03:20:00,19475,,,,19400,,,,,,,,</t>
  </si>
  <si>
    <t>2025-05-06 03:20:00,-979644983.475615,0,0,0,0,0,0,0</t>
  </si>
  <si>
    <t>2025-05-06 03:20:00,147390046.878022,0,0,0,0,0,0,0</t>
  </si>
  <si>
    <t>2025-05-06 03:20:00,269425536.592935,-157043.71013157,6853.04166666668,187,118326.878583333,1628.98,-0.189518468659145,45.63</t>
  </si>
  <si>
    <t>2025-05-06 03:20:00,25462112.5793472,0,0,0,0,0,0,0</t>
  </si>
  <si>
    <t>2025-05-06 03:21:00,,560,,,,560,,,,,,,</t>
  </si>
  <si>
    <t>2025-05-06 03:21:00,490,,,,470,,,,,,,,</t>
  </si>
  <si>
    <t>2025-05-06 03:21:00,5600,,5650,,5600,,5650,,,,,5700,5600</t>
  </si>
  <si>
    <t>2025-05-06 03:21:00,19475,,,,19400,,,,,,,,</t>
  </si>
  <si>
    <t>2025-05-06 03:21:00,-1008573203.67816,0,0,0,0,0,0,0</t>
  </si>
  <si>
    <t>2025-05-06 03:21:00,153696105.942206,0,0,0,0,0,0,0</t>
  </si>
  <si>
    <t>2025-05-06 03:21:00,270175615.052773,-183778.325781246,2343.68333333333,57,30844.7048333333,429.66,-0.059297285210141,12.37</t>
  </si>
  <si>
    <t>2025-05-06 03:21:00,25449881.5179396,0,0,0,0,0,0,0</t>
  </si>
  <si>
    <t>2025-05-06 03:22:00,,560,,,,560,,,,,,,</t>
  </si>
  <si>
    <t>2025-05-06 03:22:00,490,,,,470,,,,,,,,</t>
  </si>
  <si>
    <t>2025-05-06 03:22:00,5600,,5650,,5600,,5650,,,,,5700,5600</t>
  </si>
  <si>
    <t>2025-05-06 03:22:00,19475,,,,19400,,,,,,,,</t>
  </si>
  <si>
    <t>2025-05-06 03:22:00,-1009212341.88385,0,0,0,0,0,0,0</t>
  </si>
  <si>
    <t>2025-05-06 03:22:00,150587353.772773,0,0,0,0,0,0,0</t>
  </si>
  <si>
    <t>2025-05-06 03:22:00,269212365.804914,-108651.43655101,2316.93333333333,62,20198.1946666667,394.63,-0.0881353640343651,9.92</t>
  </si>
  <si>
    <t>2025-05-06 03:22:00,25437895.3780932,0,0,0,0,0,0,0</t>
  </si>
  <si>
    <t>2025-05-06 03:23:00,,560,,,,560,,,,,,,</t>
  </si>
  <si>
    <t>2025-05-06 03:23:00,490,,,,470,,,,,,,,</t>
  </si>
  <si>
    <t>2025-05-06 03:23:00,5600,,5650,,5600,,5660,,,,,5700,5600</t>
  </si>
  <si>
    <t>2025-05-06 03:23:00,19475,,,,19400,,,,,,,,</t>
  </si>
  <si>
    <t>2025-05-06 03:23:00,-1071639724.21916,0,0,0,0,0,0,0</t>
  </si>
  <si>
    <t>2025-05-06 03:23:00,119455168.907634,0,0,0,0,0,0,0</t>
  </si>
  <si>
    <t>2025-05-06 03:23:00,270846463.430565,-154123.378364818,926.271088435375,49,6779.50258163265,207.97,-0.121230748463364,6.74</t>
  </si>
  <si>
    <t>2025-05-06 03:23:00,25478190.6982644,0,0,0,0,0,0,0</t>
  </si>
  <si>
    <t>2025-05-06 03:24:00,,560,,,,560,,,,,,,</t>
  </si>
  <si>
    <t>2025-05-06 03:24:00,490,,,,470,,,,,,,,</t>
  </si>
  <si>
    <t>2025-05-06 03:24:00,5600,,5650,,5600,,5650,,,,,5700,5600</t>
  </si>
  <si>
    <t>2025-05-06 03:24:00,19475,,,,19400,,,,,,,,</t>
  </si>
  <si>
    <t>2025-05-06 03:24:00,-1010753470.44032,0,0,0,0,0,0,0</t>
  </si>
  <si>
    <t>2025-05-06 03:24:00,140313042.955814,0,0,0,0,0,0,0</t>
  </si>
  <si>
    <t>2025-05-06 03:24:00,270162705.94258,-122336.338792358,808.733333333334,43,12321.0431666667,208.21,-0.087201027705637,5.69</t>
  </si>
  <si>
    <t>2025-05-06 03:24:00,25455199.3116509,0,0,0,0,0,0,0</t>
  </si>
  <si>
    <t>2025-05-06 03:25:00,,560,,,,560,,,,,,,</t>
  </si>
  <si>
    <t>2025-05-06 03:25:00,490,,,,470,,,,,,,,</t>
  </si>
  <si>
    <t>2025-05-06 03:25:00,5600,,5650,,5600,,5650,,,,,5700,5600</t>
  </si>
  <si>
    <t>2025-05-06 03:25:00,19475,,,,19400,,,,,,,,</t>
  </si>
  <si>
    <t>2025-05-06 03:25:00,-951060864.846392,0,0,0,0,0,0,0</t>
  </si>
  <si>
    <t>2025-05-06 03:25:00,165792537.863249,0,0,0,0,0,0,0</t>
  </si>
  <si>
    <t>2025-05-06 03:25:00,268909200.904207,-93736.8946834781,1699.98333333333,45,24058.5381666667,304.77,-0.0785698732145769,10.04</t>
  </si>
  <si>
    <t>2025-05-06 03:25:00,25430030.2116219,0,0,0,0,0,0,0</t>
  </si>
  <si>
    <t>2025-05-06 03:26:00,,560,,,,560,,,,,,,</t>
  </si>
  <si>
    <t>2025-05-06 03:26:00,490,,,,470,,,,,,,,</t>
  </si>
  <si>
    <t>2025-05-06 03:26:00,5600,,5650,,5600,,5620,,,,,5700,5600</t>
  </si>
  <si>
    <t>2025-05-06 03:26:00,19475,,,,19400,,,,,,,,</t>
  </si>
  <si>
    <t>2025-05-06 03:26:00,-816156451.586707,0,0,0,0,0,0,0</t>
  </si>
  <si>
    <t>2025-05-06 03:26:00,204699239.124071,0,0,0,0,0,0,0</t>
  </si>
  <si>
    <t>2025-05-06 03:26:00,271136625.644583,39298.2814452336,6634.64166666668,74,72532.0519166668,592.01,-0.0303339841031974,14.69</t>
  </si>
  <si>
    <t>2025-05-06 03:26:00,25374447.740127,0,0,0,0,0,0,0</t>
  </si>
  <si>
    <t>2025-05-06 03:27:00,,560,,,,560,,,,,,,</t>
  </si>
  <si>
    <t>2025-05-06 03:27:00,490,,,,470,,,,,,,,</t>
  </si>
  <si>
    <t>2025-05-06 03:27:00,5600,,5650,,5600,,5650,,,,,5700,5600</t>
  </si>
  <si>
    <t>2025-05-06 03:27:00,19475,,,,19400,,,,,,,,</t>
  </si>
  <si>
    <t>2025-05-06 03:27:00,-950566370.944176,0,0,0,0,0,0,0</t>
  </si>
  <si>
    <t>2025-05-06 03:27:00,161580314.425985,0,0,0,0,0,0,0</t>
  </si>
  <si>
    <t>2025-05-06 03:27:00,268723054.9296,-99155.4504589484,1541.45,30,39059.9955,547.04,0.0520124517053602,14.47</t>
  </si>
  <si>
    <t>2025-05-06 03:27:00,25427245.8796307,0,0,0,0,0,0,0</t>
  </si>
  <si>
    <t>2025-05-06 03:28:00,,560,,,,560,,,,,,,</t>
  </si>
  <si>
    <t>2025-05-06 03:28:00,490,,,,470,,,,,,,,</t>
  </si>
  <si>
    <t>2025-05-06 03:28:00,5600,,5650,,5600,,5660,,,,,5700,5600</t>
  </si>
  <si>
    <t>2025-05-06 03:28:00,19475,,,,19400,,,,,,,,</t>
  </si>
  <si>
    <t>2025-05-06 03:28:00,-1064022909.10393,0,0,0,0,0,0,0</t>
  </si>
  <si>
    <t>2025-05-06 03:28:00,124589645.465083,0,0,0,0,0,0,0</t>
  </si>
  <si>
    <t>2025-05-06 03:28:00,271619172.777036,-181033.102313562,1725.1,28,23504.233,290,-0.0129749730131403,6.89</t>
  </si>
  <si>
    <t>2025-05-06 03:28:00,25456393.9253148,0,0,0,0,0,0,0</t>
  </si>
  <si>
    <t>2025-05-06 03:29:00,,560,,,,560,,,,,,,</t>
  </si>
  <si>
    <t>2025-05-06 03:29:00,490,,,,470,,,,,,,,</t>
  </si>
  <si>
    <t>2025-05-06 03:29:00,5600,,5650,,5600,,5660,,,,,5700,5600</t>
  </si>
  <si>
    <t>2025-05-06 03:29:00,19475,,,,19400,,,,,,,,</t>
  </si>
  <si>
    <t>2025-05-06 03:29:00,-1082130057.29266,0,0,0,0,0,0,0</t>
  </si>
  <si>
    <t>2025-05-06 03:29:00,118861167.323366,0,0,0,0,0,0,0</t>
  </si>
  <si>
    <t>2025-05-06 03:29:00,271535339.983928,-196526.262777027,623.516666666667,16,11561.6381666667,148.08,-0.0184965746668346,4.32</t>
  </si>
  <si>
    <t>2025-05-06 03:29:00,25465746.9802449,0,0,0,0,0,0,0</t>
  </si>
  <si>
    <t>2025-05-06 03:30:00,,560,,,,560,,,,,,,</t>
  </si>
  <si>
    <t>2025-05-06 03:30:00,490,,,,470,,,,,,,,</t>
  </si>
  <si>
    <t>2025-05-06 03:30:00,5600,,5650,,5600,,5650,,,,,5700,5600</t>
  </si>
  <si>
    <t>2025-05-06 03:30:00,19475,,,,19400,,,,,,,,</t>
  </si>
  <si>
    <t>2025-05-06 03:30:00,-1049801675.18704,0,0,0,0,0,0,0</t>
  </si>
  <si>
    <t>2025-05-06 03:30:00,137447472.510172,0,0,0,0,0,0,0</t>
  </si>
  <si>
    <t>2025-05-06 03:30:00,270149562.69245,-184755.824529716,1435.63333333333,34,33882.2861666666,493.46,0.00434795304600381,15.1</t>
  </si>
  <si>
    <t>2025-05-06 03:30:00,25431534.3784016,0,0,0,0,0,0,0</t>
  </si>
  <si>
    <t>2025-05-06 03:31:00,,560,,,,560,,,,,,,</t>
  </si>
  <si>
    <t>2025-05-06 03:31:00,490,,,,470,,,,,,,,</t>
  </si>
  <si>
    <t>2025-05-06 03:31:00,5600,,,5550,5600,,5660,,,,,5700,5600</t>
  </si>
  <si>
    <t>2025-05-06 03:31:00,19475,,,,19400,,,,,,,,</t>
  </si>
  <si>
    <t>2025-05-06 03:31:00,-1072655860.51358,0,0,0,0,0,0,0</t>
  </si>
  <si>
    <t>2025-05-06 03:31:00,102152428.22042,0,0,0,0,0,0,0</t>
  </si>
  <si>
    <t>2025-05-06 03:31:00,271821839.078997,-233725.622209607,2236.3,82,40283.9451666667,605.71,-0.162972415267019,19.29</t>
  </si>
  <si>
    <t>2025-05-06 03:31:00,25471184.1487508,0,0,0,0,0,0,0</t>
  </si>
  <si>
    <t>2025-05-06 03:32:00,,560,,,,560,,,,,,,</t>
  </si>
  <si>
    <t>2025-05-06 03:32:00,490,,,,470,,,,,,,,</t>
  </si>
  <si>
    <t>2025-05-06 03:32:00,5600,,,5550,5600,,5650,,,,,5700,5600</t>
  </si>
  <si>
    <t>2025-05-06 03:32:00,19475,,,,19400,,,,,,,,</t>
  </si>
  <si>
    <t>2025-05-06 03:32:00,-1054375292.64425,0,0,0,0,0,0,0</t>
  </si>
  <si>
    <t>2025-05-06 03:32:00,129146413.319341,0,0,0,0,0,0,0</t>
  </si>
  <si>
    <t>2025-05-06 03:32:00,270319489.493212,-224434.15885922,726.133333333333,27,5780.607,108.13,-0.0493992699986367,3.46</t>
  </si>
  <si>
    <t>2025-05-06 03:32:00,25437981.7396369,0,0,0,0,0,0,0</t>
  </si>
  <si>
    <t>2025-05-06 03:33:00,,560,,,,560,,,,,,,</t>
  </si>
  <si>
    <t>2025-05-06 03:33:00,490,,,,470,,,,,,,,</t>
  </si>
  <si>
    <t>2025-05-06 03:33:00,5600,,,5550,5600,,5650,,,,,5700,5600</t>
  </si>
  <si>
    <t>2025-05-06 03:33:00,19475,,,,19400,,,,,,,,</t>
  </si>
  <si>
    <t>2025-05-06 03:33:00,-931065147.993079,0,0,0,0,0,0,0</t>
  </si>
  <si>
    <t>2025-05-06 03:33:00,156758279.413442,0,0,0,0,0,0,0</t>
  </si>
  <si>
    <t>2025-05-06 03:33:00,273816504.608517,-95415.2324111456,1887.54999999999,41,62011.8589999995,820.38,0.0219853828905386,17.71</t>
  </si>
  <si>
    <t>2025-05-06 03:33:00,25386237.145397,0,0,0,0,0,0,0</t>
  </si>
  <si>
    <t>2025-05-06 03:34:00,,560,,,,560,,,,,,,</t>
  </si>
  <si>
    <t>2025-05-06 03:34:00,490,,,,470,,,,,,,,</t>
  </si>
  <si>
    <t>2025-05-06 03:34:00,5600,,,5550,5600,,5650,,,,,5700,5600</t>
  </si>
  <si>
    <t>2025-05-06 03:34:00,19475,,,,19400,,,,,,,,</t>
  </si>
  <si>
    <t>2025-05-06 03:34:00,-915200898.135444,0,0,0,0,0,0,0</t>
  </si>
  <si>
    <t>2025-05-06 03:34:00,161046265.673995,0,0,0,0,0,0,0</t>
  </si>
  <si>
    <t>2025-05-06 03:34:00,272932099.946327,-89755.6577760438,2198.71666666667,38,50752.3028333335,559.02,0.0226877010991137,16.52</t>
  </si>
  <si>
    <t>2025-05-06 03:34:00,25379350.681545,0,0,0,0,0,0,0</t>
  </si>
  <si>
    <t>2025-05-06 03:35:00,,560,,,,560,,,,,,,</t>
  </si>
  <si>
    <t>2025-05-06 03:35:00,490,,,,470,,,,,,,,</t>
  </si>
  <si>
    <t>2025-05-06 03:35:00,5600,,5650,,5600,,5620,,,,,5700,5600</t>
  </si>
  <si>
    <t>2025-05-06 03:35:00,19475,,,,19400,,,,,,,,</t>
  </si>
  <si>
    <t>2025-05-06 03:35:00,-850658865.868873,0,0,0,0,0,0,0</t>
  </si>
  <si>
    <t>2025-05-06 03:35:00,178832935.304443,0,0,0,0,0,0,0</t>
  </si>
  <si>
    <t>2025-05-06 03:35:00,272160144.828648,27184.360383089,799.808333333334,36,6931.24266666668,148.03,-0.0584339323181831,4.6</t>
  </si>
  <si>
    <t>2025-05-06 03:35:00,25363105.3898162,0,0,0,0,0,0,0</t>
  </si>
  <si>
    <t>2025-05-06 03:36:00,,560,,,,560,,,,,,,</t>
  </si>
  <si>
    <t>2025-05-06 03:36:00,490,,,,470,,,,,,,,</t>
  </si>
  <si>
    <t>2025-05-06 03:36:00,5600,,,5550,5600,,5620,,,,,5700,5600</t>
  </si>
  <si>
    <t>2025-05-06 03:36:00,19475,,,,19400,,,,,,,,</t>
  </si>
  <si>
    <t>2025-05-06 03:36:00,-867556838.75609,0,0,0,0,0,0,0</t>
  </si>
  <si>
    <t>2025-05-06 03:36:00,185216848.621391,0,0,0,0,0,0,0</t>
  </si>
  <si>
    <t>2025-05-06 03:36:00,271867785.522783,-21121.3716244928,2440.93333333334,43,96676.6570000002,1261.05,0.124587465247796,27.32</t>
  </si>
  <si>
    <t>2025-05-06 03:36:00,25351478.5618705,0,0,0,0,0,0,0</t>
  </si>
  <si>
    <t>2025-05-06 03:37:00,,560,,,,560,,,,,,,</t>
  </si>
  <si>
    <t>2025-05-06 03:37:00,490,,,,470,,,,,,,,</t>
  </si>
  <si>
    <t>2025-05-06 03:37:00,5600,,5650,,5600,,5620,,,,,5700,5600</t>
  </si>
  <si>
    <t>2025-05-06 03:37:00,19475,,,,19400,,,,,,,,</t>
  </si>
  <si>
    <t>2025-05-06 03:37:00,-829677744.641608,0,0,0,0,0,0,0</t>
  </si>
  <si>
    <t>2025-05-06 03:37:00,213263148.049812,0,0,0,0,0,0,0</t>
  </si>
  <si>
    <t>2025-05-06 03:37:00,270602139.456325,28124.7356971502,1425.68333333334,27,29963.4248333334,457.07,0.0226363616949611,13.29</t>
  </si>
  <si>
    <t>2025-05-06 03:37:00,25320000.8798169,0,0,0,0,0,0,0</t>
  </si>
  <si>
    <t>2025-05-06 03:38:00,,560,,,,560,,,,,,,</t>
  </si>
  <si>
    <t>2025-05-06 03:38:00,490,,,,470,,,,,,,,</t>
  </si>
  <si>
    <t>2025-05-06 03:38:00,5600,,5650,,5600,,5620,,,,,5700,5600</t>
  </si>
  <si>
    <t>2025-05-06 03:38:00,19475,,,,19400,,,,,,,,</t>
  </si>
  <si>
    <t>2025-05-06 03:38:00,-838308153.877669,0,0,0,0,0,0,0</t>
  </si>
  <si>
    <t>2025-05-06 03:38:00,213176691.495627,0,0,0,0,0,0,0</t>
  </si>
  <si>
    <t>2025-05-06 03:38:00,270941787.836344,41640.0646145203,437.750000000001,11,7042.12583333335,110.28,-0.00887281086988945,3.21</t>
  </si>
  <si>
    <t>2025-05-06 03:38:00,25323856.5501046,0,0,0,0,0,0,0</t>
  </si>
  <si>
    <t>2025-05-06 03:39:00,,560,,,,560,,,,,,,</t>
  </si>
  <si>
    <t>2025-05-06 03:39:00,490,,,,470,,,,,,,,</t>
  </si>
  <si>
    <t>2025-05-06 03:39:00,5600,,5650,,5600,,5620,,,,,5700,5600</t>
  </si>
  <si>
    <t>2025-05-06 03:39:00,19475,,,,19400,,,,,,,,</t>
  </si>
  <si>
    <t>2025-05-06 03:39:00,-848332028.212127,0,0,0,0,0,0,0</t>
  </si>
  <si>
    <t>2025-05-06 03:39:00,198181720.986104,0,0,0,0,0,0,0</t>
  </si>
  <si>
    <t>2025-05-06 03:39:00,271447782.680277,66913.7922974865,1105.58333333334,22,21349.6668333334,324.55,0.0289935608693484,10.6</t>
  </si>
  <si>
    <t>2025-05-06 03:39:00,25338651.1721139,0,0,0,0,0,0,0</t>
  </si>
  <si>
    <t>2025-05-06 03:40:00,,560,,,,560,,,,,,,</t>
  </si>
  <si>
    <t>2025-05-06 03:40:00,490,,,,470,,,,,,,,</t>
  </si>
  <si>
    <t>2025-05-06 03:40:00,5600,,5650,,5600,,5620,,,,,5700,5600</t>
  </si>
  <si>
    <t>2025-05-06 03:40:00,19475,,,,19400,,,,,,,,</t>
  </si>
  <si>
    <t>2025-05-06 03:40:00,-837476556.996719,0,0,0,0,0,0,0</t>
  </si>
  <si>
    <t>2025-05-06 03:40:00,206799590.367987,0,0,0,0,0,0,0</t>
  </si>
  <si>
    <t>2025-05-06 03:40:00,271179111.751629,96410.8320142977,665.533333333333,21,9671.24866666665,189.42,-0.00473684590860713,4.6</t>
  </si>
  <si>
    <t>2025-05-06 03:40:00,25327675.4372519,0,0,0,0,0,0,0</t>
  </si>
  <si>
    <t>2025-05-06 03:41:00,,560,,,,560,,,,,,,</t>
  </si>
  <si>
    <t>2025-05-06 03:41:00,490,,,,470,,,,,,,,</t>
  </si>
  <si>
    <t>2025-05-06 03:41:00,5600,,,5550,5600,,5620,,,,,5700,5600</t>
  </si>
  <si>
    <t>2025-05-06 03:41:00,19475,,,,19400,,,,,,,,</t>
  </si>
  <si>
    <t>2025-05-06 03:41:00,-894869798.946766,0,0,0,0,0,0,0</t>
  </si>
  <si>
    <t>2025-05-06 03:41:00,187545006.04408,0,0,0,0,0,0,0</t>
  </si>
  <si>
    <t>2025-05-06 03:41:00,272918056.687484,-17144.7285332951,370.85,22,3945.18549999999,97.26,-0.0470108412473752,3.5</t>
  </si>
  <si>
    <t>2025-05-06 03:41:00,25332222.1592119,0,0,0,0,0,0,0</t>
  </si>
  <si>
    <t>2025-05-06 03:42:00,,560,,,,560,,,,,,,</t>
  </si>
  <si>
    <t>2025-05-06 03:42:00,490,,,,470,,,,,,,,</t>
  </si>
  <si>
    <t>2025-05-06 03:42:00,5600,,5650,,5600,,5620,,,,,5700,5600</t>
  </si>
  <si>
    <t>2025-05-06 03:42:00,19475,,,,19400,,,,,,,,</t>
  </si>
  <si>
    <t>2025-05-06 03:42:00,-804832820.069873,0,0,0,0,0,0,0</t>
  </si>
  <si>
    <t>2025-05-06 03:42:00,242426675.760594,0,0,0,0,0,0,0</t>
  </si>
  <si>
    <t>2025-05-06 03:42:00,269871252.706489,150079.386833097,262.933333333333,10,2071.162,48.19,-0.0275325184275086,1.68</t>
  </si>
  <si>
    <t>2025-05-06 03:42:00,25286135.8392766,0,0,0,0,0,0,0</t>
  </si>
  <si>
    <t>2025-05-06 03:43:00,,560,,,,560,,,,,,,</t>
  </si>
  <si>
    <t>2025-05-06 03:43:00,490,,,,470,,,,,,,,</t>
  </si>
  <si>
    <t>2025-05-06 03:43:00,5600,,5650,,5600,,5620,,,,,5700,5600</t>
  </si>
  <si>
    <t>2025-05-06 03:43:00,19475,,,,19400,,,,,,,,</t>
  </si>
  <si>
    <t>2025-05-06 03:43:00,-738755782.321849,0,0,0,0,0,0,0</t>
  </si>
  <si>
    <t>2025-05-06 03:43:00,268732734.549736,0,0,0,0,0,0,0</t>
  </si>
  <si>
    <t>2025-05-06 03:43:00,268811291.029516,238428.75248045,1350.2,49,22018.069,400.85,-0.0504725720053293,11.83</t>
  </si>
  <si>
    <t>2025-05-06 03:43:00,25263401.897609,0,0,0,0,0,0,0</t>
  </si>
  <si>
    <t>2025-05-06 03:44:00,,560,,,,560,,,,,,,</t>
  </si>
  <si>
    <t>2025-05-06 03:44:00,490,,,,470,,,,,,,,</t>
  </si>
  <si>
    <t>2025-05-06 03:44:00,5600,,5650,,5600,,5620,,,,,5700,5600</t>
  </si>
  <si>
    <t>2025-05-06 03:44:00,19475,,,,19400,,,,,,,,</t>
  </si>
  <si>
    <t>2025-05-06 03:44:00,-708690085.755573,0,0,0,0,0,0,0</t>
  </si>
  <si>
    <t>2025-05-06 03:44:00,275620866.464849,0,0,0,0,0,0,0</t>
  </si>
  <si>
    <t>2025-05-06 03:44:00,268532838.782528,309865.249282066,1704.78904761905,45,35450.3185761905,616.58,0.0393254876561069,17.15</t>
  </si>
  <si>
    <t>2025-05-06 03:44:00,25258752.0102165,0,0,0,0,0,0,0</t>
  </si>
  <si>
    <t>2025-05-06 03:45:00,,560,,,,560,,,,,,,</t>
  </si>
  <si>
    <t>2025-05-06 03:45:00,490,,,,470,,,,,,,,</t>
  </si>
  <si>
    <t>2025-05-06 03:45:00,5600,,5650,,5600,,5620,,,,,5700,5600</t>
  </si>
  <si>
    <t>2025-05-06 03:45:00,19475,,,,19400,,,,,,,,</t>
  </si>
  <si>
    <t>2025-05-06 03:45:00,-695054438.745165,0,0,0,0,0,0,0</t>
  </si>
  <si>
    <t>2025-05-06 03:45:00,280571596.873558,0,0,0,0,0,0,0</t>
  </si>
  <si>
    <t>2025-05-06 03:45:00,268133323.016272,348591.445043306,765.033333333334,34,8099.84066666667,155.97,-0.0368389237904597,4.45</t>
  </si>
  <si>
    <t>2025-05-06 03:45:00,25250172.2063145,0,0,0,0,0,0,0</t>
  </si>
  <si>
    <t>2025-05-06 03:46:00,,560,,,,560,,,,,,,</t>
  </si>
  <si>
    <t>2025-05-06 03:46:00,490,,,,470,,,,,,,,</t>
  </si>
  <si>
    <t>2025-05-06 03:46:00,5600,,5650,,5600,,5620,,,,,5700,5600</t>
  </si>
  <si>
    <t>2025-05-06 03:46:00,19475,,,,19400,,,,,,,,</t>
  </si>
  <si>
    <t>2025-05-06 03:46:00,-708836728.803567,0,0,0,0,0,0,0</t>
  </si>
  <si>
    <t>2025-05-06 03:46:00,277136906.542087,0,0,0,0,0,0,0</t>
  </si>
  <si>
    <t>2025-05-06 03:46:00,268805455.54948,308595.929210896,933.066666666668,25,12181.239,237.26,0.0156568859713965,5.99</t>
  </si>
  <si>
    <t>2025-05-06 03:46:00,25245827.9785113,0,0,0,0,0,0,0</t>
  </si>
  <si>
    <t>2025-05-06 03:47:00,,560,,,,560,,,,,,,</t>
  </si>
  <si>
    <t>2025-05-06 03:47:00,490,,,,470,,,,,,,,</t>
  </si>
  <si>
    <t>2025-05-06 03:47:00,5600,,5650,,5600,,5620,,,,,5700,5600</t>
  </si>
  <si>
    <t>2025-05-06 03:47:00,19475,,,,19400,,,,,,,,</t>
  </si>
  <si>
    <t>2025-05-06 03:47:00,-704317072.890913,0,0,0,0,0,0,0</t>
  </si>
  <si>
    <t>2025-05-06 03:47:00,278791507.881956,0,0,0,0,0,0,0</t>
  </si>
  <si>
    <t>2025-05-06 03:47:00,268514303.689739,303654.941788815,329.350000000001,9,2798.01550000001,57.51,-0.00655231148517856,1.4</t>
  </si>
  <si>
    <t>2025-05-06 03:47:00,25239428.9982913,0,0,0,0,0,0,0</t>
  </si>
  <si>
    <t>2025-05-06 03:48:00,,560,,,575,,,,,,,,</t>
  </si>
  <si>
    <t>2025-05-06 03:48:00,490,,,,470,,,,,,,,</t>
  </si>
  <si>
    <t>2025-05-06 03:48:00,5600,,5650,,5600,,5620,,,,,5700,5600</t>
  </si>
  <si>
    <t>2025-05-06 03:48:00,19475,,,,19400,,,,,,,,</t>
  </si>
  <si>
    <t>2025-05-06 03:48:00,-672330963.433155,0,0,0,0,0,0,0</t>
  </si>
  <si>
    <t>2025-05-06 03:48:00,277124966.448692,0,0,0,0,0,0,0</t>
  </si>
  <si>
    <t>2025-05-06 03:48:00,269030033.622321,385298.084366905,989.416666666666,33,15552.2638333333,267.09,-0.000040135010786424,5.78</t>
  </si>
  <si>
    <t>2025-05-06 03:48:00,25247772.0675641,0,0,0,0,0,0,0</t>
  </si>
  <si>
    <t>2025-05-06 03:49:00,,560,,,,560,,,,,,,</t>
  </si>
  <si>
    <t>2025-05-06 03:49:00,490,,,,470,,,,,,,,</t>
  </si>
  <si>
    <t>2025-05-06 03:49:00,5600,,5650,,5600,,5620,,,,,5700,5600</t>
  </si>
  <si>
    <t>2025-05-06 03:49:00,19475,,,,19400,,,,,,,,</t>
  </si>
  <si>
    <t>2025-05-06 03:49:00,-708788229.028078,0,0,0,0,0,0,0</t>
  </si>
  <si>
    <t>2025-05-06 03:49:00,262853409.461021,0,0,0,0,0,0,0</t>
  </si>
  <si>
    <t>2025-05-06 03:49:00,268899077.401727,300477.940314252,666.283333333332,26,5574.80516666666,159.65,-0.0534107317350602,5.06</t>
  </si>
  <si>
    <t>2025-05-06 03:49:00,25258322.2276984,0,0,0,0,0,0,0</t>
  </si>
  <si>
    <t>2025-05-06 03:50:00,,560,,,,560,,,,,,,</t>
  </si>
  <si>
    <t>2025-05-06 03:50:00,490,,,,470,,,,,,,,</t>
  </si>
  <si>
    <t>2025-05-06 03:50:00,5600,,5650,,5600,,5620,,,,,5700,5600</t>
  </si>
  <si>
    <t>2025-05-06 03:50:00,19475,,,,19400,,,,,,,,</t>
  </si>
  <si>
    <t>2025-05-06 03:50:00,-738863575.633209,0,0,0,0,0,0,0</t>
  </si>
  <si>
    <t>2025-05-06 03:50:00,258736609.572541,0,0,0,0,0,0,0</t>
  </si>
  <si>
    <t>2025-05-06 03:50:00,268653132.9732,222439.225892612,1353.36666666667,42,10861.0663333333,260.67,-0.0266844857104834,6.27</t>
  </si>
  <si>
    <t>2025-05-06 03:50:00,25254216.5987136,0,0,0,0,0,0,0</t>
  </si>
  <si>
    <t>2025-05-06 03:51:00,,560,,,,560,,,,,,,</t>
  </si>
  <si>
    <t>2025-05-06 03:51:00,490,,,,470,,,,,,,,</t>
  </si>
  <si>
    <t>2025-05-06 03:51:00,5600,,5650,,5600,,5620,,,,,5700,5600</t>
  </si>
  <si>
    <t>2025-05-06 03:51:00,19475,,,,19400,,,,,,,,</t>
  </si>
  <si>
    <t>2025-05-06 03:51:00,-677140954.572651,0,0,0,0,0,0,0</t>
  </si>
  <si>
    <t>2025-05-06 03:51:00,274698804.624912,0,0,0,0,0,0,0</t>
  </si>
  <si>
    <t>2025-05-06 03:51:00,269437839.518323,460590.382394854,8766.86666666665,183,291645.427333333,4288.75,0.388321487531116,111.84</t>
  </si>
  <si>
    <t>2025-05-06 03:51:00,25230529.0787921,0,0,0,0,0,0,0</t>
  </si>
  <si>
    <t>2025-05-06 03:52:00,,560,,,,560,,,,,,,</t>
  </si>
  <si>
    <t>2025-05-06 03:52:00,490,,,,470,,,,,,,,</t>
  </si>
  <si>
    <t>2025-05-06 03:52:00,5600,,5650,,5600,,5620,,,,,5700,5600</t>
  </si>
  <si>
    <t>2025-05-06 03:52:00,19475,,,,19400,,,,,,,,</t>
  </si>
  <si>
    <t>2025-05-06 03:52:00,-734474093.851521,0,0,0,0,0,0,0</t>
  </si>
  <si>
    <t>2025-05-06 03:52:00,266876381.92669,0,0,0,0,0,0,0</t>
  </si>
  <si>
    <t>2025-05-06 03:52:00,269446192.662944,415540.778123092,511.304545454546,14,6351.63990909092,141.73,-0.000794686492927063,3.24</t>
  </si>
  <si>
    <t>2025-05-06 03:52:00,25239701.2055409,0,0,0,0,0,0,0</t>
  </si>
  <si>
    <t>2025-05-06 03:53:00,,560,,,,560,,,,,,,</t>
  </si>
  <si>
    <t>2025-05-06 03:53:00,490,,,,470,,,,,,,,</t>
  </si>
  <si>
    <t>2025-05-06 03:53:00,5600,,5650,,5600,,5620,,,,,5700,5600</t>
  </si>
  <si>
    <t>2025-05-06 03:53:00,19475,,,,19400,,,,,,,,</t>
  </si>
  <si>
    <t>2025-05-06 03:53:00,-743827877.609176,0,0,0,0,0,0,0</t>
  </si>
  <si>
    <t>2025-05-06 03:53:00,256817122.934826,0,0,0,0,0,0,0</t>
  </si>
  <si>
    <t>2025-05-06 03:53:00,268331556.020735,436660.837343172,228.141666666667,5,9063.27158333335,191.16,0.0163464615242756,3.47</t>
  </si>
  <si>
    <t>2025-05-06 03:53:00,25248010.7661527,0,0,0,0,0,0,0</t>
  </si>
  <si>
    <t>2025-05-06 03:54:00,,560,,,,560,,,,,,,</t>
  </si>
  <si>
    <t>2025-05-06 03:54:00,490,,,,470,,,,,,,,</t>
  </si>
  <si>
    <t>2025-05-06 03:54:00,5600,,5650,,5600,,5620,,,,,5700,5600</t>
  </si>
  <si>
    <t>2025-05-06 03:54:00,19475,,,,19400,,,,,,,,</t>
  </si>
  <si>
    <t>2025-05-06 03:54:00,-704816001.104793,0,0,0,0,0,0,0</t>
  </si>
  <si>
    <t>2025-05-06 03:54:00,270825895.083384,0,0,0,0,0,0,0</t>
  </si>
  <si>
    <t>2025-05-06 03:54:00,268611882.50799,520318.005447352,762.716666666667,19,15684.3545,307.94,0.0357388594900341,7.29</t>
  </si>
  <si>
    <t>2025-05-06 03:54:00,25232444.9728152,0,0,0,0,0,0,0</t>
  </si>
  <si>
    <t>2025-05-06 03:55:00,,560,,,,560,,,,,,,</t>
  </si>
  <si>
    <t>2025-05-06 03:55:00,490,,,,470,,,,,,,,</t>
  </si>
  <si>
    <t>2025-05-06 03:55:00,5600,,,5550,5600,,5610,,,,,5700,5600</t>
  </si>
  <si>
    <t>2025-05-06 03:55:00,19475,,,,19400,,,,,,,,</t>
  </si>
  <si>
    <t>2025-05-06 03:55:00,-809898120.385136,0,0,0,0,0,0,0</t>
  </si>
  <si>
    <t>2025-05-06 03:55:00,225994952.3705,0,0,0,0,0,0,0</t>
  </si>
  <si>
    <t>2025-05-06 03:55:00,270392382.756188,299337.980166419,759.288888888889,19,7109.43488888889,168.38,-0.00261950912484904,3.48</t>
  </si>
  <si>
    <t>2025-05-06 03:55:00,25261460.5594127,0,0,0,0,0,0,0</t>
  </si>
  <si>
    <t>2025-05-06 03:56:00,,560,,,,560,,,,,,,</t>
  </si>
  <si>
    <t>2025-05-06 03:56:00,490,,,,470,,,,,,,,</t>
  </si>
  <si>
    <t>2025-05-06 03:56:00,5600,,,5550,5600,,5610,,,,,5700,5600</t>
  </si>
  <si>
    <t>2025-05-06 03:56:00,19475,,,,19400,,,,,,,,</t>
  </si>
  <si>
    <t>2025-05-06 03:56:00,-825581972.387109,0,0,0,0,0,0,0</t>
  </si>
  <si>
    <t>2025-05-06 03:56:00,217457601.013325,0,0,0,0,0,0,0</t>
  </si>
  <si>
    <t>2025-05-06 03:56:00,270739110.813649,253420.355796409,220.7,11,3449.60999999999,56.63,-0.00294831869824299,1.89</t>
  </si>
  <si>
    <t>2025-05-06 03:56:00,25262624.6231924,0,0,0,0,0,0,0</t>
  </si>
  <si>
    <t>2025-05-06 03:57:00,,560,,,,560,,,,,,,</t>
  </si>
  <si>
    <t>2025-05-06 03:57:00,490,,,,470,,,,,,,,</t>
  </si>
  <si>
    <t>2025-05-06 03:57:00,5600,,5650,,5600,,5620,,,,,5700,5600</t>
  </si>
  <si>
    <t>2025-05-06 03:57:00,19475,,,,19400,,,,,,,,</t>
  </si>
  <si>
    <t>2025-05-06 03:57:00,-744080278.910038,0,0,0,0,0,0,0</t>
  </si>
  <si>
    <t>2025-05-06 03:57:00,254778013.235919,0,0,0,0,0,0,0</t>
  </si>
  <si>
    <t>2025-05-06 03:57:00,269282857.727931,433862.469664019,480.033333333334,15,11394.0988333334,195.33,-0.00623912065961614,5.72</t>
  </si>
  <si>
    <t>2025-05-06 03:57:00,25233536.3250775,0,0,0,0,0,0,0</t>
  </si>
  <si>
    <t>2025-05-06 03:58:00,,560,,,,560,,,,,,,</t>
  </si>
  <si>
    <t>2025-05-06 03:58:00,490,,,,470,,,,,,,,</t>
  </si>
  <si>
    <t>2025-05-06 03:58:00,5600,,5650,,5600,,5620,,,,,5700,5600</t>
  </si>
  <si>
    <t>2025-05-06 03:58:00,19475,,,,19400,,,,,,,,</t>
  </si>
  <si>
    <t>2025-05-06 03:58:00,-758521252.982215,0,0,0,0,0,0,0</t>
  </si>
  <si>
    <t>2025-05-06 03:58:00,244643298.864362,0,0,0,0,0,0,0</t>
  </si>
  <si>
    <t>2025-05-06 03:58:00,269507787.728769,425755.658865245,709.05,28,11645.8661666667,225.04,-0.0467409610939039,6.41</t>
  </si>
  <si>
    <t>2025-05-06 03:58:00,25244098.6544412,0,0,0,0,0,0,0</t>
  </si>
  <si>
    <t>2025-05-06 03:59:00,,560,,,,560,,,,,,,</t>
  </si>
  <si>
    <t>2025-05-06 03:59:00,490,,,,470,,,,,,,,</t>
  </si>
  <si>
    <t>2025-05-06 03:59:00,5600,,5650,,5600,,5620,,,,,5700,5600</t>
  </si>
  <si>
    <t>2025-05-06 03:59:00,19475,,,,19400,,,,,,,,</t>
  </si>
  <si>
    <t>2025-05-06 03:59:00,-714057850.59808,0,0,0,0,0,0,0</t>
  </si>
  <si>
    <t>2025-05-06 03:59:00,274815083.430303,0,0,0,0,0,0,0</t>
  </si>
  <si>
    <t>2025-05-06 03:59:00,268874296.368103,544008.189996115,177.533333333333,8,1197.87633333333,37.33,-0.0117995869058784,0.98</t>
  </si>
  <si>
    <t>2025-05-06 03:59:00,25214801.5763945,0,0,0,0,0,0,0</t>
  </si>
  <si>
    <t>2025-05-06 04:00:00,,560,,,,560,,,,,,,</t>
  </si>
  <si>
    <t>2025-05-06 04:00:00,490,,,,470,,,,,,,,</t>
  </si>
  <si>
    <t>2025-05-06 04:00:00,5600,,5650,,5600,,5620,,,,,5700,5600</t>
  </si>
  <si>
    <t>2025-05-06 04:00:00,19475,,,,19400,,,,,,,,</t>
  </si>
  <si>
    <t>2025-05-06 04:00:00,-734807111.39882,0,0,0,0,0,0,0</t>
  </si>
  <si>
    <t>2025-05-06 04:00:00,252677709.064018,0,0,0,0,0,0,0</t>
  </si>
  <si>
    <t>2025-05-06 04:00:00,269473069.490159,481622.552618215,437.116666666668,20,8196.58416666669,135.91,-0.0216191316542027,3.6</t>
  </si>
  <si>
    <t>2025-05-06 04:00:00,25232594.625108,0,0,0,0,0,0,0</t>
  </si>
  <si>
    <t>2025-05-06 04:01:00,,560,,,,560,,,,,,,</t>
  </si>
  <si>
    <t>2025-05-06 04:01:00,490,,,,470,,,,,,,,</t>
  </si>
  <si>
    <t>2025-05-06 04:01:00,5600,,5650,,5600,,5610,,,,,5700,5600</t>
  </si>
  <si>
    <t>2025-05-06 04:01:00,19475,,,,19400,,,,,,,,</t>
  </si>
  <si>
    <t>2025-05-06 04:01:00,-796362520.305374,0,0,0,0,0,0,0</t>
  </si>
  <si>
    <t>2025-05-06 04:01:00,225959213.583609,0,0,0,0,0,0,0</t>
  </si>
  <si>
    <t>2025-05-06 04:01:00,270193184.78085,375198.047967853,546.57,10,16407.4877,288.41,0.026452759240397,4.76</t>
  </si>
  <si>
    <t>2025-05-06 04:01:00,25250348.9136696,0,0,0,0,0,0,0</t>
  </si>
  <si>
    <t>2025-05-06 04:02:00,,560,,,,560,,,,,,,</t>
  </si>
  <si>
    <t>2025-05-06 04:02:00,490,,,,470,,,,,,,,</t>
  </si>
  <si>
    <t>2025-05-06 04:02:00,5600,,,5550,5600,,5610,,,,,5700,5600</t>
  </si>
  <si>
    <t>2025-05-06 04:02:00,19475,,,,19400,,,,,,,,</t>
  </si>
  <si>
    <t>2025-05-06 04:02:00,-839602179.677644,0,0,0,0,0,0,0</t>
  </si>
  <si>
    <t>2025-05-06 04:02:00,191977902.745664,0,0,0,0,0,0,0</t>
  </si>
  <si>
    <t>2025-05-06 04:02:00,271445511.843742,192377.039279625,713.75,24,5813.9675,139.7,-0.0574245411868105,4.31</t>
  </si>
  <si>
    <t>2025-05-06 04:02:00,25271600.5772837,0,0,0,0,0,0,0</t>
  </si>
  <si>
    <t>2025-05-06 04:03:00,,560,,,,560,,,,,,,</t>
  </si>
  <si>
    <t>2025-05-06 04:03:00,490,,,,470,,,,,,,,</t>
  </si>
  <si>
    <t>2025-05-06 04:03:00,5600,,,5550,5600,,5610,,,,,5700,5600</t>
  </si>
  <si>
    <t>2025-05-06 04:03:00,19475,,,,19400,,,,,,,,</t>
  </si>
  <si>
    <t>2025-05-06 04:03:00,-854238281.84644,0,0,0,0,0,0,0</t>
  </si>
  <si>
    <t>2025-05-06 04:03:00,183380946.161797,0,0,0,0,0,0,0</t>
  </si>
  <si>
    <t>2025-05-06 04:03:00,272427123.069444,71173.3992091191,2546.05333333333,179,23945.8312,680.54,-0.482942431624547,22.57</t>
  </si>
  <si>
    <t>2025-05-06 04:03:00,25279920.1807939,0,0,0,0,0,0,0</t>
  </si>
  <si>
    <t>2025-05-06 04:04:00,,560,,,,560,,,,,,,</t>
  </si>
  <si>
    <t>2025-05-06 04:04:00,490,,,,470,,,,,,,,</t>
  </si>
  <si>
    <t>2025-05-06 04:04:00,5600,,,5550,5600,,5610,,,,,5700,5600</t>
  </si>
  <si>
    <t>2025-05-06 04:04:00,19475,,,,19400,,,,,,,,</t>
  </si>
  <si>
    <t>2025-05-06 04:04:00,-884054539.072966,0,0,0,0,0,0,0</t>
  </si>
  <si>
    <t>2025-05-06 04:04:00,165765846.697369,0,0,0,0,0,0,0</t>
  </si>
  <si>
    <t>2025-05-06 04:04:00,274552832.297142,-34334.2723432458,2622.89444444445,155,14844.0864444444,413.35,-0.422553172717923,16.81</t>
  </si>
  <si>
    <t>2025-05-06 04:04:00,25297469.1994487,0,0,0,0,0,0,0</t>
  </si>
  <si>
    <t>2025-05-06 04:05:00,,560,,,,560,,,,,,,</t>
  </si>
  <si>
    <t>2025-05-06 04:05:00,490,,,,470,,,,,,,,</t>
  </si>
  <si>
    <t>2025-05-06 04:05:00,5600,,5650,,5600,,5620,,,,,5700,5600</t>
  </si>
  <si>
    <t>2025-05-06 04:05:00,19475,,,,19400,,,,,,,,</t>
  </si>
  <si>
    <t>2025-05-06 04:05:00,-801205595.417785,0,0,0,0,0,0,0</t>
  </si>
  <si>
    <t>2025-05-06 04:05:00,219821037.896356,0,0,0,0,0,0,0</t>
  </si>
  <si>
    <t>2025-05-06 04:05:00,269418199.426194,10635.9238050699,4158.36,228,20173.6322666667,677.77,-0.616987295765781,25.23</t>
  </si>
  <si>
    <t>2025-05-06 04:05:00,25252128.9704499,0,0,0,0,0,0,0</t>
  </si>
  <si>
    <t>2025-05-06 04:06:00,,560,,,,560,,,,,,,</t>
  </si>
  <si>
    <t>2025-05-06 04:06:00,490,,,,470,,,,,,,,</t>
  </si>
  <si>
    <t>2025-05-06 04:06:00,5600,,5650,,5600,,5610,,,,,5700,5600</t>
  </si>
  <si>
    <t>2025-05-06 04:06:00,19475,,,,19400,,,,,,,,</t>
  </si>
  <si>
    <t>2025-05-06 04:06:00,-796726604.567857,0,0,0,0,0,0,0</t>
  </si>
  <si>
    <t>2025-05-06 04:06:00,211264534.604001,0,0,0,0,0,0,0</t>
  </si>
  <si>
    <t>2025-05-06 04:06:00,269905748.487854,-34631.0178185765,1085.35,97,7685.27450000002,255.04,-0.243095220380368,10.96</t>
  </si>
  <si>
    <t>2025-05-06 04:06:00,25257192.3064653,0,0,0,0,0,0,0</t>
  </si>
  <si>
    <t>2025-05-06 04:07:00,,560,,,,560,,,,,,,</t>
  </si>
  <si>
    <t>2025-05-06 04:07:00,490,,,,470,,,,,,,,</t>
  </si>
  <si>
    <t>2025-05-06 04:07:00,5600,,,5550,5600,,5610,,,,,5700,5600</t>
  </si>
  <si>
    <t>2025-05-06 04:07:00,19475,,,,19400,,,,,,,,</t>
  </si>
  <si>
    <t>2025-05-06 04:07:00,-835090721.170466,0,0,0,0,0,0,0</t>
  </si>
  <si>
    <t>2025-05-06 04:07:00,187599616.092349,0,0,0,0,0,0,0</t>
  </si>
  <si>
    <t>2025-05-06 04:07:00,270602530.839695,-180710.515873907,539.283333333334,24,6236.53383333335,113.56,-0.0423913823777746,3.4</t>
  </si>
  <si>
    <t>2025-05-06 04:07:00,25270796.4547283,0,0,0,0,0,0,0</t>
  </si>
  <si>
    <t>2025-05-06 04:08:00,,560,,,,560,,,,,,,</t>
  </si>
  <si>
    <t>2025-05-06 04:08:00,490,,,,470,,,,,,,,</t>
  </si>
  <si>
    <t>2025-05-06 04:08:00,5600,,,5550,5600,,5610,,,,,5700,5600</t>
  </si>
  <si>
    <t>2025-05-06 04:08:00,19475,,,,19400,,,,,,,,</t>
  </si>
  <si>
    <t>2025-05-06 04:08:00,-874356111.779155,0,0,0,0,0,0,0</t>
  </si>
  <si>
    <t>2025-05-06 04:08:00,172452857.734014,0,0,0,0,0,0,0</t>
  </si>
  <si>
    <t>2025-05-06 04:08:00,272566744.323908,-285656.438199259,1573.21666666667,79,11629.679,281.54,-0.2270601018945,10.24</t>
  </si>
  <si>
    <t>2025-05-06 04:08:00,25278886.8935089,0,0,0,0,0,0,0</t>
  </si>
  <si>
    <t>2025-05-06 04:09:00,,560,,,,560,,,,,,,</t>
  </si>
  <si>
    <t>2025-05-06 04:09:00,490,,,,470,,,,,,,,</t>
  </si>
  <si>
    <t>2025-05-06 04:09:00,5600,,,5550,5600,,5650,,,,,5700,5600</t>
  </si>
  <si>
    <t>2025-05-06 04:09:00,19475,,,,19400,,,,,,,,</t>
  </si>
  <si>
    <t>2025-05-06 04:09:00,-927227349.444133,0,0,0,0,0,0,0</t>
  </si>
  <si>
    <t>2025-05-06 04:09:00,152161187.583998,0,0,0,0,0,0,0</t>
  </si>
  <si>
    <t>2025-05-06 04:09:00,269078616.076802,-356225.983091117,1808.8880952381,58,33716.8262857143,801.74,-0.0294390092373851,14.35</t>
  </si>
  <si>
    <t>2025-05-06 04:09:00,25295441.9876049,0,0,0,0,0,0,0</t>
  </si>
  <si>
    <t>2025-05-06 04:10:00,,560,,,,560,,,,,,,</t>
  </si>
  <si>
    <t>2025-05-06 04:10:00,490,,,,470,,,,,,,,</t>
  </si>
  <si>
    <t>2025-05-06 04:10:00,5600,,,5550,5600,,5610,,,,,5700,5600</t>
  </si>
  <si>
    <t>2025-05-06 04:10:00,19475,,,,19400,,,,,,,,</t>
  </si>
  <si>
    <t>2025-05-06 04:10:00,-834922644.103623,0,0,0,0,0,0,0</t>
  </si>
  <si>
    <t>2025-05-06 04:10:00,189875972.456063,0,0,0,0,0,0,0</t>
  </si>
  <si>
    <t>2025-05-06 04:10:00,270755500.789794,-272974.270990619,950.65,76,5037.4255,278.96,-0.213098378689882,9.84</t>
  </si>
  <si>
    <t>2025-05-06 04:10:00,25268547.1586186,0,0,0,0,0,0,0</t>
  </si>
  <si>
    <t>2025-05-06 04:11:00,,560,,,,560,,,,,,,</t>
  </si>
  <si>
    <t>2025-05-06 04:11:00,490,,,,470,,,,,,,,</t>
  </si>
  <si>
    <t>2025-05-06 04:11:00,5600,,,5550,5600,,5650,,,,,5700,5600</t>
  </si>
  <si>
    <t>2025-05-06 04:11:00,19475,,,,19400,,,,,,,,</t>
  </si>
  <si>
    <t>2025-05-06 04:11:00,-937595097.576122,0,0,0,0,0,0,0</t>
  </si>
  <si>
    <t>2025-05-06 04:11:00,167963561.583424,0,0,0,0,0,0,0</t>
  </si>
  <si>
    <t>2025-05-06 04:11:00,269258909.09069,-299354.896596191,8735.31666666665,122,325543.130833333,4077.62,0.603871548400182,103.97</t>
  </si>
  <si>
    <t>2025-05-06 04:11:00,25298842.6260645,0,0,0,0,0,0,0</t>
  </si>
  <si>
    <t>2025-05-06 04:12:00,,560,,,,560,,,,,,,</t>
  </si>
  <si>
    <t>2025-05-06 04:12:00,490,,,,470,,,,,,,,</t>
  </si>
  <si>
    <t>2025-05-06 04:12:00,5600,,,5540,5600,,5610,,,,,5700,5600</t>
  </si>
  <si>
    <t>2025-05-06 04:12:00,19475,,,,19400,,,,,,,,</t>
  </si>
  <si>
    <t>2025-05-06 04:12:00,-896858790.37051,0,0,0,0,0,0,0</t>
  </si>
  <si>
    <t>2025-05-06 04:12:00,170274471.557561,0,0,0,0,0,0,0</t>
  </si>
  <si>
    <t>2025-05-06 04:12:00,273824785.441056,-280402.96256265,1113.45,61,11965.6938333333,249.46,-0.153541925044091,8.38</t>
  </si>
  <si>
    <t>2025-05-06 04:12:00,25266853.4534371,0,0,0,0,0,0,0</t>
  </si>
  <si>
    <t>2025-05-06 04:13:00,,560,,,,560,,,,,,,</t>
  </si>
  <si>
    <t>2025-05-06 04:13:00,490,,,,470,,,,,,,,</t>
  </si>
  <si>
    <t>2025-05-06 04:13:00,5600,,,5540,5600,,5650,,,,,5700,5600</t>
  </si>
  <si>
    <t>2025-05-06 04:13:00,19475,,,,19400,,,,,,,,</t>
  </si>
  <si>
    <t>2025-05-06 04:13:00,-1023673237.28862,0,0,0,0,0,0,0</t>
  </si>
  <si>
    <t>2025-05-06 04:13:00,129443932.466896,0,0,0,0,0,0,0</t>
  </si>
  <si>
    <t>2025-05-06 04:13:00,270432598.945551,-451415.565948361,1920.6,80,10633.2383333333,286.17,-0.232818806955588,11.92</t>
  </si>
  <si>
    <t>2025-05-06 04:13:00,25339841.423627,0,0,0,0,0,0,0</t>
  </si>
  <si>
    <t>2025-05-06 04:14:00,,560,,,,560,,,,,,,</t>
  </si>
  <si>
    <t>2025-05-06 04:14:00,490,,,,470,,,,,,,,</t>
  </si>
  <si>
    <t>2025-05-06 04:14:00,5600,,,5540,5600,,5650,,,,,5700,5600</t>
  </si>
  <si>
    <t>2025-05-06 04:14:00,19475,,,,19400,,,,,,,,</t>
  </si>
  <si>
    <t>2025-05-06 04:14:00,-985860834.43364,0,0,0,0,0,0,0</t>
  </si>
  <si>
    <t>2025-05-06 04:14:00,151878473.724871,0,0,0,0,0,0,0</t>
  </si>
  <si>
    <t>2025-05-06 04:14:00,269660422.910876,-463651.298768212,1863.985,69,16189.2883833333,385.74,-0.155412215628815,12.5</t>
  </si>
  <si>
    <t>2025-05-06 04:14:00,25309818.2779815,0,0,0,0,0,0,0</t>
  </si>
  <si>
    <t>2025-05-06 04:15:00,,560,,,,560,,,,,,,</t>
  </si>
  <si>
    <t>2025-05-06 04:15:00,490,,,,470,,,,,,,,</t>
  </si>
  <si>
    <t>2025-05-06 04:15:00,5600,,,5540,5600,,5650,,,,,5700,5600</t>
  </si>
  <si>
    <t>2025-05-06 04:15:00,19475,,,,19400,,,,,,,,</t>
  </si>
  <si>
    <t>2025-05-06 04:15:00,-1044998214.85221,0,0,0,0,0,0,0</t>
  </si>
  <si>
    <t>2025-05-06 04:15:00,137667528.760267,0,0,0,0,0,0,0</t>
  </si>
  <si>
    <t>2025-05-06 04:15:00,270595612.445845,-552043.068489713,1334.58333333333,68,14513.2948333334,236.3,-0.155573452756401,8.16</t>
  </si>
  <si>
    <t>2025-05-06 04:15:00,25313862.1854681,0,0,0,0,0,0,0</t>
  </si>
  <si>
    <t>2025-05-06 04:16:00,,560,,,,560,,,,,,,</t>
  </si>
  <si>
    <t>2025-05-06 04:16:00,490,,,,470,,,,,,,,</t>
  </si>
  <si>
    <t>2025-05-06 04:16:00,5600,,,5540,5600,,5650,,,,,5700,5600</t>
  </si>
  <si>
    <t>2025-05-06 04:16:00,19475,,,,19400,,,,,,,,</t>
  </si>
  <si>
    <t>2025-05-06 04:16:00,-1080421906.93277,0,0,0,0,0,0,0</t>
  </si>
  <si>
    <t>2025-05-06 04:16:00,127471377.659458,0,0,0,0,0,0,0</t>
  </si>
  <si>
    <t>2025-05-06 04:16:00,271289551.811527,-637015.414411741,3879.15678294573,130,56103.0552558139,1336.64,-0.271722758210483,32.1</t>
  </si>
  <si>
    <t>2025-05-06 04:16:00,25323265.5764198,0,0,0,0,0,0,0</t>
  </si>
  <si>
    <t>2025-05-06 04:17:00,,560,,,,560,,,,,,,</t>
  </si>
  <si>
    <t>2025-05-06 04:17:00,490,,,,470,,,,,,,,</t>
  </si>
  <si>
    <t>2025-05-06 04:17:00,5600,,,5540,5600,,5650,,,,,5700,5600</t>
  </si>
  <si>
    <t>2025-05-06 04:17:00,19475,,,,19400,,,,,,,,</t>
  </si>
  <si>
    <t>2025-05-06 04:17:00,-1039644802.71034,0,0,0,0,0,0,0</t>
  </si>
  <si>
    <t>2025-05-06 04:17:00,143719303.651325,0,0,0,0,0,0,0</t>
  </si>
  <si>
    <t>2025-05-06 04:17:00,271039033.173818,-616649.144468004,751.033333333333,33,11857.9466666667,176.91,-0.0822847957423875,5.78</t>
  </si>
  <si>
    <t>2025-05-06 04:17:00,25299941.2297348,0,0,0,0,0,0,0</t>
  </si>
  <si>
    <t>2025-05-06 04:18:00,,560,,,,560,,,,,,,</t>
  </si>
  <si>
    <t>2025-05-06 04:18:00,490,,,,470,,,,,,,,</t>
  </si>
  <si>
    <t>2025-05-06 04:18:00,5600,,,5540,5600,,5650,,,,,5700,5600</t>
  </si>
  <si>
    <t>2025-05-06 04:18:00,19475,,,,19400,,,,,,,,</t>
  </si>
  <si>
    <t>2025-05-06 04:18:00,-1007615933.96992,0,0,0,0,0,0,0</t>
  </si>
  <si>
    <t>2025-05-06 04:18:00,151927504.430575,0,0,0,0,0,0,0</t>
  </si>
  <si>
    <t>2025-05-06 04:18:00,270644053.288055,-575697.863240565,3272.81666666666,35,21802.1165,222.11,0.00411821459025596,3.25</t>
  </si>
  <si>
    <t>2025-05-06 04:18:00,25295478.441834,0,0,0,0,0,0,0</t>
  </si>
  <si>
    <t>2025-05-06 04:19:00,,560,,,,560,,,,,,,</t>
  </si>
  <si>
    <t>2025-05-06 04:19:00,490,,,,470,,,,,,,,</t>
  </si>
  <si>
    <t>2025-05-06 04:19:00,5600,,,5540,5600,,5650,,,,,5700,5600</t>
  </si>
  <si>
    <t>2025-05-06 04:19:00,19475,,,,19400,,,,,,,,</t>
  </si>
  <si>
    <t>2025-05-06 04:19:00,-1055957682.12977,0,0,0,0,0,0,0</t>
  </si>
  <si>
    <t>2025-05-06 04:19:00,133666373.094854,0,0,0,0,0,0,0</t>
  </si>
  <si>
    <t>2025-05-06 04:19:00,271269802.022867,-625940.720433264,268.750000000001,13,2600.11550000001,57.84,-0.0367139985304111,2.2</t>
  </si>
  <si>
    <t>2025-05-06 04:19:00,25305399.6462017,0,0,0,0,0,0,0</t>
  </si>
  <si>
    <t>2025-05-06 04:20:00,,560,,,,560,,,,,,,</t>
  </si>
  <si>
    <t>2025-05-06 04:20:00,490,,,,470,,,,,,,,</t>
  </si>
  <si>
    <t>2025-05-06 04:20:00,5600,,,5540,5600,,5650,,,,,5700,5600</t>
  </si>
  <si>
    <t>2025-05-06 04:20:00,19475,,,,19400,,,,,,,,</t>
  </si>
  <si>
    <t>2025-05-06 04:20:00,-1066305583.88065,0,0,0,0,0,0,0</t>
  </si>
  <si>
    <t>2025-05-06 04:20:00,133684962.738686,0,0,0,0,0,0,0</t>
  </si>
  <si>
    <t>2025-05-06 04:20:00,271760903.364277,-600662.823609199,1290.1,31,21116.9258333333,351.64,-0.00459701207012231,9.82</t>
  </si>
  <si>
    <t>2025-05-06 04:20:00,25302852.3638505,0,0,0,0,0,0,0</t>
  </si>
  <si>
    <t>2025-05-06 04:21:00,,560,,,,560,,,,,,,</t>
  </si>
  <si>
    <t>2025-05-06 04:21:00,490,,,,470,,,,,,,,</t>
  </si>
  <si>
    <t>2025-05-06 04:21:00,5600,,,5540,5600,,5660,,,,,5700,5600</t>
  </si>
  <si>
    <t>2025-05-06 04:21:00,19475,,,,19400,,,,,,,,</t>
  </si>
  <si>
    <t>2025-05-06 04:21:00,-1163819323.37065,0,0,0,0,0,0,0</t>
  </si>
  <si>
    <t>2025-05-06 04:21:00,108962020.577339,0,0,0,0,0,0,0</t>
  </si>
  <si>
    <t>2025-05-06 04:21:00,272749588.498451,-659973.255369566,1374.4,38,32434.1559999998,348.97,-0.0654174307462859,8.72</t>
  </si>
  <si>
    <t>2025-05-06 04:21:00,25330999.8919224,0,0,0,0,0,0,0</t>
  </si>
  <si>
    <t>2025-05-06 04:22:00,,560,,,,560,,,,,,,</t>
  </si>
  <si>
    <t>2025-05-06 04:22:00,490,,,,470,,,,,,,,</t>
  </si>
  <si>
    <t>2025-05-06 04:22:00,5600,,,5540,5600,,5660,,,,,5700,5600</t>
  </si>
  <si>
    <t>2025-05-06 04:22:00,19475,,,,19400,,,,,,,,</t>
  </si>
  <si>
    <t>2025-05-06 04:22:00,-1194911237.00797,0,0,0,0,0,0,0</t>
  </si>
  <si>
    <t>2025-05-06 04:22:00,96434531.1832916,0,0,0,0,0,0,0</t>
  </si>
  <si>
    <t>2025-05-06 04:22:00,273501596.32765,-644419.800768942,3369.2,48,58646.8393333334,636.99,0.017685985331454,12.47</t>
  </si>
  <si>
    <t>2025-05-06 04:22:00,25357003.6743191,0,0,0,0,0,0,0</t>
  </si>
  <si>
    <t>2025-05-06 04:23:00,,560,,,,560,,,,,,,</t>
  </si>
  <si>
    <t>2025-05-06 04:23:00,490,,,,470,,,,,,,,</t>
  </si>
  <si>
    <t>2025-05-06 04:23:00,5600,,,5540,5600,,5650,,,,,5700,5600</t>
  </si>
  <si>
    <t>2025-05-06 04:23:00,19475,,,,19400,,,,,,,,</t>
  </si>
  <si>
    <t>2025-05-06 04:23:00,-1088270194.84585,0,0,0,0,0,0,0</t>
  </si>
  <si>
    <t>2025-05-06 04:23:00,121299207.344572,0,0,0,0,0,0,0</t>
  </si>
  <si>
    <t>2025-05-06 04:23:00,272407625.78324,-614628.31408606,1728.48333333333,39,27108.5305,349.32,-0.0533047245360752,8.8</t>
  </si>
  <si>
    <t>2025-05-06 04:23:00,25315311.0825724,0,0,0,0,0,0,0</t>
  </si>
  <si>
    <t>2025-05-06 04:24:00,,560,,,,560,,,,,,,</t>
  </si>
  <si>
    <t>2025-05-06 04:24:00,490,,,,470,,,,,,,,</t>
  </si>
  <si>
    <t>2025-05-06 04:24:00,5600,,,5540,5600,,5660,,,,,5700,5600</t>
  </si>
  <si>
    <t>2025-05-06 04:24:00,19475,,,,19400,,,,,,,,</t>
  </si>
  <si>
    <t>2025-05-06 04:24:00,-1198034053.37758,0,0,0,0,0,0,0</t>
  </si>
  <si>
    <t>2025-05-06 04:24:00,96392674.9715492,0,0,0,0,0,0,0</t>
  </si>
  <si>
    <t>2025-05-06 04:24:00,273603617.782107,-623634.259276656,1006.43333333333,18,14166.232,160.12,-0.0155627829266553,4.09</t>
  </si>
  <si>
    <t>2025-05-06 04:24:00,25346039.9881594,0,0,0,0,0,0,0</t>
  </si>
  <si>
    <t>2025-05-06 04:25:00,,560,,,,560,,,,,,,</t>
  </si>
  <si>
    <t>2025-05-06 04:25:00,490,,,,470,,,,,,,,</t>
  </si>
  <si>
    <t>2025-05-06 04:25:00,5600,,,5540,5600,,5660,,,,,5700,5600</t>
  </si>
  <si>
    <t>2025-05-06 04:25:00,19475,,,,19400,,,,,,,,</t>
  </si>
  <si>
    <t>2025-05-06 04:25:00,-1198199863.84234,0,0,0,0,0,0,0</t>
  </si>
  <si>
    <t>2025-05-06 04:25:00,102888741.239973,0,0,0,0,0,0,0</t>
  </si>
  <si>
    <t>2025-05-06 04:25:00,274195411.875631,-643875.889746482,1165.3,27,15559.111,195.71,-0.0436054416703791,6.08</t>
  </si>
  <si>
    <t>2025-05-06 04:25:00,25328865.6565449,0,0,0,0,0,0,0</t>
  </si>
  <si>
    <t>2025-05-06 04:26:00,,560,,,,560,,,,,,,</t>
  </si>
  <si>
    <t>2025-05-06 04:26:00,490,,,,470,,,,,,,,</t>
  </si>
  <si>
    <t>2025-05-06 04:26:00,5600,,,5540,5600,,5660,,,,,5700,5600</t>
  </si>
  <si>
    <t>2025-05-06 04:26:00,19475,,,,19400,,,,,,,,</t>
  </si>
  <si>
    <t>2025-05-06 04:26:00,-1156623766.97423,0,0,0,0,0,0,0</t>
  </si>
  <si>
    <t>2025-05-06 04:26:00,119309613.722072,0,0,0,0,0,0,0</t>
  </si>
  <si>
    <t>2025-05-06 04:26:00,272987039.888866,-637053.888645007,416.950000000001,16,3717.748,102.29,-0.0409503928852921,3.05</t>
  </si>
  <si>
    <t>2025-05-06 04:26:00,25305336.4917652,0,0,0,0,0,0,0</t>
  </si>
  <si>
    <t>2025-05-06 04:27:00,,560,,,,560,,,,,,,</t>
  </si>
  <si>
    <t>2025-05-06 04:27:00,490,,,,470,,,,,,,,</t>
  </si>
  <si>
    <t>2025-05-06 04:27:00,5600,,,5540,5600,,5660,,,,,5700,5600</t>
  </si>
  <si>
    <t>2025-05-06 04:27:00,19475,,,,19400,,,,,,,,</t>
  </si>
  <si>
    <t>2025-05-06 04:27:00,-1184584864.71986,0,0,0,0,0,0,0</t>
  </si>
  <si>
    <t>2025-05-06 04:27:00,104788835.709357,0,0,0,0,0,0,0</t>
  </si>
  <si>
    <t>2025-05-06 04:27:00,273723318.368753,-649561.123038921,1405.85,48,33429.5321666669,363.46,-0.0471642193626594,8.47</t>
  </si>
  <si>
    <t>2025-05-06 04:27:00,25321981.8080184,0,0,0,0,0,0,0</t>
  </si>
  <si>
    <t>2025-05-06 04:28:00,,560,,,,560,,,,,,,</t>
  </si>
  <si>
    <t>2025-05-06 04:28:00,490,,,,470,,,,,,,,</t>
  </si>
  <si>
    <t>2025-05-06 04:28:00,5600,,,5540,5600,,5660,,,,,5700,5600</t>
  </si>
  <si>
    <t>2025-05-06 04:28:00,19475,,,,19400,,,,,,,,</t>
  </si>
  <si>
    <t>2025-05-06 04:28:00,-1195531287.7168,0,0,0,0,0,0,0</t>
  </si>
  <si>
    <t>2025-05-06 04:28:00,95153955.2713835,0,0,0,0,0,0,0</t>
  </si>
  <si>
    <t>2025-05-06 04:28:00,274173302.327791,-656831.244298996,663.2,16,24435.377,196.26,-0.0163285852219693,4.33</t>
  </si>
  <si>
    <t>2025-05-06 04:28:00,25338714.7623095,0,0,0,0,0,0,0</t>
  </si>
  <si>
    <t>2025-05-06 04:29:00,,560,,,,560,,,,,,,</t>
  </si>
  <si>
    <t>2025-05-06 04:29:00,490,,,,470,,,,,,,,</t>
  </si>
  <si>
    <t>2025-05-06 04:29:00,5600,,,5540,5600,,5660,,,,,5700,5600</t>
  </si>
  <si>
    <t>2025-05-06 04:29:00,19475,,,,19400,,,,,,,,</t>
  </si>
  <si>
    <t>2025-05-06 04:29:00,-1076028949.79489,0,0,0,0,0,0,0</t>
  </si>
  <si>
    <t>2025-05-06 04:29:00,123488067.0096,0,0,0,0,0,0,0</t>
  </si>
  <si>
    <t>2025-05-06 04:29:00,272820021.598105,-637114.352432969,831.500000000001,19,20120.4120000001,205.56,0.00492337860773659,4.54</t>
  </si>
  <si>
    <t>2025-05-06 04:29:00,25287284.3649808,0,0,0,0,0,0,0</t>
  </si>
  <si>
    <t>2025-05-06 04:30:00,,560,,,,560,,,,,,,</t>
  </si>
  <si>
    <t>2025-05-06 04:30:00,490,,,,470,,,,,,,,</t>
  </si>
  <si>
    <t>2025-05-06 04:30:00,5600,,,5540,5600,,5650,,,,,5700,5600</t>
  </si>
  <si>
    <t>2025-05-06 04:30:00,19475,,,,19400,,,,,,,,</t>
  </si>
  <si>
    <t>2025-05-06 04:30:00,-965108862.959889,0,0,0,0,0,0,0</t>
  </si>
  <si>
    <t>2025-05-06 04:30:00,152417968.064679,0,0,0,0,0,0,0</t>
  </si>
  <si>
    <t>2025-05-06 04:30:00,269557905.820789,-519977.689234474,1294.83333333333,31,33303.9353333333,385.11,-0.0103015694843069,9.25</t>
  </si>
  <si>
    <t>2025-05-06 04:30:00,25236750.0980738,0,0,0,0,0,0,0</t>
  </si>
  <si>
    <t>2025-05-06 04:31:00,,560,,,,560,,,,,,,</t>
  </si>
  <si>
    <t>2025-05-06 04:31:00,490,,,,470,,,,,,,,</t>
  </si>
  <si>
    <t>2025-05-06 04:31:00,5600,,,5540,5600,,5650,,,,,5700,5600</t>
  </si>
  <si>
    <t>2025-05-06 04:31:00,19475,,,,19400,,,,,,,,</t>
  </si>
  <si>
    <t>2025-05-06 04:31:00,-944241563.149953,0,0,0,0,0,0,0</t>
  </si>
  <si>
    <t>2025-05-06 04:31:00,159550821.429908,0,0,0,0,0,0,0</t>
  </si>
  <si>
    <t>2025-05-06 04:31:00,270948843.29259,-513245.104025874,1271.56666666666,47,21882.9123333333,358.22,-0.0768736807512967,11.63</t>
  </si>
  <si>
    <t>2025-05-06 04:31:00,25218308.3070716,0,0,0,0,0,0,0</t>
  </si>
  <si>
    <t>2025-05-06 04:32:00,,560,,,,560,,,,,,,</t>
  </si>
  <si>
    <t>2025-05-06 04:32:00,490,,,,470,,,,,,,,</t>
  </si>
  <si>
    <t>2025-05-06 04:32:00,5600,,,5540,5600,,5650,,,,,5700,5600</t>
  </si>
  <si>
    <t>2025-05-06 04:32:00,19475,,,,19400,,,,,,,,</t>
  </si>
  <si>
    <t>2025-05-06 04:32:00,-933662964.153556,0,0,0,0,0,0,0</t>
  </si>
  <si>
    <t>2025-05-06 04:32:00,168282612.11093,0,0,0,0,0,0,0</t>
  </si>
  <si>
    <t>2025-05-06 04:32:00,268937749.6346,-484652.602640914,578.083333333335,30,4830.51200000001,191.26,-0.0893257672397968,6.81</t>
  </si>
  <si>
    <t>2025-05-06 04:32:00,25211133.7648013,0,0,0,0,0,0,0</t>
  </si>
  <si>
    <t>2025-05-06 04:33:00,,560,,,,560,,,,,,,</t>
  </si>
  <si>
    <t>2025-05-06 04:33:00,490,,,,470,,,,,,,,</t>
  </si>
  <si>
    <t>2025-05-06 04:33:00,5600,,,5540,5600,,5650,,,,,5700,5540</t>
  </si>
  <si>
    <t>2025-05-06 04:33:00,19475,,,,19400,,,,,,,,</t>
  </si>
  <si>
    <t>2025-05-06 04:33:00,-949453826.57591,0,0,0,0,0,0,0</t>
  </si>
  <si>
    <t>2025-05-06 04:33:00,152435928.411051,0,0,0,0,0,0,0</t>
  </si>
  <si>
    <t>2025-05-06 04:33:00,270043678.805393,-522055.642273386,1021.88333333333,55,9286.11616666666,226.34,-0.143249252122204,8.17</t>
  </si>
  <si>
    <t>2025-05-06 04:33:00,25230797.4952949,0,0,0,0,0,0,0</t>
  </si>
  <si>
    <t>2025-05-06 04:34:00,,560,,,,560,,,,,,,</t>
  </si>
  <si>
    <t>2025-05-06 04:34:00,490,,,,470,,,,,,,,</t>
  </si>
  <si>
    <t>2025-05-06 04:34:00,5600,,,5540,5600,,5650,,,,,5700,5540</t>
  </si>
  <si>
    <t>2025-05-06 04:34:00,19475,,,,19400,,,,,,,,</t>
  </si>
  <si>
    <t>2025-05-06 04:34:00,-913354478.449449,0,0,0,0,0,0,0</t>
  </si>
  <si>
    <t>2025-05-06 04:34:00,172790022.385373,0,0,0,0,0,0,0</t>
  </si>
  <si>
    <t>2025-05-06 04:34:00,275051979.186473,-466515.742840676,429.699999999998,13,11013.7619999999,120.86,-0.026229992395374,2.74</t>
  </si>
  <si>
    <t>2025-05-06 04:34:00,25204932.9194228,0,0,0,0,0,0,0</t>
  </si>
  <si>
    <t>2025-05-06 04:35:00,,560,,,,560,,,,,,,</t>
  </si>
  <si>
    <t>2025-05-06 04:35:00,490,,,,470,,,,,,,,</t>
  </si>
  <si>
    <t>2025-05-06 04:35:00,5600,,,5540,5600,,5650,,,,,5700,5540</t>
  </si>
  <si>
    <t>2025-05-06 04:35:00,19475,,,,19400,,,,,,,,</t>
  </si>
  <si>
    <t>2025-05-06 04:35:00,-908047374.191434,0,0,0,0,0,0,0</t>
  </si>
  <si>
    <t>2025-05-06 04:35:00,172865470.643042,0,0,0,0,0,0,0</t>
  </si>
  <si>
    <t>2025-05-06 04:35:00,273961540.648789,-463569.892533537,778.449999999999,19,7449.49750000001,109.95,-0.0364349492837188,3.69</t>
  </si>
  <si>
    <t>2025-05-06 04:35:00,25201193.7872417,0,0,0,0,0,0,0</t>
  </si>
  <si>
    <t>2025-05-06 04:36:00,,560,,,,560,,,,,,,</t>
  </si>
  <si>
    <t>2025-05-06 04:36:00,490,,,,470,,,,,,,,</t>
  </si>
  <si>
    <t>2025-05-06 04:36:00,5600,,,5540,5600,,5610,,,,,5700,5540</t>
  </si>
  <si>
    <t>2025-05-06 04:36:00,19475,,,,19400,,,,,,,,</t>
  </si>
  <si>
    <t>2025-05-06 04:36:00,-865963830.581532,0,0,0,0,0,0,0</t>
  </si>
  <si>
    <t>2025-05-06 04:36:00,185868869.280114,0,0,0,0,0,0,0</t>
  </si>
  <si>
    <t>2025-05-06 04:36:00,273216937.538292,-322487.103520326,681.063636363636,35,10894.4162727273,275.74,-0.0546974459316124,9.19</t>
  </si>
  <si>
    <t>2025-05-06 04:36:00,25182306.6566407,0,0,0,0,0,0,0</t>
  </si>
  <si>
    <t>2025-05-06 04:37:00,,560,,,,560,,,,,,,</t>
  </si>
  <si>
    <t>2025-05-06 04:37:00,490,,,,470,,,,,,,,</t>
  </si>
  <si>
    <t>2025-05-06 04:37:00,5600,,,5540,5600,,5610,,,,,5700,5540</t>
  </si>
  <si>
    <t>2025-05-06 04:37:00,19475,,,,19400,,,,,,,,</t>
  </si>
  <si>
    <t>2025-05-06 04:37:00,-866010387.169562,0,0,0,0,0,0,0</t>
  </si>
  <si>
    <t>2025-05-06 04:37:00,187954117.138083,0,0,0,0,0,0,0</t>
  </si>
  <si>
    <t>2025-05-06 04:37:00,273418876.332494,-330355.104533582,411.15,16,3076.8065,67.76,-0.0416139354794868,2.32</t>
  </si>
  <si>
    <t>2025-05-06 04:37:00,25176726.3961338,0,0,0,0,0,0,0</t>
  </si>
  <si>
    <t>2025-05-06 04:38:00,,560,,,,560,,,,,,,</t>
  </si>
  <si>
    <t>2025-05-06 04:38:00,490,,,,470,,,,,,,,</t>
  </si>
  <si>
    <t>2025-05-06 04:38:00,5600,,,5540,5600,,5650,,,,,5700,5540</t>
  </si>
  <si>
    <t>2025-05-06 04:38:00,19475,,,,19400,,,,,,,,</t>
  </si>
  <si>
    <t>2025-05-06 04:38:00,-1008405444.2093,0,0,0,0,0,0,0</t>
  </si>
  <si>
    <t>2025-05-06 04:38:00,139869922.639495,0,0,0,0,0,0,0</t>
  </si>
  <si>
    <t>2025-05-06 04:38:00,270842061.305364,-397647.440304682,2537.76666666667,71,25503.3398333333,390.02,-0.138735797176705,11.78</t>
  </si>
  <si>
    <t>2025-05-06 04:38:00,25258705.7920658,0,0,0,0,0,0,0</t>
  </si>
  <si>
    <t>2025-05-06 04:39:00,,560,,,,560,,,,,,,</t>
  </si>
  <si>
    <t>2025-05-06 04:39:00,490,,,,470,,,,,,,,</t>
  </si>
  <si>
    <t>2025-05-06 04:39:00,5600,,,5540,5600,,5650,,,,,5700,5540</t>
  </si>
  <si>
    <t>2025-05-06 04:39:00,19475,,,,19400,,,,,,,,</t>
  </si>
  <si>
    <t>2025-05-06 04:39:00,-1056608577.25364,0,0,0,0,0,0,0</t>
  </si>
  <si>
    <t>2025-05-06 04:39:00,119345869.503758,0,0,0,0,0,0,0</t>
  </si>
  <si>
    <t>2025-05-06 04:39:00,271645430.704535,-459787.274074923,482.249999999999,15,11197.7321666666,145.09,-0.0173082939025452,3.7</t>
  </si>
  <si>
    <t>2025-05-06 04:39:00,25281273.4725922,0,0,0,0,0,0,0</t>
  </si>
  <si>
    <t>2025-05-06 04:40:00,,560,,,,560,,,,,,,</t>
  </si>
  <si>
    <t>2025-05-06 04:40:00,490,,,,470,,,,,,,,</t>
  </si>
  <si>
    <t>2025-05-06 04:40:00,5600,,,5540,5600,,5650,,,,,5700,5540</t>
  </si>
  <si>
    <t>2025-05-06 04:40:00,19475,,,,19400,,,,,,,,</t>
  </si>
  <si>
    <t>2025-05-06 04:40:00,-1072078580.97985,0,0,0,0,0,0,0</t>
  </si>
  <si>
    <t>2025-05-06 04:40:00,113356908.666545,0,0,0,0,0,0,0</t>
  </si>
  <si>
    <t>2025-05-06 04:40:00,271635334.152866,-428847.163841043,4486.51666666667,131,27378.6635,616,-0.0347331829740817,11.74</t>
  </si>
  <si>
    <t>2025-05-06 04:40:00,25287863.006235,0,0,0,0,0,0,0</t>
  </si>
  <si>
    <t>2025-05-06 04:41:00,,560,,,,560,,,,,,,</t>
  </si>
  <si>
    <t>2025-05-06 04:41:00,490,,,,470,,,,,,,,</t>
  </si>
  <si>
    <t>2025-05-06 04:41:00,5600,,,5540,5600,,5650,,,,,5700,5540</t>
  </si>
  <si>
    <t>2025-05-06 04:41:00,19475,,,,19400,,,,,,,,</t>
  </si>
  <si>
    <t>2025-05-06 04:41:00,-1077144799.94479,0,0,0,0,0,0,0</t>
  </si>
  <si>
    <t>2025-05-06 04:41:00,117435311.965996,0,0,0,0,0,0,0</t>
  </si>
  <si>
    <t>2025-05-06 04:41:00,271815453.437873,-416769.197290595,1100.23333333333,20,29762.3159999999,350.47,0.0125818398590161,7.62</t>
  </si>
  <si>
    <t>2025-05-06 04:41:00,25276741.4235696,0,0,0,0,0,0,0</t>
  </si>
  <si>
    <t>2025-05-06 04:42:00,,560,,,,560,,,,,,,</t>
  </si>
  <si>
    <t>2025-05-06 04:42:00,490,,,,470,,,,,,,,</t>
  </si>
  <si>
    <t>2025-05-06 04:42:00,5600,,,5540,5600,,5650,,,,,5700,5540</t>
  </si>
  <si>
    <t>2025-05-06 04:42:00,19475,,,,19400,,,,,,,,</t>
  </si>
  <si>
    <t>2025-05-06 04:42:00,-1068812656.99865,0,0,0,0,0,0,0</t>
  </si>
  <si>
    <t>2025-05-06 04:42:00,99097017.7937214,0,0,0,0,0,0,0</t>
  </si>
  <si>
    <t>2025-05-06 04:42:00,272109396.234856,-429193.94857483,502.531818181818,24,6761.51404545454,258.71,-0.0546236742858283,6.9</t>
  </si>
  <si>
    <t>2025-05-06 04:42:00,25299681.4881012,0,0,0,0,0,0,0</t>
  </si>
  <si>
    <t>2025-05-06 04:43:00,,560,,,,560,,,,,,,</t>
  </si>
  <si>
    <t>2025-05-06 04:43:00,490,,,,470,,,,,,,,</t>
  </si>
  <si>
    <t>2025-05-06 04:43:00,5600,,,5540,5600,,5650,,,,,5700,5540</t>
  </si>
  <si>
    <t>2025-05-06 04:43:00,19475,,,,19400,,,,,,,,</t>
  </si>
  <si>
    <t>2025-05-06 04:43:00,-1150170789.34816,0,0,0,0,0,0,0</t>
  </si>
  <si>
    <t>2025-05-06 04:43:00,97166855.0754037,0,0,0,0,0,0,0</t>
  </si>
  <si>
    <t>2025-05-06 04:43:00,272463142.649257,-360082.118678696,491.549999999999,23,8433.97949999998,113.69,-0.0543851262853691,3.43</t>
  </si>
  <si>
    <t>2025-05-06 04:43:00,25297584.1187722,0,0,0,0,0,0,0</t>
  </si>
  <si>
    <t>2025-05-06 04:44:00,,560,,,,560,,,,,,,</t>
  </si>
  <si>
    <t>2025-05-06 04:44:00,490,,,,470,,,,,,,,</t>
  </si>
  <si>
    <t>2025-05-06 04:44:00,5600,,,5540,5600,,5650,,,,,5700,5540</t>
  </si>
  <si>
    <t>2025-05-06 04:44:00,19475,,,,19400,,,,,,,,</t>
  </si>
  <si>
    <t>2025-05-06 04:44:00,-1081695630.71447,0,0,0,0,0,0,0</t>
  </si>
  <si>
    <t>2025-05-06 04:44:00,107219398.251778,0,0,0,0,0,0,0</t>
  </si>
  <si>
    <t>2025-05-06 04:44:00,272937399.178928,-309418.780767785,1325.86666666667,29,14210.8193333334,215.16,-0.0125009247544854,4.62</t>
  </si>
  <si>
    <t>2025-05-06 04:44:00,25280099.2868669,0,0,0,0,0,0,0</t>
  </si>
  <si>
    <t>2025-05-06 04:45:00,,560,,,,560,,,,,,,</t>
  </si>
  <si>
    <t>2025-05-06 04:45:00,490,,,,470,,,,,,,,</t>
  </si>
  <si>
    <t>2025-05-06 04:45:00,5600,,,5540,5600,,5650,,,,,5700,5540</t>
  </si>
  <si>
    <t>2025-05-06 04:45:00,19475,,,,19400,,,,,,,,</t>
  </si>
  <si>
    <t>2025-05-06 04:45:00,-1073152415.29325,0,0,0,0,0,0,0</t>
  </si>
  <si>
    <t>2025-05-06 04:45:00,95463108.7541477,0,0,0,0,0,0,0</t>
  </si>
  <si>
    <t>2025-05-06 04:45:00,273818380.921008,-384394.965170957,1030.38333333333,93,3221.65283333334,144.29,-0.239722355490988,6.81</t>
  </si>
  <si>
    <t>2025-05-06 04:45:00,25293461.4753805,0,0,0,0,0,0,0</t>
  </si>
  <si>
    <t>2025-05-06 04:46:00,,555,,,,560,,,,,,,</t>
  </si>
  <si>
    <t>2025-05-06 04:46:00,490,,,,470,,,,,,,,</t>
  </si>
  <si>
    <t>2025-05-06 04:46:00,5600,,,5540,5600,,5660,,,,,5700,5540</t>
  </si>
  <si>
    <t>2025-05-06 04:46:00,19475,,,,19400,,,,,,,,</t>
  </si>
  <si>
    <t>2025-05-06 04:46:00,-887176242.037439,0,0,0,0,0,0,0</t>
  </si>
  <si>
    <t>2025-05-06 04:46:00,66373218.2266128,0,0,0,0,0,0,0</t>
  </si>
  <si>
    <t>2025-05-06 04:46:00,275124934.534807,-443745.630208997,825.200000000002,17,26453.6465000001,281.16,-0.00228385312483335,6.72</t>
  </si>
  <si>
    <t>2025-05-06 04:46:00,25342382.7979308,0,0,0,0,0,0,0</t>
  </si>
  <si>
    <t>2025-05-06 04:47:00,,560,,,,560,,,,,,,</t>
  </si>
  <si>
    <t>2025-05-06 04:47:00,490,,,,470,,,,,,,,</t>
  </si>
  <si>
    <t>2025-05-06 04:47:00,5600,,,5540,5600,,5660,,,,,5700,5540</t>
  </si>
  <si>
    <t>2025-05-06 04:47:00,19475,,,,19400,,,,,,,,</t>
  </si>
  <si>
    <t>2025-05-06 04:47:00,-1193357642.17045,0,0,0,0,0,0,0</t>
  </si>
  <si>
    <t>2025-05-06 04:47:00,88278997.3014339,0,0,0,0,0,0,0</t>
  </si>
  <si>
    <t>2025-05-06 04:47:00,274479956.619585,-450615.634591865,3554.96666666667,99,31605.8573333333,551.55,-0.062396486043727,12.18</t>
  </si>
  <si>
    <t>2025-05-06 04:47:00,25307672.9227843,0,0,0,0,0,0,0</t>
  </si>
  <si>
    <t>2025-05-06 04:48:00,,560,,,,560,,,,,,,</t>
  </si>
  <si>
    <t>2025-05-06 04:48:00,490,,,,470,,,,,,,,</t>
  </si>
  <si>
    <t>2025-05-06 04:48:00,5600,,,5540,5600,,5660,,,,,5700,5540</t>
  </si>
  <si>
    <t>2025-05-06 04:48:00,19475,,,,19400,,,,,,,,</t>
  </si>
  <si>
    <t>2025-05-06 04:48:00,-1185912306.53308,0,0,0,0,0,0,0</t>
  </si>
  <si>
    <t>2025-05-06 04:48:00,90327376.4156877,0,0,0,0,0,0,0</t>
  </si>
  <si>
    <t>2025-05-06 04:48:00,274116559.537256,-424456.629971694,755.535000000002,23,15741.6962166667,265.16,-0.0473640502773809,6.43</t>
  </si>
  <si>
    <t>2025-05-06 04:48:00,25299704.0526697,0,0,0,0,0,0,0</t>
  </si>
  <si>
    <t>2025-05-06 04:49:00,,560,,,,560,,,,,,,</t>
  </si>
  <si>
    <t>2025-05-06 04:49:00,490,,,,470,,,,,,,,</t>
  </si>
  <si>
    <t>2025-05-06 04:49:00,5600,,,5540,5600,,5650,,,,,5700,5540</t>
  </si>
  <si>
    <t>2025-05-06 04:49:00,19475,,,,19400,,,,,,,,</t>
  </si>
  <si>
    <t>2025-05-06 04:49:00,-1088896647.96981,0,0,0,0,0,0,0</t>
  </si>
  <si>
    <t>2025-05-06 04:49:00,105206983.480714,0,0,0,0,0,0,0</t>
  </si>
  <si>
    <t>2025-05-06 04:49:00,273181922.943943,-384280.43820297,1999.44999999999,24,49961.2384999998,499.66,0.0616949370738307,13.86</t>
  </si>
  <si>
    <t>2025-05-06 04:49:00,25267101.8192013,0,0,0,0,0,0,0</t>
  </si>
  <si>
    <t>2025-05-06 04:50:00,,560,,,,560,,,,,,,</t>
  </si>
  <si>
    <t>2025-05-06 04:50:00,490,,,,470,,,,,,,,</t>
  </si>
  <si>
    <t>2025-05-06 04:50:00,5600,,,5540,5600,,5650,,,,,5700,5540</t>
  </si>
  <si>
    <t>2025-05-06 04:50:00,19475,,,,19400,,,,,,,,</t>
  </si>
  <si>
    <t>2025-05-06 04:50:00,-1150842289.12541,0,0,0,0,0,0,0</t>
  </si>
  <si>
    <t>2025-05-06 04:50:00,94775208.8206317,0,0,0,0,0,0,0</t>
  </si>
  <si>
    <t>2025-05-06 04:50:00,273127155.937805,-402286.933544403,639.616666666667,14,3541.0855,58.21,-0.0192678987499485,1.41</t>
  </si>
  <si>
    <t>2025-05-06 04:50:00,25287551.0984771,0,0,0,0,0,0,0</t>
  </si>
  <si>
    <t>2025-05-06 04:51:00,,560,,,,560,,,,,,,</t>
  </si>
  <si>
    <t>2025-05-06 04:51:00,490,,,,470,,,,,,,,</t>
  </si>
  <si>
    <t>2025-05-06 04:51:00,5600,,,5540,5600,,5650,,,,,5700,5540</t>
  </si>
  <si>
    <t>2025-05-06 04:51:00,19475,,,,19400,,,,,,,,</t>
  </si>
  <si>
    <t>2025-05-06 04:51:00,-1150719046.56712,0,0,0,0,0,0,0</t>
  </si>
  <si>
    <t>2025-05-06 04:51:00,79657121.7406665,0,0,0,0,0,0,0</t>
  </si>
  <si>
    <t>2025-05-06 04:51:00,273263495.757283,-395212.424327489,1027.1,17,36322.0323333332,347.93,0.0153244734891352,7.33</t>
  </si>
  <si>
    <t>2025-05-06 04:51:00,25301445.7810069,0,0,0,0,0,0,0</t>
  </si>
  <si>
    <t>2025-05-06 04:52:00,,560,,,,560,,,,,,,</t>
  </si>
  <si>
    <t>2025-05-06 04:52:00,490,,,,470,,,,,,,,</t>
  </si>
  <si>
    <t>2025-05-06 04:52:00,5600,,,5540,5600,,5650,,,,,5700,5540</t>
  </si>
  <si>
    <t>2025-05-06 04:52:00,19475,,,,19400,,,,,,,,</t>
  </si>
  <si>
    <t>2025-05-06 04:52:00,-1089326941.60878,0,0,0,0,0,0,0</t>
  </si>
  <si>
    <t>2025-05-06 04:52:00,92595227.7950926,0,0,0,0,0,0,0</t>
  </si>
  <si>
    <t>2025-05-06 04:52:00,272767291.888345,-400302.991218858,466.999999999997,10,8430.99166666664,110.8,-0.0145224419037589,2.97</t>
  </si>
  <si>
    <t>2025-05-06 04:52:00,25291078.5168897,0,0,0,0,0,0,0</t>
  </si>
  <si>
    <t>2025-05-06 04:53:00,,560,,,,560,,,,,,,</t>
  </si>
  <si>
    <t>2025-05-06 04:53:00,490,,,,470,,,,,,,,</t>
  </si>
  <si>
    <t>2025-05-06 04:53:00,5600,,,5540,5600,,5650,,,,,5700,5540</t>
  </si>
  <si>
    <t>2025-05-06 04:53:00,19475,,,,19400,,,,,,,,</t>
  </si>
  <si>
    <t>2025-05-06 04:53:00,-939928364.291326,0,0,0,0,0,0,0</t>
  </si>
  <si>
    <t>2025-05-06 04:53:00,156309639.794358,0,0,0,0,0,0,0</t>
  </si>
  <si>
    <t>2025-05-06 04:53:00,269475694.245016,-239092.706901487,3297.84117647059,72,85770.9909411766,1175.12,0.00028841876641449,33.58</t>
  </si>
  <si>
    <t>2025-05-06 04:53:00,25206127.0298812,0,0,0,0,0,0,0</t>
  </si>
  <si>
    <t>2025-05-06 04:54:00,,560,,,,560,,,,,,,</t>
  </si>
  <si>
    <t>2025-05-06 04:54:00,490,,,,470,,,,,,,,</t>
  </si>
  <si>
    <t>2025-05-06 04:54:00,5600,,,5540,5600,,5610,,,,,5700,5540</t>
  </si>
  <si>
    <t>2025-05-06 04:54:00,19475,,,,19400,,,,,,,,</t>
  </si>
  <si>
    <t>2025-05-06 04:54:00,-847520784.859188,0,0,0,0,0,0,0</t>
  </si>
  <si>
    <t>2025-05-06 04:54:00,173120490.730595,0,0,0,0,0,0,0</t>
  </si>
  <si>
    <t>2025-05-06 04:54:00,272850818.352288,-147619.434945042,1456.95,51,26597.4355,385.26,-0.105019038299859,11.3</t>
  </si>
  <si>
    <t>2025-05-06 04:54:00,25149410.2476573,0,0,0,0,0,0,0</t>
  </si>
  <si>
    <t>2025-05-06 04:55:00,,560,,,,560,,,,,,,</t>
  </si>
  <si>
    <t>2025-05-06 04:55:00,490,,,,470,,,,,,,,</t>
  </si>
  <si>
    <t>2025-05-06 04:55:00,5600,,,5540,5600,,5610,,,,,5700,5540</t>
  </si>
  <si>
    <t>2025-05-06 04:55:00,19475,,,,19400,,,,,,,,</t>
  </si>
  <si>
    <t>2025-05-06 04:55:00,-817467964.473901,0,0,0,0,0,0,0</t>
  </si>
  <si>
    <t>2025-05-06 04:55:00,196793065.468227,0,0,0,0,0,0,0</t>
  </si>
  <si>
    <t>2025-05-06 04:55:00,271107075.91992,-47718.5459035971,3210.7,108,21844.188,518.37,-0.0907450173243648,12.07</t>
  </si>
  <si>
    <t>2025-05-06 04:55:00,25110730.9513588,0,0,0,0,0,0,0</t>
  </si>
  <si>
    <t>2025-05-06 04:56:00,,560,,,,560,,,,,,,</t>
  </si>
  <si>
    <t>2025-05-06 04:56:00,490,,,,470,,,,,,,,</t>
  </si>
  <si>
    <t>2025-05-06 04:56:00,5600,,,5540,5600,,5610,,,,,5700,5540</t>
  </si>
  <si>
    <t>2025-05-06 04:56:00,19475,,,,19400,,,,,,,,</t>
  </si>
  <si>
    <t>2025-05-06 04:56:00,-821748122.660586,0,0,0,0,0,0,0</t>
  </si>
  <si>
    <t>2025-05-06 04:56:00,207401310.715168,0,0,0,0,0,0,0</t>
  </si>
  <si>
    <t>2025-05-06 04:56:00,270961654.429674,-52576.3532378884,4426.6,102,76349.2543333334,1213.51,-0.0873702960988973,27.51</t>
  </si>
  <si>
    <t>2025-05-06 04:56:00,25105129.880204,0,0,0,0,0,0,0</t>
  </si>
  <si>
    <t>2025-05-06 04:57:00,,560,,,,560,,,,,,,</t>
  </si>
  <si>
    <t>2025-05-06 04:57:00,490,,,,470,,,,,,,,</t>
  </si>
  <si>
    <t>2025-05-06 04:57:00,5600,,,5540,5600,,5610,,,,,5700,5540</t>
  </si>
  <si>
    <t>2025-05-06 04:57:00,19475,,,,19400,,,,,,,,</t>
  </si>
  <si>
    <t>2025-05-06 04:57:00,-771237321.4267,0,0,0,0,0,0,0</t>
  </si>
  <si>
    <t>2025-05-06 04:57:00,226461891.252893,0,0,0,0,0,0,0</t>
  </si>
  <si>
    <t>2025-05-06 04:57:00,270475829.321453,69675.0582860622,1272.1,39,29762.3366666668,301.96,-0.0693613949189282,8.06</t>
  </si>
  <si>
    <t>2025-05-06 04:57:00,25083053.2597386,0,0,0,0,0,0,0</t>
  </si>
  <si>
    <t>2025-05-06 04:58:00,,560,,,,560,,,,,,,</t>
  </si>
  <si>
    <t>2025-05-06 04:58:00,490,,,,470,,,,,,,,</t>
  </si>
  <si>
    <t>2025-05-06 04:58:00,5600,,,5540,5600,,5610,,,,,5700,5540</t>
  </si>
  <si>
    <t>2025-05-06 04:58:00,19475,,,,19400,,,,,,,,</t>
  </si>
  <si>
    <t>2025-05-06 04:58:00,-771121004.360099,0,0,0,0,0,0,0</t>
  </si>
  <si>
    <t>2025-05-06 04:58:00,228533019.226724,0,0,0,0,0,0,0</t>
  </si>
  <si>
    <t>2025-05-06 04:58:00,270196665.202941,37346.8746800366,2193.92666666667,67,57219.4489333331,886.93,-0.0416314104920148,23.66</t>
  </si>
  <si>
    <t>2025-05-06 04:58:00,25081911.3610344,0,0,0,0,0,0,0</t>
  </si>
  <si>
    <t>2025-05-06 04:59:00,,560,,,,560,,,,,,,</t>
  </si>
  <si>
    <t>2025-05-06 04:59:00,490,,,,470,,,,,,,,</t>
  </si>
  <si>
    <t>2025-05-06 04:59:00,5600,,,5540,5600,,5610,,,,,5700,5540</t>
  </si>
  <si>
    <t>2025-05-06 04:59:00,19475,,,,19400,,,,,,,,</t>
  </si>
  <si>
    <t>2025-05-06 04:59:00,-756899111.123194,0,0,0,0,0,0,0</t>
  </si>
  <si>
    <t>2025-05-06 04:59:00,232589307.135402,0,0,0,0,0,0,0</t>
  </si>
  <si>
    <t>2025-05-06 04:59:00,270436062.003155,54372.3344310086,435.233333333332,17,7826.71099999997,116.47,-0.0321517055620818,3.92</t>
  </si>
  <si>
    <t>2025-05-06 04:59:00,25066001.3828303,0,0,0,0,0,0,0</t>
  </si>
  <si>
    <t>2025-05-06 05:00:00,,560,,,,560,,,,,,,</t>
  </si>
  <si>
    <t>2025-05-06 05:00:00,490,,,,470,,,,,,,,</t>
  </si>
  <si>
    <t>2025-05-06 05:00:00,5600,,,5540,5600,,5610,,,,,5700,5540</t>
  </si>
  <si>
    <t>2025-05-06 05:00:00,19475,,,,19400,,,,,,,,</t>
  </si>
  <si>
    <t>2025-05-06 05:00:00,-813453737.759467,0,0,0,0,0,0,0</t>
  </si>
  <si>
    <t>2025-05-06 05:00:00,203301140.142143,0,0,0,0,0,0,0</t>
  </si>
  <si>
    <t>2025-05-06 05:00:00,271981904.876702,-55867.6994846887,1289.05,39,18323.9685,257.92,-0.0527882695961556,6.35</t>
  </si>
  <si>
    <t>2025-05-06 05:00:00,25096924.9987755,0,0,0,0,0,0,0</t>
  </si>
  <si>
    <t>2025-05-06 05:01:00,,560,,,,560,,,,,,,</t>
  </si>
  <si>
    <t>2025-05-06 05:01:00,490,,,,470,,,,,,,,</t>
  </si>
  <si>
    <t>2025-05-06 05:01:00,5600,,,5540,5600,,5610,,,,,5700,5540</t>
  </si>
  <si>
    <t>2025-05-06 05:01:00,19475,,,,19400,,,,,,,,</t>
  </si>
  <si>
    <t>2025-05-06 05:01:00,-785441818.607438,0,0,0,0,0,0,0</t>
  </si>
  <si>
    <t>2025-05-06 05:01:00,226391532.246673,0,0,0,0,0,0,0</t>
  </si>
  <si>
    <t>2025-05-06 05:01:00,270785367.379202,62728.4116449647,5423.665,148,37582.8532833333,807.51,0.0589418103142882,14.92</t>
  </si>
  <si>
    <t>2025-05-06 05:01:00,25064250.9158005,0,0,0,0,0,0,0</t>
  </si>
  <si>
    <t>2025-05-06 05:02:00,,560,,,,560,,,,,,,</t>
  </si>
  <si>
    <t>2025-05-06 05:02:00,490,,,,470,,,,,,,,</t>
  </si>
  <si>
    <t>2025-05-06 05:02:00,5600,,,5540,5600,,5610,,,,,5700,5540</t>
  </si>
  <si>
    <t>2025-05-06 05:02:00,19475,,,,19400,,,,,,,,</t>
  </si>
  <si>
    <t>2025-05-06 05:02:00,-790228990.232427,0,0,0,0,0,0,0</t>
  </si>
  <si>
    <t>2025-05-06 05:02:00,224289040.208342,0,0,0,0,0,0,0</t>
  </si>
  <si>
    <t>2025-05-06 05:02:00,270636135.958796,-2043.5262420854,1127.75,71,23301.7351666666,1275.93,-0.183246320673093,27.27</t>
  </si>
  <si>
    <t>2025-05-06 05:02:00,25060209.8512913,0,0,0,0,0,0,0</t>
  </si>
  <si>
    <t>2025-05-06 05:03:00,,560,,,,560,,,,,,,</t>
  </si>
  <si>
    <t>2025-05-06 05:03:00,490,,,,470,,,,,,,,</t>
  </si>
  <si>
    <t>2025-05-06 05:03:00,5600,,,5540,5600,,5610,,,,,5700,5540</t>
  </si>
  <si>
    <t>2025-05-06 05:03:00,19475,,,,19400,,,,,,,,</t>
  </si>
  <si>
    <t>2025-05-06 05:03:00,-766637710.90502,0,0,0,0,0,0,0</t>
  </si>
  <si>
    <t>2025-05-06 05:03:00,236718343.592669,0,0,0,0,0,0,0</t>
  </si>
  <si>
    <t>2025-05-06 05:03:00,271266717.004947,48935.8751880943,1516.8,27,37803.0103333333,526.17,0.0594086088530146,13.82</t>
  </si>
  <si>
    <t>2025-05-06 05:03:00,25051122.748896,0,0,0,0,0,0,0</t>
  </si>
  <si>
    <t>2025-05-06 05:04:00,,560,,,,560,,,,,,,</t>
  </si>
  <si>
    <t>2025-05-06 05:04:00,490,,,,470,,,,,,,,</t>
  </si>
  <si>
    <t>2025-05-06 05:04:00,5600,,,5540,5600,,5610,,,,,5700,5540</t>
  </si>
  <si>
    <t>2025-05-06 05:04:00,19475,,,,19400,,,,,,,,</t>
  </si>
  <si>
    <t>2025-05-06 05:04:00,-799585750.704838,0,0,0,0,0,0,0</t>
  </si>
  <si>
    <t>2025-05-06 05:04:00,226393017.316022,0,0,0,0,0,0,0</t>
  </si>
  <si>
    <t>2025-05-06 05:04:00,271777053.158292,98504.9724465361,7241.31666666673,98,278284.969833336,3638.06,0.578096811478658,92.43</t>
  </si>
  <si>
    <t>2025-05-06 05:04:00,25052207.590282,0,0,0,0,0,0,0</t>
  </si>
  <si>
    <t>2025-05-06 05:05:00,,560,,,,560,,,,,,,</t>
  </si>
  <si>
    <t>2025-05-06 05:05:00,490,,,,470,,,,,,,,</t>
  </si>
  <si>
    <t>2025-05-06 05:05:00,5600,,,5540,5600,,5610,,,,,5700,5540</t>
  </si>
  <si>
    <t>2025-05-06 05:05:00,19475,,,,19400,,,,,,,,</t>
  </si>
  <si>
    <t>2025-05-06 05:05:00,-795044343.137445,0,0,0,0,0,0,0</t>
  </si>
  <si>
    <t>2025-05-06 05:05:00,222350965.892221,0,0,0,0,0,0,0</t>
  </si>
  <si>
    <t>2025-05-06 05:05:00,271386731.076025,123797.082983405,1036.94561403509,15,43568.7948947368,552.93,0.0571257865480156,11.64</t>
  </si>
  <si>
    <t>2025-05-06 05:05:00,25055710.46791,0,0,0,0,0,0,0</t>
  </si>
  <si>
    <t>2025-05-06 05:06:00,,560,,,,560,,,,,,,</t>
  </si>
  <si>
    <t>2025-05-06 05:06:00,490,,,,470,,,,,,,,</t>
  </si>
  <si>
    <t>2025-05-06 05:06:00,5600,,,5540,5600,,5610,,,,,5700,5540</t>
  </si>
  <si>
    <t>2025-05-06 05:06:00,19475,,,,19400,,,,,,,,</t>
  </si>
  <si>
    <t>2025-05-06 05:06:00,-799777073.591549,0,0,0,0,0,0,0</t>
  </si>
  <si>
    <t>2025-05-06 05:06:00,224492986.055241,0,0,0,0,0,0,0</t>
  </si>
  <si>
    <t>2025-05-06 05:06:00,271386656.425054,141490.358960563,1239.93333333333,24,25935.7033333333,450.48,0.0254961448704343,10.45</t>
  </si>
  <si>
    <t>2025-05-06 05:06:00,25050106.9298337,0,0,0,0,0,0,0</t>
  </si>
  <si>
    <t>2025-05-06 05:07:00,,560,,,,560,,,,,,,</t>
  </si>
  <si>
    <t>2025-05-06 05:07:00,490,,,,470,,,,,,,,</t>
  </si>
  <si>
    <t>2025-05-06 05:07:00,5600,,,5540,5600,,5610,,,,,5700,5540</t>
  </si>
  <si>
    <t>2025-05-06 05:07:00,19475,,,,19400,,,,,,,,</t>
  </si>
  <si>
    <t>2025-05-06 05:07:00,-752899696.537592,0,0,0,0,0,0,0</t>
  </si>
  <si>
    <t>2025-05-06 05:07:00,245069120.200502,0,0,0,0,0,0,0</t>
  </si>
  <si>
    <t>2025-05-06 05:07:00,271605939.987194,336992.886348465,954.066666666666,32,8425.28199999999,207,-0.0539922142548429,5.87</t>
  </si>
  <si>
    <t>2025-05-06 05:07:00,25025618.0894355,0,0,0,0,0,0,0</t>
  </si>
  <si>
    <t>2025-05-06 05:08:00,,560,,,,560,,,,,,,</t>
  </si>
  <si>
    <t>2025-05-06 05:08:00,490,,,,470,,,,,,,,</t>
  </si>
  <si>
    <t>2025-05-06 05:08:00,5600,,,5540,5600,,5610,,,,,5700,5540</t>
  </si>
  <si>
    <t>2025-05-06 05:08:00,19475,,,,19400,,,,,,,,</t>
  </si>
  <si>
    <t>2025-05-06 05:08:00,-766958871.190286,0,0,0,0,0,0,0</t>
  </si>
  <si>
    <t>2025-05-06 05:08:00,238896084.438804,0,0,0,0,0,0,0</t>
  </si>
  <si>
    <t>2025-05-06 05:08:00,270969866.617483,302228.254671042,725.383333333335,17,24789.5300000001,307.74,0.00381727688676604,6.44</t>
  </si>
  <si>
    <t>2025-05-06 05:08:00,25026846.5405632,0,0,0,0,0,0,0</t>
  </si>
  <si>
    <t>2025-05-06 05:09:00,,560,,,,560,,,,,,,</t>
  </si>
  <si>
    <t>2025-05-06 05:09:00,490,,,,470,,,,,,,,</t>
  </si>
  <si>
    <t>2025-05-06 05:09:00,5600,,,5540,5600,,5610,,,,,5700,5540</t>
  </si>
  <si>
    <t>2025-05-06 05:09:00,19475,,,,19400,,,,,,,,</t>
  </si>
  <si>
    <t>2025-05-06 05:09:00,-809117547.906372,0,0,0,0,0,0,0</t>
  </si>
  <si>
    <t>2025-05-06 05:09:00,213927870.063151,0,0,0,0,0,0,0</t>
  </si>
  <si>
    <t>2025-05-06 05:09:00,271691397.221569,178341.473331871,581.183333333335,17,12335.3761666667,148.07,-0.0156810450936659,4.2</t>
  </si>
  <si>
    <t>2025-05-06 05:09:00,25043533.5677258,0,0,0,0,0,0,0</t>
  </si>
  <si>
    <t>2025-05-06 05:10:00,,560,,,,560,,,,,,,</t>
  </si>
  <si>
    <t>2025-05-06 05:10:00,490,,,,470,,,,,,,,</t>
  </si>
  <si>
    <t>2025-05-06 05:10:00,5600,,,5540,5600,,5650,,,,,5700,5540</t>
  </si>
  <si>
    <t>2025-05-06 05:10:00,19475,,,,19400,,,,,,,,</t>
  </si>
  <si>
    <t>2025-05-06 05:10:00,-858000223.688525,0,0,0,0,0,0,0</t>
  </si>
  <si>
    <t>2025-05-06 05:10:00,190602599.727413,0,0,0,0,0,0,0</t>
  </si>
  <si>
    <t>2025-05-06 05:10:00,273192910.187699,38932.9924189085,1763.5888888889,47,30139.7102222223,529,-0.0824626528433985,15.04</t>
  </si>
  <si>
    <t>2025-05-06 05:10:00,25057440.8959909,0,0,0,0,0,0,0</t>
  </si>
  <si>
    <t>2025-05-06 05:11:00,,560,,,,560,,,,,,,</t>
  </si>
  <si>
    <t>2025-05-06 05:11:00,490,,,,470,,,,,,,,</t>
  </si>
  <si>
    <t>2025-05-06 05:11:00,5600,,,5540,5600,,5650,,,,,5700,5540</t>
  </si>
  <si>
    <t>2025-05-06 05:11:00,19475,,,,19400,,,,,,,,</t>
  </si>
  <si>
    <t>2025-05-06 05:11:00,-847041738.237356,0,0,0,0,0,0,0</t>
  </si>
  <si>
    <t>2025-05-06 05:11:00,209842757.328781,0,0,0,0,0,0,0</t>
  </si>
  <si>
    <t>2025-05-06 05:11:00,272729414.308224,35929.5308384417,1014.65,44,9502.33516666668,235.47,-0.108449838700594,8.32</t>
  </si>
  <si>
    <t>2025-05-06 05:11:00,25033534.6928593,0,0,0,0,0,0,0</t>
  </si>
  <si>
    <t>2025-05-06 05:12:00,,560,,,,560,,,,,,,</t>
  </si>
  <si>
    <t>2025-05-06 05:12:00,490,,,,470,,,,,,,,</t>
  </si>
  <si>
    <t>2025-05-06 05:12:00,5600,,,5540,5600,,5650,,,,,5700,5540</t>
  </si>
  <si>
    <t>2025-05-06 05:12:00,19475,,,,19400,,,,,,,,</t>
  </si>
  <si>
    <t>2025-05-06 05:12:00,-820357353.965006,0,0,0,0,0,0,0</t>
  </si>
  <si>
    <t>2025-05-06 05:12:00,220347575.174323,0,0,0,0,0,0,0</t>
  </si>
  <si>
    <t>2025-05-06 05:12:00,271638948.474728,95924.808047463,1133.15,41,21014.8765,375.14,-0.037607693133006,10.2</t>
  </si>
  <si>
    <t>2025-05-06 05:12:00,25021256.8566608,0,0,0,0,0,0,0</t>
  </si>
  <si>
    <t>2025-05-06 05:13:00,,560,,,,560,,,,,,,</t>
  </si>
  <si>
    <t>2025-05-06 05:13:00,490,,,,470,,,,,,,,</t>
  </si>
  <si>
    <t>2025-05-06 05:13:00,5600,,,5540,5600,,5650,,,,,5700,5540</t>
  </si>
  <si>
    <t>2025-05-06 05:13:00,19475,,,,19400,,,,,,,,</t>
  </si>
  <si>
    <t>2025-05-06 05:13:00,-834403802.818781,0,0,0,0,0,0,0</t>
  </si>
  <si>
    <t>2025-05-06 05:13:00,205554780.967308,0,0,0,0,0,0,0</t>
  </si>
  <si>
    <t>2025-05-06 05:13:00,272509125.511442,84289.4052141175,862.966666666666,22,15916.0086666667,190.89,-0.015003646409191,4.26</t>
  </si>
  <si>
    <t>2025-05-06 05:13:00,25033453.6734935,0,0,0,0,0,0,0</t>
  </si>
  <si>
    <t>2025-05-06 05:14:00,,560,,,,560,,,,,,,</t>
  </si>
  <si>
    <t>2025-05-06 05:14:00,490,,,,470,,,,,,,,</t>
  </si>
  <si>
    <t>2025-05-06 05:14:00,5600,,,5540,5600,,5610,,,,,5700,5540</t>
  </si>
  <si>
    <t>2025-05-06 05:14:00,19475,,,,19400,,,,,,,,</t>
  </si>
  <si>
    <t>2025-05-06 05:14:00,-776974288.590133,0,0,0,0,0,0,0</t>
  </si>
  <si>
    <t>2025-05-06 05:14:00,238945716.463097,0,0,0,0,0,0,0</t>
  </si>
  <si>
    <t>2025-05-06 05:14:00,270615150.016175,235183.300008411,662.433333333331,18,11009.2669999999,115.92,-0.0312681798007279,3.29</t>
  </si>
  <si>
    <t>2025-05-06 05:14:00,25004067.0160285,0,0,0,0,0,0,0</t>
  </si>
  <si>
    <t>2025-05-06 05:15:00,,560,,,,560,,,,,,,</t>
  </si>
  <si>
    <t>2025-05-06 05:15:00,490,,,,470,,,,,,,,</t>
  </si>
  <si>
    <t>2025-05-06 05:15:00,5600,,,5540,5600,,5610,,,,,5700,5540</t>
  </si>
  <si>
    <t>2025-05-06 05:15:00,19475,,,,19400,,,,,,,,</t>
  </si>
  <si>
    <t>2025-05-06 05:15:00,-781636529.934903,0,0,0,0,0,0,0</t>
  </si>
  <si>
    <t>2025-05-06 05:15:00,243077188.443954,0,0,0,0,0,0,0</t>
  </si>
  <si>
    <t>2025-05-06 05:15:00,270519422.820411,223967.189574987,39.3764705882353,5,417.156823529411,35.26,-0.0150688579724599,0.85</t>
  </si>
  <si>
    <t>2025-05-06 05:15:00,24996147.2756246,0,0,0,0,0,0,0</t>
  </si>
  <si>
    <t>2025-05-06 05:16:00,,560,,,,560,,,,,,,</t>
  </si>
  <si>
    <t>2025-05-06 05:16:00,490,,,,470,,,,,,,,</t>
  </si>
  <si>
    <t>2025-05-06 05:16:00,5600,,,5540,5600,,5610,,,,,5700,5540</t>
  </si>
  <si>
    <t>2025-05-06 05:16:00,19475,,,,19400,,,,,,,,</t>
  </si>
  <si>
    <t>2025-05-06 05:16:00,-757984560.268313,0,0,0,0,0,0,0</t>
  </si>
  <si>
    <t>2025-05-06 05:16:00,243078105.608115,0,0,0,0,0,0,0</t>
  </si>
  <si>
    <t>2025-05-06 05:16:00,269935561.024151,268613.147806971,526.266666666667,24,7754.88066666667,122.65,-0.0512941952801986,3.88</t>
  </si>
  <si>
    <t>2025-05-06 05:16:00,24995424.1876936,0,0,0,0,0,0,0</t>
  </si>
  <si>
    <t>2025-05-06 05:17:00,,560,,,,560,,,,,,,</t>
  </si>
  <si>
    <t>2025-05-06 05:17:00,490,,,,470,,,,,,,,</t>
  </si>
  <si>
    <t>2025-05-06 05:17:00,5600,,,5540,5600,,5610,,,,,5700,5540</t>
  </si>
  <si>
    <t>2025-05-06 05:17:00,19475,,,,19400,,,,,,,,</t>
  </si>
  <si>
    <t>2025-05-06 05:17:00,-744249812.522865,0,0,0,0,0,0,0</t>
  </si>
  <si>
    <t>2025-05-06 05:17:00,243086437.407006,0,0,0,0,0,0,0</t>
  </si>
  <si>
    <t>2025-05-06 05:17:00,269955186.196495,318913.312349028,1923.08333333333,39,48067.5711666667,699.05,0.0834739013809329,20</t>
  </si>
  <si>
    <t>2025-05-06 05:17:00,24993623.5318648,0,0,0,0,0,0,0</t>
  </si>
  <si>
    <t>2025-05-06 05:18:00,,560,,,,560,,,,,,,</t>
  </si>
  <si>
    <t>2025-05-06 05:18:00,490,,,,470,,,,,,,,</t>
  </si>
  <si>
    <t>2025-05-06 05:18:00,5600,,,5540,5600,,5610,,,,,5700,5540</t>
  </si>
  <si>
    <t>2025-05-06 05:18:00,19475,,,,19400,,,,,,,,</t>
  </si>
  <si>
    <t>2025-05-06 05:18:00,-723502287.563187,0,0,0,0,0,0,0</t>
  </si>
  <si>
    <t>2025-05-06 05:18:00,257179547.167363,0,0,0,0,0,0,0</t>
  </si>
  <si>
    <t>2025-05-06 05:18:00,270201593.461549,382228.363302124,888.916666666668,52,9635.50583333334,277.51,-0.134345692808827,9.3</t>
  </si>
  <si>
    <t>2025-05-06 05:18:00,24979666.8592552,0,0,0,0,0,0,0</t>
  </si>
  <si>
    <t>2025-05-06 05:19:00,,560,,,,560,,,,,,,</t>
  </si>
  <si>
    <t>2025-05-06 05:19:00,490,,,,470,,,,,,,,</t>
  </si>
  <si>
    <t>2025-05-06 05:19:00,5600,,,5540,5600,,5610,,,,,5700,5540</t>
  </si>
  <si>
    <t>2025-05-06 05:19:00,19475,,,,19400,,,,,,,,</t>
  </si>
  <si>
    <t>2025-05-06 05:19:00,-762813229.909457,0,0,0,0,0,0,0</t>
  </si>
  <si>
    <t>2025-05-06 05:19:00,239059431.525269,0,0,0,0,0,0,0</t>
  </si>
  <si>
    <t>2025-05-06 05:19:00,270433503.986522,259734.666107565,701.799999999999,14,10286.877,135.04,-0.000320205905608922,3.49</t>
  </si>
  <si>
    <t>2025-05-06 05:19:00,24990333.940999,0,0,0,0,0,0,0</t>
  </si>
  <si>
    <t>2025-05-06 05:20:00,,560,,,,560,,,,,,,</t>
  </si>
  <si>
    <t>2025-05-06 05:20:00,490,,,,470,,,,,,,,</t>
  </si>
  <si>
    <t>2025-05-06 05:20:00,5600,,,5540,5600,,5610,,,,,5700,5540</t>
  </si>
  <si>
    <t>2025-05-06 05:20:00,19475,,,,19400,,,,,,,,</t>
  </si>
  <si>
    <t>2025-05-06 05:20:00,-762994530.832113,0,0,0,0,0,0,0</t>
  </si>
  <si>
    <t>2025-05-06 05:20:00,241085239.147536,0,0,0,0,0,0,0</t>
  </si>
  <si>
    <t>2025-05-06 05:20:00,270593241.386671,330170.126780286,265.766666666667,7,2767.19933333334,48.05,-0.00800889509858205,1.24</t>
  </si>
  <si>
    <t>2025-05-06 05:20:00,24984353.5945114,0,0,0,0,0,0,0</t>
  </si>
  <si>
    <t>2025-05-06 05:21:00,,560,,,,560,,,,,,,</t>
  </si>
  <si>
    <t>2025-05-06 05:21:00,490,,,,470,,,,,,,,</t>
  </si>
  <si>
    <t>2025-05-06 05:21:00,5600,,,5540,5600,,5610,,,,,5700,5540</t>
  </si>
  <si>
    <t>2025-05-06 05:21:00,19475,,,,19400,,,,,,,,</t>
  </si>
  <si>
    <t>2025-05-06 05:21:00,-735063020.317898,0,0,0,0,0,0,0</t>
  </si>
  <si>
    <t>2025-05-06 05:21:00,243108845.958504,0,0,0,0,0,0,0</t>
  </si>
  <si>
    <t>2025-05-06 05:21:00,270372086.864294,387709.511898438,607.594444444446,10,17262.6281666667,241.35,0.0259181233459107,5.94</t>
  </si>
  <si>
    <t>2025-05-06 05:21:00,24981960.922843,0,0,0,0,0,0,0</t>
  </si>
  <si>
    <t>2025-05-06 05:22:00,,560,,,,560,,,,,,,</t>
  </si>
  <si>
    <t>2025-05-06 05:22:00,490,,,,470,,,,,,,,</t>
  </si>
  <si>
    <t>2025-05-06 05:22:00,5600,,,5540,5600,,5610,,,,,5700,5540</t>
  </si>
  <si>
    <t>2025-05-06 05:22:00,19475,,,,19400,,,,,,,,</t>
  </si>
  <si>
    <t>2025-05-06 05:22:00,-767686782.979246,0,0,0,0,0,0,0</t>
  </si>
  <si>
    <t>2025-05-06 05:22:00,234891308.505727,0,0,0,0,0,0,0</t>
  </si>
  <si>
    <t>2025-05-06 05:22:00,270820595.406736,251949.914879709,546.3,28,2543.685,84.45,-0.0600754825214317,2.48</t>
  </si>
  <si>
    <t>2025-05-06 05:22:00,24983052.2945638,0,0,0,0,0,0,0</t>
  </si>
  <si>
    <t>2025-05-06 05:23:00,,560,,,,560,,,,,,,</t>
  </si>
  <si>
    <t>2025-05-06 05:23:00,490,,,,470,,,,,,,,</t>
  </si>
  <si>
    <t>2025-05-06 05:23:00,5600,,,5540,5600,,5610,,,,,5700,5540</t>
  </si>
  <si>
    <t>2025-05-06 05:23:00,19475,,,,19400,,,,,,,,</t>
  </si>
  <si>
    <t>2025-05-06 05:23:00,-763003566.961554,0,0,0,0,0,0,0</t>
  </si>
  <si>
    <t>2025-05-06 05:23:00,226676524.414942,0,0,0,0,0,0,0</t>
  </si>
  <si>
    <t>2025-05-06 05:23:00,271135038.675503,290317.442625904,226.899999999999,8,3396.28699999999,46.23,-0.013583748097435,1.28</t>
  </si>
  <si>
    <t>2025-05-06 05:23:00,24988414.8686766,0,0,0,0,0,0,0</t>
  </si>
  <si>
    <t>2025-05-06 05:24:00,,560,,,,560,,,,,,,</t>
  </si>
  <si>
    <t>2025-05-06 05:24:00,490,,,,470,,,,,,,,</t>
  </si>
  <si>
    <t>2025-05-06 05:24:00,5600,,,5540,5600,,5610,,,,,5700,5540</t>
  </si>
  <si>
    <t>2025-05-06 05:24:00,19475,,,,19400,,,,,,,,</t>
  </si>
  <si>
    <t>2025-05-06 05:24:00,-786770555.333638,0,0,0,0,0,0,0</t>
  </si>
  <si>
    <t>2025-05-06 05:24:00,220409211.340601,0,0,0,0,0,0,0</t>
  </si>
  <si>
    <t>2025-05-06 05:24:00,271492158.920797,229683.171631481,358.700000000001,8,3799.06600000001,43.61,-0.00124573640809005,0.9</t>
  </si>
  <si>
    <t>2025-05-06 05:24:00,24989855.7133186,0,0,0,0,0,0,0</t>
  </si>
  <si>
    <t>2025-05-06 05:25:00,,560,,,,560,,,,,,,</t>
  </si>
  <si>
    <t>2025-05-06 05:25:00,490,,,,470,,,,,,,,</t>
  </si>
  <si>
    <t>2025-05-06 05:25:00,5600,,,5540,5600,,5610,,,,,5700,5540</t>
  </si>
  <si>
    <t>2025-05-06 05:25:00,19475,,,,19400,,,,,,,,</t>
  </si>
  <si>
    <t>2025-05-06 05:25:00,-772665770.021945,0,0,0,0,0,0,0</t>
  </si>
  <si>
    <t>2025-05-06 05:25:00,234977806.474165,0,0,0,0,0,0,0</t>
  </si>
  <si>
    <t>2025-05-06 05:25:00,271230322.394395,271047.407392555,229.816666666667,9,2158.3615,48.86,-0.0254611418017815,1.56</t>
  </si>
  <si>
    <t>2025-05-06 05:25:00,24972083.6761963,0,0,0,0,0,0,0</t>
  </si>
  <si>
    <t>2025-05-06 05:26:00,,560,,,,560,,,,,,,</t>
  </si>
  <si>
    <t>2025-05-06 05:26:00,490,,,,470,,,,,,,,</t>
  </si>
  <si>
    <t>2025-05-06 05:26:00,5600,,,5540,5600,,5610,,,,,5700,5540</t>
  </si>
  <si>
    <t>2025-05-06 05:26:00,19475,,,,19400,,,,,,,,</t>
  </si>
  <si>
    <t>2025-05-06 05:26:00,-777498700.809722,0,0,0,0,0,0,0</t>
  </si>
  <si>
    <t>2025-05-06 05:26:00,230893887.197983,0,0,0,0,0,0,0</t>
  </si>
  <si>
    <t>2025-05-06 05:26:00,270520944.632581,217626.053466299,79.6499999999999,8,947.220499999999,19.94,-0.00764673238131889,0.46</t>
  </si>
  <si>
    <t>2025-05-06 05:26:00,24973161.0637388,0,0,0,0,0,0,0</t>
  </si>
  <si>
    <t>2025-05-06 05:27:00,,560,,,,560,,,,,,,</t>
  </si>
  <si>
    <t>2025-05-06 05:27:00,490,,,,470,,,,,,,,</t>
  </si>
  <si>
    <t>2025-05-06 05:27:00,5600,,,5540,5600,,5610,,,,,5700,5540</t>
  </si>
  <si>
    <t>2025-05-06 05:27:00,19475,,,,19400,,,,,,,,</t>
  </si>
  <si>
    <t>2025-05-06 05:27:00,-772838270.594268,0,0,0,0,0,0,0</t>
  </si>
  <si>
    <t>2025-05-06 05:27:00,237086442.601429,0,0,0,0,0,0,0</t>
  </si>
  <si>
    <t>2025-05-06 05:27:00,270884685.79552,246946.233340833,113.849999999998,1,4516.42949999994,39.67,0.00680344754960505,1</t>
  </si>
  <si>
    <t>2025-05-06 05:27:00,24963418.3785672,0,0,0,0,0,0,0</t>
  </si>
  <si>
    <t>2025-05-06 05:28:00,,560,,,,560,,,,,,,</t>
  </si>
  <si>
    <t>2025-05-06 05:28:00,490,,,,470,,,,,,,,</t>
  </si>
  <si>
    <t>2025-05-06 05:28:00,5600,,,5540,5600,,5610,,,,,5700,5540</t>
  </si>
  <si>
    <t>2025-05-06 05:28:00,19475,,,,19400,,,,,,,,</t>
  </si>
  <si>
    <t>2025-05-06 05:28:00,-724087744.797395,0,0,0,0,0,0,0</t>
  </si>
  <si>
    <t>2025-05-06 05:28:00,259258606.164401,0,0,0,0,0,0,0</t>
  </si>
  <si>
    <t>2025-05-06 05:28:00,270067539.806925,384675.409982731,486.700000000001,11,12041.551,117.11,0.00381750670506274,2.96</t>
  </si>
  <si>
    <t>2025-05-06 05:28:00,24940428.2110393,0,0,0,0,0,0,0</t>
  </si>
  <si>
    <t>2025-05-06 05:29:00,,560,,,,560,,,,,,,</t>
  </si>
  <si>
    <t>2025-05-06 05:29:00,490,,,,470,,,,,,,,</t>
  </si>
  <si>
    <t>2025-05-06 05:29:00,5600,,,5540,5600,,5610,,,,,5700,5540</t>
  </si>
  <si>
    <t>2025-05-06 05:29:00,19475,,,,19400,,,,,,,,</t>
  </si>
  <si>
    <t>2025-05-06 05:29:00,-763255845.762135,0,0,0,0,0,0,0</t>
  </si>
  <si>
    <t>2025-05-06 05:29:00,245324277.218614,0,0,0,0,0,0,0</t>
  </si>
  <si>
    <t>2025-05-06 05:29:00,271518234.248354,312466.99062938,231.9,14,1365.841,46.68,-0.0366237355401351,1.65</t>
  </si>
  <si>
    <t>2025-05-06 05:29:00,24948678.7362091,0,0,0,0,0,0,0</t>
  </si>
  <si>
    <t>2025-05-06 05:30:00,,560,,,,560,,,,,,,</t>
  </si>
  <si>
    <t>2025-05-06 05:30:00,,480,,,470,,,,,,,,</t>
  </si>
  <si>
    <t>2025-05-06 05:30:00,5700,,,5540,,5700,5610,,,,,5700,5540</t>
  </si>
  <si>
    <t>2025-05-06 05:30:00,19475,,,,19400,,,,,,,,</t>
  </si>
  <si>
    <t>2025-05-06 05:30:00,-1440368832.20018,0,0,0,0,0,0,0</t>
  </si>
  <si>
    <t>2025-05-06 05:30:00,-237764249.236371,0,0,0,0,0,0,0</t>
  </si>
  <si>
    <t>2025-05-06 05:30:00,273808657.361345,258518.55412458,14.1,3,22.959,4.23,-0.00835734222939028,0.19</t>
  </si>
  <si>
    <t>2025-05-06 05:30:00,15005966.4242485,0,0,0,0,0,0,0</t>
  </si>
  <si>
    <t>2025-05-06 05:31:00,,560,,,,560,,,,,,,</t>
  </si>
  <si>
    <t>2025-05-06 05:31:00,,480,,,470,,,,,,,,</t>
  </si>
  <si>
    <t>2025-05-06 05:31:00,5700,,,5540,5600,,5610,,,,,5700,5540</t>
  </si>
  <si>
    <t>2025-05-06 05:31:00,19475,,,,19400,,,,,,,,</t>
  </si>
  <si>
    <t>2025-05-06 05:31:00,-1358262837.41988,0,0,0,0,0,0,0</t>
  </si>
  <si>
    <t>2025-05-06 05:31:00,-191824498.41609,0,0,0,0,0,0,0</t>
  </si>
  <si>
    <t>2025-05-06 05:31:00,268936986.234329,407340.925687639,647.383333333334,27,6429.46116666668,114.73,-0.0406776794330042,3.33</t>
  </si>
  <si>
    <t>2025-05-06 05:31:00,15155982.0463397,0,0,0,0,0,0,0</t>
  </si>
  <si>
    <t>2025-05-06 05:32:00,,560,,,,560,,,,,,,</t>
  </si>
  <si>
    <t>2025-05-06 05:32:00,,480,,,470,,,,,,,,</t>
  </si>
  <si>
    <t>2025-05-06 05:32:00,5700,,,5540,5600,,5610,,,,,5700,5540</t>
  </si>
  <si>
    <t>2025-05-06 05:32:00,19475,,,,19400,,,,,,,,</t>
  </si>
  <si>
    <t>2025-05-06 05:32:00,-1323647463.68821,0,0,0,0,0,0,0</t>
  </si>
  <si>
    <t>2025-05-06 05:32:00,-175033955.374283,0,0,0,0,0,0,0</t>
  </si>
  <si>
    <t>2025-05-06 05:32:00,268777700.445793,455017.875012733,856.6,56,19586.7520000001,198.62,-0.0911210770773527,4.66</t>
  </si>
  <si>
    <t>2025-05-06 05:32:00,15209590.387513,0,0,0,0,0,0,0</t>
  </si>
  <si>
    <t>2025-05-06 05:33:00,,560,,,,560,,,,,,,</t>
  </si>
  <si>
    <t>2025-05-06 05:33:00,,480,,,470,,,,,,,,</t>
  </si>
  <si>
    <t>2025-05-06 05:33:00,5600,,,5540,5600,,5610,,,,,5700,5540</t>
  </si>
  <si>
    <t>2025-05-06 05:33:00,19475,,,,19400,,,,,,,,</t>
  </si>
  <si>
    <t>2025-05-06 05:33:00,-1387128168.14776,0,0,0,0,0,0,0</t>
  </si>
  <si>
    <t>2025-05-06 05:33:00,-209096839.587846,0,0,0,0,0,0,0</t>
  </si>
  <si>
    <t>2025-05-06 05:33:00,269110802.276267,289783.95006129,696.483333333332,33,10407.9031666666,165.96,-0.0718376184697921,4.57</t>
  </si>
  <si>
    <t>2025-05-06 05:33:00,15060696.072249,0,0,0,0,0,0,0</t>
  </si>
  <si>
    <t>2025-05-06 05:34:00,,560,,,,560,,,,,,,</t>
  </si>
  <si>
    <t>2025-05-06 05:34:00,,480,,,470,,,,,,,,</t>
  </si>
  <si>
    <t>2025-05-06 05:34:00,5700,,,5540,5600,,5610,,,,,5700,5540</t>
  </si>
  <si>
    <t>2025-05-06 05:34:00,19475,,,,19400,,,,,,,,</t>
  </si>
  <si>
    <t>2025-05-06 05:34:00,-1290010542.84112,0,0,0,0,0,0,0</t>
  </si>
  <si>
    <t>2025-05-06 05:34:00,-175098536.69664,0,0,0,0,0,0,0</t>
  </si>
  <si>
    <t>2025-05-06 05:34:00,269037457.200729,484957.234279317,433.116666666666,12,6470.29883333332,95.3,-0.00359340090736219,2.54</t>
  </si>
  <si>
    <t>2025-05-06 05:34:00,15247383.5303026,0,0,0,0,0,0,0</t>
  </si>
  <si>
    <t>2025-05-06 05:35:00,,560,,,,560,,,,,,,</t>
  </si>
  <si>
    <t>2025-05-06 05:35:00,,480,,,470,,,,,,,,</t>
  </si>
  <si>
    <t>2025-05-06 05:35:00,5700,,,5540,5600,,5610,,,,,5700,5540</t>
  </si>
  <si>
    <t>2025-05-06 05:35:00,19475,,,,19400,,,,,,,,</t>
  </si>
  <si>
    <t>2025-05-06 05:35:00,-1221508838.63245,0,0,0,0,0,0,0</t>
  </si>
  <si>
    <t>2025-05-06 05:35:00,-155450765.44328,0,0,0,0,0,0,0</t>
  </si>
  <si>
    <t>2025-05-06 05:35:00,269659975.470343,556245.676258808,711.250000000002,-25,19931.3378333334,250.56,0.033122189857852,5.27</t>
  </si>
  <si>
    <t>2025-05-06 05:35:00,15303936.2799469,0,0,0,0,0,0,0</t>
  </si>
  <si>
    <t>2025-05-06 05:36:00,,560,,,,560,,,,,,,</t>
  </si>
  <si>
    <t>2025-05-06 05:36:00,490,,,,470,,,,,,,,</t>
  </si>
  <si>
    <t>2025-05-06 05:36:00,5700,,,5540,5600,,5610,,,,,5700,5540</t>
  </si>
  <si>
    <t>2025-05-06 05:36:00,19475,,,,19400,,,,,,,,</t>
  </si>
  <si>
    <t>2025-05-06 05:36:00,-1027887026.16785,0,0,0,0,0,0,0</t>
  </si>
  <si>
    <t>2025-05-06 05:36:00,-110907287.305427,0,0,0,0,0,0,0</t>
  </si>
  <si>
    <t>2025-05-06 05:36:00,268966330.21876,952190.757377104,4817.00000000001,141,102815.428,1326.12,-0.102400649157846,34.88</t>
  </si>
  <si>
    <t>2025-05-06 05:36:00,15651346.8514112,0,0,0,0,0,0,0</t>
  </si>
  <si>
    <t>2025-05-06 05:37:00,,560,,,,560,,,,,,,</t>
  </si>
  <si>
    <t>2025-05-06 05:37:00,490,,,,470,,,,,,,,</t>
  </si>
  <si>
    <t>2025-05-06 05:37:00,5700,,,5540,5600,,5640,,,,,5700,5540</t>
  </si>
  <si>
    <t>2025-05-06 05:37:00,19475,,,,19400,,,,,,,,</t>
  </si>
  <si>
    <t>2025-05-06 05:37:00,-1093581288.85816,0,0,0,0,0,0,0</t>
  </si>
  <si>
    <t>2025-05-06 05:37:00,-103613128.906908,0,0,0,0,0,0,0</t>
  </si>
  <si>
    <t>2025-05-06 05:37:00,268637215.747074,725593.33657611,9704.02666666665,207,307061.941866666,4934.91,0.640859317161516,120.7</t>
  </si>
  <si>
    <t>2025-05-06 05:37:00,15742494.2382691,0,0,0,0,0,0,0</t>
  </si>
  <si>
    <t>2025-05-06 05:38:00,,560,,,,560,,,,,,,</t>
  </si>
  <si>
    <t>2025-05-06 05:38:00,490,,,,470,,,,,,,,</t>
  </si>
  <si>
    <t>2025-05-06 05:38:00,5700,,,5540,5600,,5640,,,,,5700,5540</t>
  </si>
  <si>
    <t>2025-05-06 05:38:00,19475,,,,19400,,,,,,,,</t>
  </si>
  <si>
    <t>2025-05-06 05:38:00,-1066905677.77491,0,0,0,0,0,0,0</t>
  </si>
  <si>
    <t>2025-05-06 05:38:00,-86213558.6048955,0,0,0,0,0,0,0</t>
  </si>
  <si>
    <t>2025-05-06 05:38:00,268505362.520445,836012.378981221,2286.86111111111,62,45029.9748333333,920.33,-0.009542361415579,28.2</t>
  </si>
  <si>
    <t>2025-05-06 05:38:00,15755990.5997262,0,0,0,0,0,0,0</t>
  </si>
  <si>
    <t>2025-05-06 05:39:00,,560,,,,560,,,,,,,</t>
  </si>
  <si>
    <t>2025-05-06 05:39:00,490,,,,470,,,,,,,,</t>
  </si>
  <si>
    <t>2025-05-06 05:39:00,5700,,,5540,5600,,5640,,,,,5700,5540</t>
  </si>
  <si>
    <t>2025-05-06 05:39:00,19475,,,,19400,,,,,,,,</t>
  </si>
  <si>
    <t>2025-05-06 05:39:00,-1087794503.13082,0,0,0,0,0,0,0</t>
  </si>
  <si>
    <t>2025-05-06 05:39:00,-93304326.8064733,0,0,0,0,0,0,0</t>
  </si>
  <si>
    <t>2025-05-06 05:39:00,268504478.925369,687732.64255647,844.933333333333,52,11309.5026666667,304.86,-0.106289782027442,8.79</t>
  </si>
  <si>
    <t>2025-05-06 05:39:00,15745319.6656432,0,0,0,0,0,0,0</t>
  </si>
  <si>
    <t>2025-05-06 05:40:00,,560,,,,560,,,,,,,</t>
  </si>
  <si>
    <t>2025-05-06 05:40:00,490,,,,470,,,,,,,,</t>
  </si>
  <si>
    <t>2025-05-06 05:40:00,5700,,,5540,5600,,5610,,,,,5700,5540</t>
  </si>
  <si>
    <t>2025-05-06 05:40:00,19475,,,,19400,,,,,,,,</t>
  </si>
  <si>
    <t>2025-05-06 05:40:00,-1073357878.22267,0,0,0,0,0,0,0</t>
  </si>
  <si>
    <t>2025-05-06 05:40:00,-125342917.972466,0,0,0,0,0,0,0</t>
  </si>
  <si>
    <t>2025-05-06 05:40:00,269436896.728732,948938.58130213,1050.38333333333,27,17377.6948333333,293.21,0.0033886296149623,7.59</t>
  </si>
  <si>
    <t>2025-05-06 05:40:00,15607571.5999417,0,0,0,0,0,0,0</t>
  </si>
  <si>
    <t>2025-05-06 05:41:00,,560,,,,560,,,,,,,</t>
  </si>
  <si>
    <t>2025-05-06 05:41:00,490,,,,470,,,,,,,,</t>
  </si>
  <si>
    <t>2025-05-06 05:41:00,5700,,,5540,5600,,5610,,,,,5700,5540</t>
  </si>
  <si>
    <t>2025-05-06 05:41:00,19475,,,,19400,,,,,,,,</t>
  </si>
  <si>
    <t>2025-05-06 05:41:00,-1098130221.21022,0,0,0,0,0,0,0</t>
  </si>
  <si>
    <t>2025-05-06 05:41:00,-140052305.395677,0,0,0,0,0,0,0</t>
  </si>
  <si>
    <t>2025-05-06 05:41:00,268701272.121781,1049389.72006279,7709.32499999999,129,289945.751083333,4226.15,0.626961972237505,106.98</t>
  </si>
  <si>
    <t>2025-05-06 05:41:00,15572854.4207348,0,0,0,0,0,0,0</t>
  </si>
  <si>
    <t>2025-05-06 05:42:00,,560,,,,560,,,,,,,</t>
  </si>
  <si>
    <t>2025-05-06 05:42:00,490,,,,470,,,,,,,,</t>
  </si>
  <si>
    <t>2025-05-06 05:42:00,5700,,,5540,5600,,5610,,,,,5700,5540</t>
  </si>
  <si>
    <t>2025-05-06 05:42:00,19475,,,,19400,,,,,,,,</t>
  </si>
  <si>
    <t>2025-05-06 05:42:00,-1199399291.29727,0,0,0,0,0,0,0</t>
  </si>
  <si>
    <t>2025-05-06 05:42:00,-172343910.314534,0,0,0,0,0,0,0</t>
  </si>
  <si>
    <t>2025-05-06 05:42:00,269022213.582451,842731.130723971,368.966666666667,8,7085.17533333333,96.73,0.00137657115078982,2.21</t>
  </si>
  <si>
    <t>2025-05-06 05:42:00,15448014.0712068,0,0,0,0,0,0,0</t>
  </si>
  <si>
    <t>2025-05-06 05:43:00,,560,,,,560,,,,,,,</t>
  </si>
  <si>
    <t>2025-05-06 05:43:00,,480,,,470,,,,,,,,</t>
  </si>
  <si>
    <t>2025-05-06 05:43:00,5700,,,5540,5600,,5610,,,,,5700,5540</t>
  </si>
  <si>
    <t>2025-05-06 05:43:00,19475,,,,19400,,,,,,,,</t>
  </si>
  <si>
    <t>2025-05-06 05:43:00,-1230884083.3901,0,0,0,0,0,0,0</t>
  </si>
  <si>
    <t>2025-05-06 05:43:00,-186133803.843942,0,0,0,0,0,0,0</t>
  </si>
  <si>
    <t>2025-05-06 05:43:00,269738443.336568,792857.156092835,288.233333333333,11,5505.74733333332,100.38,-0.0229809542363218,2.72</t>
  </si>
  <si>
    <t>2025-05-06 05:43:00,15353043.3766095,0,0,0,0,0,0,0</t>
  </si>
  <si>
    <t>2025-05-06 05:44:00,,560,,,,560,,,,,,,</t>
  </si>
  <si>
    <t>2025-05-06 05:44:00,,480,,,470,,,,,,,,</t>
  </si>
  <si>
    <t>2025-05-06 05:44:00,5700,,,5540,5600,,5610,,,,,5700,5540</t>
  </si>
  <si>
    <t>2025-05-06 05:44:00,19475,,,,19400,,,,,,,,</t>
  </si>
  <si>
    <t>2025-05-06 05:44:00,-1283160466.09402,0,0,0,0,0,0,0</t>
  </si>
  <si>
    <t>2025-05-06 05:44:00,-152741323.672415,0,0,0,0,0,0,0</t>
  </si>
  <si>
    <t>2025-05-06 05:44:00,269230746.441632,824640.121484984,1800.63333333334,27,28097.428,323.81,0.0485688358425713,7.88</t>
  </si>
  <si>
    <t>2025-05-06 05:44:00,15268041.0647436,0,0,0,0,0,0,0</t>
  </si>
  <si>
    <t>2025-05-06 05:45:00,,560,,,,560,,,,,,,</t>
  </si>
  <si>
    <t>2025-05-06 05:45:00,,480,,,470,,,,,,,,</t>
  </si>
  <si>
    <t>2025-05-06 05:45:00,5700,,,5540,5600,,5610,,,,,5700,5540</t>
  </si>
  <si>
    <t>2025-05-06 05:45:00,19475,,,,19400,,,,,,,,</t>
  </si>
  <si>
    <t>2025-05-06 05:45:00,-1342679790.69809,0,0,0,0,0,0,0</t>
  </si>
  <si>
    <t>2025-05-06 05:45:00,-168872780.310601,0,0,0,0,0,0,0</t>
  </si>
  <si>
    <t>2025-05-06 05:45:00,269277044.870377,747857.448168836,4740.64166666667,71,108467.984333333,1389.11,0.165303357627604,29.79</t>
  </si>
  <si>
    <t>2025-05-06 05:45:00,15211615.6662352,0,0,0,0,0,0,0</t>
  </si>
  <si>
    <t>2025-05-06 05:46:00,,560,,,,560,,,,,,,</t>
  </si>
  <si>
    <t>2025-05-06 05:46:00,490,,,,470,,,,,,,,</t>
  </si>
  <si>
    <t>2025-05-06 05:46:00,5700,,,5540,5600,,5610,,,,,5700,5540</t>
  </si>
  <si>
    <t>2025-05-06 05:46:00,19475,,,,19400,,,,,,,,</t>
  </si>
  <si>
    <t>2025-05-06 05:46:00,-1199997511.06819,0,0,0,0,0,0,0</t>
  </si>
  <si>
    <t>2025-05-06 05:46:00,-184222877.379437,0,0,0,0,0,0,0</t>
  </si>
  <si>
    <t>2025-05-06 05:46:00,269561717.065961,992052.289695834,879.399999999996,40,14568.1643333333,276.85,-0.0869977628641146,8.46</t>
  </si>
  <si>
    <t>2025-05-06 05:46:00,15376927.4485094,0,0,0,0,0,0,0</t>
  </si>
  <si>
    <t>2025-05-06 05:47:00,,560,,,,560,,,,,,,</t>
  </si>
  <si>
    <t>2025-05-06 05:47:00,490,,,,470,,,,,,,,</t>
  </si>
  <si>
    <t>2025-05-06 05:47:00,5700,,,5540,5600,,5610,,,,,5700,5540</t>
  </si>
  <si>
    <t>2025-05-06 05:47:00,19475,,,,19400,,,,,,,,</t>
  </si>
  <si>
    <t>2025-05-06 05:47:00,-1231383018.51539,0,0,0,0,0,0,0</t>
  </si>
  <si>
    <t>2025-05-06 05:47:00,-178909618.814317,0,0,0,0,0,0,0</t>
  </si>
  <si>
    <t>2025-05-06 05:47:00,269779992.580725,910791.223526711,2712.54999999999,115,57332.4718333333,974.86,-0.20287029204054,27.88</t>
  </si>
  <si>
    <t>2025-05-06 05:47:00,15384880.703048,0,0,0,0,0,0,0</t>
  </si>
  <si>
    <t>2025-05-06 05:48:00,,560,,,,560,,,,,,,</t>
  </si>
  <si>
    <t>2025-05-06 05:48:00,490,,,,470,,,,,,,,</t>
  </si>
  <si>
    <t>2025-05-06 05:48:00,5700,,,5540,5600,,5610,,,,,5700,5540</t>
  </si>
  <si>
    <t>2025-05-06 05:48:00,19475,,,,19400,,,,,,,,</t>
  </si>
  <si>
    <t>2025-05-06 05:48:00,-1231698103.58561,0,0,0,0,0,0,0</t>
  </si>
  <si>
    <t>2025-05-06 05:48:00,-184191499.271742,0,0,0,0,0,0,0</t>
  </si>
  <si>
    <t>2025-05-06 05:48:00,270071504.749416,943675.817954671,333.766666666666,8,4797.69766666666,75.44,0.00313573472800034,1.7</t>
  </si>
  <si>
    <t>2025-05-06 05:48:00,15378603.7970957,0,0,0,0,0,0,0</t>
  </si>
  <si>
    <t>2025-05-06 05:49:00,,560,,,,560,,,,,,,</t>
  </si>
  <si>
    <t>2025-05-06 05:49:00,490,,,,470,,,,,,,,</t>
  </si>
  <si>
    <t>2025-05-06 05:49:00,5700,,,5540,5600,,5610,,,,,5700,5540</t>
  </si>
  <si>
    <t>2025-05-06 05:49:00,19475,,,,19400,,,,,,,,</t>
  </si>
  <si>
    <t>2025-05-06 05:49:00,-1208503382.20091,0,0,0,0,0,0,0</t>
  </si>
  <si>
    <t>2025-05-06 05:49:00,-175838159.265347,0,0,0,0,0,0,0</t>
  </si>
  <si>
    <t>2025-05-06 05:49:00,269495607.019064,927263.072397062,751.349999999996,42,2262.43149999999,125.08,-0.147661976524678,5.1</t>
  </si>
  <si>
    <t>2025-05-06 05:49:00,15388384.5364151,0,0,0,0,0,0,0</t>
  </si>
  <si>
    <t>2025-05-06 05:50:00,,560,,,,560,,,,,,,</t>
  </si>
  <si>
    <t>2025-05-06 05:50:00,490,,,,470,,,,,,,,</t>
  </si>
  <si>
    <t>2025-05-06 05:50:00,5700,,,5540,5600,,5610,,,,,5700,5540</t>
  </si>
  <si>
    <t>2025-05-06 05:50:00,19475,,,,19400,,,,,,,,</t>
  </si>
  <si>
    <t>2025-05-06 05:50:00,-1153816905.895,0,0,0,0,0,0,0</t>
  </si>
  <si>
    <t>2025-05-06 05:50:00,-158491994.223683,0,0,0,0,0,0,0</t>
  </si>
  <si>
    <t>2025-05-06 05:50:00,268934387.956828,989626.296756767,314.6,30,1579.13666666667,111.53,-0.101163162573418,4.16</t>
  </si>
  <si>
    <t>2025-05-06 05:50:00,15472752.9164998,0,0,0,0,0,0,0</t>
  </si>
  <si>
    <t>2025-05-06 05:51:00,,560,,,,560,,,,,,,</t>
  </si>
  <si>
    <t>2025-05-06 05:51:00,,480,,,470,,,,,,,,</t>
  </si>
  <si>
    <t>2025-05-06 05:51:00,5700,,,5540,5600,,5610,,,,,5700,5540</t>
  </si>
  <si>
    <t>2025-05-06 05:51:00,19475,,,,19400,,,,,,,,</t>
  </si>
  <si>
    <t>2025-05-06 05:51:00,-1216635613.69567,0,0,0,0,0,0,0</t>
  </si>
  <si>
    <t>2025-05-06 05:51:00,-143740812.980904,0,0,0,0,0,0,0</t>
  </si>
  <si>
    <t>2025-05-06 05:51:00,270182086.39221,929068.704020824,212.316666666667,7,6469.96316666667,72.15,-7.32829844885033E-05,2.29</t>
  </si>
  <si>
    <t>2025-05-06 05:51:00,15300760.6272591,0,0,0,0,0,0,0</t>
  </si>
  <si>
    <t>2025-05-06 05:52:00,,560,,,,560,,,,,,,</t>
  </si>
  <si>
    <t>2025-05-06 05:52:00,,480,,,470,,,,,,,,</t>
  </si>
  <si>
    <t>2025-05-06 05:52:00,5600,,,5540,5600,,5610,,,,,5700,5540</t>
  </si>
  <si>
    <t>2025-05-06 05:52:00,19475,,,,19400,,,,,,,,</t>
  </si>
  <si>
    <t>2025-05-06 05:52:00,-1380940557.46629,0,0,0,0,0,0,0</t>
  </si>
  <si>
    <t>2025-05-06 05:52:00,-199313061.418079,0,0,0,0,0,0,0</t>
  </si>
  <si>
    <t>2025-05-06 05:52:00,269332243.812025,602400.077928825,1370.38333333334,29,27269.2851666668,408.59,0.0172731947447441,10.73</t>
  </si>
  <si>
    <t>2025-05-06 05:52:00,15068512.7308862,0,0,0,0,0,0,0</t>
  </si>
  <si>
    <t>2025-05-06 05:53:00,,560,,,,560,,,,,,,</t>
  </si>
  <si>
    <t>2025-05-06 05:53:00,,480,,,470,,,,,,,,</t>
  </si>
  <si>
    <t>2025-05-06 05:53:00,5700,,,5540,5600,,5610,,,,,5700,5540</t>
  </si>
  <si>
    <t>2025-05-06 05:53:00,19475,,,,19400,,,,,,,,</t>
  </si>
  <si>
    <t>2025-05-06 05:53:00,-1335269989.68251,0,0,0,0,0,0,0</t>
  </si>
  <si>
    <t>2025-05-06 05:53:00,-195913831.608383,0,0,0,0,0,0,0</t>
  </si>
  <si>
    <t>2025-05-06 05:53:00,269510253.208547,690576.178645895,1068.35,40,15069.5781666667,317.53,-0.048017309699242,8.55</t>
  </si>
  <si>
    <t>2025-05-06 05:53:00,15086119.9074681,0,0,0,0,0,0,0</t>
  </si>
  <si>
    <t>2025-05-06 05:54:00,,560,,,,560,,,,,,,</t>
  </si>
  <si>
    <t>2025-05-06 05:54:00,,480,,,470,,,,,,,,</t>
  </si>
  <si>
    <t>2025-05-06 05:54:00,5700,,,5540,5600,,5610,,,,,5700,5540</t>
  </si>
  <si>
    <t>2025-05-06 05:54:00,19475,,,,19400,,,,,,,,</t>
  </si>
  <si>
    <t>2025-05-06 05:54:00,-1178078042.65214,0,0,0,0,0,0,0</t>
  </si>
  <si>
    <t>2025-05-06 05:54:00,-150220945.132852,0,0,0,0,0,0,0</t>
  </si>
  <si>
    <t>2025-05-06 05:54:00,269400497.257904,1002021.68520513,2263.05000000001,35,70383.3535000002,725.2,-0.01088353712226,17.8</t>
  </si>
  <si>
    <t>2025-05-06 05:54:00,15311728.6919005,0,0,0,0,0,0,0</t>
  </si>
  <si>
    <t>2025-05-06 05:55:00,,560,,,,560,,,,,,,</t>
  </si>
  <si>
    <t>2025-05-06 05:55:00,,480,,,470,,,,,,,,</t>
  </si>
  <si>
    <t>2025-05-06 05:55:00,5700,,,5540,5600,,5610,,,,,5700,5540</t>
  </si>
  <si>
    <t>2025-05-06 05:55:00,19475,,,,19400,,,,,,,,</t>
  </si>
  <si>
    <t>2025-05-06 05:55:00,-1185877672.16221,0,0,0,0,0,0,0</t>
  </si>
  <si>
    <t>2025-05-06 05:55:00,-153226605.452417,0,0,0,0,0,0,0</t>
  </si>
  <si>
    <t>2025-05-06 05:55:00,269692150.731901,1001220.77441889,192.733333333333,8,4962.374,84.26,-0.0176886419906951,2.23</t>
  </si>
  <si>
    <t>2025-05-06 05:55:00,15265698.8182128,0,0,0,0,0,0,0</t>
  </si>
  <si>
    <t>2025-05-06 05:56:00,,560,,,,560,,,,,,,</t>
  </si>
  <si>
    <t>2025-05-06 05:56:00,,480,,,470,,,,,,,,</t>
  </si>
  <si>
    <t>2025-05-06 05:56:00,5700,,,5540,5600,,5610,,,,,5700,5540</t>
  </si>
  <si>
    <t>2025-05-06 05:56:00,19475,,,,19400,,,,,,,,</t>
  </si>
  <si>
    <t>2025-05-06 05:56:00,-1147143761.65144,0,0,0,0,0,0,0</t>
  </si>
  <si>
    <t>2025-05-06 05:56:00,-185953103.181139,0,0,0,0,0,0,0</t>
  </si>
  <si>
    <t>2025-05-06 05:56:00,269457304.228535,1082527.75444628,78.2500000000001,5,629.472500000001,20.97,-0.0097563054365733,0.59</t>
  </si>
  <si>
    <t>2025-05-06 05:56:00,15320937.1130772,0,0,0,0,0,0,0</t>
  </si>
  <si>
    <t>2025-05-06 05:57:00,,560,,,,560,,,,,,,</t>
  </si>
  <si>
    <t>2025-05-06 05:57:00,490,,,,470,,,,,,,,</t>
  </si>
  <si>
    <t>2025-05-06 05:57:00,5700,,,5540,5600,,5610,,,,,5700,5540</t>
  </si>
  <si>
    <t>2025-05-06 05:57:00,19475,,,,19400,,,,,,,,</t>
  </si>
  <si>
    <t>2025-05-06 05:57:00,-1116418730.54641,0,0,0,0,0,0,0</t>
  </si>
  <si>
    <t>2025-05-06 05:57:00,-169328307.476164,0,0,0,0,0,0,0</t>
  </si>
  <si>
    <t>2025-05-06 05:57:00,269009513.818288,1137371.37607569,641.077272727278,14,31878.6210454548,391.34,0.0254911609470674,7.14</t>
  </si>
  <si>
    <t>2025-05-06 05:57:00,15399713.1841872,0,0,0,0,0,0,0</t>
  </si>
  <si>
    <t>2025-05-06 05:58:00,,560,,,,560,,,,,,,</t>
  </si>
  <si>
    <t>2025-05-06 05:58:00,490,,,,470,,,,,,,,</t>
  </si>
  <si>
    <t>2025-05-06 05:58:00,5700,,,5540,5600,,5610,,,,,5700,5540</t>
  </si>
  <si>
    <t>2025-05-06 05:58:00,19475,,,,19400,,,,,,,,</t>
  </si>
  <si>
    <t>2025-05-06 05:58:00,-1061584295.14101,0,0,0,0,0,0,0</t>
  </si>
  <si>
    <t>2025-05-06 05:58:00,-125974613.354449,0,0,0,0,0,0,0</t>
  </si>
  <si>
    <t>2025-05-06 05:58:00,269228060.478396,1249449.60500987,719.700000000001,29,4274.373,134.93,-0.0379846108259191,3.56</t>
  </si>
  <si>
    <t>2025-05-06 05:58:00,15559885.8997314,0,0,0,0,0,0,0</t>
  </si>
  <si>
    <t>2025-05-06 05:59:00,,560,,,,560,,,,,,,</t>
  </si>
  <si>
    <t>2025-05-06 05:59:00,490,,,,470,,,,,,,,</t>
  </si>
  <si>
    <t>2025-05-06 05:59:00,5700,,,5540,5600,,5610,,,,,5700,5540</t>
  </si>
  <si>
    <t>2025-05-06 05:59:00,19475,,,,19400,,,,,,,,</t>
  </si>
  <si>
    <t>2025-05-06 05:59:00,-1100967115.1266,0,0,0,0,0,0,0</t>
  </si>
  <si>
    <t>2025-05-06 05:59:00,-107990968.402307,0,0,0,0,0,0,0</t>
  </si>
  <si>
    <t>2025-05-06 05:59:00,269472670.915182,1404760.73815893,639.966666666667,26,10931.794,191.54,-0.0326150090292376,4.99</t>
  </si>
  <si>
    <t>2025-05-06 05:59:00,15637776.7388421,0,0,0,0,0,0,0</t>
  </si>
  <si>
    <t>2025-05-06 06:00:00,,560,,,,560,,,,,,,</t>
  </si>
  <si>
    <t>2025-05-06 06:00:00,490,,,,470,,,,,,,,</t>
  </si>
  <si>
    <t>2025-05-06 06:00:00,5700,,5650,,5600,,5610,,,,,5700,5540</t>
  </si>
  <si>
    <t>2025-05-06 06:00:00,19475,,,,19400,,,,,,,,</t>
  </si>
  <si>
    <t>2025-05-06 06:00:00,-949772046.228149,0,0,0,0,0,0,0</t>
  </si>
  <si>
    <t>2025-05-06 06:00:00,-33875845.7436874,0,0,0,0,0,0,0</t>
  </si>
  <si>
    <t>2025-05-06 06:00:00,270072813.517763,1730937.16819605,2284.07575757576,80,27948.9834545454,648.63,-0.124507050649007,17.21</t>
  </si>
  <si>
    <t>2025-05-06 06:00:00,15910822.1604367,0,0,0,0,0,0,0</t>
  </si>
  <si>
    <t>2025-05-06 06:01:00,,560,,,,560,,,,,,,</t>
  </si>
  <si>
    <t>2025-05-06 06:01:00,490,,,,470,,,,,,,,</t>
  </si>
  <si>
    <t>2025-05-06 06:01:00,5700,,5650,,5600,,5710,,,,,5700,5540</t>
  </si>
  <si>
    <t>2025-05-06 06:01:00,19475,,,,19400,,,,,,,,</t>
  </si>
  <si>
    <t>2025-05-06 06:01:00,-949842708.584186,0,0,0,0,0,0,0</t>
  </si>
  <si>
    <t>2025-05-06 06:01:00,-52061184.7163325,0,0,0,0,0,0,0</t>
  </si>
  <si>
    <t>2025-05-06 06:01:00,270116739.955197,1554653.16886184,6087.26131668206,491,243388.964149398,26508.87,-0.574648220129236,310.67</t>
  </si>
  <si>
    <t>2025-05-06 06:01:00,15840183.7222793,0,0,0,0,0,0,0</t>
  </si>
  <si>
    <t>2025-05-06 06:02:00,,560,,,,560,,,,,,,</t>
  </si>
  <si>
    <t>2025-05-06 06:02:00,490,,,,470,,,,,,,,</t>
  </si>
  <si>
    <t>2025-05-06 06:02:00,5700,,5650,,5600,,5710,,,,,5700,5540</t>
  </si>
  <si>
    <t>2025-05-06 06:02:00,19475,,,,19400,,,,,,,,</t>
  </si>
  <si>
    <t>2025-05-06 06:02:00,-1012952181.0341,0,0,0,0,0,0,0</t>
  </si>
  <si>
    <t>2025-05-06 06:02:00,-40021181.1427418,0,0,0,0,0,0,0</t>
  </si>
  <si>
    <t>2025-05-06 06:02:00,270098734.596217,1032172.64294302,2239.94964539007,428,123429.793489362,24630.78,-0.888794340984545,264.72</t>
  </si>
  <si>
    <t>2025-05-06 06:02:00,15885404.1513945,0,0,0,0,0,0,0</t>
  </si>
  <si>
    <t>2025-05-06 06:03:00,,560,,,,560,,,,,,,</t>
  </si>
  <si>
    <t>2025-05-06 06:03:00,490,,,,470,,,,,,,,</t>
  </si>
  <si>
    <t>2025-05-06 06:03:00,5700,,5650,,5600,,5710,,,,,5700,5540</t>
  </si>
  <si>
    <t>2025-05-06 06:03:00,19475,,,,19400,,,,,,,,</t>
  </si>
  <si>
    <t>2025-05-06 06:03:00,-965932819.753174,0,0,0,0,0,0,0</t>
  </si>
  <si>
    <t>2025-05-06 06:03:00,-6604326.85985394,0,0,0,0,0,0,0</t>
  </si>
  <si>
    <t>2025-05-06 06:03:00,269621481.144346,1539318.38674613,1190.71666666667,43,12722.6745,299.81,-0.00199156256522314,7.14</t>
  </si>
  <si>
    <t>2025-05-06 06:03:00,16063095.2876504,0,0,0,0,0,0,0</t>
  </si>
  <si>
    <t>2025-05-06 06:04:00,,560,,,,560,,,,,,,</t>
  </si>
  <si>
    <t>2025-05-06 06:04:00,490,,,,470,,,,,,,,</t>
  </si>
  <si>
    <t>2025-05-06 06:04:00,5700,,5650,,5600,,5710,,,,,5700,5540</t>
  </si>
  <si>
    <t>2025-05-06 06:04:00,19475,,,,19400,,,,,,,,</t>
  </si>
  <si>
    <t>2025-05-06 06:04:00,-885657495.03014,0,0,0,0,0,0,0</t>
  </si>
  <si>
    <t>2025-05-06 06:04:00,-3659170.78987247,0,0,0,0,0,0,0</t>
  </si>
  <si>
    <t>2025-05-06 06:04:00,270539181.802127,1658942.19790355,2274.36666666668,77,59941.6243333338,1103.44,0.0212736003392921,29.03</t>
  </si>
  <si>
    <t>2025-05-06 06:04:00,16091401.9312389,0,0,0,0,0,0,0</t>
  </si>
  <si>
    <t>2025-05-06 06:05:00,,560,,,,560,,,,,,,</t>
  </si>
  <si>
    <t>2025-05-06 06:05:00,490,,,,470,,,,,,,,</t>
  </si>
  <si>
    <t>2025-05-06 06:05:00,5700,,5650,,5600,,5710,,,,,5700,5540</t>
  </si>
  <si>
    <t>2025-05-06 06:05:00,19475,,,,19400,,,,,,,,</t>
  </si>
  <si>
    <t>2025-05-06 06:05:00,-870213899.505449,0,0,0,0,0,0,0</t>
  </si>
  <si>
    <t>2025-05-06 06:05:00,11221067.4992797,0,0,0,0,0,0,0</t>
  </si>
  <si>
    <t>2025-05-06 06:05:00,270356657.737434,1677814.25377239,1024.7,30,13720.9863333333,310.48,0.0203552548599961,7.75</t>
  </si>
  <si>
    <t>2025-05-06 06:05:00,16114265.0407074,0,0,0,0,0,0,0</t>
  </si>
  <si>
    <t>2025-05-06 06:06:00,,560,,,,560,,,,,,,</t>
  </si>
  <si>
    <t>2025-05-06 06:06:00,490,,,,470,,,,,,,,</t>
  </si>
  <si>
    <t>2025-05-06 06:06:00,5700,,5650,,5600,,5710,,,,,5700,5540</t>
  </si>
  <si>
    <t>2025-05-06 06:06:00,19475,,,,19400,,,,,,,,</t>
  </si>
  <si>
    <t>2025-05-06 06:06:00,-901546918.551928,0,0,0,0,0,0,0</t>
  </si>
  <si>
    <t>2025-05-06 06:06:00,11164373.7774768,0,0,0,0,0,0,0</t>
  </si>
  <si>
    <t>2025-05-06 06:06:00,270276223.42018,1664900.48047526,273.733333333333,30,1800.1,88.31,-0.0748232282745729,2.69</t>
  </si>
  <si>
    <t>2025-05-06 06:06:00,16138462.6062817,0,0,0,0,0,0,0</t>
  </si>
  <si>
    <t>2025-05-06 06:07:00,,560,,,,560,,,,,,,</t>
  </si>
  <si>
    <t>2025-05-06 06:07:00,490,,,,470,,,,,,,,</t>
  </si>
  <si>
    <t>2025-05-06 06:07:00,5700,,5650,,5600,,5710,,,,,5700,5540</t>
  </si>
  <si>
    <t>2025-05-06 06:07:00,19475,,,,19400,,,,,,,,</t>
  </si>
  <si>
    <t>2025-05-06 06:07:00,-886055093.858954,0,0,0,0,0,0,0</t>
  </si>
  <si>
    <t>2025-05-06 06:07:00,2188965.2039587,0,0,0,0,0,0,0</t>
  </si>
  <si>
    <t>2025-05-06 06:07:00,270542614.177219,1760422.56368887,274.387797619047,10,4629.84299107143,229.47,0.00302963057320416,2.79</t>
  </si>
  <si>
    <t>2025-05-06 06:07:00,16094949.6500044,0,0,0,0,0,0,0</t>
  </si>
  <si>
    <t>2025-05-06 06:08:00,,560,,,,560,,,,,,,</t>
  </si>
  <si>
    <t>2025-05-06 06:08:00,490,,,,470,,,,,,,,</t>
  </si>
  <si>
    <t>2025-05-06 06:08:00,5700,,5650,,5600,,5710,,,,,5700,5540</t>
  </si>
  <si>
    <t>2025-05-06 06:08:00,19475,,,,19400,,,,,,,,</t>
  </si>
  <si>
    <t>2025-05-06 06:08:00,-902081562.599488,0,0,0,0,0,0,0</t>
  </si>
  <si>
    <t>2025-05-06 06:08:00,-9981927.00045757,0,0,0,0,0,0,0</t>
  </si>
  <si>
    <t>2025-05-06 06:08:00,270774749.505251,1744879.59914968,445.900000000001,25,6253.75966666669,216.21,-0.0831877464378835,6.4</t>
  </si>
  <si>
    <t>2025-05-06 06:08:00,16024487.8722673,0,0,0,0,0,0,0</t>
  </si>
  <si>
    <t>2025-05-06 06:09:00,,560,,,,560,,,,,,,</t>
  </si>
  <si>
    <t>2025-05-06 06:09:00,490,,,,470,,,,,,,,</t>
  </si>
  <si>
    <t>2025-05-06 06:09:00,5700,,5650,,5600,,5710,,,,,5700,5540</t>
  </si>
  <si>
    <t>2025-05-06 06:09:00,19475,,,,19400,,,,,,,,</t>
  </si>
  <si>
    <t>2025-05-06 06:09:00,-894164977.099355,0,0,0,0,0,0,0</t>
  </si>
  <si>
    <t>2025-05-06 06:09:00,-16143391.178688,0,0,0,0,0,0,0</t>
  </si>
  <si>
    <t>2025-05-06 06:09:00,270354423.367805,1645934.58339082,904.849999999999,21,4770.0865,88.56,0.00682825931274019,1.68</t>
  </si>
  <si>
    <t>2025-05-06 06:09:00,15977962.8073802,0,0,0,0,0,0,0</t>
  </si>
  <si>
    <t>2025-05-06 06:10:00,,560,,,,560,,,,,,,</t>
  </si>
  <si>
    <t>2025-05-06 06:10:00,490,,,,470,,,,,,,,</t>
  </si>
  <si>
    <t>2025-05-06 06:10:00,5700,,5650,,5600,,5710,,,,,5700,5540</t>
  </si>
  <si>
    <t>2025-05-06 06:10:00,19475,,,,19400,,,,,,,,</t>
  </si>
  <si>
    <t>2025-05-06 06:10:00,-910117928.667827,0,0,0,0,0,0,0</t>
  </si>
  <si>
    <t>2025-05-06 06:10:00,-25143519.8513774,0,0,0,0,0,0,0</t>
  </si>
  <si>
    <t>2025-05-06 06:10:00,270242386.724701,1434236.38865059,3139.86666666666,85,65057.7959999999,1216.51,0.0436281044848808,29.12</t>
  </si>
  <si>
    <t>2025-05-06 06:10:00,15946918.0914618,0,0,0,0,0,0,0</t>
  </si>
  <si>
    <t>2025-05-06 06:11:00,,560,,,,560,,,,,,,</t>
  </si>
  <si>
    <t>2025-05-06 06:11:00,490,,,,470,,,,,,,,</t>
  </si>
  <si>
    <t>2025-05-06 06:11:00,5700,,5650,,5600,,5710,,,,,5700,5540</t>
  </si>
  <si>
    <t>2025-05-06 06:11:00,19475,,,,19400,,,,,,,,</t>
  </si>
  <si>
    <t>2025-05-06 06:11:00,-871078789.301457,0,0,0,0,0,0,0</t>
  </si>
  <si>
    <t>2025-05-06 06:11:00,-7109599.72766178,0,0,0,0,0,0,0</t>
  </si>
  <si>
    <t>2025-05-06 06:11:00,270471805.811776,1752983.38161937,948.049999999999,27,15462.1861666667,313.61,0.0320291886804445,7.52</t>
  </si>
  <si>
    <t>2025-05-06 06:11:00,16028934.2716695,0,0,0,0,0,0,0</t>
  </si>
  <si>
    <t>2025-05-06 06:12:00,,560,,,,560,,,,,,,</t>
  </si>
  <si>
    <t>2025-05-06 06:12:00,490,,,,470,,,,,,,,</t>
  </si>
  <si>
    <t>2025-05-06 06:12:00,5700,,5650,,5600,,5710,,,,,5700,5540</t>
  </si>
  <si>
    <t>2025-05-06 06:12:00,19475,,,,19400,,,,,,,,</t>
  </si>
  <si>
    <t>2025-05-06 06:12:00,-910530818.985016,0,0,0,0,0,0,0</t>
  </si>
  <si>
    <t>2025-05-06 06:12:00,-43634078.6527848,0,0,0,0,0,0,0</t>
  </si>
  <si>
    <t>2025-05-06 06:12:00,270640090.750912,1493111.96978346,746.166666666667,28,7295.232,219.1,-0.079287928138079,6.48</t>
  </si>
  <si>
    <t>2025-05-06 06:12:00,15842821.7852231,0,0,0,0,0,0,0</t>
  </si>
  <si>
    <t>2025-05-06 06:13:00,,560,,,,560,,,,,,,</t>
  </si>
  <si>
    <t>2025-05-06 06:13:00,490,,,,470,,,,,,,,</t>
  </si>
  <si>
    <t>2025-05-06 06:13:00,5700,,5650,,5600,,5710,,,,,5700,5540</t>
  </si>
  <si>
    <t>2025-05-06 06:13:00,19475,,,,19400,,,,,,,,</t>
  </si>
  <si>
    <t>2025-05-06 06:13:00,-910648905.087159,0,0,0,0,0,0,0</t>
  </si>
  <si>
    <t>2025-05-06 06:13:00,-49632921.8012489,0,0,0,0,0,0,0</t>
  </si>
  <si>
    <t>2025-05-06 06:13:00,270380890.82702,1362209.27042495,1238.05,21,30414.4615,368.91,0.060782675941695,9.59</t>
  </si>
  <si>
    <t>2025-05-06 06:13:00,15815507.9416761,0,0,0,0,0,0,0</t>
  </si>
  <si>
    <t>2025-05-06 06:14:00,,560,,,,560,,,,,,,</t>
  </si>
  <si>
    <t>2025-05-06 06:14:00,490,,,,470,,,,,,,,</t>
  </si>
  <si>
    <t>2025-05-06 06:14:00,5700,,,5540,5600,,5710,,,,,5700,5540</t>
  </si>
  <si>
    <t>2025-05-06 06:14:00,19475,,,,19400,,,,,,,,</t>
  </si>
  <si>
    <t>2025-05-06 06:14:00,-1064098198.9514,0,0,0,0,0,0,0</t>
  </si>
  <si>
    <t>2025-05-06 06:14:00,-119154369.623793,0,0,0,0,0,0,0</t>
  </si>
  <si>
    <t>2025-05-06 06:14:00,268842450.607341,1059534.44668159,2121.21666666667,39,22792.4393333333,421.95,-0.00264544186190367,9.85</t>
  </si>
  <si>
    <t>2025-05-06 06:14:00,15531553.0111221,0,0,0,0,0,0,0</t>
  </si>
  <si>
    <t>2025-05-06 06:15:00,,560,,,,560,,,,,,,</t>
  </si>
  <si>
    <t>2025-05-06 06:15:00,490,,,,470,,,,,,,,</t>
  </si>
  <si>
    <t>2025-05-06 06:15:00,5700,,,5540,5600,,5710,,,,,5700,5540</t>
  </si>
  <si>
    <t>2025-05-06 06:15:00,19475,,,,19400,,,,,,,,</t>
  </si>
  <si>
    <t>2025-05-06 06:15:00,-1050070987.19418,0,0,0,0,0,0,0</t>
  </si>
  <si>
    <t>2025-05-06 06:15:00,-144511934.602212,0,0,0,0,0,0,0</t>
  </si>
  <si>
    <t>2025-05-06 06:15:00,269697326.350794,925156.97847497,915.011111111112,39,7738.81066666667,227.52,-0.0923082124793169,5.71</t>
  </si>
  <si>
    <t>2025-05-06 06:15:00,15426365.7978761,0,0,0,0,0,0,0</t>
  </si>
  <si>
    <t>2025-05-06 06:16:00,,560,,,,560,,,,,,,</t>
  </si>
  <si>
    <t>2025-05-06 06:16:00,490,,,,470,,,,,,,,</t>
  </si>
  <si>
    <t>2025-05-06 06:16:00,5700,,,5540,5600,,5710,,,,,5700,5540</t>
  </si>
  <si>
    <t>2025-05-06 06:16:00,19475,,,,19400,,,,,,,,</t>
  </si>
  <si>
    <t>2025-05-06 06:16:00,-1057559658.53359,0,0,0,0,0,0,0</t>
  </si>
  <si>
    <t>2025-05-06 06:16:00,-140826505.355563,0,0,0,0,0,0,0</t>
  </si>
  <si>
    <t>2025-05-06 06:16:00,269885405.357378,915442.010532879,4352.63333333334,127,82043.3203333335,1275.75,-0.0235689641535522,34.59</t>
  </si>
  <si>
    <t>2025-05-06 06:16:00,15431585.7711432,0,0,0,0,0,0,0</t>
  </si>
  <si>
    <t>2025-05-06 06:17:00,,560,,,,560,,,,,,,</t>
  </si>
  <si>
    <t>2025-05-06 06:17:00,490,,,,470,,,,,,,,</t>
  </si>
  <si>
    <t>2025-05-06 06:17:00,5700,,,5540,5600,,5710,,,,,5700,5540</t>
  </si>
  <si>
    <t>2025-05-06 06:17:00,19475,,,,19400,,,,,,,,</t>
  </si>
  <si>
    <t>2025-05-06 06:17:00,-1035535854.35359,0,0,0,0,0,0,0</t>
  </si>
  <si>
    <t>2025-05-06 06:17:00,-148158861.123719,0,0,0,0,0,0,0</t>
  </si>
  <si>
    <t>2025-05-06 06:17:00,269879885.493074,918942.289237899,712.75,22,9441.1625,175.92,-0.00374968041460859,4.29</t>
  </si>
  <si>
    <t>2025-05-06 06:17:00,15408859.7589393,0,0,0,0,0,0,0</t>
  </si>
  <si>
    <t>2025-05-06 06:18:00,,560,,,,560,,,,,,,</t>
  </si>
  <si>
    <t>2025-05-06 06:18:00,490,,,,470,,,,,,,,</t>
  </si>
  <si>
    <t>2025-05-06 06:18:00,5700,,,5540,5600,,5710,,,,,5700,5540</t>
  </si>
  <si>
    <t>2025-05-06 06:18:00,19475,,,,19400,,,,,,,,</t>
  </si>
  <si>
    <t>2025-05-06 06:18:00,-1035875229.09907,0,0,0,0,0,0,0</t>
  </si>
  <si>
    <t>2025-05-06 06:18:00,-140926923.078229,0,0,0,0,0,0,0</t>
  </si>
  <si>
    <t>2025-05-06 06:18:00,269482402.815659,889607.300330142,986.766666666666,51,7815.69566666665,217.44,-0.0917492314226366,5.64</t>
  </si>
  <si>
    <t>2025-05-06 06:18:00,15430748.071137,0,0,0,0,0,0,0</t>
  </si>
  <si>
    <t>2025-05-06 06:19:00,,560,,,,560,,,,,,,</t>
  </si>
  <si>
    <t>2025-05-06 06:19:00,490,,,,470,,,,,,,,</t>
  </si>
  <si>
    <t>2025-05-06 06:19:00,5700,,,5540,5600,,5710,,,,,5700,5540</t>
  </si>
  <si>
    <t>2025-05-06 06:19:00,19475,,,,19400,,,,,,,,</t>
  </si>
  <si>
    <t>2025-05-06 06:19:00,-1135359920.24626,0,0,0,0,0,0,0</t>
  </si>
  <si>
    <t>2025-05-06 06:19:00,-182303845.440695,0,0,0,0,0,0,0</t>
  </si>
  <si>
    <t>2025-05-06 06:19:00,270059774.786457,733466.744485435,527.716666666666,9,11153.3298333333,176.14,0.0218971539314883,5.16</t>
  </si>
  <si>
    <t>2025-05-06 06:19:00,15263926.5415624,0,0,0,0,0,0,0</t>
  </si>
  <si>
    <t>2025-05-06 06:20:00,,560,,,,560,,,,,,,</t>
  </si>
  <si>
    <t>2025-05-06 06:20:00,490,,,,470,,,,,,,,</t>
  </si>
  <si>
    <t>2025-05-06 06:20:00,5700,,,5540,5600,,5710,,,,,5700,5540</t>
  </si>
  <si>
    <t>2025-05-06 06:20:00,19475,,,,19400,,,,,,,,</t>
  </si>
  <si>
    <t>2025-05-06 06:20:00,-1112922121.05554,0,0,0,0,0,0,0</t>
  </si>
  <si>
    <t>2025-05-06 06:20:00,-179471549.316465,0,0,0,0,0,0,0</t>
  </si>
  <si>
    <t>2025-05-06 06:20:00,270007041.058844,718834.159620664,660.266666666667,21,4813.62933333333,112.69,-0.035852030829563,2.97</t>
  </si>
  <si>
    <t>2025-05-06 06:20:00,15270503.6689441,0,0,0,0,0,0,0</t>
  </si>
  <si>
    <t>2025-05-06 06:21:00,,560,,,,560,,,,,,,</t>
  </si>
  <si>
    <t>2025-05-06 06:21:00,490,,,,470,,,,,,,,</t>
  </si>
  <si>
    <t>2025-05-06 06:21:00,5700,,,5540,5600,,5710,,,,,5700,5540</t>
  </si>
  <si>
    <t>2025-05-06 06:21:00,19475,,,,19400,,,,,,,,</t>
  </si>
  <si>
    <t>2025-05-06 06:21:00,-1080659788.09818,0,0,0,0,0,0,0</t>
  </si>
  <si>
    <t>2025-05-06 06:21:00,-169547647.923893,0,0,0,0,0,0,0</t>
  </si>
  <si>
    <t>2025-05-06 06:21:00,270396950.419895,788452.06740836,385.400000000001,43,1425.657,98.3,-0.120142793423197,3.47</t>
  </si>
  <si>
    <t>2025-05-06 06:21:00,15289381.5712316,0,0,0,0,0,0,0</t>
  </si>
  <si>
    <t>2025-05-06 06:22:00,,560,,,,560,,,,,,,</t>
  </si>
  <si>
    <t>2025-05-06 06:22:00,,480,,,470,,,,,,,,</t>
  </si>
  <si>
    <t>2025-05-06 06:22:00,5700,,,5540,5600,,5710,,,,,5700,5540</t>
  </si>
  <si>
    <t>2025-05-06 06:22:00,19475,,,,19400,,,,,,,,</t>
  </si>
  <si>
    <t>2025-05-06 06:22:00,-1305543611.84768,0,0,0,0,0,0,0</t>
  </si>
  <si>
    <t>2025-05-06 06:22:00,-173442856.017852,0,0,0,0,0,0,0</t>
  </si>
  <si>
    <t>2025-05-06 06:22:00,270967233.429827,295034.975994929,2382.39333333334,48,45290.0726000002,621.88,-0.0448185977154485,13.51</t>
  </si>
  <si>
    <t>2025-05-06 06:22:00,15041343.4788058,0,0,0,0,0,0,0</t>
  </si>
  <si>
    <t>2025-05-06 06:23:00,,560,,,,560,,,,,,,</t>
  </si>
  <si>
    <t>2025-05-06 06:23:00,,480,,,470,,,,,,,,</t>
  </si>
  <si>
    <t>2025-05-06 06:23:00,5600,,,5540,5600,,5710,,,,,5700,5540</t>
  </si>
  <si>
    <t>2025-05-06 06:23:00,19475,,,,19400,,,,,,,,</t>
  </si>
  <si>
    <t>2025-05-06 06:23:00,-1438484013.84321,0,0,0,0,0,0,0</t>
  </si>
  <si>
    <t>2025-05-06 06:23:00,-217340074.520368,0,0,0,0,0,0,0</t>
  </si>
  <si>
    <t>2025-05-06 06:23:00,269430828.922228,197361.529908467,15727.6,276,519751.112333335,5153.06,0.387293200198862,141.43</t>
  </si>
  <si>
    <t>2025-05-06 06:23:00,14891768.5469988,0,0,0,0,0,0,0</t>
  </si>
  <si>
    <t>2025-05-06 06:24:00,,560,,,,560,,,,,,,</t>
  </si>
  <si>
    <t>2025-05-06 06:24:00,,480,,,470,,,,,,,,</t>
  </si>
  <si>
    <t>2025-05-06 06:24:00,5600,,,5540,5600,,5710,,,,,5700,5540</t>
  </si>
  <si>
    <t>2025-05-06 06:24:00,19475,,,,19400,,,,,,,,</t>
  </si>
  <si>
    <t>2025-05-06 06:24:00,-1685551072.43223,0,0,0,0,0,0,0</t>
  </si>
  <si>
    <t>2025-05-06 06:24:00,-359348207.962948,0,0,0,0,0,0,0</t>
  </si>
  <si>
    <t>2025-05-06 06:24:00,267455147.89237,-359509.242089859,7601.15666666668,269,157855.5414,2808.93,-0.409091299141161,79.67</t>
  </si>
  <si>
    <t>2025-05-06 06:24:00,14456441.3681551,0,0,0,0,0,0,0</t>
  </si>
  <si>
    <t>2025-05-06 06:25:00,,560,,,,560,,,,,,,</t>
  </si>
  <si>
    <t>2025-05-06 06:25:00,,480,,,470,,,,,,,,</t>
  </si>
  <si>
    <t>2025-05-06 06:25:00,5600,,,5540,5600,,5710,,,,,5700,5540</t>
  </si>
  <si>
    <t>2025-05-06 06:25:00,19475,,,,19400,,,,,,,,</t>
  </si>
  <si>
    <t>2025-05-06 06:25:00,-1572013725.25239,0,0,0,0,0,0,0</t>
  </si>
  <si>
    <t>2025-05-06 06:25:00,-311191411.605239,0,0,0,0,0,0,0</t>
  </si>
  <si>
    <t>2025-05-06 06:25:00,271946526.126882,-400706.155957541,4412.99999999999,176,57522.6678333332,1373.52,-0.459804865541673,43.01</t>
  </si>
  <si>
    <t>2025-05-06 06:25:00,14576099.7859013,0,0,0,0,0,0,0</t>
  </si>
  <si>
    <t>2025-05-06 06:26:00,,560,,,,560,,,,,,,</t>
  </si>
  <si>
    <t>2025-05-06 06:26:00,,480,,,470,,,,,,,,</t>
  </si>
  <si>
    <t>2025-05-06 06:26:00,5600,,,5540,5600,,5710,,,,,5700,5540</t>
  </si>
  <si>
    <t>2025-05-06 06:26:00,19475,,,,19400,,,,,,,,</t>
  </si>
  <si>
    <t>2025-05-06 06:26:00,-1610851730.33684,0,0,0,0,0,0,0</t>
  </si>
  <si>
    <t>2025-05-06 06:26:00,-342239323.02839,0,0,0,0,0,0,0</t>
  </si>
  <si>
    <t>2025-05-06 06:26:00,273589147.773585,-360383.661165561,1411.9,40,29576.2661666667,462.5,-0.00795114347595426,11.23</t>
  </si>
  <si>
    <t>2025-05-06 06:26:00,14474696.9986754,0,0,0,0,0,0,0</t>
  </si>
  <si>
    <t>2025-05-06 06:27:00,,560,,,,560,,,,,,,</t>
  </si>
  <si>
    <t>2025-05-06 06:27:00,,480,,,470,,,,,,,,</t>
  </si>
  <si>
    <t>2025-05-06 06:27:00,5600,,,5540,5600,,5710,,,,,5700,5540</t>
  </si>
  <si>
    <t>2025-05-06 06:27:00,19475,,,,19400,,,,,,,,</t>
  </si>
  <si>
    <t>2025-05-06 06:27:00,-1602151965.34409,0,0,0,0,0,0,0</t>
  </si>
  <si>
    <t>2025-05-06 06:27:00,-342266586.828688,0,0,0,0,0,0,0</t>
  </si>
  <si>
    <t>2025-05-06 06:27:00,268489214.070996,-397076.10438459,1459.1,77,16032.7455,344.43,-0.19443273261444,11.44</t>
  </si>
  <si>
    <t>2025-05-06 06:27:00,14485886.9938164,0,0,0,0,0,0,0</t>
  </si>
  <si>
    <t>2025-05-06 06:28:00,,560,,,,560,,,,,,,</t>
  </si>
  <si>
    <t>2025-05-06 06:28:00,,480,,,470,,,,,,,,</t>
  </si>
  <si>
    <t>2025-05-06 06:28:00,5600,,,5540,5600,,5710,,,,,5700,5540</t>
  </si>
  <si>
    <t>2025-05-06 06:28:00,19475,,,,19400,,,,,,,,</t>
  </si>
  <si>
    <t>2025-05-06 06:28:00,-1953694126.43161,0,0,0,0,0,0,0</t>
  </si>
  <si>
    <t>2025-05-06 06:28:00,-375250791.3938,0,0,0,0,0,0,0</t>
  </si>
  <si>
    <t>2025-05-06 06:28:00,271267780.177711,-673378.881148564,4524.4,140,68042.8410000001,1026.32,-0.127331685815657,29.84</t>
  </si>
  <si>
    <t>2025-05-06 06:28:00,14129796.90707,0,0,0,0,0,0,0</t>
  </si>
  <si>
    <t>2025-05-06 06:29:00,,560,,,,560,,,,,,,</t>
  </si>
  <si>
    <t>2025-05-06 06:29:00,,480,,,470,,,,,,,,</t>
  </si>
  <si>
    <t>2025-05-06 06:29:00,5600,,,5540,5600,,5710,,,,,5700,5540</t>
  </si>
  <si>
    <t>2025-05-06 06:29:00,19475,,,,19400,,,,,,,,</t>
  </si>
  <si>
    <t>2025-05-06 06:29:00,-1859136899.77755,0,0,0,0,0,0,0</t>
  </si>
  <si>
    <t>2025-05-06 06:29:00,-336414918.912001,0,0,0,0,0,0,0</t>
  </si>
  <si>
    <t>2025-05-06 06:29:00,269326206.817155,-615635.03164047,12667.8666666667,217,147651.351166667,2148.81,-0.0317406824583822,41.12</t>
  </si>
  <si>
    <t>2025-05-06 06:29:00,14245664.0039876,0,0,0,0,0,0,0</t>
  </si>
  <si>
    <t>2025-05-06 06:30:00,,560,,,,560,,,,,,,</t>
  </si>
  <si>
    <t>2025-05-06 06:30:00,,480,,,470,,,,,,,,</t>
  </si>
  <si>
    <t>2025-05-06 06:30:00,5600,,,5540,5600,,5710,,,,,5700,5540</t>
  </si>
  <si>
    <t>2025-05-06 06:30:00,19475,,,,19400,,,,,,,,</t>
  </si>
  <si>
    <t>2025-05-06 06:30:00,-1902513170.82919,0,0,0,0,0,0,0</t>
  </si>
  <si>
    <t>2025-05-06 06:30:00,-339780737.910759,0,0,0,0,0,0,0</t>
  </si>
  <si>
    <t>2025-05-06 06:30:00,269780224.578321,-650131.69825281,951.963636363633,24,20829.8812727272,235.68,-0.033132465244952,5.64</t>
  </si>
  <si>
    <t>2025-05-06 06:30:00,14234025.2175721,0,0,0,0,0,0,0</t>
  </si>
  <si>
    <t>2025-05-06 06:31:00,,560,,,,560,,,,,,,</t>
  </si>
  <si>
    <t>2025-05-06 06:31:00,,480,,,470,,,,,,,,</t>
  </si>
  <si>
    <t>2025-05-06 06:31:00,5600,,,5540,5600,,5710,,,,,5700,5540</t>
  </si>
  <si>
    <t>2025-05-06 06:31:00,19475,,,,19400,,,,,,,,</t>
  </si>
  <si>
    <t>2025-05-06 06:31:00,-1870299194.49934,0,0,0,0,0,0,0</t>
  </si>
  <si>
    <t>2025-05-06 06:31:00,-312578130.591019,0,0,0,0,0,0,0</t>
  </si>
  <si>
    <t>2025-05-06 06:31:00,269951768.283132,-653489.289390903,2900.2,90,47578.2068333334,778.02,-0.144986576493478,20.71</t>
  </si>
  <si>
    <t>2025-05-06 06:31:00,14274530.5627809,0,0,0,0,0,0,0</t>
  </si>
  <si>
    <t>2025-05-06 06:32:00,,560,,,,560,,,,,,,</t>
  </si>
  <si>
    <t>2025-05-06 06:32:00,,480,,,470,,,,,,,,</t>
  </si>
  <si>
    <t>2025-05-06 06:32:00,5600,,,5540,5600,,5710,,,,,5700,5540</t>
  </si>
  <si>
    <t>2025-05-06 06:32:00,19475,,,,19400,,,,,,,,</t>
  </si>
  <si>
    <t>2025-05-06 06:32:00,-1715825051.94153,0,0,0,0,0,0,0</t>
  </si>
  <si>
    <t>2025-05-06 06:32:00,-355161794.480323,0,0,0,0,0,0,0</t>
  </si>
  <si>
    <t>2025-05-06 06:32:00,269002115.673795,-637784.550842016,4076.21956521739,151,78468.9971884057,4908.69,-0.237579004355545,71.49</t>
  </si>
  <si>
    <t>2025-05-06 06:32:00,14406004.8456218,0,0,0,0,0,0,0</t>
  </si>
  <si>
    <t>2025-05-06 06:33:00,,560,,,,560,,,,,,,</t>
  </si>
  <si>
    <t>2025-05-06 06:33:00,,480,,,470,,,,,,,,</t>
  </si>
  <si>
    <t>2025-05-06 06:33:00,5600,,,5540,5600,,5710,,,,,5700,5540</t>
  </si>
  <si>
    <t>2025-05-06 06:33:00,19475,,,,19400,,,,,,,,</t>
  </si>
  <si>
    <t>2025-05-06 06:33:00,-1944307932.11684,0,0,0,0,0,0,0</t>
  </si>
  <si>
    <t>2025-05-06 06:33:00,-329478996.101491,0,0,0,0,0,0,0</t>
  </si>
  <si>
    <t>2025-05-06 06:33:00,270154053.334751,-769443.844171395,2417.5,54,53867.2669999999,626.62,-0.0478329570511524,13.81</t>
  </si>
  <si>
    <t>2025-05-06 06:33:00,14237918.0917364,0,0,0,0,0,0,0</t>
  </si>
  <si>
    <t>2025-05-06 06:34:00,,560,,,,560,,,,,,,</t>
  </si>
  <si>
    <t>2025-05-06 06:34:00,,480,,,470,,,,,,,,</t>
  </si>
  <si>
    <t>2025-05-06 06:34:00,5600,,,5540,5600,,5710,,,,,5700,5540</t>
  </si>
  <si>
    <t>2025-05-06 06:34:00,19475,,,,19400,,,,,,,,</t>
  </si>
  <si>
    <t>2025-05-06 06:34:00,-1817364510.2176,0,0,0,0,0,0,0</t>
  </si>
  <si>
    <t>2025-05-06 06:34:00,-384518941.515278,0,0,0,0,0,0,0</t>
  </si>
  <si>
    <t>2025-05-06 06:34:00,269696974.571552,-750806.081931577,2994.38333333333,92,58601.0391666666,951.54,-0.153218508388468,24.79</t>
  </si>
  <si>
    <t>2025-05-06 06:34:00,14297811.7190549,0,0,0,0,0,0,0</t>
  </si>
  <si>
    <t>2025-05-06 06:35:00,,560,,,,560,,,,,,,</t>
  </si>
  <si>
    <t>2025-05-06 06:35:00,,480,,,470,,,,,,,,</t>
  </si>
  <si>
    <t>2025-05-06 06:35:00,5600,,,5540,5600,,5710,,,,,5700,5540</t>
  </si>
  <si>
    <t>2025-05-06 06:35:00,19475,,,,19400,,,,,,,,</t>
  </si>
  <si>
    <t>2025-05-06 06:35:00,-1521978627.59011,0,0,0,0,0,0,0</t>
  </si>
  <si>
    <t>2025-05-06 06:35:00,-272146557.050447,0,0,0,0,0,0,0</t>
  </si>
  <si>
    <t>2025-05-06 06:35:00,272814215.478592,-447586.791966003,4925.86508951407,203,128048.300817988,5796.56,-0.255765736093709,93.65</t>
  </si>
  <si>
    <t>2025-05-06 06:35:00,14623917.5639275,0,0,0,0,0,0,0</t>
  </si>
  <si>
    <t>2025-05-06 06:36:00,,560,,,,560,,,,,,,</t>
  </si>
  <si>
    <t>2025-05-06 06:36:00,,480,,,470,,,,,,,,</t>
  </si>
  <si>
    <t>2025-05-06 06:36:00,5600,,,5540,5600,,5710,,,,,5700,5540</t>
  </si>
  <si>
    <t>2025-05-06 06:36:00,19475,,,,19400,,,,,,,,</t>
  </si>
  <si>
    <t>2025-05-06 06:36:00,-1539955570.87962,0,0,0,0,0,0,0</t>
  </si>
  <si>
    <t>2025-05-06 06:36:00,-214108705.405256,0,0,0,0,0,0,0</t>
  </si>
  <si>
    <t>2025-05-06 06:36:00,270896350.632506,-261089.032542387,2932.23333333334,69,56020.1370000001,774.75,0.0470890070618509,22.03</t>
  </si>
  <si>
    <t>2025-05-06 06:36:00,14809285.8369866,0,0,0,0,0,0,0</t>
  </si>
  <si>
    <t>2025-05-06 06:37:00,,560,,,,560,,,,,,,</t>
  </si>
  <si>
    <t>2025-05-06 06:37:00,,480,,,470,,,,,,,,</t>
  </si>
  <si>
    <t>2025-05-06 06:37:00,5600,,,5540,5600,,5710,,,,,5700,5540</t>
  </si>
  <si>
    <t>2025-05-06 06:37:00,19475,,,,19400,,,,,,,,</t>
  </si>
  <si>
    <t>2025-05-06 06:37:00,-1449194614.08642,0,0,0,0,0,0,0</t>
  </si>
  <si>
    <t>2025-05-06 06:37:00,-190425146.841686,0,0,0,0,0,0,0</t>
  </si>
  <si>
    <t>2025-05-06 06:37:00,270199806.485006,-112121.148602749,1656.59999999999,32,37337.3859999999,463.41,0.00485101768333709,11.4</t>
  </si>
  <si>
    <t>2025-05-06 06:37:00,14924892.7004512,0,0,0,0,0,0,0</t>
  </si>
  <si>
    <t>2025-05-06 06:38:00,,560,,,,560,,,,,,,</t>
  </si>
  <si>
    <t>2025-05-06 06:38:00,,480,,,470,,,,,,,,</t>
  </si>
  <si>
    <t>2025-05-06 06:38:00,5600,,,5540,5600,,5710,,,,,5700,5540</t>
  </si>
  <si>
    <t>2025-05-06 06:38:00,19475,,,,19400,,,,,,,,</t>
  </si>
  <si>
    <t>2025-05-06 06:38:00,-1404888653.27388,0,0,0,0,0,0,0</t>
  </si>
  <si>
    <t>2025-05-06 06:38:00,-167299275.346599,0,0,0,0,0,0,0</t>
  </si>
  <si>
    <t>2025-05-06 06:38:00,269468013.830852,-55799.827805016,1029.43333333333,22,13037.2496666667,221.02,0.00795017702465163,5.11</t>
  </si>
  <si>
    <t>2025-05-06 06:38:00,14981829.4550244,0,0,0,0,0,0,0</t>
  </si>
  <si>
    <t>2025-05-06 06:39:00,,560,,,,560,,,,,,,</t>
  </si>
  <si>
    <t>2025-05-06 06:39:00,,480,,,470,,,,,,,,</t>
  </si>
  <si>
    <t>2025-05-06 06:39:00,5600,,,5540,5600,,5710,,,,,5700,5540</t>
  </si>
  <si>
    <t>2025-05-06 06:39:00,19475,,,,19400,,,,,,,,</t>
  </si>
  <si>
    <t>2025-05-06 06:39:00,-1546380417.81819,0,0,0,0,0,0,0</t>
  </si>
  <si>
    <t>2025-05-06 06:39:00,-217641172.613413,0,0,0,0,0,0,0</t>
  </si>
  <si>
    <t>2025-05-06 06:39:00,271982009.487609,-343754.602236732,1436.6,40,22085.2033333333,366.91,-0.0260508433422473,8.54</t>
  </si>
  <si>
    <t>2025-05-06 06:39:00,14804350.2172155,0,0,0,0,0,0,0</t>
  </si>
  <si>
    <t>2025-05-06 06:40:00,,560,,,,560,,,,,,,</t>
  </si>
  <si>
    <t>2025-05-06 06:40:00,,480,,,470,,,,,,,,</t>
  </si>
  <si>
    <t>2025-05-06 06:40:00,5600,,,5540,5600,,5710,,,,,5700,5540</t>
  </si>
  <si>
    <t>2025-05-06 06:40:00,19475,,,,19400,,,,,,,,</t>
  </si>
  <si>
    <t>2025-05-06 06:40:00,-1494099954.62251,0,0,0,0,0,0,0</t>
  </si>
  <si>
    <t>2025-05-06 06:40:00,-187115300.796243,0,0,0,0,0,0,0</t>
  </si>
  <si>
    <t>2025-05-06 06:40:00,271093258.077135,-199956.57214719,2189.175,36,64530.7395833334,758.8,0.0984566608814709,20.16</t>
  </si>
  <si>
    <t>2025-05-06 06:40:00,14892535.1947774,0,0,0,0,0,0,0</t>
  </si>
  <si>
    <t>2025-05-06 06:41:00,,560,,,,560,,,,,,,</t>
  </si>
  <si>
    <t>2025-05-06 06:41:00,,480,,,470,,,,,,,,</t>
  </si>
  <si>
    <t>2025-05-06 06:41:00,5600,,,5540,5600,,5710,,,,,5700,5540</t>
  </si>
  <si>
    <t>2025-05-06 06:41:00,19475,,,,19400,,,,,,,,</t>
  </si>
  <si>
    <t>2025-05-06 06:41:00,-1594914687.32089,0,0,0,0,0,0,0</t>
  </si>
  <si>
    <t>2025-05-06 06:41:00,-279626360.043731,0,0,0,0,0,0,0</t>
  </si>
  <si>
    <t>2025-05-06 06:41:00,274032385.194893,-618461.267561355,912.716666666666,30,9733.55183333333,221.2,-0.0711405036873881,7.2</t>
  </si>
  <si>
    <t>2025-05-06 06:41:00,14598186.6096161,0,0,0,0,0,0,0</t>
  </si>
  <si>
    <t>2025-05-06 06:42:00,,560,,,,560,,,,,,,</t>
  </si>
  <si>
    <t>2025-05-06 06:42:00,,480,,,470,,,,,,,,</t>
  </si>
  <si>
    <t>2025-05-06 06:42:00,5600,,,5540,5600,,5710,,,,,5700,5540</t>
  </si>
  <si>
    <t>2025-05-06 06:42:00,19475,,,,19400,,,,,,,,</t>
  </si>
  <si>
    <t>2025-05-06 06:42:00,-1668908799.94177,0,0,0,0,0,0,0</t>
  </si>
  <si>
    <t>2025-05-06 06:42:00,-314894337.383315,0,0,0,0,0,0,0</t>
  </si>
  <si>
    <t>2025-05-06 06:42:00,268598402.781889,-716999.610140969,718.416666666668,73,4986.36216666668,102.04,-0.0802666810436766,2.68</t>
  </si>
  <si>
    <t>2025-05-06 06:42:00,14497762.9371792,0,0,0,0,0,0,0</t>
  </si>
  <si>
    <t>2025-05-06 06:43:00,,560,,,,560,,,,,,,</t>
  </si>
  <si>
    <t>2025-05-06 06:43:00,,480,,,470,,,,,,,,</t>
  </si>
  <si>
    <t>2025-05-06 06:43:00,5600,,,5540,5600,,5710,,,,,5700,5540</t>
  </si>
  <si>
    <t>2025-05-06 06:43:00,19475,,,,19400,,,,,,,,</t>
  </si>
  <si>
    <t>2025-05-06 06:43:00,-1574568220.12909,0,0,0,0,0,0,0</t>
  </si>
  <si>
    <t>2025-05-06 06:43:00,-291260266.091052,0,0,0,0,0,0,0</t>
  </si>
  <si>
    <t>2025-05-06 06:43:00,274014014.165444,-563159.961738688,2250.41666666667,60,40540.4491666666,605.69,0.0500562022451365,14.05</t>
  </si>
  <si>
    <t>2025-05-06 06:43:00,14547674.1067195,0,0,0,0,0,0,0</t>
  </si>
  <si>
    <t>2025-05-06 06:44:00,,560,,,,560,,,,,,,</t>
  </si>
  <si>
    <t>2025-05-06 06:44:00,,480,,,470,,,,,,,,</t>
  </si>
  <si>
    <t>2025-05-06 06:44:00,5600,,,5540,5600,,5710,,,,,5700,5540</t>
  </si>
  <si>
    <t>2025-05-06 06:44:00,19475,,,,19400,,,,,,,,</t>
  </si>
  <si>
    <t>2025-05-06 06:44:00,-1531514059.81548,0,0,0,0,0,0,0</t>
  </si>
  <si>
    <t>2025-05-06 06:44:00,-249751898.995029,0,0,0,0,0,0,0</t>
  </si>
  <si>
    <t>2025-05-06 06:44:00,273536339.243268,-511673.173715603,737.849999999999,14,16885.7915,183.9,0.0120406374827141,5.96</t>
  </si>
  <si>
    <t>2025-05-06 06:44:00,14666137.6911822,0,0,0,0,0,0,0</t>
  </si>
  <si>
    <t>2025-05-06 06:45:00,,560,,,,560,,,,,,,</t>
  </si>
  <si>
    <t>2025-05-06 06:45:00,,480,,,470,,,,,,,,</t>
  </si>
  <si>
    <t>2025-05-06 06:45:00,5600,,,5540,5600,,5710,,,,,5700,5540</t>
  </si>
  <si>
    <t>2025-05-06 06:45:00,19475,,,,19400,,,,,,,,</t>
  </si>
  <si>
    <t>2025-05-06 06:45:00,-1595797247.74454,0,0,0,0,0,0,0</t>
  </si>
  <si>
    <t>2025-05-06 06:45:00,-299023794.773073,0,0,0,0,0,0,0</t>
  </si>
  <si>
    <t>2025-05-06 06:45:00,268142576.185311,-646647.710185175,1026.4,40,20391.721,781.02,-0.0883405409461826,16.82</t>
  </si>
  <si>
    <t>2025-05-06 06:45:00,14514547.4635795,0,0,0,0,0,0,0</t>
  </si>
  <si>
    <t>2025-05-06 06:46:00,,560,,,,560,,,,,,,</t>
  </si>
  <si>
    <t>2025-05-06 06:46:00,,480,,,470,,,,,,,,</t>
  </si>
  <si>
    <t>2025-05-06 06:46:00,5600,,,5540,5600,,5710,,,,,5700,5540</t>
  </si>
  <si>
    <t>2025-05-06 06:46:00,19475,,,,19400,,,,,,,,</t>
  </si>
  <si>
    <t>2025-05-06 06:46:00,-1540819225.02871,0,0,0,0,0,0,0</t>
  </si>
  <si>
    <t>2025-05-06 06:46:00,-275807835.966479,0,0,0,0,0,0,0</t>
  </si>
  <si>
    <t>2025-05-06 06:46:00,272905766.771285,-593293.729354608,925.100000000002,16,12325.549,170.39,0.00526598739911301,3.72</t>
  </si>
  <si>
    <t>2025-05-06 06:46:00,14580020.9377596,0,0,0,0,0,0,0</t>
  </si>
  <si>
    <t>2025-05-06 06:47:00,,560,,,,560,,,,,,,</t>
  </si>
  <si>
    <t>2025-05-06 06:47:00,,480,,,470,,,,,,,,</t>
  </si>
  <si>
    <t>2025-05-06 06:47:00,5600,,,5540,5600,,5710,,,,,5700,5540</t>
  </si>
  <si>
    <t>2025-05-06 06:47:00,19475,,,,19400,,,,,,,,</t>
  </si>
  <si>
    <t>2025-05-06 06:47:00,-1614333599.41247,0,0,0,0,0,0,0</t>
  </si>
  <si>
    <t>2025-05-06 06:47:00,-322906339.333687,0,0,0,0,0,0,0</t>
  </si>
  <si>
    <t>2025-05-06 06:47:00,268072694.244858,-656539.148384565,726.533333333333,17,5635.321,101.92,-0.0240659650090494,2.32</t>
  </si>
  <si>
    <t>2025-05-06 06:47:00,14448889.3395076,0,0,0,0,0,0,0</t>
  </si>
  <si>
    <t>2025-05-06 06:48:00,,560,,,,560,,,,,,,</t>
  </si>
  <si>
    <t>2025-05-06 06:48:00,,480,,,470,,,,,,,,</t>
  </si>
  <si>
    <t>2025-05-06 06:48:00,5600,,,5540,5600,,5710,,,,,5700,5540</t>
  </si>
  <si>
    <t>2025-05-06 06:48:00,19475,,,,19400,,,,,,,,</t>
  </si>
  <si>
    <t>2025-05-06 06:48:00,-1540750470.77566,0,0,0,0,0,0,0</t>
  </si>
  <si>
    <t>2025-05-06 06:48:00,-302895447.900405,0,0,0,0,0,0,0</t>
  </si>
  <si>
    <t>2025-05-06 06:48:00,268065883.255135,-511909.619557494,968.394444444443,26,23819.3989444444,365.71,-0.0301854504643253,9.26</t>
  </si>
  <si>
    <t>2025-05-06 06:48:00,14487712.1797664,0,0,0,0,0,0,0</t>
  </si>
  <si>
    <t>2025-05-06 06:49:00,,560,,,,560,,,,,,,</t>
  </si>
  <si>
    <t>2025-05-06 06:49:00,,480,,,470,,,,,,,,</t>
  </si>
  <si>
    <t>2025-05-06 06:49:00,5600,,,5540,5600,,5710,,,,,5700,5540</t>
  </si>
  <si>
    <t>2025-05-06 06:49:00,19475,,,,19400,,,,,,,,</t>
  </si>
  <si>
    <t>2025-05-06 06:49:00,-1840188672.81406,0,0,0,0,0,0,0</t>
  </si>
  <si>
    <t>2025-05-06 06:49:00,-316294429.201657,0,0,0,0,0,0,0</t>
  </si>
  <si>
    <t>2025-05-06 06:49:00,270495822.284218,-785170.322817844,2021.76666666667,70,49604.5455000001,569.45,-0.0848115035194893,11.48</t>
  </si>
  <si>
    <t>2025-05-06 06:49:00,14235710.0097248,0,0,0,0,0,0,0</t>
  </si>
  <si>
    <t>2025-05-06 06:50:00,,560,,,,560,,,,,,,</t>
  </si>
  <si>
    <t>2025-05-06 06:50:00,,480,,,470,,,,,,,,</t>
  </si>
  <si>
    <t>2025-05-06 06:50:00,5600,,,5540,5600,,5710,,,,,5700,5540</t>
  </si>
  <si>
    <t>2025-05-06 06:50:00,19475,,,,19400,,,,,,,,</t>
  </si>
  <si>
    <t>2025-05-06 06:50:00,-1904391905.08912,0,0,0,0,0,0,0</t>
  </si>
  <si>
    <t>2025-05-06 06:50:00,-329640523.394661,0,0,0,0,0,0,0</t>
  </si>
  <si>
    <t>2025-05-06 06:50:00,271287576.550123,-847175.515124362,2268.96666666666,64,62240.8126666666,744.31,-0.0522445695931036,19</t>
  </si>
  <si>
    <t>2025-05-06 06:50:00,14176237.7927623,0,0,0,0,0,0,0</t>
  </si>
  <si>
    <t>2025-05-06 06:51:00,,555,,,,560,,,,,,,</t>
  </si>
  <si>
    <t>2025-05-06 06:51:00,,480,,,470,,,,,,,,</t>
  </si>
  <si>
    <t>2025-05-06 06:51:00,5600,,,5540,5600,,5710,,,,,5700,5540</t>
  </si>
  <si>
    <t>2025-05-06 06:51:00,19475,,,,19400,,,,,,,,</t>
  </si>
  <si>
    <t>2025-05-06 06:51:00,-1849729184.81028,0,0,0,0,0,0,0</t>
  </si>
  <si>
    <t>2025-05-06 06:51:00,-579246099.743775,0,0,0,0,0,0,0</t>
  </si>
  <si>
    <t>2025-05-06 06:51:00,267692698.763933,-923651.526988208,13512.6621212121,295,240045.593924243,2589.63,-0.379232280517628,78.72</t>
  </si>
  <si>
    <t>2025-05-06 06:51:00,13677365.1418858,0,0,0,0,0,0,0</t>
  </si>
  <si>
    <t>2025-05-06 06:52:00,,555,,,,560,,,,,,,</t>
  </si>
  <si>
    <t>2025-05-06 06:52:00,,480,,,470,,,,,,,,</t>
  </si>
  <si>
    <t>2025-05-06 06:52:00,5600,,,5540,5600,,5710,,,,,5700,5540</t>
  </si>
  <si>
    <t>2025-05-06 06:52:00,19475,,,,19400,,,,,,,,</t>
  </si>
  <si>
    <t>2025-05-06 06:52:00,-1985904326.09449,0,0,0,0,0,0,0</t>
  </si>
  <si>
    <t>2025-05-06 06:52:00,-523803885.191964,0,0,0,0,0,0,0</t>
  </si>
  <si>
    <t>2025-05-06 06:52:00,270469971.032735,-949567.697374183,11288.8488095238,282,198928.145511905,2544.7,-0.303243544547035,66.5</t>
  </si>
  <si>
    <t>2025-05-06 06:52:00,13584150.6468333,0,0,0,0,0,0,0</t>
  </si>
  <si>
    <t>2025-05-06 06:53:00,,555,,,,560,,,,,,,</t>
  </si>
  <si>
    <t>2025-05-06 06:53:00,,480,,,470,,,,,,,,</t>
  </si>
  <si>
    <t>2025-05-06 06:53:00,5600,,,5540,5600,,5710,,,,,5700,5540</t>
  </si>
  <si>
    <t>2025-05-06 06:53:00,19475,,,,19400,,,,,,,,</t>
  </si>
  <si>
    <t>2025-05-06 06:53:00,-1952330465.5759,0,0,0,0,0,0,0</t>
  </si>
  <si>
    <t>2025-05-06 06:53:00,-513235356.241771,0,0,0,0,0,0,0</t>
  </si>
  <si>
    <t>2025-05-06 06:53:00,268770352.46587,-1022478.48628346,7669.26666666666,175,152782.749166667,1864.11,-0.144629633450729,37.95</t>
  </si>
  <si>
    <t>2025-05-06 06:53:00,13595096.7467625,0,0,0,0,0,0,0</t>
  </si>
  <si>
    <t>2025-05-06 06:54:00,,555,,,,560,,,,,,,</t>
  </si>
  <si>
    <t>2025-05-06 06:54:00,,480,,,470,,,,,,,,</t>
  </si>
  <si>
    <t>2025-05-06 06:54:00,5600,,,5540,5600,,5710,,,,,5700,5540</t>
  </si>
  <si>
    <t>2025-05-06 06:54:00,19475,,,,19400,,,,,,,,</t>
  </si>
  <si>
    <t>2025-05-06 06:54:00,-1880904162.8469,0,0,0,0,0,0,0</t>
  </si>
  <si>
    <t>2025-05-06 06:54:00,-563477641.882621,0,0,0,0,0,0,0</t>
  </si>
  <si>
    <t>2025-05-06 06:54:00,267890218.3665,-970866.425338773,1622.23333333333,99,12326.0228333333,282.92,-0.239918943577695,10.49</t>
  </si>
  <si>
    <t>2025-05-06 06:54:00,13681770.5463112,0,0,0,0,0,0,0</t>
  </si>
  <si>
    <t>2025-05-06 06:55:00,,555,,,,560,,,,,,,</t>
  </si>
  <si>
    <t>2025-05-06 06:55:00,,480,,,470,,,,,,,,</t>
  </si>
  <si>
    <t>2025-05-06 06:55:00,5600,,,5540,5600,,5710,,,,,5700,5540</t>
  </si>
  <si>
    <t>2025-05-06 06:55:00,19475,,,,19400,,,,,,,,</t>
  </si>
  <si>
    <t>2025-05-06 06:55:00,-1865916801.7173,0,0,0,0,0,0,0</t>
  </si>
  <si>
    <t>2025-05-06 06:55:00,-558436965.275231,0,0,0,0,0,0,0</t>
  </si>
  <si>
    <t>2025-05-06 06:55:00,268361968.590425,-768738.533432452,12175.5133333333,171,585164.782433331,6391.67,0.663850682780856,116.57</t>
  </si>
  <si>
    <t>2025-05-06 06:55:00,13688871.0512221,0,0,0,0,0,0,0</t>
  </si>
  <si>
    <t>2025-05-06 06:56:00,,555,,,,560,,,,,,,</t>
  </si>
  <si>
    <t>2025-05-06 06:56:00,,480,,,470,,,,,,,,</t>
  </si>
  <si>
    <t>2025-05-06 06:56:00,5600,,,5540,5600,,5710,,,,,5700,5540</t>
  </si>
  <si>
    <t>2025-05-06 06:56:00,19475,,,,19400,,,,,,,,</t>
  </si>
  <si>
    <t>2025-05-06 06:56:00,-1800204703.24112,0,0,0,0,0,0,0</t>
  </si>
  <si>
    <t>2025-05-06 06:56:00,-513673340.648573,0,0,0,0,0,0,0</t>
  </si>
  <si>
    <t>2025-05-06 06:56:00,264635568.960969,-843746.30703371,3026.45565217391,77,71780.5002347825,1124.57,-0.0976863110336248,25.37</t>
  </si>
  <si>
    <t>2025-05-06 06:56:00,13755787.856957,0,0,0,0,0,0,0</t>
  </si>
  <si>
    <t>2025-05-06 06:57:00,,555,,,,560,,,,,,,</t>
  </si>
  <si>
    <t>2025-05-06 06:57:00,,480,,,470,,,,,,,,</t>
  </si>
  <si>
    <t>2025-05-06 06:57:00,5600,,,5540,5600,,5710,,,,,5700,5540</t>
  </si>
  <si>
    <t>2025-05-06 06:57:00,19475,,,,19400,,,,,,,,</t>
  </si>
  <si>
    <t>2025-05-06 06:57:00,-1755598563.92903,0,0,0,0,0,0,0</t>
  </si>
  <si>
    <t>2025-05-06 06:57:00,-499438684.186546,0,0,0,0,0,0,0</t>
  </si>
  <si>
    <t>2025-05-06 06:57:00,265357227.587585,-728642.313461599,8789.36443954331,316,397778.111996202,12686.41,0.00576517621726165,190.7</t>
  </si>
  <si>
    <t>2025-05-06 06:57:00,13750459.952572,0,0,0,0,0,0,0</t>
  </si>
  <si>
    <t>2025-05-06 06:58:00,,555,,,,560,,,,,,,</t>
  </si>
  <si>
    <t>2025-05-06 06:58:00,,480,,,470,,,,,,,,</t>
  </si>
  <si>
    <t>2025-05-06 06:58:00,5600,,,5540,5600,,5710,,,,,5700,5540</t>
  </si>
  <si>
    <t>2025-05-06 06:58:00,19475,,,,19400,,,,,,,,</t>
  </si>
  <si>
    <t>2025-05-06 06:58:00,-1648439084.60208,0,0,0,0,0,0,0</t>
  </si>
  <si>
    <t>2025-05-06 06:58:00,-431397855.781465,0,0,0,0,0,0,0</t>
  </si>
  <si>
    <t>2025-05-06 06:58:00,277725464.122849,-620532.76092953,5830.86666666666,157,168772.613333334,2385.55,-0.160351696610115,58.77</t>
  </si>
  <si>
    <t>2025-05-06 06:58:00,13890650.7012527,0,0,0,0,0,0,0</t>
  </si>
  <si>
    <t>2025-05-06 06:59:00,,560,,,,560,,,,,,,</t>
  </si>
  <si>
    <t>2025-05-06 06:59:00,,480,,,470,,,,,,,,</t>
  </si>
  <si>
    <t>2025-05-06 06:59:00,5600,,,5540,5600,,5710,,,,,5700,5540</t>
  </si>
  <si>
    <t>2025-05-06 06:59:00,19475,,,,19400,,,,,,,,</t>
  </si>
  <si>
    <t>2025-05-06 06:59:00,-2054213713.70411,0,0,0,0,0,0,0</t>
  </si>
  <si>
    <t>2025-05-06 06:59:00,-382519510.012302,0,0,0,0,0,0,0</t>
  </si>
  <si>
    <t>2025-05-06 06:59:00,272237711.593486,-605548.035424917,6336.36666666666,110,188214.632666666,1879.3,0.0922380936636919,34.33</t>
  </si>
  <si>
    <t>2025-05-06 06:59:00,13994189.8710603,0,0,0,0,0,0,0</t>
  </si>
  <si>
    <t>2025-05-06 07:00:00,,560,,,,560,,,,,,,</t>
  </si>
  <si>
    <t>2025-05-06 07:00:00,,480,,,470,,,,,,,,</t>
  </si>
  <si>
    <t>2025-05-06 07:00:00,5600,,,5540,5600,,5710,,,,,5700,5540</t>
  </si>
  <si>
    <t>2025-05-06 07:00:00,19475,,,,19400,,,,,,,,</t>
  </si>
  <si>
    <t>2025-05-06 07:00:00,-1949782863.62852,0,0,0,0,0,0,0</t>
  </si>
  <si>
    <t>2025-05-06 07:00:00,-326187870.484199,0,0,0,0,0,0,0</t>
  </si>
  <si>
    <t>2025-05-06 07:00:00,270204606.102708,-560379.061338335,4021.45,128,31397.7588333333,543.39,-0.244188706221134,15.59</t>
  </si>
  <si>
    <t>2025-05-06 07:00:00,14170241.7684228,0,0,0,0,0,0,0</t>
  </si>
  <si>
    <t>2025-05-06 07:01:00,,560,,,,560,,,,,,,</t>
  </si>
  <si>
    <t>2025-05-06 07:01:00,,480,,,470,,,,,,,,</t>
  </si>
  <si>
    <t>2025-05-06 07:01:00,5600,,,5540,5600,,5710,,,,,5700,5540</t>
  </si>
  <si>
    <t>2025-05-06 07:01:00,19475,,,,19400,,,,,,,,</t>
  </si>
  <si>
    <t>2025-05-06 07:01:00,-1759096646.33837,0,0,0,0,0,0,0</t>
  </si>
  <si>
    <t>2025-05-06 07:01:00,-341515633.820568,0,0,0,0,0,0,0</t>
  </si>
  <si>
    <t>2025-05-06 07:01:00,268573775.581091,-434748.038215499,1694.16818181818,51,39751.3593030304,621.5,-0.0334596814152811,16.16</t>
  </si>
  <si>
    <t>2025-05-06 07:01:00,14338128.1368834,0,0,0,0,0,0,0</t>
  </si>
  <si>
    <t>2025-05-06 07:02:00,,560,,,,560,,,,,,,</t>
  </si>
  <si>
    <t>2025-05-06 07:02:00,,480,,,470,,,,,,,,</t>
  </si>
  <si>
    <t>2025-05-06 07:02:00,5600,,,5540,5600,,5710,,,,,5700,5540</t>
  </si>
  <si>
    <t>2025-05-06 07:02:00,19475,,,,19400,,,,,,,,</t>
  </si>
  <si>
    <t>2025-05-06 07:02:00,-1709703946.99221,0,0,0,0,0,0,0</t>
  </si>
  <si>
    <t>2025-05-06 07:02:00,-341457331.782296,0,0,0,0,0,0,0</t>
  </si>
  <si>
    <t>2025-05-06 07:02:00,268718460.330352,-295764.46919066,1409.93333333334,39,35449.0056666669,487.84,-0.0386741691894272,12.17</t>
  </si>
  <si>
    <t>2025-05-06 07:02:00,14348363.4370299,0,0,0,0,0,0,0</t>
  </si>
  <si>
    <t>2025-05-06 07:03:00,,560,,,,560,,,,,,,</t>
  </si>
  <si>
    <t>2025-05-06 07:03:00,,480,,,470,,,,,,,,</t>
  </si>
  <si>
    <t>2025-05-06 07:03:00,5600,,,5540,5600,,5710,,,,,5700,5540</t>
  </si>
  <si>
    <t>2025-05-06 07:03:00,19475,,,,19400,,,,,,,,</t>
  </si>
  <si>
    <t>2025-05-06 07:03:00,-1709729965.54912,0,0,0,0,0,0,0</t>
  </si>
  <si>
    <t>2025-05-06 07:03:00,-345713930.265752,0,0,0,0,0,0,0</t>
  </si>
  <si>
    <t>2025-05-06 07:03:00,268811438.658434,-356110.941062879,1840.61666666667,44,17780.1428333333,287.07,-0.0848060945728458,8.37</t>
  </si>
  <si>
    <t>2025-05-06 07:03:00,14318628.0725969,0,0,0,0,0,0,0</t>
  </si>
  <si>
    <t>2025-05-06 07:04:00,,560,,,,560,,,,,,,</t>
  </si>
  <si>
    <t>2025-05-06 07:04:00,,480,,,470,,,,,,,,</t>
  </si>
  <si>
    <t>2025-05-06 07:04:00,5600,,,5540,5600,,5710,,,,,5700,5540</t>
  </si>
  <si>
    <t>2025-05-06 07:04:00,19475,,,,19400,,,,,,,,</t>
  </si>
  <si>
    <t>2025-05-06 07:04:00,-1749259991.96425,0,0,0,0,0,0,0</t>
  </si>
  <si>
    <t>2025-05-06 07:04:00,-371015482.553189,0,0,0,0,0,0,0</t>
  </si>
  <si>
    <t>2025-05-06 07:04:00,268504704.701636,-422012.404037194,630.389393939393,16,25353.4326363636,352.02,0.00712891520561958,6.37</t>
  </si>
  <si>
    <t>2025-05-06 07:04:00,14250108.807109,0,0,0,0,0,0,0</t>
  </si>
  <si>
    <t>2025-05-06 07:05:00,,560,,,,560,,,,,,,</t>
  </si>
  <si>
    <t>2025-05-06 07:05:00,,480,,,470,,,,,,,,</t>
  </si>
  <si>
    <t>2025-05-06 07:05:00,5600,,,5540,5600,,5710,,,,,5700,5540</t>
  </si>
  <si>
    <t>2025-05-06 07:05:00,19475,,,,19400,,,,,,,,</t>
  </si>
  <si>
    <t>2025-05-06 07:05:00,-1800094167.22223,0,0,0,0,0,0,0</t>
  </si>
  <si>
    <t>2025-05-06 07:05:00,-316396196.471092,0,0,0,0,0,0,0</t>
  </si>
  <si>
    <t>2025-05-06 07:05:00,269345605.661505,-447978.472530012,718.97803030303,21,11694.4529772727,208.2,-0.0358852920177687,5.34</t>
  </si>
  <si>
    <t>2025-05-06 07:05:00,14165630.7426608,0,0,0,0,0,0,0</t>
  </si>
  <si>
    <t>2025-05-06 07:06:00,,560,,,,560,,,,,,,</t>
  </si>
  <si>
    <t>2025-05-06 07:06:00,,480,,,470,,,,,,,,</t>
  </si>
  <si>
    <t>2025-05-06 07:06:00,5600,,,5540,5600,,5710,,,,,5700,5540</t>
  </si>
  <si>
    <t>2025-05-06 07:06:00,19475,,,,19400,,,,,,,,</t>
  </si>
  <si>
    <t>2025-05-06 07:06:00,-1700185190.78389,0,0,0,0,0,0,0</t>
  </si>
  <si>
    <t>2025-05-06 07:06:00,-358555480.217085,0,0,0,0,0,0,0</t>
  </si>
  <si>
    <t>2025-05-06 07:06:00,268771249.929555,-374126.902428717,768.083333333333,30,8423.62749999998,147.85,-0.0669025765879696,4.74</t>
  </si>
  <si>
    <t>2025-05-06 07:06:00,14295987.3769637,0,0,0,0,0,0,0</t>
  </si>
  <si>
    <t>2025-05-06 07:07:00,,560,,,,560,,,,,,,</t>
  </si>
  <si>
    <t>2025-05-06 07:07:00,,480,,,470,,,,,,,,</t>
  </si>
  <si>
    <t>2025-05-06 07:07:00,5600,,,5540,5600,,5710,,,,,5700,5540</t>
  </si>
  <si>
    <t>2025-05-06 07:07:00,19475,,,,19400,,,,,,,,</t>
  </si>
  <si>
    <t>2025-05-06 07:07:00,-1820541409.48491,0,0,0,0,0,0,0</t>
  </si>
  <si>
    <t>2025-05-06 07:07:00,-333111740.693448,0,0,0,0,0,0,0</t>
  </si>
  <si>
    <t>2025-05-06 07:07:00,269018027.892662,-520496.048508979,2910.64166666666,64,83464.0082499997,1169.73,0.0161447106747028,24.84</t>
  </si>
  <si>
    <t>2025-05-06 07:07:00,14136527.9497704,0,0,0,0,0,0,0</t>
  </si>
  <si>
    <t>2025-05-06 07:08:00,,560,,,,560,,,,,,,</t>
  </si>
  <si>
    <t>2025-05-06 07:08:00,,480,,,470,,,,,,,,</t>
  </si>
  <si>
    <t>2025-05-06 07:08:00,5600,,,5540,5600,,5710,,,,,5700,5540</t>
  </si>
  <si>
    <t>2025-05-06 07:08:00,19475,,,,19400,,,,,,,,</t>
  </si>
  <si>
    <t>2025-05-06 07:08:00,-1691367046.48464,0,0,0,0,0,0,0</t>
  </si>
  <si>
    <t>2025-05-06 07:08:00,-374596944.025697,0,0,0,0,0,0,0</t>
  </si>
  <si>
    <t>2025-05-06 07:08:00,268368151.935403,-353332.228829298,1682.55,35,66208.0644999998,696.67,0.00474305122456677,14.28</t>
  </si>
  <si>
    <t>2025-05-06 07:08:00,14232440.9508431,0,0,0,0,0,0,0</t>
  </si>
  <si>
    <t>2025-05-06 07:09:00,,560,,,,560,,,,,,,</t>
  </si>
  <si>
    <t>2025-05-06 07:09:00,,480,,,470,,,,,,,,</t>
  </si>
  <si>
    <t>2025-05-06 07:09:00,5600,,,5540,5600,,5710,,,,,5700,5540</t>
  </si>
  <si>
    <t>2025-05-06 07:09:00,19475,,,,19400,,,,,,,,</t>
  </si>
  <si>
    <t>2025-05-06 07:09:00,-1916638981.22947,0,0,0,0,0,0,0</t>
  </si>
  <si>
    <t>2025-05-06 07:09:00,-343351223.44201,0,0,0,0,0,0,0</t>
  </si>
  <si>
    <t>2025-05-06 07:09:00,270482359.551027,-509727.369063863,2039.34166666666,42,34135.6322499999,535.62,-0.065493213622976,16.29</t>
  </si>
  <si>
    <t>2025-05-06 07:09:00,14075564.9866792,0,0,0,0,0,0,0</t>
  </si>
  <si>
    <t>2025-05-06 07:42:00,,555,,,,560,,,,,,,</t>
  </si>
  <si>
    <t>2025-05-06 07:42:00,,480,,,470,,,,,,,,</t>
  </si>
  <si>
    <t>2025-05-06 07:42:00,5600,,,5540,5600,,5710,,,,,5700,5540</t>
  </si>
  <si>
    <t>2025-05-06 07:42:00,19475,,,,19400,,,,,,,,</t>
  </si>
  <si>
    <t>2025-05-06 07:42:00,-1784046395.34903,0,0,0,0,0,0,0</t>
  </si>
  <si>
    <t>2025-05-06 07:42:00,-528224314.259309,0,0,0,0,0,0,0</t>
  </si>
  <si>
    <t>2025-05-06 07:42:00,266109545.275941,-283156.946649586,95740.5321330959,1622,3234503.81292669,28562.04,0.94982209936407,635.27</t>
  </si>
  <si>
    <t>2025-05-06 07:42:00,13462299.3865041,0,0,0,0,0,0,0</t>
  </si>
  <si>
    <t>2025-05-06 07:43:00,,555,,,,560,,,,,,,</t>
  </si>
  <si>
    <t>2025-05-06 07:43:00,,480,,,470,,,,,,,,</t>
  </si>
  <si>
    <t>2025-05-06 07:43:00,5600,,,5540,5600,,5710,,,,,5700,5540</t>
  </si>
  <si>
    <t>2025-05-06 07:43:00,19475,,,,19400,,,,,,,,</t>
  </si>
  <si>
    <t>2025-05-06 07:43:00,-1833282392.89488,0,0,0,0,0,0,0</t>
  </si>
  <si>
    <t>2025-05-06 07:43:00,-503160397.673706,0,0,0,0,0,0,0</t>
  </si>
  <si>
    <t>2025-05-06 07:43:00,267591492.299628,-257315.804880735,861.300000000002,16,23195.3730000001,199.35,-0.0122561480976038,4.68</t>
  </si>
  <si>
    <t>2025-05-06 07:43:00,13397809.9954049,0,0,0,0,0,0,0</t>
  </si>
  <si>
    <t>2025-05-06 07:44:00,,555,,,,560,,,,,,,</t>
  </si>
  <si>
    <t>2025-05-06 07:44:00,,480,,,470,,,,,,,,</t>
  </si>
  <si>
    <t>2025-05-06 07:44:00,5600,,,5540,5600,,5710,,,,,5700,5540</t>
  </si>
  <si>
    <t>2025-05-06 07:44:00,19475,,,,19400,,,,,,,,</t>
  </si>
  <si>
    <t>2025-05-06 07:44:00,-1880808393.7815,0,0,0,0,0,0,0</t>
  </si>
  <si>
    <t>2025-05-06 07:44:00,-596072193.306809,0,0,0,0,0,0,0</t>
  </si>
  <si>
    <t>2025-05-06 07:44:00,268353909.85593,-213557.505953959,1181.54999999999,15,57984.2794999993,455.69,0.0226471508236672,7.1</t>
  </si>
  <si>
    <t>2025-05-06 07:44:00,13361158.5628626,0,0,0,0,0,0,0</t>
  </si>
  <si>
    <t>2025-05-06 07:45:00,,555,,,,560,,,,,,,</t>
  </si>
  <si>
    <t>2025-05-06 07:45:00,,480,,,470,,,,,,,,</t>
  </si>
  <si>
    <t>2025-05-06 07:45:00,5600,,,5540,5600,,5710,,,,,5700,5540</t>
  </si>
  <si>
    <t>2025-05-06 07:45:00,19475,,,,19400,,,,,,,,</t>
  </si>
  <si>
    <t>2025-05-06 07:45:00,-1896097288.64693,0,0,0,0,0,0,0</t>
  </si>
  <si>
    <t>2025-05-06 07:45:00,-601915141.178233,0,0,0,0,0,0,0</t>
  </si>
  <si>
    <t>2025-05-06 07:45:00,267943959.906375,-265110.157369699,4857.53333333333,83,50893.7666666666,585.41,-0.0603589413736494,11.45</t>
  </si>
  <si>
    <t>2025-05-06 07:45:00,13339140.575995,0,0,0,0,0,0,0</t>
  </si>
  <si>
    <t>2025-05-06 07:47:00,,555,,,,560,,,,,,,</t>
  </si>
  <si>
    <t>2025-05-06 07:47:00,,480,,,470,,,,,,,,</t>
  </si>
  <si>
    <t>2025-05-06 07:47:00,5600,,,5540,5600,,5710,,,,,5700,5540</t>
  </si>
  <si>
    <t>2025-05-06 07:47:00,19475,,,,19400,,,,,,,,</t>
  </si>
  <si>
    <t>2025-05-06 07:47:00,-1830303343.52958,0,0,0,0,0,0,0</t>
  </si>
  <si>
    <t>2025-05-06 07:47:00,-506013620.818787,0,0,0,0,0,0,0</t>
  </si>
  <si>
    <t>2025-05-06 07:47:00,267498008.532664,-254172.960762414,5173.45000000001,48,77874.6565000002,615.25,-0.0380799257393662,12.35</t>
  </si>
  <si>
    <t>2025-05-06 07:47:00,13383363.4244859,0,0,0,0,0,0,0</t>
  </si>
  <si>
    <t>2025-05-06 07:48:00,,560,,,,560,,,,,,,</t>
  </si>
  <si>
    <t>2025-05-06 07:48:00,,480,,,470,,,,,,,,</t>
  </si>
  <si>
    <t>2025-05-06 07:48:00,5600,,,5540,5600,,5710,,,,,5700,5540</t>
  </si>
  <si>
    <t>2025-05-06 07:48:00,19475,,,,19400,,,,,,,,</t>
  </si>
  <si>
    <t>2025-05-06 07:48:00,-1588491876.0325,0,0,0,0,0,0,0</t>
  </si>
  <si>
    <t>2025-05-06 07:48:00,-515189971.316475,0,0,0,0,0,0,0</t>
  </si>
  <si>
    <t>2025-05-06 07:48:00,273720028.344554,-185075.162637518,2253.6,57,53038.5876666666,584.46,-0.0581772001073934,14.54</t>
  </si>
  <si>
    <t>2025-05-06 07:48:00,13624565.8533035,0,0,0,0,0,0,0</t>
  </si>
  <si>
    <t>GEX-VOL</t>
  </si>
  <si>
    <t>2025-05-06 07:49:00,,560,,,,560,,,,,,,</t>
  </si>
  <si>
    <t>2025-05-06 07:49:00,,480,,,470,,,,,,,,</t>
  </si>
  <si>
    <t>2025-05-06 07:49:00,5600,,,5540,5600,,5710,,,,,5700,5540</t>
  </si>
  <si>
    <t>2025-05-06 07:49:00,19475,,,,19400,,,,,,,,</t>
  </si>
  <si>
    <t>2025-05-06 07:49:00,-2113635074.3184,0,0,0,0,0,0,0</t>
  </si>
  <si>
    <t>2025-05-06 07:49:00,-478518497.721733,0,0,0,0,0,0,0</t>
  </si>
  <si>
    <t>2025-05-06 07:49:00,273304717.140474,-172718.788087271,1420.28333333334,47,31207.0868333334,320.09,-0.0850387371934235,8.8</t>
  </si>
  <si>
    <t>2025-05-06 07:49:00,13682055.9307103,0,0,0,0,0,0,0</t>
  </si>
  <si>
    <t>2025-05-06 07:50:00,,560,,,,560,,,,,,,</t>
  </si>
  <si>
    <t>2025-05-06 07:50:00,,480,,,470,,,,,,,,</t>
  </si>
  <si>
    <t>2025-05-06 07:50:00,5600,,,5540,5600,,5710,,,,,5700,5540</t>
  </si>
  <si>
    <t>2025-05-06 07:50:00,19475,,,,19400,,,,,,,,</t>
  </si>
  <si>
    <t>2025-05-06 07:50:00,-2093111806.4572,0,0,0,0,0,0,0</t>
  </si>
  <si>
    <t>2025-05-06 07:50:00,-461093556.436136,0,0,0,0,0,0,0</t>
  </si>
  <si>
    <t>2025-05-06 07:50:00,273081519.829252,-153702.055957476,2441.65151515151,56,43433.9842121212,791.42,-0.0525916726068968,18.88</t>
  </si>
  <si>
    <t>2025-05-06 07:50:00,13718935.0815022,0,0,0,0,0,0,0</t>
  </si>
  <si>
    <t>2025-05-06 07:51:00,,560,,,,560,,,,,,,</t>
  </si>
  <si>
    <t>2025-05-06 07:51:00,,480,,,470,,,,,,,,</t>
  </si>
  <si>
    <t>2025-05-06 07:51:00,5600,,,5540,5600,,5710,,,,,5700,5540</t>
  </si>
  <si>
    <t>2025-05-06 07:51:00,19475,,,,19400,,,,,,,,</t>
  </si>
  <si>
    <t>2025-05-06 07:51:00,-2054801210.32562,0,0,0,0,0,0,0</t>
  </si>
  <si>
    <t>2025-05-06 07:51:00,-496448186.498924,0,0,0,0,0,0,0</t>
  </si>
  <si>
    <t>2025-05-06 07:51:00,273531099.776411,-157622.812489744,6722.28333333334,101,155590.496166667,1392.82,-0.0283884875578497,33.06</t>
  </si>
  <si>
    <t>2025-05-06 07:51:00,13678831.1938669,0,0,0,0,0,0,0</t>
  </si>
  <si>
    <t>2025-05-06 07:52:00,,560,,,,560,,,,,,,</t>
  </si>
  <si>
    <t>2025-05-06 07:52:00,,480,,,470,,,,,,,,</t>
  </si>
  <si>
    <t>2025-05-06 07:52:00,5600,,,5540,5600,,5710,,,,,5700,5540</t>
  </si>
  <si>
    <t>2025-05-06 07:52:00,19475,,,,19400,,,,,,,,</t>
  </si>
  <si>
    <t>2025-05-06 07:52:00,-2133764288.89054,0,0,0,0,0,0,0</t>
  </si>
  <si>
    <t>2025-05-06 07:52:00,-440523196.029816,0,0,0,0,0,0,0</t>
  </si>
  <si>
    <t>2025-05-06 07:52:00,7979354.21039378,-4306355.47659045,65022.4666666663,713,2119538.31866665,17916.82,0.912838037663298,400.66</t>
  </si>
  <si>
    <t>2025-05-06 07:52:00,13736216.7926691,0,0,0,0,0,0,0</t>
  </si>
  <si>
    <t>2025-05-06 07:53:00,,560,,,,560,,,,,,,</t>
  </si>
  <si>
    <t>2025-05-06 07:53:00,,480,,,470,,,,,,,,</t>
  </si>
  <si>
    <t>2025-05-06 07:53:00,5600,,,5540,5600,,5710,,,,,5700,5540</t>
  </si>
  <si>
    <t>2025-05-06 07:53:00,19475,,,,19400,,,,,,,,</t>
  </si>
  <si>
    <t>2025-05-06 07:53:00,-2064723684.86212,0,0,0,0,0,0,0</t>
  </si>
  <si>
    <t>2025-05-06 07:53:00,-414064034.96165,0,0,0,0,0,0,0</t>
  </si>
  <si>
    <t>2025-05-06 07:53:00,7950241.52241509,-4280015.32100784,816,113,599.225,74.3,-0.0335888975276798,2.63</t>
  </si>
  <si>
    <t>2025-05-06 07:53:00,13796593.2175055,0,0,0,0,0,0,0</t>
  </si>
  <si>
    <t>2025-05-06 07:54:00,,560,,,,560,,,,,,,</t>
  </si>
  <si>
    <t>2025-05-06 07:54:00,,480,,,470,,,,,,,,</t>
  </si>
  <si>
    <t>2025-05-06 07:54:00,5600,,,5540,5600,,5710,,,,,5700,5540</t>
  </si>
  <si>
    <t>2025-05-06 07:54:00,19475,,,,19400,,,,,,,,</t>
  </si>
  <si>
    <t>2025-05-06 07:54:00,-2147649488.32655,0,0,0,0,0,0,0</t>
  </si>
  <si>
    <t>2025-05-06 07:54:00,-452690347.26493,0,0,0,0,0,0,0</t>
  </si>
  <si>
    <t>2025-05-06 07:54:00,8058384.86787662,-4350093.9770962,3813.58333333333,145,74344.4044999998,920.59,-0.0965525540173317,24.07</t>
  </si>
  <si>
    <t>2025-05-06 07:54:00,13720959.8338538,0,0,0,0,0,0,0</t>
  </si>
  <si>
    <t>2025-05-06 07:55:00,,560,,,,560,,,,,,,</t>
  </si>
  <si>
    <t>2025-05-06 07:55:00,,480,,,470,,,,,,,,</t>
  </si>
  <si>
    <t>2025-05-06 07:55:00,5600,,,5540,5600,,5710,,,,,5700,5540</t>
  </si>
  <si>
    <t>2025-05-06 07:55:00,19475,,,,19400,,,,,,,,</t>
  </si>
  <si>
    <t>2025-05-06 07:55:00,-1950892314.82531,0,0,0,0,0,0,0</t>
  </si>
  <si>
    <t>2025-05-06 07:55:00,-399120926.915797,0,0,0,0,0,0,0</t>
  </si>
  <si>
    <t>2025-05-06 07:55:00,7722345.08973145,-4218612.22977935,2553.8,142,61412.2249999999,753.36,0.0240997017119797,18.12</t>
  </si>
  <si>
    <t>2025-05-06 07:55:00,13828737.2731957,0,0,0,0,0,0,0</t>
  </si>
  <si>
    <t>2025-05-06 07:56:00,,560,,,,560,,,,,,,</t>
  </si>
  <si>
    <t>2025-05-06 07:56:00,,480,,,470,,,,,,,,</t>
  </si>
  <si>
    <t>2025-05-06 07:56:00,5600,,,5540,5600,,5710,,,,,5700,5540</t>
  </si>
  <si>
    <t>2025-05-06 07:56:00,19475,,,,19400,,,,,,,,</t>
  </si>
  <si>
    <t>2025-05-06 07:56:00,-1824512860.53718,0,0,0,0,0,0,0</t>
  </si>
  <si>
    <t>2025-05-06 07:56:00,-356259350.616459,0,0,0,0,0,0,0</t>
  </si>
  <si>
    <t>2025-05-06 07:56:00,7543196.39280584,-4225951.77982253,2822.8,70,47822.4476666667,566.51,-0.101055686967095,13.24</t>
  </si>
  <si>
    <t>2025-05-06 07:56:00,13928557.0405751,0,0,0,0,0,0,0</t>
  </si>
  <si>
    <t>2025-05-06 07:57:00,,560,,,,560,,,,,,,</t>
  </si>
  <si>
    <t>2025-05-06 07:57:00,,480,,,470,,,,,,,,</t>
  </si>
  <si>
    <t>2025-05-06 07:57:00,5600,,,5540,5600,,5710,,,,,5700,5540</t>
  </si>
  <si>
    <t>2025-05-06 07:57:00,19475,,,,19400,,,,,,,,</t>
  </si>
  <si>
    <t>2025-05-06 07:57:00,-1845835639.25056,0,0,0,0,0,0,0</t>
  </si>
  <si>
    <t>2025-05-06 07:57:00,-335849940.662199,0,0,0,0,0,0,0</t>
  </si>
  <si>
    <t>2025-05-06 07:57:00,7550077.31021299,-4235055.36015828,1108.68333333334,35,28923.1458333334,365.04,-0.0218854743750441,9.91</t>
  </si>
  <si>
    <t>2025-05-06 07:57:00,13987993.4645174,0,0,0,0,0,0,0</t>
  </si>
  <si>
    <t>2025-05-06 07:58:00,,560,,,,560,,,,,,,</t>
  </si>
  <si>
    <t>2025-05-06 07:58:00,,480,,,470,,,,,,,,</t>
  </si>
  <si>
    <t>2025-05-06 07:58:00,5600,,,5540,5600,,5710,,,,,5700,5540</t>
  </si>
  <si>
    <t>2025-05-06 07:58:00,19475,,,,19400,,,,,,,,</t>
  </si>
  <si>
    <t>2025-05-06 07:58:00,-1898665051.52199,0,0,0,0,0,0,0</t>
  </si>
  <si>
    <t>2025-05-06 07:58:00,-359612066.288768,0,0,0,0,0,0,0</t>
  </si>
  <si>
    <t>2025-05-06 07:58:00,7656162.30229586,-4332102.36339758,1213.43333333333,56,14231.3096666666,301.36,-0.167864804644309,10.35</t>
  </si>
  <si>
    <t>2025-05-06 07:58:00,13896264.0938277,0,0,0,0,0,0,0</t>
  </si>
  <si>
    <t>2025-05-06 07:59:00,,560,,,,560,,,,,,,</t>
  </si>
  <si>
    <t>2025-05-06 07:59:00,,480,,,470,,,,,,,,</t>
  </si>
  <si>
    <t>2025-05-06 07:59:00,5600,,,5540,5600,,5710,,,,,5700,5540</t>
  </si>
  <si>
    <t>2025-05-06 07:59:00,19475,,,,19400,,,,,,,,</t>
  </si>
  <si>
    <t>2025-05-06 07:59:00,-1969825873.19797,0,0,0,0,0,0,0</t>
  </si>
  <si>
    <t>2025-05-06 07:59:00,-387906853.26518,0,0,0,0,0,0,0</t>
  </si>
  <si>
    <t>2025-05-06 07:59:00,7867987.91899163,-4379128.85399369,1520.03333333333,55,43314.9683333332,512.22,-0.0986908920828095,12.57</t>
  </si>
  <si>
    <t>2025-05-06 07:59:00,13834241.8182626,0,0,0,0,0,0,0</t>
  </si>
  <si>
    <t>2025-05-06 08:00:00,,560,,,,560,,,,,,,</t>
  </si>
  <si>
    <t>2025-05-06 08:00:00,,480,,,470,,,,,,,,</t>
  </si>
  <si>
    <t>2025-05-06 08:00:00,5600,,,5540,5600,,5710,,,,,5700,5540</t>
  </si>
  <si>
    <t>2025-05-06 08:00:00,19475,,,,19400,,,,,,,,</t>
  </si>
  <si>
    <t>2025-05-06 08:00:00,-1940803383.44591,0,0,0,0,0,0,0</t>
  </si>
  <si>
    <t>2025-05-06 08:00:00,-384273597.291887,0,0,0,0,0,0,0</t>
  </si>
  <si>
    <t>2025-05-06 08:00:00,7768062.25877808,-4382806.62435566,1053.66666666667,20,11593.802,132.72,-0.00147866620981142,2.59</t>
  </si>
  <si>
    <t>2025-05-06 08:00:00,13824713.3918803,0,0,0,0,0,0,0</t>
  </si>
  <si>
    <t>2025-05-06 08:01:00,,560,,,,560,,,,,,,</t>
  </si>
  <si>
    <t>2025-05-06 08:01:00,,480,,,470,,,,,,,,</t>
  </si>
  <si>
    <t>2025-05-06 08:01:00,5600,,,5540,5600,,5710,,,,,5700,5540</t>
  </si>
  <si>
    <t>2025-05-06 08:01:00,19475,,,,19400,,,,,,,,</t>
  </si>
  <si>
    <t>2025-05-06 08:01:00,-1950945977.46032,0,0,0,0,0,0,0</t>
  </si>
  <si>
    <t>2025-05-06 08:01:00,-406279737.988018,0,0,0,0,0,0,0</t>
  </si>
  <si>
    <t>2025-05-06 08:01:00,7777960.21836471,-4382594.29417249,1079.18333333333,23,22936.2678333334,231.63,-0.0140800898276133,5.6</t>
  </si>
  <si>
    <t>2025-05-06 08:01:00,13791296.2592409,0,0,0,0,0,0,0</t>
  </si>
  <si>
    <t>2025-05-06 08:02:00,,560,,,,560,,,,,,,</t>
  </si>
  <si>
    <t>2025-05-06 08:02:00,,480,,,470,,,,,,,,</t>
  </si>
  <si>
    <t>2025-05-06 08:02:00,5600,,,5540,5600,,5710,,,,,5700,5540</t>
  </si>
  <si>
    <t>2025-05-06 08:02:00,19475,,,,19400,,,,,,,,</t>
  </si>
  <si>
    <t>2025-05-06 08:02:00,-1940829598.29528,0,0,0,0,0,0,0</t>
  </si>
  <si>
    <t>2025-05-06 08:02:00,-421195296.922105,0,0,0,0,0,0,0</t>
  </si>
  <si>
    <t>2025-05-06 08:02:00,7703296.02478894,-4365492.22051473,5638.63333333334,79,199856.148,1491.45,0.0653899189665793,36.5</t>
  </si>
  <si>
    <t>2025-05-06 08:02:00,13763113.3814041,0,0,0,0,0,0,0</t>
  </si>
  <si>
    <t>2025-05-06 08:03:00,,560,,,,560,,,,,,,</t>
  </si>
  <si>
    <t>2025-05-06 08:03:00,,480,,,470,,,,,,,,</t>
  </si>
  <si>
    <t>2025-05-06 08:03:00,5600,,,5540,5600,,5710,,,,,5700,5540</t>
  </si>
  <si>
    <t>2025-05-06 08:03:00,19475,,,,19400,,,,,,,,</t>
  </si>
  <si>
    <t>2025-05-06 08:03:00,-2102514249.40529,0,0,0,0,0,0,0</t>
  </si>
  <si>
    <t>2025-05-06 08:03:00,-456151186.98125,0,0,0,0,0,0,0</t>
  </si>
  <si>
    <t>2025-05-06 08:03:00,8008685.05180718,-4360890.28812307,3360.28333333334,40,130535.2045,1038.77,0.108211316092001,23.01</t>
  </si>
  <si>
    <t>2025-05-06 08:03:00,13675787.7543005,0,0,0,0,0,0,0</t>
  </si>
  <si>
    <t>2025-05-06 08:04:00,,560,,,,560,,,,,,,</t>
  </si>
  <si>
    <t>2025-05-06 08:04:00,,480,,,470,,,,,,,,</t>
  </si>
  <si>
    <t>2025-05-06 08:04:00,5600,,,5540,5600,,5710,,,,,5700,5540</t>
  </si>
  <si>
    <t>2025-05-06 08:04:00,19475,,,,19400,,,,,,,,</t>
  </si>
  <si>
    <t>2025-05-06 08:04:00,-1961038347.34498,0,0,0,0,0,0,0</t>
  </si>
  <si>
    <t>2025-05-06 08:04:00,-435938181.386754,0,0,0,0,0,0,0</t>
  </si>
  <si>
    <t>2025-05-06 08:04:00,7870101.48731315,-4187418.31327269,30658.3333333334,259,550821.402000001,4401.18,0.511800760798032,117.18</t>
  </si>
  <si>
    <t>2025-05-06 08:04:00,13713724.4951932,0,0,0,0,0,0,0</t>
  </si>
  <si>
    <t>2025-05-06 08:05:00,,560,,,,560,,,,,,,</t>
  </si>
  <si>
    <t>2025-05-06 08:05:00,,480,,,470,,,,,,,,</t>
  </si>
  <si>
    <t>2025-05-06 08:05:00,5600,,,5540,5600,,5710,,,,,5700,5540</t>
  </si>
  <si>
    <t>2025-05-06 08:05:00,19475,,,,19400,,,,,,,,</t>
  </si>
  <si>
    <t>2025-05-06 08:05:00,-1595310671.18393,0,0,0,0,0,0,0</t>
  </si>
  <si>
    <t>2025-05-06 08:05:00,-494941762.122918,0,0,0,0,0,0,0</t>
  </si>
  <si>
    <t>2025-05-06 08:05:00,8384636.92956625,-4277707.24535459,1189.51666666666,24,14135.8471666666,143.66,-0.0395451275341954,3.97</t>
  </si>
  <si>
    <t>2025-05-06 08:05:00,13598336.7411502,0,0,0,0,0,0,0</t>
  </si>
  <si>
    <t>2025-05-06 08:06:00,,560,,,,560,,,,,,,</t>
  </si>
  <si>
    <t>2025-05-06 08:06:00,,480,,,470,,,,,,,,</t>
  </si>
  <si>
    <t>2025-05-06 08:06:00,5600,,,5540,5600,,5710,,,,,5700,5540</t>
  </si>
  <si>
    <t>2025-05-06 08:06:00,19475,,,,19400,,,,,,,,</t>
  </si>
  <si>
    <t>2025-05-06 08:06:00,-1691649804.83969,0,0,0,0,0,0,0</t>
  </si>
  <si>
    <t>2025-05-06 08:06:00,-552998883.480282,0,0,0,0,0,0,0</t>
  </si>
  <si>
    <t>2025-05-06 08:06:00,7684038.54897775,-4351747.53420485,1890.06666666667,31,22585.3926666667,228.59,-0.0289423476977344,4.64</t>
  </si>
  <si>
    <t>2025-05-06 08:06:00,13517099.0254869,0,0,0,0,0,0,0</t>
  </si>
  <si>
    <t>2025-05-06 08:07:00,,560,,,,560,,,,,,,</t>
  </si>
  <si>
    <t>2025-05-06 08:07:00,,480,,,470,,,,,,,,</t>
  </si>
  <si>
    <t>2025-05-06 08:07:00,5600,,,5540,5600,,5710,,,,,5700,5540</t>
  </si>
  <si>
    <t>2025-05-06 08:07:00,19475,,,,19400,,,,,,,,</t>
  </si>
  <si>
    <t>2025-05-06 08:07:00,-1710457667.70405,0,0,0,0,0,0,0</t>
  </si>
  <si>
    <t>2025-05-06 08:07:00,-563036305.7955,0,0,0,0,0,0,0</t>
  </si>
  <si>
    <t>2025-05-06 08:07:00,7787595.90857264,-4365348.30178036,820.675000000001,32,11166.3448333334,179.07,-0.0797700400112018,5.12</t>
  </si>
  <si>
    <t>2025-05-06 08:07:00,13484681.2757206,0,0,0,0,0,0,0</t>
  </si>
  <si>
    <t>2025-05-06 08:08:00,,560,,,,560,,,,,,,</t>
  </si>
  <si>
    <t>2025-05-06 08:08:00,,480,,,470,,,,,,,,</t>
  </si>
  <si>
    <t>2025-05-06 08:08:00,5600,,,5540,5600,,5710,,,,,5700,5540</t>
  </si>
  <si>
    <t>2025-05-06 08:08:00,19475,,,,19400,,,,,,,,</t>
  </si>
  <si>
    <t>2025-05-06 08:08:00,-1804328911.56695,0,0,0,0,0,0,0</t>
  </si>
  <si>
    <t>2025-05-06 08:08:00,-529965903.142639,0,0,0,0,0,0,0</t>
  </si>
  <si>
    <t>2025-05-06 08:08:00,7962361.98476214,-4443758.22003892,3516.15,77,41038.5235,370.02,-0.150922087707998,10.5</t>
  </si>
  <si>
    <t>2025-05-06 08:08:00,13372993.6308889,0,0,0,0,0,0,0</t>
  </si>
  <si>
    <t>2025-05-06 08:09:00,,560,,,,560,,,,,,,</t>
  </si>
  <si>
    <t>2025-05-06 08:09:00,,480,,,470,,,,,,,,</t>
  </si>
  <si>
    <t>2025-05-06 08:09:00,5600,,,5540,5600,,5710,,,,,5700,5540</t>
  </si>
  <si>
    <t>2025-05-06 08:09:00,19475,,,,19400,,,,,,,,</t>
  </si>
  <si>
    <t>2025-05-06 08:09:00,-1686688016.35128,0,0,0,0,0,0,0</t>
  </si>
  <si>
    <t>2025-05-06 08:09:00,-588078429.999184,0,0,0,0,0,0,0</t>
  </si>
  <si>
    <t>2025-05-06 08:09:00,7595496.61555369,-4426689.20886969,4252.73888888889,78,39636.1053888889,535.33,-0.011574191529556,10.01</t>
  </si>
  <si>
    <t>2025-05-06 08:09:00,13465201.1619679,0,0,0,0,0,0,0</t>
  </si>
  <si>
    <t>2025-05-06 08:10:00,,560,,,,560,,,,,,,</t>
  </si>
  <si>
    <t>2025-05-06 08:10:00,,480,,,470,,,,,,,,</t>
  </si>
  <si>
    <t>2025-05-06 08:10:00,5600,,,5540,5600,,5710,,,,,5700,5540</t>
  </si>
  <si>
    <t>2025-05-06 08:10:00,19475,,,,19400,,,,,,,,</t>
  </si>
  <si>
    <t>2025-05-06 08:10:00,-1809587087.26143,0,0,0,0,0,0,0</t>
  </si>
  <si>
    <t>2025-05-06 08:10:00,-543783439.568467,0,0,0,0,0,0,0</t>
  </si>
  <si>
    <t>2025-05-06 08:10:00,7940062.10343176,-4433293.7195405,2392.01666666668,29,109532.675166667,928.14,0.0975079526853631,17.32</t>
  </si>
  <si>
    <t>2025-05-06 08:10:00,13352405.3334945,0,0,0,0,0,0,0</t>
  </si>
  <si>
    <t>2025-05-06 08:11:00,,560,,,,560,,,,,,,</t>
  </si>
  <si>
    <t>2025-05-06 08:11:00,,480,,,470,,,,,,,,</t>
  </si>
  <si>
    <t>2025-05-06 08:11:00,5600,,,5540,5600,,5710,,,,,5700,5540</t>
  </si>
  <si>
    <t>2025-05-06 08:11:00,19475,,,,19400,,,,,,,,</t>
  </si>
  <si>
    <t>2025-05-06 08:11:00,-1780451013.35712,0,0,0,0,0,0,0</t>
  </si>
  <si>
    <t>2025-05-06 08:11:00,-535635454.929155,0,0,0,0,0,0,0</t>
  </si>
  <si>
    <t>2025-05-06 08:11:00,7960799.70977688,-4379719.0685949,21491.1333333334,265,433284.078666667,4980.84,0.0283044897654383,123.89</t>
  </si>
  <si>
    <t>2025-05-06 08:11:00,13374750.7800306,0,0,0,0,0,0,0</t>
  </si>
  <si>
    <t>2025-05-06 08:12:00,,560,,,,560,,,,,,,</t>
  </si>
  <si>
    <t>2025-05-06 08:12:00,,480,,,470,,,,,,,,</t>
  </si>
  <si>
    <t>2025-05-06 08:12:00,5600,,,5540,5600,,5710,,,,,5700,5540</t>
  </si>
  <si>
    <t>2025-05-06 08:12:00,19475,,,,19400,,,,,,,,</t>
  </si>
  <si>
    <t>2025-05-06 08:12:00,-1805742589.19763,0,0,0,0,0,0,0</t>
  </si>
  <si>
    <t>2025-05-06 08:12:00,-556452931.101397,0,0,0,0,0,0,0</t>
  </si>
  <si>
    <t>2025-05-06 08:12:00,8095141.92609294,-4383440.1080734,1639.51666666667,30,29770.4071666668,293.79,0.024608329752826,6.53</t>
  </si>
  <si>
    <t>2025-05-06 08:12:00,13339273.0523143,0,0,0,0,0,0,0</t>
  </si>
  <si>
    <t>2025-05-06 08:13:00,,560,,,,560,,,,,,,</t>
  </si>
  <si>
    <t>2025-05-06 08:13:00,,480,,,470,,,,,,,,</t>
  </si>
  <si>
    <t>2025-05-06 08:13:00,5600,,,5540,5600,,5710,,,,,5700,5540</t>
  </si>
  <si>
    <t>2025-05-06 08:13:00,19475,,,,19400,,,,,,,,</t>
  </si>
  <si>
    <t>2025-05-06 08:13:00,-1800142758.69073,0,0,0,0,0,0,0</t>
  </si>
  <si>
    <t>2025-05-06 08:13:00,-498139760.6842,0,0,0,0,0,0,0</t>
  </si>
  <si>
    <t>2025-05-06 08:13:00,7966052.24332649,-4412457.09064358,784.600000000005,28,29233.9020000003,282.97,-0.0408713875499051,6.38</t>
  </si>
  <si>
    <t>2025-05-06 08:13:00,13318336.9690229,0,0,0,0,0,0,0</t>
  </si>
  <si>
    <t>2025-05-06 08:14:00,,560,,,,560,,,,,,,</t>
  </si>
  <si>
    <t>2025-05-06 08:14:00,,480,,,470,,,,,,,,</t>
  </si>
  <si>
    <t>2025-05-06 08:14:00,5600,,,5540,5600,,5710,,,,,5700,5540</t>
  </si>
  <si>
    <t>2025-05-06 08:14:00,19475,,,,19400,,,,,,,,</t>
  </si>
  <si>
    <t>2025-05-06 08:14:00,-1810879441.71186,0,0,0,0,0,0,0</t>
  </si>
  <si>
    <t>2025-05-06 08:14:00,-506472477.700913,0,0,0,0,0,0,0</t>
  </si>
  <si>
    <t>2025-05-06 08:14:00,8034910.19969801,-4413401.17704927,633.700000000002,12,17000.3260000001,157.7,0.00306769251432024,5.17</t>
  </si>
  <si>
    <t>2025-05-06 08:14:00,13302928.8655555,0,0,0,0,0,0,0</t>
  </si>
  <si>
    <t>2025-05-06 08:15:00,,560,,,,560,,,,,,,</t>
  </si>
  <si>
    <t>2025-05-06 08:15:00,,480,,,470,,,,,,,,</t>
  </si>
  <si>
    <t>2025-05-06 08:15:00,5600,,,5540,5600,,5710,,,,,5700,5540</t>
  </si>
  <si>
    <t>2025-05-06 08:15:00,19475,,,,19400,,,,,,,,</t>
  </si>
  <si>
    <t>2025-05-06 08:15:00,-1817920997.20259,0,0,0,0,0,0,0</t>
  </si>
  <si>
    <t>2025-05-06 08:15:00,-566613519.876744,0,0,0,0,0,0,0</t>
  </si>
  <si>
    <t>2025-05-06 08:15:00,8112908.80063314,-4486835.70097714,8540.10000000002,234,135340.838,1067.4,-0.332245781226575,36.85</t>
  </si>
  <si>
    <t>2025-05-06 08:15:00,13285129.8925122,0,0,0,0,0,0,0</t>
  </si>
  <si>
    <t>2025-05-06 08:16:00,,555,,,,560,,,,,,,</t>
  </si>
  <si>
    <t>2025-05-06 08:16:00,,480,,,470,,,,,,,,</t>
  </si>
  <si>
    <t>2025-05-06 08:16:00,5600,,,5540,5600,,5710,,,,,5700,5540</t>
  </si>
  <si>
    <t>2025-05-06 08:16:00,19475,,,,19400,,,,,,,,</t>
  </si>
  <si>
    <t>2025-05-06 08:16:00,-1927664951.69222,0,0,0,0,0,0,0</t>
  </si>
  <si>
    <t>2025-05-06 08:16:00,-617105878.78823,0,0,0,0,0,0,0</t>
  </si>
  <si>
    <t>2025-05-06 08:16:00,8647898.21699439,-4536355.24361266,2962.15,68,32404.119,502.69,-0.163626414173362,18.4</t>
  </si>
  <si>
    <t>2025-05-06 08:16:00,13247801.5885273,0,0,0,0,0,0,0</t>
  </si>
  <si>
    <t>2025-05-06 08:17:00,,555,,,,560,,,,,,,</t>
  </si>
  <si>
    <t>2025-05-06 08:17:00,,480,,,470,,,,,,,,</t>
  </si>
  <si>
    <t>2025-05-06 08:17:00,5600,,,5540,5600,,5710,,,,,5700,5540</t>
  </si>
  <si>
    <t>2025-05-06 08:17:00,19475,,,,19400,,,,,,,,</t>
  </si>
  <si>
    <t>2025-05-06 08:17:00,-1943812157.58612,0,0,0,0,0,0,0</t>
  </si>
  <si>
    <t>2025-05-06 08:17:00,-654105380.129581,0,0,0,0,0,0,0</t>
  </si>
  <si>
    <t>2025-05-06 08:17:00,8770303.91246894,-4563317.95736038,9990.08333333333,143,133120.106833333,1146.64,-0.201948292759609,28.81</t>
  </si>
  <si>
    <t>2025-05-06 08:17:00,13219213.9807041,0,0,0,0,0,0,0</t>
  </si>
  <si>
    <t>2025-05-06 08:18:00,,555,,,,560,,,,,,,</t>
  </si>
  <si>
    <t>2025-05-06 08:18:00,,480,,,470,,,,,,,,</t>
  </si>
  <si>
    <t>2025-05-06 08:18:00,5600,,,5540,5600,,5710,,,,,5700,5540</t>
  </si>
  <si>
    <t>2025-05-06 08:18:00,19475,,,,19400,,,,,,,,</t>
  </si>
  <si>
    <t>2025-05-06 08:18:00,-2042202938.04171,0,0,0,0,0,0,0</t>
  </si>
  <si>
    <t>2025-05-06 08:18:00,-725467899.719288,0,0,0,0,0,0,0</t>
  </si>
  <si>
    <t>2025-05-06 08:18:00,9192358.41435947,-4599350.77878274,2688.98333333333,51,63748.8545,589.73,-0.0582657475972232,16.48</t>
  </si>
  <si>
    <t>2025-05-06 08:18:00,13163918.7216151,0,0,0,0,0,0,0</t>
  </si>
  <si>
    <t>2025-05-06 08:19:00,,555,,,,560,,,,,,,</t>
  </si>
  <si>
    <t>2025-05-06 08:19:00,,480,,,470,,,,,,,,</t>
  </si>
  <si>
    <t>2025-05-06 08:19:00,5600,,,5540,5600,,5710,,,,,5700,5540</t>
  </si>
  <si>
    <t>2025-05-06 08:19:00,19475,,,,19400,,,,,,,,</t>
  </si>
  <si>
    <t>2025-05-06 08:19:00,-1898252257.919,0,0,0,0,0,0,0</t>
  </si>
  <si>
    <t>2025-05-06 08:19:00,-616841563.080657,0,0,0,0,0,0,0</t>
  </si>
  <si>
    <t>2025-05-06 08:19:00,8544406.5986492,-4618609.10118795,5161.20000000001,84,59290.2950000001,646.7,-0.19514245908425,22.35</t>
  </si>
  <si>
    <t>2025-05-06 08:19:00,13236048.8438806,0,0,0,0,0,0,0</t>
  </si>
  <si>
    <t>2025-05-06 08:20:00,,560,,,,560,,,,,,,</t>
  </si>
  <si>
    <t>2025-05-06 08:20:00,,480,,,470,,,,,,,,</t>
  </si>
  <si>
    <t>2025-05-06 08:20:00,5600,,,5540,5600,,5710,,,,,5700,5540</t>
  </si>
  <si>
    <t>2025-05-06 08:20:00,19475,,,,19400,,,,,,,,</t>
  </si>
  <si>
    <t>2025-05-06 08:20:00,-1811756561.34501,0,0,0,0,0,0,0</t>
  </si>
  <si>
    <t>2025-05-06 08:20:00,-503273035.665571,0,0,0,0,0,0,0</t>
  </si>
  <si>
    <t>2025-05-06 08:20:00,8079248.33387192,-4623798.80378808,2322.48333333333,75,47608.0051666666,517.19,-0.157465027056171,13.69</t>
  </si>
  <si>
    <t>2025-05-06 08:20:00,13290701.5211192,0,0,0,0,0,0,0</t>
  </si>
  <si>
    <t>2025-05-06 08:21:00,,560,,,,560,,,,,,,</t>
  </si>
  <si>
    <t>2025-05-06 08:21:00,,480,,,470,,,,,,,,</t>
  </si>
  <si>
    <t>2025-05-06 08:21:00,5600,,,5540,5600,,5710,,,,,5700,5540</t>
  </si>
  <si>
    <t>2025-05-06 08:21:00,19475,,,,19400,,,,,,,,</t>
  </si>
  <si>
    <t>2025-05-06 08:21:00,-1848060837.53931,0,0,0,0,0,0,0</t>
  </si>
  <si>
    <t>2025-05-06 08:21:00,-503465737.700969,0,0,0,0,0,0,0</t>
  </si>
  <si>
    <t>2025-05-06 08:21:00,8373108.5732756,-4643417.39813617,2912.02222222223,38,139543.307222222,914.74,0.0383524813822551,17.35</t>
  </si>
  <si>
    <t>2025-05-06 08:21:00,13291325.1373824,0,0,0,0,0,0,0</t>
  </si>
  <si>
    <t>2025-05-06 08:22:00,,555,,,,560,,,,,,,</t>
  </si>
  <si>
    <t>2025-05-06 08:22:00,,480,,,470,,,,,,,,</t>
  </si>
  <si>
    <t>2025-05-06 08:22:00,5600,,,5540,5600,,5710,,,,,5700,5540</t>
  </si>
  <si>
    <t>2025-05-06 08:22:00,19475,,,,19400,,,,,,,,</t>
  </si>
  <si>
    <t>2025-05-06 08:22:00,-2009508074.43064,0,0,0,0,0,0,0</t>
  </si>
  <si>
    <t>2025-05-06 08:22:00,-680596220.576006,0,0,0,0,0,0,0</t>
  </si>
  <si>
    <t>2025-05-06 08:22:00,9255078.9922776,-4680584.3747872,1518.01666666667,42,21463.0285,233.35,-0.103564479850485,8.17</t>
  </si>
  <si>
    <t>2025-05-06 08:22:00,13191889.2551453,0,0,0,0,0,0,0</t>
  </si>
  <si>
    <t>2025-05-06 08:23:00,,555,,,,560,,,,,,,</t>
  </si>
  <si>
    <t>2025-05-06 08:23:00,,480,,,470,,,,,,,,</t>
  </si>
  <si>
    <t>2025-05-06 08:23:00,5600,,,5540,5600,,5710,,,,,5700,5540</t>
  </si>
  <si>
    <t>2025-05-06 08:23:00,19475,,,,19400,,,,,,,,</t>
  </si>
  <si>
    <t>2025-05-06 08:23:00,-1937392899.08282,0,0,0,0,0,0,0</t>
  </si>
  <si>
    <t>2025-05-06 08:23:00,-592968795.417859,0,0,0,0,0,0,0</t>
  </si>
  <si>
    <t>2025-05-06 08:23:00,8689882.62377317,-4681712.85657618,3713.425,102,68557.112,818.69,-0.138227630251451,31.04</t>
  </si>
  <si>
    <t>2025-05-06 08:23:00,13222091.8262415,0,0,0,0,0,0,0</t>
  </si>
  <si>
    <t>2025-05-06 08:24:00,,555,,,,560,,,,,,,</t>
  </si>
  <si>
    <t>2025-05-06 08:24:00,,480,,,470,,,,,,,,</t>
  </si>
  <si>
    <t>2025-05-06 08:24:00,5600,,,5540,5600,,5710,,,,,5700,5540</t>
  </si>
  <si>
    <t>2025-05-06 08:24:00,19475,,,,19400,,,,,,,,</t>
  </si>
  <si>
    <t>2025-05-06 08:24:00,-2043602238.45319,0,0,0,0,0,0,0</t>
  </si>
  <si>
    <t>2025-05-06 08:24:00,-701988368.417459,0,0,0,0,0,0,0</t>
  </si>
  <si>
    <t>2025-05-06 08:24:00,9463261.03432236,-4679535.97693735,2494.08333333333,41,89583.9314999999,709.03,-0.0198902253149456,15.62</t>
  </si>
  <si>
    <t>2025-05-06 08:24:00,13170885.2046164,0,0,0,0,0,0,0</t>
  </si>
  <si>
    <t>2025-05-06 08:25:00,,555,,,,560,,,,,,,</t>
  </si>
  <si>
    <t>2025-05-06 08:25:00,,480,,,470,,,,,,,,</t>
  </si>
  <si>
    <t>2025-05-06 08:25:00,5600,,,5540,,5700,5710,,,,,5700,5540</t>
  </si>
  <si>
    <t>2025-05-06 08:25:00,19475,,,,19400,,,,,,,,</t>
  </si>
  <si>
    <t>2025-05-06 08:25:00,-2013799056.08359,0,0,0,0,0,0,0</t>
  </si>
  <si>
    <t>2025-05-06 08:25:00,-981261979.405684,0,0,0,0,0,0,0</t>
  </si>
  <si>
    <t>2025-05-06 08:25:00,3209364.47019178,-5314006.36617647,985.474628960404,50,20153.9729047693,443.8,-0.0619081577322791,12.04</t>
  </si>
  <si>
    <t>2025-05-06 08:25:00,13079449.3077808,0,0,0,0,0,0,0</t>
  </si>
  <si>
    <t>2025-05-06 08:26:00,,555,,,,560,,,,,,,</t>
  </si>
  <si>
    <t>2025-05-06 08:26:00,,480,,,470,,,,,,,,</t>
  </si>
  <si>
    <t>2025-05-06 08:26:00,5600,,,5540,,5700,5710,,,,,5700,5540</t>
  </si>
  <si>
    <t>2025-05-06 08:26:00,19475,,,,19400,,,,,,,,</t>
  </si>
  <si>
    <t>2025-05-06 08:26:00,-1961590394.86243,0,0,0,0,0,0,0</t>
  </si>
  <si>
    <t>2025-05-06 08:26:00,-876852133.416972,0,0,0,0,0,0,0</t>
  </si>
  <si>
    <t>2025-05-06 08:26:00,3467470.73783935,-5236781.37332376,0,0,0,0,0,0</t>
  </si>
  <si>
    <t>2025-05-06 08:26:00,13098622.6189783,0,0,0,0,0,0,0</t>
  </si>
  <si>
    <t>2025-05-06 08:27:00,,555,,,,560,,,,,,,</t>
  </si>
  <si>
    <t>2025-05-06 08:27:00,,480,,,470,,,,,,,,</t>
  </si>
  <si>
    <t>2025-05-06 08:27:00,5600,,,5540,,5700,5710,,,,,5700,5540</t>
  </si>
  <si>
    <t>2025-05-06 08:27:00,19475,,,,19400,,,,,,,,</t>
  </si>
  <si>
    <t>2025-05-06 08:27:00,-2021930001.99901,0,0,0,0,0,0,0</t>
  </si>
  <si>
    <t>2025-05-06 08:27:00,-1042813927.35358,0,0,0,0,0,0,0</t>
  </si>
  <si>
    <t>2025-05-06 08:27:00,3054467.3409894,-5352112.01701774,0,0,0,0,0,0</t>
  </si>
  <si>
    <t>2025-05-06 08:27:00,13068739.8286419,0,0,0,0,0,0,0</t>
  </si>
  <si>
    <t>2025-05-06 08:28:00,,555,,,,560,,,,,,,</t>
  </si>
  <si>
    <t>2025-05-06 08:28:00,,480,,,470,,,,,,,,</t>
  </si>
  <si>
    <t>2025-05-06 08:28:00,5600,,,5540,,5700,5710,,,,,5700,5540</t>
  </si>
  <si>
    <t>2025-05-06 08:28:00,19475,,,,19400,,,,,,,,</t>
  </si>
  <si>
    <t>2025-05-06 08:28:00,-1934761840.3297,0,0,0,0,0,0,0</t>
  </si>
  <si>
    <t>2025-05-06 08:28:00,-782092628.783518,0,0,0,0,0,0,0</t>
  </si>
  <si>
    <t>2025-05-06 08:28:00,3550271.23639414,-5212805.24781394,0,0,0,0,0,0</t>
  </si>
  <si>
    <t>2025-05-06 08:28:00,13100776.512634,0,0,0,0,0,0,0</t>
  </si>
  <si>
    <t>2025-05-06 08:29:00,,555,,,,560,,,,,,,</t>
  </si>
  <si>
    <t>2025-05-06 08:29:00,,480,,,470,,,,,,,,</t>
  </si>
  <si>
    <t>2025-05-06 08:29:00,5600,,,5540,,5700,5710,,,,,5700,5540</t>
  </si>
  <si>
    <t>2025-05-06 08:29:00,19475,,,,19400,,,,,,,,</t>
  </si>
  <si>
    <t>2025-05-06 08:29:00,-2042176110.48714,0,0,0,0,0,0,0</t>
  </si>
  <si>
    <t>2025-05-06 08:29:00,-839026184.745543,0,0,0,0,0,0,0</t>
  </si>
  <si>
    <t>2025-05-06 08:29:00,2887822.87574313,-5404733.89910053,0,0,0,0,0,0</t>
  </si>
  <si>
    <t>2025-05-06 08:29:00,13078303.2861143,0,0,0,0,0,0,0</t>
  </si>
  <si>
    <t>2025-05-06 08:30:00,,555,,554,,560,563.5,,,,,570,554</t>
  </si>
  <si>
    <t>2025-05-06 08:30:00,490,,486,,470,,488,,,,,486,480</t>
  </si>
  <si>
    <t>2025-05-06 08:30:00,5800,,,5540,,5700,5610,,,,,5700,5540</t>
  </si>
  <si>
    <t>2025-05-06 08:30:00,,19625,,,19475,,,,,,,,</t>
  </si>
  <si>
    <t>2025-05-06 08:30:00,-395270949.231174,-71151764.4201873,-1654.62750754507,2319,-8729.58485621119,-1975.45,-164.422920285605,-14.5800000000001</t>
  </si>
  <si>
    <t>2025-05-06 08:30:00,402906089.974641,389925.846499417,-3547.54442804996,-4708,-8295.93807046181,-6455.97,-13.8972022310372,-1271.26</t>
  </si>
  <si>
    <t>2025-05-06 08:30:00,-5841839.56971817,-6469909.15409947,-947.020681063122,-725,-31762.9780681063,-12075.95,1.99627033610556,-232.66</t>
  </si>
  <si>
    <t>2025-05-06 08:30:00,-13957915.8664546,0,0,0,0,0,0,0</t>
  </si>
  <si>
    <t>2025-05-06 08:31:00,,555,,554,,560,562.5,,,,,570,554</t>
  </si>
  <si>
    <t>2025-05-06 08:31:00,490,,,475,470,,501,,,,,486,475</t>
  </si>
  <si>
    <t>2025-05-06 08:31:00,5800,,,5540,,5700,5610,,,,,5700,5540</t>
  </si>
  <si>
    <t>2025-05-06 08:31:00,19475,,,19900,19400,,19900,,,,,20050,19700</t>
  </si>
  <si>
    <t>2025-05-06 08:31:00,-415633997.673643,-261662171.373237,-13945.4594091451,-2483,-44958.1083831126,-20925.53,-252.110371856361,-3532.2</t>
  </si>
  <si>
    <t>2025-05-06 08:31:00,360270199.929392,-75462402.4974603,-5917.0269460664,-1124,-19653.7416038266,-1783.43,-370.016124002028,-300.22</t>
  </si>
  <si>
    <t>2025-05-06 08:31:00,-6426200.44971378,-7589367.55374124,-3527.22976190474,-2435,-86776.4541666662,-50986.17,8.28539823935494,-1051.82</t>
  </si>
  <si>
    <t>2025-05-06 08:31:00,11164813.514974,-16595.884894542,-22.8822981842743,-44,-8330.60255186952,-12515.22,0.0653365369729484,-49.37</t>
  </si>
  <si>
    <t>2025-05-06 08:32:00,,555,,554,,560,559.5,559,,,,570,554</t>
  </si>
  <si>
    <t>2025-05-06 08:32:00,490,,,475,470,,485,,,,480,486,480</t>
  </si>
  <si>
    <t>2025-05-06 08:32:00,5800,,,5540,,5700,5600,,,,,5700,5540</t>
  </si>
  <si>
    <t>2025-05-06 08:32:00,19475,,,19900,19400,,19900,,,,,19950,19700</t>
  </si>
  <si>
    <t>2025-05-06 08:32:00,-326437809.227326,-246780880.961437,7627.73166745534,8146,-3431.67305983493,6365.08,639.917533646938,2290.49</t>
  </si>
  <si>
    <t>2025-05-06 08:32:00,424980028.128209,-74818958.5954381,-5334.13226866103,-4685,-11357.3908185636,-11.4400000000008,-154.273366033742,-430.81</t>
  </si>
  <si>
    <t>2025-05-06 08:32:00,-5066843.72360792,-5945012.76233442,-2934.0224891775,-1446,-86117.7637707795,-35795.29,4.5524636505485,-761.3</t>
  </si>
  <si>
    <t>2025-05-06 08:32:00,12478401.609037,-18870.3802650391,-58.7659860928221,-40,-1495.70840042326,-805.63,0.00445122614300097,-6.2</t>
  </si>
  <si>
    <t>2025-05-06 08:33:00,,555,,555,,560,557.5,,,,,561,555</t>
  </si>
  <si>
    <t>2025-05-06 08:33:00,490,,,475,470,,501,,,,480,486,475</t>
  </si>
  <si>
    <t>2025-05-06 08:33:00,5800,,,5540,,5700,5600,,,,,5650,5540</t>
  </si>
  <si>
    <t>2025-05-06 08:33:00,19475,,,19900,19400,,19900,,,,,20300,19700</t>
  </si>
  <si>
    <t>2025-05-06 08:33:00,-332179208.700988,-306360843.412657,3604.42710067709,9156,921.628389943391,13282.99,374.759978816793,3846.35</t>
  </si>
  <si>
    <t>2025-05-06 08:33:00,398620428.931198,-87018262.9375007,500.155198705204,187,-2277.07814540246,-2437.45,119.108260374732,-486.13</t>
  </si>
  <si>
    <t>2025-05-06 08:33:00,-5645418.31306874,-5705610.9128515,-51.1347619047624,30,19744.015514286,30035.87,2.41602047429179,59.39</t>
  </si>
  <si>
    <t>2025-05-06 08:33:00,12423882.7873161,-19450.5024009198,-66.2009170411945,-105,-1741.55421962574,-2414.15,-0.00147822745507797,-18.72</t>
  </si>
  <si>
    <t>2025-05-06 08:34:00,,555,,555,,560,557.5,,,,,569,555</t>
  </si>
  <si>
    <t>2025-05-06 08:34:00,490,,,475,470,,480,,,,,486,475</t>
  </si>
  <si>
    <t>2025-05-06 08:34:00,5800,,5650,,,5700,5600,,,,,5700,5540</t>
  </si>
  <si>
    <t>2025-05-06 08:34:00,19475,,,19900,19400,,19900,,,,,20300,19700</t>
  </si>
  <si>
    <t>2025-05-06 08:34:00,-242395604.68116,-215856470.845165,-23265.6923243423,-14881,-39191.1863945221,-20356.5,-82.2207166179449,-5840.41</t>
  </si>
  <si>
    <t>2025-05-06 08:34:00,442404613.14328,-50821957.0005191,-8207.34597401075,-3597,-12525.3153591458,-3841.85,-37.724343599745,-1018.81</t>
  </si>
  <si>
    <t>2025-05-06 08:34:00,-4212879.84552755,-3250485.5724337,-2861.83333333332,-2711,-46710.4552857141,-22871.51,-6.18746443625657,-585.97</t>
  </si>
  <si>
    <t>2025-05-06 08:34:00,12651887.9051689,-15067.544617928,-5.58909806040955,1,-369.896185912448,-95.86,-0.026422607880584,-1.54</t>
  </si>
  <si>
    <t>2025-05-06 08:35:00,,555,,555,,560,557.5,,,,559,570,555</t>
  </si>
  <si>
    <t>2025-05-06 08:35:00,490,,,475,470,,501,480,,480,,486,475</t>
  </si>
  <si>
    <t>2025-05-06 08:35:00,5800,,5650,,,5700,5600,,,,,5700,5540</t>
  </si>
  <si>
    <t>2025-05-06 08:35:00,19475,,,19900,19400,,19900,,,,,20000,19700</t>
  </si>
  <si>
    <t>2025-05-06 08:35:00,-278648872.068436,-223359884.083706,3628.97659840159,5072,-3272.79199234099,3624.74,115.618485523421,1381.26</t>
  </si>
  <si>
    <t>2025-05-06 08:35:00,403744886.215806,-41131778.3230613,-6815.49759777259,-3714,-11458.0400861823,-2898.87,-143.084862923366,-890.93</t>
  </si>
  <si>
    <t>2025-05-06 08:35:00,-4315212.14716048,-2319086.20047092,836.61714285715,-54,-5821.79174285693,-471.09,-6.99549545708545,21.27</t>
  </si>
  <si>
    <t>2025-05-06 08:35:00,12760710.9484124,-9995.69117895114,26.9749591389565,73,21.0600431391261,626.71,0.0538603953276155,5.08</t>
  </si>
  <si>
    <t>2025-05-06 08:36:00,,555,,555,,560,557.5,,,559,,570,555</t>
  </si>
  <si>
    <t>2025-05-06 08:36:00,490,,,475,470,,501,,480,,,486,475</t>
  </si>
  <si>
    <t>2025-05-06 08:36:00,5800,,5650,,,5700,5600,,,,,5700,5540</t>
  </si>
  <si>
    <t>2025-05-06 08:36:00,19475,,,19900,19400,,19900,,,,,20000,19700</t>
  </si>
  <si>
    <t>2025-05-06 08:36:00,-312997112.180272,-231621127.42099,-4459.73678856868,-4797,-17039.3875415058,-11266.48,121.298511926512,-2782.2</t>
  </si>
  <si>
    <t>2025-05-06 08:36:00,403649202.501438,-34113146.7562296,-4085.43421580957,-6639,-3272.66916393118,-6834.52,-123.380570926724,-1946.42</t>
  </si>
  <si>
    <t>2025-05-06 08:36:00,-5063259.71000238,-2892802.01720376,-2776.30416666667,-1533,-31780.9652500001,-22102.38,-2.88725412185243,-602.2</t>
  </si>
  <si>
    <t>2025-05-06 08:36:00,12765460.8441251,-12139.7004407333,-7.83908757998938,-9,-614.589120707381,320.31,0.00534653276526785,0.970000000000002</t>
  </si>
  <si>
    <t>2025-05-06 08:37:00,,555,,555,,560,557.5,,,,,570,555</t>
  </si>
  <si>
    <t>2025-05-06 08:37:00,490,,,475,470,,501,,,,,486,475</t>
  </si>
  <si>
    <t>2025-05-06 08:37:00,5800,,5650,,,5700,5600,,,,,5700,5540</t>
  </si>
  <si>
    <t>2025-05-06 08:37:00,19475,,,,19400,,19900,,,,,20000,19700</t>
  </si>
  <si>
    <t>2025-05-06 08:37:00,-254223410.847702,-125806827.576847,2270.54743867244,-80,351.8193852814,-2322.02,131.23759841284,-414.93</t>
  </si>
  <si>
    <t>2025-05-06 08:37:00,431099842.087626,46866653.8722947,5079.01141314622,655,9775.11076865198,1759.73,307.344023326383,578.67</t>
  </si>
  <si>
    <t>2025-05-06 08:37:00,-3710480.60839405,-1390037.98880392,379.464285714284,651,6336.67933333328,9583.13,-0.433540147639443,303.76</t>
  </si>
  <si>
    <t>2025-05-06 08:37:00,12202639.4481093,-3381.57530713132,15.773474833624,66,-327.211620275249,-38.0100000000001,0.0204398936441909,2.99</t>
  </si>
  <si>
    <t>2025-05-06 08:38:00,,555,,555,,560,557.5,,,,,570,555</t>
  </si>
  <si>
    <t>2025-05-06 08:38:00,490,,,475,470,,480,,,480,,486,475</t>
  </si>
  <si>
    <t>2025-05-06 08:38:00,5800,,5650,,,5700,5600,,,,,5700,5540</t>
  </si>
  <si>
    <t>2025-05-06 08:38:00,19475,,,,19400,,19900,,,,,20000,19200</t>
  </si>
  <si>
    <t>2025-05-06 08:38:00,-267452846.373929,-156702992.964738,16412.7991758242,6631,17414.257198718,6230.44,-600.263058401523,1785.54</t>
  </si>
  <si>
    <t>2025-05-06 08:38:00,424035966.915119,39231733.340496,1598.37229437233,-335,2220.99991822998,401.28,-102.841283361017,-85.6100000000001</t>
  </si>
  <si>
    <t>2025-05-06 08:38:00,-4601179.18604978,-2477463.61441396,-1016.39166666667,-840,-10440.2405833334,-12371.39,-4.31675476508971,-343.56</t>
  </si>
  <si>
    <t>2025-05-06 08:38:00,12542832.8130065,-15892.0409558032,-56.3732289748313,1,1647.86012119617,1625.5,0.00994280258858548,9.58</t>
  </si>
  <si>
    <t>2025-05-06 08:39:00,,555,,555,,560,557.5,560,,,,561,555</t>
  </si>
  <si>
    <t>2025-05-06 08:39:00,490,,481,,470,,501,,481,,,486,475</t>
  </si>
  <si>
    <t>2025-05-06 08:39:00,5800,,5650,,,5700,5600,,5610,,,5700,5540</t>
  </si>
  <si>
    <t>2025-05-06 08:39:00,19475,,,,19400,,19900,,,,,20000,19200</t>
  </si>
  <si>
    <t>2025-05-06 08:39:00,-179299860.771523,-7833152.46813638,14512.448953824,10599,21406.9398575037,9957.04,69.5475903194889,2858.03</t>
  </si>
  <si>
    <t>2025-05-06 08:39:00,461951566.760761,106730373.921522,5209.06360019672,3676,6865.43937430035,4326.51,-55.0225798578567,1117.35</t>
  </si>
  <si>
    <t>2025-05-06 08:39:00,-2995704.01847996,2448531.59511014,2181.76960784312,2222,-38795.421352943,15170.75,-6.35761107812384,445.69</t>
  </si>
  <si>
    <t>2025-05-06 08:39:00,12775344.8093424,-6447.62936680895,-34.4330119479263,28,-666.419666083449,216.11,-0.011728754479291,1.89</t>
  </si>
  <si>
    <t>2025-05-06 08:40:00,,555,,,,560,557.5,,,,,561,555</t>
  </si>
  <si>
    <t>2025-05-06 08:40:00,490,,483,,470,,501,,,481,,483,475</t>
  </si>
  <si>
    <t>2025-05-06 08:40:00,5800,,5650,,,5700,5600,,,,,5700,5540</t>
  </si>
  <si>
    <t>2025-05-06 08:40:00,19475,,,,19400,,19900,,,,,20000,19200</t>
  </si>
  <si>
    <t>2025-05-06 08:40:00,-238399084.584645,48959979.6346432,15692.9490842491,4270,22499.7313782884,7238.28,218.083189975222,1950.2</t>
  </si>
  <si>
    <t>2025-05-06 08:40:00,431248746.121161,128974016.218488,3400.03284632035,3074,2667.57355735931,1912.79,89.9347234492974,668.1</t>
  </si>
  <si>
    <t>2025-05-06 08:40:00,-3752407.68199719,435611.183642425,1205.87985347987,485,39467.0336410259,13255.15,-1.05933570316633,276.55</t>
  </si>
  <si>
    <t>2025-05-06 08:40:00,12653636.8985072,-15709.5046573527,-5.54740259740254,-15,3298.57824978355,1465.43,0.0260054903620809,10.98</t>
  </si>
  <si>
    <t>2025-05-06 08:41:00,,555,,,,560,557.5,,,,,561,555</t>
  </si>
  <si>
    <t>2025-05-06 08:41:00,490,,483,,470,,480,,481,,,483,475</t>
  </si>
  <si>
    <t>2025-05-06 08:41:00,5800,,5650,,,5700,5600,,,,,5700,5540</t>
  </si>
  <si>
    <t>2025-05-06 08:41:00,19475,,,,19400,,19900,,,,,20000,19200</t>
  </si>
  <si>
    <t>2025-05-06 08:41:00,-174362322.978459,173249549.714358,-399.794611528824,-1050,-1830.38722556391,-3603.74,129.272470077755,-852.76</t>
  </si>
  <si>
    <t>2025-05-06 08:41:00,474426851.795015,186094566.131466,-6474.74035543219,-5657,-15933.7205682875,-9544.97,-94.6359656026737,-2184.58</t>
  </si>
  <si>
    <t>2025-05-06 08:41:00,-3076158.99317694,5068846.79859728,-33.9071428571463,-3562,-24118.3521428573,-24878.36,-2.9376033919934,-690.88</t>
  </si>
  <si>
    <t>2025-05-06 08:41:00,12932763.7375176,-3391.99718332705,-42.0291782849504,-65,-963.840306848421,-1166.4,-0.0190185421053768,-8.56</t>
  </si>
  <si>
    <t>2025-05-06 08:42:00,,555,,,,560,557.5,,560,,,561,555</t>
  </si>
  <si>
    <t>2025-05-06 08:42:00,490,,483,,470,,480,,481,,,481,475</t>
  </si>
  <si>
    <t>2025-05-06 08:42:00,5800,,5650,,,5700,5600,,,,,5700,5540</t>
  </si>
  <si>
    <t>2025-05-06 08:42:00,19475,,19950,,19400,,19900,,,,,20000,19250</t>
  </si>
  <si>
    <t>2025-05-06 08:42:00,-170123855.665066,238219384.586054,-1419.84212454213,-4209,-3798.68550549451,-4234.19,-453.435914889056,-1167.68</t>
  </si>
  <si>
    <t>2025-05-06 08:42:00,458035150.069529,209289451.644621,-2969.61089253884,-2514,-6523.95406652662,-4947.71,-87.767244677884,-1217.4</t>
  </si>
  <si>
    <t>2025-05-06 08:42:00,-3142946.83312743,4660251.06902771,-1143.52738095238,-1285,-17368.2747261904,-12458.37,4.5688321015402,-340.67</t>
  </si>
  <si>
    <t>2025-05-06 08:42:00,12948317.4141102,5937.78893796247,-10.7662726162727,-69,-187.115291042293,-1870.3,-0.019886772963839,-12.8</t>
  </si>
  <si>
    <t>2025-05-06 08:43:00,,555,,,,560,557.5,,,,,561,555</t>
  </si>
  <si>
    <t>2025-05-06 08:43:00,490,,483,,470,,480,,,,,483,475</t>
  </si>
  <si>
    <t>2025-05-06 08:43:00,5800,,5650,,,5700,5600,,,,,5700,5540</t>
  </si>
  <si>
    <t>2025-05-06 08:43:00,19475,,19950,,19400,,19900,,,,,20000,19250</t>
  </si>
  <si>
    <t>2025-05-06 08:43:00,-208606870.250406,251075620.291365,-4304.03333333332,-1261,-4089.00199999999,-738.499999999999,581.681002965608,-179.61</t>
  </si>
  <si>
    <t>2025-05-06 08:43:00,455061202.914169,229120876.08328,-3522.88448036301,-3534,-6182.88598921532,-4689.24,-125.134137431651,-1298.84</t>
  </si>
  <si>
    <t>2025-05-06 08:43:00,-3389518.86869815,3853334.22325771,-780.853333333337,-1209,-5220.13720000009,-7306.51,-2.09845359573995,-224.37</t>
  </si>
  <si>
    <t>2025-05-06 08:43:00,12614360.5222848,1726.87180785289,-3.00134020838783,35,354.853267793591,388.7,-0.0137701788288947,1.81</t>
  </si>
  <si>
    <t>2025-05-06 08:44:00,,555,,,,560,557.5,,,,,561,555</t>
  </si>
  <si>
    <t>2025-05-06 08:44:00,490,,483,,470,,480,,,,,483,475</t>
  </si>
  <si>
    <t>2025-05-06 08:44:00,5800,,5650,,,5700,5600,,,,,5700,5540</t>
  </si>
  <si>
    <t>2025-05-06 08:44:00,19475,,19950,,19400,,19900,,,,,20000,19250</t>
  </si>
  <si>
    <t>2025-05-06 08:44:00,-215351322.870386,319009990.938073,,3983,,4795.36,217.246431232431,1562.19</t>
  </si>
  <si>
    <t>2025-05-06 08:44:00,451976983.860083,228324121.046561,307.450549450545,952,2239.04479853481,3026.63,99.4865724457282,514.2</t>
  </si>
  <si>
    <t>2025-05-06 08:44:00,-3817148.01430962,3580035.14832924,-395.780416666663,45,-6000.16169583326,-528.220000000001,-9.34448791810968,-4.54000000000002</t>
  </si>
  <si>
    <t>2025-05-06 08:44:00,12345882.283894,7602.52446418294,11.9181087187667,23,206.642172751957,460.9,-0.00307238205722625,2.34</t>
  </si>
  <si>
    <t>2025-05-06 08:45:00,,555,,,,560,558.5,,,,559,561,555</t>
  </si>
  <si>
    <t>2025-05-06 08:45:00,490,,483,,470,,480,,,,,483,475</t>
  </si>
  <si>
    <t>2025-05-06 08:45:00,5800,,5650,,,5700,5600,,,,,5700,5540</t>
  </si>
  <si>
    <t>2025-05-06 08:45:00,19475,,19950,,19400,,19900,,,,,20000,19250</t>
  </si>
  <si>
    <t>2025-05-06 08:45:00,-230753890.406404,266422652.077388,-5410.07142857144,173,-10937.5120952381,250.97,42.9032271276692,409.42</t>
  </si>
  <si>
    <t>2025-05-06 08:45:00,430116603.599698,164516231.684524,-10830.7762480049,-8329,-18589.487794711,-13398.65,324.621717868335,-3273.39</t>
  </si>
  <si>
    <t>2025-05-06 08:45:00,-4149957.49231006,3459709.18587919,-4964.77909090906,-4100,-54944.8579606056,-25731.12,-7.16124071803263,-868.42</t>
  </si>
  <si>
    <t>2025-05-06 08:45:00,12525125.8286856,4579.33513423481,-84.50570081405,-30,-1948.44197335855,-2382.35,-0.0266643722121252,-12.14</t>
  </si>
  <si>
    <t>2025-05-06 08:46:00,,555,,,,560,558.5,,,,,562,555</t>
  </si>
  <si>
    <t>2025-05-06 08:46:00,490,,483,,470,,480,,,,480,483,475</t>
  </si>
  <si>
    <t>2025-05-06 08:46:00,5800,,5650,,,5700,5600,,,5600,,5700,5540</t>
  </si>
  <si>
    <t>2025-05-06 08:46:00,19475,,,19250,19400,,19900,,,,,20000,19250</t>
  </si>
  <si>
    <t>2025-05-06 08:46:00,-329285629.717947,99470298.3778061,23413.7413947164,28357,20373.249995338,32315.32,403.819343184047,10150.12</t>
  </si>
  <si>
    <t>2025-05-06 08:46:00,397259386.328164,87987458.3415651,-7321.2378218817,-1295,-19356.7579211433,-9579.02,-39.4267046550777,-1574.13</t>
  </si>
  <si>
    <t>2025-05-06 08:46:00,-5270182.28424244,34277.9799390929,-268.734415584412,-2158,-11264.5778116884,497.939999999999,-9.51639884126494,21.94</t>
  </si>
  <si>
    <t>2025-05-06 08:46:00,11115134.2866254,-21069.8352367536,-64.7150649606582,-97,-123.50438115155,-1033.17,0.0584345814034326,-6.36</t>
  </si>
  <si>
    <t>2025-05-06 08:47:00,,555,,555,,560,558.5,,,,558,562,555</t>
  </si>
  <si>
    <t>2025-05-06 08:47:00,490,,483,,470,,480,,480,480,,483,475</t>
  </si>
  <si>
    <t>2025-05-06 08:47:00,5800,,5650,,,5700,5600,,,,,5700,5540</t>
  </si>
  <si>
    <t>2025-05-06 08:47:00,19475,,,19500,19400,,19900,,,,,20000,19500</t>
  </si>
  <si>
    <t>2025-05-06 08:47:00,-458216181.387653,-268049705.831549,-24594.5740259741,-22203,-40032.0569090909,-28508.87,513.920742692396,-8245.65</t>
  </si>
  <si>
    <t>2025-05-06 08:47:00,361443494.401773,33148865.4510865,2237.80123137732,-85,2833.81872456167,3655.5,-283.569810458385,803.91</t>
  </si>
  <si>
    <t>2025-05-06 08:47:00,-6548426.3832796,-6608102.74381974,-219.933333333339,-334,2372.83949999996,5033.36,-1.28247482757216,79.83</t>
  </si>
  <si>
    <t>2025-05-06 08:47:00,11268261.4660254,-189389.405316818,-239.720305250305,517,-1532.32614542125,8624.71,-0.606794434560904,81.35</t>
  </si>
  <si>
    <t>2025-05-06 08:56:00,,555,,555,,560,557.5,,558,,,561,555</t>
  </si>
  <si>
    <t>2025-05-06 08:56:00,490,,,478,470,,480,,,,,481,478</t>
  </si>
  <si>
    <t>2025-05-06 08:56:00,5800,,,5550,,5700,5600,,,,,5700,5500</t>
  </si>
  <si>
    <t>2025-05-06 08:56:00,19475,,,19400,19400,,19725,,,,,19900,19400</t>
  </si>
  <si>
    <t>2025-05-06 08:56:00,-526359077.38486,-1603507126.58541,-117112.603136527,-42919,-279097.20704958,-142198.85,5177.55690118128,-33854.52</t>
  </si>
  <si>
    <t>2025-05-06 08:56:00,307884884.067954,-446346768.478876,-35929.4546006526,-11397,-68920.7892266629,-25415.96,-2894.79171665818,-3864.38</t>
  </si>
  <si>
    <t>2025-05-06 08:56:00,-7756314.40677522,-23833801.2877125,-22190.0697972183,-4021,-626775.814501965,-177503.12,22.9640921829811,-3975.98</t>
  </si>
  <si>
    <t>2025-05-06 08:56:00,11060579.4202383,-877912.6154433,-12108.4369478107,-3702,-165393.746763559,-44712.37,2.81440676549839,-368.09</t>
  </si>
  <si>
    <t>2025-05-06 08:57:00,,555,,555,,560,557.5,,558,,,561,555</t>
  </si>
  <si>
    <t>2025-05-06 08:57:00,490,,,478,470,,480,479,,,,481,478</t>
  </si>
  <si>
    <t>2025-05-06 08:57:00,5800,,,5550,,5700,5600,,,,,5700,5500</t>
  </si>
  <si>
    <t>2025-05-06 08:57:00,19475,,,19400,19400,,19725,,,,,19900,19400</t>
  </si>
  <si>
    <t>2025-05-06 08:57:00,-606025899.499128,-1953209207.11527,-1454.68788156285,-253,1441.56178327229,3436.58,-656.041598156558,346</t>
  </si>
  <si>
    <t>2025-05-06 08:57:00,288592544.983246,-520997298.096128,-3028.10375176049,-2797,2609.84166238222,1908.01,-264.658931485643,39.6999999999998</t>
  </si>
  <si>
    <t>2025-05-06 08:57:00,-8575666.32516448,-24398231.5002121,1650.46017316017,1165,28423.2296991342,9371.91,4.63657401747627,189.86</t>
  </si>
  <si>
    <t>2025-05-06 08:57:00,10131377.8921986,-902335.731388021,124.825186316951,111,2296.38687715618,2142.79,0.0121581580309443,18.32</t>
  </si>
  <si>
    <t>2025-05-06 08:58:00,,555,,555,,560,557.5,,,,,561,555</t>
  </si>
  <si>
    <t>2025-05-06 08:58:00,490,,,478,470,,480,,,,,481,478</t>
  </si>
  <si>
    <t>2025-05-06 08:58:00,5800,,,5550,,5700,5600,,,,,5700,5500</t>
  </si>
  <si>
    <t>2025-05-06 08:58:00,19475,,,19400,19400,,19725,,,,,19900,19400</t>
  </si>
  <si>
    <t>2025-05-06 08:58:00,-599855903.726471,-2060962619.94884,7581.30357142858,11612,6174.03595238096,11528.86,-104.543539749028,3639.23</t>
  </si>
  <si>
    <t>2025-05-06 08:58:00,287893835.245884,-514418276.035749,-489.642171095192,-4,-1918.63402593671,833.42,24.7973495320029,97.2600000000001</t>
  </si>
  <si>
    <t>2025-05-06 08:58:00,-7858831.15181677,-24043175.4727848,636.243333333331,1241,7191.16526666664,13967.87,2.16811367849077,448.29</t>
  </si>
  <si>
    <t>2025-05-06 08:58:00,10044950.8449833,-899124.910724008,-5.79563492063492,10,-1.96787301587291,80.02,-0.00578523599733263,0.56</t>
  </si>
  <si>
    <t>2025-05-06 08:59:00,,555,,555,,560,557.5,,,,,561,555</t>
  </si>
  <si>
    <t>2025-05-06 08:59:00,490,,,478,470,,480,,,,479,481,478</t>
  </si>
  <si>
    <t>2025-05-06 08:59:00,5800,,,5550,,5700,5600,,,,,5700,5500</t>
  </si>
  <si>
    <t>2025-05-06 08:59:00,19475,,,19400,19400,,19725,,,,,19900,19400</t>
  </si>
  <si>
    <t>2025-05-06 08:59:00,-598465396.244138,-1960441578.46244,3641.56071428571,1272,5001.73881746032,4077.58,153.055458324483,979.4</t>
  </si>
  <si>
    <t>2025-05-06 08:59:00,281277459.107504,-559135303.632828,-1472.64540708334,-1502,-3877.48999768814,-3794.72,116.462906574359,-904.89</t>
  </si>
  <si>
    <t>2025-05-06 08:59:00,-8713461.92243375,-25073123.8040113,18.989393939395,161,1865.97842424241,3717.78,0.199804312571218,90.95</t>
  </si>
  <si>
    <t>2025-05-06 08:59:00,9855758.95956807,-940014.157947321,-4.48992530345471,-8,130.51922054155,-123.63,-0.00893700942186897,-1.27</t>
  </si>
  <si>
    <t>2025-05-06 09:00:00,,555,,555,,560,557.5,,,,557,561,555</t>
  </si>
  <si>
    <t>2025-05-06 09:00:00,490,,,478,470,,480,,,,478,481,478</t>
  </si>
  <si>
    <t>2025-05-06 09:00:00,5800,,,5550,,5700,5600,,,,,5700,5500</t>
  </si>
  <si>
    <t>2025-05-06 09:00:00,19475,,,19400,19400,,19725,,,,,19900,19400</t>
  </si>
  <si>
    <t>2025-05-06 09:00:00,-673291307.080343,-2627558143.00117,-4584.33560606061,-804,-12398.2800833333,-7191.41,110.727541340224,-1399.42</t>
  </si>
  <si>
    <t>2025-05-06 09:00:00,250820780.624021,-729984675.669086,1203.29248108614,557,-2411.55700911138,-310.6,440.876726945766,107.29</t>
  </si>
  <si>
    <t>2025-05-06 09:00:00,-9119485.39318452,-31477353.7645675,-728.800000000001,-1095,-6044.18133333337,-3364.49,-3.0462691550413,-101.15</t>
  </si>
  <si>
    <t>2025-05-06 09:00:00,9756732.25963824,-1012993.7123043,15.5099792420694,-14,490.784806030444,458.56,-0.0383355456511443,-0.94</t>
  </si>
  <si>
    <t>2025-05-06 09:01:00,,555,,555,,560,557.5,,558,,,561,555</t>
  </si>
  <si>
    <t>2025-05-06 09:01:00,490,,,478,470,,480,,,,,481,478</t>
  </si>
  <si>
    <t>2025-05-06 09:01:00,5800,,,5550,,5700,5600,,,,,5700,5500</t>
  </si>
  <si>
    <t>2025-05-06 09:01:00,19475,,,19400,19400,,19725,,,,,19900,19400</t>
  </si>
  <si>
    <t>2025-05-06 09:01:00,-535383828.424529,-1974329634.11957,-11639.9134920635,-4990,-20383.5506587302,-13300.92,-94.858727790055,-3587.55</t>
  </si>
  <si>
    <t>2025-05-06 09:01:00,304624673.987099,-502211126.671001,-1515.73845096723,-1816,-1646.98685132737,-183.15,-7.22358763699948,-92.2799999999998</t>
  </si>
  <si>
    <t>2025-05-06 09:01:00,-7464354.06226535,-19168711.7433198,-2877.14333333334,-2554,-65268.2809333336,-27536.26,-3.37642620888291,-720.27</t>
  </si>
  <si>
    <t>2025-05-06 09:01:00,10117598.6226535,-843935.411603976,-133.482038239538,-33,-6360.19842153679,-1276.25,0.00471688257768377,-9.46</t>
  </si>
  <si>
    <t>2025-05-06 09:02:00,,555,,555,,560,557.5,,,,,560,555</t>
  </si>
  <si>
    <t>2025-05-06 09:02:00,490,,,478,470,,480,,,,,481,478</t>
  </si>
  <si>
    <t>2025-05-06 09:02:00,5800,,,5550,,5700,5600,,,,,5700,5500</t>
  </si>
  <si>
    <t>2025-05-06 09:02:00,19475,,,19400,19400,,19725,,,,,19900,19400</t>
  </si>
  <si>
    <t>2025-05-06 09:02:00,-544897328.202767,-1936818958.51591,29032.856954157,31963,33689.0273984904,36710.63,249.551646807969,11243.66</t>
  </si>
  <si>
    <t>2025-05-06 09:02:00,313277100.084862,-484468450.034143,187.445408614382,-2919,3118.26553443366,-1170.69,-267.948129689339,-664.05</t>
  </si>
  <si>
    <t>2025-05-06 09:02:00,-7710020.06954983,-18052042.8626335,1623.22333333333,1769,31498.0024333333,19149.06,1.18390769839441,547.29</t>
  </si>
  <si>
    <t>2025-05-06 09:02:00,10000232.4757168,-819181.880432368,76.8186691086691,50,5085.1389537185,2543.41,0.0373469463435119,17.57</t>
  </si>
  <si>
    <t>2025-05-06 09:03:00,,555,,555,,560,557.5,,,,,560,555</t>
  </si>
  <si>
    <t>2025-05-06 09:03:00,490,,,478,470,,480,,,479,,481,478</t>
  </si>
  <si>
    <t>2025-05-06 09:03:00,5800,,,5550,,5700,5600,,,,,5700,5500</t>
  </si>
  <si>
    <t>2025-05-06 09:03:00,19475,,,19400,19400,,19725,,,,,19900,19400</t>
  </si>
  <si>
    <t>2025-05-06 09:03:00,-548224725.872853,-1957956773.92676,13068.2422077922,7527,21193.8693073592,12168.88,-174.830081762876,3788.01</t>
  </si>
  <si>
    <t>2025-05-06 09:03:00,294321699.365533,-572659743.193277,6557.48544973547,5717,11223.953927369,8775.87,-66.9128666112951,2476.81</t>
  </si>
  <si>
    <t>2025-05-06 09:03:00,-8095410.91076058,-19357918.7555687,442.766666666675,19,19313.1298333335,9266.89,0.645297995128602,132.31</t>
  </si>
  <si>
    <t>2025-05-06 09:03:00,10219274.5889628,-842358.927954537,26.7151834276834,29,1290.17861864524,929.54,0.00786604716415005,7.26</t>
  </si>
  <si>
    <t>2025-05-06 09:05:00,,555,,555,,560,557.5,,,,,560,555</t>
  </si>
  <si>
    <t>2025-05-06 09:05:00,490,,,478,470,,480,,479,,479,481,478</t>
  </si>
  <si>
    <t>2025-05-06 09:05:00,5800,,5650,,,5700,5600,,,,,5700,5500</t>
  </si>
  <si>
    <t>2025-05-06 09:05:00,19475,,,19400,19400,,19725,,,,,19900,19400</t>
  </si>
  <si>
    <t>2025-05-06 09:05:00,-524044342.867082,-1831019665.37405,130.129761904762,1983,-1469.06279761905,630.12,-92.9043012921461,433.62</t>
  </si>
  <si>
    <t>2025-05-06 09:05:00,307337972.731761,-490850957.272319,-4249.2327869991,-2620,-8513.11152184908,-6445.12,-31.3675110878859,-1659.66</t>
  </si>
  <si>
    <t>2025-05-06 09:05:00,-7486079.09610571,-13797393.1496597,-23.6833333333344,-451,-5970.20600000001,-766.329999999999,1.36827570095589,8.13000000000001</t>
  </si>
  <si>
    <t>2025-05-06 09:05:00,11025873.248266,-790560.518400282,-46.5703278878461,-40,-1494.13261244352,-995.92,0.0107880778104697,-6.86</t>
  </si>
  <si>
    <t>2025-05-06 09:06:00,,555,,555,,560,557.5,558,,,,560,555</t>
  </si>
  <si>
    <t>2025-05-06 09:06:00,490,,,478,470,,479,,480,,,481,478</t>
  </si>
  <si>
    <t>2025-05-06 09:06:00,5800,,5650,,,5700,5600,,5600,,,5700,5500</t>
  </si>
  <si>
    <t>2025-05-06 09:06:00,19475,,,19400,19400,,19725,,,,,19900,19400</t>
  </si>
  <si>
    <t>2025-05-06 09:06:00,-457892998.425052,-1487364791.91087,2116.45238095232,7884,-2595.11157142872,239.580000000001,219.639034797974,896.77</t>
  </si>
  <si>
    <t>2025-05-06 09:06:00,325449185.580298,-360203987.216745,-3776.96354293853,-7807,-7191.8823064713,-11773.58,-36.1766949878892,-3360.45</t>
  </si>
  <si>
    <t>2025-05-06 09:06:00,-7012833.47750027,-5804812.0299971,213.950000000002,-234,-5071.1835,-12408.69,0.25128531080795,-349.8</t>
  </si>
  <si>
    <t>2025-05-06 09:06:00,10499031.5408101,-735274.576763493,-17.9511904761905,-27,-767.423571428571,-1148.03,-0.027851939408023,-9.28</t>
  </si>
  <si>
    <t>2025-05-06 09:07:00,,555,,555,,560,557.5,,,,,560,555</t>
  </si>
  <si>
    <t>2025-05-06 09:07:00,490,,,478,470,,479,,,,,481,478</t>
  </si>
  <si>
    <t>2025-05-06 09:07:00,5800,,,5550,,5700,5600,,,,,5700,5500</t>
  </si>
  <si>
    <t>2025-05-06 09:07:00,19475,,,19400,19400,,19725,,,,,19900,19400</t>
  </si>
  <si>
    <t>2025-05-06 09:07:00,-520354194.363774,-1828621005.34879,13570.1230998168,7198,23378.7358974357,11359.85,552.440479826526,3467.1</t>
  </si>
  <si>
    <t>2025-05-06 09:07:00,308223371.905636,-472157722.906243,3399.37749401135,3492,5420.80690677421,6040.78,-123.623947820607,1614.14</t>
  </si>
  <si>
    <t>2025-05-06 09:07:00,-7259475.84116487,-11321870.6216917,2967.22935064937,1991,45618.1476640697,23170.41,1.08809795264035,657.31</t>
  </si>
  <si>
    <t>2025-05-06 09:07:00,10140942.3732008,-789524.597932178,12.2414550914551,13,455.483146464647,527.93,-0.00682220647279586,4.37</t>
  </si>
  <si>
    <t>2025-05-06 09:08:00,,555,,555,,560,557.5,,,558,,560,555</t>
  </si>
  <si>
    <t>2025-05-06 09:08:00,490,,,478,470,,479,,,,,481,478</t>
  </si>
  <si>
    <t>2025-05-06 09:08:00,5800,,,5550,,5700,5600,,,,,5700,5500</t>
  </si>
  <si>
    <t>2025-05-06 09:08:00,19475,,,19400,19400,,19725,,,,,19900,19400</t>
  </si>
  <si>
    <t>2025-05-06 09:08:00,-514155571.672369,-1856378805.91837,1023.17499999993,1051,-3078.04825000014,1366.43,-46.9210781461951,586.8</t>
  </si>
  <si>
    <t>2025-05-06 09:08:00,312267270.520446,-416803393.542276,-12849.7999826018,-7096,-15969.2799581864,-7385.29,-127.862209177536,-2266.33</t>
  </si>
  <si>
    <t>2025-05-06 09:08:00,-7362137.7454365,-11741318.0538213,-3763.78333333333,-2058,-39724.5123333334,-16884.88,1.40284145937558,-516.95</t>
  </si>
  <si>
    <t>2025-05-06 09:08:00,10271291.6995434,-757910.991634062,-43.8299935358759,-31,-1731.35290135028,-803.44,0.00922557946147569,-6.79</t>
  </si>
  <si>
    <t>2025-05-06 09:09:00,,555,,555,,560,557.5,,,,,560,555</t>
  </si>
  <si>
    <t>2025-05-06 09:09:00,490,,,478,470,,479,,480,,,481,478</t>
  </si>
  <si>
    <t>2025-05-06 09:09:00,5800,,5650,,,5700,5600,5600,,,,5700,5500</t>
  </si>
  <si>
    <t>2025-05-06 09:09:00,19475,,,19400,19400,,19725,,,,,19900,19400</t>
  </si>
  <si>
    <t>2025-05-06 09:09:00,-428862663.705455,-1404478513.07889,-11431.8186147186,4987,-14355.5906709956,4450.97,-173.167321582938,922.27</t>
  </si>
  <si>
    <t>2025-05-06 09:09:00,349251531.232588,-239074304.951405,1807.69589835233,2404,3102.28619752516,1682.85,-224.063225626286,512.43</t>
  </si>
  <si>
    <t>2025-05-06 09:09:00,-6114097.17032201,-1552851.85292253,710.144999999993,113,21691.2635166665,19431.44,2.37345262819719,465.52</t>
  </si>
  <si>
    <t>2025-05-06 09:09:00,12429862.3671532,-632468.725594021,-30.7263307026867,-1,-178.524487872785,365.49,0.0205563817621487,2.91</t>
  </si>
  <si>
    <t>2025-05-06 09:10:00,,555,,555,,560,557.5,,559,,,560,555</t>
  </si>
  <si>
    <t>2025-05-06 09:10:00,490,,,478,470,,479,,480,,,481,478</t>
  </si>
  <si>
    <t>2025-05-06 09:10:00,5800,,5650,,,5700,5600,,,,,5700,5500</t>
  </si>
  <si>
    <t>2025-05-06 09:10:00,19475,,,19400,19400,,19725,,,,,19900,19400</t>
  </si>
  <si>
    <t>2025-05-06 09:10:00,-466284413.788427,-1259066406.23215,-7628.72799422798,-6565,-14084.5683059163,-13542.04,-299.990973805971,-3704.49</t>
  </si>
  <si>
    <t>2025-05-06 09:10:00,334892587.170922,-243051464.485938,-4725.75313852814,-2418,-7636.69505411255,-4691.84,-80.7379893448877,-1357.28</t>
  </si>
  <si>
    <t>2025-05-06 09:10:00,-6378392.34516403,-1504948.4703928,-1310.99999999998,-1492,-11558.308333333,-14525.25,-2.42499241229279,-491.22</t>
  </si>
  <si>
    <t>2025-05-06 09:10:00,11748574.1758124,-650127.483186539,-2.96346096096096,0,-208.58827003432,-317.22,0.00221124976427455,-2.06</t>
  </si>
  <si>
    <t>2025-05-06 09:11:00,,555,,555,,560,557.5,,559,,,560,555</t>
  </si>
  <si>
    <t>2025-05-06 09:11:00,490,,481,,470,,479,480,,,,481,478</t>
  </si>
  <si>
    <t>2025-05-06 09:11:00,5800,,5650,,,5700,5600,,,,,5700,5500</t>
  </si>
  <si>
    <t>2025-05-06 09:11:00,19475,,,19400,19400,,19725,,,,,19900,19400</t>
  </si>
  <si>
    <t>2025-05-06 09:11:00,-362470915.394689,-757473080.54531,14013.8738095239,9570,18042.974357143,2040.53,-262.77681157466,1150.08</t>
  </si>
  <si>
    <t>2025-05-06 09:11:00,365075451.309429,-87599676.0633346,5590.85992063492,8590,8786.83206746031,11736.23,232.060280773794,3476.74</t>
  </si>
  <si>
    <t>2025-05-06 09:11:00,-5951469.05305947,6540282.06790944,-287.974999999989,-794,-6033.23624999982,-7591.28,-0.0325968649594126,-225.83</t>
  </si>
  <si>
    <t>2025-05-06 09:11:00,11066360.4067414,-597893.667298307,31.681404976405,43,960.978240926641,1047.9,0.0238878800686085,8.48</t>
  </si>
  <si>
    <t>2025-05-06 09:12:00,,555,,555,,560,557.5,,,,,560,555</t>
  </si>
  <si>
    <t>2025-05-06 09:12:00,490,,481,,470,,479,,,,,481,478</t>
  </si>
  <si>
    <t>2025-05-06 09:12:00,5800,,5650,,,5700,5600,,,,,5700,5500</t>
  </si>
  <si>
    <t>2025-05-06 09:12:00,19475,,,19400,19400,,19725,,,,,19900,19400</t>
  </si>
  <si>
    <t>2025-05-06 09:12:00,-319384172.596642,-529742414.616665,3544.77301587303,3306,666.08646031749,741.91,721.638138872674,654.18</t>
  </si>
  <si>
    <t>2025-05-06 09:12:00,381339254.432387,33762335.2611477,3023.99690032184,1632,6229.10208263946,3230.8,-26.0041763420337,922.38</t>
  </si>
  <si>
    <t>2025-05-06 09:12:00,-5172599.40600146,12283031.6586349,-915.883333333328,-657,-14730.7233333332,-14805.32,-6.41894155409103,-427.91</t>
  </si>
  <si>
    <t>2025-05-06 09:12:00,12793994.7351237,-533686.923712769,-29.7356043956044,-31,-1425.15963772894,-1043.97,-0.0313160118375945,-7.59</t>
  </si>
  <si>
    <t>2025-05-06 09:13:00,,555,,,,560,557.5,559,,,,560,555</t>
  </si>
  <si>
    <t>2025-05-06 09:13:00,490,,481,,470,,479,,,,,481,478</t>
  </si>
  <si>
    <t>2025-05-06 09:13:00,5800,,5650,,,5700,5600,,,,,5700,5500</t>
  </si>
  <si>
    <t>2025-05-06 09:13:00,19475,,,19400,19400,,19725,,,,,19900,19400</t>
  </si>
  <si>
    <t>2025-05-06 09:13:00,-311339460.405477,-329180968.308302,5045.17539682534,1403,10302.6975793649,61.6499999999991,393.349441973613,-28.2100000000002</t>
  </si>
  <si>
    <t>2025-05-06 09:13:00,382572953.647716,122469267.739659,-1471.38236834842,-1924,-4043.1038436723,-5000.11,-256.571163525663,-1395.31</t>
  </si>
  <si>
    <t>2025-05-06 09:13:00,-5081940.80226949,14795985.263798,-32.5166666666584,-111,-3261.46749999992,-3334.82,-3.45801451941005,-91.35</t>
  </si>
  <si>
    <t>2025-05-06 09:13:00,11412566.4981159,-526241.838908632,3.70478257374808,-11,212.395035669311,-147.67,0.00412832619279161,-2.15</t>
  </si>
  <si>
    <t>2025-05-06 09:14:00,,555,,,,560,557.5,,,,,560,555</t>
  </si>
  <si>
    <t>2025-05-06 09:14:00,490,,481,,470,,479,,,,,481,478</t>
  </si>
  <si>
    <t>2025-05-06 09:14:00,5800,,5650,,,5700,5600,,,,,5700,5550</t>
  </si>
  <si>
    <t>2025-05-06 09:14:00,19475,,,19400,19400,,19725,,,,,19900,19400</t>
  </si>
  <si>
    <t>2025-05-06 09:14:00,-286404844.524688,-107330380.977885,-1662.21388888889,-2410,-5064.23166666668,-6361.96,258.547408522328,-1741.4</t>
  </si>
  <si>
    <t>2025-05-06 09:14:00,373231949.959856,50036435.2232415,-2329.7437012987,-3007,-2215.18279458874,-2479.65,-97.101052877464,-724.66</t>
  </si>
  <si>
    <t>2025-05-06 09:14:00,-5034451.26141848,14993736.753513,-979.028260869557,-720,-15459.5533913042,-13375,-4.39933687884467,-405.09</t>
  </si>
  <si>
    <t>2025-05-06 09:14:00,11668505.6896855,-547627.535191374,-23.3047358197357,-11,-1121.14543018647,-562.54,-0.012988849073568,-4.44</t>
  </si>
  <si>
    <t>2025-05-06 09:15:00,,555,,,,560,557.5,,,,,560,555</t>
  </si>
  <si>
    <t>2025-05-06 09:15:00,490,,481,,470,,479,,,,,481,478</t>
  </si>
  <si>
    <t>2025-05-06 09:15:00,5800,,5650,,,5700,5600,,,,,5700,5550</t>
  </si>
  <si>
    <t>2025-05-06 09:15:00,19475,,,19400,19400,,19725,,,,,19900,19400</t>
  </si>
  <si>
    <t>2025-05-06 09:15:00,-309697640.045052,-228517974.778443,-11834.0275335775,-8493,-9134.36468864472,-5510.04,881.15372168857,-1502.9</t>
  </si>
  <si>
    <t>2025-05-06 09:15:00,373953054.357754,80450268.977258,-1070.43864827982,519,-1832.5772954823,24.4999999999999,268.43600065789,138.05</t>
  </si>
  <si>
    <t>2025-05-06 09:15:00,-5443306.57011534,10792635.8770881,-1448.54528455285,-2139,-11399.7920272358,-4989.76,2.58315942947063,-227.08</t>
  </si>
  <si>
    <t>2025-05-06 09:15:00,12046439.0737789,-566590.767397378,-20.2909829059828,-28,-915.099358485955,-791.82,0.00491532830481493,-5.8</t>
  </si>
  <si>
    <t>2025-05-06 09:16:00,,555,,,,560,557.5,,,,,560,555</t>
  </si>
  <si>
    <t>2025-05-06 09:16:00,490,,481,,470,,479,480,,,,481,478</t>
  </si>
  <si>
    <t>2025-05-06 09:16:00,5800,,5650,,,5700,5600,,,,,5700,5550</t>
  </si>
  <si>
    <t>2025-05-06 09:16:00,19475,,,19400,19400,,19725,,,,,19900,19400</t>
  </si>
  <si>
    <t>2025-05-06 09:16:00,-302187706.117834,-118136971.723936,8416.55050505065,-893,15806.8031919195,1303.85,66.3738855283066,239.09</t>
  </si>
  <si>
    <t>2025-05-06 09:16:00,373136085.495988,98972301.6716935,-3516.21428571429,-1724,-1191.64774603176,-224.52,114.316009660765,-194.92</t>
  </si>
  <si>
    <t>2025-05-06 09:16:00,-4738265.58166223,18119109.9040565,-2274.98833333333,-1877,-14446.4373166666,-10486.72,2.83128032726025,-427.74</t>
  </si>
  <si>
    <t>2025-05-06 09:16:00,11682166.185804,-548730.787487829,-17.5582855869621,-23,-345.20368668831,-309.01,-0.0053956083091962,-3.16</t>
  </si>
  <si>
    <t>2025-05-06 09:17:00,,555,560,,,560,557.5,559,,,559,560,555</t>
  </si>
  <si>
    <t>2025-05-06 09:17:00,490,,481,,470,,479,,,,,481,478</t>
  </si>
  <si>
    <t>2025-05-06 09:17:00,5800,,5650,,,5700,5600,,5610,,,5700,5550</t>
  </si>
  <si>
    <t>2025-05-06 09:17:00,19475,,,19400,19400,,19725,,,,,19900,19400</t>
  </si>
  <si>
    <t>2025-05-06 09:17:00,-234202456.972181,346268207.377823,10133.7277777778,12751,14788.8978968255,15572.8,421.97821642684,4760.21</t>
  </si>
  <si>
    <t>2025-05-06 09:17:00,406649962.944456,320765373.139815,3646.28669389716,848,4731.19588553502,-711.639999999999,-72.5806562100786,-37.4099999999999</t>
  </si>
  <si>
    <t>2025-05-06 09:17:00,-4421619.83892183,24387264.5545102,1286.63000000001,985,17547.8942666667,10150.12,-3.60471799731791,318.32</t>
  </si>
  <si>
    <t>2025-05-06 09:17:00,11701586.3631069,-480850.206438586,3.70555255202313,-8,-282.462443556445,-452.98,-0.00816090696909346,-3.63</t>
  </si>
  <si>
    <t>2025-05-06 09:18:00,,555,560,,,560,557.5,,560,,,560,555</t>
  </si>
  <si>
    <t>2025-05-06 09:18:00,490,,481,,470,,479,,481,,,481,478</t>
  </si>
  <si>
    <t>2025-05-06 09:18:00,5800,,5650,,,5700,5600,,,,,5700,5550</t>
  </si>
  <si>
    <t>2025-05-06 09:18:00,19475,,,19400,19400,,19725,,,,,19900,19400</t>
  </si>
  <si>
    <t>2025-05-06 09:18:00,-193679618.557576,623079593.274524,-965.835056610061,-1349,3296.41004262404,-2279.58,414.984957713982,-1174.93</t>
  </si>
  <si>
    <t>2025-05-06 09:18:00,398125098.368689,252199184.652007,-6031.10026455024,-9209,-4652.61710052907,-10068.8,-162.640260698334,-3390.98</t>
  </si>
  <si>
    <t>2025-05-06 09:18:00,-3763235.85948882,33145537.1952199,-5402.00333333334,-8188,-30051.6735333334,-35085.28,-15.5817084202273,-1206.7</t>
  </si>
  <si>
    <t>2025-05-06 09:18:00,12267742.6216798,-446961.148232377,45.8248405899301,60,1268.65763155025,993.31,0.0353843905167582,9.03</t>
  </si>
  <si>
    <t>2025-05-06 09:19:00,,560,560,,,560,557.5,560,,,,560,555</t>
  </si>
  <si>
    <t>2025-05-06 09:19:00,490,,481,,470,,479,,481,,,481,478</t>
  </si>
  <si>
    <t>2025-05-06 09:19:00,5800,,5650,,,5700,5600,,,,,5700,5550</t>
  </si>
  <si>
    <t>2025-05-06 09:19:00,19475,,,19400,19400,,19725,,,,,19900,19400</t>
  </si>
  <si>
    <t>2025-05-06 09:19:00,-122578719.553254,1224718615.87003,1753.22380952381,-13,4842.12804761906,-1048.97,226.989928282516,-285.42</t>
  </si>
  <si>
    <t>2025-05-06 09:19:00,432617478.588983,501502721.031915,2158.24951355661,2971,2414.89866122122,1628.79,180.031166426353,588.9</t>
  </si>
  <si>
    <t>2025-05-06 09:19:00,-3028242.71313517,42084625.6441935,77.2449999999997,-229,404.487049999996,-9022.67,-7.42760214956328,-343.86</t>
  </si>
  <si>
    <t>2025-05-06 09:19:00,12285731.5102637,-373968.291633574,-17.5001831501832,-6,-438.699926129427,-327.17,0.0172725787212898,-3.05</t>
  </si>
  <si>
    <t>2025-05-06 09:20:00,,560,560,,,560,557.5,,560,,,560,555</t>
  </si>
  <si>
    <t>2025-05-06 09:20:00,490,,481,,470,,479,,,,,481,478</t>
  </si>
  <si>
    <t>2025-05-06 09:20:00,5800,,5650,,,5700,5600,,5620,,,5700,5550</t>
  </si>
  <si>
    <t>2025-05-06 09:20:00,19475,,,19400,19400,,19725,,,,,19900,19400</t>
  </si>
  <si>
    <t>2025-05-06 09:20:00,-14777777.4942914,1830396991.75119,2969.60611471872,10564,-19391.7522824674,-6996.48,-2047.847970774,-607.550000000001</t>
  </si>
  <si>
    <t>2025-05-06 09:20:00,468175842.530614,553785625.089637,-1556.31937749036,-1998,-8525.95756319412,-1951.21,-475.385516389685,-684.19</t>
  </si>
  <si>
    <t>2025-05-06 09:20:00,-1460165.59702449,55350817.3585852,3028.84238095238,5047,20084.2592523811,20532.19,4.63350075646461,692.5</t>
  </si>
  <si>
    <t>2025-05-06 09:20:00,11420365.285391,-315382.960869879,8.67318487421884,22,393.606020009765,431.55,0.00570950459370679,4.09</t>
  </si>
  <si>
    <t>2025-05-06 09:21:00,,,560,,,560,557.5,,,,,560,555</t>
  </si>
  <si>
    <t>2025-05-06 09:21:00,490,,481,,470,,479,482,,,,481,478</t>
  </si>
  <si>
    <t>2025-05-06 09:21:00,5800,,5650,,,5700,5600,,,,5610,5700,5550</t>
  </si>
  <si>
    <t>2025-05-06 09:21:00,19475,,,19400,19400,,19725,,,,,19900,19400</t>
  </si>
  <si>
    <t>2025-05-06 09:21:00,32957959.9008789,2327805299.93378,7109.59321789323,2410,15144.7807536075,7103.52,-446.033041351884,1605</t>
  </si>
  <si>
    <t>2025-05-06 09:21:00,481757691.447619,801304406.934052,2803.89856413064,1824,4771.64209760994,1950.98,163.943282846086,773.32</t>
  </si>
  <si>
    <t>2025-05-06 09:21:00,-723611.965454073,60262100.2123638,1772.01666666667,2255,17048.1288333334,12273.93,8.96800671140282,462.27</t>
  </si>
  <si>
    <t>2025-05-06 09:21:00,11342518.4505474,-297043.913649433,-10.7298915062765,-9,-80.9040434765687,-439.1,0.0216600477971641,-3.48</t>
  </si>
  <si>
    <t>2025-05-06 09:22:00,,,560,,,560,557.5,,560,,,560,555</t>
  </si>
  <si>
    <t>2025-05-06 09:22:00,490,,481,,470,,479,,482,,,481,478</t>
  </si>
  <si>
    <t>2025-05-06 09:22:00,5800,,5650,,,5700,5600,,,,,5700,5550</t>
  </si>
  <si>
    <t>2025-05-06 09:22:00,19475,,,19400,19400,,19725,,,,,19900,19400</t>
  </si>
  <si>
    <t>2025-05-06 09:22:00,71484644.1222104,2820721422.98397,-7873.72157403527,-7544,-11133.4583707001,-9497.87,104.079125270907,-2960.72</t>
  </si>
  <si>
    <t>2025-05-06 09:22:00,500242328.489335,952640588.659465,15.0347888446672,-1343,-328.062821736956,-4656.12,-239.449947309912,-1188.14</t>
  </si>
  <si>
    <t>2025-05-06 09:22:00,-632729.884814317,66348574.725688,-643.611363636366,-1393,-9548.37193434352,-15263.24,0.423996226350856,-441.83</t>
  </si>
  <si>
    <t>2025-05-06 09:22:00,13261693.9054903,-257871.327102924,-35.0019264069264,12,-513.836973593074,-440.73,0.000626994836754526,-3.67</t>
  </si>
  <si>
    <t>2025-05-06 09:23:00,,,560,,,560,557.5,561,,,561,560,555</t>
  </si>
  <si>
    <t>2025-05-06 09:23:00,490,,481,,470,,479,,482,,,481,478</t>
  </si>
  <si>
    <t>2025-05-06 09:23:00,5800,,5650,,,5700,5600,,,,,5700,5550</t>
  </si>
  <si>
    <t>2025-05-06 09:23:00,19475,,,19400,19400,,19725,,,,,20100,19400</t>
  </si>
  <si>
    <t>2025-05-06 09:23:00,160055163.82681,3142548615.49644,-8847.31878121901,-10283,-20005.6965796708,-17998.98,-253.034201293845,-5421.34</t>
  </si>
  <si>
    <t>2025-05-06 09:23:00,521140907.741182,1027520159.21175,-7968.53198427982,-9790,-6577.15263909924,-13296.12,159.043328486662,-4061.51</t>
  </si>
  <si>
    <t>2025-05-06 09:23:00,1131291.57105395,74430512.0301507,-1582.52620772947,-3653,-14221.8905905798,-29751.81,-6.15223239160634,-1120.73</t>
  </si>
  <si>
    <t>2025-05-06 09:23:00,13948353.9046379,-46753.8204086772,491.983797599573,4,1633.44447807386,-283.95,0.0130849315386438,1.58</t>
  </si>
  <si>
    <t>2025-05-06 09:24:00,,,560,,,560,557.5,,,560,,560,555</t>
  </si>
  <si>
    <t>2025-05-06 09:24:00,490,,481,,470,,479,,482,,,481,478</t>
  </si>
  <si>
    <t>2025-05-06 09:24:00,5800,,5650,,,5700,5600,,,,,5650,5550</t>
  </si>
  <si>
    <t>2025-05-06 09:24:00,19475,,,19400,19400,,19725,,,,,20100,19400</t>
  </si>
  <si>
    <t>2025-05-06 09:24:00,71219602.0691124,3002853255.46477,-3692.52142857143,-5403,58.5016904761825,-3433.2,-347.070174382599,-1358.12</t>
  </si>
  <si>
    <t>2025-05-06 09:24:00,492852392.000659,918490519.542648,-3731.51845596436,-6137,-3151.05492703461,-5727.2,258.613466431931,-1924.16</t>
  </si>
  <si>
    <t>2025-05-06 09:24:00,-773569.059774002,65075367.3468179,-2336.7,-1586,-22690.4373333333,-11590.32,-9.19456847822025,-445.74</t>
  </si>
  <si>
    <t>2025-05-06 09:24:00,13020837.7486502,-117099.190681019,0.934917844373711,-7,146.404290510755,329.66,-0.0244101633854733,1.39</t>
  </si>
  <si>
    <t>2025-05-06 09:26:00,,,560,,,560,557.5,,,,,560,555</t>
  </si>
  <si>
    <t>2025-05-06 09:26:00,490,,481,,470,,480,482,,,,481,478</t>
  </si>
  <si>
    <t>2025-05-06 09:26:00,5800,,5650,,,5700,5600,,,,5610,5650,5550</t>
  </si>
  <si>
    <t>2025-05-06 09:26:00,19475,,,19400,19400,,19725,,,,,20100,19400</t>
  </si>
  <si>
    <t>2025-05-06 09:26:00,61227944.1640224,2971102475.15388,-2285.87619047619,-672,-241.149904761909,24.7599999999996,-149.747711956574,-126.4</t>
  </si>
  <si>
    <t>2025-05-06 09:26:00,504204740.173069,1022619232.46694,1424.64315776815,-1455,2813.74884259258,-1415.39,-97.5653141243334,-436.61</t>
  </si>
  <si>
    <t>2025-05-06 09:26:00,-840797.977515421,65818204.084457,195.075000000002,237,2019.49158333336,-7155.19,1.91788416843179,-190.14</t>
  </si>
  <si>
    <t>2025-05-06 09:26:00,13384873.2208814,-82652.7127400749,59.1405207792099,39,1396.05872152616,717.44,0.00445851521695316,7.05</t>
  </si>
  <si>
    <t>2025-05-06 09:27:00,,,560,,,560,557.5,,,,,560,555</t>
  </si>
  <si>
    <t>2025-05-06 09:27:00,490,,481,,470,,480,,,,,481,478</t>
  </si>
  <si>
    <t>2025-05-06 09:27:00,5800,,5650,,,5700,5600,,,,,5650,5550</t>
  </si>
  <si>
    <t>2025-05-06 09:27:00,19475,,,19400,19400,,19725,,,,,20100,19400</t>
  </si>
  <si>
    <t>2025-05-06 09:27:00,36684893.4218635,2888813488.24684,-518.757142857136,-1759,-1128.67052380951,-3096.47,112.651370288649,-838.87</t>
  </si>
  <si>
    <t>2025-05-06 09:27:00,492732761.768008,979690780.38344,-842.02867181129,2307,582.641341207096,3163.59,-170.783394795005,966.15</t>
  </si>
  <si>
    <t>2025-05-06 09:27:00,-1128710.62865152,64950388.8403575,-54.416153846153,-833,5795.7379974359,-4234.93,2.16781487146952,-223.46</t>
  </si>
  <si>
    <t>2025-05-06 09:27:00,13489510.0195589,-100789.853749411,21.3177076191782,-6,637.816431620667,220.58,-0.0410962652553444,0.99</t>
  </si>
  <si>
    <t>2025-05-06 09:28:00,,,560,,,560,557.5,,,,,560,555</t>
  </si>
  <si>
    <t>2025-05-06 09:28:00,490,,481,,470,,480,,,,,481,478</t>
  </si>
  <si>
    <t>2025-05-06 09:28:00,5800,,5650,,,5700,5600,,,,,5650,5550</t>
  </si>
  <si>
    <t>2025-05-06 09:28:00,19475,,,19400,19400,,19725,,,,,20100,19400</t>
  </si>
  <si>
    <t>2025-05-06 09:28:00,11113780.7253353,2576870833.55761,2111.2886002886,3042,2130.22670815296,2131.47,265.571288111061,449.65</t>
  </si>
  <si>
    <t>2025-05-06 09:28:00,467902419.583569,868708115.218892,-1323.56663766788,239,-666.011376449932,173.87,-72.152370997194,24.6699999999999</t>
  </si>
  <si>
    <t>2025-05-06 09:28:00,-1208984.91692103,62915678.0667518,393.465,226,11776.0888833333,-463.159999999999,-1.67305638034873,-12.93</t>
  </si>
  <si>
    <t>2025-05-06 09:28:00,13702679.4610412,-142676.983855534,-13.661473460623,-4,-360.663088525041,-300.24,0.00782526283710343,-1.33</t>
  </si>
  <si>
    <t>2025-05-06 09:29:00,,560,560,,,560,557.5,,,,,560,555</t>
  </si>
  <si>
    <t>2025-05-06 09:29:00,490,,481,,470,,480,,,,,481,478</t>
  </si>
  <si>
    <t>2025-05-06 09:29:00,5800,,5650,,,5700,5600,,,,5610,5650,5550</t>
  </si>
  <si>
    <t>2025-05-06 09:29:00,19475,,,19400,19400,,19725,,,,,20100,19400</t>
  </si>
  <si>
    <t>2025-05-06 09:29:00,-580418.029944073,2535179751.67211,-964.029076479079,-1396,415.63028643578,528.37,221.08824632821,26.3800000000002</t>
  </si>
  <si>
    <t>2025-05-06 09:29:00,459413441.534498,807766671.555014,-809.601308140814,-937,-1304.36502645918,-1721.51,-7.01165410663087,-494.35</t>
  </si>
  <si>
    <t>2025-05-06 09:29:00,-1394488.9259909,64782129.1930188,-1343.19791383219,-1609,-19987.2111460316,-15098.44,0.495630592088299,-522.54</t>
  </si>
  <si>
    <t>2025-05-06 09:29:00,13596258.0692089,-111791.598836148,3.60177218614718,-13,365.399999999999,-1380.79,-0.00790371909159658,-8.66</t>
  </si>
  <si>
    <t>2025-05-06 09:30:00,,,560,,,560,557.5,,,,,560,555</t>
  </si>
  <si>
    <t>2025-05-06 09:30:00,490,,481,,470,,480,482,,,,481,478</t>
  </si>
  <si>
    <t>2025-05-06 09:30:00,5800,,5650,,,5700,5600,,,,,5650,5550</t>
  </si>
  <si>
    <t>2025-05-06 09:30:00,19475,,,19400,19400,,19725,,,,,20100,19400</t>
  </si>
  <si>
    <t>2025-05-06 09:30:00,151557470.587655,3634836174.83311,10565.5698412699,1818,13051.1540634921,1184.45,262.24227983117,650.62</t>
  </si>
  <si>
    <t>2025-05-06 09:30:00,512092068.588409,1064161510.01818,967.149222527835,3369,3375.39950070023,3358.38,-330.502082524003,1309.55</t>
  </si>
  <si>
    <t>2025-05-06 09:30:00,914389.210866681,80128241.6723182,-1160.58939393939,-272,-16774.9313030303,-1827.29,-8.02263390630709,-23.92</t>
  </si>
  <si>
    <t>2025-05-06 09:30:00,13871722.2402927,-27909.0697319475,-150.112780723178,-99,-3842.69328278153,-2698.57,0.0973653131186751,-20.06</t>
  </si>
  <si>
    <t>2025-05-06 09:31:00,,,560,,,560,557.5,,561,,,560,555</t>
  </si>
  <si>
    <t>2025-05-06 09:31:00,490,,481,,470,,480,,482,,,481,478</t>
  </si>
  <si>
    <t>2025-05-06 09:31:00,5800,,5650,,,5700,5600,,,,,5650,5550</t>
  </si>
  <si>
    <t>2025-05-06 09:31:00,19475,,,19400,19400,,19725,,,,,20100,19400</t>
  </si>
  <si>
    <t>2025-05-06 09:31:00,97033076.705449,3287543379.65739,-23095.6423160173,-19170,-25818.430530303,-18223.61,-197.866570888794,-6215.15</t>
  </si>
  <si>
    <t>2025-05-06 09:31:00,496153960.479061,973647390.815993,-805.707264957262,-1599,-1180.8083974359,-3110.07,-105.60445100078,-810.44</t>
  </si>
  <si>
    <t>2025-05-06 09:31:00,-130268.734352395,74825070.4226729,-1903.97500000002,-1113,-24596.3274166668,-16688.87,6.1965751258811,-470.84</t>
  </si>
  <si>
    <t>2025-05-06 09:31:00,13132430.6889969,-79178.4579473909,-37.7119477548595,-8,-680.898053553603,841.1,0.0271950294639158,2.85</t>
  </si>
  <si>
    <t>2025-05-06 09:32:00,,,560,,,560,557.5,,,,,560,555</t>
  </si>
  <si>
    <t>2025-05-06 09:32:00,490,,481,,470,,480,,,,,481,478</t>
  </si>
  <si>
    <t>2025-05-06 09:32:00,5800,,5650,,,5700,5600,,,,,5650,5550</t>
  </si>
  <si>
    <t>2025-05-06 09:32:00,19475,,,19400,19400,,19725,,,,,20100,19400</t>
  </si>
  <si>
    <t>2025-05-06 09:32:00,83892089.3139518,3089255698.56904,-2148.73542568543,-317,385.371932178928,2305.95,68.1940358429501,689.53</t>
  </si>
  <si>
    <t>2025-05-06 09:32:00,477375011.855101,829972087.081622,-9745.94353671509,-5822,-11150.9596900092,-6182.74,-21.1538439879704,-2056.11</t>
  </si>
  <si>
    <t>2025-05-06 09:32:00,-472362.977730849,71647904.3686479,-2365.0005982906,-2097,-27432.0994094017,-26798.64,2.57236479054032,-777.1</t>
  </si>
  <si>
    <t>2025-05-06 09:32:00,13772745.2007208,-119685.734824433,-48.476353335719,-21,-1830.53550824909,-778.13,0.00496651981985399,-6.48</t>
  </si>
  <si>
    <t>2025-05-06 09:33:00,,,560,,,560,557.5,,,,,560,555</t>
  </si>
  <si>
    <t>2025-05-06 09:33:00,490,,481,,470,,480,,,,,481,478</t>
  </si>
  <si>
    <t>2025-05-06 09:33:00,5800,,5650,,,5700,5600,,,,,5650,5550</t>
  </si>
  <si>
    <t>2025-05-06 09:33:00,19475,,,19400,19400,,19725,,,,,20100,19400</t>
  </si>
  <si>
    <t>2025-05-06 09:33:00,123565620.688786,3466951977.38067,-3315.18932178932,-5992,-4336.23986002886,-8994.2,-194.310285161318,-2926.62</t>
  </si>
  <si>
    <t>2025-05-06 09:33:00,494480454.873788,966976544.568586,-3565.73142857139,-3102,-6389.33691428563,-4930.19,-119.052968745941,-1497.11</t>
  </si>
  <si>
    <t>2025-05-06 09:33:00,-60798.4361231351,79164075.6336989,-972.150000000003,-1532,-8512.71883333337,-10345.35,-3.94352457536155,-420.31</t>
  </si>
  <si>
    <t>2025-05-06 09:33:00,12899710.8013699,-70095.0106554464,1.3953814762732,-4,-149.701207750848,-457.57,-0.00324281206727204,-2.61</t>
  </si>
  <si>
    <t>2025-05-06 09:34:00,,,560,,,560,557.5,561,,,,560,555</t>
  </si>
  <si>
    <t>2025-05-06 09:34:00,490,,481,,470,,480,,482,,,481,478</t>
  </si>
  <si>
    <t>2025-05-06 09:34:00,5800,,5650,,,5700,5600,,,,,5650,5550</t>
  </si>
  <si>
    <t>2025-05-06 09:34:00,19475,,,,19400,,19725,,,,,20100,19400</t>
  </si>
  <si>
    <t>2025-05-06 09:34:00,221291897.6651,4040323799.87835,15867.3958450047,5404,15105.4134499031,-5123.66,-241.845807385415,-804.76</t>
  </si>
  <si>
    <t>2025-05-06 09:34:00,528560690.074791,1117608746.72202,723.518482480712,2779,1270.98981001524,2749.73,-151.156429374338,897.68</t>
  </si>
  <si>
    <t>2025-05-06 09:34:00,1078979.65278304,89001025.6558991,-671.2148464468,-521,-802.035628965746,-4477.34,5.78142586990483,-174.4</t>
  </si>
  <si>
    <t>2025-05-06 09:34:00,14191978.1597383,746.723236459967,13.8564890862005,14,540.635764742879,-146.2,-0.0204423966967761,1.68</t>
  </si>
  <si>
    <t>2025-05-06 09:35:00,,,560,,,560,557.5,,561,,,560,555</t>
  </si>
  <si>
    <t>2025-05-06 09:35:00,490,,481,,470,,480,,482,,,483,478</t>
  </si>
  <si>
    <t>2025-05-06 09:35:00,5800,,5650,,,5700,5600,,,,,5650,5550</t>
  </si>
  <si>
    <t>2025-05-06 09:35:00,19475,,,19400,19400,,19725,,,,,20100,19400</t>
  </si>
  <si>
    <t>2025-05-06 09:35:00,163071161.08098,4026104958.00589,2953.67210567205,-6298,5965.14151048937,-7222.48,-252.817804142996,-2268.97</t>
  </si>
  <si>
    <t>2025-05-06 09:35:00,516633057.845125,1018438258.6221,-8765.02182251467,-6314,-6732.79125686234,-5526.81,581.302772270685,-1967.12</t>
  </si>
  <si>
    <t>2025-05-06 09:35:00,579752.892861724,83136259.6545051,-339.014306076523,-1342,-3578.05686631667,-10823.48,-5.9578958652801,-419.6</t>
  </si>
  <si>
    <t>2025-05-06 09:35:00,11085110.258775,-74726.6907749036,125.067082755235,72,4822.97398874234,2762.02,-0.0823739334421789,17.23</t>
  </si>
  <si>
    <t>2025-05-06 09:36:00,,,560,,,560,557.5,,,,,560,555</t>
  </si>
  <si>
    <t>2025-05-06 09:36:00,490,,483,,470,,480,482,,,,483,478</t>
  </si>
  <si>
    <t>2025-05-06 09:36:00,5800,,5650,,,5700,5600,,,,,5650,5550</t>
  </si>
  <si>
    <t>2025-05-06 09:36:00,19475,,,19400,19400,,19725,,,,,20100,19400</t>
  </si>
  <si>
    <t>2025-05-06 09:36:00,138136415.63026,3997925229.74548,2411.75714285715,2090,2452.49961904763,498.92,-288.95643851859,300.89</t>
  </si>
  <si>
    <t>2025-05-06 09:36:00,510800802.240712,938871134.887309,313.657484620664,2310,11.6671455153288,946.79,207.112985055482,436.76</t>
  </si>
  <si>
    <t>2025-05-06 09:36:00,63244.0656931039,83133586.6688304,593.570000000001,41,7217.07570000002,-2281.68,-9.93485302095481,-108.01</t>
  </si>
  <si>
    <t>2025-05-06 09:36:00,10940241.7452954,-70305.8140864858,28.1157936507936,43,1298.44519170274,677.69,-0.0154201702275265,8.94</t>
  </si>
  <si>
    <t>2025-05-06 09:37:00,,,560,,,560,557.5,,561,561,,560,555</t>
  </si>
  <si>
    <t>2025-05-06 09:37:00,490,,483,,470,,480,,,,,483,478</t>
  </si>
  <si>
    <t>2025-05-06 09:37:00,5800,,5650,,,5700,5600,,,,,5650,5550</t>
  </si>
  <si>
    <t>2025-05-06 09:37:00,19475,,,19400,19400,,19725,,,,,20100,19400</t>
  </si>
  <si>
    <t>2025-05-06 09:37:00,87389238.2448858,3752679696.48155,-5748.45357142856,-4698,-3279.0341190476,618.639999999998,80.1488946915109,-250.850000000001</t>
  </si>
  <si>
    <t>2025-05-06 09:37:00,500803844.885431,889663163.762612,-1653.16743589743,-1531,-321.557079487176,-311.78,287.385951506193,-157.48</t>
  </si>
  <si>
    <t>2025-05-06 09:37:00,-790669.803134373,75072351.3018458,508.833333333335,1760,4059.26633333333,8704.02,-4.72057678275625,356.84</t>
  </si>
  <si>
    <t>2025-05-06 09:37:00,11074455.2473895,-95487.3863956853,-17.0942773600668,-10,-357.187607978279,505.42,0.00850020365111617,1.44</t>
  </si>
  <si>
    <t>2025-05-06 09:38:00,,,560,,,560,557.5,,,,,560,555</t>
  </si>
  <si>
    <t>2025-05-06 09:38:00,490,,483,,470,,480,,,,,483,478</t>
  </si>
  <si>
    <t>2025-05-06 09:38:00,5800,,5650,,,5700,5600,,,,,5650,5550</t>
  </si>
  <si>
    <t>2025-05-06 09:38:00,19475,,,19400,19400,,19725,,,,,20100,19400</t>
  </si>
  <si>
    <t>2025-05-06 09:38:00,85737523.4480357,3412151617.18635,2622.85703463203,2729,3511.19411255411,1633.68,-23.747034046291,816.23</t>
  </si>
  <si>
    <t>2025-05-06 09:38:00,495487222.960473,762825884.28353,1002.91947089947,3334,1981.45344444444,3166.02,33.4033383277119,1105.07</t>
  </si>
  <si>
    <t>2025-05-06 09:38:00,-428073.2238455,75629393.7867956,108.83,263,2266.39768333332,3423.22,5.01627990901854,120.64</t>
  </si>
  <si>
    <t>2025-05-06 09:38:00,14037962.5623097,-76503.5349520817,-4.43844537815127,18,-268.832525910364,946.8,-0.0454219720665201,6.85</t>
  </si>
  <si>
    <t>2025-05-06 09:39:00,,,560,,,560,557.5,,,,,560,555</t>
  </si>
  <si>
    <t>2025-05-06 09:39:00,490,,483,,470,,480,,,,,483,478</t>
  </si>
  <si>
    <t>2025-05-06 09:39:00,5800,,5650,,,5700,5600,,,,,5650,5550</t>
  </si>
  <si>
    <t>2025-05-06 09:39:00,19475,,,19400,19400,,19725,,,,,20100,19400</t>
  </si>
  <si>
    <t>2025-05-06 09:39:00,87909229.3967679,3647024183.53859,3591.59523809524,2341,5672.79619047619,3649.06,212.842996422247,1320.66</t>
  </si>
  <si>
    <t>2025-05-06 09:39:00,506320730.10887,852223754.129796,-2862.24903699173,-1812,-3284.96634925845,-2259.57,10.687481132828,-698.78</t>
  </si>
  <si>
    <t>2025-05-06 09:39:00,-522901.942354461,76600743.3972656,-71.9122222222218,116,-569.049311111094,587.93,1.76678522836601,43.37</t>
  </si>
  <si>
    <t>2025-05-06 09:39:00,12939973.6534603,-81788.0003004272,-18.9306659228496,-4,-1316.07701642596,1928.38,0.0034327519013146,6.69</t>
  </si>
  <si>
    <t>2025-05-06 09:40:00,,,560,,,560,557.5,,,,,560,555</t>
  </si>
  <si>
    <t>2025-05-06 09:40:00,490,,483,,470,,480,,,,,483,478</t>
  </si>
  <si>
    <t>2025-05-06 09:40:00,5800,,5650,,,5700,5600,,,,,5650,5550</t>
  </si>
  <si>
    <t>2025-05-06 09:40:00,19475,,,19400,19400,,19725,,,,,20100,19400</t>
  </si>
  <si>
    <t>2025-05-06 09:40:00,114344034.03434,3758469746.78439,-1998.43571428571,-3809,-816.144357142856,-3769.47,13.6910693256418,-1335.37</t>
  </si>
  <si>
    <t>2025-05-06 09:40:00,521158728.125463,890842912.849662,-1736.37865309409,2298,-2966.72879343225,-951.469999999999,-472.206344663736,180.06</t>
  </si>
  <si>
    <t>2025-05-06 09:40:00,-30994.2909747221,80148961.5495172,-132.333333333333,176,1187.90493333333,608.359999999999,-1.05565983203725,19.64</t>
  </si>
  <si>
    <t>2025-05-06 09:40:00,13972259.3336567,-54667.3572984243,-11.8384615384615,7,-696.658717948719,121.35,-0.00917403513129057,1.22</t>
  </si>
  <si>
    <t>2025-05-06 09:41:00,,,560,,,560,557.5,,,,,562,555</t>
  </si>
  <si>
    <t>2025-05-06 09:41:00,490,,483,,470,,480,,,,,483,478</t>
  </si>
  <si>
    <t>2025-05-06 09:41:00,5800,,5650,,,5700,5600,,,,,5650,5550</t>
  </si>
  <si>
    <t>2025-05-06 09:41:00,19475,,,19400,19400,,19725,,,,,20100,19400</t>
  </si>
  <si>
    <t>2025-05-06 09:41:00,102115963.977188,3971122412.4379,-1659.83006535948,-1375,-2211.26392156863,-833.49,-57.752641752735,-266.28</t>
  </si>
  <si>
    <t>2025-05-06 09:41:00,510620636.426608,798039378.483988,-6817.8602484472,-3247,-9054.97138716356,-4605.41,29.16080006887,-1446.1</t>
  </si>
  <si>
    <t>2025-05-06 09:41:00,-787845.358202713,76205568.9704293,-493.29294871795,-647,-2980.78687820517,-6387.82,1.9020705272203,-217.29</t>
  </si>
  <si>
    <t>2025-05-06 09:41:00,11059823.0298205,-78001.0728220354,45.2276212676213,45,97.1517713175719,165.05,0.0258757514144838,2.3</t>
  </si>
  <si>
    <t>2025-05-06 09:42:00,,,562,,,560,557.5,,,,,562,555</t>
  </si>
  <si>
    <t>2025-05-06 09:42:00,490,,483,,470,,480,,,,,483,478</t>
  </si>
  <si>
    <t>2025-05-06 09:42:00,5800,,5650,,,5700,5600,,,,,5650,5550</t>
  </si>
  <si>
    <t>2025-05-06 09:42:00,19475,,,19400,19400,,19725,,,,,20100,19400</t>
  </si>
  <si>
    <t>2025-05-06 09:42:00,96372320.3656313,3647349420.39898,-1522.75634920635,-1722,-1059.9575952381,-881.52,-12.8288767570434,-276.78</t>
  </si>
  <si>
    <t>2025-05-06 09:42:00,511357222.987883,771868858.428985,-1859.99330011074,-658,-2590.92151937985,-1920.22,30.0782153934102,-489.78</t>
  </si>
  <si>
    <t>2025-05-06 09:42:00,-472499.780504384,77669183.9782813,-1635.63333333333,-658,-18270.7218333333,-7577.25,-2.70539010626222,-211.4</t>
  </si>
  <si>
    <t>2025-05-06 09:42:00,13098661.7806598,-65683.4128323022,-36.2833062770563,-36,-872.146158820346,-897.42,0.055694367513582,-8.94</t>
  </si>
  <si>
    <t>2025-05-06 09:43:00,,,560,,,560,557.5,,,,,562,555</t>
  </si>
  <si>
    <t>2025-05-06 09:43:00,490,,483,,470,,480,,,,,483,478</t>
  </si>
  <si>
    <t>2025-05-06 09:43:00,5800,,5650,,,5700,5600,,,,,5650,5550</t>
  </si>
  <si>
    <t>2025-05-06 09:43:00,19475,,,19400,19400,,19725,,,,,20100,19400</t>
  </si>
  <si>
    <t>2025-05-06 09:43:00,102000949.292266,3975480142.38856,-5251.58585858586,-3665,-5237.74252525253,-3329.94,-111.105936628214,-1183.01</t>
  </si>
  <si>
    <t>2025-05-06 09:43:00,511106974.959359,837138661.369323,-2405.45887445887,-1739,-3627.96069264068,-2471.48,28.0066485671426,-772.94</t>
  </si>
  <si>
    <t>2025-05-06 09:43:00,-613747.924898766,76366444.5265812,-762.667142857142,-412,-9706.09862857138,-5472.52,-0.385250628816799,-152.14</t>
  </si>
  <si>
    <t>2025-05-06 09:43:00,13433953.4108362,-86872.777857037,-1.74842657342657,-4,40.7447057109558,24.6,0.00612550200284433,0.17</t>
  </si>
  <si>
    <t>2025-05-06 09:44:00,,,562,,,560,557.5,,,,,562,555</t>
  </si>
  <si>
    <t>2025-05-06 09:44:00,490,,483,,470,,480,,,,,483,478</t>
  </si>
  <si>
    <t>2025-05-06 09:44:00,5800,,5650,,,5700,5600,,,,,5650,5550</t>
  </si>
  <si>
    <t>2025-05-06 09:44:00,19475,,,19400,19400,,19725,,,,,20100,19400</t>
  </si>
  <si>
    <t>2025-05-06 09:44:00,128187442.568124,4359321096.04884,-610.75317460317,-1393,383.76465079366,-513.72,-46.0315658465808,-177.28</t>
  </si>
  <si>
    <t>2025-05-06 09:44:00,525203330.729956,946043831.015931,-1235.52753790571,-1532,-1310.889445629,-1833.94,21.4262507827655,-565.25</t>
  </si>
  <si>
    <t>2025-05-06 09:44:00,-535076.106677473,82313136.6992188,-911.983333333334,-932,-14934.9618333334,-12704.36,-1.71111014222857,-337.16</t>
  </si>
  <si>
    <t>2025-05-06 09:44:00,13861829.0937168,-52835.1308145156,-23.2735014005602,-36,-705.119169887955,-782.8,0.0166374673416889,-7.45</t>
  </si>
  <si>
    <t>2025-05-06 09:45:00,,,562,,,560,557.5,,,,,562,555</t>
  </si>
  <si>
    <t>2025-05-06 09:45:00,490,,483,,470,,480,,,,,483,478</t>
  </si>
  <si>
    <t>2025-05-06 09:45:00,5800,,5650,,,5700,5600,,,,,5650,5550</t>
  </si>
  <si>
    <t>2025-05-06 09:45:00,19475,,,,19400,,19725,,,,,20100,19400</t>
  </si>
  <si>
    <t>2025-05-06 09:45:00,162075360.369477,4324779715.39072,,11809,,13460.62,329.198530726151,4563.78</t>
  </si>
  <si>
    <t>2025-05-06 09:45:00,520933690.215274,813201043.747867,5144.74005221387,6641,6621.90139072683,5895.9,-329.067774530232,2086.55</t>
  </si>
  <si>
    <t>2025-05-06 09:45:00,1155178.85339027,86562308.9023054,-11651.9978571429,1149,-446861.99265,-40885.47,24.9032203594439,-463.47</t>
  </si>
  <si>
    <t>2025-05-06 09:45:00,15017227.8814555,12320.6046957492,5.78446085545974,12,-62.7714061925503,-567.2,0.0596019234624837,-2.82</t>
  </si>
  <si>
    <t>2025-05-06 09:47:00,,,562,,575,,557.5,,,561,,562,555</t>
  </si>
  <si>
    <t>2025-05-06 09:47:00,490,,483,,470,,480,483,,,,483,478</t>
  </si>
  <si>
    <t>2025-05-06 09:47:00,5800,,5650,,,5700,5600,,,,,5650,5550</t>
  </si>
  <si>
    <t>2025-05-06 09:47:00,19475,,20100,,19400,,19725,,,,,20100,19400</t>
  </si>
  <si>
    <t>2025-05-06 09:47:00,260756379.348324,4801081364.38723,-2588.15841880342,-2729,1305.86283418804,-5656,-499.912470898731,-2099.91</t>
  </si>
  <si>
    <t>2025-05-06 09:47:00,572206381.335192,1224292274.97422,10196.7541821946,-1849,16214.6222552104,-2096.53,27.1219514150669,-452.96</t>
  </si>
  <si>
    <t>2025-05-06 09:47:00,2535149.11391969,102517837.808958,-1024.50378787878,-1284,-15364.0802803029,-20371.32,-3.22206681522681,-540.47</t>
  </si>
  <si>
    <t>2025-05-06 09:47:00,14654726.8362157,74450.4234816126,-0.811417763987907,20,-252.641068357523,-408.14,-0.0388530250909267,-0.18</t>
  </si>
  <si>
    <t>2025-05-06 09:48:00,,,562,,575,,557.5,561,,,,562,555</t>
  </si>
  <si>
    <t>2025-05-06 09:48:00,490,,483,,470,,480,,,,,483,478</t>
  </si>
  <si>
    <t>2025-05-06 09:48:00,5800,,5650,,,5700,5600,,,,,5650,5550</t>
  </si>
  <si>
    <t>2025-05-06 09:48:00,19475,,20100,,19400,,19725,,,,,20100,19400</t>
  </si>
  <si>
    <t>2025-05-06 09:48:00,296076154.38245,5847959266.68925,-8698.06948606948,-10301,-6814.99480042179,-9656.05,-67.9054327181331,-3344.13</t>
  </si>
  <si>
    <t>2025-05-06 09:48:00,588700397.802077,1268031246.50767,-3542.57101677149,-2649,-1820.69422536688,-2098.63,-92.4868598395361,-656.45</t>
  </si>
  <si>
    <t>2025-05-06 09:48:00,1612141.72253003,110765730.085071,-1630.42999999999,-1192,-15487.7434666666,-9713.76,3.60799752265193,-338.26</t>
  </si>
  <si>
    <t>2025-05-06 09:48:00,14467871.945053,79935.0806382026,-26.6800545481351,-34,-654.061421620227,-633.69,0.0212730265400766,-6.49</t>
  </si>
  <si>
    <t>2025-05-06 09:49:00,,,562,,575,,557.5,,,,,562,555</t>
  </si>
  <si>
    <t>2025-05-06 09:49:00,490,,483,,470,,480,,,,,483,478</t>
  </si>
  <si>
    <t>2025-05-06 09:49:00,5800,,5650,,,5700,5600,,,,,5650,5550</t>
  </si>
  <si>
    <t>2025-05-06 09:49:00,19475,,20100,,19400,,19725,,,,,20100,19400</t>
  </si>
  <si>
    <t>2025-05-06 09:49:00,291485931.172142,5827362291.27867,19788.7095238095,8733,24534.3860952381,9237.31,64.3005706509755,3271.5</t>
  </si>
  <si>
    <t>2025-05-06 09:49:00,578752289.377789,1420457692.08598,5300.88119047622,1297,9739.13472857149,3229.72,-86.3240863415679,930.03</t>
  </si>
  <si>
    <t>2025-05-06 09:49:00,1980222.09615243,114845578.038873,2341.04333333334,1231,22818.9653,10092.53,3.01569009900763,390.96</t>
  </si>
  <si>
    <t>2025-05-06 09:49:00,12687850.9722794,106625.686910323,95.4764935064935,90,1231.25678961039,1466.5,0.0944144659932736,13.12</t>
  </si>
  <si>
    <t>2025-05-06 09:50:00,,,562,,,560,557.5,,,,,562,555</t>
  </si>
  <si>
    <t>2025-05-06 09:50:00,490,,483,,470,,480,,,,,483,478</t>
  </si>
  <si>
    <t>2025-05-06 09:50:00,5800,,5650,,,5700,5600,,,,,5650,5550</t>
  </si>
  <si>
    <t>2025-05-06 09:50:00,19475,,,19400,19400,,19725,,,,,20100,19400</t>
  </si>
  <si>
    <t>2025-05-06 09:50:00,179573836.454602,5026501060.80311,5328.25845265845,6921,7094.97803607503,8244.68,227.386650016248,2847.89</t>
  </si>
  <si>
    <t>2025-05-06 09:50:00,526068297.56046,1008695823.07906,1807.50772005772,109,2349.18807647907,-960.92,325.009017405328,-287.66</t>
  </si>
  <si>
    <t>2025-05-06 09:50:00,568030.543207193,101212146.435946,603.916666666658,-11,8405.1624999999,1704.89,-6.12928903308129,37.92</t>
  </si>
  <si>
    <t>2025-05-06 09:50:00,11643540.0188012,-21851.4901608117,16.2899049152672,-5,363.225384901464,-199.27,0.0440563923113683,-1.41</t>
  </si>
  <si>
    <t>2025-05-06 09:51:00,,,562,,,560,557.5,,,,,562,555</t>
  </si>
  <si>
    <t>2025-05-06 09:51:00,490,,483,,470,,480,,482,,,483,478</t>
  </si>
  <si>
    <t>2025-05-06 09:51:00,5800,,5650,,,5700,5600,,,,,5650,5550</t>
  </si>
  <si>
    <t>2025-05-06 09:51:00,19475,,,19400,19400,,19725,,,,,20100,19400</t>
  </si>
  <si>
    <t>2025-05-06 09:51:00,8255334.88019025,3321445737.59018,2018.90533910531,483,3489.28757864355,2740.17,811.284782399,451.31</t>
  </si>
  <si>
    <t>2025-05-06 09:51:00,472168873.859342,548755432.145532,7005.20644802058,5880,4826.57409787315,4379.02,12.803315387369,1702.46</t>
  </si>
  <si>
    <t>2025-05-06 09:51:00,-1532643.02364551,77317850.7248321,2109.73,1779,32334.2318,14879.36,8.9621894683449,501.99</t>
  </si>
  <si>
    <t>2025-05-06 09:51:00,10472087.7624172,-137940.92457974,64.6172619047618,92,299.882208333333,861.22,0.0757104222718075,6.79</t>
  </si>
  <si>
    <t>2025-05-06 09:52:00,,,562,,,560,557.5,,,,560,562,555</t>
  </si>
  <si>
    <t>2025-05-06 09:52:00,490,,483,,470,,480,,,,482,483,478</t>
  </si>
  <si>
    <t>2025-05-06 09:52:00,5800,,5650,,,5700,5600,,,,,5650,5550</t>
  </si>
  <si>
    <t>2025-05-06 09:52:00,19475,,,19400,19400,,19725,,,,,20100,19400</t>
  </si>
  <si>
    <t>2025-05-06 09:52:00,13396922.6373554,3278458729.6927,8459.29603174603,7722,13763.4622619048,9628.58,225.348232423425,3321.28</t>
  </si>
  <si>
    <t>2025-05-06 09:52:00,471638020.230386,467855523.072336,1344.62018958054,916,3672.45599861922,3081.51,-375.918520378594,638.67</t>
  </si>
  <si>
    <t>2025-05-06 09:52:00,-1736520.4191729,72071309.8479614,1201.9,1780,14335.2574,15358.87,-1.51184470129991,549.24</t>
  </si>
  <si>
    <t>2025-05-06 09:52:00,10275988.702358,-170388.360622013,4.74205399863297,21,-44.786217247664,656.48,0.00245743441098984,5.19</t>
  </si>
  <si>
    <t>2025-05-06 09:53:00,,,562,,,560,557.5,,,,,562,555</t>
  </si>
  <si>
    <t>2025-05-06 09:53:00,490,,483,,470,,480,,,,,483,478</t>
  </si>
  <si>
    <t>2025-05-06 09:53:00,5800,,5650,,,5700,5600,,,,,5650,5550</t>
  </si>
  <si>
    <t>2025-05-06 09:53:00,19475,,,19400,19400,,19725,,,,,20100,19400</t>
  </si>
  <si>
    <t>2025-05-06 09:53:00,68779430.1420196,3891826486.47954,3081.42142857143,2913,4059.17176190477,4181.71,30.2381486905966,1443.95</t>
  </si>
  <si>
    <t>2025-05-06 09:53:00,473739655.472753,593637134.790815,2559.73833324299,2709,1793.78537474928,1610.5,98.6419128922583,659.68</t>
  </si>
  <si>
    <t>2025-05-06 09:53:00,-1393483.8858058,75469358.92287,522.85,591,11282.6656666667,10183.96,1.97945680873525,316.94</t>
  </si>
  <si>
    <t>2025-05-06 09:53:00,11269060.818223,-134568.415781086,166.879162257496,168,64.5597712522047,83.5,0.0608823220009585,1.81</t>
  </si>
  <si>
    <t>2025-05-06 09:54:00,,,562,,,560,557.5,,,,,562,555</t>
  </si>
  <si>
    <t>2025-05-06 09:54:00,490,,483,,470,,480,,,,,483,478</t>
  </si>
  <si>
    <t>2025-05-06 09:54:00,5800,,5650,,,5700,5610,,,5610,,5650,5550</t>
  </si>
  <si>
    <t>2025-05-06 09:54:00,19475,,,19400,19400,,19725,,,,,20100,19400</t>
  </si>
  <si>
    <t>2025-05-06 09:54:00,28846678.6279799,3439483697.37555,-948.899603174602,238,-111.764249999998,292.52,-100.888575169627,35.56</t>
  </si>
  <si>
    <t>2025-05-06 09:54:00,472500830.130431,597568079.598577,-311.015490201964,114,-366.800030775233,333.26,135.838889642866,39.31</t>
  </si>
  <si>
    <t>2025-05-06 09:54:00,-1629504.37700905,73536329.2273947,-200.782222222221,-180,1608.48935555559,1776.11,-4.02847882037879,-5.16000000000004</t>
  </si>
  <si>
    <t>2025-05-06 09:54:00,10601895.8715649,-141817.705030261,26.2227272727273,8,265.062121212121,282.75,-0.023499951491745,2.23</t>
  </si>
  <si>
    <t>2025-05-06 09:55:00,,,562,,,560,557.5,,,,,562,555</t>
  </si>
  <si>
    <t>2025-05-06 09:55:00,490,,483,,470,,480,,,,,483,478</t>
  </si>
  <si>
    <t>2025-05-06 09:55:00,5800,,5650,,,5700,5610,,,,,5650,5550</t>
  </si>
  <si>
    <t>2025-05-06 09:55:00,19475,,,19400,19400,,19725,,,,,20100,19400</t>
  </si>
  <si>
    <t>2025-05-06 09:55:00,102708429.223789,4509745537.28929,-14508.4380952381,-10779,-17502.6821904762,-11926.95,38.7689666993817,-4173.47</t>
  </si>
  <si>
    <t>2025-05-06 09:55:00,497863214.953802,881117379.429462,-2769.41592953523,-1872,-4425.53415729634,-2500.65,-145.49863422066,-862.25</t>
  </si>
  <si>
    <t>2025-05-06 09:55:00,-1094526.10798788,79751184.8774913,-2197.22666666667,-1542,-22300.1035666667,-13308.55,1.26586805452809,-497.33</t>
  </si>
  <si>
    <t>2025-05-06 09:55:00,10862418.571043,-73609.2029559817,-20.7090476190476,-22,-887.272835714285,-677.44,-0.00175612625843155,-6.55</t>
  </si>
  <si>
    <t>2025-05-06 09:56:00,,,562,,,560,557.5,,,,,562,555</t>
  </si>
  <si>
    <t>2025-05-06 09:56:00,490,,483,,470,,480,,,,,483,478</t>
  </si>
  <si>
    <t>2025-05-06 09:56:00,5800,,5650,,,5700,5610,,,,,5650,5550</t>
  </si>
  <si>
    <t>2025-05-06 09:56:00,19475,,,19400,19400,,19725,,,,,20100,19400</t>
  </si>
  <si>
    <t>2025-05-06 09:56:00,88264735.1779107,4193970912.85016,-379.475000000001,-760,1142.98394444444,-539.15,25.1612549867026,-341.6</t>
  </si>
  <si>
    <t>2025-05-06 09:56:00,471891552.756571,636179694.775918,1282.96749084249,1242,1145.39842032967,559.29,-55.3631928408617,214.76</t>
  </si>
  <si>
    <t>2025-05-06 09:56:00,-1054789.45279755,81812857.3735537,-25.9200000000004,5,3787.62129999999,4166.73,1.3644469211309,88.24</t>
  </si>
  <si>
    <t>2025-05-06 09:56:00,10691144.8206568,-84797.3327373151,20.6710497835498,18,762.862843614718,600.63,0.0299711400384574,5.71</t>
  </si>
  <si>
    <t>2025-05-06 09:57:00,,,562,,,560,557.5,561,,,,562,555</t>
  </si>
  <si>
    <t>2025-05-06 09:57:00,490,,483,,470,,480,,482,,,483,478</t>
  </si>
  <si>
    <t>2025-05-06 09:57:00,5800,,5650,,,5700,5610,,,5620,,5650,5550</t>
  </si>
  <si>
    <t>2025-05-06 09:57:00,19475,,,19400,19400,,19725,,,,,20100,19400</t>
  </si>
  <si>
    <t>2025-05-06 09:57:00,130119386.328161,4278057882.7645,5853.16076978578,1123,6466.3079048729,1393.87,379.289452629593,513.79</t>
  </si>
  <si>
    <t>2025-05-06 09:57:00,488637354.033453,834732340.839788,-1846.57025641026,-3658,-2531.70864615384,-4125.33,6.79768246506747,-1509.42</t>
  </si>
  <si>
    <t>2025-05-06 09:57:00,-738535.154201028,88874272.9084384,1456.73333333334,1921,24337.4551666668,23924.87,-15.9713930373381,810.48</t>
  </si>
  <si>
    <t>2025-05-06 09:57:00,10790707.98717,-59357.5552192745,-9.08571428571427,23,416.468,357.16,-0.00404230017141597,4.57</t>
  </si>
  <si>
    <t>2025-05-06 09:58:00,,,562,,,560,557.5,,,,,562,555</t>
  </si>
  <si>
    <t>2025-05-06 09:58:00,490,,483,,470,,480,,,,,483,478</t>
  </si>
  <si>
    <t>2025-05-06 09:58:00,5800,,5650,,,5700,5610,,,,,5650,5550</t>
  </si>
  <si>
    <t>2025-05-06 09:58:00,19475,,,19400,19400,,19725,,,,,20100,19400</t>
  </si>
  <si>
    <t>2025-05-06 09:58:00,119628883.931573,4134309764.43852,-31.7976190476174,-1557,227.51916666667,-1831.94,-44.6027550672156,-647.2</t>
  </si>
  <si>
    <t>2025-05-06 09:58:00,487364458.923441,777228668.141486,325.12777777778,422,438.247111111115,405.71,-7.93965508367185,136.22</t>
  </si>
  <si>
    <t>2025-05-06 09:58:00,-341273.86259258,91446119.7719418,310.780000000001,294,3109.07080000001,2908.66,0.934849641086242,109.68</t>
  </si>
  <si>
    <t>2025-05-06 09:58:00,11143187.0729719,-59625.530082009,7.27928571428571,27,288.465621428571,477.38,0.00191776144900041,5.33</t>
  </si>
  <si>
    <t>2025-05-06 09:59:00,,,562,,,560,557.5,,,,,562,555</t>
  </si>
  <si>
    <t>2025-05-06 09:59:00,490,,483,,470,,480,,,,,483,478</t>
  </si>
  <si>
    <t>2025-05-06 09:59:00,5800,,5650,,,5700,5610,,,,,5650,5550</t>
  </si>
  <si>
    <t>2025-05-06 09:59:00,19475,,,19400,19400,,19775,,,,,20100,19400</t>
  </si>
  <si>
    <t>2025-05-06 09:59:00,115307574.936556,4612245047.55013,-12400.1761904763,-7782,-15446.623857143,-8767.35,126.486745269781,-2939.06</t>
  </si>
  <si>
    <t>2025-05-06 09:59:00,484607211.748719,824440524.710052,-290.5,-1157,-1527.74416666667,-2645.24,67.3844734650111,-708.59</t>
  </si>
  <si>
    <t>2025-05-06 09:59:00,-378341.365119378,86519867.6603933,-460.96666666666,-570,364.207000000124,-2116.45,1.42823240851182,-114.94</t>
  </si>
  <si>
    <t>2025-05-06 09:59:00,10450007.1834634,-76276.8490709447,-25.5142857142857,-14,-676.691428571428,-301.25,0.0274798064168558,-3.02</t>
  </si>
  <si>
    <t>2025-05-06 10:00:00,,,562,,,560,557.5,,,,,562,555</t>
  </si>
  <si>
    <t>2025-05-06 10:00:00,490,,483,,470,,480,,,,,483,478</t>
  </si>
  <si>
    <t>2025-05-06 10:00:00,5800,,5650,,,5700,5610,,,,,5650,5550</t>
  </si>
  <si>
    <t>2025-05-06 10:00:00,19475,,,,19400,,19775,,,,,20100,19400</t>
  </si>
  <si>
    <t>2025-05-06 10:00:00,189815646.91558,5006932505.19062,-664.545238095246,57,-1052.22752380954,-1431.8,297.92376734354,-276.48</t>
  </si>
  <si>
    <t>2025-05-06 10:00:00,506461784.478731,1015877978.22247,1258.64987264987,770,1353.92591075591,489.84,90.238354814581,240.97</t>
  </si>
  <si>
    <t>2025-05-06 10:00:00,542682.80309401,96293723.0462631,-789.106666666667,-611,-6372.68513333334,-8692.96,-2.19891547286054,-322.87</t>
  </si>
  <si>
    <t>2025-05-06 10:00:00,13527276.803524,9160.23156179669,-31.3279761904762,-79,-161.714238095238,-277.06,-0.000536364532230061,-3.44</t>
  </si>
  <si>
    <t>2025-05-06 10:01:00,,,562,,575,,557.5,,561,,,562,555</t>
  </si>
  <si>
    <t>2025-05-06 10:01:00,490,,483,,470,,480,483,,,,483,478</t>
  </si>
  <si>
    <t>2025-05-06 10:01:00,5800,,5650,,,5700,5610,,,,,5650,5550</t>
  </si>
  <si>
    <t>2025-05-06 10:01:00,19475,,20100,,19400,,19725,,,,,20100,19400</t>
  </si>
  <si>
    <t>2025-05-06 10:01:00,272067475.453789,5684393743.7126,212.41468253972,143,-220.224686507885,-1945.36,-1098.30102712568,-623.97</t>
  </si>
  <si>
    <t>2025-05-06 10:01:00,545595939.310494,1301509007.89265,9305.70551115548,10265,9869.43749467197,7047.46,-159.742649745506,2796.34</t>
  </si>
  <si>
    <t>2025-05-06 10:01:00,1501692.97514864,110997126.661397,755.346428571425,848,7003.91920238089,7834.11,1.38880483991234,312.12</t>
  </si>
  <si>
    <t>2025-05-06 10:01:00,11602999.6954477,94256.3308350002,8.31762626262626,3,18.2112035353533,65.34,0.0101348255282957,0.9</t>
  </si>
  <si>
    <t>2025-05-06 10:02:00,,,562,,575,,557.5,,,,,562,555</t>
  </si>
  <si>
    <t>2025-05-06 10:02:00,490,,483,,470,,480,,,,,483,478</t>
  </si>
  <si>
    <t>2025-05-06 10:02:00,5800,,5650,,,5700,5610,,,,,5650,5550</t>
  </si>
  <si>
    <t>2025-05-06 10:02:00,19475,,,,19400,,19725,,,,,20100,19400</t>
  </si>
  <si>
    <t>2025-05-06 10:02:00,274230672.517037,5732619514.6892,-6286.58531746032,-4937,-2770.38095238095,-2287.4,488.198313486344,-912.85</t>
  </si>
  <si>
    <t>2025-05-06 10:02:00,531933356.533972,1257254484.93624,1282.65882352941,1592,1588.61170588235,1667.16,40.3287035922011,583.56</t>
  </si>
  <si>
    <t>2025-05-06 10:02:00,1280078.77944385,111043918.550857,-130.724999999999,-227,3394.39425000002,596.56,0.945117614040359,-17.84</t>
  </si>
  <si>
    <t>2025-05-06 10:02:00,11544385.6109132,78022.8511585299,17.3214285714286,14,438.191071428571,274.75,0.0143571491846666,3.2</t>
  </si>
  <si>
    <t>2025-05-06 10:03:00,,,562,,575,,557.5,,,,,562,555</t>
  </si>
  <si>
    <t>2025-05-06 10:03:00,490,,483,,470,,480,,,,,483,478</t>
  </si>
  <si>
    <t>2025-05-06 10:03:00,5800,,5650,,,5700,5610,,,,,5650,5550</t>
  </si>
  <si>
    <t>2025-05-06 10:03:00,19475,,20100,,19400,,19775,,,,,20100,19400</t>
  </si>
  <si>
    <t>2025-05-06 10:03:00,282375695.458347,5812325275.39342,2747.05396825398,2756,4789.15853174606,2844.16,171.78729835678,1001.11</t>
  </si>
  <si>
    <t>2025-05-06 10:03:00,541385031.35501,1288128592.16248,-2787.60882352941,-2218,-2983.33096078431,-2960.85,75.1360986981276,-970.67</t>
  </si>
  <si>
    <t>2025-05-06 10:03:00,1306763.17612906,115531026.103931,-93.6083333333337,55,4242.98508333334,1511.58,-0.359694209189115,56.14</t>
  </si>
  <si>
    <t>2025-05-06 10:03:00,11609817.9925308,97554.9177207062,4.08095238095237,3,176.029666666666,183.58,-0.00435804777965718,1.71</t>
  </si>
  <si>
    <t>2025-05-06 10:04:00,,,562,,575,,557.5,,,,,562,555</t>
  </si>
  <si>
    <t>2025-05-06 10:04:00,490,,483,,470,,480,,483,,,483,478</t>
  </si>
  <si>
    <t>2025-05-06 10:04:00,5800,,5650,,,5700,5610,,,,,5650,5550</t>
  </si>
  <si>
    <t>2025-05-06 10:04:00,19475,,20100,,19400,,19775,,,,,20100,19400</t>
  </si>
  <si>
    <t>2025-05-06 10:04:00,324785214.816297,6758207477.75646,-1379.16825396825,-5651,-1373.11726984127,-5684.38,-147.864555776254,-1949.13</t>
  </si>
  <si>
    <t>2025-05-06 10:04:00,571229514.499398,1618236734.84044,-270.821548821546,-1347,-1442.78329966329,-2443.97,-66.5101783341545,-909.53</t>
  </si>
  <si>
    <t>2025-05-06 10:04:00,1602712.02231251,121760901.33463,-369.866666666665,-855,-706.944333333315,-3603.21,-1.70838904252594,-190.25</t>
  </si>
  <si>
    <t>2025-05-06 10:04:00,12137896.6110366,133289.832842168,-3.73123249299719,10,215.612644724557,193.72,-0.00677664678320404,2.07</t>
  </si>
  <si>
    <t>2025-05-06 10:05:00,,,562,,575,,557.5,,,,,562,555</t>
  </si>
  <si>
    <t>2025-05-06 10:05:00,490,,483,,470,,480,,483,,483,483,478</t>
  </si>
  <si>
    <t>2025-05-06 10:05:00,5800,,5650,,,5700,5610,,,,,5650,5550</t>
  </si>
  <si>
    <t>2025-05-06 10:05:00,19475,,,,19400,,19775,,,,,20100,19400</t>
  </si>
  <si>
    <t>2025-05-06 10:05:00,238185094.429846,5558009548.10199,-6350.72727272727,-5015,-6027.62068181817,-5054.42,233.591940118151,-1737.68</t>
  </si>
  <si>
    <t>2025-05-06 10:05:00,531962704.692245,1228908292.63373,-4368.34761904762,-3296,-6640.77638095238,-5022.24,-8.07805601665553,-1727.21</t>
  </si>
  <si>
    <t>2025-05-06 10:05:00,829025.132927856,108672256.407444,-1383.40833333334,-903,-15498.3740833334,-9212.33,-0.712159949677587,-356.05</t>
  </si>
  <si>
    <t>2025-05-06 10:05:00,11325430.1687828,79260.3866839327,1.48968531468531,2,81.6435427072926,69.69,-0.00720182684260987,0.59</t>
  </si>
  <si>
    <t>2025-05-06 10:06:00,,,562,,575,,557.5,,,,,562,555</t>
  </si>
  <si>
    <t>2025-05-06 10:06:00,490,,483,,470,,480,,,,,483,478</t>
  </si>
  <si>
    <t>2025-05-06 10:06:00,5800,,5650,,,5700,5610,,,,,5650,5550</t>
  </si>
  <si>
    <t>2025-05-06 10:06:00,19475,,20100,,19400,,19775,,,,,20100,19400</t>
  </si>
  <si>
    <t>2025-05-06 10:06:00,260521786.39027,5711157050.26919,-251.784523809528,1355,519.655095238086,2025.13,-49.8288587030083,805.36</t>
  </si>
  <si>
    <t>2025-05-06 10:06:00,537475577.409119,1302838106.56247,463.232178932178,10,1114.80081818182,-394.07,-22.7302906479163,-81.5</t>
  </si>
  <si>
    <t>2025-05-06 10:06:00,1141761.57196702,117563360.740623,-392.175,-483,-253.494916666671,65.1499999999999,-2.60652967832364,-42.66</t>
  </si>
  <si>
    <t>2025-05-06 10:06:00,11649203.8911077,103182.599611133,7.1085409035409,7,274.216907875458,256.31,0.0082422513464911,2.35</t>
  </si>
  <si>
    <t>2025-05-06 10:07:00,,,562,,,560,557.5,,,,,562,555</t>
  </si>
  <si>
    <t>2025-05-06 10:07:00,490,,483,,470,,480,,,,,483,478</t>
  </si>
  <si>
    <t>2025-05-06 10:07:00,5800,,5650,,,5700,5610,,,,,5650,5550</t>
  </si>
  <si>
    <t>2025-05-06 10:07:00,19475,,,,19400,,19775,,,,,20100,19400</t>
  </si>
  <si>
    <t>2025-05-06 10:07:00,215210068.12095,5505215969.18109,-1338.71626984127,-187,-849.851083333331,-26.9099999999998,14.5617966061819,54.88</t>
  </si>
  <si>
    <t>2025-05-06 10:07:00,528709275.924012,1247863270.03215,-1051.39691745037,-989,-1387.43486938349,-1639.09,77.4535497443005,-571.67</t>
  </si>
  <si>
    <t>2025-05-06 10:07:00,778247.420953124,108032708.994813,-804.116666666665,-1001,-2214.49616666666,-5976.01,-4.47159155413871,-265.61</t>
  </si>
  <si>
    <t>2025-05-06 10:07:00,11216895.6351917,24718.2875109529,65.7135711806846,82,1206.23636692199,853.84,-0.0562510698685633,9.47</t>
  </si>
  <si>
    <t>2025-05-06 10:08:00,,,562,,,560,557.5,,,,,562,555</t>
  </si>
  <si>
    <t>2025-05-06 10:08:00,490,,483,,470,,480,,,,,483,478</t>
  </si>
  <si>
    <t>2025-05-06 10:08:00,5800,,5650,,,5700,5610,,,,,5650,5550</t>
  </si>
  <si>
    <t>2025-05-06 10:08:00,19475,,,19400,19400,,19775,,,,,20100,19400</t>
  </si>
  <si>
    <t>2025-05-06 10:08:00,182312507.491249,5330205590.57212,1503.19047619046,-1706,4883.85007936507,-89.2800000000002,354.640697226594,-274.04</t>
  </si>
  <si>
    <t>2025-05-06 10:08:00,500802226.436847,1057663599.36158,2362.46699134199,3223,2250.79082251082,2880.32,197.350531244306,1155.35</t>
  </si>
  <si>
    <t>2025-05-06 10:08:00,111537.546697932,106593319.44216,-100.583333333333,78,439.398333333343,1374.11,-0.838862617882826,52.64</t>
  </si>
  <si>
    <t>2025-05-06 10:08:00,10790619.11337,-24946.2699927301,27.4992481203008,16,448.659947368422,237.39,-0.00853341207287849,2.47</t>
  </si>
  <si>
    <t>2025-05-06 10:09:00,,,562,,,560,558.5,,,,560,562,555</t>
  </si>
  <si>
    <t>2025-05-06 10:09:00,490,,483,,470,,480,,,,,483,478</t>
  </si>
  <si>
    <t>2025-05-06 10:09:00,5800,,5650,,,5700,5610,,,,,5650,5550</t>
  </si>
  <si>
    <t>2025-05-06 10:09:00,19475,,,19400,19400,,19775,,,,,20100,19400</t>
  </si>
  <si>
    <t>2025-05-06 10:09:00,27309891.6669249,3863308743.18564,-10035.3587301587,-4741,-6308.7798968254,-859.95,-426.25489648074,-1084.32</t>
  </si>
  <si>
    <t>2025-05-06 10:09:00,461360121.154495,750278231.218923,1441.06107085348,901,1754.28731400969,1839.65,-47.528317240549,458.94</t>
  </si>
  <si>
    <t>2025-05-06 10:09:00,-1657688.08424083,80999333.4125794,-160.816666666669,1272,4495.77283333332,3116.31,-1.50212466662061,116.4</t>
  </si>
  <si>
    <t>2025-05-06 10:09:00,10195043.9933966,-206126.123081006,30.595508255934,18,1343.72718519092,2297.82,0.0135696117229253,14.34</t>
  </si>
  <si>
    <t>2025-05-06 10:11:00,,,562,,,560,557.5,,,,,562,555</t>
  </si>
  <si>
    <t>2025-05-06 10:11:00,490,,483,,470,,480,,,,,483,478</t>
  </si>
  <si>
    <t>2025-05-06 10:11:00,5800,,5650,,,5700,5610,,,,,5650,5550</t>
  </si>
  <si>
    <t>2025-05-06 10:11:00,19475,,,19400,19400,,19775,,,,,20100,19400</t>
  </si>
  <si>
    <t>2025-05-06 10:11:00,202454813.682732,6285335598.24117,-3540.1738095238,-7579,-352.907214285694,-3986.88,-267.757079532064,-1899.99</t>
  </si>
  <si>
    <t>2025-05-06 10:11:00,517839021.769084,1384984782.51727,-4527.68690476191,-4376,-3977.41922619048,-2302.73,30.199770023043,-1021.27</t>
  </si>
  <si>
    <t>2025-05-06 10:11:00,-391598.280852129,97831408.7277141,421.1,581,7130.99150000001,11755.25,5.30996843516642,428.24</t>
  </si>
  <si>
    <t>2025-05-06 10:11:00,10870468.9464148,-69958.4916880027,2.74451447245565,-9,-310.99272875817,-211.35,-0.00076030601849567,-2.14</t>
  </si>
  <si>
    <t>2025-05-06 10:12:00,,,562,,,560,557.5,,,,,562,555</t>
  </si>
  <si>
    <t>2025-05-06 10:12:00,490,,483,,470,,480,,,,,483,478</t>
  </si>
  <si>
    <t>2025-05-06 10:12:00,5800,,5650,,,5700,5610,,,,,5650,5550</t>
  </si>
  <si>
    <t>2025-05-06 10:12:00,19475,,,19400,19400,,19775,,,,,20100,19400</t>
  </si>
  <si>
    <t>2025-05-06 10:12:00,222801481.665926,6112551405.00224,15816.2428571429,5193,19283.0616190476,5500.86,-20.8250967363967,2166.01</t>
  </si>
  <si>
    <t>2025-05-06 10:12:00,510098868.642205,1234965924.43683,7044.51904761905,4746,4928.93642857144,1791.93,-174.057566934562,682.41</t>
  </si>
  <si>
    <t>2025-05-06 10:12:00,306170.615834942,104174679.748453,2064.11491228069,967,22630.0938947367,10109.16,0.0774562088270673,362.67</t>
  </si>
  <si>
    <t>2025-05-06 10:12:00,11375393.5263445,-28092.8964980595,-1.31089635854342,-11,-388.327312885154,-640.44,-0.00392015396901051,-3.9</t>
  </si>
  <si>
    <t>2025-05-06 10:13:00,,,562,,,560,558.5,,,,,562,555</t>
  </si>
  <si>
    <t>2025-05-06 10:13:00,490,,483,,470,,480,,,,,483,478</t>
  </si>
  <si>
    <t>2025-05-06 10:13:00,5800,,5650,,,5700,5610,,,,,5650,5550</t>
  </si>
  <si>
    <t>2025-05-06 10:13:00,19475,,,19400,19400,,19775,,,,,20100,19400</t>
  </si>
  <si>
    <t>2025-05-06 10:13:00,158999643.191732,5242172124.4396,-1193.06984126984,-1404,-4358.1256031746,-3751.35,-98.6548658749579,-1138.11</t>
  </si>
  <si>
    <t>2025-05-06 10:13:00,491135225.366534,1063147255.82893,-655.825536062378,-273,-511.993669590643,-409.64,-45.4925382956165,-138.84</t>
  </si>
  <si>
    <t>2025-05-06 10:13:00,138281.622471841,95475586.7446292,-735.399999999997,-488,-5413.45199999998,-3425.52,-0.647686632627693,-136.94</t>
  </si>
  <si>
    <t>2025-05-06 10:13:00,11923931.2525582,-45939.9902683404,-6.60317460317459,9,-47.2457301587302,-36.39,0.00715496765148945,-0.05</t>
  </si>
  <si>
    <t>2025-05-06 10:14:00,,,562,,575,,557.5,,,,,562,555</t>
  </si>
  <si>
    <t>2025-05-06 10:14:00,490,,483,,470,,480,,,,,483,478</t>
  </si>
  <si>
    <t>2025-05-06 10:14:00,5800,,5650,,,5700,5610,,,,,5650,5550</t>
  </si>
  <si>
    <t>2025-05-06 10:14:00,19475,,,,19400,,19775,,,,,20100,19400</t>
  </si>
  <si>
    <t>2025-05-06 10:14:00,220657020.669454,6017638763.17555,5606.17301587302,6879,5869.55495238095,6740.54,226.45671260894,2467.62</t>
  </si>
  <si>
    <t>2025-05-06 10:14:00,511372893.568959,1263274342.27867,3075.80097680097,2952,2759.25454365078,2529.88,-24.1215444520728,986.16</t>
  </si>
  <si>
    <t>2025-05-06 10:14:00,134291.605533683,109721053.532774,1146.51666666667,645,11784.5488333334,5977.59,2.34627420617591,244.98</t>
  </si>
  <si>
    <t>2025-05-06 10:14:00,12999862.0269136,25815.2279394343,2.21714285714284,8,-205.2266,-107.48,0.00814467589912644,-0.89</t>
  </si>
  <si>
    <t>2025-05-06 10:15:00,,,562,,,560,558.5,,,,,562,555</t>
  </si>
  <si>
    <t>2025-05-06 10:15:00,490,,483,,470,,480,,,,,483,478</t>
  </si>
  <si>
    <t>2025-05-06 10:15:00,5800,,5650,,,5700,5610,,,,,5650,5550</t>
  </si>
  <si>
    <t>2025-05-06 10:15:00,19475,,,19400,19400,,19775,,,,,20100,19400</t>
  </si>
  <si>
    <t>2025-05-06 10:15:00,179512589.617004,5746821740.03765,2740.95714285712,2476,3204.96947619045,2472.95,34.3056247594342,1063.34</t>
  </si>
  <si>
    <t>2025-05-06 10:15:00,497656180.858602,1183545832.56018,-402.981884057971,-212,109.724637681159,225.67,68.0229619534183,53.89</t>
  </si>
  <si>
    <t>2025-05-06 10:15:00,-206401.692551868,106870311.225027,266.565000000001,184,2582.62005,3353.58,-0.123627030801598,125.35</t>
  </si>
  <si>
    <t>2025-05-06 10:15:00,10877356.0644436,-3722.38888094318,-50.2776291682174,-58,-147.036063075486,-228.43,0.00526768243357234,-2.79</t>
  </si>
  <si>
    <t>2025-05-06 10:16:00,,,562,,,560,558.5,,,,,562,555</t>
  </si>
  <si>
    <t>2025-05-06 10:16:00,490,,483,,470,,480,,,,,483,478</t>
  </si>
  <si>
    <t>2025-05-06 10:16:00,5800,,5650,,,5700,5610,,,,,5650,5550</t>
  </si>
  <si>
    <t>2025-05-06 10:16:00,19475,,,,19400,,19775,,,,,20100,19400</t>
  </si>
  <si>
    <t>2025-05-06 10:16:00,183128679.084329,5725605613.83947,,1326,,796.65,33.6356780761318,305.12</t>
  </si>
  <si>
    <t>2025-05-06 10:16:00,500685855.305218,1188398454.12875,153.700952380952,942,29.6609142857133,354.92,-3.1626581685113,211.02</t>
  </si>
  <si>
    <t>2025-05-06 10:16:00,49289.1493514268,106233386.681687,577.758333333332,688,6789.73108333334,6560.74,-9.64211931074918,279.12</t>
  </si>
  <si>
    <t>2025-05-06 10:16:00,10800150.2671009,1174.70013090667,-0.865714285714291,-4,50.7339428571427,-148.74,-0.0206882470531102,-1.89</t>
  </si>
  <si>
    <t>2025-05-06 10:17:00,,,562,,,560,558.5,,,,,562,555</t>
  </si>
  <si>
    <t>2025-05-06 10:17:00,490,,483,,470,,480,,,,,483,478</t>
  </si>
  <si>
    <t>2025-05-06 10:17:00,5800,,5650,,,5700,5610,,,,,5650,5550</t>
  </si>
  <si>
    <t>2025-05-06 10:17:00,19475,,,19400,19400,,19775,,,,,20100,19400</t>
  </si>
  <si>
    <t>2025-05-06 10:17:00,123368890.263398,5155832165.5644,-2167.56262626263,-2300,-1603.4262020202,-1871.01,6.94605063795756,-734.42</t>
  </si>
  <si>
    <t>2025-05-06 10:17:00,472195411.791705,1024208150.89313,-760.538095238095,-469,-934.044904761904,-375.97,130.810583745286,-129.66</t>
  </si>
  <si>
    <t>2025-05-06 10:17:00,-1030764.12518967,91845976.2865582,-659.299999999999,-952,-4994.24949999998,-6471.42,1.5881938736269,-263.66</t>
  </si>
  <si>
    <t>2025-05-06 10:17:00,12208678.126795,-56079.6521266594,-26.3298701298702,-33,-219.023103896104,-274.08,0.0210555845310615,-3.41</t>
  </si>
  <si>
    <t>2025-05-06 10:18:00,,,562,,,560,558.5,,,,,562,555</t>
  </si>
  <si>
    <t>2025-05-06 10:18:00,490,,483,,470,,480,,,,,483,478</t>
  </si>
  <si>
    <t>2025-05-06 10:18:00,5800,,5650,,,5700,5610,,,,,5650,5550</t>
  </si>
  <si>
    <t>2025-05-06 10:18:00,19475,,,,19400,,19775,,,,,20100,19400</t>
  </si>
  <si>
    <t>2025-05-06 10:18:00,190684326.40169,5778303733.77773,-967.961111111108,530,-2102.10272222222,-490.21,172.654353426734,-21.6399999999999</t>
  </si>
  <si>
    <t>2025-05-06 10:18:00,504002316.002686,1215371748.74895,-353.023809523809,-345,-499.696666666665,-403.56,-163.483591358663,-130.38</t>
  </si>
  <si>
    <t>2025-05-06 10:18:00,973744.84355898,103196770.690815,257.776666666665,312,592.457533333304,2296.67,1.31469777331481,113.56</t>
  </si>
  <si>
    <t>2025-05-06 10:18:00,14112920.7296312,29596.7665846343,-8.29333333333333,-7,-77.9143333333333,-57.7,0.000369616900831736,-0.8</t>
  </si>
  <si>
    <t>2025-05-06 10:19:00,,,562,,575,,558.5,,,,,562,555</t>
  </si>
  <si>
    <t>2025-05-06 10:19:00,490,,483,,470,,480,,,,,483,478</t>
  </si>
  <si>
    <t>2025-05-06 10:19:00,5800,,5650,,,5700,5610,,,,,5650,5550</t>
  </si>
  <si>
    <t>2025-05-06 10:19:00,19475,,20100,,19400,,19775,,,,,20100,19400</t>
  </si>
  <si>
    <t>2025-05-06 10:19:00,215558660.119925,5822815035.14899,-12458.3253968254,-6139,-13413.6161111112,-4923.82,-175.715270787439,-1794.87</t>
  </si>
  <si>
    <t>2025-05-06 10:19:00,523627965.023504,1358045396.07325,-213.654778554776,981,-1152.39118015318,96.5700000000001,-39.1535327133743,124.7</t>
  </si>
  <si>
    <t>2025-05-06 10:19:00,395779.256468155,111004329.108276,-1477.21307692308,-1109,-11686.1832000001,-5888.2,0.532549728056615,-250.79</t>
  </si>
  <si>
    <t>2025-05-06 10:19:00,13304266.9132734,60908.2143327665,-7.96889142181696,-19,-321.88694672408,-298.64,-0.0136060246009926,-3.6</t>
  </si>
  <si>
    <t>2025-05-06 10:20:00,,,562,,575,,558.5,,561,,,562,555</t>
  </si>
  <si>
    <t>2025-05-06 10:20:00,490,,483,,470,,480,,,,,483,478</t>
  </si>
  <si>
    <t>2025-05-06 10:20:00,5800,,5650,,,5700,5610,,,,,5650,5550</t>
  </si>
  <si>
    <t>2025-05-06 10:20:00,19475,,20100,,19400,,19775,,,,,20100,19400</t>
  </si>
  <si>
    <t>2025-05-06 10:20:00,236335881.210052,6314143253.46444,-1617.68452380952,-2619,-698.066607142842,-3082.66,129.76226659559,-1139.89</t>
  </si>
  <si>
    <t>2025-05-06 10:20:00,520381135.520822,1328030544.37377,-2061.86374643874,-1566,-2797.04974786325,-2138.17,-77.4805423135726,-747.05</t>
  </si>
  <si>
    <t>2025-05-06 10:20:00,528867.131216017,117259758.850231,-850.500000000001,-967,-5006.583,-8321.76,1.02686324606288,-358.05</t>
  </si>
  <si>
    <t>2025-05-06 10:20:00,11051647.9298606,88483.449463767,-1.30666666666667,11,-2.90073333333334,49.24,-0.00285879333141507,0.74</t>
  </si>
  <si>
    <t>2025-05-06 10:21:00,,,562,,575,,558.5,,,,,562,555</t>
  </si>
  <si>
    <t>2025-05-06 10:21:00,490,,483,,470,,480,,,,,483,478</t>
  </si>
  <si>
    <t>2025-05-06 10:21:00,5800,,5650,,,5700,5610,,,,,5650,5550</t>
  </si>
  <si>
    <t>2025-05-06 10:21:00,19475,,,,19400,,19775,,,,,20100,19400</t>
  </si>
  <si>
    <t>2025-05-06 10:21:00,225791466.350747,5733945128.79541,585.483333333354,4413,-59.7388333332892,2396.42,-493.665921055991,1199.95</t>
  </si>
  <si>
    <t>2025-05-06 10:21:00,494344438.014573,962404427.783562,1276.00835691379,2828,1278.12429579325,2535.15,-62.8548216367408,1027.53</t>
  </si>
  <si>
    <t>2025-05-06 10:21:00,1367980.33565655,113677264.87053,-167.45619047619,559,7458.65071904751,5789.5,-4.9681725010006,57.85</t>
  </si>
  <si>
    <t>2025-05-06 10:21:00,14129386.9232657,62521.8478315379,2.49084821428571,-10,-363.123073660714,-228.07,-0.0137007014572927,-2.89</t>
  </si>
  <si>
    <t>2025-05-06 10:22:00,,,562,,575,,558.5,,,,,562,555</t>
  </si>
  <si>
    <t>2025-05-06 10:22:00,490,,483,,470,,480,,,,,483,478</t>
  </si>
  <si>
    <t>2025-05-06 10:22:00,5800,,5650,,,5700,5610,,,,,5650,5550</t>
  </si>
  <si>
    <t>2025-05-06 10:22:00,19475,,,,19400,,19775,,,,,20100,19400</t>
  </si>
  <si>
    <t>2025-05-06 10:22:00,276143060.086997,6697901374.4253,-7383.8952020202,-2292,-8880.34133838384,-3875.42,97.245690177946,-1365.26</t>
  </si>
  <si>
    <t>2025-05-06 10:22:00,522906249.210448,1404103435.25829,-4839.625,-2580,-5320.22124999999,-2856.7,-30.6808650625658,-1020.89</t>
  </si>
  <si>
    <t>2025-05-06 10:22:00,1379109.19405679,124442895.984513,-2022.32249999999,-1347,-18807.6168499999,-10211.02,5.15351735273303,-384.58</t>
  </si>
  <si>
    <t>2025-05-06 10:22:00,11113159.133651,80366.0696024827,-6.22530285979082,-10,-195.306609079174,359.03,-0.00685791831553849,0.00999999999999959</t>
  </si>
  <si>
    <t>2025-05-06 10:23:00,,,562,,575,,558.5,,,,,562,555</t>
  </si>
  <si>
    <t>2025-05-06 10:23:00,490,,483,,470,,480,,,,,483,478</t>
  </si>
  <si>
    <t>2025-05-06 10:23:00,5800,,5650,,,5700,5610,,,,,5650,5550</t>
  </si>
  <si>
    <t>2025-05-06 10:23:00,19475,,20100,,19400,,19775,,,,,20100,19400</t>
  </si>
  <si>
    <t>2025-05-06 10:23:00,398216492.435425,7642945801.22757,-674.076640026604,4303,92.6102706183007,-593.84,-902.945185530405,180.97</t>
  </si>
  <si>
    <t>2025-05-06 10:23:00,548519220.75847,1616229694.08699,-1714.3810996974,581,-453.663141423787,-762.85,-239.138039229623,-103.55</t>
  </si>
  <si>
    <t>2025-05-06 10:23:00,2875724.09529234,140898929.358974,-467.695215311004,-135,-3325.96606698565,-367.15,2.68466247479373,7.61999999999998</t>
  </si>
  <si>
    <t>2025-05-06 10:23:00,13279522.6340041,176712.54874785,42.9044205465586,1,-467.942410146762,-1222.88,-0.0115652377289098,-5.16</t>
  </si>
  <si>
    <t>2025-05-06 10:24:00,,,562,,575,,558.5,,562,,,562,555</t>
  </si>
  <si>
    <t>2025-05-06 10:24:00,490,,483,,470,,480,,,,,483,478</t>
  </si>
  <si>
    <t>2025-05-06 10:24:00,5800,,5650,,,5700,5610,,5630,,,5650,5550</t>
  </si>
  <si>
    <t>2025-05-06 10:24:00,19475,,20100,,19400,,19775,,,,,20100,19400</t>
  </si>
  <si>
    <t>2025-05-06 10:24:00,433354425.261662,7918169349.87525,-10442.1812770563,-16231,-9370.97034632035,-20531.22,-443.814908975604,-7231.76</t>
  </si>
  <si>
    <t>2025-05-06 10:24:00,558399563.91628,1496068150.40867,-6159.19227716728,-6062,-4420.47283618234,-5897.74,-67.4619148202075,-2205.04</t>
  </si>
  <si>
    <t>2025-05-06 10:24:00,2669101.24262187,146892655.863914,-1535.06833333333,-754,-25642.66765,-23656.6,-9.87670545168566,-818.73</t>
  </si>
  <si>
    <t>2025-05-06 10:24:00,14014483.4238811,215697.949666588,11.8423534798535,19,292.313230769231,99.23,0.0113140509382449,1.15</t>
  </si>
  <si>
    <t>2025-05-06 10:25:00,,,562,,575,,558.5,,,,,562,555</t>
  </si>
  <si>
    <t>2025-05-06 10:25:00,490,,483,,470,,480,,,,,483,478</t>
  </si>
  <si>
    <t>2025-05-06 10:25:00,5800,,5650,,,5700,5610,,,,,5650,5550</t>
  </si>
  <si>
    <t>2025-05-06 10:25:00,19475,,20100,,19400,,19775,,,,,20100,19400</t>
  </si>
  <si>
    <t>2025-05-06 10:25:00,401874056.599463,7631662864.04283,8680.75000000002,10583,10449.6672222223,10465.91,488.039370685697,3632.37</t>
  </si>
  <si>
    <t>2025-05-06 10:25:00,559848511.828728,1548477407.82245,2484.39306537208,3826,2680.59547134766,3223.26,-63.1173781183149,1267.19</t>
  </si>
  <si>
    <t>2025-05-06 10:25:00,2837462.52465105,146042565.460278,1473.03333333334,2248,14999.4645000001,15554.15,-4.70865680892758,634.75</t>
  </si>
  <si>
    <t>2025-05-06 10:25:00,11880660.1323665,198778.399733069,12.2623015873016,37,348.535337301587,391.6,0.030827273279221,5.1</t>
  </si>
  <si>
    <t>2025-05-06 10:26:00,,,562,,575,,558.5,,,,,562,555</t>
  </si>
  <si>
    <t>2025-05-06 10:26:00,490,,483,,470,,480,,,,,483,478</t>
  </si>
  <si>
    <t>2025-05-06 10:26:00,5800,,5650,,,5700,5610,,,,,5650,5550</t>
  </si>
  <si>
    <t>2025-05-06 10:26:00,19475,,20100,,19400,,19775,,,,,20100,19400</t>
  </si>
  <si>
    <t>2025-05-06 10:26:00,375098072.060629,7640742185.93255,423.533333333328,849,2655.44399999999,2983.7,506.299559593825,1017.63</t>
  </si>
  <si>
    <t>2025-05-06 10:26:00,542561801.777017,1464016285.30363,414.239538239538,2189,951.229458874459,1330.1,-2.80770445487591,490.66</t>
  </si>
  <si>
    <t>2025-05-06 10:26:00,2336191.02452972,142211749.741662,-148.906666666668,59,2137.43519999999,1134.97,4.61077159117469,17.09</t>
  </si>
  <si>
    <t>2025-05-06 10:26:00,11677318.5173108,167027.438257816,28.5122943722943,23,759.706886580086,857.6,0.0352956087500075,5.96</t>
  </si>
  <si>
    <t>2025-05-06 10:27:00,,,562,,575,,558.5,,,,,562,555</t>
  </si>
  <si>
    <t>2025-05-06 10:27:00,490,,483,,470,,480,,,,,483,478</t>
  </si>
  <si>
    <t>2025-05-06 10:27:00,5800,,5650,,,5700,5610,,,,,5650,5550</t>
  </si>
  <si>
    <t>2025-05-06 10:27:00,19475,,20100,,19400,,19775,,,,,20100,19400</t>
  </si>
  <si>
    <t>2025-05-06 10:27:00,419644184.33179,8094705732.10849,-4423.125,-2006,-5756.48333333334,-4288.74,-128.407526962059,-1241.15</t>
  </si>
  <si>
    <t>2025-05-06 10:27:00,548541784.941787,1573817332.49238,-3518.99047619048,-3671,-2832.15604761905,-3267.42,8.89797806326709,-1234.47</t>
  </si>
  <si>
    <t>2025-05-06 10:27:00,2487361.3200052,144244748.39523,-1340.955,-1138,-12350.26395,-7648.73,-2.38536752385682,-288.97</t>
  </si>
  <si>
    <t>2025-05-06 10:27:00,11614195.4413936,206873.330383659,-3.5012389571213,-4,-334.490184766214,-227.59,0.0123696832612365,-2.23</t>
  </si>
  <si>
    <t>2025-05-06 10:28:00,,,562,,575,,558.5,,,,,562,555</t>
  </si>
  <si>
    <t>2025-05-06 10:28:00,490,,483,,470,,480,483,,,,483,478</t>
  </si>
  <si>
    <t>2025-05-06 10:28:00,5800,,5650,,,5700,5610,,,,,5650,5550</t>
  </si>
  <si>
    <t>2025-05-06 10:28:00,19475,,20100,,19400,,19775,,,,,20100,19400</t>
  </si>
  <si>
    <t>2025-05-06 10:28:00,336729901.095552,7470095156.30371,-1242.57762792763,-1622,-2743.13384737485,-2305.41,-236.719121149057,-340.54</t>
  </si>
  <si>
    <t>2025-05-06 10:28:00,529543199.97113,1384809061.9044,-2379.91777777778,-1939,-2947.35108888889,-1337.9,98.2891693679531,-582.63</t>
  </si>
  <si>
    <t>2025-05-06 10:28:00,1254107.22913054,133181214.524897,-2107.91333333334,-1564,-20437.9694666667,-12924.53,1.52398420473269,-529.45</t>
  </si>
  <si>
    <t>2025-05-06 10:28:00,11423758.950845,166504.466684358,-47.0638528138528,-29,-832.543324675325,-523.38,-0.0118742869592874,-5.53</t>
  </si>
  <si>
    <t>2025-05-06 10:29:00,,,562,,575,,558.5,,,,,562,555</t>
  </si>
  <si>
    <t>2025-05-06 10:29:00,490,,483,,470,,480,,,,,483,478</t>
  </si>
  <si>
    <t>2025-05-06 10:29:00,5800,,5650,,,5700,5610,,,,,5650,5550</t>
  </si>
  <si>
    <t>2025-05-06 10:29:00,19475,,20100,,19400,,19775,,,,,20100,19400</t>
  </si>
  <si>
    <t>2025-05-06 10:29:00,388693372.919094,7846332407.15267,5792.1166666667,5747,7372.42400000005,5538.3,-202.621174028232,2008.59</t>
  </si>
  <si>
    <t>2025-05-06 10:29:00,560088452.874412,1647339214.40736,1508.26616809117,884,1253.28092574012,99.3400000000001,-190.007732468184,86.5200000000001</t>
  </si>
  <si>
    <t>2025-05-06 10:29:00,2577826.26151222,145215042.240477,-64.9416666666654,663,-968.430416666673,-504.61,1.28833570660582,26.92</t>
  </si>
  <si>
    <t>2025-05-06 10:29:00,12069773.1525647,233330.132763281,43.0960317460318,41,844.173785714286,735.94,0.0222364612475909,8.37</t>
  </si>
  <si>
    <t>2025-05-06 10:30:00,,,562,,575,,558.5,,,,,562,555</t>
  </si>
  <si>
    <t>2025-05-06 10:30:00,490,,483,,470,,480,,,,,483,478</t>
  </si>
  <si>
    <t>2025-05-06 10:30:00,5800,,5650,,,5700,5610,,,,,5650,5550</t>
  </si>
  <si>
    <t>2025-05-06 10:30:00,19475,,20100,,19400,,19775,,,,,20100,19400</t>
  </si>
  <si>
    <t>2025-05-06 10:30:00,384965868.514716,8052758651.21578,2725.94761904762,2488,3524.429,2909.91,325.365631697554,953.47</t>
  </si>
  <si>
    <t>2025-05-06 10:30:00,558110754.205884,1520597358.29063,3203.9619047619,3519,3118.27928571429,2226.3,-4.6184055190531,1026.59</t>
  </si>
  <si>
    <t>2025-05-06 10:30:00,2148352.39811701,147285090.74184,722.348333333334,1166,11541.2211833333,5809.03,-1.90441873313847,247.11</t>
  </si>
  <si>
    <t>2025-05-06 10:30:00,11941737.8832431,233255.722828072,1.04873015873017,4,-40.0727460317455,223.3,-1.14704600012763E-05,1.78</t>
  </si>
  <si>
    <t>2025-05-06 10:31:00,,,562,,575,,558.5,,,,,562,555</t>
  </si>
  <si>
    <t>2025-05-06 10:31:00,490,,483,,470,,480,483,,,,483,478</t>
  </si>
  <si>
    <t>2025-05-06 10:31:00,5800,,5650,,,5700,5610,,,,,5650,5550</t>
  </si>
  <si>
    <t>2025-05-06 10:31:00,19475,,20100,,19400,,19775,,,,,20100,19400</t>
  </si>
  <si>
    <t>2025-05-06 10:31:00,341070620.448825,7813558884.29428,-5330.25873015873,-4307,-3453.63868253968,-3889.75,-531.063889180622,-1521.22</t>
  </si>
  <si>
    <t>2025-05-06 10:31:00,526824584.493037,1433535182.69656,-1395.88111111111,-856,-1644.85883333333,-1325.06,227.07288941635,-462.4</t>
  </si>
  <si>
    <t>2025-05-06 10:31:00,1252007.60146775,133192785.90524,-980.228333333332,-571,-11492.4408,-6148.5,2.15705652110425,-265.52</t>
  </si>
  <si>
    <t>2025-05-06 10:31:00,11385178.0394634,149090.525156139,-6.20343253968252,-3,-216.218126190475,90.0899999999999,0.00233283542458184,-0.35</t>
  </si>
  <si>
    <t>2025-05-06 10:32:00,,,562,,575,,558.5,,,,,562,555</t>
  </si>
  <si>
    <t>2025-05-06 10:32:00,490,,483,,470,,480,,,,,483,478</t>
  </si>
  <si>
    <t>2025-05-06 10:32:00,5800,,5650,,,5700,5610,,,,,5650,5550</t>
  </si>
  <si>
    <t>2025-05-06 10:32:00,19475,,,,19400,,19775,,,,,20100,19400</t>
  </si>
  <si>
    <t>2025-05-06 10:32:00,221144006.121781,6491147440.43177,-1109.40887445887,348,-289.904043290043,259.079999999999,132.986967209518,-131.4</t>
  </si>
  <si>
    <t>2025-05-06 10:32:00,499470032.089591,1101911297.95638,-2176.08154077723,-3064,-1000.37428968254,-1875.13,-82.5668011188117,-889.17</t>
  </si>
  <si>
    <t>2025-05-06 10:32:00,242094.855430442,116796055.899841,-205.758333333333,-389,1204.42824999999,-1553.08,-3.61815815088496,-72.78</t>
  </si>
  <si>
    <t>2025-05-06 10:32:00,10831723.8555407,41773.9582788426,-5.34160130718953,10,225.946986928105,303.2,-0.0160188946861512,3.16</t>
  </si>
  <si>
    <t>2025-05-06 10:33:00,,,562,,575,,558.5,,,,,562,555</t>
  </si>
  <si>
    <t>2025-05-06 10:33:00,490,,483,,470,,480,,,,,483,478</t>
  </si>
  <si>
    <t>2025-05-06 10:33:00,5800,,5650,,,5700,5610,,,,,5650,5550</t>
  </si>
  <si>
    <t>2025-05-06 10:33:00,19475,,20100,,19400,,19775,,,,,20100,19400</t>
  </si>
  <si>
    <t>2025-05-06 10:33:00,314551931.039732,7648590202.43667,-1554.28492063491,-1027,-370.272579365052,-1372.05,511.485214252447,-218.18</t>
  </si>
  <si>
    <t>2025-05-06 10:33:00,522781240.344284,1440823494.21222,-1874.9154589372,-1972,-2393.81285024155,-2315.07,165.947410286692,-801.44</t>
  </si>
  <si>
    <t>2025-05-06 10:33:00,1206947.25738673,128317810.767865,-1023.76666666667,-1095,-13499.0306666667,-10311.03,0.753992261258403,-386.56</t>
  </si>
  <si>
    <t>2025-05-06 10:33:00,11323806.9194846,128544.567370724,-41.352647215186,-24,-1172.25584837763,-640.19,0.0300824930553173,-6.28</t>
  </si>
  <si>
    <t>2025-05-06 10:34:00,,,562,,575,,558.5,,,,,562,555</t>
  </si>
  <si>
    <t>2025-05-06 10:34:00,490,,483,,470,,480,,,,,483,478</t>
  </si>
  <si>
    <t>2025-05-06 10:34:00,5800,,5650,,,5700,5610,,,,,5650,5550</t>
  </si>
  <si>
    <t>2025-05-06 10:34:00,19475,,20100,,19400,,19775,,,,,20100,19400</t>
  </si>
  <si>
    <t>2025-05-06 10:34:00,393277015.888,8286314175.16669,-1315.72301587302,-3474,-851.657563492076,-4772.51,-195.1502975327,-1746.99</t>
  </si>
  <si>
    <t>2025-05-06 10:34:00,556144771.907202,1696645212.16408,-557.111111111111,-1372,-565.948111111111,-1231.5,80.988366837569,-449.29</t>
  </si>
  <si>
    <t>2025-05-06 10:34:00,2305816.70236709,143849997.798433,101.265000000001,-151,-934.728249999973,-2806.32,2.18194737648765,-34.7</t>
  </si>
  <si>
    <t>2025-05-06 10:34:00,11465491.580905,213836.721802579,-51.0372222222222,-9,-617.700233333331,-257.12,0.00190957054337437,-2.33</t>
  </si>
  <si>
    <t>2025-05-06 10:35:00,,,562,,575,,558.5,,,,,562,555</t>
  </si>
  <si>
    <t>2025-05-06 10:35:00,490,,483,,470,,480,,483,,,483,480</t>
  </si>
  <si>
    <t>2025-05-06 10:35:00,5800,,5650,,,5700,5610,,,,,5650,5550</t>
  </si>
  <si>
    <t>2025-05-06 10:35:00,19475,,20100,,19400,,19775,,,,,20100,19400</t>
  </si>
  <si>
    <t>2025-05-06 10:35:00,467188679.383581,9073257897.4476,-3404.62510822514,-16580,5937.16170562768,-11840.64,-465.572482770415,-4947.35</t>
  </si>
  <si>
    <t>2025-05-06 10:35:00,592753039.132081,2039248692.2324,-801.591672216674,-400,303.344176379173,-1464.94,227.374057855544,-655.9</t>
  </si>
  <si>
    <t>2025-05-06 10:35:00,3111908.83937011,159405909.116082,-117.04666666667,-370,5176.68459999997,-1148.97,-8.90361629675791,-198.86</t>
  </si>
  <si>
    <t>2025-05-06 10:35:00,12289954.1105981,297544.348323798,-5.53382575757577,-3,92.8964398809522,-68.98,0.0126616315597761,-0.9</t>
  </si>
  <si>
    <t>2025-05-06 10:36:00,,,562,,575,,558.5,,,,,562,555</t>
  </si>
  <si>
    <t>2025-05-06 10:36:00,490,,483,,470,,480,483,,,,483,480</t>
  </si>
  <si>
    <t>2025-05-06 10:36:00,5800,,5650,,,5700,5610,,,,,5650,5550</t>
  </si>
  <si>
    <t>2025-05-06 10:36:00,19475,,20100,,19400,,19775,,,,,20100,19400</t>
  </si>
  <si>
    <t>2025-05-06 10:36:00,416432532.425327,8044872184.94393,-2128.19920634921,-4962,35.7656031745894,-4307.9,55.2693113252437,-1677.25</t>
  </si>
  <si>
    <t>2025-05-06 10:36:00,565658386.889589,1705000643.22898,603.37090725179,763,1081.08628867103,807.92,63.7326897110996,357.55</t>
  </si>
  <si>
    <t>2025-05-06 10:36:00,2545782.56873835,151157847.965918,461.899999999992,936,6234.68699999991,5972.26,-8.96932029925854,281.64</t>
  </si>
  <si>
    <t>2025-05-06 10:36:00,11796050.7519932,235890.07847932,6.30531212809694,4,116.809499080385,6.4,0.00993563103791756,0.27</t>
  </si>
  <si>
    <t>2025-05-06 10:37:00,,,562,,575,,558.5,,,,,562,555</t>
  </si>
  <si>
    <t>2025-05-06 10:37:00,490,,483,,470,,480,,,,,483,480</t>
  </si>
  <si>
    <t>2025-05-06 10:37:00,5800,,5650,,,5700,5610,,,,,5650,5550</t>
  </si>
  <si>
    <t>2025-05-06 10:37:00,19475,,20100,,19400,,19775,,,,,20100,19400</t>
  </si>
  <si>
    <t>2025-05-06 10:37:00,406635113.096618,8408038547.09242,-2185.94927536232,-3416,-1245.40819461699,-4728.25,-1.36263752327622,-1589.64</t>
  </si>
  <si>
    <t>2025-05-06 10:37:00,553005686.570251,1735397699.61519,-1732.38134920635,-2287,-493.107015873016,-1246.61,-21.9977936496454,-603.43</t>
  </si>
  <si>
    <t>2025-05-06 10:37:00,2121195.46505492,144422004.233492,-701.399848484848,-873,-1111.37247272727,-5348.33,2.00346752291827,-252.14</t>
  </si>
  <si>
    <t>2025-05-06 10:37:00,11522157.8577256,198789.426072316,1.97142857142857,-4,16.7914285714286,-39.5,-0.0138329375255246,-0.72</t>
  </si>
  <si>
    <t>2025-05-06 10:38:00,,,562,,575,,558.5,,,,,562,555</t>
  </si>
  <si>
    <t>2025-05-06 10:38:00,490,,483,,470,,480,,,,,483,480</t>
  </si>
  <si>
    <t>2025-05-06 10:38:00,5800,,5650,,,5700,5610,,,,,5650,5550</t>
  </si>
  <si>
    <t>2025-05-06 10:38:00,19475,,20100,,19400,,19775,,,,,20100,19400</t>
  </si>
  <si>
    <t>2025-05-06 10:38:00,425668773.909574,8558144409.33335,-365.663492063493,45,591.452174603174,711.25,172.835285187587,251.74</t>
  </si>
  <si>
    <t>2025-05-06 10:38:00,574534615.82767,1947359474.80435,-2494.39998927499,-2300,-1528.32314028314,-1947.15,-17.3722087280567,-764.03</t>
  </si>
  <si>
    <t>2025-05-06 10:38:00,2685121.58356371,153035931.159393,-46.1999999999971,70,-949.614499999987,2661.93,-0.367315709750616,49.72</t>
  </si>
  <si>
    <t>2025-05-06 10:38:00,11923370.2313383,256844.106912472,-5.63214285714285,-6,-119.78525,-86.15,0.00294432057524813,-1.01</t>
  </si>
  <si>
    <t>2025-05-06 10:39:00,,,562,,575,,558.5,,,,,562,555</t>
  </si>
  <si>
    <t>2025-05-06 10:39:00,490,,483,,470,,480,,,,,483,480</t>
  </si>
  <si>
    <t>2025-05-06 10:39:00,5800,,5650,,,5700,5610,,,,,5650,5550</t>
  </si>
  <si>
    <t>2025-05-06 10:39:00,19475,,20100,,19400,,19775,,,,,20100,19400</t>
  </si>
  <si>
    <t>2025-05-06 10:39:00,365488713.272268,7974339301.22792,-4543.94329004329,-1599,-7207.15703463203,-3472.58,145.329348055859,-1179.83</t>
  </si>
  <si>
    <t>2025-05-06 10:39:00,541834578.20654,1579946227.69573,-3138.41865079364,-1940,-2453.4598611111,-1633.04,-4.62149699127866,-676.45</t>
  </si>
  <si>
    <t>2025-05-06 10:39:00,2183239.25318339,140495144.138899,-696.391666666667,-554,-7806.31075000001,-5819.9,-0.409862019826181,-209.64</t>
  </si>
  <si>
    <t>2025-05-06 10:39:00,11404028.3677429,195994.296718534,-8.89583333333334,-11,-333.932083333334,-396.15,0.00907940434348812,-3.88</t>
  </si>
  <si>
    <t>2025-05-06 10:40:00,,,562,,575,,558.5,,,,,562,555</t>
  </si>
  <si>
    <t>2025-05-06 10:40:00,490,,483,,470,,480,,,,,483,480</t>
  </si>
  <si>
    <t>2025-05-06 10:40:00,5800,,5650,,,5700,5610,,,,,5650,5550</t>
  </si>
  <si>
    <t>2025-05-06 10:40:00,19475,,20100,,19400,,19775,,,,,20100,19400</t>
  </si>
  <si>
    <t>2025-05-06 10:40:00,405614091.957798,8676491867.68431,2275.75555555556,1773,3006.93888888889,3973.11,-185.637587906186,1448.46</t>
  </si>
  <si>
    <t>2025-05-06 10:40:00,563182274.817071,1889356134.46872,-318.842857142857,-599,-410.084476190477,-758,15.0990951696137,-292.32</t>
  </si>
  <si>
    <t>2025-05-06 10:40:00,2299912.04026549,152244249.578105,43.3000000000009,-176,1981.40700000004,-1534.37,2.9833132368945,-28.1</t>
  </si>
  <si>
    <t>2025-05-06 10:40:00,11716603.5242258,218764.021558148,13.5422619047619,16,244.712482142857,406.73,-0.0218814002763797,4.45</t>
  </si>
  <si>
    <t>2025-05-06 10:41:00,,,562,,575,,558.5,,,,,562,555</t>
  </si>
  <si>
    <t>2025-05-06 10:41:00,490,,483,,470,,480,,,,,483,480</t>
  </si>
  <si>
    <t>2025-05-06 10:41:00,5800,,5650,,,5700,5610,,,,,5650,5550</t>
  </si>
  <si>
    <t>2025-05-06 10:41:00,19475,,20100,,19400,,19775,,,,,20100,19400</t>
  </si>
  <si>
    <t>2025-05-06 10:41:00,320971533.653523,8005131169.74302,-430.063675213675,-1385,154.192465811967,-817.9,-429.086580534506,-443.74</t>
  </si>
  <si>
    <t>2025-05-06 10:41:00,544355005.499804,1757370493.11942,539.131221198155,14,-1658.09306682027,-1555.81,-59.4265440202459,-326.36</t>
  </si>
  <si>
    <t>2025-05-06 10:41:00,1111353.608446,133722500.732968,-1035.86333333333,-170,-846.445800000016,-3191.38,-2.69742960920432,-228.12</t>
  </si>
  <si>
    <t>2025-05-06 10:41:00,11314518.3321808,152458.335938724,15.8623409012728,9,582.904147120251,229.76,-0.00298976776577615,2.61</t>
  </si>
  <si>
    <t>2025-05-06 10:42:00,,,562,,,560,558.5,,,561,,562,555</t>
  </si>
  <si>
    <t>2025-05-06 10:42:00,490,,483,,470,,480,,,,,483,480</t>
  </si>
  <si>
    <t>2025-05-06 10:42:00,5800,,5650,,,5700,5610,,,,,5650,5550</t>
  </si>
  <si>
    <t>2025-05-06 10:42:00,19475,,,19400,19400,,19775,,,,,20100,19400</t>
  </si>
  <si>
    <t>2025-05-06 10:42:00,126788026.431805,5838693526.31276,-30252.133031783,-3023,-20381.6499707885,4854.81,-88.4048016989154,722.59</t>
  </si>
  <si>
    <t>2025-05-06 10:42:00,482879029.3676,926727059.588971,-2669.18428978429,-2403,-2524.30594342694,-938.95,5.87050432045609,-463.72</t>
  </si>
  <si>
    <t>2025-05-06 10:42:00,-589775.55860454,93143824.2060876,496.308333333319,1447,-14132.2944166668,-138.57,16.4272870454192,56.48</t>
  </si>
  <si>
    <t>2025-05-06 10:42:00,10344496.8552669,-57992.1768513435,79.7221428571428,38,2924.22487619047,1430.67,-0.0117872210405039,13.88</t>
  </si>
  <si>
    <t>2025-05-06 10:43:00,,,562,,,560,558.5,,561,,,562,555</t>
  </si>
  <si>
    <t>2025-05-06 10:43:00,490,,483,,470,,500,,,482,,483,480</t>
  </si>
  <si>
    <t>2025-05-06 10:43:00,5800,,5650,,,5700,5610,,,,,5650,5550</t>
  </si>
  <si>
    <t>2025-05-06 10:43:00,19475,,,19400,19400,,19775,,,,,20100,19400</t>
  </si>
  <si>
    <t>2025-05-06 10:43:00,93579982.000065,5481008103.27972,755.326190476195,-1477,4084.47307142858,3192.47,-285.371576597921,1019.85</t>
  </si>
  <si>
    <t>2025-05-06 10:43:00,470638728.382509,991221218.398137,-832.274735449736,-2274,650.545694444444,-244.57,-175.683082668412,-361.59</t>
  </si>
  <si>
    <t>2025-05-06 10:43:00,-1205850.68680863,86100991.6898502,816.332000000015,2335,15822.0874400002,21186.36,-5.68757980809984,825.6</t>
  </si>
  <si>
    <t>2025-05-06 10:43:00,10283581.8997834,-76110.4996128594,11.6588126755918,9,154.992655399567,176.48,0.00646638038716697,1.74</t>
  </si>
  <si>
    <t>2025-05-06 10:44:00,,,562,,,560,558.5,,,,,562,555</t>
  </si>
  <si>
    <t>2025-05-06 10:44:00,490,,483,,470,,480,,,482,,483,480</t>
  </si>
  <si>
    <t>2025-05-06 10:44:00,5800,,5650,,,5700,5610,,,,,5650,5550</t>
  </si>
  <si>
    <t>2025-05-06 10:44:00,19475,,,19400,19400,,19775,,,,,20100,19400</t>
  </si>
  <si>
    <t>2025-05-06 10:44:00,71969932.6667223,5020971467.6981,1540.8369047619,1126,3849.57498809524,2629.61,-146.359026324042,745.14</t>
  </si>
  <si>
    <t>2025-05-06 10:44:00,460767213.157292,826478200.625729,3864.42848939847,4688,3476.4477121915,4611.53,-94.0266120225233,1840.4</t>
  </si>
  <si>
    <t>2025-05-06 10:44:00,-1778257.5383867,75936800.3998007,1119.43503496504,3732,15485.0804671329,24612.35,-12.1113631372447,1029.36</t>
  </si>
  <si>
    <t>2025-05-06 10:44:00,10039203.0519816,-92345.1368260437,-2.2872549019607,-4,-793.493691876745,-577.4,0.0288083222881654,-4.29</t>
  </si>
  <si>
    <t>2025-05-06 10:45:00,,,562,,,560,558.5,,,,,562,555</t>
  </si>
  <si>
    <t>2025-05-06 10:45:00,490,,483,,470,,480,,,,,483,480</t>
  </si>
  <si>
    <t>2025-05-06 10:45:00,5800,,5650,,,5700,5610,,,,,5650,5550</t>
  </si>
  <si>
    <t>2025-05-06 10:45:00,19475,,,19400,19400,,19775,,,,,20100,19400</t>
  </si>
  <si>
    <t>2025-05-06 10:45:00,130205958.909297,5643851966.6687,-314.737193362177,-1680,-357.294121572856,1778.59,200.868196364398,556.1</t>
  </si>
  <si>
    <t>2025-05-06 10:45:00,478205771.673001,899508590.484221,384.968350363089,1581,240.309749052121,1495.59,103.900284632089,614.47</t>
  </si>
  <si>
    <t>2025-05-06 10:45:00,-1145324.09224657,82450609.4829379,1520.67000000001,3217,7636.24970000007,17871.56,-7.08468057751099,823.2</t>
  </si>
  <si>
    <t>2025-05-06 10:45:00,10434159.261243,-35822.7347877466,-12.4299603174603,-8,-777.493371031746,-373.71,0.0182061978810889,-3.02</t>
  </si>
  <si>
    <t>2025-05-06 10:46:00,,,562,,,560,558.5,,561,561,,562,555</t>
  </si>
  <si>
    <t>2025-05-06 10:46:00,490,,483,,470,,480,,,,,483,480</t>
  </si>
  <si>
    <t>2025-05-06 10:46:00,5800,,5650,,,5700,5610,,,,,5650,5550</t>
  </si>
  <si>
    <t>2025-05-06 10:46:00,19475,,,19400,19400,,19775,,,,,20100,19400</t>
  </si>
  <si>
    <t>2025-05-06 10:46:00,93009700.7600203,5429173832.12388,-8521.69523809524,-8998,-5239.88442857143,-4704.4,-79.9391596145087,-1936.66</t>
  </si>
  <si>
    <t>2025-05-06 10:46:00,459689443.762939,820552508.861172,-4452.7271062271,-4121,-5712.02906593406,-4127.68,-181.870393001769,-1633.78</t>
  </si>
  <si>
    <t>2025-05-06 10:46:00,-1160559.92455657,72468922.3406805,-877.724999999999,-1347,-10398.49225,-11739.75,1.55151229297772,-466.24</t>
  </si>
  <si>
    <t>2025-05-06 10:46:00,10230193.1158882,-66211.4948639708,-26.5559829059828,-16,-1866.14309743589,-1142.82,-0.0132361496577865,-7.15</t>
  </si>
  <si>
    <t>2025-05-06 10:47:00,,,562,,,560,558.5,,,,,562,555</t>
  </si>
  <si>
    <t>2025-05-06 10:47:00,490,,483,,470,,480,,,,,483,480</t>
  </si>
  <si>
    <t>2025-05-06 10:47:00,5800,,5650,,,5700,5610,,,,,5650,5550</t>
  </si>
  <si>
    <t>2025-05-06 10:47:00,19475,,,19400,19400,,19775,,,,,20100,19400</t>
  </si>
  <si>
    <t>2025-05-06 10:47:00,118189532.190971,5950794893.68312,19895.325,7197,24896.5970833333,7750.12,484.025045513939,2994.82</t>
  </si>
  <si>
    <t>2025-05-06 10:47:00,480247275.724149,941227030.497733,2983.83711843712,2080,2834.44543833944,1524.42,37.6641155299252,604.95</t>
  </si>
  <si>
    <t>2025-05-06 10:47:00,-1536289.6828121,82108398.3640956,1841.96666666667,1742,20934.9796666668,11711.47,-5.24518020912087,479.54</t>
  </si>
  <si>
    <t>2025-05-06 10:47:00,9911943.64663689,-37270.6302573736,-6.45334543987086,-5,-386.219590355125,-143.38,-0.00079964811303203,-1.58</t>
  </si>
  <si>
    <t>2025-05-06 10:48:00,,,562,,575,,558.5,,,,,562,555</t>
  </si>
  <si>
    <t>2025-05-06 10:48:00,490,,483,,470,,500,,,,,483,480</t>
  </si>
  <si>
    <t>2025-05-06 10:48:00,5800,,5650,,,5700,5610,,,,,5650,5550</t>
  </si>
  <si>
    <t>2025-05-06 10:48:00,19475,,,,19400,,19775,,,,,20100,19400</t>
  </si>
  <si>
    <t>2025-05-06 10:48:00,187774662.623178,6905584254.84395,-1319.86313131313,-320,-1170.4009570707,-2008.74,21.9042906822862,-429.13</t>
  </si>
  <si>
    <t>2025-05-06 10:48:00,483641275.988901,1323007702.03762,-1596.18439648586,-1747,-1047.14233861726,-1235.39,43.5677047708755,-538.99</t>
  </si>
  <si>
    <t>2025-05-06 10:48:00,386933.976971902,92020361.4465764,-722.966666666668,-1165,-5524.22550000001,-6126.16,-2.89345910100783,-251.83</t>
  </si>
  <si>
    <t>2025-05-06 10:48:00,10222428.7913904,30564.2414063548,-16.6747619047619,-21,-169.441019047619,-222,0.00546457342611233,-2.74</t>
  </si>
  <si>
    <t>2025-05-06 10:49:00,,,562,,,560,558.5,,,,,562,555</t>
  </si>
  <si>
    <t>2025-05-06 10:49:00,490,,483,,470,,480,,,,,483,480</t>
  </si>
  <si>
    <t>2025-05-06 10:49:00,5800,,5650,,,5700,5610,,,,,5650,5550</t>
  </si>
  <si>
    <t>2025-05-06 10:49:00,19475,,,,19400,,19775,,,,,20100,19400</t>
  </si>
  <si>
    <t>2025-05-06 10:49:00,167026253.936102,6625393211.25954,-733.727380952381,-1914,-859.025484126984,-2613.47,117.502995520409,-970.36</t>
  </si>
  <si>
    <t>2025-05-06 10:49:00,483547593.443239,1300199911.20832,-323.428571428571,-742,-379.792142857142,-834.52,45.3497169224466,-335.41</t>
  </si>
  <si>
    <t>2025-05-06 10:49:00,-348813.978656161,95081309.4614755,152.1,166,2752.555,370.91,0.85771003377282,63.56</t>
  </si>
  <si>
    <t>2025-05-06 10:49:00,10269918.1137155,17272.5040370692,2.45992063492063,4,98.9832817460314,224.98,0.00781045867090882,2.35</t>
  </si>
  <si>
    <t>2025-05-06 10:50:00,,,562,,,560,558.5,,,,,562,555</t>
  </si>
  <si>
    <t>2025-05-06 10:50:00,490,,483,,470,,500,,,,,483,480</t>
  </si>
  <si>
    <t>2025-05-06 10:50:00,5800,,5650,,,5700,5610,,,,,5650,5550</t>
  </si>
  <si>
    <t>2025-05-06 10:50:00,19475,,,19400,19400,,19775,,,,,20100,19400</t>
  </si>
  <si>
    <t>2025-05-06 10:50:00,121160076.510083,6214653285.4541,107.983699633699,1920,-872.23552564103,570.42,103.768535452877,254.85</t>
  </si>
  <si>
    <t>2025-05-06 10:50:00,478969065.306542,1306920479.44122,430.441020975803,-603,1189.77225283895,102.9,1.5023672183998,-41.93</t>
  </si>
  <si>
    <t>2025-05-06 10:50:00,-1423310.82346829,87303915.2997671,70.2074137931036,-71,356.09861034483,-17.4999999999999,-4.59521417764305,-26.85</t>
  </si>
  <si>
    <t>2025-05-06 10:50:00,10181118.367166,-25836.1031549909,16.7523809523809,10,90.177619047619,54.45,0.00859921893245718,0.86</t>
  </si>
  <si>
    <t>2025-05-06 10:51:00,,,562,,,560,558.5,,561,561,,562,555</t>
  </si>
  <si>
    <t>2025-05-06 10:51:00,490,,483,,470,,480,,,,482,483,480</t>
  </si>
  <si>
    <t>2025-05-06 10:51:00,5800,,5650,,,5700,5610,,,5620,,5650,5550</t>
  </si>
  <si>
    <t>2025-05-06 10:51:00,19475,,,19400,19400,,19775,,,,,20100,19400</t>
  </si>
  <si>
    <t>2025-05-06 10:51:00,29667850.2062741,5021209422.52209,-4891.7722222222,-9476,-5657.78605555554,-10724.62,-217.77387133033,-3991.62</t>
  </si>
  <si>
    <t>2025-05-06 10:51:00,440616269.373876,667104442.158917,-450.581082154777,-647,-1997.9190294772,-1430.95,-20.8927743461911,-536.48</t>
  </si>
  <si>
    <t>2025-05-06 10:51:00,-1669377.50900245,54789855.7180867,-356.833333333325,2405,-9849.34359999988,10343.55,-12.0415778169472,532.6</t>
  </si>
  <si>
    <t>2025-05-06 10:51:00,9481409.72500293,-140839.310972357,-9.86365949410068,-19,243.88113663526,-52.8,0.00876948310924571,-0.99</t>
  </si>
  <si>
    <t>2025-05-06 10:52:00,,,562,,,560,558.5,,,560,,562,555</t>
  </si>
  <si>
    <t>2025-05-06 10:52:00,490,,483,,470,,480,,,482,,483,480</t>
  </si>
  <si>
    <t>2025-05-06 10:52:00,5800,,5650,,,5700,5610,,,,,5650,5550</t>
  </si>
  <si>
    <t>2025-05-06 10:52:00,19475,,,19400,19400,,19775,,,,,20100,19400</t>
  </si>
  <si>
    <t>2025-05-06 10:52:00,10035175.6218862,4896108936.87042,10051.8202380952,2132,13190.8633928571,4020.88,-537.322335877585,1568.36</t>
  </si>
  <si>
    <t>2025-05-06 10:52:00,432517842.831518,596674521.217572,-2029.33020361991,-1845,-1037.95011538461,-388.82,-230.493931195778,-293.78</t>
  </si>
  <si>
    <t>2025-05-06 10:52:00,-2758580.63475744,57069352.6619204,-210.226111111113,-401,-2756.48205000001,208.46,-3.43160430584804,-21.84</t>
  </si>
  <si>
    <t>2025-05-06 10:52:00,9391002.18503324,-160896.46593111,1.45733488733488,-2,-51.2564963480964,-75.59,0.0179578999675966,-0.47</t>
  </si>
  <si>
    <t>2025-05-06 10:54:00,,560,562,,,560,558.5,,,560,,562,555</t>
  </si>
  <si>
    <t>2025-05-06 10:54:00,490,,483,,470,,480,,,,,483,480</t>
  </si>
  <si>
    <t>2025-05-06 10:54:00,5800,,5650,,,5700,5610,,,5610,,5650,5550</t>
  </si>
  <si>
    <t>2025-05-06 10:54:00,19475,,,19400,19400,,19775,,,,,20100,19400</t>
  </si>
  <si>
    <t>2025-05-06 10:54:00,-50947201.5429922,4089348873.43421,-6880.74047619049,-1230,-6018.06388095239,1971.64,-945.235975583029,341</t>
  </si>
  <si>
    <t>2025-05-06 10:54:00,411740477.507146,463762266.422062,-848.624589490969,-525,-1704.77809729064,-884.25,415.94495806166,-234.72</t>
  </si>
  <si>
    <t>2025-05-06 10:54:00,-3674092.86853968,34867404.091884,-573.709523809519,-428,1424.25385714297,2336.02,-14.7418664200757,95.38</t>
  </si>
  <si>
    <t>2025-05-06 10:54:00,9077773.12836246,-233834.245121177,31.0585431959345,32,31.0240235648406,174.14,0.0193566978832557,2.91</t>
  </si>
  <si>
    <t>2025-05-06 10:55:00,,560,562,,,560,558.5,,,,560,562,555</t>
  </si>
  <si>
    <t>2025-05-06 10:55:00,490,,483,,470,,480,,,,,483,480</t>
  </si>
  <si>
    <t>2025-05-06 10:55:00,5800,,5650,,,5700,5610,,,5610,,5650,5550</t>
  </si>
  <si>
    <t>2025-05-06 10:55:00,19475,,,19400,19400,,19775,,,,,20100,19400</t>
  </si>
  <si>
    <t>2025-05-06 10:55:00,-40891193.5810769,4371622073.62668,2187.55412642913,-5604,8202.23210006662,1679.28,74.4739168009223,-245.52</t>
  </si>
  <si>
    <t>2025-05-06 10:55:00,432816088.141823,554106615.991108,1684.19999999999,1062,2363.09799999999,1778.63,2.45334971053502,658.61</t>
  </si>
  <si>
    <t>2025-05-06 10:55:00,-3677264.61729656,39453840.6400677,1230.96785714286,2024,6316.5459880953,13230.81,-2.79725293937738,594.94</t>
  </si>
  <si>
    <t>2025-05-06 10:55:00,9096341.30117283,-202450.726055313,0.0715079365079395,4,-267.674135714285,-72.56,0.0207718930598467,-0.13</t>
  </si>
  <si>
    <t>2025-05-06 10:56:00,,560,562,,,560,558.5,,,,,562,555</t>
  </si>
  <si>
    <t>2025-05-06 10:56:00,490,,483,,470,,480,,,,,483,480</t>
  </si>
  <si>
    <t>2025-05-06 10:56:00,5800,,5650,,,5700,5610,,,,,5650,5550</t>
  </si>
  <si>
    <t>2025-05-06 10:56:00,19475,,,19400,19400,,19775,,,,,20100,19400</t>
  </si>
  <si>
    <t>2025-05-06 10:56:00,-28389843.1608229,4435421726.95314,-930.015873015873,-1715,-1349.64746031746,-1982.11,67.3646688327642,-760.65</t>
  </si>
  <si>
    <t>2025-05-06 10:56:00,423852934.556951,669828125.648226,-173.445714285714,-613,42.4581714285722,-353.24,59.2208893121728,-132.91</t>
  </si>
  <si>
    <t>2025-05-06 10:56:00,-2937942.27809109,46390956.8258785,-580.202380952381,-707,-5593.30376190476,-5700.27,3.09948112852198,-229.75</t>
  </si>
  <si>
    <t>2025-05-06 10:56:00,9292175.3854387,-144596.535852029,-1.11190476190476,-7,-48.4534523809524,-88.4,-0.00403662138089087,-1.13</t>
  </si>
  <si>
    <t>2025-05-06 10:57:00,,560,562,,,560,558.5,,,,560,562,555</t>
  </si>
  <si>
    <t>2025-05-06 10:57:00,490,,483,,470,,500,,,,,483,480</t>
  </si>
  <si>
    <t>2025-05-06 10:57:00,5800,,5650,,,5700,5610,,,,,5650,5550</t>
  </si>
  <si>
    <t>2025-05-06 10:57:00,19475,,,19400,19400,,19775,,,,,20100,19400</t>
  </si>
  <si>
    <t>2025-05-06 10:57:00,-31792970.8794361,4558568450.85705,-7729.40277777778,-7003,-9496.90327777778,-8386.32,269.986959027189,-3120.7</t>
  </si>
  <si>
    <t>2025-05-06 10:57:00,418853049.196933,714988980.990531,-1201.07091097308,-744,-2400.16216873706,-1591.38,150.868067030874,-483.54</t>
  </si>
  <si>
    <t>2025-05-06 10:57:00,-3304320.94027914,42820119.3215119,-687.491428571431,-964,-8840.67561428574,-7158.9,-0.162859902999433,-309.6</t>
  </si>
  <si>
    <t>2025-05-06 10:57:00,9133772.95259348,-151457.683898036,-6.15357142857143,-1,-296.636357142857,-143.6,0.00740258083733868,-1.21</t>
  </si>
  <si>
    <t>2025-05-06 10:58:00,,,562,,,560,558.5,,,,,562,555</t>
  </si>
  <si>
    <t>2025-05-06 10:58:00,490,,483,,470,,500,,,,,483,480</t>
  </si>
  <si>
    <t>2025-05-06 10:58:00,5800,,5650,,,5700,5610,,,,,5650,5550</t>
  </si>
  <si>
    <t>2025-05-06 10:58:00,19475,,,19400,19400,,19775,,,,,20100,19400</t>
  </si>
  <si>
    <t>2025-05-06 10:58:00,27105160.5563649,5307293549.47296,215.504761904758,1752,-1859.38209523811,1475.02,125.419917637145,783.75</t>
  </si>
  <si>
    <t>2025-05-06 10:58:00,430276451.613433,994909733.870614,-1490.66222222222,-311,-2411.60177777778,-1178.72,-68.6337734415046,-377.16</t>
  </si>
  <si>
    <t>2025-05-06 10:58:00,-2209976.09873263,54321796.6742455,-1974.51,-929,-19236.6923,-9042.24,0.152483619063982,-362.32</t>
  </si>
  <si>
    <t>2025-05-06 10:58:00,9242912.333195,-116254.120564692,-75.4285714285714,-8,-216.397142857143,-134.25,-0.0113566119674807,-0.91</t>
  </si>
  <si>
    <t>2025-05-06 10:59:00,,560,562,,,560,558.5,,,,,562,555</t>
  </si>
  <si>
    <t>2025-05-06 10:59:00,490,,483,,470,,480,,,,,483,480</t>
  </si>
  <si>
    <t>2025-05-06 10:59:00,5800,,5650,,,5700,5610,,,,,5650,5550</t>
  </si>
  <si>
    <t>2025-05-06 10:59:00,19475,,,19400,19400,,19775,,,,,20100,19400</t>
  </si>
  <si>
    <t>2025-05-06 10:59:00,-51536386.6871053,3623523548.82254,-524.750793650797,-4330,3367.00661904762,-1914.4,-357.134389744071,-1235.06</t>
  </si>
  <si>
    <t>2025-05-06 10:59:00,430031095.696743,537608000.922594,3693.13112305854,2260,3981.63971326165,2370.9,27.2452350953265,954.04</t>
  </si>
  <si>
    <t>2025-05-06 10:59:00,-3514995.86612934,37893373.4936607,2127.59666666666,1538,26325.4354666666,10986.84,-0.17602748511863,471.86</t>
  </si>
  <si>
    <t>2025-05-06 10:59:00,9172697.69935296,-186047.99350482,35.5139682539683,15,858.301866666666,273.74,0.0028435761874057,3.28</t>
  </si>
  <si>
    <t>2025-05-06 11:00:00,,560,562,,,560,558.5,,,560,,562,555</t>
  </si>
  <si>
    <t>2025-05-06 11:00:00,490,,483,,470,,500,,,,,483,480</t>
  </si>
  <si>
    <t>2025-05-06 11:00:00,5800,,5650,,,5700,5610,,,,,5650,5550</t>
  </si>
  <si>
    <t>2025-05-06 11:00:00,19475,,,19400,19400,,19775,,,,,20100,19400</t>
  </si>
  <si>
    <t>2025-05-06 11:00:00,-34966821.1622196,4124975048.93387,,-1776,,-72.2299999999998,-313.890391213886,-254.65</t>
  </si>
  <si>
    <t>2025-05-06 11:00:00,424815422.944043,882028483.73596,-203.836390138264,-361,91.1614271197734,-356.4,129.552940383773,-79.17</t>
  </si>
  <si>
    <t>2025-05-06 11:00:00,-3204630.46442723,43562729.8774976,525.324166666663,891,6705.13388333329,8234.53,-2.68488000698445,410.68</t>
  </si>
  <si>
    <t>2025-05-06 11:00:00,9134295.99961282,-154503.007113774,-3.36578947368421,-6,-132.164403508772,-99.57,-0.00627163119530177,-1.26</t>
  </si>
  <si>
    <t>2025-05-06 11:01:00,,560,562,,,560,558.5,,,560,,562,555</t>
  </si>
  <si>
    <t>2025-05-06 11:01:00,490,,483,,470,,500,,,,,483,480</t>
  </si>
  <si>
    <t>2025-05-06 11:01:00,5800,,5650,,,5700,5610,,,,,5650,5550</t>
  </si>
  <si>
    <t>2025-05-06 11:01:00,19475,,,19400,19400,,19775,,,,,20100,19400</t>
  </si>
  <si>
    <t>2025-05-06 11:01:00,-6802079.67867038,5154710048.15459,5030.07380952381,2752,9579.51714285715,3271.01,-306.485498648497,1105.64</t>
  </si>
  <si>
    <t>2025-05-06 11:01:00,434562052.258782,1192650455.07664,3645.30823306025,1869,4657.52818578256,2046.9,76.7766952223435,771.62</t>
  </si>
  <si>
    <t>2025-05-06 11:01:00,-3073139.051156,47815018.9834443,961.158333333332,600,13585.1010833333,5118.61,-1.99466779072049,192.24</t>
  </si>
  <si>
    <t>2025-05-06 11:01:00,9540642.89087316,-129188.395175281,32.3076888080073,17,443.86410100091,453.19,0.0157690816886752,3.84</t>
  </si>
  <si>
    <t>2025-05-06 11:02:00,,,562,,,560,558.5,,,,,562,555</t>
  </si>
  <si>
    <t>2025-05-06 11:02:00,490,,483,,470,,480,,,,,483,480</t>
  </si>
  <si>
    <t>2025-05-06 11:02:00,5800,,5650,,,5700,5610,,,,,5650,5550</t>
  </si>
  <si>
    <t>2025-05-06 11:02:00,19475,,,19400,19400,,19775,,,,,20100,19400</t>
  </si>
  <si>
    <t>2025-05-06 11:02:00,5957691.33643254,4788587336.2498,238.652380952381,1400,1024.73247619048,2576.87,-158.979998798445,1065.96</t>
  </si>
  <si>
    <t>2025-05-06 11:02:00,431958676.103086,832717768.050022,467.798809523809,371,1007.80751190476,978.74,-1.08186529809382,319.64</t>
  </si>
  <si>
    <t>2025-05-06 11:02:00,-3059552.01661087,50636878.4113359,220.141666666666,52,2659.74858333333,3219.82,1.3990084985092,134.7</t>
  </si>
  <si>
    <t>2025-05-06 11:02:00,9322844.9774146,-106547.709594515,-2.86377583979329,-4,-51.850730781654,-296.2,-0.00209783276264974,-1.86</t>
  </si>
  <si>
    <t>2025-05-06 11:03:00,,560,562,,,560,558.5,,,,,562,555</t>
  </si>
  <si>
    <t>2025-05-06 11:03:00,490,,483,,470,,480,,,,,483,480</t>
  </si>
  <si>
    <t>2025-05-06 11:03:00,5800,,5650,,,5700,5610,,,,,5650,5550</t>
  </si>
  <si>
    <t>2025-05-06 11:03:00,19475,,,19400,19400,,19775,,,,,20100,19400</t>
  </si>
  <si>
    <t>2025-05-06 11:03:00,-7883322.99350003,4840674910.7787,-1652.98333333333,-1031,-2072.58666666667,-1272.77,-200.866353581842,-547.38</t>
  </si>
  <si>
    <t>2025-05-06 11:03:00,433919121.743902,767940965.320862,-662.613888888889,-765,-790.45325,-1131.96,74.7871536344108,-419.13</t>
  </si>
  <si>
    <t>2025-05-06 11:03:00,-3365477.7186121,52197829.5086797,-66.7162790697673,21,-2473.16412093023,-1542.76,-0.180103647842436,-45.79</t>
  </si>
  <si>
    <t>2025-05-06 11:03:00,9423362.54213517,-108837.108300504,-0.512857142857144,2,-25.3612428571428,-32.69,0.00396825042723677,-0.28</t>
  </si>
  <si>
    <t>2025-05-06 11:04:00,,,562,,,560,558.5,,,,,562,555</t>
  </si>
  <si>
    <t>2025-05-06 11:04:00,490,,483,,470,,500,,,,,483,480</t>
  </si>
  <si>
    <t>2025-05-06 11:04:00,5800,,5650,,,5700,5610,,,,,5650,5550</t>
  </si>
  <si>
    <t>2025-05-06 11:04:00,19475,,,19400,19400,,19775,,,,,20100,19400</t>
  </si>
  <si>
    <t>2025-05-06 11:04:00,18752873.2710114,5156371720.15185,-1227.48452380952,1236,-1096.03623809523,154.35,95.3939085543696,151.03</t>
  </si>
  <si>
    <t>2025-05-06 11:04:00,432277415.783384,1066671290.32087,-2005.25,-847,-395.557500000001,589.87,16.803391158167,223.01</t>
  </si>
  <si>
    <t>2025-05-06 11:04:00,-2155749.16561677,59632727.2178843,-1006.50500000001,57,-54088.7843500003,-7040.79,-1.61573551412408,-28.0499999999999</t>
  </si>
  <si>
    <t>2025-05-06 11:04:00,9779188.32506726,-60713.7992828336,-18.3240855762595,-9,-533.546750172534,-203.83,0.00371996360733615,-2.14</t>
  </si>
  <si>
    <t>2025-05-06 11:05:00,,,562,,,560,558.5,,561,,,562,555</t>
  </si>
  <si>
    <t>2025-05-06 11:05:00,490,,483,,470,,480,,,,,483,480</t>
  </si>
  <si>
    <t>2025-05-06 11:05:00,5800,,5650,,,5700,5610,,,,,5650,5550</t>
  </si>
  <si>
    <t>2025-05-06 11:05:00,19475,,,19400,19400,,19775,,,,,20100,19400</t>
  </si>
  <si>
    <t>2025-05-06 11:05:00,33165992.7343843,4936477086.76058,-2438.10277777775,-6464,1614.56963888894,-1579.16,145.824996101016,-1224.64</t>
  </si>
  <si>
    <t>2025-05-06 11:05:00,435318207.933028,921052931.357861,-267.455687830687,-58,-828.619735449735,-1166.83,39.7727943558679,-392.78</t>
  </si>
  <si>
    <t>2025-05-06 11:05:00,-2986288.96365628,62522425.6104431,-374.641666666667,-192,1823.93741666669,43.7800000000001,5.33737669110157,-56.21</t>
  </si>
  <si>
    <t>2025-05-06 11:05:00,9439882.10012351,-70630.7426934332,61.2071428571428,34,1185.4584047619,486.6,0.0136034101869156,5.79</t>
  </si>
  <si>
    <t>2025-05-06 11:06:00,,,562,,,560,558.5,,,,,562,555</t>
  </si>
  <si>
    <t>2025-05-06 11:06:00,490,,483,,470,,480,,,,,483,480</t>
  </si>
  <si>
    <t>2025-05-06 11:06:00,5800,,5650,,,5700,5610,,,,,5650,5550</t>
  </si>
  <si>
    <t>2025-05-06 11:06:00,19475,,,19400,19400,,19775,,,,,20100,19400</t>
  </si>
  <si>
    <t>2025-05-06 11:06:00,71613387.7350854,6009166506.17046,4946.1626984127,3552,5594.32617063492,3321.55,-78.4425413418985,1534.22</t>
  </si>
  <si>
    <t>2025-05-06 11:06:00,451037436.315908,1250762415.14275,1357.89999999999,528,2318.90299999999,1057.54,47.9777552502799,403.28</t>
  </si>
  <si>
    <t>2025-05-06 11:06:00,-2450016.33333283,67389866.7780584,1239.65833333334,755,15990.1377500001,13355.35,-10.4662152314099,456.45</t>
  </si>
  <si>
    <t>2025-05-06 11:06:00,10039430.5167676,-14318.9434675443,0.870873015873013,2,-22.8269793650793,29.12,0.000419695168414094,-0.0299999999999999</t>
  </si>
  <si>
    <t>2025-05-06 11:07:00,,,562,,,560,558.5,,,,,562,555</t>
  </si>
  <si>
    <t>2025-05-06 11:07:00,490,,483,,470,,500,,,,,483,480</t>
  </si>
  <si>
    <t>2025-05-06 11:07:00,5800,,5650,,,5700,5610,,,,,5650,5550</t>
  </si>
  <si>
    <t>2025-05-06 11:07:00,19475,,,,19400,,19775,,,,,20100,19400</t>
  </si>
  <si>
    <t>2025-05-06 11:07:00,109803518.526583,6989290221.34267,-3397.81388888889,-387,-4179.2415,-3322.16,192.837537953536,-1235.38</t>
  </si>
  <si>
    <t>2025-05-06 11:07:00,458561423.023433,1523404575.54324,-1020.58195488722,-1237,-849.087593984962,-1162.04,3.39829225981423,-476.8</t>
  </si>
  <si>
    <t>2025-05-06 11:07:00,-2250397.37631902,70719876.8279645,-1095.8125,-823,-7077.622375,-3517.31,0.710443709333091,-174.57</t>
  </si>
  <si>
    <t>2025-05-06 11:07:00,9837091.60293081,1723.11364628707,-18.2952380952381,-17,-434.476095238095,-193.19,0.00261066545284426,-2.31</t>
  </si>
  <si>
    <t>2025-05-06 11:08:00,,,562,,,560,558.5,,,,,562,555</t>
  </si>
  <si>
    <t>2025-05-06 11:08:00,490,,483,,470,,480,,,,,483,480</t>
  </si>
  <si>
    <t>2025-05-06 11:08:00,5800,,5650,,,5700,5610,,,,,5650,5550</t>
  </si>
  <si>
    <t>2025-05-06 11:08:00,19475,,,19400,19400,,19775,,,,,20100,19400</t>
  </si>
  <si>
    <t>2025-05-06 11:08:00,34038647.3715535,5809112583.12363,,1525,,1825.61,69.0295800222832,452.73</t>
  </si>
  <si>
    <t>2025-05-06 11:08:00,451916855.453937,1167124886.69378,963.375,862,1078.2075,847.44,9.25723303624553,306.1</t>
  </si>
  <si>
    <t>2025-05-06 11:08:00,-2886394.84154514,63406590.1971238,-12.6750000000001,7,939.140250000001,1093.77,1.81070525707744,39.04</t>
  </si>
  <si>
    <t>2025-05-06 11:08:00,9858961.82864406,-31794.5386841353,4.07777777777778,2,53.4653333333333,31.54,0.00387598327968668,0.43</t>
  </si>
  <si>
    <t>2025-05-06 11:09:00,,560,562,,,560,558.5,,,560,,562,555</t>
  </si>
  <si>
    <t>2025-05-06 11:09:00,490,,483,,470,,500,,,,,483,480</t>
  </si>
  <si>
    <t>2025-05-06 11:09:00,5800,,5650,,,5700,5610,,,,,5650,5550</t>
  </si>
  <si>
    <t>2025-05-06 11:09:00,19475,,,19400,19400,,19775,,,,,20100,19400</t>
  </si>
  <si>
    <t>2025-05-06 11:09:00,-50813038.4160978,4140384727.11795,-1200.72777777778,-428,-899.315222222224,1088.83,-785.416358293901,367.71</t>
  </si>
  <si>
    <t>2025-05-06 11:09:00,392981573.437118,570307888.249972,-3427.61163046723,-3140,-4117.88711925287,-3427.3,51.1412067772366,-1420.6</t>
  </si>
  <si>
    <t>2025-05-06 11:09:00,-3543797.87268825,43501293.5486403,-1186.66515151515,-611,-11622.8924848485,-6549.22,-6.24479032320366,-250.33</t>
  </si>
  <si>
    <t>2025-05-06 11:09:00,11027721.4080854,-172907.237389825,15.0342714960478,-33,52.601643131868,-82.17,-0.0482845242100041,-1.86</t>
  </si>
  <si>
    <t>2025-05-06 11:10:00,,560,562,,,560,558.5,,,560,,562,555</t>
  </si>
  <si>
    <t>2025-05-06 11:10:00,490,,483,,470,,480,,,,,483,480</t>
  </si>
  <si>
    <t>2025-05-06 11:10:00,5800,,5650,,,5700,5610,,,,,5650,5550</t>
  </si>
  <si>
    <t>2025-05-06 11:10:00,19475,,,19400,19400,,19775,,,,,20100,19400</t>
  </si>
  <si>
    <t>2025-05-06 11:10:00,-101692444.320026,2497449560.2147,-4319.95075969784,-2081,-6837.61924149055,-710.169999999999,-85.5551858325776,-82.7900000000002</t>
  </si>
  <si>
    <t>2025-05-06 11:10:00,392374641.525867,346180697.881291,-676.690357231822,-1227,-521.060716883487,97.2199999999996,-133.66083478297,-58.3200000000001</t>
  </si>
  <si>
    <t>2025-05-06 11:10:00,-4271446.47594386,19955453.1025711,-946.632575757574,-1630,-1949.31324242431,1859.72,-5.61408975872333,-104.6</t>
  </si>
  <si>
    <t>2025-05-06 11:10:00,10389233.0422977,-248527.744492045,7.58012422360246,-1,55.6714937888194,101.47,0.0142361859623594,1</t>
  </si>
  <si>
    <t>2025-05-06 11:11:00,,,562,,,560,558.5,,561,,,562,555</t>
  </si>
  <si>
    <t>2025-05-06 11:11:00,490,,483,,470,,480,,482,,,483,480</t>
  </si>
  <si>
    <t>2025-05-06 11:11:00,5800,,5650,,,5700,5610,,,,,5650,5550</t>
  </si>
  <si>
    <t>2025-05-06 11:11:00,19475,,,,19400,,19775,,,,,20100,19400</t>
  </si>
  <si>
    <t>2025-05-06 11:11:00,148993119.252522,7314223867.77838,-8076.06136151421,-3344,-11493.6986620894,-3907.36,-38.1472050980029,-1548.03</t>
  </si>
  <si>
    <t>2025-05-06 11:11:00,469301566.659138,1409208027.21547,-8190.24033900881,-3791,-7375.6161625874,-2862.57,-6.85095327030302,-1243.68</t>
  </si>
  <si>
    <t>2025-05-06 11:11:00,-913618.46283903,93005647.9055906,1699.1133058608,479,-1414.10586016485,-674.83,17.0902118619824,25.95</t>
  </si>
  <si>
    <t>2025-05-06 11:11:00,11361805.117962,72150.3504839647,-9.24937134502921,-4,221.266676608187,111.58,-0.0206538497782338,1.18</t>
  </si>
  <si>
    <t>2025-05-06 11:12:00,,,562,,575,,558.5,,562,,,562,555</t>
  </si>
  <si>
    <t>2025-05-06 11:12:00,490,,483,,470,,500,,483,,,483,480</t>
  </si>
  <si>
    <t>2025-05-06 11:12:00,5800,,5650,,,5700,5610,5630,,,,5650,5550</t>
  </si>
  <si>
    <t>2025-05-06 11:12:00,,,20100,,19400,,19775,,,,,20100,19400</t>
  </si>
  <si>
    <t>2025-05-06 11:12:00,380845287.147669,9337794580.40421,-5306.87442002445,-6638,511.901162393104,-4112.85,-558.524583781795,-2202.07</t>
  </si>
  <si>
    <t>2025-05-06 11:12:00,565831200.07326,2333621893.99035,746.761986863711,69,644.691986042695,-3938.39,39.9900552537483,-986.54</t>
  </si>
  <si>
    <t>2025-05-06 11:12:00,2626265.73404712,129953551.543008,401.076190476191,398,-317.734999999957,5567.1,26.7334126557058,439.05</t>
  </si>
  <si>
    <t>2025-05-06 11:12:00,14727190.046604,333815.594218481,-167.960351266118,-73,-6269.45958461342,-3457.86,-0.0695246169226812,-28.31</t>
  </si>
  <si>
    <t>2025-05-06 11:13:00,,,562,,575,,558.5,,,,,562,555</t>
  </si>
  <si>
    <t>2025-05-06 11:13:00,490,,483,,470,,500,,484,,,483,480</t>
  </si>
  <si>
    <t>2025-05-06 11:13:00,5800,,5650,,,5700,5610,,5640,,,5650,5550</t>
  </si>
  <si>
    <t>2025-05-06 11:13:00,,,20100,,19400,,19800,,,,,20100,19400</t>
  </si>
  <si>
    <t>2025-05-06 11:13:00,722901771.524221,12922576538.9018,19498.7075380029,9079,26097.6344312588,9148.77,655.263440457655,3256.35</t>
  </si>
  <si>
    <t>2025-05-06 11:13:00,705657270.661721,3167183157.28263,5803.92616661935,5823,14558.4699994683,6731.52,294.416358616631,1878.11</t>
  </si>
  <si>
    <t>2025-05-06 11:13:00,6465308.23127324,205119411.339594,7430.04012249829,2573,924.06301009285,22305.67,26.2741795209844,982.29</t>
  </si>
  <si>
    <t>2025-05-06 11:13:00,15959516.3335536,671574.696513642,-124.867714599987,-91,-5182.39421338445,-2148.42,-0.122916425991978,-25.12</t>
  </si>
  <si>
    <t>2025-05-06 11:14:00,575,,562,,575,,558.5,,563,,,562,555</t>
  </si>
  <si>
    <t>2025-05-06 11:14:00,490,,484,,470,,481,,,,,485,480</t>
  </si>
  <si>
    <t>2025-05-06 11:14:00,5800,,5650,,5600,,5610,,5650,,,5650,5550</t>
  </si>
  <si>
    <t>2025-05-06 11:14:00,20100,,20100,,19400,,19800,,,,,20100,19400</t>
  </si>
  <si>
    <t>2025-05-06 11:14:00,942818418.353406,12655319220.982,131319.968668047,19508,129709.92912198,273.100000000003,-514.804950600212,2415.17</t>
  </si>
  <si>
    <t>2025-05-06 11:14:00,816382789.090918,3403595624.54708,13743.3196009938,8916,42440.536670343,24739.82,1053.29192609405,7063.12</t>
  </si>
  <si>
    <t>2025-05-06 11:14:00,11672661.736645,226606426.270583,-999.925919913404,2022,-102768.567530303,-16136.01,-24.8763006742684,-307.57</t>
  </si>
  <si>
    <t>2025-05-06 11:14:00,15448769.7612084,896293.453584725,-26.045856743705,-71,-1495.3978247113,-2069.13,-0.127877915135104,-18.47</t>
  </si>
  <si>
    <t>2025-05-06 11:15:00,,,562,,575,,558.5,,,,,562,555</t>
  </si>
  <si>
    <t>2025-05-06 11:15:00,490,,484,,470,,481,,484,,484,485,480</t>
  </si>
  <si>
    <t>2025-05-06 11:15:00,5800,,5650,,5600,,5610,,,,,5650,5550</t>
  </si>
  <si>
    <t>2025-05-06 11:15:00,20100,,20100,,19400,,19800,,,,,20100,19400</t>
  </si>
  <si>
    <t>2025-05-06 11:15:00,675997880.400849,10886228380.6862,33662.6110650219,27094,51825.7928390016,30683.94,1582.54815174436,10484.5</t>
  </si>
  <si>
    <t>2025-05-06 11:15:00,685224284.203875,2554217771.54713,7954.56687701188,6298,8861.04161803752,4858.74,175.036052590216,1724.95</t>
  </si>
  <si>
    <t>2025-05-06 11:15:00,8236511.60455668,204948181.766899,3094.58888888889,3125,37924.1708095238,23034.33,14.1035771954123,844.45</t>
  </si>
  <si>
    <t>2025-05-06 11:15:00,14489376.4937333,744602.880963272,51.781311174355,72,1439.00426695804,1631.46,0.0105594141042403,18</t>
  </si>
  <si>
    <t>2025-05-06 11:16:00,,,562,,575,,558.5,,,,,562,555</t>
  </si>
  <si>
    <t>2025-05-06 11:16:00,490,,484,,470,,481,484,,,,485,480</t>
  </si>
  <si>
    <t>2025-05-06 11:16:00,5800,,5650,,,5700,5610,,,,,5650,5550</t>
  </si>
  <si>
    <t>2025-05-06 11:16:00,19475,,20100,,19400,,19800,,,,,20100,19400</t>
  </si>
  <si>
    <t>2025-05-06 11:16:00,561469053.21772,10202207748.2834,1609.84675324675,10751,5077.04406709958,9567.31,340.916065108884,4208.11</t>
  </si>
  <si>
    <t>2025-05-06 11:16:00,638690785.524158,2314689743.78619,-3686.26481005584,-639,910.221938098686,3733.1,-311.374869445853,1296.14</t>
  </si>
  <si>
    <t>2025-05-06 11:16:00,5526854.21612332,186999710.099605,3349.61111111113,3906,30038.0733333335,35779.03,23.0722643755671,1546.47</t>
  </si>
  <si>
    <t>2025-05-06 11:16:00,13399438.998106,593655.874851043,28.6344516758196,31,869.180781774021,446.72,0.0117497432432989,5.9</t>
  </si>
  <si>
    <t>2025-05-06 11:17:00,,,562,,575,,558.5,,,,,562,555</t>
  </si>
  <si>
    <t>2025-05-06 11:17:00,490,,484,,470,,481,484,,,,485,480</t>
  </si>
  <si>
    <t>2025-05-06 11:17:00,5800,,5650,,,5700,5610,5640,,,,5650,5550</t>
  </si>
  <si>
    <t>2025-05-06 11:17:00,19475,,20100,,19400,,19800,,,,,20100,19400</t>
  </si>
  <si>
    <t>2025-05-06 11:17:00,574456770.820684,10801016706.7998,9500.84260461758,4698,14349.8222283549,9007.9,369.68219519341,3160.08</t>
  </si>
  <si>
    <t>2025-05-06 11:17:00,651698418.688839,2696128405.02586,1670.33068151515,3982,3604.85841016517,4262.03,206.609669531989,1801.36</t>
  </si>
  <si>
    <t>2025-05-06 11:17:00,4963512.25660876,182010668.263166,1249.06428571428,947,16859.7704285714,14393.09,2.37521569921183,515.42</t>
  </si>
  <si>
    <t>2025-05-06 11:17:00,13153923.4752323,598622.715706112,0.264458435284532,-9,25.2427771485042,-496.86,-0.0196659603290781,-4.76</t>
  </si>
  <si>
    <t>2025-05-06 11:18:00,,,562,,575,,558.5,,,,,562,555</t>
  </si>
  <si>
    <t>2025-05-06 11:18:00,490,,484,,470,,481,,,,,485,480</t>
  </si>
  <si>
    <t>2025-05-06 11:18:00,5800,,5650,,,5700,5610,,,,,5650,5550</t>
  </si>
  <si>
    <t>2025-05-06 11:18:00,19475,,20100,,19400,,19800,,,,,20100,19400</t>
  </si>
  <si>
    <t>2025-05-06 11:18:00,576676263.424094,10345555142.1369,2240.47091242093,21,5087.61545904099,-605.78,199.261986260555,-108.75</t>
  </si>
  <si>
    <t>2025-05-06 11:18:00,651104878.315441,2732104009.52548,1250.85741788337,1262,1739.72662913726,1332.72,-2.14015541209994,465</t>
  </si>
  <si>
    <t>2025-05-06 11:18:00,5452370.51584581,183469839.138716,840.77714285714,1421,8880.18017142855,10273.01,6.47777044718369,425.81</t>
  </si>
  <si>
    <t>2025-05-06 11:18:00,13770942.776287,618539.48352405,18.2868091630592,21,308.042936038961,434.66,-0.00401478099846765,5.02</t>
  </si>
  <si>
    <t>2025-05-06 11:19:00,575,,562,,575,,558.5,,,,,562,555</t>
  </si>
  <si>
    <t>2025-05-06 11:19:00,490,,483,,470,,500,,,,,485,480</t>
  </si>
  <si>
    <t>2025-05-06 11:19:00,5800,,5650,,5600,,5610,,,,,5650,5550</t>
  </si>
  <si>
    <t>2025-05-06 11:19:00,20100,,20100,,19400,,19775,,,,,20100,19400</t>
  </si>
  <si>
    <t>2025-05-06 11:19:00,930707703.492401,17185753186.885,8257.40216450214,3364,5876.67764502163,1156.97,65.8249923541811,510.17</t>
  </si>
  <si>
    <t>2025-05-06 11:19:00,841335176.295453,4894746547.11911,3819.12028580739,4103,3078.04834292231,2973.8,26.7073743687034,1303.88</t>
  </si>
  <si>
    <t>2025-05-06 11:19:00,8194461.78546491,239439197.65773,1340.45833333333,1270,9841.78558333334,7118.65,1.78022430770337,318.32</t>
  </si>
  <si>
    <t>2025-05-06 11:19:00,17449959.3032259,889832.473205461,6.61222762744503,7,249.189697375089,264.9,0.012115362883301,2.57</t>
  </si>
  <si>
    <t>2025-05-06 11:20:00,,,562,,575,,559.5,,,,,562,555</t>
  </si>
  <si>
    <t>2025-05-06 11:20:00,490,,,480,470,,481,,,,483,485,480</t>
  </si>
  <si>
    <t>2025-05-06 11:20:00,5800,,5650,,,5700,5620,,,,,5650,5550</t>
  </si>
  <si>
    <t>2025-05-06 11:20:00,,,20000,,19400,,19800,,,,,20100,19400</t>
  </si>
  <si>
    <t>2025-05-06 11:20:00,227224355.171105,5516327907.17936,-30407.2865497075,-12582,-17843.9382105262,-4687.5,-132.107256509812,-2881.03</t>
  </si>
  <si>
    <t>2025-05-06 11:20:00,507851823.292131,462273975.490361,565.185401627921,-3740,2986.73148279474,-2042.31,-426.571855872687,-949.42</t>
  </si>
  <si>
    <t>2025-05-06 11:20:00,1278550.29561914,75451134.5915729,1486.28285714285,1467,20609.2664047618,14853.73,0.421708325819467,486.17</t>
  </si>
  <si>
    <t>2025-05-06 11:20:00,11969383.7133752,264648.508719355,86.5334474805079,78,2672.55224499707,1594.07,-0.0470610238655161,18.13</t>
  </si>
  <si>
    <t>2025-05-06 11:21:00,,,562,,,560,559.5,,,,561,562,555</t>
  </si>
  <si>
    <t>2025-05-06 11:21:00,490,,484,,470,,481,,,,,485,480</t>
  </si>
  <si>
    <t>2025-05-06 11:21:00,5800,,5650,,,5700,5610,,,,,5650,5550</t>
  </si>
  <si>
    <t>2025-05-06 11:21:00,19475,,19900,,19400,,19800,,,,,20100,19400</t>
  </si>
  <si>
    <t>2025-05-06 11:21:00,128736623.853917,4643862735.58937,6188.90587606838,10696,4566.0030138889,7643.73,-766.216002162189,2585.35</t>
  </si>
  <si>
    <t>2025-05-06 11:21:00,499467345.121896,1077371309.0536,8000.16190476191,12167,6490.08720238096,9071.54,138.704996927745,3691.41</t>
  </si>
  <si>
    <t>2025-05-06 11:21:00,-9732.20011367911,84425221.4593512,565.410902255648,311,32825.6059423561,6315.1,8.31703296814818,112.97</t>
  </si>
  <si>
    <t>2025-05-06 11:21:00,11388554.1390421,101316.409759374,35.6910013111356,47,885.735951547068,1331,-0.0132767850515987,14.12</t>
  </si>
  <si>
    <t>2025-05-06 11:22:00,,,562,,575,,558.5,,,,,562,555</t>
  </si>
  <si>
    <t>2025-05-06 11:22:00,490,,484,,470,,481,,,,,485,480</t>
  </si>
  <si>
    <t>2025-05-06 11:22:00,5800,,5650,,,5700,5610,,,,,5650,5550</t>
  </si>
  <si>
    <t>2025-05-06 11:22:00,19475,,20000,,19400,,19800,,,,,20100,19400</t>
  </si>
  <si>
    <t>2025-05-06 11:22:00,240954263.279305,6986711747.82331,-719.002655677643,3383,-430.294964285699,2293.43,-104.228007108462,1021.51</t>
  </si>
  <si>
    <t>2025-05-06 11:22:00,513065424.444708,1500017784.64663,-2538.0829004329,-1198,-4554.98970562771,-4157.25,237.622287698169,-1300.67</t>
  </si>
  <si>
    <t>2025-05-06 11:22:00,1621928.87097751,90621440.2876781,1665.49714285714,2464,-482.503276190525,2626.59,-14.1636299569262,236.81</t>
  </si>
  <si>
    <t>2025-05-06 11:22:00,11282852.918716,190379.431967164,-4.28329614388439,-27,-395.695852950433,-446.89,-0.00950495986754691,-4.58</t>
  </si>
  <si>
    <t>2025-05-06 11:23:00,,,562,,,560,558.5,,,,,562,555</t>
  </si>
  <si>
    <t>2025-05-06 11:23:00,490,,484,,470,,500,,,,,485,480</t>
  </si>
  <si>
    <t>2025-05-06 11:23:00,5800,,5650,,,5700,5610,,,,,5650,5550</t>
  </si>
  <si>
    <t>2025-05-06 11:23:00,19475,,20000,,19400,,19800,,,,,20100,19400</t>
  </si>
  <si>
    <t>2025-05-06 11:23:00,238496471.663608,7220624550.62728,2121.73055555556,-1625,3713.34107936508,1838.81,-179.572994032065,738.45</t>
  </si>
  <si>
    <t>2025-05-06 11:23:00,497683887.654904,1196417843.13864,-3714.19413919413,-4928,-3256.42119963369,-3620.54,-58.6379805956902,-1483.57</t>
  </si>
  <si>
    <t>2025-05-06 11:23:00,517212.633411492,85628579.4009334,-1703.31428571428,-1684,-14702.1817857142,-11539.06,-0.776616174458191,-425.14</t>
  </si>
  <si>
    <t>2025-05-06 11:23:00,11023791.4594418,165357.910865731,-19.2395848595849,-15,-525.726895482296,-212.16,0.019976739256304,-2.13</t>
  </si>
  <si>
    <t>2025-05-06 11:24:00,,,562,,,560,558.5,,,560,,562,555</t>
  </si>
  <si>
    <t>2025-05-06 11:24:00,490,,484,,470,,500,,,482,,485,480</t>
  </si>
  <si>
    <t>2025-05-06 11:24:00,5800,,5650,,,5700,5610,,,,,5650,5550</t>
  </si>
  <si>
    <t>2025-05-06 11:24:00,19475,,,19400,19400,,19800,,,,,20100,19400</t>
  </si>
  <si>
    <t>2025-05-06 11:24:00,71943743.3061006,4452499474.85645,-2665.71134274224,8263,-1123.34713603392,7550.41,-528.688446489303,3278.34</t>
  </si>
  <si>
    <t>2025-05-06 11:24:00,466107305.571179,768084594.964587,-5420.657454844,-6206,-4242.88116518883,-2875.52,-171.659586006858,-1293.64</t>
  </si>
  <si>
    <t>2025-05-06 11:24:00,-901015.524357999,52337660.3557141,-2242.68076563959,-6218,-8343.73693650794,-25174.74,-33.2990281562231,-1231.15</t>
  </si>
  <si>
    <t>2025-05-06 11:24:00,10325534.7985197,-27896.0831384059,-7.36311968806964,-25,-790.293350181218,-888.77,-0.0131929700133304,-6.92</t>
  </si>
  <si>
    <t>2025-05-06 11:25:00,,,562,,,560,558.5,,,,,562,555</t>
  </si>
  <si>
    <t>2025-05-06 11:25:00,490,,484,,470,,500,,,482,,485,480</t>
  </si>
  <si>
    <t>2025-05-06 11:25:00,5800,,5650,,,5700,5610,,,,,5650,5550</t>
  </si>
  <si>
    <t>2025-05-06 11:25:00,19475,,19900,,19400,,19800,,,,,20100,19400</t>
  </si>
  <si>
    <t>2025-05-06 11:25:00,99491583.8909726,5680325316.36642,3118.49725274725,-899,4188.86272893773,1741.45,-345.125436324062,545.15</t>
  </si>
  <si>
    <t>2025-05-06 11:25:00,468013304.074046,841856333.879153,-2515.54660894662,-2088,-1460.42483080809,-727,-48.8275807308748,-285.26</t>
  </si>
  <si>
    <t>2025-05-06 11:25:00,-618471.735756232,57193958.5211933,-1579.13333333333,-979,-40618.7913333332,-21053.87,-12.307236526107,-493.71</t>
  </si>
  <si>
    <t>2025-05-06 11:25:00,10750875.8052939,57325.0192526837,24.7564918788055,9,559.483463960042,420.31,-0.00113532958133377,2.52</t>
  </si>
  <si>
    <t>2025-05-06 11:27:00,,,562,,,560,559.5,,,,,562,555</t>
  </si>
  <si>
    <t>2025-05-06 11:27:00,490,,484,,470,,500,,,,,485,480</t>
  </si>
  <si>
    <t>2025-05-06 11:27:00,5800,,5650,,,5700,5610,,,,,5650,5550</t>
  </si>
  <si>
    <t>2025-05-06 11:27:00,19475,,19900,,19400,,19800,,,,,20100,19400</t>
  </si>
  <si>
    <t>2025-05-06 11:27:00,124537264.38753,6204083513.71696,-10288.2971861472,-11148,-10339.0668160173,-10502.76,-308.945382174063,-4279.5</t>
  </si>
  <si>
    <t>2025-05-06 11:27:00,475516185.27648,949911887.024566,-2319.23793916393,-4247,-2533.49173006152,-3461.32,-9.8282423817408,-1475.19</t>
  </si>
  <si>
    <t>2025-05-06 11:27:00,-45569.1794286151,68032155.2244198,-1509.9,-1860,-17951.3745,-12811.26,-6.56462060582302,-494.01</t>
  </si>
  <si>
    <t>2025-05-06 11:27:00,10508096.065103,66373.5372371666,6.86801254301254,8,215.873185786436,248.73,-0.00108689337002094,2.89</t>
  </si>
  <si>
    <t>2025-05-06 11:28:00,,,562,,,560,558.5,,,,,562,555</t>
  </si>
  <si>
    <t>2025-05-06 11:28:00,490,,484,,470,,500,,,,,485,480</t>
  </si>
  <si>
    <t>2025-05-06 11:28:00,5800,,5650,,,5700,5610,,,,,5650,5550</t>
  </si>
  <si>
    <t>2025-05-06 11:28:00,19475,,19900,,19400,,19800,,,,,20100,19400</t>
  </si>
  <si>
    <t>2025-05-06 11:28:00,98073538.6892857,6688135050.02607,1500.11111111111,66,1051.90404761905,843.85,798.880433382732,371.08</t>
  </si>
  <si>
    <t>2025-05-06 11:28:00,478314588.924918,1420771059.73171,469.620361247948,-117,389.965556650247,114.65,102.689493085094,-2.46</t>
  </si>
  <si>
    <t>2025-05-06 11:28:00,-1300655.00359685,79781528.8400623,1277.23333333333,1935,6742.51833333334,12507.47,3.40480313626731,547.89</t>
  </si>
  <si>
    <t>2025-05-06 11:28:00,10776842.2458189,88944.6312022446,68.2727922077922,32,599.74478961039,317.26,0.0480159090721503,4.01</t>
  </si>
  <si>
    <t>2025-05-06 11:29:00,,,562,,,560,559.5,,,,,562,555</t>
  </si>
  <si>
    <t>2025-05-06 11:29:00,490,,484,,470,,481,,,,,485,480</t>
  </si>
  <si>
    <t>2025-05-06 11:29:00,5800,,5650,,,5700,5610,,,,,5650,5550</t>
  </si>
  <si>
    <t>2025-05-06 11:29:00,19475,,19900,,19400,,19800,,,,,20100,19400</t>
  </si>
  <si>
    <t>2025-05-06 11:29:00,114575592.0202,6285453936.96523,-1213.38168498168,-2187,1713.81031501832,2037.36,294.489535543811,337.4</t>
  </si>
  <si>
    <t>2025-05-06 11:29:00,471746868.4841,1125917769.15458,1113.80566534914,661,455.957865612649,30.2100000000001,86.0082644262029,74.52</t>
  </si>
  <si>
    <t>2025-05-06 11:29:00,-898062.515592646,83734482.9034012,205.866666666668,-195,248.316000000017,-2435.35,4.28806357984474,-93.19</t>
  </si>
  <si>
    <t>2025-05-06 11:29:00,10402727.8177468,116920.446623298,9.90992063492062,7,341.264126984127,253.9,0.00767826225840919,2.6</t>
  </si>
  <si>
    <t>2025-05-06 11:30:00,,,562,,,560,558.5,,,,,562,555</t>
  </si>
  <si>
    <t>2025-05-06 11:30:00,490,,484,,470,,500,,,,,485,480</t>
  </si>
  <si>
    <t>2025-05-06 11:30:00,5800,,5650,,,5700,5610,,,,,5650,5550</t>
  </si>
  <si>
    <t>2025-05-06 11:30:00,19475,,19900,,19400,,19800,,,,,20100,19400</t>
  </si>
  <si>
    <t>2025-05-06 11:30:00,158146115.883243,8993201670.92381,4737.95779220779,3208,4659.48162337663,3934.04,538.203673063958,1660.85</t>
  </si>
  <si>
    <t>2025-05-06 11:30:00,466636921.371187,1149284118.76403,-126.678704628705,-344,-174.159069264071,-10.25,-68.1216437039424,-46.9099999999999</t>
  </si>
  <si>
    <t>2025-05-06 11:30:00,-1592588.34946964,61618228.7606756,-142.759999999999,-463,-433.475199999993,-964.17,-7.55147543094275,-57.99</t>
  </si>
  <si>
    <t>2025-05-06 11:30:00,9879114.30964419,14651.7405490421,11.3437654742918,7,91.897294501405,47.57,0.00866943957384403,0.72</t>
  </si>
  <si>
    <t>2025-05-06 11:31:00,,,562,,,560,559.5,,,,,562,555</t>
  </si>
  <si>
    <t>2025-05-06 11:31:00,490,,,480,470,,481,,,,,485,480</t>
  </si>
  <si>
    <t>2025-05-06 11:31:00,5800,,5650,,,5700,5610,,,,,5650,5550</t>
  </si>
  <si>
    <t>2025-05-06 11:31:00,19475,,19900,,19400,,19800,,,,,20100,19400</t>
  </si>
  <si>
    <t>2025-05-06 11:31:00,61462632.6694997,5187314434.60457,711.316666666676,-4442,284.84416666668,-3882.59,324.657495895052,-1634.47</t>
  </si>
  <si>
    <t>2025-05-06 11:31:00,461229286.805071,945110023.561526,3368.09096880133,1949,2581.16658128081,1577.72,-59.9863728895183,709.32</t>
  </si>
  <si>
    <t>2025-05-06 11:31:00,-942482.199313239,73926701.222086,431.6,398,-1005.418,-444.29,2.85729774269919,16.12</t>
  </si>
  <si>
    <t>2025-05-06 11:31:00,10175284.9835584,78029.6431625086,-18.6242857142857,-11,-214.225714285715,-128.2,0.00996850366321367,-1.56</t>
  </si>
  <si>
    <t>2025-05-06 11:32:00,,,562,,,560,559.5,,,,,562,555</t>
  </si>
  <si>
    <t>2025-05-06 11:32:00,490,,484,,470,,481,,,,,485,480</t>
  </si>
  <si>
    <t>2025-05-06 11:32:00,5800,,5650,,,5700,5610,,,,,5650,5550</t>
  </si>
  <si>
    <t>2025-05-06 11:32:00,19475,,19900,,19400,,19800,,,,,20100,19400</t>
  </si>
  <si>
    <t>2025-05-06 11:32:00,90655526.436649,5970541104.84848,1081.07323232323,278,1636.86291919192,1065,-263.638641127014,382.75</t>
  </si>
  <si>
    <t>2025-05-06 11:32:00,467805993.515189,1095850502.66877,781.915339290339,291,168.984639018389,-943.86,-147.109851112574,-286.69</t>
  </si>
  <si>
    <t>2025-05-06 11:32:00,-561771.974153662,76082648.7383984,366.566666666666,519,-335.175000000001,243.18,-1.87298702021017,65.5</t>
  </si>
  <si>
    <t>2025-05-06 11:32:00,10165137.2545259,100130.233810886,-3.95871080139373,-2,-162.714019163763,-21.23,8.36573155446976E-05,-0.32</t>
  </si>
  <si>
    <t>2025-05-06 11:33:00,,,562,,,560,559.5,,,,,562,555</t>
  </si>
  <si>
    <t>2025-05-06 11:33:00,490,,484,,470,,481,,,,,485,480</t>
  </si>
  <si>
    <t>2025-05-06 11:33:00,5800,,5650,,,5700,5610,,,,,5650,5550</t>
  </si>
  <si>
    <t>2025-05-06 11:33:00,19475,,19900,,19400,,19800,,,,,20100,19400</t>
  </si>
  <si>
    <t>2025-05-06 11:33:00,105782426.814684,6793865726.45925,7859.8175824176,6718,7305.80404029306,4677.53,-47.1047314479384,2217.22</t>
  </si>
  <si>
    <t>2025-05-06 11:33:00,465873535.537015,1091522411.11677,178.987438423646,573,-349.457961412151,-56.8000000000001,68.3069803651029,91.3</t>
  </si>
  <si>
    <t>2025-05-06 11:33:00,-491218.666374535,81220999.7206453,226.075,161,1215.70075000001,2148.25,-2.08865660670106,121.61</t>
  </si>
  <si>
    <t>2025-05-06 11:33:00,10987872.9550957,106145.953523802,-0.82678571428572,-24,-81.1739980158731,-70,0.0118570124222927,-1.03</t>
  </si>
  <si>
    <t>2025-05-06 11:34:00,,,562,,,560,559.5,561,,,,562,555</t>
  </si>
  <si>
    <t>2025-05-06 11:34:00,490,,,480,470,,481,,,,,485,480</t>
  </si>
  <si>
    <t>2025-05-06 11:34:00,5800,,5650,,,5700,5620,,,,,5650,5550</t>
  </si>
  <si>
    <t>2025-05-06 11:34:00,19475,,19900,,19400,,19800,,,,,20100,19400</t>
  </si>
  <si>
    <t>2025-05-06 11:34:00,85001057.8071257,5630347281.37338,35950.819027819,11193,34105.1577556677,8678.04,-33.2254824345376,3481.78</t>
  </si>
  <si>
    <t>2025-05-06 11:34:00,469813610.263829,887833655.743928,4871.17466030701,2855,5205.73603661045,1507.15,223.402696047179,696.63</t>
  </si>
  <si>
    <t>2025-05-06 11:34:00,-1386690.46487504,81909725.3031116,456.683333333334,1334,-628.561666666661,3869.65,1.44175035775653,192.97</t>
  </si>
  <si>
    <t>2025-05-06 11:34:00,12138256.8293036,141387.663966631,29.8180375180375,11,377.309398268398,319.38,-0.0184351960979797,4.11</t>
  </si>
  <si>
    <t>2025-05-06 11:35:00,,,562,,575,,559.5,,,,,562,555</t>
  </si>
  <si>
    <t>2025-05-06 11:35:00,490,,484,,470,,500,,,,,485,480</t>
  </si>
  <si>
    <t>2025-05-06 11:35:00,5800,,5650,,,5700,5610,,,,,5650,5550</t>
  </si>
  <si>
    <t>2025-05-06 11:35:00,19475,,19900,,19400,,19800,,,,,20100,19400</t>
  </si>
  <si>
    <t>2025-05-06 11:35:00,200089164.245664,8880251300.35367,2533.83386613387,1356,3575.27423043623,2201.33,303.491057248102,812.63</t>
  </si>
  <si>
    <t>2025-05-06 11:35:00,484725579.316257,1746219494.59589,-1377.29166666666,228,-404.592499999997,1235.76,-74.6362042031498,412.7</t>
  </si>
  <si>
    <t>2025-05-06 11:35:00,359806.452144994,127347527.741206,1574.06666666666,1587,10717.1743333333,13161.57,7.85518830708998,560.36</t>
  </si>
  <si>
    <t>2025-05-06 11:35:00,10579489.9988201,246947.837735196,-4.87286324786325,-11,-138.139155982906,-188.55,0.00664377443853587,-2.48</t>
  </si>
  <si>
    <t>2025-05-06 11:36:00,,,562,,575,,559.5,,,,,562,555</t>
  </si>
  <si>
    <t>2025-05-06 11:36:00,490,,484,,470,,500,,,,,485,480</t>
  </si>
  <si>
    <t>2025-05-06 11:36:00,5800,,5650,,,5700,5610,,,,,5650,5550</t>
  </si>
  <si>
    <t>2025-05-06 11:36:00,19475,,19900,,19400,,19800,,,,,20100,19400</t>
  </si>
  <si>
    <t>2025-05-06 11:36:00,172421357.320223,8431857486.90211,-1652.14942002442,-1077,-1159.04672222222,-793.4,-18.1770703618418,-303.77</t>
  </si>
  <si>
    <t>2025-05-06 11:36:00,471154507.930791,1379338615.64834,-481.633333333333,-1228,-180.236,-717.74,51.1658288617866,-354.02</t>
  </si>
  <si>
    <t>2025-05-06 11:36:00,-777483.260632375,111156621.455605,-859.937373737375,-760,-8870.55933333332,-10064.09,-5.42433417931667,-353.99</t>
  </si>
  <si>
    <t>2025-05-06 11:36:00,10500186.3384521,198400.732107157,-8.82212395911938,-7,-280.909900400797,-334.59,0.0298691367910419,-3.2</t>
  </si>
  <si>
    <t>2025-05-06 11:37:00,,,562,,575,,559.5,,,,,562,555</t>
  </si>
  <si>
    <t>2025-05-06 11:37:00,490,,484,,470,,481,,483,,,485,480</t>
  </si>
  <si>
    <t>2025-05-06 11:37:00,5800,,5650,,,5700,5610,,,,,5650,5550</t>
  </si>
  <si>
    <t>2025-05-06 11:37:00,19475,,19900,,19400,,19800,,,,,20100,19400</t>
  </si>
  <si>
    <t>2025-05-06 11:37:00,138192354.589242,7114524497.90824,-8960.25630363787,-8040,-6272.1132978279,-6494.66,-471.919327805999,-2928.84</t>
  </si>
  <si>
    <t>2025-05-06 11:37:00,472375391.557428,1490102538.0119,-4688.73676323676,-2845,-4530.95002652903,-3077.12,-73.9105102549132,-1205.93</t>
  </si>
  <si>
    <t>2025-05-06 11:37:00,-1194881.76263327,109916629.446624,-1739.8,-887,-17672.981,-6763.55,5.15240383151945,-285.57</t>
  </si>
  <si>
    <t>2025-05-06 11:37:00,12576077.8945895,203682.964954782,5.52301587301586,1,-197.379382936508,-307.88,0.0201517573915621,-3.05</t>
  </si>
  <si>
    <t>2025-05-06 11:38:00,,,562,,,560,559.5,,,,,562,555</t>
  </si>
  <si>
    <t>2025-05-06 11:38:00,490,,484,,470,,500,,,,,485,480</t>
  </si>
  <si>
    <t>2025-05-06 11:38:00,5800,,5650,,,5700,5610,,,,,5650,5550</t>
  </si>
  <si>
    <t>2025-05-06 11:38:00,19475,,19900,,19400,,19800,,,,,20100,19400</t>
  </si>
  <si>
    <t>2025-05-06 11:38:00,144017911.590469,7861028096.9012,-12116.1313852813,-5474,-10513.6637294371,-7643.03,212.813340916026,-1859.42</t>
  </si>
  <si>
    <t>2025-05-06 11:38:00,468874475.582609,1421274683.84288,-1642.06993006993,-2299,-1478.61648310023,-2148.71,-18.8926136029929,-944.54</t>
  </si>
  <si>
    <t>2025-05-06 11:38:00,-164737.666640741,110448988.516392,-230.656277056277,-444,-2062.58423376624,-1815.48,4.30114996419731,-61.16</t>
  </si>
  <si>
    <t>2025-05-06 11:38:00,10397863.4775411,215818.789637448,-9.26845238095237,-12,-316.60431547619,-234.55,-0.00151359526723556,-2.86</t>
  </si>
  <si>
    <t>2025-05-06 11:39:00,,,562,,575,,559.5,,,,,562,555</t>
  </si>
  <si>
    <t>2025-05-06 11:39:00,490,,484,,470,,500,,,,,485,480</t>
  </si>
  <si>
    <t>2025-05-06 11:39:00,5800,,5650,,,5700,5610,,,,,5650,5550</t>
  </si>
  <si>
    <t>2025-05-06 11:39:00,19475,,19900,,19400,,19800,,,,,20100,19400</t>
  </si>
  <si>
    <t>2025-05-06 11:39:00,206220049.693633,9860229028.99141,2025.43703703702,4282,975.671962962953,-306.46,250.55114221107,17.7199999999999</t>
  </si>
  <si>
    <t>2025-05-06 11:39:00,497706774.701342,1978310513.00848,-4659.94065656567,-1364,-6525.07199494951,-2877.54,-324.33099057363,-1142.96</t>
  </si>
  <si>
    <t>2025-05-06 11:39:00,-302784.851972085,134248124.076509,-231.451923480082,-1835,-1503.73143013624,-12152,-8.5003857681197,-608.28</t>
  </si>
  <si>
    <t>2025-05-06 11:39:00,11153359.9742994,355092.868525309,28.5025145249487,23,573.961719318182,151.29,0.012906218376125,1.72</t>
  </si>
  <si>
    <t>2025-05-06 11:40:00,,,562,,575,,559.5,,,,,562,555</t>
  </si>
  <si>
    <t>2025-05-06 11:40:00,490,,484,,470,,500,,,,,485,480</t>
  </si>
  <si>
    <t>2025-05-06 11:40:00,5800,,5650,,,5700,5610,,,,,5650,5550</t>
  </si>
  <si>
    <t>2025-05-06 11:40:00,19475,,19900,,19400,,19800,,,,,20100,19400</t>
  </si>
  <si>
    <t>2025-05-06 11:40:00,203085243.89811,9998442406.83878,-2968.83377733378,-2153,-3437.75313686313,-2421.59,-61.5888600105873,-966.38</t>
  </si>
  <si>
    <t>2025-05-06 11:40:00,506008988.7841,2216599862.11282,-1046.19264069264,-414,-939.741125541126,-1479.2,-97.1013067043438,-402.51</t>
  </si>
  <si>
    <t>2025-05-06 11:40:00,139121.309715697,126103876.793016,-1344.84696969697,-1193,-12123.1811818182,-8621.35,-2.63978286423328,-370.89</t>
  </si>
  <si>
    <t>2025-05-06 11:40:00,11509485.8875987,359010.190090261,-10.9111111111111,-9,-185.026111111111,-137.12,0.0104778450451279,-1.81</t>
  </si>
  <si>
    <t>2025-05-06 11:41:00,,,562,,575,,559.5,,,,,562,555</t>
  </si>
  <si>
    <t>2025-05-06 11:41:00,490,,484,,470,,500,,483,,,485,480</t>
  </si>
  <si>
    <t>2025-05-06 11:41:00,5800,,5650,,,5700,5610,,,,,5650,5550</t>
  </si>
  <si>
    <t>2025-05-06 11:41:00,19475,,19900,,19400,,19800,,,,,20100,19400</t>
  </si>
  <si>
    <t>2025-05-06 11:41:00,183557051.051234,9270631610.05956,-3011.06666666667,-5187,-2543.40533333333,-2459.19,11.3151891202236,-1098.24</t>
  </si>
  <si>
    <t>2025-05-06 11:41:00,501635933.756301,2011868868.43132,-823.967156177158,-2410,-908.041996736598,-2795.35,-60.2964759503581,-1098.34</t>
  </si>
  <si>
    <t>2025-05-06 11:41:00,-71349.9740601065,125694994.849711,178.550000000001,351,36433.5895000003,35818.31,3.05135383271212,258.34</t>
  </si>
  <si>
    <t>2025-05-06 11:41:00,11204416.0135763,350620.241652508,-3.72862554112554,-5,-73.25358495671,-94.45,0.00431125516842378,-1.24</t>
  </si>
  <si>
    <t>2025-05-06 11:42:00,,,562,,,560,558.5,,,,,562,555</t>
  </si>
  <si>
    <t>2025-05-06 11:42:00,490,,484,,470,,500,,,,,485,480</t>
  </si>
  <si>
    <t>2025-05-06 11:42:00,5800,,5650,,,5700,5610,,,,,5650,5550</t>
  </si>
  <si>
    <t>2025-05-06 11:42:00,19475,,19900,,19400,,19800,,,,,20100,19400</t>
  </si>
  <si>
    <t>2025-05-06 11:42:00,103549849.698216,8924007967.47933,749.321428571423,447,1082.06499999999,1622.9,-11.65966253602,534.5</t>
  </si>
  <si>
    <t>2025-05-06 11:42:00,489143581.208131,2001488501.09387,-771.076833620382,-1343,-898.170759104099,-1669.59,-86.8103167278779,-769.81</t>
  </si>
  <si>
    <t>2025-05-06 11:42:00,-2000744.44283595,97966415.2392811,-315.15,102,132.483999999964,761.560000000001,-6.02651659570541,-20.16</t>
  </si>
  <si>
    <t>2025-05-06 11:42:00,10878920.1365534,238315.945878365,27.1531593406593,-1,377.202718864469,24.54,-0.0226576286926399,-0.26</t>
  </si>
  <si>
    <t>2025-05-06 11:43:00,,,562,,,560,559.5,,,,,562,555</t>
  </si>
  <si>
    <t>2025-05-06 11:43:00,490,,484,,470,,500,,,,,485,480</t>
  </si>
  <si>
    <t>2025-05-06 11:43:00,5800,,5650,,,5700,5620,,,,,5650,5550</t>
  </si>
  <si>
    <t>2025-05-06 11:43:00,19475,,19900,,19400,,19800,,,,,20100,19400</t>
  </si>
  <si>
    <t>2025-05-06 11:43:00,104243865.302103,8374691159.18961,-10563.3502525253,-9262,-10884.5459646465,-8633.35,-23.6079718739379,-3475.6</t>
  </si>
  <si>
    <t>2025-05-06 11:43:00,496163681.314935,2029303632.12167,-3475.43246753247,-1823,-3615.71497835498,-2066.9,83.3792422894601,-793.48</t>
  </si>
  <si>
    <t>2025-05-06 11:43:00,-835731.636199688,86285418.2051831,-1479.00833333332,-1389,-23006.5719166666,-10358.71,-11.2548759226556,-432.22</t>
  </si>
  <si>
    <t>2025-05-06 11:43:00,13677062.6741902,257812.818676154,-16.8439136828332,-21,-338.683856870461,-1114.12,0.000649031261771815,-7.08</t>
  </si>
  <si>
    <t>2025-05-06 11:44:00,,560,562,,,560,559.5,,,560,,562,555</t>
  </si>
  <si>
    <t>2025-05-06 11:44:00,490,,484,,470,,481,,,,,485,480</t>
  </si>
  <si>
    <t>2025-05-06 11:44:00,5800,,5650,,,5700,5610,,,,5610,5650,5550</t>
  </si>
  <si>
    <t>2025-05-06 11:44:00,19475,,19900,,19400,,19800,,,,,20100,19400</t>
  </si>
  <si>
    <t>2025-05-06 11:44:00,-87464878.565829,3833529455.89247,3200.67021312021,3870,3357.79643373292,4498.89,-432.050908923178,1849.29</t>
  </si>
  <si>
    <t>2025-05-06 11:44:00,445468635.94253,960687237.687498,,2310,,1266.69,-15.5313093117725,767.59</t>
  </si>
  <si>
    <t>2025-05-06 11:44:00,-3930354.1652643,43141290.4098913,227.949999999999,-1,1051.87883333334,1996.23,8.83351378847529,78.27</t>
  </si>
  <si>
    <t>2025-05-06 11:44:00,9651679.46691947,19001.472431412,-14.8712673992674,-9,-407.622311501833,-544.94,-0.0724804096454362,-5.13</t>
  </si>
  <si>
    <t>2025-05-06 11:45:00,,560,562,,,560,559.5,,,,,562,555</t>
  </si>
  <si>
    <t>2025-05-06 11:45:00,490,,,480,470,,481,,,482,,485,480</t>
  </si>
  <si>
    <t>2025-05-06 11:45:00,5800,,5650,,,5700,5610,,,5620,,5650,5550</t>
  </si>
  <si>
    <t>2025-05-06 11:45:00,19475,,,,19400,,19800,,,,,20100,19400</t>
  </si>
  <si>
    <t>2025-05-06 11:45:00,-166106576.054522,2448091651.69032,-1014.21118326118,4746,689.265507936504,8232.87,-1176.08707906942,2048.24</t>
  </si>
  <si>
    <t>2025-05-06 11:45:00,406566988.910713,152636550.769261,2048.70425315426,2889,1900.32554334555,2682.77,34.3237077984569,1017.65</t>
  </si>
  <si>
    <t>2025-05-06 11:45:00,-4953640.74513606,12167863.4918001,-1756.98333333333,-2863,-13555.1375,-11217.76,-19.7441328135396,-597.86</t>
  </si>
  <si>
    <t>2025-05-06 11:45:00,9158024.75426175,-97916.408829904,0.977532003200301,-34,853.290007660765,381.63,-0.0252758642159823,2.88</t>
  </si>
  <si>
    <t>2025-05-06 11:46:00,,560,562,,,560,559.5,,560,560,,562,555</t>
  </si>
  <si>
    <t>2025-05-06 11:46:00,490,,,480,470,,481,,,482,,485,480</t>
  </si>
  <si>
    <t>2025-05-06 11:46:00,5800,,5650,,,5700,5610,,,,,5650,5550</t>
  </si>
  <si>
    <t>2025-05-06 11:46:00,19475,,,,19400,,19800,,,,,20100,19400</t>
  </si>
  <si>
    <t>2025-05-06 11:46:00,-184645844.09173,1527567378.72445,1780.83108465606,3250,5295.78296560843,7521.4,-855.524098695582,2370.23</t>
  </si>
  <si>
    <t>2025-05-06 11:46:00,417346225.98947,-257872469.325674,2880.30470092547,2531,5635.67372246504,4748.95,-317.963283175499,1624.39</t>
  </si>
  <si>
    <t>2025-05-06 11:46:00,-4898316.55082635,8250380.73102928,1026.15,1033,18072.5026666667,11389.52,-1.73396356076427,430.67</t>
  </si>
  <si>
    <t>2025-05-06 11:46:00,9042349.24585974,-158459.905265034,35.4467062263502,23,746.263590987272,452.03,-0.0161946654347991,5.56</t>
  </si>
  <si>
    <t>2025-05-06 11:47:00,,560,562,,,560,559.5,,,560,,562,555</t>
  </si>
  <si>
    <t>2025-05-06 11:47:00,490,,484,,470,,500,,,,,485,480</t>
  </si>
  <si>
    <t>2025-05-06 11:47:00,5800,,5650,,,5700,5610,,,,,5650,5550</t>
  </si>
  <si>
    <t>2025-05-06 11:47:00,19475,,,,19400,,19800,,,,,20100,19400</t>
  </si>
  <si>
    <t>2025-05-06 11:47:00,-122116529.282306,3230477927.10953,-3006.85497835496,3962,-225.816380952363,7623.64,-412.468995929672,3045.05</t>
  </si>
  <si>
    <t>2025-05-06 11:47:00,422307763.43988,914475957.386595,1848.96510352393,1811,1826.71894840453,2230.46,321.840266327258,979.1</t>
  </si>
  <si>
    <t>2025-05-06 11:47:00,-3448159.70620313,13578982.3191512,174.466666666666,1172,-1558.07366666667,7969,-7.8265005779071,406.69</t>
  </si>
  <si>
    <t>2025-05-06 11:47:00,13025706.6285298,-16757.1708309166,-38.4909343817103,-27,-787.783219379184,-856.67,0.030039825525565,-6.87</t>
  </si>
  <si>
    <t>2025-05-06 11:48:00,,560,562,,,560,559.5,,,,,562,555</t>
  </si>
  <si>
    <t>2025-05-06 11:48:00,490,,,480,470,,481,,,,,485,480</t>
  </si>
  <si>
    <t>2025-05-06 11:48:00,5800,,5650,,,5700,5610,,,,,5650,5550</t>
  </si>
  <si>
    <t>2025-05-06 11:48:00,19475,,,,19400,,19800,,,,,20100,19400</t>
  </si>
  <si>
    <t>2025-05-06 11:48:00,-124041400.132757,2794114057.95524,-210.216017316017,966,-3837.20067099567,-1385.35,334.680086414837,-334.21</t>
  </si>
  <si>
    <t>2025-05-06 11:48:00,408576062.992172,506390056.521059,739.452380952382,1284,711.447857142859,709.49,56.921766278263,360.15</t>
  </si>
  <si>
    <t>2025-05-06 11:48:00,-3712589.79579483,12329465.5074013,783.450000000002,9,4119.857,675.77,6.26952608385358,48.49</t>
  </si>
  <si>
    <t>2025-05-06 11:48:00,13606368.9762708,-35770.8911421898,-12.3280952380952,-14,-410.743647619048,-304.66,0.0286883721875368,-3.71</t>
  </si>
  <si>
    <t>2025-05-06 11:49:00,,560,562,,,560,559.5,,,,,562,555</t>
  </si>
  <si>
    <t>2025-05-06 11:49:00,490,,,480,470,,481,,,,,485,480</t>
  </si>
  <si>
    <t>2025-05-06 11:49:00,5800,,5650,,,5700,5620,,,,,5650,5550</t>
  </si>
  <si>
    <t>2025-05-06 11:49:00,19475,,,,19400,,19800,,,,,20100,19400</t>
  </si>
  <si>
    <t>2025-05-06 11:49:00,-139657359.596031,2249117903.41926,-3385.0746031746,-3976,-2252.0653015873,-2405.67,-11.4529976546343,-1222.05</t>
  </si>
  <si>
    <t>2025-05-06 11:49:00,406154657.132864,575296221.309695,-4109.81391625616,-3321,-2572.88241256158,-2709.9,-154.584087765417,-1177.04</t>
  </si>
  <si>
    <t>2025-05-06 11:49:00,-4197441.91019486,6625037.20736457,-2351.55,-1505,-24789.0809999999,-12175.86,1.42631530656488,-501.36</t>
  </si>
  <si>
    <t>2025-05-06 11:49:00,12921731.7402852,-26319.609444512,-1.97514652014652,1,-30.1002379120879,-5.71000000000001,-0.0114524913007598,-0.05</t>
  </si>
  <si>
    <t>2025-05-06 11:50:00,,560,562,,,560,559.5,,,560,,562,555</t>
  </si>
  <si>
    <t>2025-05-06 11:50:00,490,,,480,470,,481,,,,,485,480</t>
  </si>
  <si>
    <t>2025-05-06 11:50:00,5800,,5650,,,5700,5610,,,,,5650,5550</t>
  </si>
  <si>
    <t>2025-05-06 11:50:00,19475,,,,19400,,19800,,,,,20100,19400</t>
  </si>
  <si>
    <t>2025-05-06 11:50:00,-217130430.567918,1863041770.04836,1242.91866028708,240,1021.60645295056,2197.07,-475.738363714861,922.19</t>
  </si>
  <si>
    <t>2025-05-06 11:50:00,396337027.379638,486565536.803904,1282.26995319495,1320,372.943343508344,490.53,33.7677244692786,349.16</t>
  </si>
  <si>
    <t>2025-05-06 11:50:00,-5103227.42475279,-376221.729375409,857.483333333331,1250,3471.2983333333,6504.26,-5.8675575474433,312.4</t>
  </si>
  <si>
    <t>2025-05-06 11:50:00,9232360.17839795,-129363.660621423,1.86103514132926,3,-14.7172313980136,102.06,0.0038918163738239,1.15</t>
  </si>
  <si>
    <t>2025-05-06 11:51:00,,560,562,,,560,559.5,,,,,562,555</t>
  </si>
  <si>
    <t>2025-05-06 11:51:00,490,,,480,470,,500,,,481,,485,480</t>
  </si>
  <si>
    <t>2025-05-06 11:51:00,5800,,5650,,,5700,5610,,,5610,,5650,5550</t>
  </si>
  <si>
    <t>2025-05-06 11:51:00,19475,,,19700,19400,,19800,,,,,20100,19400</t>
  </si>
  <si>
    <t>2025-05-06 11:51:00,-280197276.442591,524110298.2464,2716.75281385279,-3514,2105.16371428567,-3146.37,1821.23610484571,-972.46</t>
  </si>
  <si>
    <t>2025-05-06 11:51:00,374213548.924192,124348729.326,7537.35102940783,3947,9932.85975989755,6212.92,-548.135468709005,2112.84</t>
  </si>
  <si>
    <t>2025-05-06 11:51:00,-6223937.27931277,-34263795.17608,3149.16179487179,2480,28581.936725641,17729.39,-6.55796483536262,742.85</t>
  </si>
  <si>
    <t>2025-05-06 11:51:00,8311413.8133197,-263393.764500626,-11.4859629912571,-14,-441.887869272557,-116.11,0.0124176742442867,-1.87</t>
  </si>
  <si>
    <t>2025-05-06 11:52:00,,560,,,,560,559.5,,,,,562,555</t>
  </si>
  <si>
    <t>2025-05-06 11:52:00,490,,,480,470,,481,,,,481,485,480</t>
  </si>
  <si>
    <t>2025-05-06 11:52:00,5800,,5650,,,5700,5610,,,,,5650,5550</t>
  </si>
  <si>
    <t>2025-05-06 11:52:00,19475,,,19700,19400,,19800,,,,,20100,19400</t>
  </si>
  <si>
    <t>2025-05-06 11:52:00,-326759843.938176,-3050121399.42454,-3161.57121212121,-3729,-1612.47453030303,-1613.57,-70.9074937242705,-681.72</t>
  </si>
  <si>
    <t>2025-05-06 11:52:00,373399930.76901,-945955748.929916,-745.735683760683,-1621,-662.05119230769,-275.14,218.368966864631,-339.76</t>
  </si>
  <si>
    <t>2025-05-06 11:52:00,-6220551.30300166,-62251377.3605724,297.341954022993,1445,-1768.87409195399,220.79,-4.26512795960508,65.31</t>
  </si>
  <si>
    <t>2025-05-06 11:52:00,7985615.5755912,-371156.059550243,-17.3427597402597,-26,-375.012345129869,-616.74,0.0369073653020578,-7.67</t>
  </si>
  <si>
    <t>2025-05-06 11:53:00,,560,,,,560,559.5,,,,,562,555</t>
  </si>
  <si>
    <t>2025-05-06 11:53:00,490,,,480,470,,481,,,481,,485,480</t>
  </si>
  <si>
    <t>2025-05-06 11:53:00,5800,,5650,,,5700,5610,,,,,5650,5550</t>
  </si>
  <si>
    <t>2025-05-06 11:53:00,19475,,,19700,19400,,19800,,,,,20100,19400</t>
  </si>
  <si>
    <t>2025-05-06 11:53:00,-301163218.598552,-1139244711.42054,-1508.33484848485,-1548,-2007.85045454546,41.7699999999999,425.168075251102,-182.48</t>
  </si>
  <si>
    <t>2025-05-06 11:53:00,363937707.507358,-559914070.46341,566.565942028985,710,-33.9430724637693,574.98,-54.4247671965136,266.73</t>
  </si>
  <si>
    <t>2025-05-06 11:53:00,-6529223.56231202,-52212804.6919984,456.344999999998,284,3729.00888333332,3380.36,4.88557400746808,152.73</t>
  </si>
  <si>
    <t>2025-05-06 11:53:00,8149534.24112743,-340818.076548655,-6.66166666666669,-12,-140.8986,-211.51,0.040660711485679,-2.67</t>
  </si>
  <si>
    <t>2025-05-06 11:54:00,,560,562,,,560,559.5,,,,,562,555</t>
  </si>
  <si>
    <t>2025-05-06 11:54:00,490,,,480,470,,481,,,,,485,480</t>
  </si>
  <si>
    <t>2025-05-06 11:54:00,5800,,5650,,,5700,5610,,,5610,,5650,5550</t>
  </si>
  <si>
    <t>2025-05-06 11:54:00,19475,,,19700,19400,,19800,,,,,20100,19400</t>
  </si>
  <si>
    <t>2025-05-06 11:54:00,-292041516.128281,68458186.4299611,2521.79817726134,2454,1489.7166033265,2104.21,415.447167349583,872.45</t>
  </si>
  <si>
    <t>2025-05-06 11:54:00,375360710.514297,52669344.9761387,1616.59879227053,2799,1118.92012077295,2833.01,8.45795685427565,1152.61</t>
  </si>
  <si>
    <t>2025-05-06 11:54:00,-6378524.91818002,-39730302.843479,448.800000000001,793,4194.5983333333,9033.87,-3.39661874930977,379.39</t>
  </si>
  <si>
    <t>2025-05-06 11:54:00,8484780.88932602,-233017.915667957,5.03968253968254,7,180.027301587302,240.9,0.0170303319335241,2.81</t>
  </si>
  <si>
    <t>2025-05-06 11:55:00,,560,,,,560,559.5,,,,,562,555</t>
  </si>
  <si>
    <t>2025-05-06 11:55:00,490,,,480,470,,481,,,,,485,480</t>
  </si>
  <si>
    <t>2025-05-06 11:55:00,5800,,5650,,,5700,5620,,,,,5650,5550</t>
  </si>
  <si>
    <t>2025-05-06 11:55:00,19475,,,19700,19400,,19800,,,,,20100,19400</t>
  </si>
  <si>
    <t>2025-05-06 11:55:00,-267672611.971263,-730212745.265354,12717.2341991342,6942,11556.756982684,7673.42,129.03314097883,3399.11</t>
  </si>
  <si>
    <t>2025-05-06 11:55:00,392850269.635772,-210867674.031315,4562.50521177695,3848,3922.29433892999,2923.21,-239.757799103865,1394.35</t>
  </si>
  <si>
    <t>2025-05-06 11:55:00,-5358940.55753095,-36981032.5752265,1034.78304843305,670,4993.63527207979,3200.79,-3.0973749374493,158.6</t>
  </si>
  <si>
    <t>2025-05-06 11:55:00,12761096.2758176,-207779.565058134,-0.604128681775731,0,-55.1884481792713,5.88,0.0203890130360001,-0.14</t>
  </si>
  <si>
    <t>2025-05-06 11:56:00,,560,,,,560,559.5,,,,559,562,555</t>
  </si>
  <si>
    <t>2025-05-06 11:56:00,490,,,480,470,,481,,,,,485,480</t>
  </si>
  <si>
    <t>2025-05-06 11:56:00,5800,,5650,,,5700,5610,,,,5610,5650,5550</t>
  </si>
  <si>
    <t>2025-05-06 11:56:00,19475,,,19700,19400,,19800,,,,,20100,19400</t>
  </si>
  <si>
    <t>2025-05-06 11:56:00,-380302860.347552,-2712837393.71116,-3022.17857142858,-3245,-2851.59952380953,-940.88,274.158802813286,-495.61</t>
  </si>
  <si>
    <t>2025-05-06 11:56:00,347467757.835274,-999482261.861117,-900.255284043442,1234,-2206.00359085213,1240.96,-133.334305954196,686.71</t>
  </si>
  <si>
    <t>2025-05-06 11:56:00,-7529352.01095626,-68615731.0031117,170.569999999995,-409,5913.23939999993,463.93,10.7239035586627,-84.57</t>
  </si>
  <si>
    <t>2025-05-06 11:56:00,7748902.54504887,-431773.723797609,45.6086219336219,12,1996.35792712843,623.57,-0.0200102186741209,6.62</t>
  </si>
  <si>
    <t>2025-05-06 11:57:00,,560,,,,560,559.5,,,559,,562,555</t>
  </si>
  <si>
    <t>2025-05-06 11:57:00,490,,,480,470,,481,,,,481,485,480</t>
  </si>
  <si>
    <t>2025-05-06 11:57:00,5800,,5650,,,5700,5610,,,,,5650,5550</t>
  </si>
  <si>
    <t>2025-05-06 11:57:00,19475,,,19700,19400,,19800,,,,,20100,19400</t>
  </si>
  <si>
    <t>2025-05-06 11:57:00,-359144557.634253,-2018083867.48984,-2016.99761904762,1388,-3787.27321428572,2519.34,-301.781187375961,1000.88</t>
  </si>
  <si>
    <t>2025-05-06 11:57:00,347408012.511393,-783392150.54036,-2774.36519438693,-2637,-4810.79755716587,-4220.53,305.990068624871,-1299.28</t>
  </si>
  <si>
    <t>2025-05-06 11:57:00,-7110976.63734538,-67922869.0098408,-332.426190476194,-222,-3098.71127619052,858.93,-0.848174679487486,23.71</t>
  </si>
  <si>
    <t>2025-05-06 11:57:00,7569238.67331802,-395298.821718778,-3.34641693432017,1,-25.8136380975659,31.2,0.0238168052335399,0.95</t>
  </si>
  <si>
    <t>2025-05-06 11:58:00,,560,,,,560,559.5,,,,,562,555</t>
  </si>
  <si>
    <t>2025-05-06 11:58:00,490,,,480,470,,500,,,,481,485,480</t>
  </si>
  <si>
    <t>2025-05-06 11:58:00,5800,,5650,,,5700,5610,,,,,5650,5550</t>
  </si>
  <si>
    <t>2025-05-06 11:58:00,19475,,,19700,19400,,19800,,,,,20100,19400</t>
  </si>
  <si>
    <t>2025-05-06 11:58:00,-409756634.707962,-3224575361.87619,429.526190476189,-997,-1031.87938095239,-586.33,12.6793430272834,-127.46</t>
  </si>
  <si>
    <t>2025-05-06 11:58:00,334711032.508283,-1101083395.5585,-901.586616161614,-912,-1409.01303030303,-1392.98,131.258773021226,-540.44</t>
  </si>
  <si>
    <t>2025-05-06 11:58:00,-7808864.09708072,-83799577.8514206,-260.442418524872,-976,-2909.46012075473,-4701.48,-2.51476219320273,-261.76</t>
  </si>
  <si>
    <t>2025-05-06 11:58:00,7422269.06621994,-460585.769817425,35.7234146341464,19,1623.83204390244,869.6,-0.0182466121534209,9.3</t>
  </si>
  <si>
    <t>2025-05-06 11:59:00,,560,,,,560,559.5,,,559,,562,555</t>
  </si>
  <si>
    <t>2025-05-06 11:59:00,490,,,480,470,,500,,,,481,485,480</t>
  </si>
  <si>
    <t>2025-05-06 11:59:00,5800,,,5600,,5700,5610,,,,,5650,5550</t>
  </si>
  <si>
    <t>2025-05-06 11:59:00,19475,,,19700,19400,,19800,,,,,20100,19400</t>
  </si>
  <si>
    <t>2025-05-06 11:59:00,-405420309.156981,-2342379568.85746,1048.12301587302,1146,4713.9473015873,6419.28,-528.583651892988,2092.29</t>
  </si>
  <si>
    <t>2025-05-06 11:59:00,336573849.13303,-969503253.988161,-1569.04523809526,-755,-878.88411904764,-50.6500000000001,356.772701018864,-111.01</t>
  </si>
  <si>
    <t>2025-05-06 11:59:00,-7385947.44037769,-98841704.5012695,176.233333333335,455,-1076.24333333331,2255.82,5.79101712824848,58.65</t>
  </si>
  <si>
    <t>2025-05-06 11:59:00,7220719.20111964,-489538.779263539,-0.742727272727263,21,55.9872000000002,240.82,-0.00804880212052671,3.28</t>
  </si>
  <si>
    <t>2025-05-06 12:00:00,,560,,,,560,559.5,,,,,562,555</t>
  </si>
  <si>
    <t>2025-05-06 12:00:00,490,,,480,470,,481,,,481,,485,480</t>
  </si>
  <si>
    <t>2025-05-06 12:00:00,5800,,,5610,,5700,5610,,,5610,,5650,5550</t>
  </si>
  <si>
    <t>2025-05-06 12:00:00,19475,,,19700,19400,,19800,,,,,20100,19400</t>
  </si>
  <si>
    <t>2025-05-06 12:00:00,-396917045.620169,-3364652281.27983,-4448.91414141413,-1204,-4486.73231601731,-2148.84,140.954475094368,-999.24</t>
  </si>
  <si>
    <t>2025-05-06 12:00:00,338295573.357909,-1177357059.28295,3612.87429237429,4277,3989.06176490176,4299.21,-109.347777493017,2033.18</t>
  </si>
  <si>
    <t>2025-05-06 12:00:00,-7514523.58253807,-82909853.0890093,145.531501831499,-228,4018.72382051279,8710.63,-17.0284040152398,304.53</t>
  </si>
  <si>
    <t>2025-05-06 12:00:00,12855822.2132437,-416173.431069393,10.5219696969697,7,407.077340909092,244.68,0.0326939558469719,2.45</t>
  </si>
  <si>
    <t>2025-05-06 12:02:00,,560,,,,560,559.5,,,,,562,555</t>
  </si>
  <si>
    <t>2025-05-06 12:02:00,490,,,480,470,,481,,,,,485,480</t>
  </si>
  <si>
    <t>2025-05-06 12:02:00,5800,,,5600,,5700,5610,,,,,5650,5550</t>
  </si>
  <si>
    <t>2025-05-06 12:02:00,19475,,,19700,19400,,19800,,,,,20100,19400</t>
  </si>
  <si>
    <t>2025-05-06 12:02:00,-386725189.174085,-2581058276.24705,-957.941168414973,-975,-1007.79629407937,204.79,-77.6752001375539,38.3</t>
  </si>
  <si>
    <t>2025-05-06 12:02:00,351444118.697844,-985498464.131879,-2003.69655172414,-1296,-1629.43194252874,-863.88,-46.5976837687674,-412.66</t>
  </si>
  <si>
    <t>2025-05-06 12:02:00,-6702203.08427306,-66600708.2207855,-780.881904761904,-370,-8900.82607619047,-6593.92,9.00550877869613,-257.02</t>
  </si>
  <si>
    <t>2025-05-06 12:02:00,13203647.4490435,-357054.438698616,3.51289296552739,-1,37.3701949995054,-12.86,0.00912938244643608,-0.0700000000000001</t>
  </si>
  <si>
    <t>2025-05-06 12:03:00,,560,,,,560,559.5,560,,,,562,555</t>
  </si>
  <si>
    <t>2025-05-06 12:03:00,490,,,480,470,,481,482,,,,485,480</t>
  </si>
  <si>
    <t>2025-05-06 12:03:00,5800,,5650,,,5700,5610,5620,,5610,,5650,5550</t>
  </si>
  <si>
    <t>2025-05-06 12:03:00,19475,,,,19400,,19800,,,,,20100,19400</t>
  </si>
  <si>
    <t>2025-05-06 12:03:00,-250014195.230932,-283169161.199858,13431.9592995169,9982,10549.5115942029,5624.06,1316.07636020426,2677.95</t>
  </si>
  <si>
    <t>2025-05-06 12:03:00,408573875.16385,-79094062.2239583,2600.25073420791,3935,3706.70281309038,3394.11,279.874937007768,1668.44</t>
  </si>
  <si>
    <t>2025-05-06 12:03:00,-5767406.11215729,-20674969.2470149,1328.85857142857,466,10354.8595428571,4618.98,3.13685594930799,167.86</t>
  </si>
  <si>
    <t>2025-05-06 12:03:00,12856876.8845404,-70426.9938144156,26.034246031746,3,133.967019047619,87.8,-0.00121003633063944,0.9</t>
  </si>
  <si>
    <t>2025-05-06 12:04:00,,560,562,,,560,559.5,,560,560,,562,555</t>
  </si>
  <si>
    <t>2025-05-06 12:04:00,490,,,480,470,,481,,,,,485,480</t>
  </si>
  <si>
    <t>2025-05-06 12:04:00,5800,,5650,,,5700,5610,,5620,,,5650,5550</t>
  </si>
  <si>
    <t>2025-05-06 12:04:00,19475,,,,19400,,19800,,,,,20100,19400</t>
  </si>
  <si>
    <t>2025-05-06 12:04:00,-193986768.201161,1690390182.29298,-1525.17142857144,-2978,-512.349238095255,-7130.19,-319.897601605225,-1644.77</t>
  </si>
  <si>
    <t>2025-05-06 12:04:00,410767186.870167,385169727.624149,-1079.27045454545,-2349,-370.040454545455,-1242.67,-281.742446828571,-740.05</t>
  </si>
  <si>
    <t>2025-05-06 12:04:00,-5034592.25822378,-3518558.10067978,-834.033333333335,-226,-8872.95183333341,-6392.8,-6.8467776186177,-289.96</t>
  </si>
  <si>
    <t>2025-05-06 12:04:00,13995903.8685361,-5345.57802764898,2.22681681681682,3,109.40278026598,-178.54,-0.00122498128465519,-1.05</t>
  </si>
  <si>
    <t>2025-05-06 12:05:00,,560,,,,560,559.5,,,,,562,555</t>
  </si>
  <si>
    <t>2025-05-06 12:05:00,490,,,480,470,,481,482,,482,,485,480</t>
  </si>
  <si>
    <t>2025-05-06 12:05:00,5800,,5650,,,5700,5610,,,,,5650,5550</t>
  </si>
  <si>
    <t>2025-05-06 12:05:00,19475,,,19700,19400,,19800,,,,,20100,19400</t>
  </si>
  <si>
    <t>2025-05-06 12:05:00,-303636222.985973,-105686817.101876,664.558730158732,-814,-234.205873015873,-2957.57,-97.699787332047,-1296.95</t>
  </si>
  <si>
    <t>2025-05-06 12:05:00,372948781.235973,73302604.3090808,2302.97848673066,3731,3162.14092320723,3867.75,49.0145135189646,1663.69</t>
  </si>
  <si>
    <t>2025-05-06 12:05:00,-6440112.72339854,-28183265.3247619,574.066666666668,1212,8600.77733333334,8302.55,-2.19501210806113,327.59</t>
  </si>
  <si>
    <t>2025-05-06 12:05:00,8427442.05694383,-183060.238719842,9.18939393939397,53,-586.036045454544,2301.74,-0.0381072518692274,13.21</t>
  </si>
  <si>
    <t>2025-05-06 12:06:00,,560,562,,,560,559.5,560,,,560,562,555</t>
  </si>
  <si>
    <t>2025-05-06 12:06:00,490,,484,,470,,481,482,,,,485,480</t>
  </si>
  <si>
    <t>2025-05-06 12:06:00,5800,,5650,,,5700,5610,,,,,5650,5550</t>
  </si>
  <si>
    <t>2025-05-06 12:06:00,19475,,19900,,19400,,19800,,,,,20100,19400</t>
  </si>
  <si>
    <t>2025-05-06 12:06:00,-188047131.086093,2650389043.06764,-1919.01587301587,1882,-1086.87676190479,4150.6,676.778605894388,691.79</t>
  </si>
  <si>
    <t>2025-05-06 12:06:00,415680361.309561,990006680.185131,-186.078106185005,313,1331.06726929392,996.51,523.44460052668,300.09</t>
  </si>
  <si>
    <t>2025-05-06 12:06:00,-4776356.42230342,15506953.2705597,-1449.12619047619,-1525,75.8770476190752,-70.8400000000003,-1.52605027484989,-95.54</t>
  </si>
  <si>
    <t>2025-05-06 12:06:00,13788391.3082138,52056.908128415,-24.7052877697842,-6,-681.917069064748,-52.91,0.0235038319526973,-0.34</t>
  </si>
  <si>
    <t>2025-05-06 12:07:00,,560,562,,,560,558.5,,560,,,562,555</t>
  </si>
  <si>
    <t>2025-05-06 12:07:00,490,,484,,470,,500,,482,,,485,480</t>
  </si>
  <si>
    <t>2025-05-06 12:07:00,5800,,5650,,,5700,5610,,,,,5650,5550</t>
  </si>
  <si>
    <t>2025-05-06 12:07:00,19475,,,,19400,,19800,,,,,20100,19400</t>
  </si>
  <si>
    <t>2025-05-06 12:07:00,-213802354.852584,3335056924.398,-1338.52272727274,-1903,-844.589090909103,-464.83,-708.556285220396,-415.18</t>
  </si>
  <si>
    <t>2025-05-06 12:07:00,415480280.704891,976662619.81406,-4712.11211180125,-3788,-2553.94413043479,-2551.45,-431.220768555421,-1326.04</t>
  </si>
  <si>
    <t>2025-05-06 12:07:00,-5770910.11611978,-6574845.22537813,-1394.43333333334,-1281,-16975.4046666667,-9882.67,6.15030756979478,-467.47</t>
  </si>
  <si>
    <t>2025-05-06 12:07:00,9049686.43838344,-57374.9283278355,19.6939115290839,11,188.572597910136,443.42,-0.0211674312738102,2.47</t>
  </si>
  <si>
    <t>2025-05-06 12:08:00,,560,562,,,560,559.5,,,,,562,555</t>
  </si>
  <si>
    <t>2025-05-06 12:08:00,490,,,480,470,,500,,482,,,485,480</t>
  </si>
  <si>
    <t>2025-05-06 12:08:00,5800,,5650,,,5700,5610,,,,,5650,5550</t>
  </si>
  <si>
    <t>2025-05-06 12:08:00,19475,,,,19400,,19800,,,,,20100,19400</t>
  </si>
  <si>
    <t>2025-05-06 12:08:00,-210657128.215367,2810181332.94486,-1518.04603174603,-3783,-1653.13551515152,-2880.91,-30.4962175403608,-1322.68</t>
  </si>
  <si>
    <t>2025-05-06 12:08:00,394123969.321131,336990483.555041,-5445.45833333331,-4467,-5014.94988636361,-3883.45,6.09966028638449,-1792.66</t>
  </si>
  <si>
    <t>2025-05-06 12:08:00,-5222249.65829837,-5536623.58780477,-291.883333333332,-330,-2066.6985,-960.85,-8.43791597422724,-69.03</t>
  </si>
  <si>
    <t>2025-05-06 12:08:00,9605780.01566426,-26264.6293492313,-20.6827380952381,-23,-252.126857142857,-260.27,0.011271232539726,-3.9</t>
  </si>
  <si>
    <t>2025-05-06 12:09:00,,560,562,,,560,559.5,,,,,562,555</t>
  </si>
  <si>
    <t>2025-05-06 12:09:00,490,,484,,470,,500,,,,,485,480</t>
  </si>
  <si>
    <t>2025-05-06 12:09:00,5800,,5650,,,5700,5610,,,,,5650,5550</t>
  </si>
  <si>
    <t>2025-05-06 12:09:00,19475,,19900,,19400,,19800,,,,,20100,19400</t>
  </si>
  <si>
    <t>2025-05-06 12:09:00,-62252643.5251277,7348438730.81258,3632.61111111111,3541,2172.88484126984,837.25,-141.999017762362,638.97</t>
  </si>
  <si>
    <t>2025-05-06 12:09:00,430532328.551291,1381144182.40813,-1017.76926406926,-472,-1101.4982034632,-1089.23,23.413619599543,-343.54</t>
  </si>
  <si>
    <t>2025-05-06 12:09:00,-3379369.04890628,44647819.014953,-931.715384615386,-797,-6455.52284615386,-6680.74,-2.59942388024967,-330.02</t>
  </si>
  <si>
    <t>2025-05-06 12:09:00,13427818.6234744,118029.708253873,-5.57022517422852,-1,-320.583013206092,223.66,-0.00540169319855995,0.23</t>
  </si>
  <si>
    <t>2025-05-06 12:10:00,,560,562,,,560,559.5,,,,,562,555</t>
  </si>
  <si>
    <t>2025-05-06 12:10:00,490,,,480,470,,481,482,,,,485,480</t>
  </si>
  <si>
    <t>2025-05-06 12:10:00,5800,,5650,,,5700,5610,,,,,5650,5550</t>
  </si>
  <si>
    <t>2025-05-06 12:10:00,19475,,,,19400,,19800,,,,,20100,19400</t>
  </si>
  <si>
    <t>2025-05-06 12:10:00,-191168960.968726,877707510.122432,5626.73629148631,8095,3353.51883838385,2493.17,-673.811549913947,1302.51</t>
  </si>
  <si>
    <t>2025-05-06 12:10:00,403789706.842514,-320621246.404339,2644.9055500821,2464,3261.55713054187,2990.53,40.0615991348743,1166.94</t>
  </si>
  <si>
    <t>2025-05-06 12:10:00,-4604807.55312331,8823931.40906285,2132.71,2152,19089.8882,12840.75,1.10182477967584,605.64</t>
  </si>
  <si>
    <t>2025-05-06 12:10:00,10216574.8825967,-71448.4823237479,24.6949579831933,23,229.565025210084,154.64,-0.0147491628070825,2.58</t>
  </si>
  <si>
    <t>2025-05-06 12:11:00,,560,562,,,560,559.5,,,,,562,555</t>
  </si>
  <si>
    <t>2025-05-06 12:11:00,490,,,480,470,,481,,,,,485,480</t>
  </si>
  <si>
    <t>2025-05-06 12:11:00,5800,,5650,,,5700,5610,,,,,5650,5550</t>
  </si>
  <si>
    <t>2025-05-06 12:11:00,19475,,19900,,19400,,19800,,,,,20100,19400</t>
  </si>
  <si>
    <t>2025-05-06 12:11:00,-131795714.182126,4868318194.66555,-670.546031746029,219,-1248.5446031746,-2000.23,110.961626775163,-784.4</t>
  </si>
  <si>
    <t>2025-05-06 12:11:00,412048477.284867,834864389.277975,530.385393907168,221,849.137310828956,197.45,92.0225749889437,71.12</t>
  </si>
  <si>
    <t>2025-05-06 12:11:00,-5044586.52742016,40683143.8304708,-75.1000000000009,-301,2272.64216666666,1060.23,7.88040398471813,16.94</t>
  </si>
  <si>
    <t>2025-05-06 12:11:00,11432819.7883555,40670.6517740592,2.01554621848738,9,-127.823371848739,18.75,-0.00825171270477989,0.82</t>
  </si>
  <si>
    <t>2025-05-06 12:12:00,,560,562,,,560,559.5,,,,,562,555</t>
  </si>
  <si>
    <t>2025-05-06 12:12:00,490,,,480,470,,481,482,,,,485,480</t>
  </si>
  <si>
    <t>2025-05-06 12:12:00,5800,,5650,,,5700,5610,,,,,5650,5550</t>
  </si>
  <si>
    <t>2025-05-06 12:12:00,19475,,,,19400,,19800,,,,,20100,19400</t>
  </si>
  <si>
    <t>2025-05-06 12:12:00,-182967531.957418,2495687537.98897,119.904761904758,234,1206.96571428571,1299.12,61.8927788749457,806.72</t>
  </si>
  <si>
    <t>2025-05-06 12:12:00,391215440.993533,241688021.535205,562.60986050986,912,776.448427128427,1352.83,214.447463412749,520.92</t>
  </si>
  <si>
    <t>2025-05-06 12:12:00,-5671879.90974373,11111603.7150919,-316.051666666673,-72,-2374.49478333349,2188.91,9.36790071813147,24.77</t>
  </si>
  <si>
    <t>2025-05-06 12:12:00,12097683.7755855,-94423.4680076588,-9.90967479674797,-5,-360.292894579946,-77.51,0.00595343092574826,-1.04</t>
  </si>
  <si>
    <t>2025-05-06 12:13:00,,560,562,,,560,559.5,,,,,562,555</t>
  </si>
  <si>
    <t>2025-05-06 12:13:00,490,,,480,470,,481,,,,,485,480</t>
  </si>
  <si>
    <t>2025-05-06 12:13:00,5800,,5650,,,5700,5610,,,,,5650,5550</t>
  </si>
  <si>
    <t>2025-05-06 12:13:00,19475,,19900,,19400,,19800,,,,,20100,19400</t>
  </si>
  <si>
    <t>2025-05-06 12:13:00,-136521069.35247,4385073733.94527,2158.38484848485,3376,1242.03536363636,1064.89,53.8295786504214,713.2</t>
  </si>
  <si>
    <t>2025-05-06 12:13:00,394701755.531065,850308001.498065,5.47691511387177,-323,-141.485013457557,-270.02,-61.6880569086006,-128.03</t>
  </si>
  <si>
    <t>2025-05-06 12:13:00,-5002843.24795681,34912159.994206,109.883333333333,-1,438.836333333334,1010.35,3.43905040052177,48.52</t>
  </si>
  <si>
    <t>2025-05-06 12:13:00,13163967.5394846,811.004390450578,-2.7563492063492,-2,-54.0950079365078,-60.81,-0.00298289712274584,-0.72</t>
  </si>
  <si>
    <t>2025-05-06 12:14:00,,560,562,,,560,559.5,,,,,562,555</t>
  </si>
  <si>
    <t>2025-05-06 12:14:00,490,,,480,470,,481,,,,,485,480</t>
  </si>
  <si>
    <t>2025-05-06 12:14:00,5800,,5650,,,5700,5610,,,,,5650,5550</t>
  </si>
  <si>
    <t>2025-05-06 12:14:00,19475,,19900,,19400,,19800,,,,,20100,19400</t>
  </si>
  <si>
    <t>2025-05-06 12:14:00,-126836200.991991,4714802403.04245,-1307.34285714286,-1447,-608.072571428571,-491.37,203.920873822569,-268.96</t>
  </si>
  <si>
    <t>2025-05-06 12:14:00,402024654.438944,601220623.194753,383.640692640693,775,539.772586580086,930.51,24.6029613110973,447.58</t>
  </si>
  <si>
    <t>2025-05-06 12:14:00,-3995167.8100261,39605546.3933068,-18.2866666666668,127,422.82176666667,1262.7,2.51320826282005,64.6</t>
  </si>
  <si>
    <t>2025-05-06 12:14:00,12027285.4500451,1064.31723493421,2.31820728291317,-15,-9.26775910364148,-59.6,-0.0383932020869248,-1.31</t>
  </si>
  <si>
    <t>2025-05-06 12:15:00,,560,562,,,560,559.5,,,,,562,555</t>
  </si>
  <si>
    <t>2025-05-06 12:15:00,490,,,480,470,,481,,,,,485,480</t>
  </si>
  <si>
    <t>2025-05-06 12:15:00,5800,,5650,,,5700,5610,,,,,5650,5550</t>
  </si>
  <si>
    <t>2025-05-06 12:15:00,19475,,,,19400,,19800,,,,,20100,19400</t>
  </si>
  <si>
    <t>2025-05-06 12:15:00,-161263258.184586,4178758307.00538,1241.20555555556,429,2392.13983333333,800.7,-48.2631851632291,251.13</t>
  </si>
  <si>
    <t>2025-05-06 12:15:00,407977882.433521,789771848.325341,-191.09706959707,-527,-321.801575091575,-723.08,-16.3197690047019,-313.46</t>
  </si>
  <si>
    <t>2025-05-06 12:15:00,-5329968.15910498,33404774.0291346,138.709523809524,771,4124.94707142856,6284.72,0.326363010857489,280</t>
  </si>
  <si>
    <t>2025-05-06 12:15:00,9391753.0999289,-6489.48453122541,4.77268067840916,20,207.134426131926,716.21,-0.0121039632085028,6.59</t>
  </si>
  <si>
    <t>2025-05-06 12:16:00,,560,562,,,560,559.5,,,,,562,555</t>
  </si>
  <si>
    <t>2025-05-06 12:16:00,490,,484,,470,,481,,482,,,485,480</t>
  </si>
  <si>
    <t>2025-05-06 12:16:00,5800,,5650,,,5700,5610,,,,,5650,5550</t>
  </si>
  <si>
    <t>2025-05-06 12:16:00,,,19900,,19400,,19800,,,,,20100,19400</t>
  </si>
  <si>
    <t>2025-05-06 12:16:00,-48779745.825227,7007500093.23785,-1719.03445165945,-183,-805.127474747477,777.67,403.528690263061,348.88</t>
  </si>
  <si>
    <t>2025-05-06 12:16:00,417751767.995116,1529902772.90816,-970.535361485923,-1900,-407.381069132099,-1712.58,-53.1671718052506,-759.68</t>
  </si>
  <si>
    <t>2025-05-06 12:16:00,-3162021.90891435,63367766.7972429,-1065.51666666667,-1201,-6512.58066666666,-8154.75,3.88732949073219,-356.31</t>
  </si>
  <si>
    <t>2025-05-06 12:16:00,13634702.8719509,152997.362838426,-8.11752810163986,-21,208.619512167299,230.35,0.0137818559714076,0.3</t>
  </si>
  <si>
    <t>2025-05-06 12:17:00,,560,562,,,560,559.5,,,,,562,555</t>
  </si>
  <si>
    <t>2025-05-06 12:17:00,490,,484,,470,,481,,,,,485,480</t>
  </si>
  <si>
    <t>2025-05-06 12:17:00,5800,,5650,,,5700,5610,,,,,5650,5550</t>
  </si>
  <si>
    <t>2025-05-06 12:17:00,19475,,19900,,19400,,19800,,,,,20100,19400</t>
  </si>
  <si>
    <t>2025-05-06 12:17:00,-92670334.1352341,4712562454.89689,-2024.92301587303,-3508,-149.768277777792,-2314.16,-488.764081668793,-1169.68</t>
  </si>
  <si>
    <t>2025-05-06 12:17:00,406250433.706887,1078998804.8324,318.480511560338,-451,634.947527431964,-642.68,8.07960509047611,-267.91</t>
  </si>
  <si>
    <t>2025-05-06 12:17:00,-4037041.6557086,53705635.8554077,80.5361111111112,83,2281.99813888889,396.59,1.0269698911824,10.72</t>
  </si>
  <si>
    <t>2025-05-06 12:17:00,13839932.1779858,69779.8607265755,-3.64774702984642,3,91.9461152564473,182.6,0.00677657876626332,1.58</t>
  </si>
  <si>
    <t>2025-05-06 12:18:00,,560,562,,,560,559.5,,,,,562,555</t>
  </si>
  <si>
    <t>2025-05-06 12:18:00,490,,484,,470,,481,,,,,485,480</t>
  </si>
  <si>
    <t>2025-05-06 12:18:00,5800,,5650,,,5700,5610,,,,,5650,5550</t>
  </si>
  <si>
    <t>2025-05-06 12:18:00,19475,,19900,,19400,,19800,,,,,20100,19400</t>
  </si>
  <si>
    <t>2025-05-06 12:18:00,-98326737.3850965,5574093212.03057,2318.19047619048,3149,1576.01029761905,1970.36,82.1466587082137,981.64</t>
  </si>
  <si>
    <t>2025-05-06 12:18:00,411026916.554079,1420950905.91881,-531.12619047619,-809,-170.453452380952,-418.75,85.9129394755303,-235.35</t>
  </si>
  <si>
    <t>2025-05-06 12:18:00,-3169937.84175196,52648128.4978768,-183.741025641026,-38,-56.6708205128286,-968.89,1.00573315945236,-28.06</t>
  </si>
  <si>
    <t>2025-05-06 12:18:00,13865306.4672003,90099.1899475724,3.42422889610391,5,131.597224837663,161.77,0.058036217560463,1.25</t>
  </si>
  <si>
    <t>2025-05-06 12:19:00,,560,562,,,560,558.5,,,,,562,555</t>
  </si>
  <si>
    <t>2025-05-06 12:19:00,490,,483,,470,,481,,,,,485,480</t>
  </si>
  <si>
    <t>2025-05-06 12:19:00,5800,,5650,,,5700,5610,,,,,5650,5550</t>
  </si>
  <si>
    <t>2025-05-06 12:19:00,19475,,19900,,19400,,19800,,,,,20100,19400</t>
  </si>
  <si>
    <t>2025-05-06 12:19:00,-55982424.4040448,8523552804.4641,-486.047619047619,-1428,-350.739047619047,-1213.56,25.1486185671146,-572.57</t>
  </si>
  <si>
    <t>2025-05-06 12:19:00,410305912.875894,1496579551.50709,206.113095238095,301,182.906488095238,210.83,-22.6411063676856,114.11</t>
  </si>
  <si>
    <t>2025-05-06 12:19:00,-4920731.02804862,62845961.1099737,-189.55,-425,-912.719999999998,-1335.62,-1.94849389795564,-75.18</t>
  </si>
  <si>
    <t>2025-05-06 12:19:00,13272351.7610182,117454.899526066,-0.202362637362636,-3,2.58862802197804,-25.62,0.00458990561291293,-0.39</t>
  </si>
  <si>
    <t>2025-05-06 12:20:00,,560,562,,,560,559.5,,,,,562,555</t>
  </si>
  <si>
    <t>2025-05-06 12:20:00,490,,,480,470,,481,,,,,485,480</t>
  </si>
  <si>
    <t>2025-05-06 12:20:00,5800,,5650,,,5700,5610,,,,,5650,5550</t>
  </si>
  <si>
    <t>2025-05-06 12:20:00,19475,,19900,,19400,,19800,,,,,20100,19400</t>
  </si>
  <si>
    <t>2025-05-06 12:20:00,-150450953.514498,5145360793.39572,-76.8397435897437,533,663.446289377289,677.55,-316.017106173508,229.9</t>
  </si>
  <si>
    <t>2025-05-06 12:20:00,393394827.847454,755936623.789916,175.563158866995,663,162.138303530377,1126.14,-178.70437542117,402.39</t>
  </si>
  <si>
    <t>2025-05-06 12:20:00,-5624204.46031115,38103521.9376137,429.435,455,2018.15445,685.07,1.32053759474895,49.9</t>
  </si>
  <si>
    <t>2025-05-06 12:20:00,11791814.3812352,21056.9527576252,5.29301254301254,5,167.838250638251,183.15,0.0074166455158202,1.64</t>
  </si>
  <si>
    <t>2025-05-06 12:21:00,,560,,,,560,559.5,,560,,,562,555</t>
  </si>
  <si>
    <t>2025-05-06 12:21:00,490,,,480,470,,481,,482,,,485,480</t>
  </si>
  <si>
    <t>2025-05-06 12:21:00,5800,,5650,,,5700,5610,,,,,5650,5600</t>
  </si>
  <si>
    <t>2025-05-06 12:21:00,19475,,,19700,19400,,19800,,,,,20100,19400</t>
  </si>
  <si>
    <t>2025-05-06 12:21:00,-317374048.560561,-814974553.811579,-18960.1253905515,-9164,-14942.2854471579,-9248.9,194.667823999567,-4470.93</t>
  </si>
  <si>
    <t>2025-05-06 12:21:00,344843262.058655,-589939743.00889,-2175.02785642858,-1934,-2254.96355830272,-1755.1,-64.4721677580062,-1132.34</t>
  </si>
  <si>
    <t>2025-05-06 12:21:00,-7127135.21506563,-43447831.1397888,-574.672753623188,-1251,-275.475962318853,-4466.98,6.83592672821888,-365.88</t>
  </si>
  <si>
    <t>2025-05-06 12:21:00,7488425.17681263,-316641.613916145,28.2178975788628,53,448.368757891301,416.89,-0.0406268241165346,6.51</t>
  </si>
  <si>
    <t>2025-05-06 12:22:00,,560,562,,,560,559.5,,,,,562,555</t>
  </si>
  <si>
    <t>2025-05-06 12:22:00,490,,,480,470,,481,,,482,,485,480</t>
  </si>
  <si>
    <t>2025-05-06 12:22:00,5800,,,5600,,5700,5610,,,,,5650,5600</t>
  </si>
  <si>
    <t>2025-05-06 12:22:00,19475,,,19700,19400,,19800,,,,,20100,19400</t>
  </si>
  <si>
    <t>2025-05-06 12:22:00,-281372593.13474,191801688.004071,-3986.61562049062,-4121,-695.195458152959,-912.68,359.83448024815,-533.45</t>
  </si>
  <si>
    <t>2025-05-06 12:22:00,311665653.259972,-690383784.787271,-2269.86596860836,-1363,-1586.10565381065,-238.16,-274.529967036084,-138.18</t>
  </si>
  <si>
    <t>2025-05-06 12:22:00,-6149686.98992733,-53383045.0146752,-526.879166666663,-314,-21086.8840416665,-5646.7,8.34216586490448,-162.64</t>
  </si>
  <si>
    <t>2025-05-06 12:22:00,10509247.1297868,-304915.73847456,-33.9104931300583,-25,-353.602907444005,-213.59,0.00112056714175366,-3.44</t>
  </si>
  <si>
    <t>2025-05-06 12:23:00,,560,,,,560,559.5,,,,,562,555</t>
  </si>
  <si>
    <t>2025-05-06 12:23:00,490,,,480,470,,481,,,481,,485,480</t>
  </si>
  <si>
    <t>2025-05-06 12:23:00,5800,,,5600,,5700,5610,,,,,5650,5600</t>
  </si>
  <si>
    <t>2025-05-06 12:23:00,19475,,,19700,19400,,19800,,,,,20100,19400</t>
  </si>
  <si>
    <t>2025-05-06 12:23:00,-365215381.284227,-1383899417.07843,-1149.28253968254,-2343,-332.060619047616,-1297.71,81.8720780012954,-767.06</t>
  </si>
  <si>
    <t>2025-05-06 12:23:00,327330510.268426,-775899691.310712,2029.15298941799,3723,1426.37763015873,3066.21,-142.970135250145,1429.72</t>
  </si>
  <si>
    <t>2025-05-06 12:23:00,-7442957.31517319,-61184317.5987638,58.8900000000001,-842,-867.9212,-3706.24,-8.15900200398406,-254.64</t>
  </si>
  <si>
    <t>2025-05-06 12:23:00,7341856.84161093,-390928.915865357,12.7061471861472,7,146.028936363636,26.86,0.0104648903969907,0.64</t>
  </si>
  <si>
    <t>2025-05-06 12:24:00,,560,,,,560,559.5,,,,559,562,555</t>
  </si>
  <si>
    <t>2025-05-06 12:24:00,490,,,480,470,,481,,,,481,485,480</t>
  </si>
  <si>
    <t>2025-05-06 12:24:00,5800,,,5600,,5700,5610,,,,,5650,5600</t>
  </si>
  <si>
    <t>2025-05-06 12:24:00,19475,,,19700,19400,,19800,,,,,20100,19400</t>
  </si>
  <si>
    <t>2025-05-06 12:24:00,-410279280.684957,-3499775776.47553,-6800.71825396828,-7407,-5765.91130952383,-5126.1,-31.3221278834341,-2573.17</t>
  </si>
  <si>
    <t>2025-05-06 12:24:00,305405404.318848,-1266275308.47336,-31.8769943019941,500,-1235.86956623932,-634.94,254.840668709468,-334.24</t>
  </si>
  <si>
    <t>2025-05-06 12:24:00,-7781993.75847798,-92024778.1182432,-1353.11333333334,-1984,-10559.6622000001,-11217.98,-0.534492335077803,-578.73</t>
  </si>
  <si>
    <t>2025-05-06 12:24:00,7083691.33197743,-453775.618658497,-5.88297619047619,-9,-22.8078178571429,-80.47,-0.00804409681743377,-1.33</t>
  </si>
  <si>
    <t>2025-05-06 12:25:00,,560,,,,560,559.5,,,,,562,555</t>
  </si>
  <si>
    <t>2025-05-06 12:25:00,490,,,480,470,,481,,,,,485,480</t>
  </si>
  <si>
    <t>2025-05-06 12:25:00,5800,,,5600,,5700,5610,,,,,5650,5600</t>
  </si>
  <si>
    <t>2025-05-06 12:25:00,19475,,,19700,19400,,19800,,,,,20100,19400</t>
  </si>
  <si>
    <t>2025-05-06 12:25:00,-392898616.972087,-4871148400.97717,9177.89166666665,5445,6600.71324999998,3405.12,-53.0494930240639,1981.58</t>
  </si>
  <si>
    <t>2025-05-06 12:25:00,310021448.989232,-1399524149.50063,-141.228528401956,1198,-464.120514782714,873.32,-203.008774301618,442.59</t>
  </si>
  <si>
    <t>2025-05-06 12:25:00,-6255491.91465679,-105724322.915368,953.155357142862,15,7378.26669642861,-272.72,-10.7325548686202,11.37</t>
  </si>
  <si>
    <t>2025-05-06 12:25:00,7079139.20269711,-474400.106597661,-7.51302965327356,-12,-81.5058200945397,-118.8,-0.0205339798966947,-2.22</t>
  </si>
  <si>
    <t>2025-05-06 12:26:00,,560,,,,560,559.5,,,,,562,555</t>
  </si>
  <si>
    <t>2025-05-06 12:26:00,490,,,480,470,,481,,,,,485,480</t>
  </si>
  <si>
    <t>2025-05-06 12:26:00,5800,,,5600,,5700,5610,,,,,5650,5600</t>
  </si>
  <si>
    <t>2025-05-06 12:26:00,19475,,,19700,19400,,19800,,,,,20100,19400</t>
  </si>
  <si>
    <t>2025-05-06 12:26:00,-438222633.386674,-3846034652.59662,8430,3480,7258.00933333334,1930.47,353.832667815865,877.76</t>
  </si>
  <si>
    <t>2025-05-06 12:26:00,348475044.879431,-1164312496.18009,1637.26814750291,2250,1769.81019454123,2556.98,-88.0070948541654,1032.07</t>
  </si>
  <si>
    <t>2025-05-06 12:26:00,-8805909.8059325,-103647906.095833,1279.45333333334,817,12333.0582666667,6628.8,-0.0203570916703946,321.44</t>
  </si>
  <si>
    <t>2025-05-06 12:26:00,6896343.17998866,-490997.344428556,12.4722222222222,11,213.481388888889,94.1,0.00753293915850874,1.5</t>
  </si>
  <si>
    <t>2025-05-06 12:27:00,,560,562,,,560,559.5,,560,,,562,555</t>
  </si>
  <si>
    <t>2025-05-06 12:27:00,490,,,480,470,,500,482,,,,485,480</t>
  </si>
  <si>
    <t>2025-05-06 12:27:00,5800,,,5600,,5700,5610,,,,,5650,5600</t>
  </si>
  <si>
    <t>2025-05-06 12:27:00,19475,,,19700,19400,,19800,,,,,20100,19400</t>
  </si>
  <si>
    <t>2025-05-06 12:27:00,-280900743.901891,1541538813.48575,-5279.16136363636,-6284,-3911.94316666666,-5235.84,173.997872320909,-2457.55</t>
  </si>
  <si>
    <t>2025-05-06 12:27:00,353166681.143835,298885169.41331,1650.56326165886,3278,564.376180546037,1528.01,-5.11870586392742,1358.71</t>
  </si>
  <si>
    <t>2025-05-06 12:27:00,-5642927.47999866,-45017566.5272968,-366.626666666666,-137,-11415.9568666666,-4175.99,-1.05055510134141,-98.83</t>
  </si>
  <si>
    <t>2025-05-06 12:27:00,13308039.4132935,-177381.729602053,-56.9888888888889,-16,-529.015206349206,-155.01,0.016851199483861,-1.87</t>
  </si>
  <si>
    <t>2025-05-06 12:28:00,,560,,,,560,559.5,,,,,562,555</t>
  </si>
  <si>
    <t>2025-05-06 12:28:00,490,,,480,470,,500,,482,,,485,480</t>
  </si>
  <si>
    <t>2025-05-06 12:28:00,5800,,,5600,,5700,5610,,,5610,,5650,5600</t>
  </si>
  <si>
    <t>2025-05-06 12:28:00,19475,,,19700,19400,,19800,,,,,20100,19400</t>
  </si>
  <si>
    <t>2025-05-06 12:28:00,-373321832.838062,-532580989.75393,-9308.89999999999,-5860,-8101.69099999999,-4669.32,217.232545371019,-2179.34</t>
  </si>
  <si>
    <t>2025-05-06 12:28:00,332709198.991491,-192782203.307843,-3831.21357057974,-2942,-3614.59368190306,-2580.21,-113.108769480469,-1251.96</t>
  </si>
  <si>
    <t>2025-05-06 12:28:00,-7743805.24422652,-70010224.3803606,-1280.36666666666,-813,-6599.02699999995,-2670.85,-11.6556196694168,-136.03</t>
  </si>
  <si>
    <t>2025-05-06 12:28:00,7401822.82749744,-275118.838033505,7.85714285714286,5,128.5,52.5,0.00776544347005775,0.7</t>
  </si>
  <si>
    <t>2025-05-06 12:29:00,,560,,,,560,559.5,,,,,562,555</t>
  </si>
  <si>
    <t>2025-05-06 12:29:00,490,,,480,470,,500,482,,,,485,480</t>
  </si>
  <si>
    <t>2025-05-06 12:29:00,5800,,,5600,,5700,5610,,,,,5650,5600</t>
  </si>
  <si>
    <t>2025-05-06 12:29:00,19475,,,19700,19400,,19800,,,,,20100,19400</t>
  </si>
  <si>
    <t>2025-05-06 12:29:00,-358364610.075276,-1839525855.73219,10221.1878787879,5159,10815.0756969697,3740.27,-193.653826236701,1694.82</t>
  </si>
  <si>
    <t>2025-05-06 12:29:00,344125387.416271,-588945317.056817,8285.3075757576,2980,7835.22960606063,2691.73,108.386833350127,1256.3</t>
  </si>
  <si>
    <t>2025-05-06 12:29:00,-7613869.27139632,-72680098.2434218,3236.01666666666,2178,42287.2733333332,20452.99,-10.5860308900564,824.3</t>
  </si>
  <si>
    <t>2025-05-06 12:29:00,7508488.22508704,-289093.109514975,6.27209235209235,6,55.1591163059163,37.81,0.0115588592098444,0.71</t>
  </si>
  <si>
    <t>2025-05-06 12:30:00,,560,562,,,560,558.5,,,,,562,555</t>
  </si>
  <si>
    <t>2025-05-06 12:30:00,490,,483,,470,,500,,,,,485,480</t>
  </si>
  <si>
    <t>2025-05-06 12:30:00,5800,,,5600,,5700,5610,,,,,5650,5600</t>
  </si>
  <si>
    <t>2025-05-06 12:30:00,19475,,,19700,19400,,19800,,,,,20100,19400</t>
  </si>
  <si>
    <t>2025-05-06 12:30:00,-300984833.830482,1158546647.86712,3913.19999999999,5929,3101.72066666666,2963.05,-248.810304753715,1652.61</t>
  </si>
  <si>
    <t>2025-05-06 12:30:00,351679604.191374,515786618.887269,1081.47959770115,574,874.782879310346,246.88,20.3965834057302,163.46</t>
  </si>
  <si>
    <t>2025-05-06 12:30:00,-5835903.4596374,-61910057.7902689,414.699999999999,759,1859.16699999999,4089.69,-5.22771200152028,226.08</t>
  </si>
  <si>
    <t>2025-05-06 12:30:00,11577104.5488863,-181917.2224781,-7.61206959706961,-9,-215.71427912088,-920.17,0.014890992511253,-5.26</t>
  </si>
  <si>
    <t>2025-05-06 12:31:00,,560,562,,,560,559.5,,,,,562,555</t>
  </si>
  <si>
    <t>2025-05-06 12:31:00,490,,483,,470,,500,,482,,,485,480</t>
  </si>
  <si>
    <t>2025-05-06 12:31:00,5800,,,5610,,5700,5610,,,,,5650,5600</t>
  </si>
  <si>
    <t>2025-05-06 12:31:00,19475,,,,19400,,19800,,,,,20100,19400</t>
  </si>
  <si>
    <t>2025-05-06 12:31:00,-261732644.114561,2317489371.8802,-1482.85277777777,-1378,113.422634920639,224.19,239.013489691975,125.15</t>
  </si>
  <si>
    <t>2025-05-06 12:31:00,349782722.600822,786659415.126167,292.161624743184,-1473,1855.30540996169,-238.61,84.2349670275131,-325.77</t>
  </si>
  <si>
    <t>2025-05-06 12:31:00,-5121196.96428482,-34914784.1661056,-288.776666666666,-428,-4873.67376666668,-1797.25,-2.2890121725405,-52.71</t>
  </si>
  <si>
    <t>2025-05-06 12:31:00,13249485.3826484,-99115.6017838246,-8.54007936507937,-6,-227.787325396826,-102.61,0.00556312247030365,-1.5</t>
  </si>
  <si>
    <t>2025-05-06 12:32:00,,560,,,,560,559.5,,,,,562,555</t>
  </si>
  <si>
    <t>2025-05-06 12:32:00,490,,,480,470,,500,,,,,485,480</t>
  </si>
  <si>
    <t>2025-05-06 12:32:00,5800,,,5600,,5700,5610,,,,,5650,5600</t>
  </si>
  <si>
    <t>2025-05-06 12:32:00,19475,,,,19400,,19800,,,,,20100,19400</t>
  </si>
  <si>
    <t>2025-05-06 12:32:00,-323144680.085662,-1594073199.25759,2138.98333333333,2917,1227.69933333333,1605.35,-11.6894103344232,969.24</t>
  </si>
  <si>
    <t>2025-05-06 12:32:00,332615126.044774,-187739451.961962,454.016304347826,1575,380.271884057971,1074.63,-152.797386047608,626.41</t>
  </si>
  <si>
    <t>2025-05-06 12:32:00,-7744601.65012944,-48662854.1811742,636.699999999999,412,1056.719,423.03,7.87769397707661,51.11</t>
  </si>
  <si>
    <t>2025-05-06 12:32:00,10639569.3033427,-121521.177550731,2.95430672268908,3,55.311267857143,39.5,0.0113786676361591,0.41</t>
  </si>
  <si>
    <t>2025-05-06 12:33:00,,560,562,,,560,559.5,,,,,562,555</t>
  </si>
  <si>
    <t>2025-05-06 12:33:00,490,,,480,470,,500,482,,,,485,480</t>
  </si>
  <si>
    <t>2025-05-06 12:33:00,5800,,,5600,,5700,5610,,,,,5650,5600</t>
  </si>
  <si>
    <t>2025-05-06 12:33:00,19475,,,,19400,,19800,,,,,20100,19400</t>
  </si>
  <si>
    <t>2025-05-06 12:33:00,-314183236.957796,957053700.158336,-736.296703296703,-1482,-130.322197802197,-1401.3,-272.141682192684,-626.73</t>
  </si>
  <si>
    <t>2025-05-06 12:33:00,345548645.51691,566459431.323502,666.636363636364,905,687.227272727273,797.33,109.819777374749,393.02</t>
  </si>
  <si>
    <t>2025-05-06 12:33:00,-7822792.20651783,-41942353.1366841,34.7166666666667,68,-9.31933333333358,-121.56,-3.56777788336236,9.90000000000001</t>
  </si>
  <si>
    <t>2025-05-06 12:33:00,8434929.58339771,-73779.1754603649,-2.64191919191918,6,-22.3958383838383,-31.27,-0.00491335074155191,-0.43</t>
  </si>
  <si>
    <t>2025-05-06 12:34:00,,560,562,,,560,559.5,,,,,562,555</t>
  </si>
  <si>
    <t>2025-05-06 12:34:00,490,,,480,470,,500,,,,,485,480</t>
  </si>
  <si>
    <t>2025-05-06 12:34:00,5800,,,5610,,5700,5610,,,,,5650,5600</t>
  </si>
  <si>
    <t>2025-05-06 12:34:00,19475,,,,19400,,19800,,,,,20100,19400</t>
  </si>
  <si>
    <t>2025-05-06 12:34:00,-291377288.781471,1828217170.38292,119.446428571428,327,1000.95420634921,898.13,139.636628650097,356.59</t>
  </si>
  <si>
    <t>2025-05-06 12:34:00,356730382.79665,570578080.429614,-284.543103448274,-299,-129.816120689653,-270.05,4.30327458768208,-161.72</t>
  </si>
  <si>
    <t>2025-05-06 12:34:00,-6749584.10074817,-38138837.7464637,166.25,55,-807.17100000001,-887.89,-3.3968430735224,-90.74</t>
  </si>
  <si>
    <t>2025-05-06 12:34:00,13206609.1762748,-43653.3070530616,-7.80692307692308,-4,-337.135935897436,-507.26,-0.0157463487201994,-4.23</t>
  </si>
  <si>
    <t>2025-05-06 12:35:00,,560,562,,,560,559.5,,,,,562,555</t>
  </si>
  <si>
    <t>2025-05-06 12:35:00,490,,483,,470,,500,,,,,485,480</t>
  </si>
  <si>
    <t>2025-05-06 12:35:00,5800,,,5600,,5700,5610,,,,,5650,5600</t>
  </si>
  <si>
    <t>2025-05-06 12:35:00,19475,,,,19400,,19800,,,,,20100,19400</t>
  </si>
  <si>
    <t>2025-05-06 12:35:00,-308603564.341182,1960366269.49836,-634.904761904762,669,298.988809523808,464.57,311.308825945986,-0.549999999999963</t>
  </si>
  <si>
    <t>2025-05-06 12:35:00,348384192.233927,793218160.507712,534.773886847113,309,520.000624166917,377.2,41.2694789628295,177.67</t>
  </si>
  <si>
    <t>2025-05-06 12:35:00,-7012553.13654415,-42518643.3642393,-474.253333333333,-676,-4313.23073333333,-4545.58,-5.30062512399279,-190.57</t>
  </si>
  <si>
    <t>2025-05-06 12:35:00,8373266.97921281,-34082.0271896699,3.43214285714286,5,37.5607142857142,49.2,-0.00838804708063251,0.85</t>
  </si>
  <si>
    <t>2025-05-06 12:37:00,,560,,,,560,559.5,,,,,562,555</t>
  </si>
  <si>
    <t>2025-05-06 12:37:00,490,,,480,470,,500,,,,,485,480</t>
  </si>
  <si>
    <t>2025-05-06 12:37:00,5800,,,5610,,5700,5610,,,,,5650,5600</t>
  </si>
  <si>
    <t>2025-05-06 12:37:00,19475,,,19700,19400,,19800,,,,,20100,19400</t>
  </si>
  <si>
    <t>2025-05-06 12:37:00,-327719576.224918,-1176339222.04117,2589.72222222222,6407,2131.67420634921,1746.33,370.116890842206,876.82</t>
  </si>
  <si>
    <t>2025-05-06 12:37:00,345799361.604379,487541250.578275,382.481884057971,595,-19.8093148880104,-83.01,140.485895105962,-9.80000000000003</t>
  </si>
  <si>
    <t>2025-05-06 12:37:00,-6853749.43265489,-79123987.9627333,-310.437857142856,-437,-12295.74815,-9702.22,6.41162502568491,-222.29</t>
  </si>
  <si>
    <t>2025-05-06 12:37:00,10591323.2174011,-138836.813285966,-7.01349206349206,-19,-115.299158730159,-166.05,0.0217349860067865,-2.85</t>
  </si>
  <si>
    <t>2025-05-06 12:38:00,,560,,,,560,559.5,,,,,562,555</t>
  </si>
  <si>
    <t>2025-05-06 12:38:00,490,,,480,470,,500,,,,,485,480</t>
  </si>
  <si>
    <t>2025-05-06 12:38:00,5800,,,5600,,5700,5610,,,,,5650,5600</t>
  </si>
  <si>
    <t>2025-05-06 12:38:00,19475,,,19700,19400,,19800,,,,,20100,19400</t>
  </si>
  <si>
    <t>2025-05-06 12:38:00,-393694221.6614,-1531168893.31135,-5479.60357142857,-3633,-4214.2455952381,-3100.88,-301.334212708685,-1545.56</t>
  </si>
  <si>
    <t>2025-05-06 12:38:00,331245914.299607,270960552.482197,-963.42727272727,-2725,-630.448727272725,-1146.08,-72.973021773744,-705.87</t>
  </si>
  <si>
    <t>2025-05-06 12:38:00,-7545648.69692426,-98990720.5480027,-864.514186046516,-475,-7597.84840465118,-326.930000000001,9.15431044088508,35.69</t>
  </si>
  <si>
    <t>2025-05-06 12:38:00,7657972.88945206,-242356.413335447,2.88809523809525,7,-1.51547619047613,3.55999999999999,-0.00590249555139388,0.37</t>
  </si>
  <si>
    <t>2025-05-06 12:39:00,,560,,,,560,558.5,,,,,562,555</t>
  </si>
  <si>
    <t>2025-05-06 12:39:00,490,,,480,470,,500,,,,,485,480</t>
  </si>
  <si>
    <t>2025-05-06 12:39:00,5800,,,5600,,5700,5610,,,,,5650,5600</t>
  </si>
  <si>
    <t>2025-05-06 12:39:00,19475,,,19700,19400,,19800,,,,,20100,19400</t>
  </si>
  <si>
    <t>2025-05-06 12:39:00,-435239108.535922,-2127109608.58836,453.21746031746,618,1227.37515873016,2046.74,19.6566411174281,785.42</t>
  </si>
  <si>
    <t>2025-05-06 12:39:00,336928332.177246,-266959307.633218,352.83011258767,587,475.17499686231,767.62,-44.4436696065516,334.7</t>
  </si>
  <si>
    <t>2025-05-06 12:39:00,-8898116.02286462,-107122607.107921,891.549999999999,1353,5986.47799999998,6674.28,-5.23181465091519,369.96</t>
  </si>
  <si>
    <t>2025-05-06 12:39:00,7040094.94783645,-324035.787450065,4.39447317388494,14,-116.020185412627,811.69,-0.0248916605582859,4.23</t>
  </si>
  <si>
    <t>2025-05-06 12:40:00,,560,,,,560,559.5,,,,,562,555</t>
  </si>
  <si>
    <t>2025-05-06 12:40:00,490,,,480,470,,500,,,,481,485,480</t>
  </si>
  <si>
    <t>2025-05-06 12:40:00,5800,,,5600,,5700,5610,,,,5610,5650,5600</t>
  </si>
  <si>
    <t>2025-05-06 12:40:00,19475,,,19700,19400,,19800,,,,,20100,19400</t>
  </si>
  <si>
    <t>2025-05-06 12:40:00,-479116827.270017,-6648010267.18888,-8857.4055637832,-5435,-6666.82812339561,-4361.2,429.153948155931,-2265.45</t>
  </si>
  <si>
    <t>2025-05-06 12:40:00,304172968.579514,-1494740759.31464,896.966096866099,1192,39.510142450143,846.9,107.615689226167,445.14</t>
  </si>
  <si>
    <t>2025-05-06 12:40:00,-9661211.6305695,-159247521.878519,-1061.08865248228,-826,-4862.06038120551,6768.82,2.43457929105355,-184.94</t>
  </si>
  <si>
    <t>2025-05-06 12:40:00,6451311.30836167,-545130.447154974,-17.9404761904762,66,-70.9690476190476,418.65,-0.101442938111686,7.81</t>
  </si>
  <si>
    <t>2025-05-06 12:41:00,,560,,558,,560,559.5,,,559,,562,555</t>
  </si>
  <si>
    <t>2025-05-06 12:41:00,490,,,480,470,,500,,,,481,485,480</t>
  </si>
  <si>
    <t>2025-05-06 12:41:00,5800,,,5600,,5700,5610,,,5600,,5650,5600</t>
  </si>
  <si>
    <t>2025-05-06 12:41:00,19475,,,19700,19400,,19800,,,,,20100,19400</t>
  </si>
  <si>
    <t>2025-05-06 12:41:00,-532227956.09412,-9020352215.32891,19904.5855790043,19012,14129.4950373377,18204.55,-1454.7365398059,8441.47</t>
  </si>
  <si>
    <t>2025-05-06 12:41:00,294667871.086848,-1838760658.4823,9608.34379144832,5515,6851.92718764323,4070.12,-25.2390111933208,1772.39</t>
  </si>
  <si>
    <t>2025-05-06 12:41:00,-10278191.9022669,-203308033.640946,4472.71016483517,7290,26983.2178543956,36199.39,-18.5137037620087,1811.71</t>
  </si>
  <si>
    <t>2025-05-06 12:41:00,5945530.5770774,-720583.464636793,22.9302083881031,49,304.425315067388,690.36,-0.0599897934603868,6.66</t>
  </si>
  <si>
    <t>2025-05-06 12:42:00,,560,,558,,560,559.5,,,,,562,555</t>
  </si>
  <si>
    <t>2025-05-06 12:42:00,490,,,480,470,,500,,,,481,485,480</t>
  </si>
  <si>
    <t>2025-05-06 12:42:00,5800,,,5600,,5700,5610,,,,,5650,5600</t>
  </si>
  <si>
    <t>2025-05-06 12:42:00,19475,,,19700,19400,,19800,,,,,20100,19400</t>
  </si>
  <si>
    <t>2025-05-06 12:42:00,-599712818.591316,-9751561660.15681,-1708.14444444444,-1698,-233.19911111111,-133.52,311.063102456604,-532.75</t>
  </si>
  <si>
    <t>2025-05-06 12:42:00,274731411.733491,-2271232352.87458,617.003367003367,-511,-663.78734006734,-317.4,193.514419088938,-204.09</t>
  </si>
  <si>
    <t>2025-05-06 12:42:00,-10923752.5082788,-208081334.745035,1935.29584726868,1918,6128.96515468233,12662.1,-1.30674014889674,561.41</t>
  </si>
  <si>
    <t>2025-05-06 12:42:00,5605749.1634129,-799593.006810163,8.10261904761904,13,166.164080952381,244.45,0.00952060752709641,3.57</t>
  </si>
  <si>
    <t>2025-05-06 12:43:00,,560,,558,,560,558.5,,,,559,562,555</t>
  </si>
  <si>
    <t>2025-05-06 12:43:00,490,,,480,470,,500,,,,481,485,480</t>
  </si>
  <si>
    <t>2025-05-06 12:43:00,5800,,,5600,,5700,5610,,,5600,,5650,5600</t>
  </si>
  <si>
    <t>2025-05-06 12:43:00,19475,,,19700,19400,,19800,,,,,20100,19400</t>
  </si>
  <si>
    <t>2025-05-06 12:43:00,-605549273.471007,-9034629183.46636,459.835858585857,410,-4274.53535353536,-2224.75,109.169030384303,-864.36</t>
  </si>
  <si>
    <t>2025-05-06 12:43:00,260446223.761507,-2321584637.54293,2643.12156659765,2359,2290.23312732919,859.99,194.149112823638,449.85</t>
  </si>
  <si>
    <t>2025-05-06 12:43:00,-10813457.2093337,-214105297.132402,1188.68,2001,12771.3778,15287.51,-3.84533695535454,748.89</t>
  </si>
  <si>
    <t>2025-05-06 12:43:00,5781473.90229613,-784867.70980578,29.4112169312169,30,609.062389417989,671.62,0.0416861318236512,8.11</t>
  </si>
  <si>
    <t>2025-05-06 12:44:00,,560,,558,,560,558.5,,,,,562,555</t>
  </si>
  <si>
    <t>2025-05-06 12:44:00,490,,,480,470,,481,,,,,485,480</t>
  </si>
  <si>
    <t>2025-05-06 12:44:00,,5600,,5600,,5700,5610,,5600,5600,,5650,5600</t>
  </si>
  <si>
    <t>2025-05-06 12:44:00,19475,,,19700,19400,,19800,,,,,20100,19400</t>
  </si>
  <si>
    <t>2025-05-06 12:44:00,-611484180.223352,-8634753240.97064,-6128.04560074428,-1730,-9180.71697315257,-5217.47,273.648942249388,-1721.2</t>
  </si>
  <si>
    <t>2025-05-06 12:44:00,244409201.790361,-1993012873.31763,-2474.44353472614,-3980,-2233.51538396386,-2457.6,20.7179934039262,-1418.81</t>
  </si>
  <si>
    <t>2025-05-06 12:44:00,-9182360.45818375,-231101807.65029,-2611.68,-1551,-26865.5197333333,-15788.81,-6.77571944838398,-680.26</t>
  </si>
  <si>
    <t>2025-05-06 12:44:00,5825593.61493529,-812536.473594386,-24.355873015873,-14,-317.438942857143,-131.95,0.012499887027687,-1.38</t>
  </si>
  <si>
    <t>2025-05-06 12:45:00,,560,,558,,560,558.5,,,,,562,555</t>
  </si>
  <si>
    <t>2025-05-06 12:45:00,490,,,480,470,,481,,,481,,485,480</t>
  </si>
  <si>
    <t>2025-05-06 12:45:00,5800,,,5600,,5700,5610,,,5600,,5650,5600</t>
  </si>
  <si>
    <t>2025-05-06 12:45:00,19475,,,19700,19400,,19800,,,,,20100,19400</t>
  </si>
  <si>
    <t>2025-05-06 12:45:00,-635704325.975522,-10384501840.1466,-1055.87777777775,1111,-3057.09888888885,1289.44,-946.814440947525,758.55</t>
  </si>
  <si>
    <t>2025-05-06 12:45:00,237599375.69099,-2564782618.34169,-4743.92035330263,-3019,-3238.68972350232,-1171.06,187.743473992419,-571.11</t>
  </si>
  <si>
    <t>2025-05-06 12:45:00,-11455938.8656753,-240537104.181761,-789.666666666668,32,5008.68389999997,11632.57,-7.24449455086936,380.07</t>
  </si>
  <si>
    <t>2025-05-06 12:45:00,5104289.22802018,-900882.694923731,30.1959014155501,35,665.95907859733,438.65,0.0437455793125916,8.05</t>
  </si>
  <si>
    <t>2025-05-06 12:46:00,,560,,558,,560,558.5,,,,,562,555</t>
  </si>
  <si>
    <t>2025-05-06 12:46:00,490,,,480,470,,481,,,481,,485,480</t>
  </si>
  <si>
    <t>2025-05-06 12:46:00,,5600,,5600,,5700,5610,,,5600,,5650,5600</t>
  </si>
  <si>
    <t>2025-05-06 12:46:00,19475,,,19700,19400,,19800,,,,,20100,19400</t>
  </si>
  <si>
    <t>2025-05-06 12:46:00,-655838846.383786,-11200145789.511,-2695.84217171717,-3399,-1648.39527020202,-1279.98,-126.940264438573,-820.69</t>
  </si>
  <si>
    <t>2025-05-06 12:46:00,234971843.737918,-2755308780.2855,-1281.04617604618,82,-1272.74285714286,1020.15,-40.6421929985792,386.63</t>
  </si>
  <si>
    <t>2025-05-06 12:46:00,-10076141.5858256,-259706958.599799,98.5033333333333,357,-5482.08759999995,-3615.86,-10.2988921723005,47.47</t>
  </si>
  <si>
    <t>2025-05-06 12:46:00,5203220.97748683,-909096.002593928,-8.13214285714286,-11,-211.241321428571,-209.34,0.019407329197992,-3.1</t>
  </si>
  <si>
    <t>2025-05-06 12:47:00,,560,,558,,560,559.5,,,,,562,555</t>
  </si>
  <si>
    <t>2025-05-06 12:47:00,490,,,480,470,,481,,,481,,485,480</t>
  </si>
  <si>
    <t>2025-05-06 12:47:00,,5600,,5600,,5700,5610,,,,,5650,5600</t>
  </si>
  <si>
    <t>2025-05-06 12:47:00,19475,,,19700,19400,,19800,,,,,20100,19400</t>
  </si>
  <si>
    <t>2025-05-06 12:47:00,-621375838.186741,-14229567464.7336,4253.95476190476,2268,4611.55685714286,4158.17,-456.426983748292,1938.46</t>
  </si>
  <si>
    <t>2025-05-06 12:47:00,294000677.793623,-3351848395.08085,5400.6238095238,3539,4536.46552380951,2398.56,-88.807530699246,1296.06</t>
  </si>
  <si>
    <t>2025-05-06 12:47:00,-11104157.6881258,-282303171.806436,1175.57348484849,1562,-9939.42178030292,-3357.16,-0.4645592257721,448.71</t>
  </si>
  <si>
    <t>2025-05-06 12:47:00,11034713.0867315,-976059.971632425,-20.0177961709652,17,-274.300449164685,-35.6,-0.0147119378515452,0.2</t>
  </si>
  <si>
    <t>2025-05-06 12:48:00,,560,,558,,560,559.5,,,,,562,555</t>
  </si>
  <si>
    <t>2025-05-06 12:48:00,490,,,480,470,,481,,,,,485,480</t>
  </si>
  <si>
    <t>2025-05-06 12:48:00,,5600,,5600,,5700,5610,,,,5600,5650,5600</t>
  </si>
  <si>
    <t>2025-05-06 12:48:00,19475,,,19700,19400,,19800,,,,,20100,19400</t>
  </si>
  <si>
    <t>2025-05-06 12:48:00,-670202711.5091,-12590924925.0918,-126.580748213535,254,-2133.10125893232,-1410.1,263.330446390862,-453.02</t>
  </si>
  <si>
    <t>2025-05-06 12:48:00,222522416.347386,-3038889755.15368,-104.071730205278,-158,-211.223930791787,-425.32,63.903193285355,-255.18</t>
  </si>
  <si>
    <t>2025-05-06 12:48:00,-11659724.5650441,-268302439.751916,-42.2366666666668,-436,-6411.64653333327,-5328.99,7.83941120351727,-247.69</t>
  </si>
  <si>
    <t>2025-05-06 12:48:00,5140292.96789459,-923885.003693198,-15.420165945166,-15,-209.493052669553,-211.04,0.0236604231528002,-3.27</t>
  </si>
  <si>
    <t>2025-05-06 12:49:00,,560,,558,,560,559.5,,,,,562,555</t>
  </si>
  <si>
    <t>2025-05-06 12:49:00,490,,,480,470,,481,,,,,485,480</t>
  </si>
  <si>
    <t>2025-05-06 12:49:00,,5600,,5600,,5700,5610,,,,,5650,5600</t>
  </si>
  <si>
    <t>2025-05-06 12:49:00,19475,,,19700,19400,,19800,,,,,20100,19400</t>
  </si>
  <si>
    <t>2025-05-06 12:49:00,-705687470.990395,-14376555265.9812,2925.99590643275,3993,390.185248538016,3029.27,-107.67258950998,1335.96</t>
  </si>
  <si>
    <t>2025-05-06 12:49:00,240207465.23445,-3533861306.49518,1579.04166687917,697,1137.07952750223,607.58,135.222897828023,267.57</t>
  </si>
  <si>
    <t>2025-05-06 12:49:00,-11784079.3487899,-295697867.854089,-212.332380952384,-316,4229.60924761875,2797.51,2.54026244849061,-108.67</t>
  </si>
  <si>
    <t>2025-05-06 12:49:00,4800448.08315985,-1036690.59339961,-22.9136694677871,10,58.8467184873948,264.33,-0.0263168339511163,4.63</t>
  </si>
  <si>
    <t>2025-05-06 12:50:00,,560,,558,,560,558.5,,,,558,562,555</t>
  </si>
  <si>
    <t>2025-05-06 12:50:00,490,,,480,470,,500,,,,,485,480</t>
  </si>
  <si>
    <t>2025-05-06 12:50:00,,5600,,5600,,5700,5610,,,,5600,5650,5600</t>
  </si>
  <si>
    <t>2025-05-06 12:50:00,19475,,,19700,19400,,19800,,,,,20100,19400</t>
  </si>
  <si>
    <t>2025-05-06 12:50:00,-691227610.797429,-12730438594.0554,-2739.45714285714,-3989,-2100.68057142857,-3042.57,-126.780625246802,-1357.74</t>
  </si>
  <si>
    <t>2025-05-06 12:50:00,232039016.701327,-2793912872.98595,-72.4621635610763,-411,-757.13755279503,-1236.85,-94.751280918138,-472.82</t>
  </si>
  <si>
    <t>2025-05-06 12:50:00,-12004157.6686006,-282203045.289079,-866.376666666665,-817,-12886.7496333333,-10038.1,5.53009034887743,-468.06</t>
  </si>
  <si>
    <t>2025-05-06 12:50:00,7353874.52211161,-971169.077445259,-10.0243993993994,1,-257.43431006006,-111.22,-0.000754842970080029,-1.4</t>
  </si>
  <si>
    <t>2025-05-06 12:51:00,,560,,558,,560,559.5,,,,,562,555</t>
  </si>
  <si>
    <t>2025-05-06 12:51:00,490,,,480,470,,500,,,,,485,480</t>
  </si>
  <si>
    <t>2025-05-06 12:51:00,,5600,,5600,,5700,5610,,,5600,,5650,5600</t>
  </si>
  <si>
    <t>2025-05-06 12:51:00,19475,,,19700,19400,,19800,,,,,20100,19400</t>
  </si>
  <si>
    <t>2025-05-06 12:51:00,-561813001.594602,-12487765399.1766,-24.6015873015868,29,-1984.3996031746,-2373.62,-493.740046656516,-1018.14</t>
  </si>
  <si>
    <t>2025-05-06 12:51:00,297659036.123991,-2250713382.14119,1349.51856170446,2939,1149.51438672571,2117.57,123.741609273148,1138.92</t>
  </si>
  <si>
    <t>2025-05-06 12:51:00,-9944798.45179472,-253829415.832121,1979.65555555556,2125,10717.4931111111,11191.57,3.23232150385525,615.38</t>
  </si>
  <si>
    <t>2025-05-06 12:51:00,10377729.0336889,-780650.609458492,-12.0805486542443,-57,50.0675933057264,-964.38,-0.0697218941813663,-10.84</t>
  </si>
  <si>
    <t>2025-05-06 12:52:00,,560,,558,,560,558.5,,,,,562,555</t>
  </si>
  <si>
    <t>2025-05-06 12:52:00,490,,,480,470,,500,,,,,485,480</t>
  </si>
  <si>
    <t>2025-05-06 12:52:00,,5600,,5600,,5700,5610,,,5600,,5650,5600</t>
  </si>
  <si>
    <t>2025-05-06 12:52:00,19475,,,19700,19400,,19800,,,,,20100,19400</t>
  </si>
  <si>
    <t>2025-05-06 12:52:00,-638073184.924922,-10849369929.1491,-4855.13015873015,-8527,-4176.9319047619,-6786.47,-24.7292724155381,-3441.44</t>
  </si>
  <si>
    <t>2025-05-06 12:52:00,259017002.780158,-2218020037.55625,-1417.40567344533,-1542,-1614.50984600648,-2065.63,578.802112290956,-897.3</t>
  </si>
  <si>
    <t>2025-05-06 12:52:00,-9407376.94215146,-254673551.123398,438.973333333334,441,2163.47430000001,3906.32,-2.08978731720069,136.13</t>
  </si>
  <si>
    <t>2025-05-06 12:52:00,11752760.5593403,-785707.732688099,-15.5757242307242,11,-612.558809161109,-256.09,0.0102425612201796,-1.56</t>
  </si>
  <si>
    <t>2025-05-06 12:53:00,,560,,558,,560,558.5,,,,,562,555</t>
  </si>
  <si>
    <t>2025-05-06 12:53:00,490,,,480,470,,500,,,,,485,480</t>
  </si>
  <si>
    <t>2025-05-06 12:53:00,5800,,,5600,,5700,5610,,5610,,,5650,5600</t>
  </si>
  <si>
    <t>2025-05-06 12:53:00,19475,,,19700,19400,,19800,,,,,20100,19400</t>
  </si>
  <si>
    <t>2025-05-06 12:53:00,-630242183.39032,-8892225244.45859,-1599.23809523809,264,-2173.09095238095,-873.28,-208.681806002037,-429.77</t>
  </si>
  <si>
    <t>2025-05-06 12:53:00,258669237.674181,-1730248668.0595,1293.74829856134,-881,1085.25451366991,-480.76,-52.5776769633819,-421.58</t>
  </si>
  <si>
    <t>2025-05-06 12:53:00,-11357856.2414246,-235792312.603518,-122.763333333333,-785,-2699.04470000013,-10111.32,2.97943180261488,-314.21</t>
  </si>
  <si>
    <t>2025-05-06 12:53:00,5836765.15974458,-799263.823099457,0.25952380952381,46,99.5166666666667,167.2,-0.0514053025201353,3.28</t>
  </si>
  <si>
    <t>2025-05-06 12:54:00,,560,,558,,560,558.5,,,,,562,555</t>
  </si>
  <si>
    <t>2025-05-06 12:54:00,490,,,480,470,,500,,,,,485,480</t>
  </si>
  <si>
    <t>2025-05-06 12:54:00,,5600,,5600,,5700,5610,,,,,5650,5600</t>
  </si>
  <si>
    <t>2025-05-06 12:54:00,19475,,,19700,19400,,19800,,,,,20100,19400</t>
  </si>
  <si>
    <t>2025-05-06 12:54:00,-645194875.721932,-11052069401.3315,380.725000000004,1374,-1905.49666666666,-662.64,-8.61510996141193,-192.17</t>
  </si>
  <si>
    <t>2025-05-06 12:54:00,239689363.570988,-2149262611.71321,-2330.07101449275,-2605,-862.078623188406,-1025.14,300.80964321434,-620.84</t>
  </si>
  <si>
    <t>2025-05-06 12:54:00,-10717901.3360854,-258803275.550928,-237.66,-314,-3553.05479999992,-4792.64,-0.947504106709614,-114.02</t>
  </si>
  <si>
    <t>2025-05-06 12:54:00,10839819.0917861,-838164.913011355,-5.14333333333333,-9,169.660376190476,-565.59,0.00829485333400985,-2.51</t>
  </si>
  <si>
    <t>2025-05-06 12:55:00,,560,,558,,560,558.5,,,,,562,555</t>
  </si>
  <si>
    <t>2025-05-06 12:55:00,490,,,480,470,,500,,,,,485,480</t>
  </si>
  <si>
    <t>2025-05-06 12:55:00,,5600,,5600,,5700,5610,,,,,5650,5600</t>
  </si>
  <si>
    <t>2025-05-06 12:55:00,19475,,,19700,19400,,19800,,,,,20100,19400</t>
  </si>
  <si>
    <t>2025-05-06 12:55:00,-666404284.544596,-10570352196.8539,980.986111111111,-1141,61.6651388888894,1108.91,50.8877404799982,554.97</t>
  </si>
  <si>
    <t>2025-05-06 12:55:00,252618145.433807,-2151934410.75204,-208.57696007696,455,-139.89082010582,174.65,-88.9464866936304,149.62</t>
  </si>
  <si>
    <t>2025-05-06 12:55:00,-11639853.5114637,-255056493.483497,176.325,-1014,1564.05675,-2325.33,-7.19701631350918,-237.67</t>
  </si>
  <si>
    <t>2025-05-06 12:55:00,5433466.56358622,-841265.23520356,1.5,8,14.7833333333333,51.4,-0.015683996965532,1.01</t>
  </si>
  <si>
    <t>2025-05-06 12:56:00,,560,,558,,560,559.5,,,,,562,555</t>
  </si>
  <si>
    <t>2025-05-06 12:56:00,490,,,480,470,,500,,,,481,485,480</t>
  </si>
  <si>
    <t>2025-05-06 12:56:00,,5600,,5600,,5700,5610,,,,,5650,5600</t>
  </si>
  <si>
    <t>2025-05-06 12:56:00,19475,,,19700,19400,,19800,,,,,20100,19400</t>
  </si>
  <si>
    <t>2025-05-06 12:56:00,-721523719.980098,-14998445536.0858,2782.08917748918,4110,1733.46395670996,4447.54,81.0647082440671,2122.96</t>
  </si>
  <si>
    <t>2025-05-06 12:56:00,279325026.64235,-3234674064.41537,-446.025131009341,-680,-820.853490772385,-827.44,45.5944365243495,-396.54</t>
  </si>
  <si>
    <t>2025-05-06 12:56:00,-12547998.7866802,-289585693.586275,411.607307692312,267,5896.66840000004,6307.55,-4.45633086712535,146.14</t>
  </si>
  <si>
    <t>2025-05-06 12:56:00,4602382.8976085,-1077485.75959986,9.7905159483148,25,-218.812709930424,194.15,-0.0128425310348948,3.53</t>
  </si>
  <si>
    <t>2025-05-06 12:57:00,,560,,558,,560,558.5,,,,,562,555</t>
  </si>
  <si>
    <t>2025-05-06 12:57:00,490,,,480,470,,500,,,,,485,480</t>
  </si>
  <si>
    <t>2025-05-06 12:57:00,,5600,,5600,,5700,5610,,,5600,,5650,5600</t>
  </si>
  <si>
    <t>2025-05-06 12:57:00,19475,,,19700,19400,,19800,,,,,20100,19400</t>
  </si>
  <si>
    <t>2025-05-06 12:57:00,-656804521.835841,-10888511445.1973,350.436956521739,2265,-395.72423395445,2611.64,213.768987808274,1328.84</t>
  </si>
  <si>
    <t>2025-05-06 12:57:00,247958048.447664,-1496591462.51328,-1022.27979797981,-483,-895.790212121223,-263.43,168.408823567438,-126.43</t>
  </si>
  <si>
    <t>2025-05-06 12:57:00,-12228503.3087927,-268135919.735383,192.241666666665,764,-5920.09058333337,1743.54,-5.6317931084823,232.56</t>
  </si>
  <si>
    <t>2025-05-06 12:57:00,10995202.4801819,-826168.192645818,-11.9704377781843,-12,-438.909537772086,-422.81,0.00480289674892043,-2.68</t>
  </si>
  <si>
    <t>2025-05-06 12:58:00,,560,,558,,560,559.5,,,,,562,555</t>
  </si>
  <si>
    <t>2025-05-06 12:58:00,490,,,480,470,,500,,,,,485,480</t>
  </si>
  <si>
    <t>2025-05-06 12:58:00,,5600,,5600,,5700,5610,,,,,5650,5600</t>
  </si>
  <si>
    <t>2025-05-06 12:58:00,19475,,,19700,19400,,19800,,,,,20100,19400</t>
  </si>
  <si>
    <t>2025-05-06 12:58:00,-632554898.172609,-12900829528.5525,333.22186147186,-1456,243.057010822508,-1348.25,412.070280175562,-610.6</t>
  </si>
  <si>
    <t>2025-05-06 12:58:00,252423619.557464,-2470674711.23893,234.469047619048,308,269.619214285714,208.48,-45.8762918070815,118.27</t>
  </si>
  <si>
    <t>2025-05-06 12:58:00,-12011449.5086686,-271184748.338081,-323.733333333332,-614,-328.547666666662,-2899.69,2.64303686902662,-190.74</t>
  </si>
  <si>
    <t>2025-05-06 12:58:00,12065321.1237217,-826146.524609111,1.7363721103654,14,-89.2558064876957,261.91,-0.0143746337452841,2.63</t>
  </si>
  <si>
    <t>2025-05-06 12:59:00,,560,,558,,560,558.5,,,,,562,555</t>
  </si>
  <si>
    <t>2025-05-06 12:59:00,490,,,480,470,,500,,,,,485,480</t>
  </si>
  <si>
    <t>2025-05-06 12:59:00,,5600,,5600,,5700,5610,,,,,5650,5600</t>
  </si>
  <si>
    <t>2025-05-06 12:59:00,19475,,,19700,19400,,19800,,,,,20100,19400</t>
  </si>
  <si>
    <t>2025-05-06 12:59:00,-701527964.800803,-12709337199.2795,-2927.40476190476,-2362,-4907.7173015873,-3578.73,43.7065882529197,-1736.8</t>
  </si>
  <si>
    <t>2025-05-06 12:59:00,221653421.424722,-2299767649.9171,-1836.45019157088,-2250,-982.456877394637,-1974.78,-2.60145851463467,-962.51</t>
  </si>
  <si>
    <t>2025-05-06 12:59:00,-11944773.7302402,-289024806.462358,-1152.86666666666,-1483,-8136.05949999998,-7113.66,1.5852278883801,-437.83</t>
  </si>
  <si>
    <t>2025-05-06 12:59:00,4889905.3126156,-932084.834355488,0.497925101214573,1,-76.0512737854252,23.93,0.000567753375034546,0.29</t>
  </si>
  <si>
    <t>2025-05-06 13:00:00,,560,,558,,560,558.5,,,,,562,555</t>
  </si>
  <si>
    <t>2025-05-06 13:00:00,490,,,480,470,,500,,,,,485,480</t>
  </si>
  <si>
    <t>2025-05-06 13:00:00,,5600,,5600,,5700,5610,,,,,5650,5600</t>
  </si>
  <si>
    <t>2025-05-06 13:00:00,19475,,,19700,19400,,19800,,,,,20100,19400</t>
  </si>
  <si>
    <t>2025-05-06 13:00:00,-674416751.344228,-11582453757.8102,2520.88076923077,455,234.798205128206,-932.54,142.180205359899,-269.48</t>
  </si>
  <si>
    <t>2025-05-06 13:00:00,270668685.341831,-2378901194.20898,53.838949138294,109,316.689770996217,409.53,4.03537234779053,257.54</t>
  </si>
  <si>
    <t>2025-05-06 13:00:00,-10221388.3815497,-289123266.104835,157.542142857142,1346,-5354.25970714289,1295.27,-6.42154825303949,168.6</t>
  </si>
  <si>
    <t>2025-05-06 13:00:00,11739810.9497608,-857515.00428984,-6.70833333333333,-8,-19.51875,-16.45,0.00291970447946606,-0.34</t>
  </si>
  <si>
    <t>2025-05-06 13:01:00,,560,,558,,560,558.5,,,,,562,555</t>
  </si>
  <si>
    <t>2025-05-06 13:01:00,490,,,480,470,,500,,,,,485,480</t>
  </si>
  <si>
    <t>2025-05-06 13:01:00,,5600,,5600,,5700,5610,5610,,,,5650,5600</t>
  </si>
  <si>
    <t>2025-05-06 13:01:00,19475,,,19700,19400,,19800,,,,,20100,19400</t>
  </si>
  <si>
    <t>2025-05-06 13:01:00,-635405115.176547,-11741689315.1613,-102.417927170868,-18,29.8644229691879,284.45,-333.558938582978,204.51</t>
  </si>
  <si>
    <t>2025-05-06 13:01:00,222491381.136567,-2407719598.41979,128.670445052022,-317,-399.895831244781,-1457.13,-51.5455935128654,-692.81</t>
  </si>
  <si>
    <t>2025-05-06 13:01:00,-9604175.36963686,-274286434.459566,-297.750000000003,-605,-1482.25016666669,547.69,6.21240675107615,71.27</t>
  </si>
  <si>
    <t>2025-05-06 13:01:00,10913931.6568422,-872230.968991421,-6.28431457431457,0,-9.65127287157284,-16.19,0.00364478922849816,-0.1</t>
  </si>
  <si>
    <t>2025-05-06 13:02:00,,560,,558,,560,559.5,,,,,562,555</t>
  </si>
  <si>
    <t>2025-05-06 13:02:00,490,,,480,470,,500,,,,,485,480</t>
  </si>
  <si>
    <t>2025-05-06 13:02:00,,5600,,5600,,5700,5610,5610,,,,5650,5600</t>
  </si>
  <si>
    <t>2025-05-06 13:02:00,19475,,,19700,19400,,19800,,,,,20100,19400</t>
  </si>
  <si>
    <t>2025-05-06 13:02:00,-529358562.801468,-10452119766.1223,4017.78671328672,9263,-642.712759906721,1192.13,736.953233361474,1845.31</t>
  </si>
  <si>
    <t>2025-05-06 13:02:00,297534143.577227,-1531505035.86067,7647.70160309997,4659,5356.70560579067,2850.96,78.7140278421209,1825.98</t>
  </si>
  <si>
    <t>2025-05-06 13:02:00,-9526093.41215186,-235516577.742763,538.868961038961,812,-2477.96648831173,3975.85,-11.8558672278002,307.13</t>
  </si>
  <si>
    <t>2025-05-06 13:02:00,12733463.458511,-579755.929696231,-24.3822266233628,-14,-754.168752848214,-604.91,0.00810370362501692,-6.07</t>
  </si>
  <si>
    <t>2025-05-06 13:03:00,,560,,558,,560,559.5,,,,559,562,555</t>
  </si>
  <si>
    <t>2025-05-06 13:03:00,490,,,480,470,,500,,,481,,485,480</t>
  </si>
  <si>
    <t>2025-05-06 13:03:00,5800,,,5600,,5700,5610,,,,5600,5650,5600</t>
  </si>
  <si>
    <t>2025-05-06 13:03:00,19475,,,19700,19400,,19800,,,,,20100,19400</t>
  </si>
  <si>
    <t>2025-05-06 13:03:00,-446995650.297202,-7716663834.62538,8403.83495280995,11370,2901.65219551694,3056.83,983.298973912475,1180.31</t>
  </si>
  <si>
    <t>2025-05-06 13:03:00,329506227.885877,-1230424005.68235,9083.07874181501,11072,6112.86500108473,7522.49,788.005461171155,4048.85</t>
  </si>
  <si>
    <t>2025-05-06 13:03:00,-9998288.68395962,-156389487.204649,832.110952380967,-904,2723.31914761915,-11130.77,-7.29840763346134,-768.81</t>
  </si>
  <si>
    <t>2025-05-06 13:03:00,7163965.30140519,-471223.526849594,43.4047619047619,29,909.416946428572,439.69,0.015384549082968,7.1</t>
  </si>
  <si>
    <t>2025-05-06 13:04:00,,560,,558,,560,559.5,,,559,,562,555</t>
  </si>
  <si>
    <t>2025-05-06 13:04:00,490,,,480,470,,500,481,,,,485,480</t>
  </si>
  <si>
    <t>2025-05-06 13:04:00,5800,,,5600,,5700,5610,5610,,,,5650,5600</t>
  </si>
  <si>
    <t>2025-05-06 13:04:00,19475,,,19700,19400,,19800,,,,,20100,19400</t>
  </si>
  <si>
    <t>2025-05-06 13:04:00,-503107976.273645,-8071347455.25134,15532.2509462759,8511,15490.9597435897,7487.55,628.898267547847,3893</t>
  </si>
  <si>
    <t>2025-05-06 13:04:00,327542085.614052,-888261389.150666,11167.8732149883,3830,9804.48230712483,2980.12,73.5724471634431,1528.51</t>
  </si>
  <si>
    <t>2025-05-06 13:04:00,-8674535.32580268,-175379599.635217,4408.76428571428,2099,30386.7807142857,13783.18,3.02514526739709,799.61</t>
  </si>
  <si>
    <t>2025-05-06 13:04:00,6615362.45118258,-516673.711446163,-6.44127785409033,-3,136.213281223292,248.48,-0.0115784658900168,2.59</t>
  </si>
  <si>
    <t>2025-05-06 13:05:00,,560,,558,,560,558.5,,,,,562,555</t>
  </si>
  <si>
    <t>2025-05-06 13:05:00,490,,,480,470,,500,,,,,485,480</t>
  </si>
  <si>
    <t>2025-05-06 13:05:00,5800,,,5600,,5700,5610,,,,,5650,5600</t>
  </si>
  <si>
    <t>2025-05-06 13:05:00,19475,,,19700,19400,,19800,,,,,20100,19400</t>
  </si>
  <si>
    <t>2025-05-06 13:05:00,-521566116.910363,-6835693501.9902,-7424.54166666669,-12253,-4191.56250000002,-5448.77,-384.875659840592,-3170.64</t>
  </si>
  <si>
    <t>2025-05-06 13:05:00,263990345.768539,-1104749206.75913,-960.26031746032,-1889,-482.505555555557,-1269.34,-136.012002759758,-705.29</t>
  </si>
  <si>
    <t>2025-05-06 13:05:00,-9558031.69325257,-174620863.821038,100.133333333333,-441,1858.96666666666,-400.97,13.2984712570824,-53.68</t>
  </si>
  <si>
    <t>2025-05-06 13:05:00,6025208.33218619,-594087.649090222,-1.80545112781955,-1,223.678364661654,309.6,0.0222842461490945,2.85</t>
  </si>
  <si>
    <t>2025-05-06 13:06:00,,560,,558,,560,558.5,,,,,562,555</t>
  </si>
  <si>
    <t>2025-05-06 13:06:00,490,,,480,470,,500,,,,,485,480</t>
  </si>
  <si>
    <t>2025-05-06 13:06:00,5800,,,5600,,5700,5610,,,,,5650,5600</t>
  </si>
  <si>
    <t>2025-05-06 13:06:00,19475,,,19700,19400,,19800,,,,,20100,19400</t>
  </si>
  <si>
    <t>2025-05-06 13:06:00,-589955364.395063,-8410750130.09725,-2301.16025641026,-1088,-1274.84519230769,1795.21,-774.586291654147,435.68</t>
  </si>
  <si>
    <t>2025-05-06 13:06:00,242856093.223466,-1768609256.40704,-2464.86666666667,-2562,-1580.70666666667,-1659.15,64.5647300303689,-911.57</t>
  </si>
  <si>
    <t>2025-05-06 13:06:00,-10676774.9489699,-210924688.716361,-577.606666666668,-805,-4856.1096,-3750.04,-7.47786744118334,-214.3</t>
  </si>
  <si>
    <t>2025-05-06 13:06:00,5899493.90843861,-689445.451381624,-8.70761904761905,-13,-108.313653968254,-153.57,0.0173788341408069,-2.76</t>
  </si>
  <si>
    <t>2025-05-06 13:07:00,,560,,558,,560,558.5,,,,,562,555</t>
  </si>
  <si>
    <t>2025-05-06 13:07:00,490,,,480,470,,500,,,,,485,480</t>
  </si>
  <si>
    <t>2025-05-06 13:07:00,,5600,,5600,,5700,5610,,,,5600,5650,5600</t>
  </si>
  <si>
    <t>2025-05-06 13:07:00,19475,,,19700,19400,,19800,,,,,20100,19400</t>
  </si>
  <si>
    <t>2025-05-06 13:07:00,-587253594.687791,-7533494664.1925,-3353.31626984126,-4087,-2808.07224206349,-2410.09,104.916855021577,-1126.93</t>
  </si>
  <si>
    <t>2025-05-06 13:07:00,270447718.954547,-771062048.328144,-590.620054945054,-756,-435.20482051282,-530.98,-13.8190479394157,-377.8</t>
  </si>
  <si>
    <t>2025-05-06 13:07:00,-10832627.8587853,-214551799.327751,-1484.65,-1306,-9496.64099999999,-7861.69,2.44534027142729,-429.13</t>
  </si>
  <si>
    <t>2025-05-06 13:07:00,5839748.24805346,-698723.533993436,5.43888888888888,2,178.762777777778,97.55,0.0140118651372974,1.39</t>
  </si>
  <si>
    <t>2025-05-06 13:08:00,,560,,558,,560,558.5,,,,,562,555</t>
  </si>
  <si>
    <t>2025-05-06 13:08:00,490,,,480,470,,481,,,,,485,480</t>
  </si>
  <si>
    <t>2025-05-06 13:08:00,,5600,,5600,,5700,5610,,,,,5650,5600</t>
  </si>
  <si>
    <t>2025-05-06 13:08:00,19475,,,19700,19400,,19800,,,,,20100,19400</t>
  </si>
  <si>
    <t>2025-05-06 13:08:00,-564206042.85028,-7725046639.65462,-5277.69797702296,-4922,-5050.98712087911,-3887.97,10.9890938423774,-2119.27</t>
  </si>
  <si>
    <t>2025-05-06 13:08:00,247232760.695904,-1097975437.01688,-681.5125,-1263,-522.074,-519.13,-81.0087908899743,-287.86</t>
  </si>
  <si>
    <t>2025-05-06 13:08:00,-8561654.57450087,-214442871.468353,-890.349047619047,-1184,-7232.37775714285,-6782.18,1.42141136410264,-385.75</t>
  </si>
  <si>
    <t>2025-05-06 13:08:00,12248356.8184256,-624355.605320012,-20.8461718020541,-16,-619.184307656396,-469.45,0.0328543995968522,-7.03</t>
  </si>
  <si>
    <t>2025-05-06 13:09:00,,560,,558,,560,558.5,,,,,562,555</t>
  </si>
  <si>
    <t>2025-05-06 13:09:00,490,,,480,470,,481,,,,,485,480</t>
  </si>
  <si>
    <t>2025-05-06 13:09:00,,5600,,5600,,5700,5610,,,,,5650,5600</t>
  </si>
  <si>
    <t>2025-05-06 13:09:00,19475,,,19700,19400,,19800,,,,,20100,19400</t>
  </si>
  <si>
    <t>2025-05-06 13:09:00,-492216068.501988,-6775658088.16129,-1456.2126984127,-2730,-983.68425396825,-1324.56,-598.94374848387,-628.93</t>
  </si>
  <si>
    <t>2025-05-06 13:09:00,262671543.475338,-541271641.006654,7.30346320345998,186,-182.178558441562,48.77,-11.6579190820366,47.49</t>
  </si>
  <si>
    <t>2025-05-06 13:09:00,-7596379.39677063,-198228242.880038,-38.2533333333333,-234,-3065.88373333333,-5610.68,-9.78616176435666,-260.43</t>
  </si>
  <si>
    <t>2025-05-06 13:09:00,12587979.5213165,-576016.168469773,3.55799154655477,-7,108.614364647571,-117.63,-0.0113625829573426,-1.74</t>
  </si>
  <si>
    <t>2025-05-06 13:10:00,,560,,558,,560,558.5,,,,,562,555</t>
  </si>
  <si>
    <t>2025-05-06 13:10:00,490,,,480,470,,481,,,,,485,480</t>
  </si>
  <si>
    <t>2025-05-06 13:10:00,5800,,,5600,,5700,5610,,,,,5650,5600</t>
  </si>
  <si>
    <t>2025-05-06 13:10:00,19475,,,19700,19400,,19800,,,,,20100,19400</t>
  </si>
  <si>
    <t>2025-05-06 13:10:00,-630205756.630049,-10708207840.778,82.324567099568,-1639,527.903754329006,-986.6,-345.399397054288,-883.92</t>
  </si>
  <si>
    <t>2025-05-06 13:10:00,299873418.810678,-2107448359.5585,718.87037037037,557,490.688703703704,356.65,68.0912852851358,194.13</t>
  </si>
  <si>
    <t>2025-05-06 13:10:00,-11093567.8806818,-230905664.987375,232.913333333333,363,1963.72980000001,1967.62,-3.74526057062242,93.21</t>
  </si>
  <si>
    <t>2025-05-06 13:10:00,5389473.69817989,-791134.587264805,22.0354992833254,18,367.378876015289,462.2,-0.0180744000962954,6.92</t>
  </si>
  <si>
    <t>2025-05-06 13:11:00,,560,,558,,560,558.5,,,,,562,555</t>
  </si>
  <si>
    <t>2025-05-06 13:11:00,490,,,480,470,,481,,,,,485,480</t>
  </si>
  <si>
    <t>2025-05-06 13:11:00,5800,,,5600,,5700,5610,,,,,5650,5600</t>
  </si>
  <si>
    <t>2025-05-06 13:11:00,19475,,,19700,19400,,19800,,,,,20100,19400</t>
  </si>
  <si>
    <t>2025-05-06 13:11:00,-651809297.290457,-11666382043.9133,-3072.90158730159,-5502,-4486.00911111111,-5064.2,517.982817813831,-2554.85</t>
  </si>
  <si>
    <t>2025-05-06 13:11:00,235980012.640152,-2225173734.37646,23.0852159983793,93,102.729447831786,-52.2999999999999,-127.211024917167,108.86</t>
  </si>
  <si>
    <t>2025-05-06 13:11:00,-11330724.980544,-248464011.114283,485.629487179485,310,1104.67197435899,3372.54,-2.22819302602151,152.44</t>
  </si>
  <si>
    <t>2025-05-06 13:11:00,5174027.21582268,-841052.505612451,-4.21208333333333,-9,-33.3786839285714,-115.16,0.0120573325405658,-1.86</t>
  </si>
  <si>
    <t>2025-05-06 13:12:00,,560,,558,,560,558.5,,,,,562,555</t>
  </si>
  <si>
    <t>2025-05-06 13:12:00,490,,,480,470,,481,,,,,485,480</t>
  </si>
  <si>
    <t>2025-05-06 13:12:00,5800,,,5600,,5700,5610,,,,,5650,5600</t>
  </si>
  <si>
    <t>2025-05-06 13:12:00,19475,,,19700,19400,,19800,,,,,20100,19400</t>
  </si>
  <si>
    <t>2025-05-06 13:12:00,-577811076.152606,-7896064333.91736,8974.05238095238,7023,6414.51538095239,3351.29,-125.400082514466,1981.5</t>
  </si>
  <si>
    <t>2025-05-06 13:12:00,324048267.600776,-1387554782.86166,4624.60696209146,569,1942.34495228682,165.72,-130.713502313842,128.84</t>
  </si>
  <si>
    <t>2025-05-06 13:12:00,-10661961.290416,-205538530.799193,1205.43333333334,648,14185.242,5068.27,-0.91378873082328,255.81</t>
  </si>
  <si>
    <t>2025-05-06 13:12:00,6038815.44612689,-684100.178257664,-0.313164196976501,0,322.699436611286,349.75,0.0283774372516909,1.53</t>
  </si>
  <si>
    <t>2025-05-06 13:13:00,,560,,558,,560,558.5,,,,,562,555</t>
  </si>
  <si>
    <t>2025-05-06 13:13:00,490,,,480,470,,500,,,,,485,480</t>
  </si>
  <si>
    <t>2025-05-06 13:13:00,,5600,,5600,,5700,5610,,,,,5650,5600</t>
  </si>
  <si>
    <t>2025-05-06 13:13:00,19475,,,19700,19400,,19800,,,,,20100,19400</t>
  </si>
  <si>
    <t>2025-05-06 13:13:00,-589355505.052735,-8663651083.72642,-614.029761904765,-874,-312.026845238098,-571.37,29.7228068499737,-409.68</t>
  </si>
  <si>
    <t>2025-05-06 13:13:00,302941494.66808,-1523873701.15029,230.742191417725,783,109.751500197008,454.23,-38.2118214892419,274.39</t>
  </si>
  <si>
    <t>2025-05-06 13:13:00,-11071076.1216911,-217719699.782156,-41.4333333333329,-15,-2537.616,-2489.27,3.42851349431559,-130.87</t>
  </si>
  <si>
    <t>2025-05-06 13:13:00,6662599.8341734,-694297.585766377,21.0653968253968,26,183.12246984127,210.78,0.0513827436707589,3.91</t>
  </si>
  <si>
    <t>2025-05-06 13:14:00,,560,,558,,560,558.5,,,,,562,555</t>
  </si>
  <si>
    <t>2025-05-06 13:14:00,490,,,480,470,,481,,481,,,485,480</t>
  </si>
  <si>
    <t>2025-05-06 13:14:00,,5600,,5600,,5700,5610,,,,,5650,5600</t>
  </si>
  <si>
    <t>2025-05-06 13:14:00,19475,,,19700,19400,,19800,,,,,20100,19400</t>
  </si>
  <si>
    <t>2025-05-06 13:14:00,-552407367.113487,-5760094365.41812,-3984.4,-3897,-2771.035,-2326.39,64.9374063682558,-1301.92</t>
  </si>
  <si>
    <t>2025-05-06 13:14:00,266139049.285476,-576131322.456779,-6421.82654553049,-2387,-5919.15554093567,-2211.01,-201.085846884911,-1241.07</t>
  </si>
  <si>
    <t>2025-05-06 13:14:00,-10735641.1583531,-216905308.987304,-1513.29,-825,-12666.485,-5565.56,2.64521689408025,-281.55</t>
  </si>
  <si>
    <t>2025-05-06 13:14:00,10914077.3455259,-586075.56189624,-8.08571428571429,-7,-52.7228571428572,-45.15,-0.000206295903116899,-1.02</t>
  </si>
  <si>
    <t>2025-05-06 13:15:00,,560,,558,,560,558.5,559,,,,562,555</t>
  </si>
  <si>
    <t>2025-05-06 13:15:00,490,,,480,470,,481,,,,,485,480</t>
  </si>
  <si>
    <t>2025-05-06 13:15:00,,5600,,5600,,5700,5610,,,,,5650,5600</t>
  </si>
  <si>
    <t>2025-05-06 13:15:00,19475,,,19700,19400,,19800,,,,,20100,19400</t>
  </si>
  <si>
    <t>2025-05-06 13:15:00,-494029350.224171,-4216120814.554,2614.4880952381,2930,3267.6775,3086.18,-366.291472179794,1488.82</t>
  </si>
  <si>
    <t>2025-05-06 13:15:00,293237726.369652,416404101.320194,4426.65883502802,4681,2397.50106199033,1894.18,84.8583532592225,1248.35</t>
  </si>
  <si>
    <t>2025-05-06 13:15:00,-8042515.39876126,-174795335.125144,810.866666666663,637,7166.0463333333,3157.49,2.7569892177524,176.18</t>
  </si>
  <si>
    <t>2025-05-06 13:15:00,13322565.0726159,-371850.48686603,26.4060687755425,17,675.021813795751,422.97,0.0488837247563166,7.13</t>
  </si>
  <si>
    <t>2025-05-06 13:16:00,,560,,,,560,558.5,,,,,562,555</t>
  </si>
  <si>
    <t>2025-05-06 13:16:00,490,,483,,470,,500,,,,,485,480</t>
  </si>
  <si>
    <t>2025-05-06 13:16:00,5800,,,5600,,5700,5610,,,,,5650,5600</t>
  </si>
  <si>
    <t>2025-05-06 13:16:00,19475,,,19700,19400,,19800,,,,,20100,19400</t>
  </si>
  <si>
    <t>2025-05-06 13:16:00,-430628659.018764,-909250387.643555,994.575757575757,-1787,1377.65848484848,-635.4,156.760914432085,-804.28</t>
  </si>
  <si>
    <t>2025-05-06 13:16:00,323573728.143119,1315142413.23802,488.316407559469,835,712.446088769207,968.66,204.776172858666,507.04</t>
  </si>
  <si>
    <t>2025-05-06 13:16:00,-9014578.02624376,-120467433.873788,1621.69166666667,2412,7359.18958333335,3089.75,-5.77573770350386,281.2</t>
  </si>
  <si>
    <t>2025-05-06 13:16:00,7139085.97855454,-304403.517376161,60.6798809523809,62,1074.93853214286,571.35,0.0631834716728523,10.1</t>
  </si>
  <si>
    <t>2025-05-06 13:17:00,,560,,,,560,558.5,,,,,562,555</t>
  </si>
  <si>
    <t>2025-05-06 13:17:00,490,,,480,470,,500,,,,,485,480</t>
  </si>
  <si>
    <t>2025-05-06 13:17:00,5800,,,5600,,5700,5610,,,,,5650,5600</t>
  </si>
  <si>
    <t>2025-05-06 13:17:00,19475,,,19700,19400,,19800,,,,,20100,19400</t>
  </si>
  <si>
    <t>2025-05-06 13:17:00,-425288522.533549,-3560136979.7082,4209.43636363636,5860,1175.42096969697,2225.86,500.911724400707,1400.59</t>
  </si>
  <si>
    <t>2025-05-06 13:17:00,316442609.931691,744670135.623185,-151.807703081231,-982,-196.728343137252,-1140.93,-74.2706988123897,-556.03</t>
  </si>
  <si>
    <t>2025-05-06 13:17:00,-7228130.35245422,-145794641.751331,-3178.25000000001,-2971,-3923.23500000005,-3193.01,18.9952926756728,-200.59</t>
  </si>
  <si>
    <t>2025-05-06 13:17:00,13278218.750545,-252962.288472675,0.960044968400594,14,-396.345171082482,-32.57,0.0472261014717504,-0.18</t>
  </si>
  <si>
    <t>2025-05-06 13:18:00,,560,562,,,560,558.5,560,,,,562,555</t>
  </si>
  <si>
    <t>2025-05-06 13:18:00,490,,483,,470,,500,,,,,485,480</t>
  </si>
  <si>
    <t>2025-05-06 13:18:00,5800,,,5600,,5700,5610,,,,,5650,5600</t>
  </si>
  <si>
    <t>2025-05-06 13:18:00,19475,,,,19400,,19800,,,,,20100,19400</t>
  </si>
  <si>
    <t>2025-05-06 13:18:00,-400851520.439033,71198162.1711484,4622.33611111111,3529,2222.24441666667,571.09,593.425442726433,587.79</t>
  </si>
  <si>
    <t>2025-05-06 13:18:00,346979363.257599,1988644314.80391,-957.697252964427,-1383,-651.821509552042,-1471.37,136.611779071095,-667.09</t>
  </si>
  <si>
    <t>2025-05-06 13:18:00,-7086284.05087132,-121874923.100179,-204,-415,-2562.4465,-4919.48,-11.7108442474401,-276.5</t>
  </si>
  <si>
    <t>2025-05-06 13:18:00,13636167.5868012,-114759.145409764,-19.3711821219716,-16,-509.601362740184,-606.79,0.020746256482601,-6.31</t>
  </si>
  <si>
    <t>2025-05-06 13:19:00,,560,562,,,560,558.5,560,,,,562,555</t>
  </si>
  <si>
    <t>2025-05-06 13:19:00,490,,483,,470,,500,,,,,485,480</t>
  </si>
  <si>
    <t>2025-05-06 13:19:00,5800,,,5600,,5700,5610,,,,,5650,5600</t>
  </si>
  <si>
    <t>2025-05-06 13:19:00,19475,,19900,,19400,,19800,,,,,20100,19400</t>
  </si>
  <si>
    <t>2025-05-06 13:19:00,-363100406.269199,1039614869.15562,2874.72424242424,3575,1189.22893939394,916.31,335.179374090181,924.08</t>
  </si>
  <si>
    <t>2025-05-06 13:19:00,355637345.278119,2398923661.7442,-4540.97619047619,-5280,-2650.74583333333,-3292.81,-228.698858116092,-1864.24</t>
  </si>
  <si>
    <t>2025-05-06 13:19:00,-7948860.27520576,-85983991.9754222,-497.4,-456,-2029.373,-2935.28,3.7438428295618,-168.92</t>
  </si>
  <si>
    <t>2025-05-06 13:19:00,13553896.4938008,48044.858502003,-5.01524905336936,-27,124.5603117865,-1001.43,-0.0742882902702588,-9.54</t>
  </si>
  <si>
    <t>2025-05-06 13:20:00,,560,,,,560,558.5,,560,,,562,555</t>
  </si>
  <si>
    <t>2025-05-06 13:20:00,490,,483,,470,,481,,,,,485,480</t>
  </si>
  <si>
    <t>2025-05-06 13:20:00,5800,,,5600,,5700,5610,,,,,5650,5600</t>
  </si>
  <si>
    <t>2025-05-06 13:20:00,19475,,,,19400,,19800,,,,,20100,19400</t>
  </si>
  <si>
    <t>2025-05-06 13:20:00,-393923409.639641,-963309354.236016,-2451.66190476191,-9115,-33.3809523809558,-5043.86,-581.72341477699,-3340.37</t>
  </si>
  <si>
    <t>2025-05-06 13:20:00,362298262.810936,1540453808.73852,134.954708994708,-2061,623.451262433862,-740.78,-50.1391619783891,-572.47</t>
  </si>
  <si>
    <t>2025-05-06 13:20:00,-8720475.05546598,-97038787.2137945,191.853294573643,623,6965.00891589145,8096.88,6.03258690166863,279.15</t>
  </si>
  <si>
    <t>2025-05-06 13:20:00,7262728.46593766,-13631.9829236868,94.4829311912095,56,2242.13912681491,2478.86,0.175177241429024,25.72</t>
  </si>
  <si>
    <t>2025-05-06 13:21:00,,560,562,,,560,558.5,560,,,,562,555</t>
  </si>
  <si>
    <t>2025-05-06 13:21:00,490,,483,,470,,481,,,,,485,480</t>
  </si>
  <si>
    <t>2025-05-06 13:21:00,5800,,,5600,,5700,5610,,,,,5650,5600</t>
  </si>
  <si>
    <t>2025-05-06 13:21:00,19475,,19900,,19400,,19800,,,,,20100,19400</t>
  </si>
  <si>
    <t>2025-05-06 13:21:00,-345268226.57348,1871330645.8031,127.037301587302,-339,818.014948412699,445.39,478.900757458556,381.14</t>
  </si>
  <si>
    <t>2025-05-06 13:21:00,363997723.262192,2233786535.92002,941.805392156862,1268,669.318344771241,422.89,199.902031790181,342.02</t>
  </si>
  <si>
    <t>2025-05-06 13:21:00,-6481732.26490497,-79579492.9562013,-420.86,-732,595.651800000009,-1191.8,-0.115576031682309,-177.21</t>
  </si>
  <si>
    <t>2025-05-06 13:21:00,13316496.4629318,107564.382900096,10.510588287848,18,71.7625779925476,229.36,0.0600000831524285,4.45</t>
  </si>
  <si>
    <t>2025-05-06 13:23:00,,560,562,,,560,558.5,,,,,562,555</t>
  </si>
  <si>
    <t>2025-05-06 13:23:00,490,,483,,470,,500,,482,,,485,480</t>
  </si>
  <si>
    <t>2025-05-06 13:23:00,5800,,,5600,,5700,5610,,,,,5650,5600</t>
  </si>
  <si>
    <t>2025-05-06 13:23:00,19475,,19900,,19400,,19800,,,,,20100,19400</t>
  </si>
  <si>
    <t>2025-05-06 13:23:00,-245936550.120404,7108847297.76345,-227.475396825396,945,-431.328698412697,69.1800000000001,-279.177226920894,100.64</t>
  </si>
  <si>
    <t>2025-05-06 13:23:00,424466985.498948,4796391166.08752,792.263742071882,-683,135.265237843552,-1303.3,32.9515065302315,-609.07</t>
  </si>
  <si>
    <t>2025-05-06 13:23:00,-7599693.16166664,-18486131.507854,53.8666666666683,342,-1575.83833333334,-226,0.555191914882713,27.87</t>
  </si>
  <si>
    <t>2025-05-06 13:23:00,8252964.9066425,287899.335076558,-11.4779439443762,-10,-159.321231355388,-240.61,-0.00746369419715054,-2.39</t>
  </si>
  <si>
    <t>2025-05-06 13:24:00,,560,562,,,560,558.5,,560,,,562,555</t>
  </si>
  <si>
    <t>2025-05-06 13:24:00,490,,483,,470,,500,,482,482,,485,480</t>
  </si>
  <si>
    <t>2025-05-06 13:24:00,5800,,,5600,,5700,5610,5620,,,,5650,5600</t>
  </si>
  <si>
    <t>2025-05-06 13:24:00,,,19900,,19400,,19800,,,,,20100,19400</t>
  </si>
  <si>
    <t>2025-05-06 13:24:00,-285062585.221183,3893774276.21003,-813.449819624818,-6635,396.100738816744,-2117.99,-1024.18896987006,-1842.25</t>
  </si>
  <si>
    <t>2025-05-06 13:24:00,406733098.465486,2962082434.676,-2466.32667117366,-3440,-1066.4551853965,-1571.66,-88.5732309137666,-969.07</t>
  </si>
  <si>
    <t>2025-05-06 13:24:00,-6455713.45409986,-32643335.4129841,381.693333333335,1095,6280.9754666667,5056.15,-2.1381472240103,148.81</t>
  </si>
  <si>
    <t>2025-05-06 13:24:00,13274836.5092693,246507.10666556,-3.59336758907387,78,-24.0599883976521,370.57,-0.186049533841856,8.73</t>
  </si>
  <si>
    <t>2025-05-06 13:25:00,,560,562,,,560,558.5,560,,,,562,555</t>
  </si>
  <si>
    <t>2025-05-06 13:25:00,490,,483,,470,,481,,,,,485,480</t>
  </si>
  <si>
    <t>2025-05-06 13:25:00,5800,,,5600,,5700,5610,,,,,5650,5600</t>
  </si>
  <si>
    <t>2025-05-06 13:25:00,,,19900,,19400,,19800,,,,,20100,19400</t>
  </si>
  <si>
    <t>2025-05-06 13:25:00,-228426919.717666,5409337251.57488,1174.95833333333,529,2355.11833333333,1854.54,180.573309507654,872.42</t>
  </si>
  <si>
    <t>2025-05-06 13:25:00,392908016.43979,3257521998.45982,780.885415228893,945,897.15982194617,888.06,181.901436619727,598.15</t>
  </si>
  <si>
    <t>2025-05-06 13:25:00,-5121262.67201654,-17257381.2615534,82.2933333333336,864,894.685466666672,3073.91,2.0364531530761,251.91</t>
  </si>
  <si>
    <t>2025-05-06 13:25:00,13951575.8488622,292669.372474392,0.652461320098511,-7,-25.435190875679,-144.84,-0.00924454716659269,-2.44</t>
  </si>
  <si>
    <t>2025-05-06 13:26:00,,560,562,,,560,558.5,,560,,,562,555</t>
  </si>
  <si>
    <t>2025-05-06 13:26:00,490,,483,,470,,481,483,,,,485,480</t>
  </si>
  <si>
    <t>2025-05-06 13:26:00,5800,,,5600,,5700,5610,5620,,,,5650,5600</t>
  </si>
  <si>
    <t>2025-05-06 13:26:00,,,19900,,19400,,19800,,,,,20100,19400</t>
  </si>
  <si>
    <t>2025-05-06 13:26:00,-159795391.582606,8504027207.49736,-22559.0238095238,-12420,-16001.0644047619,-8270.1,-247.798034058665,-4737.31</t>
  </si>
  <si>
    <t>2025-05-06 13:26:00,435869819.608888,4496611773.63648,2040.21940523244,2468,2307.20526218708,635.84,348.703504662924,676.59</t>
  </si>
  <si>
    <t>2025-05-06 13:26:00,-3650386.74761683,52532752.2535352,-719.451904761902,-359,-6442.27779999996,-4219.67,-21.6059141102456,-141.5</t>
  </si>
  <si>
    <t>2025-05-06 13:26:00,14438175.6977863,534668.469778953,-11.2435970797159,-46,89.3480603459611,-892.78,-0.0327710722373366,-8.71</t>
  </si>
  <si>
    <t>2025-05-06 13:27:00,,560,562,,,560,558.5,,560,,,562,555</t>
  </si>
  <si>
    <t>2025-05-06 13:27:00,490,,483,,470,,500,,483,,,485,480</t>
  </si>
  <si>
    <t>2025-05-06 13:27:00,5800,,,5600,,5700,5610,5620,,,,5650,5600</t>
  </si>
  <si>
    <t>2025-05-06 13:27:00,,,19900,,19400,,19800,,,,,20100,19400</t>
  </si>
  <si>
    <t>2025-05-06 13:27:00,-198219120.422184,7473753884.93046,-1316.90357142857,-4742,-25.622333333331,-3661.14,-534.469998548767,-2157.84</t>
  </si>
  <si>
    <t>2025-05-06 13:27:00,404583036.799362,3983639790.19977,-1709.87721445221,-2924,-1226.97476864802,-2232.3,18.1156020394748,-1383.08</t>
  </si>
  <si>
    <t>2025-05-06 13:27:00,-5821719.83242895,33325799.0028217,64.7400000000004,-61,3119.71130000001,1171.06,8.04708324720579,49.38</t>
  </si>
  <si>
    <t>2025-05-06 13:27:00,14614786.9412488,425575.278003751,28.0445658263306,34,802.79083557423,1068.85,-0.00744826029113016,13.6</t>
  </si>
  <si>
    <t>2025-05-06 13:28:00,,560,562,,,560,558.5,,,,,562,555</t>
  </si>
  <si>
    <t>2025-05-06 13:28:00,490,,483,,470,,500,,,,,485,480</t>
  </si>
  <si>
    <t>2025-05-06 13:28:00,5800,,,5600,,5700,5610,,,,,5650,5600</t>
  </si>
  <si>
    <t>2025-05-06 13:28:00,,,19900,,19400,,19800,,,,,20100,19400</t>
  </si>
  <si>
    <t>2025-05-06 13:28:00,-148441579.040739,7629831495.13649,2256.2386002886,3153,2066.47580880231,1445.26,298.534195933338,906.95</t>
  </si>
  <si>
    <t>2025-05-06 13:28:00,422452699.144034,3756992672.32625,433.479797979798,447,1624.65165945166,851.35,-112.783086839655,474.2</t>
  </si>
  <si>
    <t>2025-05-06 13:28:00,-4894707.5415862,13884615.1345291,-541.316666666667,-611,-924.416166666681,-1633.45,-10.845549231408,-116.96</t>
  </si>
  <si>
    <t>2025-05-06 13:28:00,14156080.3349625,424738.32279511,-6.63761904761905,-20,-9.00686666666675,-120.66,-0.0187599984720709,-2.93</t>
  </si>
  <si>
    <t>2025-05-06 13:29:00,,560,562,,,560,558.5,,,,,562,555</t>
  </si>
  <si>
    <t>2025-05-06 13:29:00,490,,483,,470,,500,,,,,485,480</t>
  </si>
  <si>
    <t>2025-05-06 13:29:00,5800,,,5600,,5700,5610,,,,,5650,5600</t>
  </si>
  <si>
    <t>2025-05-06 13:29:00,,,19900,,19400,,19800,,,,,20100,19400</t>
  </si>
  <si>
    <t>2025-05-06 13:29:00,-93525757.046242,10063027825.0062,7648.70238095238,6202,5065.26428571429,5472.82,178.428968270402,2821.35</t>
  </si>
  <si>
    <t>2025-05-06 13:29:00,457155961.563652,3945167781.75814,1811.86044390392,2483,1874.05285902503,1941.04,-67.1688508540702,1061.87</t>
  </si>
  <si>
    <t>2025-05-06 13:29:00,-4419038.43655898,49432452.9766619,352.885000000005,311,919.334850000052,-1523.32,3.88803468923957,43.07</t>
  </si>
  <si>
    <t>2025-05-06 13:29:00,14078601.3797343,567406.658386327,-1.53245614035088,-13,-8.04847368421065,-62.73,-0.0324232920683322,-1.38</t>
  </si>
  <si>
    <t>2025-05-06 13:30:00,,560,562,,,560,558.5,,,,,562,555</t>
  </si>
  <si>
    <t>2025-05-06 13:30:00,490,,483,,470,,500,,483,,,485,480</t>
  </si>
  <si>
    <t>2025-05-06 13:30:00,5800,,,5600,,5700,5610,,,,,5650,5600</t>
  </si>
  <si>
    <t>2025-05-06 13:30:00,,,19900,,19400,,19800,,,,,20100,19400</t>
  </si>
  <si>
    <t>2025-05-06 13:30:00,-99869200.0926304,12245746125.678,-2234.80096618358,-1802,-4625.06583333334,-5638.64,156.250535854033,-2760.58</t>
  </si>
  <si>
    <t>2025-05-06 13:30:00,436738749.09621,4155150574.86966,-2099.69428571429,-2080,-1461.66051428571,-1816.87,-88.3297145444944,-977.48</t>
  </si>
  <si>
    <t>2025-05-06 13:30:00,-3621052.57748446,85797230.7057307,-405.25,-126,-1991.7605,-2275.24,-6.78837619060009,-106.65</t>
  </si>
  <si>
    <t>2025-05-06 13:30:00,13597922.0760227,561649.353345197,-28.8484126984127,-41,-224.787949206349,-274.78,0.0531905536044149,-5.49</t>
  </si>
  <si>
    <t>2025-05-06 13:31:00,,560,562,,,560,558.5,,561,,,562,555</t>
  </si>
  <si>
    <t>2025-05-06 13:31:00,490,,483,,470,,500,,,,,485,480</t>
  </si>
  <si>
    <t>2025-05-06 13:31:00,5800,,,5600,,5700,5610,,,,,5650,5600</t>
  </si>
  <si>
    <t>2025-05-06 13:31:00,,,19900,,19400,,19800,,,,,20100,19400</t>
  </si>
  <si>
    <t>2025-05-06 13:31:00,-112656404.281366,11109691352.0195,-5190.94523809521,-5781,-4098.78199999997,-4251.54,16.7608071965167,-2540.93</t>
  </si>
  <si>
    <t>2025-05-06 13:31:00,439285686.354832,4512766419.50137,-132.7811797398,-340,65.591020083365,-113.7,-34.487341884921,-175.79</t>
  </si>
  <si>
    <t>2025-05-06 13:31:00,-3399660.49770822,91716691.4662554,-2576.79,-2347,-10280.9032,-14561.27,7.03631674260986,-841.84</t>
  </si>
  <si>
    <t>2025-05-06 13:31:00,9238500.04420528,594281.640093794,-1.46873015873016,19,-1.67537777777781,182.86,-0.0242305369225398,3.58</t>
  </si>
  <si>
    <t>2025-05-06 13:32:00,,560,562,,,560,558.5,,,,,562,555</t>
  </si>
  <si>
    <t>2025-05-06 13:32:00,490,,483,,470,,500,,,,,485,480</t>
  </si>
  <si>
    <t>2025-05-06 13:32:00,5800,,,5600,,5700,5610,,,,,5650,5600</t>
  </si>
  <si>
    <t>2025-05-06 13:32:00,,,19900,,19400,,19800,,,,,20100,19400</t>
  </si>
  <si>
    <t>2025-05-06 13:32:00,-98666949.139203,12381623716.515,-574.552380952381,-3374,-725.192285714285,-4438.01,-210.159949807344,-2334.45</t>
  </si>
  <si>
    <t>2025-05-06 13:32:00,438470023.963953,4328133241.78888,-1183.06415584416,-2538,-681.417662337664,-1959.76,-21.3676452868837,-1108.82</t>
  </si>
  <si>
    <t>2025-05-06 13:32:00,-3655514.42846502,92688956.6596759,-478.419999999998,-99,-2654.8952,-2466.95,-7.73609950128019,-113.35</t>
  </si>
  <si>
    <t>2025-05-06 13:32:00,8897959.90190652,647640.767961366,-28.3882828282828,-30,-177.205521212121,-164.15,0.033920394383186,-3.32</t>
  </si>
  <si>
    <t>2025-05-06 13:33:00,,560,562,,,560,558.5,,,,,562,555</t>
  </si>
  <si>
    <t>2025-05-06 13:33:00,490,,483,,470,,500,,,,,485,480</t>
  </si>
  <si>
    <t>2025-05-06 13:33:00,5800,,,5600,,5700,5610,,,,,5650,5600</t>
  </si>
  <si>
    <t>2025-05-06 13:33:00,,,19900,,19400,,19800,,,,,20100,19400</t>
  </si>
  <si>
    <t>2025-05-06 13:33:00,-103940316.674435,11602670928.1599,1035.30833333333,1657,1764.27775,1771.28,-40.2338665989649,830</t>
  </si>
  <si>
    <t>2025-05-06 13:33:00,443673944.780106,4180427730.20149,1043.63415019763,588,654.041320948618,530.16,-23.2457076466741,160.43</t>
  </si>
  <si>
    <t>2025-05-06 13:33:00,-4327786.45772214,77687651.6575206,433.65,845,11911.254,9082.4,1.79638751886549,350.52</t>
  </si>
  <si>
    <t>2025-05-06 13:33:00,12015142.3039559,605505.247080443,2.07619047619049,2,41.3673809523814,11.1,0.0190795764300512,0.29</t>
  </si>
  <si>
    <t>2025-05-06 13:34:00,,560,562,,,560,558.5,,,,,562,555</t>
  </si>
  <si>
    <t>2025-05-06 13:34:00,490,,483,,470,,500,,,,,485,480</t>
  </si>
  <si>
    <t>2025-05-06 13:34:00,5800,,5630,,,5700,5610,,,,,5650,5600</t>
  </si>
  <si>
    <t>2025-05-06 13:34:00,,,19900,,19400,,19800,,,,,20100,19400</t>
  </si>
  <si>
    <t>2025-05-06 13:34:00,-78536184.4790619,12195952596.1462,3402.57153679654,5457,2352.53647510822,3239.4,-171.680462804869,2158.29</t>
  </si>
  <si>
    <t>2025-05-06 13:34:00,458509904.31516,4652801812.07031,528.917508417508,1750,871.039781144782,1317.92,-146.931723534951,776.6</t>
  </si>
  <si>
    <t>2025-05-06 13:34:00,-3950307.05554614,101017886.137728,388.533333333335,1129,4180.41866666668,6827.53,-1.27457726307221,385.45</t>
  </si>
  <si>
    <t>2025-05-06 13:34:00,9342090.09014267,643875.907108978,1.1024154589372,3,-46.0181290545202,12.16,0.00639406056757878,1.79</t>
  </si>
  <si>
    <t>2025-05-06 13:35:00,,560,562,,,560,558.5,,,,,562,555</t>
  </si>
  <si>
    <t>2025-05-06 13:35:00,490,,483,,470,,500,,,,,485,480</t>
  </si>
  <si>
    <t>2025-05-06 13:35:00,5800,,5630,,,5700,5610,,,,,5650,5600</t>
  </si>
  <si>
    <t>2025-05-06 13:35:00,,,19900,,19400,,19800,,,,,20100,19400</t>
  </si>
  <si>
    <t>2025-05-06 13:35:00,-71170381.7272493,15557021501.4845,-1008.85238095238,94,-336.378309523812,-409.02,77.849066255718,-28.32</t>
  </si>
  <si>
    <t>2025-05-06 13:35:00,461497719.260709,5123392771.41119,-1361.05988372093,-2114,-485.741986434107,-1634.03,-11.4597011969299,-820.59</t>
  </si>
  <si>
    <t>2025-05-06 13:35:00,-6071181.75593536,104113680.851211,-1096.67666666667,-1168,-17022.8740333333,-9685.55,-2.31707991678338,-443.41</t>
  </si>
  <si>
    <t>2025-05-06 13:35:00,8628201.7677515,631928.783920929,-8.07051961724285,-14,-482.708190180098,-633.69,-0.0476757204831253,-6.71</t>
  </si>
  <si>
    <t>2025-05-06 13:36:00,,560,562,,,560,558.5,,,,560,562,555</t>
  </si>
  <si>
    <t>2025-05-06 13:36:00,490,,483,,470,,500,,,,,485,480</t>
  </si>
  <si>
    <t>2025-05-06 13:36:00,5800,,,5600,,5700,5610,,,,,5650,5600</t>
  </si>
  <si>
    <t>2025-05-06 13:36:00,,,19900,,19400,,19800,,,,,20100,19400</t>
  </si>
  <si>
    <t>2025-05-06 13:36:00,-203952802.502741,8715448226.9361,-2632.3746031746,1381,-1562.11215873016,-1039.25,954.182179109295,-806.67</t>
  </si>
  <si>
    <t>2025-05-06 13:36:00,409146178.117137,3407514392.03149,370.297773892772,-100,257.141775291376,-180.6,-123.524419696975,-186.25</t>
  </si>
  <si>
    <t>2025-05-06 13:36:00,-7274904.98808943,47649438.9625241,384.399999999999,567,6131.43799999999,5503.1,-1.63931155668965,301.35</t>
  </si>
  <si>
    <t>2025-05-06 13:36:00,8195087.38381125,407793.441941394,9.67047619047619,10,52.3692,153.71,-0.0319748631709065,2.91</t>
  </si>
  <si>
    <t>2025-05-06 13:37:00,,560,562,,,560,558.5,,,560,,562,558</t>
  </si>
  <si>
    <t>2025-05-06 13:37:00,490,,483,,470,,500,483,,,,485,480</t>
  </si>
  <si>
    <t>2025-05-06 13:37:00,5800,,,5600,,5700,5610,,,,,5650,5600</t>
  </si>
  <si>
    <t>2025-05-06 13:37:00,,,19900,,19400,,19800,,,,,20100,19400</t>
  </si>
  <si>
    <t>2025-05-06 13:37:00,-101804807.856141,15692542719.4329,2151.16967706622,3680,-148.608637110017,842.24,-619.377920809263,1191.84</t>
  </si>
  <si>
    <t>2025-05-06 13:37:00,444539399.364821,5330947425.88715,-3261.20080358113,-193,-2518.1272443529,-464.12,176.710715037289,-147.39</t>
  </si>
  <si>
    <t>2025-05-06 13:37:00,-4952962.35243801,42885460.9633601,-2432.47738095238,-1081,-13970.2835714286,-3889.5,3.61493363619129,-181.61</t>
  </si>
  <si>
    <t>2025-05-06 13:37:00,13374953.1852359,437096.087814267,-50.1004493572969,-69,-414.531182661828,-467.85,0.0617494699257253,-7.19</t>
  </si>
  <si>
    <t>2025-05-06 13:38:00,,560,562,,,560,558.5,,,,560,562,558</t>
  </si>
  <si>
    <t>2025-05-06 13:38:00,490,,483,,470,,500,483,,,,485,480</t>
  </si>
  <si>
    <t>2025-05-06 13:38:00,5800,,,5600,,5700,5610,,,,,5650,5600</t>
  </si>
  <si>
    <t>2025-05-06 13:38:00,,,19900,,19400,,19800,,,,,20100,19400</t>
  </si>
  <si>
    <t>2025-05-06 13:38:00,-120081639.672108,13415395437.314,-2842.41428571429,-1536,-3378.12514285714,-2055.84,535.884156240813,-1440.08</t>
  </si>
  <si>
    <t>2025-05-06 13:38:00,436948110.61604,4955131571.47924,-313.973384485884,286,-245.668997345247,-513.46,205.152042006476,-205.12</t>
  </si>
  <si>
    <t>2025-05-06 13:38:00,-3898580.88904427,74686162.0442997,670.783333333333,1000,703.212333333312,2781.66,-4.5921431645269,263.67</t>
  </si>
  <si>
    <t>2025-05-06 13:38:00,14118009.3270461,572919.978665429,-26.4461133069829,-34,-182.038996706192,-226.3,0.0358217072106133,-4.64</t>
  </si>
  <si>
    <t>2025-05-06 13:39:00,,560,562,,,560,558.5,,,,,562,558</t>
  </si>
  <si>
    <t>2025-05-06 13:39:00,490,,483,,470,,500,,,,,485,480</t>
  </si>
  <si>
    <t>2025-05-06 13:39:00,5800,,,5600,,5700,5610,,,,,5650,5600</t>
  </si>
  <si>
    <t>2025-05-06 13:39:00,,,19900,,19400,,19800,,,,,20100,19400</t>
  </si>
  <si>
    <t>2025-05-06 13:39:00,-151348852.382299,10345477951.9983,-15028.975,2493,-1805.87183333333,1122.74,-397.476308670576,1229.05</t>
  </si>
  <si>
    <t>2025-05-06 13:39:00,435026640.262353,5145705505.37403,-94.1297125097125,60,-30.9065936285937,-76.22,67.819877727722,-37.87</t>
  </si>
  <si>
    <t>2025-05-06 13:39:00,-4557340.50824198,56844080.9784895,22.5966666666663,362,-19.8916333333553,2315.67,3.27017157584945,161.64</t>
  </si>
  <si>
    <t>2025-05-06 13:39:00,12109753.0196436,531514.927548894,31.1194769212033,31,77.5641748264522,125.01,0.0409509969131676,3.01</t>
  </si>
  <si>
    <t>2025-05-06 13:40:00,,560,562,,,560,558.5,,,,,562,558</t>
  </si>
  <si>
    <t>2025-05-06 13:40:00,490,,483,,470,,481,,,,,485,480</t>
  </si>
  <si>
    <t>2025-05-06 13:40:00,5800,,,5600,,5700,5610,,,,,5650,5600</t>
  </si>
  <si>
    <t>2025-05-06 13:40:00,,,19900,,19400,,19800,,,,,20100,19400</t>
  </si>
  <si>
    <t>2025-05-06 13:40:00,-88474581.8550947,12194895072.1551,-4573.71878236141,-4453,-1678.37486518546,-1691.46,332.010906680432,-1143.59</t>
  </si>
  <si>
    <t>2025-05-06 13:40:00,427272258.607426,4575623435.23339,-1201.69166666667,670,-562.347678571428,-640.76,-190.888095809461,-309.86</t>
  </si>
  <si>
    <t>2025-05-06 13:40:00,-4448790.94197742,72440288.6301448,-921.990000000001,-225,-13099.49405,-6067.66,3.60364045733467,-238.19</t>
  </si>
  <si>
    <t>2025-05-06 13:40:00,14065175.8221575,608155.787292146,-29.9643236900495,-17,-705.977571437106,-630.38,0.0289452026403765,-6.69</t>
  </si>
  <si>
    <t>2025-05-06 13:41:00,,560,562,,,560,558.5,561,,,,562,558</t>
  </si>
  <si>
    <t>2025-05-06 13:41:00,490,,483,,470,,500,483,,,,485,480</t>
  </si>
  <si>
    <t>2025-05-06 13:41:00,5800,,5640,,,5700,5610,,,,,5650,5600</t>
  </si>
  <si>
    <t>2025-05-06 13:41:00,,,19900,,19400,,19800,,,,,20100,19400</t>
  </si>
  <si>
    <t>2025-05-06 13:41:00,-54833919.7842977,12489535673.7078,206.649267399265,-1636,9.71847069596793,-3842.6,243.240524734665,-2061.98</t>
  </si>
  <si>
    <t>2025-05-06 13:41:00,451048432.195167,4579759329.07955,-505.572055838368,-802,1174.95743066856,1218.26,202.190255306059,461.48</t>
  </si>
  <si>
    <t>2025-05-06 13:41:00,-3391990.43429012,98893830.1939685,255.488095238096,1272,4665.23533333335,6605.8,-0.0458570687501126,488.43</t>
  </si>
  <si>
    <t>2025-05-06 13:41:00,14041638.7176189,662375.030596182,-14.4366666666666,7,-58.0253999999998,-26.78,0.051170003741891,-0.49</t>
  </si>
  <si>
    <t>2025-05-06 13:42:00,,560,562,,,560,558.5,,561,,,562,558</t>
  </si>
  <si>
    <t>2025-05-06 13:42:00,490,,483,,470,,481,,,,,485,480</t>
  </si>
  <si>
    <t>2025-05-06 13:42:00,5800,,5630,,,5700,5610,,,,,5650,5600</t>
  </si>
  <si>
    <t>2025-05-06 13:42:00,,,19900,,19400,,19800,,,,,20100,19400</t>
  </si>
  <si>
    <t>2025-05-06 13:42:00,-90322066.4992221,14578092795.0315,-1.6079365079359,-2196,-55.9762539682525,-2243.11,123.653517699039,-1350.33</t>
  </si>
  <si>
    <t>2025-05-06 13:42:00,458135568.577535,5037029612.25963,-893.910251533312,-1552,18.5033583241929,-808.02,217.919017974716,-568.31</t>
  </si>
  <si>
    <t>2025-05-06 13:42:00,-3971487.39339721,130378408.697984,564.086666666667,679,8123.65119999997,6521.96,1.63258134753783,301.94</t>
  </si>
  <si>
    <t>2025-05-06 13:42:00,14367685.3959424,679962.694563255,23.0143481717011,73,476.326308214096,824.45,-0.0629107023003043,17.02</t>
  </si>
  <si>
    <t>2025-05-06 13:43:00,,560,562,,,560,558.5,560,,,,562,558</t>
  </si>
  <si>
    <t>2025-05-06 13:43:00,490,,483,,470,,481,,,,,485,480</t>
  </si>
  <si>
    <t>2025-05-06 13:43:00,5800,,5630,,,5700,5610,,,,,5650,5600</t>
  </si>
  <si>
    <t>2025-05-06 13:43:00,,,19900,,19400,,19800,,,,,20100,19400</t>
  </si>
  <si>
    <t>2025-05-06 13:43:00,-158574007.379746,11100206073.9829,2054.6373015873,-529,2036.78984126984,1472.06,379.226252142682,564.32</t>
  </si>
  <si>
    <t>2025-05-06 13:43:00,451889155.641086,4200210334.95931,213.120058226375,711,991.081292283742,724.62,14.4645523373738,226.87</t>
  </si>
  <si>
    <t>2025-05-06 13:43:00,-5092693.58234832,91507721.0190532,429.366666666665,233,8007.93883333332,1779.31,1.27478638673067,68.55</t>
  </si>
  <si>
    <t>2025-05-06 13:43:00,8255728.21838136,533652.37952527,11.123081232493,27,354.207864799254,206.61,-0.0235070903134573,8.34</t>
  </si>
  <si>
    <t>2025-05-06 13:44:00,,560,562,,,560,558.5,,,,,562,558</t>
  </si>
  <si>
    <t>2025-05-06 13:44:00,490,,483,,470,,481,,,,,485,480</t>
  </si>
  <si>
    <t>2025-05-06 13:44:00,5800,,,5600,,5700,5610,,,,,5650,5600</t>
  </si>
  <si>
    <t>2025-05-06 13:44:00,,,19900,,19400,,19800,,,,,20100,19400</t>
  </si>
  <si>
    <t>2025-05-06 13:44:00,-184948327.166498,7752668200.05236,-360.607142857143,-3244,-172.07869047619,-1298.39,-469.882672802978,-760.79</t>
  </si>
  <si>
    <t>2025-05-06 13:44:00,416854289.243732,3736797151.15058,-3360.8102006689,-3333,-1075.07010869565,-1155.28,224.659860976942,-824.63</t>
  </si>
  <si>
    <t>2025-05-06 13:44:00,-7451734.27815259,58669707.1267211,-222.165000000001,-1081,-1288.45975000001,-4234.72,-0.152594439707176,-335.77</t>
  </si>
  <si>
    <t>2025-05-06 13:44:00,10339079.1984338,405587.030974111,1.59583959899749,-11,-226.095859649123,-379.12,-0.0155883359291649,-2.35</t>
  </si>
  <si>
    <t>2025-05-06 13:45:00,,560,562,,,560,558.5,,,560,,562,558</t>
  </si>
  <si>
    <t>2025-05-06 13:45:00,490,,483,,470,,481,,,,,485,480</t>
  </si>
  <si>
    <t>2025-05-06 13:45:00,5800,,,5600,,5700,5610,,,,,5650,5600</t>
  </si>
  <si>
    <t>2025-05-06 13:45:00,,,19900,,19400,,19800,,,,,20100,19400</t>
  </si>
  <si>
    <t>2025-05-06 13:45:00,-207483286.987807,9196665422.14547,2787.58181818182,1868,1501.36190909091,1026.3,-385.571226660517,846.76</t>
  </si>
  <si>
    <t>2025-05-06 13:45:00,395526032.566215,3445510311.09983,-2211.34572918122,23,-1845.19613717824,-367.07,-144.24083488469,-151.2</t>
  </si>
  <si>
    <t>2025-05-06 13:45:00,-4851995.95963987,13747107.3840785,-474.265,-784,-1601.73595,-2507.8,10.2334910598041,-159.83</t>
  </si>
  <si>
    <t>2025-05-06 13:45:00,13355939.5625711,329553.708692884,-7.63772713032581,-14,244.057313361529,371.69,-0.025837214736686,1.11</t>
  </si>
  <si>
    <t>2025-05-06 13:46:00,,560,562,,,560,558.5,,,,,562,558</t>
  </si>
  <si>
    <t>2025-05-06 13:46:00,490,,483,,470,,481,,,,,485,480</t>
  </si>
  <si>
    <t>2025-05-06 13:46:00,5800,,,5600,,5700,5610,,,,,5650,5600</t>
  </si>
  <si>
    <t>2025-05-06 13:46:00,,,19900,,19400,,19800,,,,,20100,19400</t>
  </si>
  <si>
    <t>2025-05-06 13:46:00,-140077791.787886,13097667637.2162,-180.084249084244,-203,3.81976190476357,-207.79,62.4627235333067,43.03</t>
  </si>
  <si>
    <t>2025-05-06 13:46:00,410438589.61074,4882525459.39388,-2056.02172827173,-1639,-1729.63350649351,-1584.54,-34.2150869261252,-851.24</t>
  </si>
  <si>
    <t>2025-05-06 13:46:00,-4889168.08669958,42445992.1109833,-401.85,-367,-16882.408,-7837.08,10.5863783424731,-137.25</t>
  </si>
  <si>
    <t>2025-05-06 13:46:00,14203666.2865305,441030.146011436,-18.2835714285714,-16,-156.161485714286,-101.36,0.0179304296211209,-2.34</t>
  </si>
  <si>
    <t>2025-05-06 13:47:00,,560,562,,,560,558.5,,,,,562,558</t>
  </si>
  <si>
    <t>2025-05-06 13:47:00,490,,483,,470,,481,,,,,485,480</t>
  </si>
  <si>
    <t>2025-05-06 13:47:00,5800,,5630,,,5700,5610,,,,,5650,5600</t>
  </si>
  <si>
    <t>2025-05-06 13:47:00,,,19900,,19400,,19800,,,,,20100,19400</t>
  </si>
  <si>
    <t>2025-05-06 13:47:00,-147503597.949009,9326795342.65571,10376.4444444444,8796,8229.47733333334,5685.41,165.597283471551,3178.74</t>
  </si>
  <si>
    <t>2025-05-06 13:47:00,449114029.31589,3465372019.67584,3186.29866332498,3436,3167.31383458647,2744.11,37.264002244289,1468.95</t>
  </si>
  <si>
    <t>2025-05-06 13:47:00,-7073585.21928075,80322229.5024775,1186.07,1213,8706.1066,4814.99,1.58391105206069,308.27</t>
  </si>
  <si>
    <t>2025-05-06 13:47:00,10543204.9234964,454301.070025444,9.33928571428571,4,119.454761904762,83.9,0.0229738430118805,2.01</t>
  </si>
  <si>
    <t>2025-05-06 13:48:00,,560,562,,,560,558.5,,,,,562,558</t>
  </si>
  <si>
    <t>2025-05-06 13:48:00,490,,483,,470,,481,,,,,485,480</t>
  </si>
  <si>
    <t>2025-05-06 13:48:00,5800,,,5600,,5700,5610,,,,,5650,5600</t>
  </si>
  <si>
    <t>2025-05-06 13:48:00,,,19900,,19400,,19800,,,,,20100,19400</t>
  </si>
  <si>
    <t>2025-05-06 13:48:00,-110388089.238826,12491122557.8608,3911.83611111111,4194,1081.88086111111,1287.66,660.069252544453,893.33</t>
  </si>
  <si>
    <t>2025-05-06 13:48:00,441869878.392682,3911675768.73089,-260.833791208791,-421,-41.8973076923078,-265.94,117.20019116631,-147.15</t>
  </si>
  <si>
    <t>2025-05-06 13:48:00,-3969198.32948315,87990704.8994327,-8.43999999999951,-135,471.597100000001,-394.44,5.78211331811946,-36</t>
  </si>
  <si>
    <t>2025-05-06 13:48:00,14383033.663173,503916.751580618,-5.855,-7,10.0832333333333,19.4,0.0166018234927545,0.58</t>
  </si>
  <si>
    <t>2025-05-06 13:49:00,,560,562,,,560,558.5,,,,,562,558</t>
  </si>
  <si>
    <t>2025-05-06 13:49:00,490,,483,,470,,481,,,,,485,480</t>
  </si>
  <si>
    <t>2025-05-06 13:49:00,5800,,5630,,,5700,5610,,,,,5650,5600</t>
  </si>
  <si>
    <t>2025-05-06 13:49:00,,,19900,,19400,,19800,,,,,20100,19400</t>
  </si>
  <si>
    <t>2025-05-06 13:49:00,-140396491.169171,11072701979.9258,4510.21666666667,3299,3524.81633333333,2307.97,376.228799679136,1269.92</t>
  </si>
  <si>
    <t>2025-05-06 13:49:00,411737339.396485,4504826729.62099,232.209444444445,-736,656.054650000001,-411.89,116.160276160994,-98.83</t>
  </si>
  <si>
    <t>2025-05-06 13:49:00,-6858517.26041414,101586926.41043,147.309999999999,652,-427.174500000008,19.2699999999999,1.72522311992721,66.06</t>
  </si>
  <si>
    <t>2025-05-06 13:49:00,10701919.1388815,552384.971054816,3.00999999999999,6,0.65889999999989,17.1,0.0169430922921437,0.61</t>
  </si>
  <si>
    <t>2025-05-06 13:50:00,,560,562,,,560,558.5,,,,,562,558</t>
  </si>
  <si>
    <t>2025-05-06 13:50:00,490,,483,,470,,481,,,,,485,480</t>
  </si>
  <si>
    <t>2025-05-06 13:50:00,5800,,,5600,,5700,5610,,,,,5650,5600</t>
  </si>
  <si>
    <t>2025-05-06 13:50:00,,,19900,,19400,,19800,,,,,20100,19400</t>
  </si>
  <si>
    <t>2025-05-06 13:50:00,-135055806.54464,11386317108.8322,-2200.34444444445,-7628,-2252.08633333334,-4214.15,-122.03113551686,-2344.55</t>
  </si>
  <si>
    <t>2025-05-06 13:50:00,398204113.970443,3856018592.35708,-1758.69620891309,-1048,-1339.51945956846,-632.92,12.9279792627621,-419.26</t>
  </si>
  <si>
    <t>2025-05-06 13:50:00,-4411119.42511971,77266098.3896762,-1133.1,-1275,-6007.43200000001,-6812.5,-2.39039284723119,-465.52</t>
  </si>
  <si>
    <t>2025-05-06 13:50:00,13835523.3973532,501745.669900933,-33.0362035225049,-23,-1052.44994129159,-832.1,0.0757656387846257,-10.53</t>
  </si>
  <si>
    <t>2025-05-06 13:51:00,,560,562,,,560,558.5,,,,560,562,558</t>
  </si>
  <si>
    <t>2025-05-06 13:51:00,490,,483,,470,,481,,,482,,485,480</t>
  </si>
  <si>
    <t>2025-05-06 13:51:00,5800,,,5600,,5700,5610,,,,,5650,5600</t>
  </si>
  <si>
    <t>2025-05-06 13:51:00,,,19900,,19400,,19800,,,,,20100,19400</t>
  </si>
  <si>
    <t>2025-05-06 13:51:00,-234565677.095254,2640159921.82659,-2724.71182151182,-8702,-2441.741997336,-4214.83,-78.2390912516395,-2897.69</t>
  </si>
  <si>
    <t>2025-05-06 13:51:00,400240140.08132,2794635116.90191,-555.07142857143,-391,-28.1492857142845,-277.21,-232.773113650852,-129</t>
  </si>
  <si>
    <t>2025-05-06 13:51:00,-8255213.1269966,-38949880.8779962,-1137.20666666666,-617,-6902.68579999998,-4672.59,4.53835343710795,-310.47</t>
  </si>
  <si>
    <t>2025-05-06 13:51:00,7158051.65032744,94978.1313333781,8.86777777777776,-24,-309.870244444445,-499.38,0.105109214280131,-9.02</t>
  </si>
  <si>
    <t>2025-05-06 13:52:00,,560,562,,,560,558.5,560,,,560,562,558</t>
  </si>
  <si>
    <t>2025-05-06 13:52:00,490,,483,,470,,481,483,,,,485,480</t>
  </si>
  <si>
    <t>2025-05-06 13:52:00,5800,,,5600,,5700,5610,,,,,5650,5600</t>
  </si>
  <si>
    <t>2025-05-06 13:52:00,,,19900,,19400,,19800,,,,,20100,19400</t>
  </si>
  <si>
    <t>2025-05-06 13:52:00,-153834019.084886,12737920045.8808,-5368.66767925561,-5117,-2504.70511603722,-1156.37,817.868043871735,-990.89</t>
  </si>
  <si>
    <t>2025-05-06 13:52:00,415575479.347386,4714268107.40352,-2203.46490683231,-1595,-1030.88020186336,-806.98,94.7591998314264,-447.19</t>
  </si>
  <si>
    <t>2025-05-06 13:52:00,-5252405.03290088,76342019.9782022,-208.659999999998,-210,-8283.32819999996,-3523.36,-14.1021444587781,-90.06</t>
  </si>
  <si>
    <t>2025-05-06 13:52:00,13976144.9625775,462932.043745563,-151.875595238095,-78,-688.6315,-278.81,0.0419546305283783,-6.67</t>
  </si>
  <si>
    <t>2025-05-06 13:53:00,,560,562,,,560,558.5,,,,,562,558</t>
  </si>
  <si>
    <t>2025-05-06 13:53:00,490,,483,,470,,481,,,,,485,480</t>
  </si>
  <si>
    <t>2025-05-06 13:53:00,5800,,5630,,,5700,5610,5620,,,,5650,5600</t>
  </si>
  <si>
    <t>2025-05-06 13:53:00,,,19900,,19400,,19800,,,,,20100,19400</t>
  </si>
  <si>
    <t>2025-05-06 13:53:00,-71550814.7476666,14253339074.0134,216.884090909087,-2087,-878.186886363638,-4533.97,121.903690550654,-2503.72</t>
  </si>
  <si>
    <t>2025-05-06 13:53:00,427777987.990926,4856648705.99711,866.333800186741,710,671.954631185807,-523.11,67.5896483224193,-69.3000000000001</t>
  </si>
  <si>
    <t>2025-05-06 13:53:00,-3381381.83441726,112838273.244948,1567.81111111111,1441,5683.07877777776,4268.71,8.69849625754471,333.47</t>
  </si>
  <si>
    <t>2025-05-06 13:53:00,12647514.6465967,689481.557995656,-0.513246965452843,-10,169.388131069094,-516.22,-0.0305109666562477,-4.71</t>
  </si>
  <si>
    <t>2025-05-06 13:54:00,,560,562,,,560,558.5,,,,,562,558</t>
  </si>
  <si>
    <t>2025-05-06 13:54:00,490,,483,,470,,481,,,,,485,480</t>
  </si>
  <si>
    <t>2025-05-06 13:54:00,5800,,5630,,,5700,5610,,,,,5650,5600</t>
  </si>
  <si>
    <t>2025-05-06 13:54:00,,,19900,,19400,,19800,,,,,20100,19400</t>
  </si>
  <si>
    <t>2025-05-06 13:54:00,-77743979.7348867,14156086544.6688,2167.5,3228,1724.79,2341.25,236.033869910855,1456.76</t>
  </si>
  <si>
    <t>2025-05-06 13:54:00,471899252.115185,4995805371.20893,497.720811796899,787,549.343289753724,538.27,-0.274434134969172,370.45</t>
  </si>
  <si>
    <t>2025-05-06 13:54:00,-5039692.18237909,140555091.742655,3086.255,2676,5187.93225,5003.11,9.3672438427346,382.48</t>
  </si>
  <si>
    <t>2025-05-06 13:54:00,11807927.4227281,702570.981815822,-9.3142857142857,1,-50.0509047619047,94.24,-0.0212304273046573,2.28</t>
  </si>
  <si>
    <t>2025-05-06 13:55:00,,,562,,,560,558.5,,,,,562,558</t>
  </si>
  <si>
    <t>2025-05-06 13:55:00,490,,483,,470,,481,,,,,483,480</t>
  </si>
  <si>
    <t>2025-05-06 13:55:00,5800,,5630,,,5700,5610,,,,,5650,5600</t>
  </si>
  <si>
    <t>2025-05-06 13:55:00,,,19900,,19400,,19800,,,,,20100,19400</t>
  </si>
  <si>
    <t>2025-05-06 13:55:00,81705258.180982,20671777341.1005,5636.54246031746,1543,7316.78856349206,1942.86,223.112651272602,924.95</t>
  </si>
  <si>
    <t>2025-05-06 13:55:00,504371780.707132,6933577407.00726,-1621.62094055733,-2811,-548.671827409931,-1984.5,26.0751894202893,-1329.82</t>
  </si>
  <si>
    <t>2025-05-06 13:55:00,-4948912.88008793,210361223.53444,261.459999999999,-25,2242.2532,-2809.03,-1.80157968946766,-145.75</t>
  </si>
  <si>
    <t>2025-05-06 13:55:00,9076311.88167213,882240.609238159,-2.48095238095238,-4,-17.0259523809524,-19.7,-0.0111790878597298,-0.56</t>
  </si>
  <si>
    <t>2025-05-06 13:56:00,,,562,,575,,558.5,561,,,,562,558</t>
  </si>
  <si>
    <t>2025-05-06 13:56:00,490,,483,,470,,481,,,,,483,480</t>
  </si>
  <si>
    <t>2025-05-06 13:56:00,5800,,5640,,,5700,5610,,,,,5650,5600</t>
  </si>
  <si>
    <t>2025-05-06 13:56:00,,,19900,,19400,,19800,,,,,20100,19400</t>
  </si>
  <si>
    <t>2025-05-06 13:56:00,39074614.7898689,18746019025.578,2054.16388888889,2672,3091.36152777778,1843.45,86.817019622313,2277.58</t>
  </si>
  <si>
    <t>2025-05-06 13:56:00,485833610.037238,6272855187.18653,-1364.34147465438,735,119.020617204303,135.44,-489.616598414622,-95.82</t>
  </si>
  <si>
    <t>2025-05-06 13:56:00,-2151328.7562613,207027728.024789,-664.273333333337,-1611,-2431.79720000014,-7196.07,3.41705867401287,-453.7</t>
  </si>
  <si>
    <t>2025-05-06 13:56:00,12619975.6810908,978359.482788231,-18.8880628281061,-18,-204.203552199713,-921.53,0.0551247126043041,-7.99</t>
  </si>
  <si>
    <t>2025-05-06 13:57:00,,,562,,575,,558.5,,,,,562,558</t>
  </si>
  <si>
    <t>2025-05-06 13:57:00,490,,483,,470,,481,,,,,483,480</t>
  </si>
  <si>
    <t>2025-05-06 13:57:00,5800,,5640,,,5700,5610,,,,,5650,5600</t>
  </si>
  <si>
    <t>2025-05-06 13:57:00,,,19900,,19400,,19800,,,,,20100,19400</t>
  </si>
  <si>
    <t>2025-05-06 13:57:00,66207272.3494048,18647274587.8193,187.20634920635,247,-439.023650793649,-2972.16,-297.840581514262,-1474.68</t>
  </si>
  <si>
    <t>2025-05-06 13:57:00,493885341.787197,6332946566.26047,-1933.40994848232,741,-129.409911584517,-761.86,-132.195769126226,-495.1</t>
  </si>
  <si>
    <t>2025-05-06 13:57:00,-2359584.73991257,207735183.470349,443.949999999999,1278,1975.66849999999,2788.21,-10.4953104658604,209.48</t>
  </si>
  <si>
    <t>2025-05-06 13:57:00,12963206.4007619,939212.354005499,-24.9786875865463,-29,-48.7111368775821,-116.4,-0.0270262409702964,-2.82</t>
  </si>
  <si>
    <t>2025-05-06 13:58:00,,,562,,575,,558.5,,,,,562,558</t>
  </si>
  <si>
    <t>2025-05-06 13:58:00,490,,483,,470,,481,,,,,483,480</t>
  </si>
  <si>
    <t>2025-05-06 13:58:00,5800,,5640,,,5700,5610,,,,,5650,5600</t>
  </si>
  <si>
    <t>2025-05-06 13:58:00,,,19900,,19400,,19800,,,,,20100,19400</t>
  </si>
  <si>
    <t>2025-05-06 13:58:00,100651756.814696,18069039619.3517,3042.85126262626,4652,1937.61316919192,1324.15,292.276357475754,1094.66</t>
  </si>
  <si>
    <t>2025-05-06 13:58:00,487038290.243917,5832280771.71144,-382.538267288269,-321,-218.062463092464,-747.19,-161.483064155213,-453.03</t>
  </si>
  <si>
    <t>2025-05-06 13:58:00,-2169427.97218975,226544533.654049,798.665,1043,1624.52315,1474.23,14.3485872786751,111.85</t>
  </si>
  <si>
    <t>2025-05-06 13:58:00,12484944.8937796,976618.709144502,-10.6536019536019,-15,-68.6485433455433,-149.58,-0.0225706060170212,-3.51</t>
  </si>
  <si>
    <t>2025-05-06 13:59:00,,,562,,575,,558.5,,,,,562,558</t>
  </si>
  <si>
    <t>2025-05-06 13:59:00,490,,483,,470,,481,,,,,483,480</t>
  </si>
  <si>
    <t>2025-05-06 13:59:00,5800,,5640,,,5700,5610,,,,,5650,5600</t>
  </si>
  <si>
    <t>2025-05-06 13:59:00,,,19900,,19400,,19800,,,,,20100,19400</t>
  </si>
  <si>
    <t>2025-05-06 13:59:00,158928470.06112,22874370370.899,59.8999999999999,-1560,-510.725142857141,-2035.68,-413.239861600426,-1195.57</t>
  </si>
  <si>
    <t>2025-05-06 13:59:00,512636763.80035,7591581409.58422,-1937.92324561403,-154,-577.373749999998,-37.7999999999999,266.027463729363,-75.87</t>
  </si>
  <si>
    <t>2025-05-06 13:59:00,-3397352.6313426,267534530.737662,-1284.30204301075,-1254,-2698.9494204301,-6617.46,-2.60632939279409,-471.77</t>
  </si>
  <si>
    <t>2025-05-06 13:59:00,10094215.3288852,1338236.44797973,-19.5806326878578,-11,-33.0671688892949,203.91,0.0423965450481356,4.17</t>
  </si>
  <si>
    <t>2025-05-06 14:00:00,,,562,,,560,558.5,,561,,,562,558</t>
  </si>
  <si>
    <t>2025-05-06 14:00:00,490,,483,,470,,481,,483,,,483,480</t>
  </si>
  <si>
    <t>2025-05-06 14:00:00,5800,,5640,,,5700,5610,5630,,,,5650,5600</t>
  </si>
  <si>
    <t>2025-05-06 14:00:00,,,19900,,19400,,19800,,,,,20100,19400</t>
  </si>
  <si>
    <t>2025-05-06 14:00:00,28078282.8514286,18474707047.7245,1516.80158730159,1245,2710.93625,1801.08,-621.865151649867,1243.6</t>
  </si>
  <si>
    <t>2025-05-06 14:00:00,489245093.488808,5904939144.35145,-3201.37084394556,-3420,-489.77767290437,-730.73,285.663707654675,-791.1</t>
  </si>
  <si>
    <t>2025-05-06 14:00:00,-3007128.06736037,195781081.612,2424.88333333334,2197,9092.84133333336,7801.1,5.9531015964521,800.51</t>
  </si>
  <si>
    <t>2025-05-06 14:00:00,8300988.92636881,925685.448277314,34.8350108225108,91,419.255878787879,349.8,-0.109690311891939,11.48</t>
  </si>
  <si>
    <t>2025-05-06 14:02:00,,,562,,,560,558.5,,,,,562,558</t>
  </si>
  <si>
    <t>2025-05-06 14:02:00,490,,483,,470,,481,,,,,485,480</t>
  </si>
  <si>
    <t>2025-05-06 14:02:00,5800,,5640,,,5700,5610,,,,,5650,5600</t>
  </si>
  <si>
    <t>2025-05-06 14:02:00,,,19900,,19400,,19800,,,,,19900,19400</t>
  </si>
  <si>
    <t>2025-05-06 14:02:00,16383631.679714,19303035225.5785,-1319.60476190476,-4561,-745.947309523812,-2909.66,7.32433154506461,-1925.97</t>
  </si>
  <si>
    <t>2025-05-06 14:02:00,531615797.608053,6142630969.3626,190.761779448621,892,123.832587719298,312.96,-29.2889812338383,207.23</t>
  </si>
  <si>
    <t>2025-05-06 14:02:00,-3191769.15095871,216416114.965024,72.4202380952385,68,-15937.2545119048,-227.24,14.7415952723752,1.40000000000001</t>
  </si>
  <si>
    <t>2025-05-06 14:02:00,8964689.38858217,1000599.27662409,4.96924024251609,2,-80.2050691549834,-225.95,0.0297173032326646,-2.08</t>
  </si>
  <si>
    <t>2025-05-06 14:03:00,,,562,,,560,558.5,,,,,562,558</t>
  </si>
  <si>
    <t>2025-05-06 14:03:00,490,,483,,470,,481,,,,,485,480</t>
  </si>
  <si>
    <t>2025-05-06 14:03:00,5800,,5630,,,5700,5850,,,,,5650,5600</t>
  </si>
  <si>
    <t>2025-05-06 14:03:00,,,19900,,19400,,19800,,,,,19900,19400</t>
  </si>
  <si>
    <t>2025-05-06 14:03:00,75517944.3492573,18828558458.5712,703.628968253969,-1104,652.27663888889,-470.95,-146.371736965355,-618.24</t>
  </si>
  <si>
    <t>2025-05-06 14:03:00,543273614.512383,6347830747.41386,68.0174603174603,149,107.598603174603,0.869999999999951,-13.2741375225847,-26.69</t>
  </si>
  <si>
    <t>2025-05-06 14:03:00,-5252418.37884574,248539432.051547,374.025952380952,710,4037.35881666663,4829.57,-0.202894779018454,239.33</t>
  </si>
  <si>
    <t>2025-05-06 14:03:00,8983234.29613851,1071514.10961615,4.43214973850812,5,-185.86767822736,54.75,-0.0321843423082577,1.31</t>
  </si>
  <si>
    <t>2025-05-06 14:04:00,,,562,,,560,558.5,,,,,562,558</t>
  </si>
  <si>
    <t>2025-05-06 14:04:00,490,,483,,470,,481,,,,,485,480</t>
  </si>
  <si>
    <t>2025-05-06 14:04:00,5800,,5630,,,5700,5850,,,,,5650,5600</t>
  </si>
  <si>
    <t>2025-05-06 14:04:00,,,19900,,19400,,19800,,,,,19900,19400</t>
  </si>
  <si>
    <t>2025-05-06 14:04:00,15810793.6329667,19620934512.2276,840.605158730159,3258,1146.3230515873,1052.22,311.274112897764,689.84</t>
  </si>
  <si>
    <t>2025-05-06 14:04:00,472194930.942345,6413719796.83622,460.039579834144,1397,394.32142246546,228.65,-14.1348272571702,266.81</t>
  </si>
  <si>
    <t>2025-05-06 14:04:00,-5492202.19016078,237869289.00424,446.884166666666,812,3444.1271916666,7190.17,7.0382899609817,155.78</t>
  </si>
  <si>
    <t>2025-05-06 14:04:00,9355081.71861735,1110483.62637723,-0.226715506715506,6,-31.8519641025641,79.42,-0.019185875975626,1.64</t>
  </si>
  <si>
    <t>2025-05-06 14:05:00,,560,562,,,560,558.5,,,,,562,558</t>
  </si>
  <si>
    <t>2025-05-06 14:05:00,490,,483,,470,,481,,,,,485,480</t>
  </si>
  <si>
    <t>2025-05-06 14:05:00,5800,,5630,,,5700,5850,,,,5620,5650,5600</t>
  </si>
  <si>
    <t>2025-05-06 14:05:00,,,19900,,19400,,19800,,,,,19900,19400</t>
  </si>
  <si>
    <t>2025-05-06 14:05:00,-14072408.1262951,17825730840.8404,607.844336219338,863,1506.85698629149,1432.25,-191.809339504392,1056.99</t>
  </si>
  <si>
    <t>2025-05-06 14:05:00,467736149.217679,6325123140.23248,-507.430952380953,-667,-367.273865079365,-582.92,-27.1450948090917,-414.25</t>
  </si>
  <si>
    <t>2025-05-06 14:05:00,-5118874.16907944,228454595.446206,125.840757575759,-1615,3219.82285303031,-786.86,-7.54056790957629,-184.17</t>
  </si>
  <si>
    <t>2025-05-06 14:05:00,9459289.24200202,1026937.96907273,2.19642857142857,18,93.720142857143,108.98,0.0283534246831221,2.72</t>
  </si>
  <si>
    <t>2025-05-06 14:06:00,,,562,,,560,558.5,,,,,562,558</t>
  </si>
  <si>
    <t>2025-05-06 14:06:00,490,,483,,470,,481,,,,,485,480</t>
  </si>
  <si>
    <t>2025-05-06 14:06:00,5800,,5630,,,5700,5850,,,,5610,5650,5600</t>
  </si>
  <si>
    <t>2025-05-06 14:06:00,,,19900,,19400,,19800,,,,,19900,19400</t>
  </si>
  <si>
    <t>2025-05-06 14:06:00,8073628.7659336,15207563093.5363,-2983.16933621934,-4805,-1038.96947835498,-1210.39,-234.665220099666,-1194.62</t>
  </si>
  <si>
    <t>2025-05-06 14:06:00,514611817.424193,5945849726.67546,644.093788819877,-140,534.980608695654,19.07,-42.9693088523505,-67.52</t>
  </si>
  <si>
    <t>2025-05-06 14:06:00,-6150169.57227578,177890328.564895,25.3000000000003,-180,10880.3575,4195.83,9.63704394610946,22.79</t>
  </si>
  <si>
    <t>2025-05-06 14:06:00,9159871.61175379,933952.119714722,-2.73071023517321,2,256.558833931443,392.08,0.0309990928803357,4.94</t>
  </si>
  <si>
    <t>2025-05-06 14:07:00,,560,562,,,560,558.5,,,560,,562,558</t>
  </si>
  <si>
    <t>2025-05-06 14:07:00,490,,483,,470,,481,,,483,,485,480</t>
  </si>
  <si>
    <t>2025-05-06 14:07:00,5800,,5630,,,5700,5850,,,5620,,5650,5600</t>
  </si>
  <si>
    <t>2025-05-06 14:07:00,,,19900,,19400,,19800,,,,,19900,19400</t>
  </si>
  <si>
    <t>2025-05-06 14:07:00,-199995099.10131,10804336531.0585,5758.65097680105,7931,5831.84282722841,5078.7,-469.472520332562,3606.02</t>
  </si>
  <si>
    <t>2025-05-06 14:07:00,487954888.91851,4853165593.78367,731.203885003885,1358,584.635411033411,1378.19,-343.500483500959,734.43</t>
  </si>
  <si>
    <t>2025-05-06 14:07:00,-6520021.91865087,93697081.8829449,2067.1,1855,9978.90300000001,9594.32,0.361159904120294,721.07</t>
  </si>
  <si>
    <t>2025-05-06 14:07:00,8872193.93084254,639494.300521057,3.67950501253131,33,4.94350081453624,32.24,-0.048587281800301,1.77</t>
  </si>
  <si>
    <t>2025-05-06 14:08:00,,560,562,,,560,558.5,560,,,560,562,558</t>
  </si>
  <si>
    <t>2025-05-06 14:08:00,490,,483,,470,,481,,,482,,485,480</t>
  </si>
  <si>
    <t>2025-05-06 14:08:00,5800,,,5600,,5700,5850,,,5610,,5650,5600</t>
  </si>
  <si>
    <t>2025-05-06 14:08:00,19475,,19900,,19400,,19800,,,,,19900,19400</t>
  </si>
  <si>
    <t>2025-05-06 14:08:00,-242441019.744436,6703519607.19238,-3539.9364379085,-233,-1589.98697385621,548.77,192.979046030992,-121.34</t>
  </si>
  <si>
    <t>2025-05-06 14:08:00,412583436.627692,3728709985.34546,1045.91952347559,2016,2315.89910118213,2668.39,-245.929627019244,1622.77</t>
  </si>
  <si>
    <t>2025-05-06 14:08:00,-7695701.27967013,10671777.6154434,1848.25,1119,13582.644,5585.04,-12.1181317351367,507.95</t>
  </si>
  <si>
    <t>2025-05-06 14:08:00,8321466.03638839,273818.829020159,2.98768768768769,20,208.458966966967,745.01,-0.0363401841643657,10.16</t>
  </si>
  <si>
    <t>2025-05-06 14:09:00,,560,562,,,560,558.5,,,,,562,558</t>
  </si>
  <si>
    <t>2025-05-06 14:09:00,490,,483,,470,,481,,,,,485,480</t>
  </si>
  <si>
    <t>2025-05-06 14:09:00,5800,,,5600,,5700,5850,,,,,5650,5600</t>
  </si>
  <si>
    <t>2025-05-06 14:09:00,,,19900,,19400,,19800,,,,,19900,19400</t>
  </si>
  <si>
    <t>2025-05-06 14:09:00,-229503086.957733,10292801583.2254,-214.944444444447,-116,-2374.08305555556,-2145.2,665.693245107554,-896.83</t>
  </si>
  <si>
    <t>2025-05-06 14:09:00,418580969.011574,4521369324.1599,-406.944191841611,-276,94.8852223246293,382.38,144.751994281052,121.67</t>
  </si>
  <si>
    <t>2025-05-06 14:09:00,-7969198.93961634,31898093.1713015,820.209999999999,1744,1911.1553,4199.91,6.12189534140019,422.88</t>
  </si>
  <si>
    <t>2025-05-06 14:09:00,8278906.28376797,417832.789240524,5.97016806722689,2,74.6015770308124,47.71,-0.0472733235713977,1.04</t>
  </si>
  <si>
    <t>2025-05-06 14:10:00,,560,562,,,560,558.5,,,,,562,558</t>
  </si>
  <si>
    <t>2025-05-06 14:10:00,490,,483,,470,,481,,,,,485,480</t>
  </si>
  <si>
    <t>2025-05-06 14:10:00,5800,,,5600,,5700,5850,,,,,5650,5600</t>
  </si>
  <si>
    <t>2025-05-06 14:10:00,,,19900,,19400,,19800,,,,,19900,19400</t>
  </si>
  <si>
    <t>2025-05-06 14:10:00,-214664583.381193,13403096365.4946,-4624.53333333335,-1925,-4130.18333333334,-2670.58,73.257655611018,-1322.55</t>
  </si>
  <si>
    <t>2025-05-06 14:10:00,423882023.827787,5385979012.28464,-538.560109166196,-332,-140.764178129117,-177.56,-28.4590404422071,-142.66</t>
  </si>
  <si>
    <t>2025-05-06 14:10:00,-6626373.04139909,31177641.2640988,-697.949999999999,-586,-2506.40100000004,-701.84,-9.87857610229295,-154.64</t>
  </si>
  <si>
    <t>2025-05-06 14:10:00,8148514.09963454,488928.152081566,6.15852593266606,2,-49.0081104640582,56.2,-0.0286968939356103,-0.23</t>
  </si>
  <si>
    <t>2025-05-06 14:11:00,,560,562,,,560,558.5,,,,,562,558</t>
  </si>
  <si>
    <t>2025-05-06 14:11:00,490,,483,,470,,481,,,,,485,480</t>
  </si>
  <si>
    <t>2025-05-06 14:11:00,5800,,,5600,,5700,5850,,,,,5650,5600</t>
  </si>
  <si>
    <t>2025-05-06 14:11:00,,,19900,,19400,,19800,,,,,19900,19400</t>
  </si>
  <si>
    <t>2025-05-06 14:11:00,-263276448.82881,10593751247.3236,-3088.35238095238,-6829,-1193.27347619048,-2235.75,-274.038545717572,-2062.68</t>
  </si>
  <si>
    <t>2025-05-06 14:11:00,402643410.236853,4411413073.6615,-727.953734671126,-1233,-92.1336614641405,-278.48,44.8367343522696,-410.26</t>
  </si>
  <si>
    <t>2025-05-06 14:11:00,-8501265.48554889,-743422.127938827,-737.516666666665,-665,-11930.897,-9575.38,-3.64576543392691,-245.64</t>
  </si>
  <si>
    <t>2025-05-06 14:11:00,7842636.54944486,284471.149325827,-9.23487179487178,23,-5.16921025641022,0.319999999999999,-0.0204618886385635,0.22</t>
  </si>
  <si>
    <t>2025-05-06 14:12:00,,560,562,,,560,558.5,,,,,562,558</t>
  </si>
  <si>
    <t>2025-05-06 14:12:00,490,,483,,470,,481,,,,,485,480</t>
  </si>
  <si>
    <t>2025-05-06 14:12:00,5800,,,5600,,5700,5610,,,,5610,5650,5600</t>
  </si>
  <si>
    <t>2025-05-06 14:12:00,,,19900,,19400,,19800,,,,,19900,19400</t>
  </si>
  <si>
    <t>2025-05-06 14:12:00,-223171561.280283,12507545406.7653,-4065.02261904761,-5420,-3799.48311904761,-4399.73,861.307508141151,-2750.75</t>
  </si>
  <si>
    <t>2025-05-06 14:12:00,419783047.602991,4648320407.63158,-1633.08133971292,-2213,-553.136411483251,-853.07,202.636789852446,-759.71</t>
  </si>
  <si>
    <t>2025-05-06 14:12:00,-4879102.10724576,1211885.72977567,-2584.02857142857,-2008,-22026.4381904762,-10349.75,34.7214260566549,-705.64</t>
  </si>
  <si>
    <t>2025-05-06 14:12:00,10145362.2095028,445440.605353102,-37.341507936508,-27,-241.905525396826,-188.12,0.0196314870908685,-4.96</t>
  </si>
  <si>
    <t>2025-05-06 14:13:00,,560,562,,,560,558.5,,,,,562,558</t>
  </si>
  <si>
    <t>2025-05-06 14:13:00,490,,483,,470,,481,,,,,485,480</t>
  </si>
  <si>
    <t>2025-05-06 14:13:00,5800,,,5600,,5700,5610,,,5610,,5650,5600</t>
  </si>
  <si>
    <t>2025-05-06 14:13:00,,,19900,,19400,,19800,,,,,19900,19400</t>
  </si>
  <si>
    <t>2025-05-06 14:13:00,-236825181.484364,10750951984.7552,148.694444444444,268,131.671666666665,-24.7,-671.725193286512,-22.73</t>
  </si>
  <si>
    <t>2025-05-06 14:13:00,409434228.378005,4720112983.86799,-238.46953405018,-746,173.172093189963,-221.46,67.9234819909463,0.939999999999993</t>
  </si>
  <si>
    <t>2025-05-06 14:13:00,-7935711.36882365,32166007.2081459,1007.18,1173,504.114799999933,17196.4,-7.34090445080275,732.28</t>
  </si>
  <si>
    <t>2025-05-06 14:13:00,8390585.3749201,426501.002760912,-5.28046566692977,-7,-1507.42978387267,-0.620000000000001,0.00770149173473683,-0.01</t>
  </si>
  <si>
    <t>2025-05-06 14:14:00,,560,562,,,560,558.5,,,,,562,558</t>
  </si>
  <si>
    <t>2025-05-06 14:14:00,490,,483,,470,,481,,,,,485,480</t>
  </si>
  <si>
    <t>2025-05-06 14:14:00,5800,,5630,,,5700,5850,,,,,5650,5600</t>
  </si>
  <si>
    <t>2025-05-06 14:14:00,,,19900,,19400,,19800,,,,,19900,19400</t>
  </si>
  <si>
    <t>2025-05-06 14:14:00,-148742810.68119,16536314728.6474,2649.84920634921,4028,1378.81904761905,1298.13,254.948293320133,1303.54</t>
  </si>
  <si>
    <t>2025-05-06 14:14:00,428068854.123764,5397430224.14111,304.147273199722,715,401.395793192011,341.27,26.3454311988417,236.07</t>
  </si>
  <si>
    <t>2025-05-06 14:14:00,-7347041.54018044,117333190.956052,104.32,303,2127.3612,352.4,-5.83571790677203,81.62</t>
  </si>
  <si>
    <t>2025-05-06 14:14:00,11354185.673644,712443.867083888,-6.95699855699856,4,-156.039813852814,-125.83,-0.00854950383826382,-1.64</t>
  </si>
  <si>
    <t>2025-05-06 14:15:00,,560,562,,,560,558.5,,,,,562,558</t>
  </si>
  <si>
    <t>2025-05-06 14:15:00,490,,483,,470,,481,,,,,485,480</t>
  </si>
  <si>
    <t>2025-05-06 14:15:00,5800,,5630,,,5700,5850,5630,,,,5650,5600</t>
  </si>
  <si>
    <t>2025-05-06 14:15:00,,,19900,,19400,,19800,,,,,19900,19400</t>
  </si>
  <si>
    <t>2025-05-06 14:15:00,-77043454.5910476,18935610278.5942,-2336.43205128205,-4325,-669.629576923078,-2307.42,177.647919789337,-1808.96</t>
  </si>
  <si>
    <t>2025-05-06 14:15:00,488365982.367732,6696639781.97243,-433.455779405779,584,104.957437932439,-123.97,-121.49337702149,-223.04</t>
  </si>
  <si>
    <t>2025-05-06 14:15:00,-6780269.39268444,159667644.2693,780.840000000001,930,3476.97440000001,2536.64,11.3145462009304,285.41</t>
  </si>
  <si>
    <t>2025-05-06 14:15:00,11162089.053089,885110.697778581,1.48471861471861,8,13.5345458874459,93.76,0.00333823664683309,1.89</t>
  </si>
  <si>
    <t>2025-05-06 14:16:00,,560,562,,,560,558.5,,,,,562,558</t>
  </si>
  <si>
    <t>2025-05-06 14:16:00,490,,483,,470,,481,,,,,485,480</t>
  </si>
  <si>
    <t>2025-05-06 14:16:00,5800,,5630,,,5700,5610,,,,,5650,5600</t>
  </si>
  <si>
    <t>2025-05-06 14:16:00,,,19900,,19400,,19800,,,,,19900,19400</t>
  </si>
  <si>
    <t>2025-05-06 14:16:00,-106836867.817097,17705120251.2558,545.199999999998,1731,239.116666666665,559.54,464.877953475973,358.82</t>
  </si>
  <si>
    <t>2025-05-06 14:16:00,463064003.634214,5818394857.75167,-583.104703368288,-2578,-93.2309082292505,-327.92,24.1337654971078,-258.53</t>
  </si>
  <si>
    <t>2025-05-06 14:16:00,-3010521.37942643,145673617.905023,154.064999999999,237,1889.34564999999,1283.99,-1.54687371472503,93.79</t>
  </si>
  <si>
    <t>2025-05-06 14:16:00,8452871.62953538,874706.093221267,-2.98666666666666,-22,-0.67128888888885,-161.61,-0.0456144649885202,-4.38</t>
  </si>
  <si>
    <t>2025-05-06 14:17:00,,560,562,,,560,558.5,,,,,562,558</t>
  </si>
  <si>
    <t>2025-05-06 14:17:00,490,,483,,470,,481,,,,483,485,480</t>
  </si>
  <si>
    <t>2025-05-06 14:17:00,5800,,5630,,,5700,5850,,,5620,,5650,5600</t>
  </si>
  <si>
    <t>2025-05-06 14:17:00,,,19900,,19400,,19800,,,,,19900,19400</t>
  </si>
  <si>
    <t>2025-05-06 14:17:00,-29371003.7515167,21294700541.3042,-30.3722222222222,-2848,364.014666666667,-1764.09,-16.9081149867207,-1103.26</t>
  </si>
  <si>
    <t>2025-05-06 14:17:00,493074575.225018,7071811094.73234,-1425.67753623188,-763,-501.632789855071,-427.22,101.067775494455,-388.64</t>
  </si>
  <si>
    <t>2025-05-06 14:17:00,-5008949.66581822,237029661.762306,-117.09,356,955.483700000005,1126.53,-15.9759833855932,116.1</t>
  </si>
  <si>
    <t>2025-05-06 14:17:00,10263025.8986018,1181561.7208403,-13.3357142857143,-26,-119.771428571429,-392.53,-0.0153251921284326,-10.61</t>
  </si>
  <si>
    <t>2025-05-06 14:18:00,,560,562,,,560,558.5,,,,,562,558</t>
  </si>
  <si>
    <t>2025-05-06 14:18:00,490,,483,,470,,481,,,,,485,480</t>
  </si>
  <si>
    <t>2025-05-06 14:18:00,5800,,5630,,,5700,5850,,,,,5650,5600</t>
  </si>
  <si>
    <t>2025-05-06 14:18:00,,,19900,,19400,,19800,,,,,19900,19400</t>
  </si>
  <si>
    <t>2025-05-06 14:18:00,-114794672.444615,16141122399.7832,80.1105006105009,-2147,448.628241758243,-506.77,-89.686047364327,-655.9</t>
  </si>
  <si>
    <t>2025-05-06 14:18:00,451652226.489181,6066166053.93403,757.154251545555,-963,-536.496987939597,-1053.8,137.001799103122,-799.76</t>
  </si>
  <si>
    <t>2025-05-06 14:18:00,-5857141.52200759,192179444.721231,351.829415584415,889,4277.82718766234,5170.73,-0.0445497484986871,339.77</t>
  </si>
  <si>
    <t>2025-05-06 14:18:00,8614991.90776678,898533.023637689,44.8176062091503,44,412.819723447712,289.69,0.109868997529342,7.73</t>
  </si>
  <si>
    <t>2025-05-06 14:19:00,,560,562,,,560,558.5,,,560,,562,558</t>
  </si>
  <si>
    <t>2025-05-06 14:19:00,490,,483,,470,,481,483,,,483,485,480</t>
  </si>
  <si>
    <t>2025-05-06 14:19:00,5800,,5630,,,5700,5850,,,,,5650,5600</t>
  </si>
  <si>
    <t>2025-05-06 14:19:00,,,19900,,19400,,19800,,,,,19900,19400</t>
  </si>
  <si>
    <t>2025-05-06 14:19:00,-64074967.459011,15024089531.7333,5378.19722222222,6377,2909.62894444444,4462.5,-471.883069912491,3543.62</t>
  </si>
  <si>
    <t>2025-05-06 14:19:00,468105836.406034,5207841608.5357,263.27987386177,324,5.48516177787744,304.2,251.340294800272,236.85</t>
  </si>
  <si>
    <t>2025-05-06 14:19:00,-6259166.39599847,123709990.335118,-137.468367346937,-132,-720.080806122447,-624.84,4.60088595159464,-33.76</t>
  </si>
  <si>
    <t>2025-05-06 14:19:00,9017977.78170807,696637.674635369,9.997848524025,14,92.8363871579401,330.71,-0.0201012963247685,1.37</t>
  </si>
  <si>
    <t>2025-05-06 14:20:00,,560,562,,,560,558.5,,,,,562,558</t>
  </si>
  <si>
    <t>2025-05-06 14:20:00,490,,483,,470,,481,,,,,485,480</t>
  </si>
  <si>
    <t>2025-05-06 14:20:00,5800,,5630,,,5700,5850,,,,,5650,5600</t>
  </si>
  <si>
    <t>2025-05-06 14:20:00,,,19900,,19400,,19800,,,,,19900,19400</t>
  </si>
  <si>
    <t>2025-05-06 14:20:00,-138862487.74199,10077520032.7727,-1788.70418470419,-3212,-2417.86845598846,-1505.53,-397.704845078543,-816.17</t>
  </si>
  <si>
    <t>2025-05-06 14:20:00,446357909.535896,4611205941.17776,266.670089691481,-352,51.682353415307,-151.28,-210.043049186806,-59.47</t>
  </si>
  <si>
    <t>2025-05-06 14:20:00,-7562043.73089434,51032543.4275178,-548.585714285715,-913,-413.904714285718,-207.44,7.80705728710961,-76.91</t>
  </si>
  <si>
    <t>2025-05-06 14:20:00,8416196.51932977,669086.814243582,9.72812049062049,-19,-5.15276821789322,-88.82,-0.056977961067472,-3.47</t>
  </si>
  <si>
    <t>2025-05-06 14:21:00,,560,562,,,560,558.5,,,,,562,558</t>
  </si>
  <si>
    <t>2025-05-06 14:21:00,490,,483,,470,,481,,,,,485,480</t>
  </si>
  <si>
    <t>2025-05-06 14:21:00,5800,,5630,,,5700,5850,,,5610,,5650,5600</t>
  </si>
  <si>
    <t>2025-05-06 14:21:00,19475,,19900,,19400,,19800,,,,,19900,19400</t>
  </si>
  <si>
    <t>2025-05-06 14:21:00,-134795502.526594,16966219795.6803,-5843.48588829476,-2712,-5093.55785531792,-1231.34,-3.11278198959619,-732.71</t>
  </si>
  <si>
    <t>2025-05-06 14:21:00,482024872.431023,8135466195.91267,-1974.29873050926,-1443,-1272.10159824094,-872.56,-25.450923428173,-515.58</t>
  </si>
  <si>
    <t>2025-05-06 14:21:00,-5134264.96421989,161075408.500117,-401.754120082814,-298,-3965.83251333013,389.78,-15.5511301195157,69.21</t>
  </si>
  <si>
    <t>2025-05-06 14:21:00,9727743.0162865,723813.373809783,-40.9554029304029,-45,-305.01007032967,-312.61,0.0711929819503012,-7.43</t>
  </si>
  <si>
    <t>2025-05-06 14:22:00,,560,562,,,560,558.5,,,,,562,558</t>
  </si>
  <si>
    <t>2025-05-06 14:22:00,490,,483,,470,,481,,,,,485,480</t>
  </si>
  <si>
    <t>2025-05-06 14:22:00,5800,,5630,,,5700,5850,,,5610,,5650,5600</t>
  </si>
  <si>
    <t>2025-05-06 14:22:00,,,19900,,19400,,19800,,,,,19900,19400</t>
  </si>
  <si>
    <t>2025-05-06 14:22:00,-232618267.689309,11645555524.2589,2030.41388888889,2887,702.191111111111,1475.85,-427.475096601035,1236.4</t>
  </si>
  <si>
    <t>2025-05-06 14:22:00,487384057.33195,5195400561.32137,1187.96095238095,1475,610.551371428572,809.44,-46.6618395201722,566.89</t>
  </si>
  <si>
    <t>2025-05-06 14:22:00,-7425155.38242402,55119140.4664934,1454.11333333334,1391,11346.5445333333,6818.09,-21.2246057527106,361.45</t>
  </si>
  <si>
    <t>2025-05-06 14:22:00,8326330.38330066,582186.52747876,6.77028985507246,17,56.9256376811591,448.12,0.0425945531343567,4.74</t>
  </si>
  <si>
    <t>2025-05-06 14:23:00,,560,562,,,560,558.5,,,,,562,558</t>
  </si>
  <si>
    <t>2025-05-06 14:23:00,490,,483,,470,,481,,,,,485,480</t>
  </si>
  <si>
    <t>2025-05-06 14:23:00,5800,,,5600,,5700,5610,,,,,5650,5600</t>
  </si>
  <si>
    <t>2025-05-06 14:23:00,,,19900,,19400,,19800,,,,,19900,19400</t>
  </si>
  <si>
    <t>2025-05-06 14:23:00,-241080113.862144,10507081513.1027,-1602.48851148851,-2632,-702.554295704296,-1831.66,-188.90038031956,-1263.48</t>
  </si>
  <si>
    <t>2025-05-06 14:23:00,442876681.079149,4151886107.79892,-98.7720588235294,35,-232.506470588235,-204.53,93.9487432578339,-130.66</t>
  </si>
  <si>
    <t>2025-05-06 14:23:00,-2988162.97374311,-14691741.229029,-699.273333333333,-664,-2281.57019999998,-2028.82,4.69535008409332,-143.97</t>
  </si>
  <si>
    <t>2025-05-06 14:23:00,8272736.01127131,415380.429106201,-4.17619047619048,-9,-18.7145238095238,-64.35,-0.0298914111140187,-1.86</t>
  </si>
  <si>
    <t>2025-05-06 14:24:00,,560,562,,,560,558.5,,,,,562,558</t>
  </si>
  <si>
    <t>2025-05-06 14:24:00,490,,483,,470,,481,,,,,485,480</t>
  </si>
  <si>
    <t>2025-05-06 14:24:00,5800,,5630,,,5700,5610,,,,,5650,5600</t>
  </si>
  <si>
    <t>2025-05-06 14:24:00,,,19900,,19400,,19800,,,,,19900,19400</t>
  </si>
  <si>
    <t>2025-05-06 14:24:00,-147443121.808926,13887134588.7605,62.6654623154618,1187,-2500.88913500389,-471.31,191.392047040039,328.12</t>
  </si>
  <si>
    <t>2025-05-06 14:24:00,440701481.970962,5891245737.71082,588.893722943723,487,336.868515151515,143.75,-21.8819831661981,188.47</t>
  </si>
  <si>
    <t>2025-05-06 14:24:00,-5236148.89778583,56664500.7617605,-1233.49337662338,-678,-13670.8126909091,-4937.98,9.67635863906778,-199.38</t>
  </si>
  <si>
    <t>2025-05-06 14:24:00,10850783.3054697,573312.149162435,-31.2973299576241,-17,-644.247487574518,-584.73,-0.00163316655464753,-6.67</t>
  </si>
  <si>
    <t>2025-05-06 14:25:00,,560,562,,,560,558.5,,,,,562,558</t>
  </si>
  <si>
    <t>2025-05-06 14:25:00,490,,483,,470,,481,,,,,485,480</t>
  </si>
  <si>
    <t>2025-05-06 14:25:00,5800,,5630,,,5700,5610,,,5610,,5650,5600</t>
  </si>
  <si>
    <t>2025-05-06 14:25:00,,,19900,,19400,,19800,,,,,19900,19400</t>
  </si>
  <si>
    <t>2025-05-06 14:25:00,-139320138.959042,14838967214.6046,723.001587301588,835,1336.25379365079,1281.5,482.609513003406,854.9</t>
  </si>
  <si>
    <t>2025-05-06 14:25:00,449968580.927593,6217944075.73457,1242.60565510538,2116,499.077432547017,702.94,20.0636815322836,603.08</t>
  </si>
  <si>
    <t>2025-05-06 14:25:00,-4758984.37522419,90453547.3070981,1187.26,2119,4503.905,6054.87,-10.0746438892236,590.48</t>
  </si>
  <si>
    <t>2025-05-06 14:25:00,11209499.7578687,796660.431294709,7.66924603174603,10,35.5331746031745,-90.1,0.0231990261281661,-0.82</t>
  </si>
  <si>
    <t>2025-05-06 14:26:00,,560,562,,,560,558.5,,,,,562,558</t>
  </si>
  <si>
    <t>2025-05-06 14:26:00,490,,483,,470,,481,,,,,485,480</t>
  </si>
  <si>
    <t>2025-05-06 14:26:00,5800,,5630,,,5700,5610,,,,,5650,5600</t>
  </si>
  <si>
    <t>2025-05-06 14:26:00,,,19900,,19400,,19800,,,,,19900,19400</t>
  </si>
  <si>
    <t>2025-05-06 14:26:00,-152974109.126633,14172925864.9387,370.395238095238,-856,624.444809523809,36.11,-438.300032612309,-176.5</t>
  </si>
  <si>
    <t>2025-05-06 14:26:00,487882152.961119,5604378844.80103,-882.293915343916,60,-156.692952380953,-110.81,8.83868441770519,-40.75</t>
  </si>
  <si>
    <t>2025-05-06 14:26:00,-3790468.2131054,79577449.0908379,-164.580000000001,-52,883.242799999997,789.59,-3.35135910489765,58.93</t>
  </si>
  <si>
    <t>2025-05-06 14:26:00,8307890.91950734,699583.699612487,8.9968253968254,14,11.0130476190476,39,0.010786901640024,1.21</t>
  </si>
  <si>
    <t>2025-05-06 14:27:00,,560,562,,,560,558.5,,,,,562,558</t>
  </si>
  <si>
    <t>2025-05-06 14:27:00,490,,483,,470,,481,,,,,485,480</t>
  </si>
  <si>
    <t>2025-05-06 14:27:00,5800,,5630,,,5700,5850,,,,,5650,5600</t>
  </si>
  <si>
    <t>2025-05-06 14:27:00,,,19900,,19400,,19800,,,,,19900,19400</t>
  </si>
  <si>
    <t>2025-05-06 14:27:00,-118409794.958211,16736658277.471,-614.443650793651,1935,-363.397761904762,97.1200000000001,231.383001432288,25.03</t>
  </si>
  <si>
    <t>2025-05-06 14:27:00,444739295.362927,6490044681.97216,-5219.75805728088,-4866,-1030.2758115942,-794.22,269.973340642634,-694.93</t>
  </si>
  <si>
    <t>2025-05-06 14:27:00,-4566735.45743401,112365101.186676,-1434.64166666667,-473,-5406.17558333333,-630.72,4.01039542456206,-72.27</t>
  </si>
  <si>
    <t>2025-05-06 14:27:00,9636653.27773684,871317.390658907,17.6659186401833,-1,49.293179176216,35.7,0.0171711411371434,0.64</t>
  </si>
  <si>
    <t>2025-05-06 14:28:00,,,562,,575,,558.5,,561,,,562,558</t>
  </si>
  <si>
    <t>2025-05-06 14:28:00,490,,483,,470,,481,,,,483,485,480</t>
  </si>
  <si>
    <t>2025-05-06 14:28:00,5800,,5630,,,5700,5610,5630,,,5620,5650,5600</t>
  </si>
  <si>
    <t>2025-05-06 14:28:00,,,19900,,19400,,19800,,,,,19900,19400</t>
  </si>
  <si>
    <t>2025-05-06 14:28:00,4574324.43627663,19570825104.3839,1077.1056998557,-2167,-1092.22124278499,-4628.09,-278.268835748541,-3082.21</t>
  </si>
  <si>
    <t>2025-05-06 14:28:00,486839966.227915,6459656268.67656,-362.864814814816,1317,-245.706304232806,-514.9,157.296503723985,-294.01</t>
  </si>
  <si>
    <t>2025-05-06 14:28:00,-2581702.01740301,209755464.738145,-137.2,126,893.409,57.8900000000001,8.2876840429106,10.54</t>
  </si>
  <si>
    <t>2025-05-06 14:28:00,12749796.9409231,1160515.71905279,-13.1713603063603,-20,-178.011914135864,-179.02,0.0226859790471023,-3.58</t>
  </si>
  <si>
    <t>2025-05-06 14:29:00,,560,562,,,560,558.5,561,,,,562,558</t>
  </si>
  <si>
    <t>2025-05-06 14:29:00,490,,483,,470,,481,,,,,485,480</t>
  </si>
  <si>
    <t>2025-05-06 14:29:00,5800,,5630,,,5700,5850,5630,,,,5650,5600</t>
  </si>
  <si>
    <t>2025-05-06 14:29:00,,,19900,,19400,,19800,,,,,19900,19400</t>
  </si>
  <si>
    <t>2025-05-06 14:29:00,-39376907.6088869,18051864718.7713,4028.00238095238,6765,2523.0298452381,3069.16,247.287250774534,2393.23</t>
  </si>
  <si>
    <t>2025-05-06 14:29:00,526860316.306487,6420265464.42541,310.164023805805,646,403.297669772416,-82.13,165.069170588897,-59.26</t>
  </si>
  <si>
    <t>2025-05-06 14:29:00,-4901814.83505653,228699878.705413,1150.34333333333,2068,6728.31246666669,7706.08,3.23882543527954,655.68</t>
  </si>
  <si>
    <t>2025-05-06 14:29:00,12235292.2607415,1192875.89650045,20.5048441247002,17,331.231701678657,351.64,0.0676510688127916,8.25</t>
  </si>
  <si>
    <t>2025-05-06 14:30:00,,,562,,575,,558.5,,,,,562,558</t>
  </si>
  <si>
    <t>2025-05-06 14:30:00,490,,483,,470,,481,,,,,485,480</t>
  </si>
  <si>
    <t>2025-05-06 14:30:00,5800,,5630,,,5700,5850,5630,,,,5650,5600</t>
  </si>
  <si>
    <t>2025-05-06 14:30:00,,,19900,,19400,,19800,,,,,19900,19400</t>
  </si>
  <si>
    <t>2025-05-06 14:30:00,109053448.079288,28099785040.835,1780.00405483406,-4158,760.584412842733,-46.29,964.178038938113,1098.9</t>
  </si>
  <si>
    <t>2025-05-06 14:30:00,493112722.872434,8166698912.42325,-2461.4635885683,-860,-1592.99161477738,-1561.77,-203.265136674727,-466.35</t>
  </si>
  <si>
    <t>2025-05-06 14:30:00,-4776696.29607423,332292449.005257,-224.775,1118,-7005.17574999998,-822.05,0.950188274562223,139.24</t>
  </si>
  <si>
    <t>2025-05-06 14:30:00,15038283.3832057,1279676.58850787,-6.22258588811018,-19,393.343928025599,-567.63,-0.0211803269495989,-9.1</t>
  </si>
  <si>
    <t>2025-05-06 14:31:00,,,562,,575,,558.5,,561,,,562,558</t>
  </si>
  <si>
    <t>2025-05-06 14:31:00,490,,484,,470,,481,484,,,,485,480</t>
  </si>
  <si>
    <t>2025-05-06 14:31:00,5800,,5630,,,5700,5610,,5620,,5620,5650,5600</t>
  </si>
  <si>
    <t>2025-05-06 14:31:00,,,19900,,19400,,19800,,,,,19900,19400</t>
  </si>
  <si>
    <t>2025-05-06 14:31:00,220036862.903228,22890744861.3072,-1577.825,2456,1839.52708333333,2589.98,176.948972216995,1149.48</t>
  </si>
  <si>
    <t>2025-05-06 14:31:00,602527837.346401,8561345209.21044,2219.37124778447,6673,1997.16586137894,3244.44,-121.321946997547,2599.62</t>
  </si>
  <si>
    <t>2025-05-06 14:31:00,-1529403.89066401,297175358.622853,231.544999999999,-843,7812.94255000002,1258.22,-6.89782886163446,-90.5100000000001</t>
  </si>
  <si>
    <t>2025-05-06 14:31:00,9562009.67142446,1582670.26313424,-29.000263055263,8,1599.30895085995,1930.21,0.0620878937043174,12.57</t>
  </si>
  <si>
    <t>2025-05-06 14:32:00,,,562,,575,,558.5,,,,,562,558</t>
  </si>
  <si>
    <t>2025-05-06 14:32:00,490,,483,,470,,481,,,,483,485,480</t>
  </si>
  <si>
    <t>2025-05-06 14:32:00,5800,,5630,,,5700,5850,,,,5620,5650,5600</t>
  </si>
  <si>
    <t>2025-05-06 14:32:00,,,19900,,19400,,19800,,,,,19900,19400</t>
  </si>
  <si>
    <t>2025-05-06 14:32:00,256845212.99759,33277314196.3451,-5225.10171591693,-8677,-4856.6091046176,-4146.34,-184.265111463777,-2629.49</t>
  </si>
  <si>
    <t>2025-05-06 14:32:00,563444114.910541,9330300604.82991,-4023.15964480166,-2495,-2163.76872361939,-1215.34,159.249033052458,-835.99</t>
  </si>
  <si>
    <t>2025-05-06 14:32:00,-3612645.99476398,386720993.200162,-1118.35500000001,-868,-11707.49425,-6573.46,0.0364164367287939,-372.64</t>
  </si>
  <si>
    <t>2025-05-06 14:32:00,10362327.242531,1502916.06089916,-15.7465895981447,-25,-495.250221301345,-1071.27,0.00727172909260813,-9.85</t>
  </si>
  <si>
    <t>2025-05-06 14:33:00,,,562,,575,,558.5,,,,,562,558</t>
  </si>
  <si>
    <t>2025-05-06 14:33:00,490,,484,,470,,481,484,,,,485,480</t>
  </si>
  <si>
    <t>2025-05-06 14:33:00,5800,,5630,,,5700,5610,,,,,5650,5600</t>
  </si>
  <si>
    <t>2025-05-06 14:33:00,,,19900,,19400,,19800,,,,,19900,19400</t>
  </si>
  <si>
    <t>2025-05-06 14:33:00,143229611.779781,26910654779.7939,-113.28427874807,-279,753.043718191773,-1770.52,-24.1586348076315,-963.53</t>
  </si>
  <si>
    <t>2025-05-06 14:33:00,545519145.591516,7800366468.00972,606.865201465201,760,434.110677655677,498.75,311.025600374008,391.46</t>
  </si>
  <si>
    <t>2025-05-06 14:33:00,-892982.859519081,310030909.205905,-2425.06499999999,-3536,-7276.86345000001,-8555,-15.9716224325984,-974.69</t>
  </si>
  <si>
    <t>2025-05-06 14:33:00,13095208.6350017,1520654.80035096,7.64019607843137,15,-11.2552272727271,-120.35,0.0635138293950301,-1.47</t>
  </si>
  <si>
    <t>2025-05-06 14:34:00,,,562,,575,,558.5,,,,,562,558</t>
  </si>
  <si>
    <t>2025-05-06 14:34:00,490,,484,,470,,482,,,,,485,480</t>
  </si>
  <si>
    <t>2025-05-06 14:34:00,5800,,5630,,,5700,5850,,,,,5650,5600</t>
  </si>
  <si>
    <t>2025-05-06 14:34:00,,,19900,,19400,,19800,,,,,19900,19400</t>
  </si>
  <si>
    <t>2025-05-06 14:34:00,108086655.315057,23903321715.6061,7872.26060606061,7749,10131.0519469697,7070.24,262.947726440309,4057.7</t>
  </si>
  <si>
    <t>2025-05-06 14:34:00,545991732.302356,5319301063.09639,903.733796752415,257,860.134046725049,472.26,-78.5034084697686,314.12</t>
  </si>
  <si>
    <t>2025-05-06 14:34:00,-3210145.90134756,382541048.88793,1073.88,965,6319.0202,3735.21,11.6408365359593,252.56</t>
  </si>
  <si>
    <t>2025-05-06 14:34:00,10227794.4682591,1497548.9988128,33.0623771804528,31,386.369069861057,309.38,0.0292432032258312,6.1</t>
  </si>
  <si>
    <t>2025-05-06 14:35:00,,,562,,575,,558.5,,,,,562,558</t>
  </si>
  <si>
    <t>2025-05-06 14:35:00,490,,484,,470,,481,,,,,485,480</t>
  </si>
  <si>
    <t>2025-05-06 14:35:00,5800,,5630,,,5700,5610,,,,,5650,5600</t>
  </si>
  <si>
    <t>2025-05-06 14:35:00,,,19900,,19400,,19800,,,,,19900,19400</t>
  </si>
  <si>
    <t>2025-05-06 14:35:00,184071980.308902,26588469687.1581,2258.19722222222,2418,1432.97091666666,264.04,494.6489019257,501.17</t>
  </si>
  <si>
    <t>2025-05-06 14:35:00,545686664.688386,7609704036.75502,1021.64303405573,436,137.968672858617,-224.82,157.073504083862,-338.45</t>
  </si>
  <si>
    <t>2025-05-06 14:35:00,-921193.373270164,333111326.158929,-1700.45,-1241,-4918.784,-5180.79,-26.8959345839963,-495.93</t>
  </si>
  <si>
    <t>2025-05-06 14:35:00,17081776.2533144,1547491.69571943,-11.7595238095238,-4,42.2939841269838,136.7,-0.0416537201837,3.7</t>
  </si>
  <si>
    <t>2025-05-06 14:36:00,,,562,,575,,558.5,,,,,562,558</t>
  </si>
  <si>
    <t>2025-05-06 14:36:00,490,,484,,470,,481,,,,,485,480</t>
  </si>
  <si>
    <t>2025-05-06 14:36:00,5800,,5630,,,5700,5610,,,,,5650,5600</t>
  </si>
  <si>
    <t>2025-05-06 14:36:00,,,19900,,19400,,19800,,,,,19900,19400</t>
  </si>
  <si>
    <t>2025-05-06 14:36:00,75685469.2028744,26482309240.4698,-1544.71031746032,-1918,-290.465722222222,-447.06,503.549152078632,-453.63</t>
  </si>
  <si>
    <t>2025-05-06 14:36:00,580341255.253375,8031065638.67162,-521.877873563218,-320,271.84491954023,-28.85,206.77877867303,4.13</t>
  </si>
  <si>
    <t>2025-05-06 14:36:00,-1459221.02101029,275838657.725651,458.699999999999,456,1351.74399999999,-377.81,13.6109107673024,-79.97</t>
  </si>
  <si>
    <t>2025-05-06 14:36:00,8860464.98738551,1455477.36707507,-0.606638689394595,7,8.87575510080471,79.38,-0.0765537773642555,1.66</t>
  </si>
  <si>
    <t>2025-05-06 14:37:00,,,562,,575,,558.5,,,,,562,558</t>
  </si>
  <si>
    <t>2025-05-06 14:37:00,490,,484,,470,,481,,,,,485,480</t>
  </si>
  <si>
    <t>2025-05-06 14:37:00,5800,,5630,,,5700,5850,,,,,5650,5600</t>
  </si>
  <si>
    <t>2025-05-06 14:37:00,,,19900,,19400,,19800,,,,,19900,19400</t>
  </si>
  <si>
    <t>2025-05-06 14:37:00,41878888.9168976,25161137647.7806,4351.3638888889,657,1431.83163888889,35.14,564.110311660985,239.93</t>
  </si>
  <si>
    <t>2025-05-06 14:37:00,563156347.353932,7235328294.58381,1833.30567765567,1069,110.346593406593,263.14,-260.566677477937,473.06</t>
  </si>
  <si>
    <t>2025-05-06 14:37:00,-5293181.65322734,298478910.831584,2821.25,2449,38931.3273333333,29427.82,21.8554156564049,1574.83</t>
  </si>
  <si>
    <t>2025-05-06 14:37:00,9418013.82518204,1362535.70270177,-32.5853211716341,-42,-769.036962786913,-326.58,-0.00625823098254754,-8.73</t>
  </si>
  <si>
    <t>2025-05-06 14:38:00,,,562,,,560,558.5,,,,,562,558</t>
  </si>
  <si>
    <t>2025-05-06 14:38:00,490,,484,,470,,481,,,,,485,480</t>
  </si>
  <si>
    <t>2025-05-06 14:38:00,5800,,5630,,,5700,5850,,,,,5650,5600</t>
  </si>
  <si>
    <t>2025-05-06 14:38:00,,,19900,,19400,,19800,,,,,19900,19400</t>
  </si>
  <si>
    <t>2025-05-06 14:38:00,88849177.4316379,19882322151.3951,-100.738636363636,-652,96.0412499999994,217.67,6.04043345435802,78.76</t>
  </si>
  <si>
    <t>2025-05-06 14:38:00,567722198.72939,5647735283.38757,1278.2776433212,736,596.082478332261,-571.15,66.4800183862345,229.14</t>
  </si>
  <si>
    <t>2025-05-06 14:38:00,-6060709.41315694,225880469.933563,985.566666666667,674,3470.54066666668,2493.48,2.25572932525952,270.15</t>
  </si>
  <si>
    <t>2025-05-06 14:38:00,9309593.25799302,1244215.70729083,5.92539682539683,9,120.130555555556,158.45,0.0860647144429096,5.53</t>
  </si>
  <si>
    <t>2025-05-06 14:39:00,,560,562,,,560,558.5,,,,,562,558</t>
  </si>
  <si>
    <t>2025-05-06 14:39:00,490,,484,,470,,481,,,,,485,480</t>
  </si>
  <si>
    <t>2025-05-06 14:39:00,5800,,5630,,,5700,5850,5630,,5620,,5650,5600</t>
  </si>
  <si>
    <t>2025-05-06 14:39:00,,,19900,,19400,,19800,,,,,19900,19400</t>
  </si>
  <si>
    <t>2025-05-06 14:39:00,-22897092.1552556,18788110393.4036,-2266.01594202898,-3315,1054.56966666666,734.52,109.962387227767,-228.93</t>
  </si>
  <si>
    <t>2025-05-06 14:39:00,552873183.292554,5634389987.39602,-1595.7793040293,-1153,-236.516553113553,-139.37,223.440782837479,-237.29</t>
  </si>
  <si>
    <t>2025-05-06 14:39:00,-4960867.71234801,238364205.212133,137.293333333334,-377,11384.9112,12907.51,7.28806956744239,795.69</t>
  </si>
  <si>
    <t>2025-05-06 14:39:00,9987078.69389108,962395.885399778,-10.0261904761905,-14,-25.9414285714286,8.1,-0.0839068771344786,0.21</t>
  </si>
  <si>
    <t>2025-05-06 14:40:00,,,562,,,560,558.5,,,,,562,558</t>
  </si>
  <si>
    <t>2025-05-06 14:40:00,490,,483,,470,,481,,,,,485,480</t>
  </si>
  <si>
    <t>2025-05-06 14:40:00,5800,,5630,,,5700,5850,,,,5620,5650,5600</t>
  </si>
  <si>
    <t>2025-05-06 14:40:00,,,19900,,19400,,19800,,,,,19900,19400</t>
  </si>
  <si>
    <t>2025-05-06 14:40:00,10615401.5959496,19304672536.9401,2949.3746031746,3792,1620.09707936508,1662.01,191.687902879764,1264.92</t>
  </si>
  <si>
    <t>2025-05-06 14:40:00,575928229.610792,6432246740.05249,1422.16224027181,2227,1328.58889371981,1404.76,63.962464916213,932.54</t>
  </si>
  <si>
    <t>2025-05-06 14:40:00,-5274779.59217096,226068349.401293,488.683333333333,436,1663.99016666666,789.47,12.0971274364878,70.18</t>
  </si>
  <si>
    <t>2025-05-06 14:40:00,8725794.27873891,985156.795689482,-9.67930735930737,6,25.5387290043289,44.03,-0.00803895462135124,1.5</t>
  </si>
  <si>
    <t>2025-05-06 14:41:00,,,562,,575,,558.5,,,,,562,558</t>
  </si>
  <si>
    <t>2025-05-06 14:41:00,490,,484,,470,,481,,,,,485,480</t>
  </si>
  <si>
    <t>2025-05-06 14:41:00,5800,,5630,,,5700,5610,,5630,,,5650,5600</t>
  </si>
  <si>
    <t>2025-05-06 14:41:00,,,19900,,19400,,19800,,,,,19900,19400</t>
  </si>
  <si>
    <t>2025-05-06 14:41:00,78786424.7502819,22875025569.4776,2145.7772005772,4056,1159.35043001443,1965.67,-145.196833348074,1490.56</t>
  </si>
  <si>
    <t>2025-05-06 14:41:00,612125017.247608,7283326306.20002,832.829841269841,1231,525.596761904762,769.63,-129.234670280602,670.97</t>
  </si>
  <si>
    <t>2025-05-06 14:41:00,-2159895.6543686,218900620.863231,32.6958333333333,-184,856.228375000003,-2276.62,-25.2725781748134,-274.81</t>
  </si>
  <si>
    <t>2025-05-06 14:41:00,12811760.043381,1148700.36215691,0.429999999999998,-7,-168.8661,-135.89,0.0455946747548229,-1.47</t>
  </si>
  <si>
    <t>2025-05-06 14:42:00,,,562,,575,,558.5,,,,,562,558</t>
  </si>
  <si>
    <t>2025-05-06 14:42:00,490,,484,,470,,481,483,,,483,485,480</t>
  </si>
  <si>
    <t>2025-05-06 14:42:00,5800,,5630,,,5700,5610,,5630,,,5650,5600</t>
  </si>
  <si>
    <t>2025-05-06 14:42:00,,,19900,,19400,,19800,,,,,19900,19400</t>
  </si>
  <si>
    <t>2025-05-06 14:42:00,56386307.0876596,20887645570.9868,876.357142857143,3662,580.100714285714,720.65,-53.0935385085937,710.32</t>
  </si>
  <si>
    <t>2025-05-06 14:42:00,609572459.478979,6844708372.57854,-45.5425496928958,297,778.58218182038,810.32,510.81262765183,612.44</t>
  </si>
  <si>
    <t>2025-05-06 14:42:00,-1895153.77445785,210786078.160868,-633.976666666665,-880,3841.09780000002,-996.57,-43.3310893810494,-443.82</t>
  </si>
  <si>
    <t>2025-05-06 14:42:00,8267667.11226315,1216977.20508876,8.95696117804552,15,267.949112449799,89.74,0.0403146431762534,3.06</t>
  </si>
  <si>
    <t>2025-05-06 14:43:00,,,562,,575,,558.5,,,,,562,558</t>
  </si>
  <si>
    <t>2025-05-06 14:43:00,490,,484,,470,,481,,,,,485,480</t>
  </si>
  <si>
    <t>2025-05-06 14:43:00,5800,,5630,,,5700,5620,,5630,,,5650,5600</t>
  </si>
  <si>
    <t>2025-05-06 14:43:00,,,19900,,19400,,19800,,,,,19900,19400</t>
  </si>
  <si>
    <t>2025-05-06 14:43:00,239609075.884071,22000694548.3335,-313.99880952381,-1106,-356.329702380953,-1514.62,-133.259619796896,-1133.99</t>
  </si>
  <si>
    <t>2025-05-06 14:43:00,596444019.057706,7595816931.99922,562.290213675214,996,-242.041108974358,37.1899999999999,-23.6783022441689,659.59</t>
  </si>
  <si>
    <t>2025-05-06 14:43:00,-2495117.68672634,245704222.97421,168.56,-125,259.296400000001,-787.77,-17.6422496164639,-105.83</t>
  </si>
  <si>
    <t>2025-05-06 14:43:00,16606971.2102772,1489847.5308554,1.77992322143265,-3,-106.931022461815,-65.76,-0.0113358793280494,-2.73</t>
  </si>
  <si>
    <t>2025-05-06 14:44:00,,,562,,575,,558.5,,,,,562,558</t>
  </si>
  <si>
    <t>2025-05-06 14:44:00,490,,484,,470,,481,,,,,485,480</t>
  </si>
  <si>
    <t>2025-05-06 14:44:00,5800,,5630,,,5700,5610,,5630,,,5650,5600</t>
  </si>
  <si>
    <t>2025-05-06 14:44:00,,,19900,,19400,,19800,,,,,19900,19400</t>
  </si>
  <si>
    <t>2025-05-06 14:44:00,129865835.762949,25944473480.7156,185.475,-915,425.142833333334,-377.82,-293.453579314594,-588.34</t>
  </si>
  <si>
    <t>2025-05-06 14:44:00,602819099.91178,7614102381.48622,-400.949691591933,70,338.274778135657,785.31,21.9285028721398,278.21</t>
  </si>
  <si>
    <t>2025-05-06 14:44:00,-1575682.89229193,309495682.203763,-983.883333333329,30,-1656.73533333332,-2035.42,-41.7588385832439,-239.03</t>
  </si>
  <si>
    <t>2025-05-06 14:44:00,8134003.86747232,1558621.31641538,0.0733333333333382,4,84.5507,79.91,-0.0138042192921231,2.78</t>
  </si>
  <si>
    <t>2025-05-06 14:45:00,,,562,,575,,558.5,561,,,,562,558</t>
  </si>
  <si>
    <t>2025-05-06 14:45:00,490,,484,,470,,481,,,,,485,480</t>
  </si>
  <si>
    <t>2025-05-06 14:45:00,5800,,5630,,,5700,5620,,,,5620,5650,5600</t>
  </si>
  <si>
    <t>2025-05-06 14:45:00,,,19900,,19400,,19800,,,,,19900,19400</t>
  </si>
  <si>
    <t>2025-05-06 14:45:00,385928288.103521,29069210884.8251,3715.25490620491,3042,1533.41355266955,672.36,108.561975147377,1392.44</t>
  </si>
  <si>
    <t>2025-05-06 14:45:00,606072284.635042,8171805964.52426,-1185.82775655717,-1506,-135.42168627451,-1793.01,-142.001532353203,-1038.32</t>
  </si>
  <si>
    <t>2025-05-06 14:45:00,-1456598.18697613,386468706.341078,275.133333333336,624,3670.38283333335,2431.03,6.48141198414919,168.03</t>
  </si>
  <si>
    <t>2025-05-06 14:45:00,9921365.21106635,2092781.23303341,-34.2779106840599,-5,120.791009808833,56.27,0.0646449756597695,2.13</t>
  </si>
  <si>
    <t>2025-05-06 14:46:00,,,562,,575,,558.5,,,,,562,558</t>
  </si>
  <si>
    <t>2025-05-06 14:46:00,490,,484,,470,,481,,,,,485,480</t>
  </si>
  <si>
    <t>2025-05-06 14:46:00,5800,,5630,,,5700,5620,,5630,,5620,5650,5600</t>
  </si>
  <si>
    <t>2025-05-06 14:46:00,,,19900,,19400,,19800,,,,,19900,19400</t>
  </si>
  <si>
    <t>2025-05-06 14:46:00,252376155.910219,23920282226.3463,-2003.39920634922,-2253,-282.071388888896,13.2200000000002,-182.76906653448,-405.93</t>
  </si>
  <si>
    <t>2025-05-06 14:46:00,644494822.06365,8211742111.12063,86.8089080459768,485,474.324074302135,908.04,18.1435161399627,646.77</t>
  </si>
  <si>
    <t>2025-05-06 14:46:00,-2663062.65132078,285673597.803233,-564.486363636364,-1424,546.009727272723,-1516.92,3.08915825702058,-356.78</t>
  </si>
  <si>
    <t>2025-05-06 14:46:00,8655100.3122202,1651420.10787741,18.1809523809524,31,140.316857142857,157.85,0.0175455119042157,5.19</t>
  </si>
  <si>
    <t>2025-05-06 14:47:00,,,562,,575,,558.5,,,,,562,558</t>
  </si>
  <si>
    <t>2025-05-06 14:47:00,490,,484,,470,,481,,,,,485,480</t>
  </si>
  <si>
    <t>2025-05-06 14:47:00,5800,,5630,,,5700,5610,,,,,5650,5600</t>
  </si>
  <si>
    <t>2025-05-06 14:47:00,,,19900,,19400,,19800,,,,,19900,19400</t>
  </si>
  <si>
    <t>2025-05-06 14:47:00,214878646.332204,29015568175.0638,527.691783216783,-943,-792.320468531467,-527.58,-560.437008447618,135.42</t>
  </si>
  <si>
    <t>2025-05-06 14:47:00,599104481.627441,8502772654.87663,431.374836093857,-304,-1.98620565907541,-243.68,-79.2143337841817,-70.87</t>
  </si>
  <si>
    <t>2025-05-06 14:47:00,-1249925.97586252,407378018.287608,536.573333333335,937,20.3879333333498,1816.47,10.6466445794645,240</t>
  </si>
  <si>
    <t>2025-05-06 14:47:00,8821925.56064001,1860087.92061817,-13.6453308001053,-4,47.5846414084089,-123.82,-0.00539337010844844,-1.27</t>
  </si>
  <si>
    <t>2025-05-06 14:48:00,,,562,,575,,558.5,,,,,562,558</t>
  </si>
  <si>
    <t>2025-05-06 14:48:00,490,,484,,470,,481,,,,,485,480</t>
  </si>
  <si>
    <t>2025-05-06 14:48:00,5800,,5630,,,5700,5620,,5630,,5620,5650,5600</t>
  </si>
  <si>
    <t>2025-05-06 14:48:00,,,19900,,19400,,19800,,,,,19900,19400</t>
  </si>
  <si>
    <t>2025-05-06 14:48:00,52923801.0210106,27675270352.5097,1268.16666666667,1261,831.130277777778,963,301.420279915396,700.32</t>
  </si>
  <si>
    <t>2025-05-06 14:48:00,639584125.638066,8343075165.68211,-454.95087819817,-1657,88.5206308518621,-634.14,-406.002341164066,-728.38</t>
  </si>
  <si>
    <t>2025-05-06 14:48:00,-3116387.53434483,268264818.697677,-1039.42962387854,-1948,-1403.74964475499,-2575.61,-2.44432241030476,-463.67</t>
  </si>
  <si>
    <t>2025-05-06 14:48:00,7293863.64522962,1709340.93591531,13.9637340301974,22,358.830446864111,597.68,-0.0730642615297282,3.43</t>
  </si>
  <si>
    <t>2025-05-06 14:49:00,,,562,,575,,558.5,,,,,562,558</t>
  </si>
  <si>
    <t>2025-05-06 14:49:00,490,,484,,470,,481,,,,,485,480</t>
  </si>
  <si>
    <t>2025-05-06 14:49:00,5800,,5630,,,5700,5850,,,,,5650,5600</t>
  </si>
  <si>
    <t>2025-05-06 14:49:00,,,19900,,19400,,19800,,,,,19900,19400</t>
  </si>
  <si>
    <t>2025-05-06 14:49:00,56200404.8774922,28515178409.936,-491.418434343434,-1533,-146.465638888887,-612.18,473.671239891708,-181.05</t>
  </si>
  <si>
    <t>2025-05-06 14:49:00,577466103.906033,7883085422.50682,-216.601603440419,-1355,31.3810993392575,-669.03,-100.756589240593,-658.59</t>
  </si>
  <si>
    <t>2025-05-06 14:49:00,-4988424.35530502,390641415.456537,-352.219047619048,-485,-2518.29938095237,-2215.87,-6.52544072584923,-182.85</t>
  </si>
  <si>
    <t>2025-05-06 14:49:00,9557247.8501973,1517382.98422811,-8.29583639979256,-16,531.130710727421,-1955.79,0.109920789001501,-9.56</t>
  </si>
  <si>
    <t>2025-05-06 14:50:00,,560,562,,,560,558.5,,,560,,562,558</t>
  </si>
  <si>
    <t>2025-05-06 14:50:00,490,,483,,470,,481,,483,,,485,480</t>
  </si>
  <si>
    <t>2025-05-06 14:50:00,5800,,,5610,,5700,5620,,,,5620,5650,5600</t>
  </si>
  <si>
    <t>2025-05-06 14:50:00,,,19900,,19400,,19800,,,,,19900,19400</t>
  </si>
  <si>
    <t>2025-05-06 14:50:00,-142475418.449022,13305008283.102,3058.47424242424,5836,-1018.88306060606,2176.24,-417.341566706706,3507.71</t>
  </si>
  <si>
    <t>2025-05-06 14:50:00,486824492.371773,5190102557.79336,985.790449475723,1814,-315.753432111133,219.3,-130.870967406788,332.28</t>
  </si>
  <si>
    <t>2025-05-06 14:50:00,-6293479.6351343,-131634311.79717,150.634922969189,-424,-12775.7900371848,-12067.07,121.444495400743,-1199.94</t>
  </si>
  <si>
    <t>2025-05-06 14:50:00,8350501.96157513,583484.810965818,-9.59682895236739,-66,800.072906770312,167.84,0.0939467607725888,-11.16</t>
  </si>
  <si>
    <t>2025-05-06 14:52:00,,560,562,,,560,558.5,,,,,562,558</t>
  </si>
  <si>
    <t>2025-05-06 14:52:00,490,,483,,470,,481,,,,483,485,480</t>
  </si>
  <si>
    <t>2025-05-06 14:52:00,,5600,,5610,,5700,5610,5620,,5620,,5650,5600</t>
  </si>
  <si>
    <t>2025-05-06 14:52:00,,,19900,,19400,,19800,,,,,19900,19400</t>
  </si>
  <si>
    <t>2025-05-06 14:52:00,-324101437.545534,7931125125.02367,-125.589843489843,-2596,-571.122132978132,58.9100000000002,-304.870518991974,241.12</t>
  </si>
  <si>
    <t>2025-05-06 14:52:00,402907047.869306,4376777478.017,-1441.58234688107,-3309,-469.840211560225,-514.47,-22.6437251948565,-1400.57</t>
  </si>
  <si>
    <t>2025-05-06 14:52:00,-8032021.23580557,-254042579.273099,2211.89999999999,1706,5783.01766666664,6629.84,1.77238973812983,861.12</t>
  </si>
  <si>
    <t>2025-05-06 14:52:00,7488083.99786063,275026.537680527,21.2587301587302,-14,116.166920634921,5.78,-0.0548173722323877,0.16</t>
  </si>
  <si>
    <t>2025-05-06 14:53:00,,560,561,,,560,558.5,,,,,562,558</t>
  </si>
  <si>
    <t>2025-05-06 14:53:00,490,,483,,470,,481,,,,482,485,480</t>
  </si>
  <si>
    <t>2025-05-06 14:53:00,,5600,,5610,,5700,5620,,,,5620,5650,5600</t>
  </si>
  <si>
    <t>2025-05-06 14:53:00,,,19900,,19400,,19800,,,,,19900,19400</t>
  </si>
  <si>
    <t>2025-05-06 14:53:00,-354657327.580172,6012552936.08438,-1514.37749554367,-2730,-1762.63427238449,-4180.71,217.706419172447,-2086.08</t>
  </si>
  <si>
    <t>2025-05-06 14:53:00,373993377.786286,3946423741.76095,-1861.25385281386,-1373,-964.252526406928,247.89,-314.130784740355,148.6</t>
  </si>
  <si>
    <t>2025-05-06 14:53:00,-8933749.16060249,-371875649.161908,-3855.02380952381,-2663,-12757.9560476191,-8341.57,48.3340349851075,-1163.57</t>
  </si>
  <si>
    <t>2025-05-06 14:53:00,7132598.69908232,153668.792864777,-3.67819706772978,-30,-38.7414107478192,-93.31,-0.142342869845124,-5.3</t>
  </si>
  <si>
    <t>2025-05-06 14:54:00,,560,561,,,560,558.5,560,,,,562,558</t>
  </si>
  <si>
    <t>2025-05-06 14:54:00,490,,483,,470,,481,,,,,485,480</t>
  </si>
  <si>
    <t>2025-05-06 14:54:00,,5600,,5610,,5700,5850,5620,,5620,,5650,5600</t>
  </si>
  <si>
    <t>2025-05-06 14:54:00,,,19900,,19400,,19800,,,,,19900,19400</t>
  </si>
  <si>
    <t>2025-05-06 14:54:00,-528357585.880533,9671448526.7474,3304.33033910534,5726,1933.10837878788,2586.24,380.155490277334,2847.26</t>
  </si>
  <si>
    <t>2025-05-06 14:54:00,487956966.753759,4570093428.21734,-3470.13906761515,-2980,-670.244678372352,-357.72,550.6542253537,-744.56</t>
  </si>
  <si>
    <t>2025-05-06 14:54:00,-13129534.2025607,-258095508.744762,1356.13333333333,2514,11803.968047619,10675.51,43.1102828565413,1273.1</t>
  </si>
  <si>
    <t>2025-05-06 14:54:00,8345282.66602,494534.655541178,-4.00012553169416,-4,-182.689906982052,-56.51,-0.00582419745612235,-0.3</t>
  </si>
  <si>
    <t>2025-05-06 14:55:00,,560,,560,,560,559.5,,,,,562,558</t>
  </si>
  <si>
    <t>2025-05-06 14:55:00,490,,,482,470,,482,,,,,485,480</t>
  </si>
  <si>
    <t>2025-05-06 14:55:00,,5600,,5610,,5700,5610,,,,5610,5650,5600</t>
  </si>
  <si>
    <t>2025-05-06 14:55:00,19475,,,19800,19400,,19825,,,,,19900,19400</t>
  </si>
  <si>
    <t>2025-05-06 14:55:00,-2104568014.28039,-79691969976.7216,1407.07511740209,905,88.6876175349989,779.64,-1082.21718062544,824.6</t>
  </si>
  <si>
    <t>2025-05-06 14:55:00,309137926.88997,-8229643245.42123,-199.10048137217,-302,-194.544417836025,-490.22,26.6800911646312,-307.99</t>
  </si>
  <si>
    <t>2025-05-06 14:55:00,-19043074.5504781,-886466762.9759,-937.395238095238,-2655,-3749.60519047619,-6373.39,32.9331849990954,-1288.3</t>
  </si>
  <si>
    <t>2025-05-06 14:55:00,14700544.8590361,-940135.026363976,0.56160878001887,-19,-26.8310068449255,-74.95,-0.0619361472555486,-3.63</t>
  </si>
  <si>
    <t>2025-05-06 14:56:00,,560,,559,,560,559.5,,560,,560,562,558</t>
  </si>
  <si>
    <t>2025-05-06 14:56:00,490,,483,,470,,481,,,,,485,480</t>
  </si>
  <si>
    <t>2025-05-06 14:56:00,,5600,,5610,,5700,5610,5620,,5620,,5650,5600</t>
  </si>
  <si>
    <t>2025-05-06 14:56:00,,,,19800,19400,,19800,,,,,19900,19400</t>
  </si>
  <si>
    <t>2025-05-06 14:56:00,-760417028.373455,-8138794458.10167,-13130.5658369408,-11327,-6447.08476334776,-4993.49,564.865861730924,-4893.34</t>
  </si>
  <si>
    <t>2025-05-06 14:56:00,298081380.221072,4167444916.00699,-1269.26474684319,1110,-966.233324233238,-98.58,691.232596970106,537.69</t>
  </si>
  <si>
    <t>2025-05-06 14:56:00,-19100713.724323,-814170483.182762,-787.510822510823,2384,-434.634493506501,4681.73,120.149206968541,1148.4</t>
  </si>
  <si>
    <t>2025-05-06 14:56:00,4181618.2476784,-612316.212214828,-36.4861798711459,-8,-451.730305155758,-112.65,0.223827687937133,1.11</t>
  </si>
  <si>
    <t>2025-05-06 14:57:00,,560,,560,,560,559.5,560,,,,562,558</t>
  </si>
  <si>
    <t>2025-05-06 14:57:00,490,,483,,470,,481,,,482,,485,480</t>
  </si>
  <si>
    <t>2025-05-06 14:57:00,,5600,,5610,,5700,5610,,5620,5610,,5650,5600</t>
  </si>
  <si>
    <t>2025-05-06 14:57:00,,,,19800,19400,,19800,,,,,19900,19400</t>
  </si>
  <si>
    <t>2025-05-06 14:57:00,-1324394361.35531,-31935037032.0156,8743.29347173828,8326,2574.46073557878,1630.21,-604.657099269386,2726.99</t>
  </si>
  <si>
    <t>2025-05-06 14:57:00,419910095.771429,6730325433.4842,3036.90338422839,1781,402.506837691588,-292.11,20.6469152709696,628.3</t>
  </si>
  <si>
    <t>2025-05-06 14:57:00,-16948723.5504156,-1040718152.31073,-637.355357142857,327,-3241.662375,-2126.22,-114.729999361485,-333.35</t>
  </si>
  <si>
    <t>2025-05-06 14:57:00,4616005.91749897,-756308.19649208,-6.12803634379721,-23,-52.7426074240393,-437.56,0.0227923488066492,-5.91</t>
  </si>
  <si>
    <t>2025-05-06 14:58:00,,560,,559,,560,559.5,,,,,562,558</t>
  </si>
  <si>
    <t>2025-05-06 14:58:00,490,,483,,470,,481,,,,,485,480</t>
  </si>
  <si>
    <t>2025-05-06 14:58:00,,5610,,5610,,5700,5850,5620,,5610,,5650,5600</t>
  </si>
  <si>
    <t>2025-05-06 14:58:00,,,,19800,19400,,19800,,,,,19900,19400</t>
  </si>
  <si>
    <t>2025-05-06 14:58:00,-729348054.761358,-4119468185.91545,-2362.10592740593,-3442,-2570.78924975025,-1680.89,450.677704468645,-1663.56</t>
  </si>
  <si>
    <t>2025-05-06 14:58:00,394192291.301198,5306653734.96759,-705.450019685228,-1175,-41.7260105243954,137.83,43.2756539946161,-197.18</t>
  </si>
  <si>
    <t>2025-05-06 14:58:00,-26672897.3394026,-1144221412.7165,1204.63650793651,1247,-570.304206349207,-1036.47,-4.79022817000511,-56.07</t>
  </si>
  <si>
    <t>2025-05-06 14:58:00,3055458.75106799,-638081.892378775,7.92707961829915,24,18.3620285492592,78.41,-0.0298667822128497,5.53</t>
  </si>
  <si>
    <t>2025-05-06 14:59:00,,560,,560,,560,559.5,,,,,562,558</t>
  </si>
  <si>
    <t>2025-05-06 14:59:00,490,,483,,470,,482,,,,,485,480</t>
  </si>
  <si>
    <t>2025-05-06 14:59:00,,5610,,5610,,5700,5850,,,,,5650,5600</t>
  </si>
  <si>
    <t>2025-05-06 14:59:00,,19800,,19800,19400,,19825,,,,,19900,19400</t>
  </si>
  <si>
    <t>2025-05-06 14:59:00,-1382330176.47986,-41456058892.4424,-4210.18629769353,-86,-59.6266505402551,-654.25,343.558951609673,-1861.19</t>
  </si>
  <si>
    <t>2025-05-06 14:59:00,263750086.491362,-48201402.2116385,-1667.88768129474,-1311,29.2578604419546,167.82,142.455126403344,17.28</t>
  </si>
  <si>
    <t>2025-05-06 14:59:00,-31741345.6629629,-1766387763.70968,-343.220699561876,-450,1287.44403821015,4682.84,-27.2603717477514,478.52</t>
  </si>
  <si>
    <t>2025-05-06 14:59:00,-1956321.17398423,-3152109.24314562,-108.849039220381,-40,536.896422050573,1568.39,0.288739813422794,19.03</t>
  </si>
  <si>
    <t>2025-05-06 15:00:00,,560,,558,,560,558.5,,559,,559,562,558</t>
  </si>
  <si>
    <t>2025-05-06 15:00:00,490,,,480,470,,482,,,,,485,480</t>
  </si>
  <si>
    <t>2025-05-06 15:00:00,,5600,,5600,,5700,5620,,,,5610,5650,5600</t>
  </si>
  <si>
    <t>2025-05-06 15:00:00,,,,19750,19400,,19825,,,,,19900,19400</t>
  </si>
  <si>
    <t>2025-05-06 15:00:00,-994580723.60036,-36370605490.5433,-2243.20520020915,2286,-3993.39105720741,-1740.53,391.5432544961,-2335.99</t>
  </si>
  <si>
    <t>2025-05-06 15:00:00,161791891.219142,-11032304575.2911,1901.08217948718,5067,-190.996097435897,3016.12,-1006.01468094365,2648.59</t>
  </si>
  <si>
    <t>2025-05-06 15:00:00,-39475222.0310483,-1830418425.49957,-993.284940449234,-1785,-2617.41141273071,3262.44,58.7344015405051,-2039.31</t>
  </si>
  <si>
    <t>2025-05-06 15:00:00,1194643.23175878,-3354453.47508281,69.3396485156151,23,3490.89731907419,995.1,-0.097459805912259,22.34</t>
  </si>
  <si>
    <t>2025-05-06 15:01:00,,560,,558,,560,558.5,,,,,562,558</t>
  </si>
  <si>
    <t>2025-05-06 15:01:00,,480,,480,470,,482,,,,,485,480</t>
  </si>
  <si>
    <t>2025-05-06 15:01:00,,5600,,5600,,5700,5620,,,,,5650,5600</t>
  </si>
  <si>
    <t>2025-05-06 15:01:00,,19750,,19750,19400,,19825,,,,,19900,19400</t>
  </si>
  <si>
    <t>2025-05-06 15:01:00,-1183351743.69742,-38465930951.0534,-3033.19001831502,-117,-724.849793956044,795.71,170.917569060294,833.53</t>
  </si>
  <si>
    <t>2025-05-06 15:01:00,134587298.085334,-9975272689.81699,-573.051322124727,-405,-500.768999044505,-484.08,-102.359387914973,-257.75</t>
  </si>
  <si>
    <t>2025-05-06 15:01:00,-41843620.5459274,-1945887953.54152,0,0,0,0,0,0</t>
  </si>
  <si>
    <t>2025-05-06 15:01:00,-118277.427640914,-4002899.30022204,0,0,0,0,0,0</t>
  </si>
  <si>
    <t>2025-05-06 15:02:00,,560,,559,,560,558.5,,,,,562,558</t>
  </si>
  <si>
    <t>2025-05-06 15:02:00,,480,,480,470,,481,,,,,485,480</t>
  </si>
  <si>
    <t>2025-05-06 15:02:00,,5600,,5600,,5700,5620,,,,,5650,5600</t>
  </si>
  <si>
    <t>2025-05-06 15:02:00,,,,19750,19400,,19825,,,,,19900,19400</t>
  </si>
  <si>
    <t>2025-05-06 15:02:00,-890688840.628442,-43036747198.4992,-333.770668220668,-322,111.294160839162,766.57,-355.273335632624,-0.790000000000031</t>
  </si>
  <si>
    <t>2025-05-06 15:02:00,-10595007.0806969,-6706028020.10974,849.34538054538,3694,-207.238337199837,739.69,-594.281511764621,1088.13</t>
  </si>
  <si>
    <t>2025-05-06 15:02:00,-39481830.4507421,-1856928803.93042,0,0,0,0,0,0</t>
  </si>
  <si>
    <t>2025-05-06 15:02:00,584483.236074563,-3667535.77111804,0,0,0,0,0,0</t>
  </si>
  <si>
    <t>2025-05-06 15:03:00,,560,,558,,560,558.5,,,,,562,558</t>
  </si>
  <si>
    <t>2025-05-06 15:03:00,,480,,480,470,,481,,,,,485,480</t>
  </si>
  <si>
    <t>2025-05-06 15:03:00,,5600,,5600,,5700,5620,,,,,5650,5600</t>
  </si>
  <si>
    <t>2025-05-06 15:03:00,,19750,,19750,19400,,19825,,,,,19900,19400</t>
  </si>
  <si>
    <t>2025-05-06 15:03:00,-1244171118.87919,-41004028796.7241,-438.914152514153,-525,-109.299312687313,-189.79,-381.286033871942,21.75</t>
  </si>
  <si>
    <t>2025-05-06 15:03:00,39361912.1362538,-7360527863.06988,509.112697950587,-185,-50.345461962577,-16.31,-99.613528402694,21.71</t>
  </si>
  <si>
    <t>2025-05-06 15:03:00,-41781290.1838226,-1970570959.82217,0,0,0,0,0,0</t>
  </si>
  <si>
    <t>2025-05-06 15:03:00,-276639.495394751,-3982572.98187476,0,0,0,0,0,0</t>
  </si>
  <si>
    <t>2025-05-06 15:04:00,,560,,558,,560,558.5,,,,,562,558</t>
  </si>
  <si>
    <t>2025-05-06 15:04:00,,480,,480,470,,481,,,,,485,480</t>
  </si>
  <si>
    <t>2025-05-06 15:04:00,,5600,,5600,,5700,5620,,,,,5650,5600</t>
  </si>
  <si>
    <t>2025-05-06 15:04:00,,19750,,19750,19400,,19825,,,,,19900,19400</t>
  </si>
  <si>
    <t>2025-05-06 15:04:00,-1074234301.1534,-37468950760.6345,-35538.2442141192,-35627,-2173.74768564769,-1661.42,6594.82306767507,-3953.37</t>
  </si>
  <si>
    <t>2025-05-06 15:04:00,-6767063.31985983,-7564039562.70361,-1486.68986090162,-986,-769.856382604323,-29.6900000000001,251.955152419439,-351.4</t>
  </si>
  <si>
    <t>2025-05-06 15:04:00,-42961159.776637,-2037145606.48213,0,0,0,0,0,0</t>
  </si>
  <si>
    <t>2025-05-06 15:04:00,-747735.505337822,-4235440.15101423,0,0,0,0,0,0</t>
  </si>
  <si>
    <t>2025-05-06 15:05:00,,560,,558,,560,558.5,,,,,562,558</t>
  </si>
  <si>
    <t>2025-05-06 15:05:00,490,,,480,470,,482,,,,,485,480</t>
  </si>
  <si>
    <t>2025-05-06 15:05:00,,5600,,5600,,5700,5620,,,,,5650,5600</t>
  </si>
  <si>
    <t>2025-05-06 15:05:00,19475,,,19750,19400,,19825,,,,,19900,19400</t>
  </si>
  <si>
    <t>2025-05-06 15:05:00,-1008779174.50889,-38488836902.5556,-2481.99216746158,-1946,-198.779905988341,581.38,-19.6462980598289,338.15</t>
  </si>
  <si>
    <t>2025-05-06 15:05:00,-588007.677172098,-6751544646.39987,-280.163175675676,52,-211.830858108108,-158.13,-15.9130562749478,-122.34</t>
  </si>
  <si>
    <t>2025-05-06 15:05:00,-35692050.7700962,-1721543395.73628,0,0,0,0,0,0</t>
  </si>
  <si>
    <t>2025-05-06 15:05:00,2803650.76873117,-2810695.73863347,0,0,0,0,0,0</t>
  </si>
  <si>
    <t>2025-05-06 15:06:00,,560,,559,,560,558.5,,,,,562,558</t>
  </si>
  <si>
    <t>2025-05-06 15:06:00,490,,,480,470,,482,,,,,485,480</t>
  </si>
  <si>
    <t>2025-05-06 15:06:00,,5600,,5600,,5700,5620,,,,,5650,5600</t>
  </si>
  <si>
    <t>2025-05-06 15:06:00,19475,,,19750,19400,,19825,,,,,19900,19400</t>
  </si>
  <si>
    <t>2025-05-06 15:06:00,-1012260575.45335,-41969868143.4743,-1072.61213757003,-1014,-235.399988794832,-326.15,-62.4395277332677,-526.77</t>
  </si>
  <si>
    <t>2025-05-06 15:06:00,216065529.272833,-5706457554.82438,-8.3508777028598,688,-60.5519622374642,49.39,-77.0088328884544,160.52</t>
  </si>
  <si>
    <t>2025-05-06 15:06:00,-31728647.3196905,-1565491234.24652,0,0,0,0,0,0</t>
  </si>
  <si>
    <t>2025-05-06 15:06:00,4800318.44086786,-2096313.96383936,0,0,0,0,0,0</t>
  </si>
  <si>
    <t>2025-05-06 15:07:00,,560,,559,,560,558.5,,,,,562,558</t>
  </si>
  <si>
    <t>2025-05-06 15:07:00,490,,,480,470,,482,,,,,485,480</t>
  </si>
  <si>
    <t>2025-05-06 15:07:00,,5600,,5600,,5700,5620,,,,,5650,5600</t>
  </si>
  <si>
    <t>2025-05-06 15:07:00,19475,,,19750,19400,,19825,,,,,19900,19400</t>
  </si>
  <si>
    <t>2025-05-06 15:07:00,-922356809.048703,-30219568225.8124,1063.15,1488,4.57083333333299,94.44,245.525817782979,552.96</t>
  </si>
  <si>
    <t>2025-05-06 15:07:00,213449919.462171,-5344091072.08784,105.401019410697,-180,134.785568077084,83.35,92.9771126272811,48.19</t>
  </si>
  <si>
    <t>2025-05-06 15:07:00,-33549532.2575551,-1645143536.09587,0,0,0,0,0,0</t>
  </si>
  <si>
    <t>2025-05-06 15:07:00,5155045.80416221,-1944203.13491597,0,0,0,0,0,0</t>
  </si>
  <si>
    <t>2025-05-06 15:08:00,,560,,558,,560,558.5,,,,,562,558</t>
  </si>
  <si>
    <t>2025-05-06 15:08:00,490,,,480,470,,481,,,,,485,480</t>
  </si>
  <si>
    <t>2025-05-06 15:08:00,,5600,,5600,,5700,5620,,,,,5650,5600</t>
  </si>
  <si>
    <t>2025-05-06 15:08:00,19475,,,19750,19400,,19825,,,,,19900,19400</t>
  </si>
  <si>
    <t>2025-05-06 15:08:00,-1317026569.83212,-49034917690.8708,1051.82848817849,1221,575.7662998668,399.2,44.7080371987195,420.81</t>
  </si>
  <si>
    <t>2025-05-06 15:08:00,4951157.38885232,-2767024946.57462,190.499215398062,-739,69.1884944184018,51.1,-190.373932656941,-105.05</t>
  </si>
  <si>
    <t>2025-05-06 15:08:00,-44175791.2871854,-2098740122.74679,0,0,0,0,0,0</t>
  </si>
  <si>
    <t>2025-05-06 15:08:00,1901091.99952232,-3070747.15537379,0,0,0,0,0,0</t>
  </si>
  <si>
    <t>2025-05-06 15:09:00,,560,,559,,560,558.5,,,,,562,558</t>
  </si>
  <si>
    <t>2025-05-06 15:09:00,490,,,480,470,,482,,,,,485,480</t>
  </si>
  <si>
    <t>2025-05-06 15:09:00,,5600,,5600,,5700,5620,,,,,5650,5600</t>
  </si>
  <si>
    <t>2025-05-06 15:09:00,19475,,,19750,19400,,19825,,,,,19900,19400</t>
  </si>
  <si>
    <t>2025-05-06 15:09:00,-882079354.006617,-48398672089.1293,-230.874025974026,289,-109.973831168831,186.67,-447.376039332181,252.58</t>
  </si>
  <si>
    <t>2025-05-06 15:09:00,124754655.402697,-5804674003.12181,106.751455650474,317,-14.4767697309703,12.5,-42.0815419021886,41.99</t>
  </si>
  <si>
    <t>2025-05-06 15:09:00,-40762766.1103781,-1947413953.24227,0,0,0,0,0,0</t>
  </si>
  <si>
    <t>2025-05-06 15:09:00,2802126.50576725,-2720717.98172225,0,0,0,0,0,0</t>
  </si>
  <si>
    <t>2025-05-06 15:10:00,,560,,558,,560,558.5,,,,,562,558</t>
  </si>
  <si>
    <t>2025-05-06 15:10:00,490,,,480,470,,482,,,,,485,480</t>
  </si>
  <si>
    <t>2025-05-06 15:10:00,,5600,,5600,,5700,5620,,,,,5650,5600</t>
  </si>
  <si>
    <t>2025-05-06 15:10:00,19475,,,19750,19400,,19825,,,,,19900,19400</t>
  </si>
  <si>
    <t>2025-05-06 15:10:00,-1337604125.48007,-48693594194.0992,1.12142857142848,108,-34.1170714285717,270.97,-17.4785139956474,105.88</t>
  </si>
  <si>
    <t>2025-05-06 15:10:00,109188497.082677,-7197916192.22041,218.185603479721,364,3.84606704106706,-2.12,-48.3049489193438,-9.95</t>
  </si>
  <si>
    <t>2025-05-06 15:10:00,-43906528.3102239,-2084475369.68035,0,0,0,0,0,0</t>
  </si>
  <si>
    <t>2025-05-06 15:10:00,2675157.58026672,-2744672.83346315,0,0,0,0,0,0</t>
  </si>
  <si>
    <t>2025-05-06 15:11:00,,560,,559,,560,558.5,,,,,562,558</t>
  </si>
  <si>
    <t>2025-05-06 15:11:00,490,,,481,470,,482,,,,,485,480</t>
  </si>
  <si>
    <t>2025-05-06 15:11:00,,5600,,5600,,5700,5620,,,,,5650,5600</t>
  </si>
  <si>
    <t>2025-05-06 15:11:00,19475,,,19750,19400,,19825,,,,,19900,19400</t>
  </si>
  <si>
    <t>2025-05-06 15:11:00,-993677247.641804,-52585370143.7578,2337.93861642743,1336,667.293781897927,580.82,465.582722067016,728.6</t>
  </si>
  <si>
    <t>2025-05-06 15:11:00,138220707.910647,-10471206176.3823,1240.29702239684,871,165.604189685088,108.03,135.423146294174,169.11</t>
  </si>
  <si>
    <t>2025-05-06 15:11:00,-44359929.3603851,-2106810272.47181,0,0,0,0,0,0</t>
  </si>
  <si>
    <t>2025-05-06 15:11:00,3264686.23499128,-2498418.88336428,0,0,0,0,0,0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</si>
</sst>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0"/>
    <numFmt numFmtId="166" formatCode="[$-F400]h:mm:ss\ AM/PM"/>
    <numFmt numFmtId="167" formatCode="0.E+00"/>
    <numFmt numFmtId="168" formatCode="d/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5">
    <xf numFmtId="0" fontId="0" fillId="0" borderId="0" xfId="0"/>
    <xf numFmtId="0" fontId="2" fillId="0" borderId="0" xfId="0" applyFont="1"/>
    <xf numFmtId="1" fontId="2" fillId="2" borderId="7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 vertical="center"/>
    </xf>
    <xf numFmtId="164" fontId="2" fillId="2" borderId="7" xfId="0" applyNumberFormat="1" applyFont="1" applyFill="1" applyBorder="1" applyAlignment="1">
      <alignment horizontal="center"/>
    </xf>
    <xf numFmtId="0" fontId="2" fillId="0" borderId="6" xfId="0" applyFont="1" applyBorder="1"/>
    <xf numFmtId="0" fontId="2" fillId="0" borderId="8" xfId="0" applyFont="1" applyBorder="1"/>
    <xf numFmtId="1" fontId="2" fillId="0" borderId="6" xfId="0" applyNumberFormat="1" applyFont="1" applyBorder="1"/>
    <xf numFmtId="1" fontId="2" fillId="0" borderId="0" xfId="0" applyNumberFormat="1" applyFont="1"/>
    <xf numFmtId="0" fontId="2" fillId="0" borderId="3" xfId="0" applyFont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/>
    </xf>
    <xf numFmtId="0" fontId="2" fillId="0" borderId="3" xfId="0" applyFont="1" applyBorder="1"/>
    <xf numFmtId="0" fontId="2" fillId="0" borderId="2" xfId="0" applyFont="1" applyBorder="1"/>
    <xf numFmtId="164" fontId="2" fillId="2" borderId="12" xfId="0" applyNumberFormat="1" applyFont="1" applyFill="1" applyBorder="1" applyAlignment="1">
      <alignment horizontal="center" vertical="center"/>
    </xf>
    <xf numFmtId="0" fontId="2" fillId="0" borderId="9" xfId="0" applyFont="1" applyBorder="1"/>
    <xf numFmtId="0" fontId="2" fillId="0" borderId="10" xfId="0" applyFont="1" applyBorder="1"/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6" fillId="0" borderId="4" xfId="0" applyFont="1" applyBorder="1"/>
    <xf numFmtId="0" fontId="4" fillId="2" borderId="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2" borderId="1" xfId="0" quotePrefix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/>
    <xf numFmtId="0" fontId="2" fillId="0" borderId="1" xfId="0" applyFont="1" applyBorder="1"/>
    <xf numFmtId="0" fontId="2" fillId="0" borderId="11" xfId="0" applyFont="1" applyBorder="1"/>
    <xf numFmtId="1" fontId="2" fillId="0" borderId="0" xfId="0" applyNumberFormat="1" applyFont="1" applyBorder="1"/>
    <xf numFmtId="0" fontId="7" fillId="0" borderId="3" xfId="0" applyFont="1" applyBorder="1" applyAlignment="1">
      <alignment horizontal="center" vertical="center"/>
    </xf>
    <xf numFmtId="164" fontId="7" fillId="2" borderId="5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4" xfId="0" applyFont="1" applyBorder="1"/>
    <xf numFmtId="1" fontId="6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2" fillId="0" borderId="0" xfId="0" applyFont="1" applyAlignment="1">
      <alignment horizontal="center"/>
    </xf>
    <xf numFmtId="16" fontId="4" fillId="0" borderId="0" xfId="0" applyNumberFormat="1" applyFont="1" applyFill="1" applyBorder="1" applyAlignment="1">
      <alignment horizontal="center" vertical="center"/>
    </xf>
    <xf numFmtId="16" fontId="6" fillId="0" borderId="0" xfId="0" applyNumberFormat="1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/>
    <xf numFmtId="1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2" fontId="4" fillId="2" borderId="7" xfId="0" applyNumberFormat="1" applyFont="1" applyFill="1" applyBorder="1"/>
    <xf numFmtId="9" fontId="2" fillId="0" borderId="0" xfId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" fontId="6" fillId="0" borderId="0" xfId="0" applyNumberFormat="1" applyFont="1" applyFill="1" applyBorder="1" applyAlignment="1">
      <alignment horizontal="center"/>
    </xf>
    <xf numFmtId="2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6" fontId="6" fillId="0" borderId="0" xfId="0" applyNumberFormat="1" applyFont="1" applyFill="1" applyBorder="1"/>
    <xf numFmtId="22" fontId="6" fillId="0" borderId="0" xfId="0" applyNumberFormat="1" applyFont="1" applyFill="1" applyBorder="1"/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/>
    </xf>
    <xf numFmtId="167" fontId="6" fillId="0" borderId="0" xfId="0" applyNumberFormat="1" applyFont="1" applyFill="1" applyBorder="1"/>
    <xf numFmtId="1" fontId="6" fillId="0" borderId="0" xfId="0" applyNumberFormat="1" applyFont="1" applyFill="1" applyBorder="1"/>
    <xf numFmtId="1" fontId="6" fillId="0" borderId="0" xfId="0" quotePrefix="1" applyNumberFormat="1" applyFont="1" applyFill="1" applyBorder="1" applyAlignment="1"/>
    <xf numFmtId="0" fontId="6" fillId="0" borderId="0" xfId="0" quotePrefix="1" applyFont="1" applyFill="1" applyBorder="1" applyAlignment="1"/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7" xfId="0" applyFont="1" applyBorder="1"/>
    <xf numFmtId="0" fontId="2" fillId="0" borderId="12" xfId="0" applyFont="1" applyBorder="1"/>
    <xf numFmtId="0" fontId="2" fillId="0" borderId="15" xfId="0" applyFont="1" applyBorder="1"/>
    <xf numFmtId="0" fontId="2" fillId="0" borderId="7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Border="1"/>
    <xf numFmtId="9" fontId="2" fillId="0" borderId="0" xfId="1" applyFont="1" applyBorder="1"/>
    <xf numFmtId="1" fontId="6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Border="1"/>
    <xf numFmtId="2" fontId="6" fillId="0" borderId="0" xfId="0" applyNumberFormat="1" applyFont="1" applyFill="1" applyBorder="1"/>
    <xf numFmtId="0" fontId="4" fillId="3" borderId="1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8" fontId="0" fillId="0" borderId="0" xfId="0" applyNumberFormat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2" fillId="0" borderId="4" xfId="0" applyFont="1" applyBorder="1"/>
    <xf numFmtId="1" fontId="2" fillId="0" borderId="2" xfId="0" applyNumberFormat="1" applyFont="1" applyBorder="1"/>
    <xf numFmtId="2" fontId="6" fillId="0" borderId="0" xfId="0" applyNumberFormat="1" applyFont="1" applyFill="1" applyBorder="1" applyAlignment="1">
      <alignment horizontal="left" vertical="center"/>
    </xf>
    <xf numFmtId="21" fontId="6" fillId="0" borderId="0" xfId="0" applyNumberFormat="1" applyFont="1" applyFill="1" applyBorder="1" applyAlignment="1">
      <alignment horizontal="left" vertical="center"/>
    </xf>
    <xf numFmtId="2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1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VOLUME</stp>
        <stp>.SPXWC5780</stp>
        <tr r="B95" s="2"/>
        <tr r="F95" s="2"/>
        <tr r="G95" s="2"/>
        <tr r="C95" s="2"/>
      </tp>
      <tp t="s">
        <v>N/A</v>
        <stp/>
        <stp>VOLUME</stp>
        <stp>.SPXWP5780</stp>
        <tr r="B95" s="2"/>
        <tr r="F95" s="2"/>
        <tr r="G95" s="2"/>
        <tr r="C95" s="2"/>
      </tp>
      <tp t="s">
        <v>N/A</v>
        <stp/>
        <stp>VOLUME</stp>
        <stp>.SPXWC5790</stp>
        <tr r="C94" s="2"/>
        <tr r="G94" s="2"/>
        <tr r="B94" s="2"/>
        <tr r="F94" s="2"/>
      </tp>
      <tp t="s">
        <v>N/A</v>
        <stp/>
        <stp>VOLUME</stp>
        <stp>.SPXWP5790</stp>
        <tr r="C94" s="2"/>
        <tr r="G94" s="2"/>
        <tr r="B94" s="2"/>
        <tr r="F94" s="2"/>
      </tp>
      <tp t="s">
        <v>N/A</v>
        <stp/>
        <stp>VOLUME</stp>
        <stp>.SPXWC5740</stp>
        <tr r="C99" s="2"/>
        <tr r="F99" s="2"/>
        <tr r="G99" s="2"/>
        <tr r="B99" s="2"/>
      </tp>
      <tp t="s">
        <v>N/A</v>
        <stp/>
        <stp>VOLUME</stp>
        <stp>.SPXWP5740</stp>
        <tr r="C99" s="2"/>
        <tr r="F99" s="2"/>
        <tr r="G99" s="2"/>
        <tr r="B99" s="2"/>
      </tp>
      <tp t="s">
        <v>N/A</v>
        <stp/>
        <stp>VOLUME</stp>
        <stp>.SPXWC5750</stp>
        <tr r="F98" s="2"/>
        <tr r="G98" s="2"/>
        <tr r="C98" s="2"/>
        <tr r="B98" s="2"/>
      </tp>
      <tp t="s">
        <v>N/A</v>
        <stp/>
        <stp>VOLUME</stp>
        <stp>.SPXWP5750</stp>
        <tr r="F98" s="2"/>
        <tr r="G98" s="2"/>
        <tr r="C98" s="2"/>
        <tr r="B98" s="2"/>
      </tp>
      <tp t="s">
        <v>N/A</v>
        <stp/>
        <stp>VOLUME</stp>
        <stp>.SPXWC5760</stp>
        <tr r="C97" s="2"/>
        <tr r="B97" s="2"/>
        <tr r="F97" s="2"/>
        <tr r="G97" s="2"/>
      </tp>
      <tp t="s">
        <v>N/A</v>
        <stp/>
        <stp>VOLUME</stp>
        <stp>.SPXWP5760</stp>
        <tr r="C97" s="2"/>
        <tr r="B97" s="2"/>
        <tr r="F97" s="2"/>
        <tr r="G97" s="2"/>
      </tp>
      <tp t="s">
        <v>N/A</v>
        <stp/>
        <stp>VOLUME</stp>
        <stp>.SPXWC5770</stp>
        <tr r="F96" s="2"/>
        <tr r="C96" s="2"/>
        <tr r="G96" s="2"/>
        <tr r="B96" s="2"/>
      </tp>
      <tp t="s">
        <v>N/A</v>
        <stp/>
        <stp>VOLUME</stp>
        <stp>.SPXWP5770</stp>
        <tr r="F96" s="2"/>
        <tr r="C96" s="2"/>
        <tr r="G96" s="2"/>
        <tr r="B96" s="2"/>
      </tp>
      <tp t="s">
        <v>N/A</v>
        <stp/>
        <stp>VOLUME</stp>
        <stp>.SPXWC5700</stp>
        <tr r="G103" s="2"/>
        <tr r="B103" s="2"/>
        <tr r="C103" s="2"/>
        <tr r="F103" s="2"/>
      </tp>
      <tp t="s">
        <v>N/A</v>
        <stp/>
        <stp>VOLUME</stp>
        <stp>.SPXWP5700</stp>
        <tr r="G103" s="2"/>
        <tr r="B103" s="2"/>
        <tr r="C103" s="2"/>
        <tr r="F103" s="2"/>
      </tp>
      <tp t="s">
        <v>N/A</v>
        <stp/>
        <stp>VOLUME</stp>
        <stp>.SPXWC5710</stp>
        <tr r="F102" s="2"/>
        <tr r="C102" s="2"/>
        <tr r="B102" s="2"/>
        <tr r="G102" s="2"/>
      </tp>
      <tp t="s">
        <v>N/A</v>
        <stp/>
        <stp>VOLUME</stp>
        <stp>.SPXWP5710</stp>
        <tr r="F102" s="2"/>
        <tr r="C102" s="2"/>
        <tr r="B102" s="2"/>
        <tr r="G102" s="2"/>
      </tp>
      <tp t="s">
        <v>N/A</v>
        <stp/>
        <stp>VOLUME</stp>
        <stp>.SPXWC5720</stp>
        <tr r="B101" s="2"/>
        <tr r="C101" s="2"/>
        <tr r="G101" s="2"/>
        <tr r="F101" s="2"/>
      </tp>
      <tp t="s">
        <v>N/A</v>
        <stp/>
        <stp>VOLUME</stp>
        <stp>.SPXWP5720</stp>
        <tr r="B101" s="2"/>
        <tr r="C101" s="2"/>
        <tr r="G101" s="2"/>
        <tr r="F101" s="2"/>
      </tp>
      <tp t="s">
        <v>N/A</v>
        <stp/>
        <stp>VOLUME</stp>
        <stp>.SPXWC5730</stp>
        <tr r="F100" s="2"/>
        <tr r="G100" s="2"/>
        <tr r="B100" s="2"/>
        <tr r="C100" s="2"/>
      </tp>
      <tp t="s">
        <v>N/A</v>
        <stp/>
        <stp>VOLUME</stp>
        <stp>.SPXWP5730</stp>
        <tr r="F100" s="2"/>
        <tr r="G100" s="2"/>
        <tr r="B100" s="2"/>
        <tr r="C100" s="2"/>
      </tp>
      <tp>
        <v>25</v>
        <stp/>
        <stp>LAST</stp>
        <stp>.SPY250506P582</stp>
        <tr r="DB4" s="1"/>
        <tr r="DB4" s="1"/>
      </tp>
      <tp>
        <v>0.01</v>
        <stp/>
        <stp>LAST</stp>
        <stp>.SPY250506C582</stp>
        <tr r="DA4" s="1"/>
        <tr r="DA4" s="1"/>
      </tp>
      <tp>
        <v>19.25</v>
        <stp/>
        <stp>LAST</stp>
        <stp>.SPY250506P580</stp>
        <tr r="DB6" s="1"/>
        <tr r="DB6" s="1"/>
      </tp>
      <tp>
        <v>0.01</v>
        <stp/>
        <stp>LAST</stp>
        <stp>.SPY250506C580</stp>
        <tr r="DA6" s="1"/>
        <tr r="DA6" s="1"/>
      </tp>
      <tp>
        <v>22.09</v>
        <stp/>
        <stp>LAST</stp>
        <stp>.SPY250506P581</stp>
        <tr r="DB5" s="1"/>
        <tr r="DB5" s="1"/>
      </tp>
      <tp>
        <v>0.01</v>
        <stp/>
        <stp>LAST</stp>
        <stp>.SPY250506C581</stp>
        <tr r="DA5" s="1"/>
        <tr r="DA5" s="1"/>
      </tp>
      <tp>
        <v>8.08</v>
        <stp/>
        <stp>LAST</stp>
        <stp>.SPY250506P568</stp>
        <tr r="DB18" s="1"/>
        <tr r="DB18" s="1"/>
      </tp>
      <tp>
        <v>0.01</v>
        <stp/>
        <stp>LAST</stp>
        <stp>.SPY250506C568</stp>
        <tr r="DA18" s="1"/>
        <tr r="DA18" s="1"/>
      </tp>
      <tp>
        <v>9.4</v>
        <stp/>
        <stp>LAST</stp>
        <stp>.SPY250506P569</stp>
        <tr r="DB17" s="1"/>
        <tr r="DB17" s="1"/>
      </tp>
      <tp>
        <v>0.01</v>
        <stp/>
        <stp>LAST</stp>
        <stp>.SPY250506C569</stp>
        <tr r="DA17" s="1"/>
        <tr r="DA17" s="1"/>
      </tp>
      <tp>
        <v>3.14</v>
        <stp/>
        <stp>LAST</stp>
        <stp>.SPY250506P562</stp>
        <tr r="DB24" s="1"/>
        <tr r="DB24" s="1"/>
      </tp>
      <tp>
        <v>0.01</v>
        <stp/>
        <stp>LAST</stp>
        <stp>.SPY250506C562</stp>
        <tr r="DA24" s="1"/>
        <tr r="DA24" s="1"/>
      </tp>
      <tp>
        <v>4.0999999999999996</v>
        <stp/>
        <stp>LAST</stp>
        <stp>.SPY250506P563</stp>
        <tr r="DB23" s="1"/>
        <tr r="DB23" s="1"/>
      </tp>
      <tp>
        <v>0.01</v>
        <stp/>
        <stp>LAST</stp>
        <stp>.SPY250506C563</stp>
        <tr r="DA23" s="1"/>
        <tr r="DA23" s="1"/>
      </tp>
      <tp>
        <v>1.1000000000000001</v>
        <stp/>
        <stp>LAST</stp>
        <stp>.SPY250506P560</stp>
        <tr r="DB26" s="1"/>
        <tr r="DB26" s="1"/>
      </tp>
      <tp>
        <v>0.02</v>
        <stp/>
        <stp>LAST</stp>
        <stp>.SPY250506C560</stp>
        <tr r="DA26" s="1"/>
        <tr r="DA26" s="1"/>
      </tp>
      <tp>
        <v>2.15</v>
        <stp/>
        <stp>LAST</stp>
        <stp>.SPY250506P561</stp>
        <tr r="DB25" s="1"/>
        <tr r="DB25" s="1"/>
      </tp>
      <tp>
        <v>0.01</v>
        <stp/>
        <stp>LAST</stp>
        <stp>.SPY250506C561</stp>
        <tr r="DA25" s="1"/>
        <tr r="DA25" s="1"/>
      </tp>
      <tp>
        <v>7.14</v>
        <stp/>
        <stp>LAST</stp>
        <stp>.SPY250506P566</stp>
        <tr r="DB20" s="1"/>
        <tr r="DB20" s="1"/>
      </tp>
      <tp>
        <v>0.01</v>
        <stp/>
        <stp>LAST</stp>
        <stp>.SPY250506C566</stp>
        <tr r="DA20" s="1"/>
        <tr r="DA20" s="1"/>
      </tp>
      <tp>
        <v>8.07</v>
        <stp/>
        <stp>LAST</stp>
        <stp>.SPY250506P567</stp>
        <tr r="DB19" s="1"/>
        <tr r="DB19" s="1"/>
      </tp>
      <tp>
        <v>0.01</v>
        <stp/>
        <stp>LAST</stp>
        <stp>.SPY250506C567</stp>
        <tr r="DA19" s="1"/>
        <tr r="DA19" s="1"/>
      </tp>
      <tp>
        <v>5.19</v>
        <stp/>
        <stp>LAST</stp>
        <stp>.SPY250506P564</stp>
        <tr r="DB22" s="1"/>
        <tr r="DB22" s="1"/>
      </tp>
      <tp>
        <v>0.01</v>
        <stp/>
        <stp>LAST</stp>
        <stp>.SPY250506C564</stp>
        <tr r="DA22" s="1"/>
        <tr r="DA22" s="1"/>
      </tp>
      <tp>
        <v>6.07</v>
        <stp/>
        <stp>LAST</stp>
        <stp>.SPY250506P565</stp>
        <tr r="DB21" s="1"/>
        <tr r="DB21" s="1"/>
      </tp>
      <tp>
        <v>0.01</v>
        <stp/>
        <stp>LAST</stp>
        <stp>.SPY250506C565</stp>
        <tr r="DA21" s="1"/>
        <tr r="DA21" s="1"/>
      </tp>
      <tp>
        <v>17.3</v>
        <stp/>
        <stp>LAST</stp>
        <stp>.SPY250506P578</stp>
        <tr r="DB8" s="1"/>
        <tr r="DB8" s="1"/>
      </tp>
      <tp>
        <v>0.01</v>
        <stp/>
        <stp>LAST</stp>
        <stp>.SPY250506C578</stp>
        <tr r="DA8" s="1"/>
        <tr r="DA8" s="1"/>
      </tp>
      <tp>
        <v>18.37</v>
        <stp/>
        <stp>LAST</stp>
        <stp>.SPY250506P579</stp>
        <tr r="DB7" s="1"/>
        <tr r="DB7" s="1"/>
      </tp>
      <tp>
        <v>0.01</v>
        <stp/>
        <stp>LAST</stp>
        <stp>.SPY250506C579</stp>
        <tr r="DA7" s="1"/>
        <tr r="DA7" s="1"/>
      </tp>
      <tp>
        <v>11.24</v>
        <stp/>
        <stp>LAST</stp>
        <stp>.SPY250506P572</stp>
        <tr r="DB14" s="1"/>
        <tr r="DB14" s="1"/>
      </tp>
      <tp>
        <v>0.01</v>
        <stp/>
        <stp>LAST</stp>
        <stp>.SPY250506C572</stp>
        <tr r="DA14" s="1"/>
        <tr r="DA14" s="1"/>
      </tp>
      <tp>
        <v>13.09</v>
        <stp/>
        <stp>LAST</stp>
        <stp>.SPY250506P573</stp>
        <tr r="DB13" s="1"/>
        <tr r="DB13" s="1"/>
      </tp>
      <tp>
        <v>0.01</v>
        <stp/>
        <stp>LAST</stp>
        <stp>.SPY250506C573</stp>
        <tr r="DA13" s="1"/>
        <tr r="DA13" s="1"/>
      </tp>
      <tp>
        <v>11.01</v>
        <stp/>
        <stp>LAST</stp>
        <stp>.SPY250506P570</stp>
        <tr r="DB16" s="1"/>
        <tr r="DB16" s="1"/>
      </tp>
      <tp>
        <v>0.01</v>
        <stp/>
        <stp>LAST</stp>
        <stp>.SPY250506C570</stp>
        <tr r="DA16" s="1"/>
        <tr r="DA16" s="1"/>
      </tp>
      <tp>
        <v>12.42</v>
        <stp/>
        <stp>LAST</stp>
        <stp>.SPY250506P571</stp>
        <tr r="DB15" s="1"/>
        <tr r="DB15" s="1"/>
      </tp>
      <tp>
        <v>0.01</v>
        <stp/>
        <stp>LAST</stp>
        <stp>.SPY250506C571</stp>
        <tr r="DA15" s="1"/>
        <tr r="DA15" s="1"/>
      </tp>
      <tp>
        <v>15.18</v>
        <stp/>
        <stp>LAST</stp>
        <stp>.SPY250506P576</stp>
        <tr r="DB10" s="1"/>
        <tr r="DB10" s="1"/>
      </tp>
      <tp>
        <v>0.01</v>
        <stp/>
        <stp>LAST</stp>
        <stp>.SPY250506C576</stp>
        <tr r="DA10" s="1"/>
        <tr r="DA10" s="1"/>
      </tp>
      <tp>
        <v>17.190000000000001</v>
        <stp/>
        <stp>LAST</stp>
        <stp>.SPY250506P577</stp>
        <tr r="DB9" s="1"/>
        <tr r="DB9" s="1"/>
      </tp>
      <tp>
        <v>0.01</v>
        <stp/>
        <stp>LAST</stp>
        <stp>.SPY250506C577</stp>
        <tr r="DA9" s="1"/>
        <tr r="DA9" s="1"/>
      </tp>
      <tp>
        <v>13.75</v>
        <stp/>
        <stp>LAST</stp>
        <stp>.SPY250506P574</stp>
        <tr r="DB12" s="1"/>
        <tr r="DB12" s="1"/>
      </tp>
      <tp>
        <v>0.01</v>
        <stp/>
        <stp>LAST</stp>
        <stp>.SPY250506C574</stp>
        <tr r="DA12" s="1"/>
        <tr r="DA12" s="1"/>
      </tp>
      <tp>
        <v>14.83</v>
        <stp/>
        <stp>LAST</stp>
        <stp>.SPY250506P575</stp>
        <tr r="DB11" s="1"/>
        <tr r="DB11" s="1"/>
      </tp>
      <tp>
        <v>0.01</v>
        <stp/>
        <stp>LAST</stp>
        <stp>.SPY250506C575</stp>
        <tr r="DA11" s="1"/>
        <tr r="DA11" s="1"/>
      </tp>
      <tp>
        <v>0.01</v>
        <stp/>
        <stp>LAST</stp>
        <stp>.SPY250506P548</stp>
        <tr r="DB38" s="1"/>
        <tr r="DB38" s="1"/>
      </tp>
      <tp>
        <v>12.34</v>
        <stp/>
        <stp>LAST</stp>
        <stp>.SPY250506C548</stp>
        <tr r="DA38" s="1"/>
        <tr r="DA38" s="1"/>
      </tp>
      <tp>
        <v>0.01</v>
        <stp/>
        <stp>LAST</stp>
        <stp>.SPY250506P549</stp>
        <tr r="DB37" s="1"/>
        <tr r="DB37" s="1"/>
      </tp>
      <tp>
        <v>12.14</v>
        <stp/>
        <stp>LAST</stp>
        <stp>.SPY250506C549</stp>
        <tr r="DA37" s="1"/>
        <tr r="DA37" s="1"/>
      </tp>
      <tp>
        <v>0.05</v>
        <stp/>
        <stp>LAST</stp>
        <stp>.SPY250506P558</stp>
        <tr r="DB28" s="1"/>
        <tr r="DB28" s="1"/>
      </tp>
      <tp>
        <v>0.95</v>
        <stp/>
        <stp>LAST</stp>
        <stp>.SPY250506C558</stp>
        <tr r="DA28" s="1"/>
        <tr r="DA28" s="1"/>
      </tp>
      <tp>
        <v>0.33</v>
        <stp/>
        <stp>LAST</stp>
        <stp>.SPY250506P559</stp>
        <tr r="DB27" s="1"/>
        <tr r="DB27" s="1"/>
      </tp>
      <tp>
        <v>0.12</v>
        <stp/>
        <stp>LAST</stp>
        <stp>.SPY250506C559</stp>
        <tr r="DA27" s="1"/>
        <tr r="DA27" s="1"/>
      </tp>
      <tp>
        <v>0.01</v>
        <stp/>
        <stp>LAST</stp>
        <stp>.SPY250506P552</stp>
        <tr r="DB34" s="1"/>
        <tr r="DB34" s="1"/>
      </tp>
      <tp>
        <v>6.91</v>
        <stp/>
        <stp>LAST</stp>
        <stp>.SPY250506C552</stp>
        <tr r="DA34" s="1"/>
        <tr r="DA34" s="1"/>
      </tp>
      <tp>
        <v>0.01</v>
        <stp/>
        <stp>LAST</stp>
        <stp>.SPY250506P553</stp>
        <tr r="DB33" s="1"/>
        <tr r="DB33" s="1"/>
      </tp>
      <tp>
        <v>5.74</v>
        <stp/>
        <stp>LAST</stp>
        <stp>.SPY250506C553</stp>
        <tr r="DA33" s="1"/>
        <tr r="DA33" s="1"/>
      </tp>
      <tp>
        <v>0.01</v>
        <stp/>
        <stp>LAST</stp>
        <stp>.SPY250506P550</stp>
        <tr r="DB36" s="1"/>
        <tr r="DB36" s="1"/>
      </tp>
      <tp>
        <v>8.75</v>
        <stp/>
        <stp>LAST</stp>
        <stp>.SPY250506C550</stp>
        <tr r="DA36" s="1"/>
        <tr r="DA36" s="1"/>
      </tp>
      <tp>
        <v>0.01</v>
        <stp/>
        <stp>LAST</stp>
        <stp>.SPY250506P551</stp>
        <tr r="DB35" s="1"/>
        <tr r="DB35" s="1"/>
      </tp>
      <tp>
        <v>7.76</v>
        <stp/>
        <stp>LAST</stp>
        <stp>.SPY250506C551</stp>
        <tr r="DA35" s="1"/>
        <tr r="DA35" s="1"/>
      </tp>
      <tp>
        <v>0.01</v>
        <stp/>
        <stp>LAST</stp>
        <stp>.SPY250506P556</stp>
        <tr r="DB30" s="1"/>
        <tr r="DB30" s="1"/>
      </tp>
      <tp>
        <v>2.97</v>
        <stp/>
        <stp>LAST</stp>
        <stp>.SPY250506C556</stp>
        <tr r="DA30" s="1"/>
        <tr r="DA30" s="1"/>
      </tp>
      <tp>
        <v>0.02</v>
        <stp/>
        <stp>LAST</stp>
        <stp>.SPY250506P557</stp>
        <tr r="DB29" s="1"/>
        <tr r="DB29" s="1"/>
      </tp>
      <tp>
        <v>2.0699999999999998</v>
        <stp/>
        <stp>LAST</stp>
        <stp>.SPY250506C557</stp>
        <tr r="DA29" s="1"/>
        <tr r="DA29" s="1"/>
      </tp>
      <tp>
        <v>0.01</v>
        <stp/>
        <stp>LAST</stp>
        <stp>.SPY250506P554</stp>
        <tr r="DB32" s="1"/>
        <tr r="DB32" s="1"/>
      </tp>
      <tp>
        <v>4.75</v>
        <stp/>
        <stp>LAST</stp>
        <stp>.SPY250506C554</stp>
        <tr r="DA32" s="1"/>
        <tr r="DA32" s="1"/>
      </tp>
      <tp>
        <v>0.01</v>
        <stp/>
        <stp>LAST</stp>
        <stp>.SPY250506P555</stp>
        <tr r="DB31" s="1"/>
        <tr r="DB31" s="1"/>
      </tp>
      <tp>
        <v>3.94</v>
        <stp/>
        <stp>LAST</stp>
        <stp>.SPY250506C555</stp>
        <tr r="DA31" s="1"/>
        <tr r="DA31" s="1"/>
      </tp>
      <tp t="s">
        <v>N/A</v>
        <stp/>
        <stp>VOLUME</stp>
        <stp>.SPXWC5680</stp>
        <tr r="C105" s="2"/>
        <tr r="F105" s="2"/>
        <tr r="B105" s="2"/>
        <tr r="G105" s="2"/>
      </tp>
      <tp t="s">
        <v>N/A</v>
        <stp/>
        <stp>VOLUME</stp>
        <stp>.SPXWP5680</stp>
        <tr r="C105" s="2"/>
        <tr r="F105" s="2"/>
        <tr r="B105" s="2"/>
        <tr r="G105" s="2"/>
      </tp>
      <tp t="s">
        <v>N/A</v>
        <stp/>
        <stp>VOLUME</stp>
        <stp>.SPXWC5690</stp>
        <tr r="F104" s="2"/>
        <tr r="C104" s="2"/>
        <tr r="B104" s="2"/>
        <tr r="G104" s="2"/>
      </tp>
      <tp t="s">
        <v>N/A</v>
        <stp/>
        <stp>VOLUME</stp>
        <stp>.SPXWP5690</stp>
        <tr r="F104" s="2"/>
        <tr r="C104" s="2"/>
        <tr r="B104" s="2"/>
        <tr r="G104" s="2"/>
      </tp>
      <tp t="s">
        <v>N/A</v>
        <stp/>
        <stp>VOLUME</stp>
        <stp>.SPXWC5640</stp>
        <tr r="F109" s="2"/>
        <tr r="C109" s="2"/>
        <tr r="B109" s="2"/>
        <tr r="G109" s="2"/>
      </tp>
      <tp t="s">
        <v>N/A</v>
        <stp/>
        <stp>VOLUME</stp>
        <stp>.SPXWP5640</stp>
        <tr r="F109" s="2"/>
        <tr r="C109" s="2"/>
        <tr r="B109" s="2"/>
        <tr r="G109" s="2"/>
      </tp>
      <tp t="s">
        <v>N/A</v>
        <stp/>
        <stp>VOLUME</stp>
        <stp>.SPXWC5650</stp>
        <tr r="F108" s="2"/>
        <tr r="G108" s="2"/>
        <tr r="B108" s="2"/>
        <tr r="C108" s="2"/>
      </tp>
      <tp t="s">
        <v>N/A</v>
        <stp/>
        <stp>VOLUME</stp>
        <stp>.SPXWP5650</stp>
        <tr r="F108" s="2"/>
        <tr r="G108" s="2"/>
        <tr r="B108" s="2"/>
        <tr r="C108" s="2"/>
      </tp>
      <tp t="s">
        <v>N/A</v>
        <stp/>
        <stp>VOLUME</stp>
        <stp>.SPXWC5660</stp>
        <tr r="B107" s="2"/>
        <tr r="F107" s="2"/>
        <tr r="G107" s="2"/>
        <tr r="C107" s="2"/>
      </tp>
      <tp t="s">
        <v>N/A</v>
        <stp/>
        <stp>VOLUME</stp>
        <stp>.SPXWP5660</stp>
        <tr r="B107" s="2"/>
        <tr r="F107" s="2"/>
        <tr r="G107" s="2"/>
        <tr r="C107" s="2"/>
      </tp>
      <tp t="s">
        <v>N/A</v>
        <stp/>
        <stp>VOLUME</stp>
        <stp>.SPXWC5670</stp>
        <tr r="C106" s="2"/>
        <tr r="G106" s="2"/>
        <tr r="F106" s="2"/>
        <tr r="B106" s="2"/>
      </tp>
      <tp t="s">
        <v>N/A</v>
        <stp/>
        <stp>VOLUME</stp>
        <stp>.SPXWP5670</stp>
        <tr r="C106" s="2"/>
        <tr r="G106" s="2"/>
        <tr r="F106" s="2"/>
        <tr r="B106" s="2"/>
      </tp>
      <tp t="s">
        <v>N/A</v>
        <stp/>
        <stp>VOLUME</stp>
        <stp>.SPXWC5600</stp>
        <tr r="F113" s="2"/>
        <tr r="C113" s="2"/>
        <tr r="B113" s="2"/>
        <tr r="G113" s="2"/>
      </tp>
      <tp t="s">
        <v>N/A</v>
        <stp/>
        <stp>VOLUME</stp>
        <stp>.SPXWP5600</stp>
        <tr r="F113" s="2"/>
        <tr r="C113" s="2"/>
        <tr r="B113" s="2"/>
        <tr r="G113" s="2"/>
      </tp>
      <tp t="s">
        <v>N/A</v>
        <stp/>
        <stp>VOLUME</stp>
        <stp>.SPXWC5610</stp>
        <tr r="C112" s="2"/>
        <tr r="G112" s="2"/>
        <tr r="B112" s="2"/>
        <tr r="F112" s="2"/>
      </tp>
      <tp t="s">
        <v>N/A</v>
        <stp/>
        <stp>VOLUME</stp>
        <stp>.SPXWP5610</stp>
        <tr r="C112" s="2"/>
        <tr r="G112" s="2"/>
        <tr r="B112" s="2"/>
        <tr r="F112" s="2"/>
      </tp>
      <tp t="s">
        <v>N/A</v>
        <stp/>
        <stp>VOLUME</stp>
        <stp>.SPXWC5620</stp>
        <tr r="G111" s="2"/>
        <tr r="F111" s="2"/>
        <tr r="C111" s="2"/>
        <tr r="B111" s="2"/>
      </tp>
      <tp t="s">
        <v>N/A</v>
        <stp/>
        <stp>VOLUME</stp>
        <stp>.SPXWP5620</stp>
        <tr r="G111" s="2"/>
        <tr r="F111" s="2"/>
        <tr r="C111" s="2"/>
        <tr r="B111" s="2"/>
      </tp>
      <tp t="s">
        <v>N/A</v>
        <stp/>
        <stp>VOLUME</stp>
        <stp>.SPXWC5630</stp>
        <tr r="B110" s="2"/>
        <tr r="G110" s="2"/>
        <tr r="C110" s="2"/>
        <tr r="F110" s="2"/>
      </tp>
      <tp t="s">
        <v>N/A</v>
        <stp/>
        <stp>VOLUME</stp>
        <stp>.SPXWP5630</stp>
        <tr r="B110" s="2"/>
        <tr r="G110" s="2"/>
        <tr r="C110" s="2"/>
        <tr r="F110" s="2"/>
      </tp>
      <tp t="s">
        <v>N/A</v>
        <stp/>
        <stp>VOLUME</stp>
        <stp>.SPXWC5580</stp>
        <tr r="F115" s="2"/>
        <tr r="G115" s="2"/>
        <tr r="B115" s="2"/>
        <tr r="C115" s="2"/>
      </tp>
      <tp t="s">
        <v>N/A</v>
        <stp/>
        <stp>VOLUME</stp>
        <stp>.SPXWP5580</stp>
        <tr r="F115" s="2"/>
        <tr r="G115" s="2"/>
        <tr r="B115" s="2"/>
        <tr r="C115" s="2"/>
      </tp>
      <tp t="s">
        <v>N/A</v>
        <stp/>
        <stp>VOLUME</stp>
        <stp>.SPXWC5590</stp>
        <tr r="C114" s="2"/>
        <tr r="F114" s="2"/>
        <tr r="B114" s="2"/>
        <tr r="G114" s="2"/>
      </tp>
      <tp t="s">
        <v>N/A</v>
        <stp/>
        <stp>VOLUME</stp>
        <stp>.SPXWP5590</stp>
        <tr r="C114" s="2"/>
        <tr r="F114" s="2"/>
        <tr r="B114" s="2"/>
        <tr r="G114" s="2"/>
      </tp>
      <tp t="s">
        <v>N/A</v>
        <stp/>
        <stp>VOLUME</stp>
        <stp>.SPXWC5540</stp>
        <tr r="B119" s="2"/>
        <tr r="F119" s="2"/>
        <tr r="G119" s="2"/>
        <tr r="C119" s="2"/>
      </tp>
      <tp t="s">
        <v>N/A</v>
        <stp/>
        <stp>VOLUME</stp>
        <stp>.SPXWP5540</stp>
        <tr r="B119" s="2"/>
        <tr r="F119" s="2"/>
        <tr r="G119" s="2"/>
        <tr r="C119" s="2"/>
      </tp>
      <tp t="s">
        <v>N/A</v>
        <stp/>
        <stp>VOLUME</stp>
        <stp>.SPXWC5550</stp>
        <tr r="B118" s="2"/>
        <tr r="C118" s="2"/>
        <tr r="G118" s="2"/>
        <tr r="F118" s="2"/>
      </tp>
      <tp t="s">
        <v>N/A</v>
        <stp/>
        <stp>VOLUME</stp>
        <stp>.SPXWP5550</stp>
        <tr r="B118" s="2"/>
        <tr r="C118" s="2"/>
        <tr r="G118" s="2"/>
        <tr r="F118" s="2"/>
      </tp>
      <tp t="s">
        <v>N/A</v>
        <stp/>
        <stp>VOLUME</stp>
        <stp>.SPXWC5560</stp>
        <tr r="B117" s="2"/>
        <tr r="F117" s="2"/>
        <tr r="C117" s="2"/>
        <tr r="G117" s="2"/>
      </tp>
      <tp t="s">
        <v>N/A</v>
        <stp/>
        <stp>VOLUME</stp>
        <stp>.SPXWP5560</stp>
        <tr r="B117" s="2"/>
        <tr r="F117" s="2"/>
        <tr r="C117" s="2"/>
        <tr r="G117" s="2"/>
      </tp>
      <tp t="s">
        <v>N/A</v>
        <stp/>
        <stp>VOLUME</stp>
        <stp>.SPXWC5570</stp>
        <tr r="G116" s="2"/>
        <tr r="B116" s="2"/>
        <tr r="C116" s="2"/>
        <tr r="F116" s="2"/>
      </tp>
      <tp t="s">
        <v>N/A</v>
        <stp/>
        <stp>VOLUME</stp>
        <stp>.SPXWP5570</stp>
        <tr r="G116" s="2"/>
        <tr r="B116" s="2"/>
        <tr r="C116" s="2"/>
        <tr r="F116" s="2"/>
      </tp>
      <tp t="s">
        <v>N/A</v>
        <stp/>
        <stp>VOLUME</stp>
        <stp>.SPXWC5500</stp>
        <tr r="G123" s="2"/>
        <tr r="C123" s="2"/>
        <tr r="F123" s="2"/>
        <tr r="B123" s="2"/>
      </tp>
      <tp t="s">
        <v>N/A</v>
        <stp/>
        <stp>VOLUME</stp>
        <stp>.SPXWP5500</stp>
        <tr r="G123" s="2"/>
        <tr r="C123" s="2"/>
        <tr r="F123" s="2"/>
        <tr r="B123" s="2"/>
      </tp>
      <tp t="s">
        <v>N/A</v>
        <stp/>
        <stp>VOLUME</stp>
        <stp>.SPXWC5510</stp>
        <tr r="F122" s="2"/>
        <tr r="B122" s="2"/>
        <tr r="C122" s="2"/>
        <tr r="G122" s="2"/>
      </tp>
      <tp t="s">
        <v>N/A</v>
        <stp/>
        <stp>VOLUME</stp>
        <stp>.SPXWP5510</stp>
        <tr r="F122" s="2"/>
        <tr r="B122" s="2"/>
        <tr r="C122" s="2"/>
        <tr r="G122" s="2"/>
      </tp>
      <tp t="s">
        <v>N/A</v>
        <stp/>
        <stp>VOLUME</stp>
        <stp>.SPXWC5520</stp>
        <tr r="B121" s="2"/>
        <tr r="G121" s="2"/>
        <tr r="C121" s="2"/>
        <tr r="F121" s="2"/>
      </tp>
      <tp t="s">
        <v>N/A</v>
        <stp/>
        <stp>VOLUME</stp>
        <stp>.SPXWP5520</stp>
        <tr r="B121" s="2"/>
        <tr r="G121" s="2"/>
        <tr r="C121" s="2"/>
        <tr r="F121" s="2"/>
      </tp>
      <tp t="s">
        <v>N/A</v>
        <stp/>
        <stp>VOLUME</stp>
        <stp>.SPXWC5530</stp>
        <tr r="F120" s="2"/>
        <tr r="C120" s="2"/>
        <tr r="B120" s="2"/>
        <tr r="G120" s="2"/>
      </tp>
      <tp t="s">
        <v>N/A</v>
        <stp/>
        <stp>VOLUME</stp>
        <stp>.SPXWP5530</stp>
        <tr r="F120" s="2"/>
        <tr r="C120" s="2"/>
        <tr r="B120" s="2"/>
        <tr r="G120" s="2"/>
      </tp>
      <tp t="s">
        <v>N/A</v>
        <stp/>
        <stp>VOLUME</stp>
        <stp>.SPXWC5480</stp>
        <tr r="C125" s="2"/>
        <tr r="B125" s="2"/>
        <tr r="F125" s="2"/>
        <tr r="G125" s="2"/>
      </tp>
      <tp t="s">
        <v>N/A</v>
        <stp/>
        <stp>VOLUME</stp>
        <stp>.SPXWP5480</stp>
        <tr r="C125" s="2"/>
        <tr r="B125" s="2"/>
        <tr r="F125" s="2"/>
        <tr r="G125" s="2"/>
      </tp>
      <tp t="s">
        <v>N/A</v>
        <stp/>
        <stp>VOLUME</stp>
        <stp>.SPXWC5490</stp>
        <tr r="G124" s="2"/>
        <tr r="F124" s="2"/>
        <tr r="C124" s="2"/>
        <tr r="B124" s="2"/>
      </tp>
      <tp t="s">
        <v>N/A</v>
        <stp/>
        <stp>VOLUME</stp>
        <stp>.SPXWP5490</stp>
        <tr r="G124" s="2"/>
        <tr r="F124" s="2"/>
        <tr r="C124" s="2"/>
        <tr r="B124" s="2"/>
      </tp>
      <tp t="s">
        <v>N/A</v>
        <stp/>
        <stp>VOLUME</stp>
        <stp>.SPXWC5440</stp>
        <tr r="B129" s="2"/>
        <tr r="C129" s="2"/>
        <tr r="F129" s="2"/>
        <tr r="G129" s="2"/>
      </tp>
      <tp t="s">
        <v>N/A</v>
        <stp/>
        <stp>VOLUME</stp>
        <stp>.SPXWP5440</stp>
        <tr r="B129" s="2"/>
        <tr r="C129" s="2"/>
        <tr r="F129" s="2"/>
        <tr r="G129" s="2"/>
      </tp>
      <tp t="s">
        <v>N/A</v>
        <stp/>
        <stp>VOLUME</stp>
        <stp>.SPXWC5450</stp>
        <tr r="F128" s="2"/>
        <tr r="G128" s="2"/>
        <tr r="B128" s="2"/>
        <tr r="C128" s="2"/>
      </tp>
      <tp t="s">
        <v>N/A</v>
        <stp/>
        <stp>VOLUME</stp>
        <stp>.SPXWP5450</stp>
        <tr r="F128" s="2"/>
        <tr r="G128" s="2"/>
        <tr r="B128" s="2"/>
        <tr r="C128" s="2"/>
      </tp>
      <tp t="s">
        <v>N/A</v>
        <stp/>
        <stp>VOLUME</stp>
        <stp>.SPXWC5460</stp>
        <tr r="F127" s="2"/>
        <tr r="C127" s="2"/>
        <tr r="B127" s="2"/>
        <tr r="G127" s="2"/>
      </tp>
      <tp t="s">
        <v>N/A</v>
        <stp/>
        <stp>VOLUME</stp>
        <stp>.SPXWP5460</stp>
        <tr r="F127" s="2"/>
        <tr r="C127" s="2"/>
        <tr r="B127" s="2"/>
        <tr r="G127" s="2"/>
      </tp>
      <tp t="s">
        <v>N/A</v>
        <stp/>
        <stp>VOLUME</stp>
        <stp>.SPXWC5470</stp>
        <tr r="G126" s="2"/>
        <tr r="F126" s="2"/>
        <tr r="C126" s="2"/>
        <tr r="B126" s="2"/>
      </tp>
      <tp t="s">
        <v>N/A</v>
        <stp/>
        <stp>VOLUME</stp>
        <stp>.SPXWP5470</stp>
        <tr r="G126" s="2"/>
        <tr r="F126" s="2"/>
        <tr r="C126" s="2"/>
        <tr r="B126" s="2"/>
      </tp>
      <tp t="s">
        <v>N/A</v>
        <stp/>
        <stp>VOLUME</stp>
        <stp>.SPXWC5420</stp>
        <tr r="G131" s="2"/>
        <tr r="C131" s="2"/>
        <tr r="F131" s="2"/>
        <tr r="B131" s="2"/>
      </tp>
      <tp t="s">
        <v>N/A</v>
        <stp/>
        <stp>VOLUME</stp>
        <stp>.SPXWP5420</stp>
        <tr r="G131" s="2"/>
        <tr r="C131" s="2"/>
        <tr r="F131" s="2"/>
        <tr r="B131" s="2"/>
      </tp>
      <tp t="s">
        <v>N/A</v>
        <stp/>
        <stp>VOLUME</stp>
        <stp>.SPXWC5430</stp>
        <tr r="B130" s="2"/>
        <tr r="G130" s="2"/>
        <tr r="C130" s="2"/>
        <tr r="F130" s="2"/>
      </tp>
      <tp t="s">
        <v>N/A</v>
        <stp/>
        <stp>VOLUME</stp>
        <stp>.SPXWP5430</stp>
        <tr r="B130" s="2"/>
        <tr r="G130" s="2"/>
        <tr r="C130" s="2"/>
        <tr r="F130" s="2"/>
      </tp>
      <tp>
        <v>558.79999999999995</v>
        <stp/>
        <stp>MARK</stp>
        <stp>SPY</stp>
        <tr r="A3" s="1"/>
        <tr r="G84" s="1"/>
      </tp>
      <tp>
        <v>5606.91</v>
        <stp/>
        <stp>MARK</stp>
        <stp>SPX</stp>
        <tr r="E82" s="1"/>
      </tp>
      <tp>
        <v>-0.92</v>
        <stp/>
        <stp>DELTA</stp>
        <stp>.SPY250516P582</stp>
        <tr r="CI4" s="1"/>
        <tr r="CI4" s="1"/>
      </tp>
      <tp>
        <v>0.09</v>
        <stp/>
        <stp>DELTA</stp>
        <stp>.SPY250516C582</stp>
        <tr r="CH4" s="1"/>
        <tr r="CH4" s="1"/>
      </tp>
      <tp>
        <v>-0.91</v>
        <stp/>
        <stp>DELTA</stp>
        <stp>.SPY250516P581</stp>
        <tr r="CI5" s="1"/>
        <tr r="CI5" s="1"/>
      </tp>
      <tp>
        <v>0.11</v>
        <stp/>
        <stp>DELTA</stp>
        <stp>.SPY250516C581</stp>
        <tr r="CH5" s="1"/>
        <tr r="CH5" s="1"/>
      </tp>
      <tp>
        <v>-0.9</v>
        <stp/>
        <stp>DELTA</stp>
        <stp>.SPY250516P580</stp>
        <tr r="CI6" s="1"/>
        <tr r="CI6" s="1"/>
      </tp>
      <tp>
        <v>0.12</v>
        <stp/>
        <stp>DELTA</stp>
        <stp>.SPY250516C580</stp>
        <tr r="CH6" s="1"/>
        <tr r="CH6" s="1"/>
      </tp>
      <tp>
        <v>-1</v>
        <stp/>
        <stp>DELTA</stp>
        <stp>.SPY250506P582</stp>
        <tr r="CE4" s="1"/>
        <tr r="CE4" s="1"/>
      </tp>
      <tp>
        <v>0</v>
        <stp/>
        <stp>DELTA</stp>
        <stp>.SPY250506C582</stp>
        <tr r="CD4" s="1"/>
        <tr r="CD4" s="1"/>
      </tp>
      <tp>
        <v>-1</v>
        <stp/>
        <stp>DELTA</stp>
        <stp>.SPY250506P581</stp>
        <tr r="CE5" s="1"/>
        <tr r="CE5" s="1"/>
      </tp>
      <tp>
        <v>0</v>
        <stp/>
        <stp>DELTA</stp>
        <stp>.SPY250506C581</stp>
        <tr r="CD5" s="1"/>
        <tr r="CD5" s="1"/>
      </tp>
      <tp>
        <v>-1</v>
        <stp/>
        <stp>DELTA</stp>
        <stp>.SPY250506P580</stp>
        <tr r="CE6" s="1"/>
        <tr r="CE6" s="1"/>
      </tp>
      <tp>
        <v>0</v>
        <stp/>
        <stp>DELTA</stp>
        <stp>.SPY250506C580</stp>
        <tr r="CD6" s="1"/>
        <tr r="CD6" s="1"/>
      </tp>
      <tp>
        <v>-0.96</v>
        <stp/>
        <stp>DELTA</stp>
        <stp>.SPY250509P580</stp>
        <tr r="CG6" s="1"/>
        <tr r="CG6" s="1"/>
      </tp>
      <tp>
        <v>0.03</v>
        <stp/>
        <stp>DELTA</stp>
        <stp>.SPY250509C580</stp>
        <tr r="CF6" s="1"/>
        <tr r="CF6" s="1"/>
      </tp>
      <tp>
        <v>-0.96</v>
        <stp/>
        <stp>DELTA</stp>
        <stp>.SPY250509P581</stp>
        <tr r="CG5" s="1"/>
        <tr r="CG5" s="1"/>
      </tp>
      <tp>
        <v>0.02</v>
        <stp/>
        <stp>DELTA</stp>
        <stp>.SPY250509C581</stp>
        <tr r="CF5" s="1"/>
        <tr r="CF5" s="1"/>
      </tp>
      <tp>
        <v>-1</v>
        <stp/>
        <stp>DELTA</stp>
        <stp>.SPY250509P582</stp>
        <tr r="CG4" s="1"/>
        <tr r="CG4" s="1"/>
      </tp>
      <tp>
        <v>0.02</v>
        <stp/>
        <stp>DELTA</stp>
        <stp>.SPY250509C582</stp>
        <tr r="CF4" s="1"/>
        <tr r="CF4" s="1"/>
      </tp>
      <tp>
        <v>-0.05</v>
        <stp/>
        <stp>DELTA</stp>
        <stp>.SPY250506P557</stp>
        <tr r="CE29" s="1"/>
        <tr r="CE29" s="1"/>
      </tp>
      <tp>
        <v>-0.47</v>
        <stp/>
        <stp>DELTA</stp>
        <stp>.SPY250509P558</stp>
        <tr r="CG28" s="1"/>
        <tr r="CG28" s="1"/>
      </tp>
      <tp>
        <v>1</v>
        <stp/>
        <stp>DELTA</stp>
        <stp>.SPY250506C557</stp>
        <tr r="CD29" s="1"/>
        <tr r="CD29" s="1"/>
      </tp>
      <tp>
        <v>0.53</v>
        <stp/>
        <stp>DELTA</stp>
        <stp>.SPY250509C558</stp>
        <tr r="CF28" s="1"/>
        <tr r="CF28" s="1"/>
      </tp>
      <tp>
        <v>-0.03</v>
        <stp/>
        <stp>DELTA</stp>
        <stp>.SPY250506P556</stp>
        <tr r="CE30" s="1"/>
        <tr r="CE30" s="1"/>
      </tp>
      <tp>
        <v>-0.5</v>
        <stp/>
        <stp>DELTA</stp>
        <stp>.SPY250509P559</stp>
        <tr r="CG27" s="1"/>
        <tr r="CG27" s="1"/>
      </tp>
      <tp>
        <v>1</v>
        <stp/>
        <stp>DELTA</stp>
        <stp>.SPY250506C556</stp>
        <tr r="CD30" s="1"/>
        <tr r="CD30" s="1"/>
      </tp>
      <tp>
        <v>0.5</v>
        <stp/>
        <stp>DELTA</stp>
        <stp>.SPY250509C559</stp>
        <tr r="CF27" s="1"/>
        <tr r="CF27" s="1"/>
      </tp>
      <tp>
        <v>-0.01</v>
        <stp/>
        <stp>DELTA</stp>
        <stp>.SPY250506P555</stp>
        <tr r="CE31" s="1"/>
        <tr r="CE31" s="1"/>
      </tp>
      <tp>
        <v>1</v>
        <stp/>
        <stp>DELTA</stp>
        <stp>.SPY250506C555</stp>
        <tr r="CD31" s="1"/>
        <tr r="CD31" s="1"/>
      </tp>
      <tp>
        <v>-0.01</v>
        <stp/>
        <stp>DELTA</stp>
        <stp>.SPY250506P554</stp>
        <tr r="CE32" s="1"/>
        <tr r="CE32" s="1"/>
      </tp>
      <tp>
        <v>1</v>
        <stp/>
        <stp>DELTA</stp>
        <stp>.SPY250506C554</stp>
        <tr r="CD32" s="1"/>
        <tr r="CD32" s="1"/>
      </tp>
      <tp>
        <v>-0.01</v>
        <stp/>
        <stp>DELTA</stp>
        <stp>.SPY250506P553</stp>
        <tr r="CE33" s="1"/>
        <tr r="CE33" s="1"/>
      </tp>
      <tp>
        <v>1</v>
        <stp/>
        <stp>DELTA</stp>
        <stp>.SPY250506C553</stp>
        <tr r="CD33" s="1"/>
        <tr r="CD33" s="1"/>
      </tp>
      <tp>
        <v>-0.01</v>
        <stp/>
        <stp>DELTA</stp>
        <stp>.SPY250506P552</stp>
        <tr r="CE34" s="1"/>
        <tr r="CE34" s="1"/>
      </tp>
      <tp>
        <v>1</v>
        <stp/>
        <stp>DELTA</stp>
        <stp>.SPY250506C552</stp>
        <tr r="CD34" s="1"/>
        <tr r="CD34" s="1"/>
      </tp>
      <tp>
        <v>-0.01</v>
        <stp/>
        <stp>DELTA</stp>
        <stp>.SPY250506P551</stp>
        <tr r="CE35" s="1"/>
        <tr r="CE35" s="1"/>
      </tp>
      <tp>
        <v>1</v>
        <stp/>
        <stp>DELTA</stp>
        <stp>.SPY250506C551</stp>
        <tr r="CD35" s="1"/>
        <tr r="CD35" s="1"/>
      </tp>
      <tp>
        <v>0</v>
        <stp/>
        <stp>DELTA</stp>
        <stp>.SPY250506P550</stp>
        <tr r="CE36" s="1"/>
        <tr r="CE36" s="1"/>
      </tp>
      <tp>
        <v>1</v>
        <stp/>
        <stp>DELTA</stp>
        <stp>.SPY250506C550</stp>
        <tr r="CD36" s="1"/>
        <tr r="CD36" s="1"/>
      </tp>
      <tp>
        <v>-0.25</v>
        <stp/>
        <stp>DELTA</stp>
        <stp>.SPY250509P550</stp>
        <tr r="CG36" s="1"/>
        <tr r="CG36" s="1"/>
      </tp>
      <tp>
        <v>0.74</v>
        <stp/>
        <stp>DELTA</stp>
        <stp>.SPY250509C550</stp>
        <tr r="CF36" s="1"/>
        <tr r="CF36" s="1"/>
      </tp>
      <tp>
        <v>-0.27</v>
        <stp/>
        <stp>DELTA</stp>
        <stp>.SPY250509P551</stp>
        <tr r="CG35" s="1"/>
        <tr r="CG35" s="1"/>
      </tp>
      <tp>
        <v>0.72</v>
        <stp/>
        <stp>DELTA</stp>
        <stp>.SPY250509C551</stp>
        <tr r="CF35" s="1"/>
        <tr r="CF35" s="1"/>
      </tp>
      <tp>
        <v>-0.3</v>
        <stp/>
        <stp>DELTA</stp>
        <stp>.SPY250509P552</stp>
        <tr r="CG34" s="1"/>
        <tr r="CG34" s="1"/>
      </tp>
      <tp>
        <v>0.7</v>
        <stp/>
        <stp>DELTA</stp>
        <stp>.SPY250509C552</stp>
        <tr r="CF34" s="1"/>
        <tr r="CF34" s="1"/>
      </tp>
      <tp>
        <v>-0.32</v>
        <stp/>
        <stp>DELTA</stp>
        <stp>.SPY250509P553</stp>
        <tr r="CG33" s="1"/>
        <tr r="CG33" s="1"/>
      </tp>
      <tp>
        <v>0.67</v>
        <stp/>
        <stp>DELTA</stp>
        <stp>.SPY250509C553</stp>
        <tr r="CF33" s="1"/>
        <tr r="CF33" s="1"/>
      </tp>
      <tp>
        <v>-0.35</v>
        <stp/>
        <stp>DELTA</stp>
        <stp>.SPY250509P554</stp>
        <tr r="CG32" s="1"/>
        <tr r="CG32" s="1"/>
      </tp>
      <tp>
        <v>0.65</v>
        <stp/>
        <stp>DELTA</stp>
        <stp>.SPY250509C554</stp>
        <tr r="CF32" s="1"/>
        <tr r="CF32" s="1"/>
      </tp>
      <tp>
        <v>-0.38</v>
        <stp/>
        <stp>DELTA</stp>
        <stp>.SPY250509P555</stp>
        <tr r="CG31" s="1"/>
        <tr r="CG31" s="1"/>
      </tp>
      <tp>
        <v>0.62</v>
        <stp/>
        <stp>DELTA</stp>
        <stp>.SPY250509C555</stp>
        <tr r="CF31" s="1"/>
        <tr r="CF31" s="1"/>
      </tp>
      <tp>
        <v>-0.64</v>
        <stp/>
        <stp>DELTA</stp>
        <stp>.SPY250506P559</stp>
        <tr r="CE27" s="1"/>
        <tr r="CE27" s="1"/>
      </tp>
      <tp>
        <v>-0.4</v>
        <stp/>
        <stp>DELTA</stp>
        <stp>.SPY250509P556</stp>
        <tr r="CG30" s="1"/>
        <tr r="CG30" s="1"/>
      </tp>
      <tp>
        <v>-0.31</v>
        <stp/>
        <stp>DELTA</stp>
        <stp>.SPY250516P549</stp>
        <tr r="CI37" s="1"/>
        <tr r="CI37" s="1"/>
      </tp>
      <tp>
        <v>0.35</v>
        <stp/>
        <stp>DELTA</stp>
        <stp>.SPY250506C559</stp>
        <tr r="CD27" s="1"/>
        <tr r="CD27" s="1"/>
      </tp>
      <tp>
        <v>0.59</v>
        <stp/>
        <stp>DELTA</stp>
        <stp>.SPY250509C556</stp>
        <tr r="CF30" s="1"/>
        <tr r="CF30" s="1"/>
      </tp>
      <tp>
        <v>0.68</v>
        <stp/>
        <stp>DELTA</stp>
        <stp>.SPY250516C549</stp>
        <tr r="CH37" s="1"/>
        <tr r="CH37" s="1"/>
      </tp>
      <tp>
        <v>-0.13</v>
        <stp/>
        <stp>DELTA</stp>
        <stp>.SPY250506P558</stp>
        <tr r="CE28" s="1"/>
        <tr r="CE28" s="1"/>
      </tp>
      <tp>
        <v>-0.43</v>
        <stp/>
        <stp>DELTA</stp>
        <stp>.SPY250509P557</stp>
        <tr r="CG29" s="1"/>
        <tr r="CG29" s="1"/>
      </tp>
      <tp>
        <v>-0.3</v>
        <stp/>
        <stp>DELTA</stp>
        <stp>.SPY250516P548</stp>
        <tr r="CI38" s="1"/>
        <tr r="CI38" s="1"/>
      </tp>
      <tp>
        <v>0.9</v>
        <stp/>
        <stp>DELTA</stp>
        <stp>.SPY250506C558</stp>
        <tr r="CD28" s="1"/>
        <tr r="CD28" s="1"/>
      </tp>
      <tp>
        <v>0.56000000000000005</v>
        <stp/>
        <stp>DELTA</stp>
        <stp>.SPY250509C557</stp>
        <tr r="CF29" s="1"/>
        <tr r="CF29" s="1"/>
      </tp>
      <tp>
        <v>0.7</v>
        <stp/>
        <stp>DELTA</stp>
        <stp>.SPY250516C548</stp>
        <tr r="CH38" s="1"/>
        <tr r="CH38" s="1"/>
      </tp>
      <tp>
        <v>-0.21</v>
        <stp/>
        <stp>DELTA</stp>
        <stp>.SPY250509P548</stp>
        <tr r="CG38" s="1"/>
        <tr r="CG38" s="1"/>
      </tp>
      <tp>
        <v>-0.45</v>
        <stp/>
        <stp>DELTA</stp>
        <stp>.SPY250516P557</stp>
        <tr r="CI29" s="1"/>
        <tr r="CI29" s="1"/>
      </tp>
      <tp>
        <v>0.78</v>
        <stp/>
        <stp>DELTA</stp>
        <stp>.SPY250509C548</stp>
        <tr r="CF38" s="1"/>
        <tr r="CF38" s="1"/>
      </tp>
      <tp>
        <v>0.55000000000000004</v>
        <stp/>
        <stp>DELTA</stp>
        <stp>.SPY250516C557</stp>
        <tr r="CH29" s="1"/>
        <tr r="CH29" s="1"/>
      </tp>
      <tp>
        <v>-0.23</v>
        <stp/>
        <stp>DELTA</stp>
        <stp>.SPY250509P549</stp>
        <tr r="CG37" s="1"/>
        <tr r="CG37" s="1"/>
      </tp>
      <tp>
        <v>-0.43</v>
        <stp/>
        <stp>DELTA</stp>
        <stp>.SPY250516P556</stp>
        <tr r="CI30" s="1"/>
        <tr r="CI30" s="1"/>
      </tp>
      <tp>
        <v>0.76</v>
        <stp/>
        <stp>DELTA</stp>
        <stp>.SPY250509C549</stp>
        <tr r="CF37" s="1"/>
        <tr r="CF37" s="1"/>
      </tp>
      <tp>
        <v>0.56999999999999995</v>
        <stp/>
        <stp>DELTA</stp>
        <stp>.SPY250516C556</stp>
        <tr r="CH30" s="1"/>
        <tr r="CH30" s="1"/>
      </tp>
      <tp>
        <v>-0.41</v>
        <stp/>
        <stp>DELTA</stp>
        <stp>.SPY250516P555</stp>
        <tr r="CI31" s="1"/>
        <tr r="CI31" s="1"/>
      </tp>
      <tp>
        <v>0.59</v>
        <stp/>
        <stp>DELTA</stp>
        <stp>.SPY250516C555</stp>
        <tr r="CH31" s="1"/>
        <tr r="CH31" s="1"/>
      </tp>
      <tp>
        <v>-0.39</v>
        <stp/>
        <stp>DELTA</stp>
        <stp>.SPY250516P554</stp>
        <tr r="CI32" s="1"/>
        <tr r="CI32" s="1"/>
      </tp>
      <tp>
        <v>0.6</v>
        <stp/>
        <stp>DELTA</stp>
        <stp>.SPY250516C554</stp>
        <tr r="CH32" s="1"/>
        <tr r="CH32" s="1"/>
      </tp>
      <tp>
        <v>-0.38</v>
        <stp/>
        <stp>DELTA</stp>
        <stp>.SPY250516P553</stp>
        <tr r="CI33" s="1"/>
        <tr r="CI33" s="1"/>
      </tp>
      <tp>
        <v>0.62</v>
        <stp/>
        <stp>DELTA</stp>
        <stp>.SPY250516C553</stp>
        <tr r="CH33" s="1"/>
        <tr r="CH33" s="1"/>
      </tp>
      <tp>
        <v>-0.36</v>
        <stp/>
        <stp>DELTA</stp>
        <stp>.SPY250516P552</stp>
        <tr r="CI34" s="1"/>
        <tr r="CI34" s="1"/>
      </tp>
      <tp>
        <v>0.64</v>
        <stp/>
        <stp>DELTA</stp>
        <stp>.SPY250516C552</stp>
        <tr r="CH34" s="1"/>
        <tr r="CH34" s="1"/>
      </tp>
      <tp>
        <v>-0.34</v>
        <stp/>
        <stp>DELTA</stp>
        <stp>.SPY250516P551</stp>
        <tr r="CI35" s="1"/>
        <tr r="CI35" s="1"/>
      </tp>
      <tp>
        <v>0.65</v>
        <stp/>
        <stp>DELTA</stp>
        <stp>.SPY250516C551</stp>
        <tr r="CH35" s="1"/>
        <tr r="CH35" s="1"/>
      </tp>
      <tp>
        <v>-0.33</v>
        <stp/>
        <stp>DELTA</stp>
        <stp>.SPY250516P550</stp>
        <tr r="CI36" s="1"/>
        <tr r="CI36" s="1"/>
      </tp>
      <tp>
        <v>0.67</v>
        <stp/>
        <stp>DELTA</stp>
        <stp>.SPY250516C550</stp>
        <tr r="CH36" s="1"/>
        <tr r="CH36" s="1"/>
      </tp>
      <tp>
        <v>0</v>
        <stp/>
        <stp>DELTA</stp>
        <stp>.SPY250506P549</stp>
        <tr r="CE37" s="1"/>
        <tr r="CE37" s="1"/>
      </tp>
      <tp>
        <v>-0.49</v>
        <stp/>
        <stp>DELTA</stp>
        <stp>.SPY250516P559</stp>
        <tr r="CI27" s="1"/>
        <tr r="CI27" s="1"/>
      </tp>
      <tp>
        <v>1</v>
        <stp/>
        <stp>DELTA</stp>
        <stp>.SPY250506C549</stp>
        <tr r="CD37" s="1"/>
        <tr r="CD37" s="1"/>
      </tp>
      <tp>
        <v>0.51</v>
        <stp/>
        <stp>DELTA</stp>
        <stp>.SPY250516C559</stp>
        <tr r="CH27" s="1"/>
        <tr r="CH27" s="1"/>
      </tp>
      <tp>
        <v>0</v>
        <stp/>
        <stp>DELTA</stp>
        <stp>.SPY250506P548</stp>
        <tr r="CE38" s="1"/>
        <tr r="CE38" s="1"/>
      </tp>
      <tp>
        <v>-0.47</v>
        <stp/>
        <stp>DELTA</stp>
        <stp>.SPY250516P558</stp>
        <tr r="CI28" s="1"/>
        <tr r="CI28" s="1"/>
      </tp>
      <tp>
        <v>1</v>
        <stp/>
        <stp>DELTA</stp>
        <stp>.SPY250506C548</stp>
        <tr r="CD38" s="1"/>
        <tr r="CD38" s="1"/>
      </tp>
      <tp>
        <v>0.53</v>
        <stp/>
        <stp>DELTA</stp>
        <stp>.SPY250516C558</stp>
        <tr r="CH28" s="1"/>
        <tr r="CH28" s="1"/>
      </tp>
      <tp>
        <v>-1</v>
        <stp/>
        <stp>DELTA</stp>
        <stp>.SPY250506P577</stp>
        <tr r="CE9" s="1"/>
        <tr r="CE9" s="1"/>
      </tp>
      <tp>
        <v>-0.95</v>
        <stp/>
        <stp>DELTA</stp>
        <stp>.SPY250509P578</stp>
        <tr r="CG8" s="1"/>
        <tr r="CG8" s="1"/>
      </tp>
      <tp>
        <v>-0.66</v>
        <stp/>
        <stp>DELTA</stp>
        <stp>.SPY250516P567</stp>
        <tr r="CI19" s="1"/>
        <tr r="CI19" s="1"/>
      </tp>
      <tp>
        <v>0</v>
        <stp/>
        <stp>DELTA</stp>
        <stp>.SPY250506C577</stp>
        <tr r="CD9" s="1"/>
        <tr r="CD9" s="1"/>
      </tp>
      <tp>
        <v>0.04</v>
        <stp/>
        <stp>DELTA</stp>
        <stp>.SPY250509C578</stp>
        <tr r="CF8" s="1"/>
        <tr r="CF8" s="1"/>
      </tp>
      <tp>
        <v>0.35</v>
        <stp/>
        <stp>DELTA</stp>
        <stp>.SPY250516C567</stp>
        <tr r="CH19" s="1"/>
        <tr r="CH19" s="1"/>
      </tp>
      <tp>
        <v>-0.95</v>
        <stp/>
        <stp>DELTA</stp>
        <stp>.SPY250506P576</stp>
        <tr r="CE10" s="1"/>
        <tr r="CE10" s="1"/>
      </tp>
      <tp>
        <v>-0.96</v>
        <stp/>
        <stp>DELTA</stp>
        <stp>.SPY250509P579</stp>
        <tr r="CG7" s="1"/>
        <tr r="CG7" s="1"/>
      </tp>
      <tp>
        <v>-0.64</v>
        <stp/>
        <stp>DELTA</stp>
        <stp>.SPY250516P566</stp>
        <tr r="CI20" s="1"/>
        <tr r="CI20" s="1"/>
      </tp>
      <tp>
        <v>0</v>
        <stp/>
        <stp>DELTA</stp>
        <stp>.SPY250506C576</stp>
        <tr r="CD10" s="1"/>
        <tr r="CD10" s="1"/>
      </tp>
      <tp>
        <v>0.04</v>
        <stp/>
        <stp>DELTA</stp>
        <stp>.SPY250509C579</stp>
        <tr r="CF7" s="1"/>
        <tr r="CF7" s="1"/>
      </tp>
      <tp>
        <v>0.37</v>
        <stp/>
        <stp>DELTA</stp>
        <stp>.SPY250516C566</stp>
        <tr r="CH20" s="1"/>
        <tr r="CH20" s="1"/>
      </tp>
      <tp>
        <v>-1</v>
        <stp/>
        <stp>DELTA</stp>
        <stp>.SPY250506P575</stp>
        <tr r="CE11" s="1"/>
        <tr r="CE11" s="1"/>
      </tp>
      <tp>
        <v>-0.61</v>
        <stp/>
        <stp>DELTA</stp>
        <stp>.SPY250516P565</stp>
        <tr r="CI21" s="1"/>
        <tr r="CI21" s="1"/>
      </tp>
      <tp>
        <v>0</v>
        <stp/>
        <stp>DELTA</stp>
        <stp>.SPY250506C575</stp>
        <tr r="CD11" s="1"/>
        <tr r="CD11" s="1"/>
      </tp>
      <tp>
        <v>0.39</v>
        <stp/>
        <stp>DELTA</stp>
        <stp>.SPY250516C565</stp>
        <tr r="CH21" s="1"/>
        <tr r="CH21" s="1"/>
      </tp>
      <tp>
        <v>-1</v>
        <stp/>
        <stp>DELTA</stp>
        <stp>.SPY250506P574</stp>
        <tr r="CE12" s="1"/>
        <tr r="CE12" s="1"/>
      </tp>
      <tp>
        <v>-0.59</v>
        <stp/>
        <stp>DELTA</stp>
        <stp>.SPY250516P564</stp>
        <tr r="CI22" s="1"/>
        <tr r="CI22" s="1"/>
      </tp>
      <tp>
        <v>0</v>
        <stp/>
        <stp>DELTA</stp>
        <stp>.SPY250506C574</stp>
        <tr r="CD12" s="1"/>
        <tr r="CD12" s="1"/>
      </tp>
      <tp>
        <v>0.41</v>
        <stp/>
        <stp>DELTA</stp>
        <stp>.SPY250516C564</stp>
        <tr r="CH22" s="1"/>
        <tr r="CH22" s="1"/>
      </tp>
      <tp>
        <v>-0.95</v>
        <stp/>
        <stp>DELTA</stp>
        <stp>.SPY250506P573</stp>
        <tr r="CE13" s="1"/>
        <tr r="CE13" s="1"/>
      </tp>
      <tp>
        <v>-0.56999999999999995</v>
        <stp/>
        <stp>DELTA</stp>
        <stp>.SPY250516P563</stp>
        <tr r="CI23" s="1"/>
        <tr r="CI23" s="1"/>
      </tp>
      <tp>
        <v>0</v>
        <stp/>
        <stp>DELTA</stp>
        <stp>.SPY250506C573</stp>
        <tr r="CD13" s="1"/>
        <tr r="CD13" s="1"/>
      </tp>
      <tp>
        <v>0.43</v>
        <stp/>
        <stp>DELTA</stp>
        <stp>.SPY250516C563</stp>
        <tr r="CH23" s="1"/>
        <tr r="CH23" s="1"/>
      </tp>
      <tp>
        <v>-0.95</v>
        <stp/>
        <stp>DELTA</stp>
        <stp>.SPY250506P572</stp>
        <tr r="CE14" s="1"/>
        <tr r="CE14" s="1"/>
      </tp>
      <tp>
        <v>-0.55000000000000004</v>
        <stp/>
        <stp>DELTA</stp>
        <stp>.SPY250516P562</stp>
        <tr r="CI24" s="1"/>
        <tr r="CI24" s="1"/>
      </tp>
      <tp>
        <v>0</v>
        <stp/>
        <stp>DELTA</stp>
        <stp>.SPY250506C572</stp>
        <tr r="CD14" s="1"/>
        <tr r="CD14" s="1"/>
      </tp>
      <tp>
        <v>0.45</v>
        <stp/>
        <stp>DELTA</stp>
        <stp>.SPY250516C562</stp>
        <tr r="CH24" s="1"/>
        <tr r="CH24" s="1"/>
      </tp>
      <tp>
        <v>-0.95</v>
        <stp/>
        <stp>DELTA</stp>
        <stp>.SPY250506P571</stp>
        <tr r="CE15" s="1"/>
        <tr r="CE15" s="1"/>
      </tp>
      <tp>
        <v>-0.53</v>
        <stp/>
        <stp>DELTA</stp>
        <stp>.SPY250516P561</stp>
        <tr r="CI25" s="1"/>
        <tr r="CI25" s="1"/>
      </tp>
      <tp>
        <v>0</v>
        <stp/>
        <stp>DELTA</stp>
        <stp>.SPY250506C571</stp>
        <tr r="CD15" s="1"/>
        <tr r="CD15" s="1"/>
      </tp>
      <tp>
        <v>0.47</v>
        <stp/>
        <stp>DELTA</stp>
        <stp>.SPY250516C561</stp>
        <tr r="CH25" s="1"/>
        <tr r="CH25" s="1"/>
      </tp>
      <tp>
        <v>-0.95</v>
        <stp/>
        <stp>DELTA</stp>
        <stp>.SPY250506P570</stp>
        <tr r="CE16" s="1"/>
        <tr r="CE16" s="1"/>
      </tp>
      <tp>
        <v>-0.51</v>
        <stp/>
        <stp>DELTA</stp>
        <stp>.SPY250516P560</stp>
        <tr r="CI26" s="1"/>
        <tr r="CI26" s="1"/>
      </tp>
      <tp>
        <v>0</v>
        <stp/>
        <stp>DELTA</stp>
        <stp>.SPY250506C570</stp>
        <tr r="CD16" s="1"/>
        <tr r="CD16" s="1"/>
      </tp>
      <tp>
        <v>0.49</v>
        <stp/>
        <stp>DELTA</stp>
        <stp>.SPY250516C560</stp>
        <tr r="CH26" s="1"/>
        <tr r="CH26" s="1"/>
      </tp>
      <tp>
        <v>-0.83</v>
        <stp/>
        <stp>DELTA</stp>
        <stp>.SPY250509P570</stp>
        <tr r="CG16" s="1"/>
        <tr r="CG16" s="1"/>
      </tp>
      <tp>
        <v>0.17</v>
        <stp/>
        <stp>DELTA</stp>
        <stp>.SPY250509C570</stp>
        <tr r="CF16" s="1"/>
        <tr r="CF16" s="1"/>
      </tp>
      <tp>
        <v>-0.86</v>
        <stp/>
        <stp>DELTA</stp>
        <stp>.SPY250509P571</stp>
        <tr r="CG15" s="1"/>
        <tr r="CG15" s="1"/>
      </tp>
      <tp>
        <v>0.15</v>
        <stp/>
        <stp>DELTA</stp>
        <stp>.SPY250509C571</stp>
        <tr r="CF15" s="1"/>
        <tr r="CF15" s="1"/>
      </tp>
      <tp>
        <v>-0.88</v>
        <stp/>
        <stp>DELTA</stp>
        <stp>.SPY250509P572</stp>
        <tr r="CG14" s="1"/>
        <tr r="CG14" s="1"/>
      </tp>
      <tp>
        <v>0.13</v>
        <stp/>
        <stp>DELTA</stp>
        <stp>.SPY250509C572</stp>
        <tr r="CF14" s="1"/>
        <tr r="CF14" s="1"/>
      </tp>
      <tp>
        <v>-0.9</v>
        <stp/>
        <stp>DELTA</stp>
        <stp>.SPY250509P573</stp>
        <tr r="CG13" s="1"/>
        <tr r="CG13" s="1"/>
      </tp>
      <tp>
        <v>0.11</v>
        <stp/>
        <stp>DELTA</stp>
        <stp>.SPY250509C573</stp>
        <tr r="CF13" s="1"/>
        <tr r="CF13" s="1"/>
      </tp>
      <tp>
        <v>-0.91</v>
        <stp/>
        <stp>DELTA</stp>
        <stp>.SPY250509P574</stp>
        <tr r="CG12" s="1"/>
        <tr r="CG12" s="1"/>
      </tp>
      <tp>
        <v>0.09</v>
        <stp/>
        <stp>DELTA</stp>
        <stp>.SPY250509C574</stp>
        <tr r="CF12" s="1"/>
        <tr r="CF12" s="1"/>
      </tp>
      <tp>
        <v>-0.93</v>
        <stp/>
        <stp>DELTA</stp>
        <stp>.SPY250509P575</stp>
        <tr r="CG11" s="1"/>
        <tr r="CG11" s="1"/>
      </tp>
      <tp>
        <v>0.08</v>
        <stp/>
        <stp>DELTA</stp>
        <stp>.SPY250509C575</stp>
        <tr r="CF11" s="1"/>
        <tr r="CF11" s="1"/>
      </tp>
      <tp>
        <v>-1</v>
        <stp/>
        <stp>DELTA</stp>
        <stp>.SPY250506P579</stp>
        <tr r="CE7" s="1"/>
        <tr r="CE7" s="1"/>
      </tp>
      <tp>
        <v>-0.94</v>
        <stp/>
        <stp>DELTA</stp>
        <stp>.SPY250509P576</stp>
        <tr r="CG10" s="1"/>
        <tr r="CG10" s="1"/>
      </tp>
      <tp>
        <v>-0.7</v>
        <stp/>
        <stp>DELTA</stp>
        <stp>.SPY250516P569</stp>
        <tr r="CI17" s="1"/>
        <tr r="CI17" s="1"/>
      </tp>
      <tp>
        <v>0</v>
        <stp/>
        <stp>DELTA</stp>
        <stp>.SPY250506C579</stp>
        <tr r="CD7" s="1"/>
        <tr r="CD7" s="1"/>
      </tp>
      <tp>
        <v>7.0000000000000007E-2</v>
        <stp/>
        <stp>DELTA</stp>
        <stp>.SPY250509C576</stp>
        <tr r="CF10" s="1"/>
        <tr r="CF10" s="1"/>
      </tp>
      <tp>
        <v>0.31</v>
        <stp/>
        <stp>DELTA</stp>
        <stp>.SPY250516C569</stp>
        <tr r="CH17" s="1"/>
        <tr r="CH17" s="1"/>
      </tp>
      <tp>
        <v>-1</v>
        <stp/>
        <stp>DELTA</stp>
        <stp>.SPY250506P578</stp>
        <tr r="CE8" s="1"/>
        <tr r="CE8" s="1"/>
      </tp>
      <tp>
        <v>-0.95</v>
        <stp/>
        <stp>DELTA</stp>
        <stp>.SPY250509P577</stp>
        <tr r="CG9" s="1"/>
        <tr r="CG9" s="1"/>
      </tp>
      <tp>
        <v>-0.68</v>
        <stp/>
        <stp>DELTA</stp>
        <stp>.SPY250516P568</stp>
        <tr r="CI18" s="1"/>
        <tr r="CI18" s="1"/>
      </tp>
      <tp>
        <v>0</v>
        <stp/>
        <stp>DELTA</stp>
        <stp>.SPY250506C578</stp>
        <tr r="CD8" s="1"/>
        <tr r="CD8" s="1"/>
      </tp>
      <tp>
        <v>0.05</v>
        <stp/>
        <stp>DELTA</stp>
        <stp>.SPY250509C577</stp>
        <tr r="CF9" s="1"/>
        <tr r="CF9" s="1"/>
      </tp>
      <tp>
        <v>0.33</v>
        <stp/>
        <stp>DELTA</stp>
        <stp>.SPY250516C568</stp>
        <tr r="CH18" s="1"/>
        <tr r="CH18" s="1"/>
      </tp>
      <tp>
        <v>-0.95</v>
        <stp/>
        <stp>DELTA</stp>
        <stp>.SPY250506P567</stp>
        <tr r="CE19" s="1"/>
        <tr r="CE19" s="1"/>
      </tp>
      <tp>
        <v>-0.78</v>
        <stp/>
        <stp>DELTA</stp>
        <stp>.SPY250509P568</stp>
        <tr r="CG18" s="1"/>
        <tr r="CG18" s="1"/>
      </tp>
      <tp>
        <v>-0.86</v>
        <stp/>
        <stp>DELTA</stp>
        <stp>.SPY250516P577</stp>
        <tr r="CI9" s="1"/>
        <tr r="CI9" s="1"/>
      </tp>
      <tp>
        <v>0.01</v>
        <stp/>
        <stp>DELTA</stp>
        <stp>.SPY250506C567</stp>
        <tr r="CD19" s="1"/>
        <tr r="CD19" s="1"/>
      </tp>
      <tp>
        <v>0.22</v>
        <stp/>
        <stp>DELTA</stp>
        <stp>.SPY250509C568</stp>
        <tr r="CF18" s="1"/>
        <tr r="CF18" s="1"/>
      </tp>
      <tp>
        <v>0.16</v>
        <stp/>
        <stp>DELTA</stp>
        <stp>.SPY250516C577</stp>
        <tr r="CH9" s="1"/>
        <tr r="CH9" s="1"/>
      </tp>
      <tp>
        <v>-0.95</v>
        <stp/>
        <stp>DELTA</stp>
        <stp>.SPY250506P566</stp>
        <tr r="CE20" s="1"/>
        <tr r="CE20" s="1"/>
      </tp>
      <tp>
        <v>-0.81</v>
        <stp/>
        <stp>DELTA</stp>
        <stp>.SPY250509P569</stp>
        <tr r="CG17" s="1"/>
        <tr r="CG17" s="1"/>
      </tp>
      <tp>
        <v>-0.84</v>
        <stp/>
        <stp>DELTA</stp>
        <stp>.SPY250516P576</stp>
        <tr r="CI10" s="1"/>
        <tr r="CI10" s="1"/>
      </tp>
      <tp>
        <v>0.01</v>
        <stp/>
        <stp>DELTA</stp>
        <stp>.SPY250506C566</stp>
        <tr r="CD20" s="1"/>
        <tr r="CD20" s="1"/>
      </tp>
      <tp>
        <v>0.2</v>
        <stp/>
        <stp>DELTA</stp>
        <stp>.SPY250509C569</stp>
        <tr r="CF17" s="1"/>
        <tr r="CF17" s="1"/>
      </tp>
      <tp>
        <v>0.18</v>
        <stp/>
        <stp>DELTA</stp>
        <stp>.SPY250516C576</stp>
        <tr r="CH10" s="1"/>
        <tr r="CH10" s="1"/>
      </tp>
      <tp>
        <v>-0.95</v>
        <stp/>
        <stp>DELTA</stp>
        <stp>.SPY250506P565</stp>
        <tr r="CE21" s="1"/>
        <tr r="CE21" s="1"/>
      </tp>
      <tp>
        <v>-0.82</v>
        <stp/>
        <stp>DELTA</stp>
        <stp>.SPY250516P575</stp>
        <tr r="CI11" s="1"/>
        <tr r="CI11" s="1"/>
      </tp>
      <tp>
        <v>0.01</v>
        <stp/>
        <stp>DELTA</stp>
        <stp>.SPY250506C565</stp>
        <tr r="CD21" s="1"/>
        <tr r="CD21" s="1"/>
      </tp>
      <tp>
        <v>0.19</v>
        <stp/>
        <stp>DELTA</stp>
        <stp>.SPY250516C575</stp>
        <tr r="CH11" s="1"/>
        <tr r="CH11" s="1"/>
      </tp>
      <tp>
        <v>-0.95</v>
        <stp/>
        <stp>DELTA</stp>
        <stp>.SPY250506P564</stp>
        <tr r="CE22" s="1"/>
        <tr r="CE22" s="1"/>
      </tp>
      <tp>
        <v>-0.8</v>
        <stp/>
        <stp>DELTA</stp>
        <stp>.SPY250516P574</stp>
        <tr r="CI12" s="1"/>
        <tr r="CI12" s="1"/>
      </tp>
      <tp>
        <v>0.01</v>
        <stp/>
        <stp>DELTA</stp>
        <stp>.SPY250506C564</stp>
        <tr r="CD22" s="1"/>
        <tr r="CD22" s="1"/>
      </tp>
      <tp>
        <v>0.21</v>
        <stp/>
        <stp>DELTA</stp>
        <stp>.SPY250516C574</stp>
        <tr r="CH12" s="1"/>
        <tr r="CH12" s="1"/>
      </tp>
      <tp>
        <v>-0.95</v>
        <stp/>
        <stp>DELTA</stp>
        <stp>.SPY250506P563</stp>
        <tr r="CE23" s="1"/>
        <tr r="CE23" s="1"/>
      </tp>
      <tp>
        <v>-0.78</v>
        <stp/>
        <stp>DELTA</stp>
        <stp>.SPY250516P573</stp>
        <tr r="CI13" s="1"/>
        <tr r="CI13" s="1"/>
      </tp>
      <tp>
        <v>0.01</v>
        <stp/>
        <stp>DELTA</stp>
        <stp>.SPY250506C563</stp>
        <tr r="CD23" s="1"/>
        <tr r="CD23" s="1"/>
      </tp>
      <tp>
        <v>0.23</v>
        <stp/>
        <stp>DELTA</stp>
        <stp>.SPY250516C573</stp>
        <tr r="CH13" s="1"/>
        <tr r="CH13" s="1"/>
      </tp>
      <tp>
        <v>-0.95</v>
        <stp/>
        <stp>DELTA</stp>
        <stp>.SPY250506P562</stp>
        <tr r="CE24" s="1"/>
        <tr r="CE24" s="1"/>
      </tp>
      <tp>
        <v>-0.76</v>
        <stp/>
        <stp>DELTA</stp>
        <stp>.SPY250516P572</stp>
        <tr r="CI14" s="1"/>
        <tr r="CI14" s="1"/>
      </tp>
      <tp>
        <v>0.01</v>
        <stp/>
        <stp>DELTA</stp>
        <stp>.SPY250506C562</stp>
        <tr r="CD24" s="1"/>
        <tr r="CD24" s="1"/>
      </tp>
      <tp>
        <v>0.25</v>
        <stp/>
        <stp>DELTA</stp>
        <stp>.SPY250516C572</stp>
        <tr r="CH14" s="1"/>
        <tr r="CH14" s="1"/>
      </tp>
      <tp>
        <v>-0.94</v>
        <stp/>
        <stp>DELTA</stp>
        <stp>.SPY250506P561</stp>
        <tr r="CE25" s="1"/>
        <tr r="CE25" s="1"/>
      </tp>
      <tp>
        <v>-0.74</v>
        <stp/>
        <stp>DELTA</stp>
        <stp>.SPY250516P571</stp>
        <tr r="CI15" s="1"/>
        <tr r="CI15" s="1"/>
      </tp>
      <tp>
        <v>0.03</v>
        <stp/>
        <stp>DELTA</stp>
        <stp>.SPY250506C561</stp>
        <tr r="CD25" s="1"/>
        <tr r="CD25" s="1"/>
      </tp>
      <tp>
        <v>0.27</v>
        <stp/>
        <stp>DELTA</stp>
        <stp>.SPY250516C571</stp>
        <tr r="CH15" s="1"/>
        <tr r="CH15" s="1"/>
      </tp>
      <tp>
        <v>-0.9</v>
        <stp/>
        <stp>DELTA</stp>
        <stp>.SPY250506P560</stp>
        <tr r="CE26" s="1"/>
        <tr r="CE26" s="1"/>
      </tp>
      <tp>
        <v>-0.72</v>
        <stp/>
        <stp>DELTA</stp>
        <stp>.SPY250516P570</stp>
        <tr r="CI16" s="1"/>
        <tr r="CI16" s="1"/>
      </tp>
      <tp>
        <v>7.0000000000000007E-2</v>
        <stp/>
        <stp>DELTA</stp>
        <stp>.SPY250506C560</stp>
        <tr r="CD26" s="1"/>
        <tr r="CD26" s="1"/>
      </tp>
      <tp>
        <v>0.28999999999999998</v>
        <stp/>
        <stp>DELTA</stp>
        <stp>.SPY250516C570</stp>
        <tr r="CH16" s="1"/>
        <tr r="CH16" s="1"/>
      </tp>
      <tp>
        <v>-0.53</v>
        <stp/>
        <stp>DELTA</stp>
        <stp>.SPY250509P560</stp>
        <tr r="CG26" s="1"/>
        <tr r="CG26" s="1"/>
      </tp>
      <tp>
        <v>0.47</v>
        <stp/>
        <stp>DELTA</stp>
        <stp>.SPY250509C560</stp>
        <tr r="CF26" s="1"/>
        <tr r="CF26" s="1"/>
      </tp>
      <tp>
        <v>-0.56000000000000005</v>
        <stp/>
        <stp>DELTA</stp>
        <stp>.SPY250509P561</stp>
        <tr r="CG25" s="1"/>
        <tr r="CG25" s="1"/>
      </tp>
      <tp>
        <v>0.44</v>
        <stp/>
        <stp>DELTA</stp>
        <stp>.SPY250509C561</stp>
        <tr r="CF25" s="1"/>
        <tr r="CF25" s="1"/>
      </tp>
      <tp>
        <v>-0.6</v>
        <stp/>
        <stp>DELTA</stp>
        <stp>.SPY250509P562</stp>
        <tr r="CG24" s="1"/>
        <tr r="CG24" s="1"/>
      </tp>
      <tp>
        <v>0.41</v>
        <stp/>
        <stp>DELTA</stp>
        <stp>.SPY250509C562</stp>
        <tr r="CF24" s="1"/>
        <tr r="CF24" s="1"/>
      </tp>
      <tp>
        <v>-0.63</v>
        <stp/>
        <stp>DELTA</stp>
        <stp>.SPY250509P563</stp>
        <tr r="CG23" s="1"/>
        <tr r="CG23" s="1"/>
      </tp>
      <tp>
        <v>0.37</v>
        <stp/>
        <stp>DELTA</stp>
        <stp>.SPY250509C563</stp>
        <tr r="CF23" s="1"/>
        <tr r="CF23" s="1"/>
      </tp>
      <tp>
        <v>-0.66</v>
        <stp/>
        <stp>DELTA</stp>
        <stp>.SPY250509P564</stp>
        <tr r="CG22" s="1"/>
        <tr r="CG22" s="1"/>
      </tp>
      <tp>
        <v>0.34</v>
        <stp/>
        <stp>DELTA</stp>
        <stp>.SPY250509C564</stp>
        <tr r="CF22" s="1"/>
        <tr r="CF22" s="1"/>
      </tp>
      <tp>
        <v>-0.69</v>
        <stp/>
        <stp>DELTA</stp>
        <stp>.SPY250509P565</stp>
        <tr r="CG21" s="1"/>
        <tr r="CG21" s="1"/>
      </tp>
      <tp>
        <v>0.31</v>
        <stp/>
        <stp>DELTA</stp>
        <stp>.SPY250509C565</stp>
        <tr r="CF21" s="1"/>
        <tr r="CF21" s="1"/>
      </tp>
      <tp>
        <v>-0.95</v>
        <stp/>
        <stp>DELTA</stp>
        <stp>.SPY250506P569</stp>
        <tr r="CE17" s="1"/>
        <tr r="CE17" s="1"/>
      </tp>
      <tp>
        <v>-0.72</v>
        <stp/>
        <stp>DELTA</stp>
        <stp>.SPY250509P566</stp>
        <tr r="CG20" s="1"/>
        <tr r="CG20" s="1"/>
      </tp>
      <tp>
        <v>-0.89</v>
        <stp/>
        <stp>DELTA</stp>
        <stp>.SPY250516P579</stp>
        <tr r="CI7" s="1"/>
        <tr r="CI7" s="1"/>
      </tp>
      <tp>
        <v>0</v>
        <stp/>
        <stp>DELTA</stp>
        <stp>.SPY250506C569</stp>
        <tr r="CD17" s="1"/>
        <tr r="CD17" s="1"/>
      </tp>
      <tp>
        <v>0.28000000000000003</v>
        <stp/>
        <stp>DELTA</stp>
        <stp>.SPY250509C566</stp>
        <tr r="CF20" s="1"/>
        <tr r="CF20" s="1"/>
      </tp>
      <tp>
        <v>0.13</v>
        <stp/>
        <stp>DELTA</stp>
        <stp>.SPY250516C579</stp>
        <tr r="CH7" s="1"/>
        <tr r="CH7" s="1"/>
      </tp>
      <tp>
        <v>-0.95</v>
        <stp/>
        <stp>DELTA</stp>
        <stp>.SPY250506P568</stp>
        <tr r="CE18" s="1"/>
        <tr r="CE18" s="1"/>
      </tp>
      <tp>
        <v>-0.75</v>
        <stp/>
        <stp>DELTA</stp>
        <stp>.SPY250509P567</stp>
        <tr r="CG19" s="1"/>
        <tr r="CG19" s="1"/>
      </tp>
      <tp>
        <v>-0.87</v>
        <stp/>
        <stp>DELTA</stp>
        <stp>.SPY250516P578</stp>
        <tr r="CI8" s="1"/>
        <tr r="CI8" s="1"/>
      </tp>
      <tp>
        <v>0</v>
        <stp/>
        <stp>DELTA</stp>
        <stp>.SPY250506C568</stp>
        <tr r="CD18" s="1"/>
        <tr r="CD18" s="1"/>
      </tp>
      <tp>
        <v>0.25</v>
        <stp/>
        <stp>DELTA</stp>
        <stp>.SPY250509C567</stp>
        <tr r="CF19" s="1"/>
        <tr r="CF19" s="1"/>
      </tp>
      <tp>
        <v>0.14000000000000001</v>
        <stp/>
        <stp>DELTA</stp>
        <stp>.SPY250516C578</stp>
        <tr r="CH8" s="1"/>
        <tr r="CH8" s="1"/>
      </tp>
      <tp>
        <v>481.52</v>
        <stp/>
        <stp>MARK</stp>
        <stp>QQQ</stp>
        <tr r="G136" s="1"/>
        <tr r="A44" s="1"/>
      </tp>
      <tp>
        <v>16.5</v>
        <stp/>
        <stp>LAST</stp>
        <stp>.QQQ250506P500</stp>
        <tr r="DB47" s="1"/>
        <tr r="DB47" s="1"/>
      </tp>
      <tp>
        <v>0.01</v>
        <stp/>
        <stp>LAST</stp>
        <stp>.QQQ250506C500</stp>
        <tr r="DA47" s="1"/>
        <tr r="DA47" s="1"/>
      </tp>
      <tp>
        <v>21.16</v>
        <stp/>
        <stp>LAST</stp>
        <stp>.QQQ250506P501</stp>
        <tr r="DB46" s="1"/>
        <tr r="DB46" s="1"/>
      </tp>
      <tp>
        <v>0.01</v>
        <stp/>
        <stp>LAST</stp>
        <stp>.QQQ250506C501</stp>
        <tr r="DA46" s="1"/>
        <tr r="DA46" s="1"/>
      </tp>
      <tp>
        <v>22.88</v>
        <stp/>
        <stp>LAST</stp>
        <stp>.QQQ250506P502</stp>
        <tr r="DB45" s="1"/>
        <tr r="DB45" s="1"/>
      </tp>
      <tp>
        <v>0.01</v>
        <stp/>
        <stp>LAST</stp>
        <stp>.QQQ250506C502</stp>
        <tr r="DA45" s="1"/>
        <tr r="DA45" s="1"/>
      </tp>
      <tp>
        <v>6.55</v>
        <stp/>
        <stp>LAST</stp>
        <stp>.QQQ250506P488</stp>
        <tr r="DB59" s="1"/>
        <tr r="DB59" s="1"/>
      </tp>
      <tp>
        <v>0.01</v>
        <stp/>
        <stp>LAST</stp>
        <stp>.QQQ250506C488</stp>
        <tr r="DA59" s="1"/>
        <tr r="DA59" s="1"/>
      </tp>
      <tp>
        <v>7.6</v>
        <stp/>
        <stp>LAST</stp>
        <stp>.QQQ250506P489</stp>
        <tr r="DB58" s="1"/>
        <tr r="DB58" s="1"/>
      </tp>
      <tp>
        <v>0.01</v>
        <stp/>
        <stp>LAST</stp>
        <stp>.QQQ250506C489</stp>
        <tr r="DA58" s="1"/>
        <tr r="DA58" s="1"/>
      </tp>
      <tp>
        <v>0.01</v>
        <stp/>
        <stp>LAST</stp>
        <stp>.QQQ250506P480</stp>
        <tr r="DB67" s="1"/>
        <tr r="DB67" s="1"/>
      </tp>
      <tp>
        <v>1.6</v>
        <stp/>
        <stp>LAST</stp>
        <stp>.QQQ250506C480</stp>
        <tr r="DA67" s="1"/>
        <tr r="DA67" s="1"/>
      </tp>
      <tp>
        <v>0.09</v>
        <stp/>
        <stp>LAST</stp>
        <stp>.QQQ250506P481</stp>
        <tr r="DB66" s="1"/>
        <tr r="DB66" s="1"/>
      </tp>
      <tp>
        <v>0.66</v>
        <stp/>
        <stp>LAST</stp>
        <stp>.QQQ250506C481</stp>
        <tr r="DA66" s="1"/>
        <tr r="DA66" s="1"/>
      </tp>
      <tp>
        <v>0.6</v>
        <stp/>
        <stp>LAST</stp>
        <stp>.QQQ250506P482</stp>
        <tr r="DB65" s="1"/>
        <tr r="DB65" s="1"/>
      </tp>
      <tp>
        <v>0.14000000000000001</v>
        <stp/>
        <stp>LAST</stp>
        <stp>.QQQ250506C482</stp>
        <tr r="DA65" s="1"/>
        <tr r="DA65" s="1"/>
      </tp>
      <tp>
        <v>1.48</v>
        <stp/>
        <stp>LAST</stp>
        <stp>.QQQ250506P483</stp>
        <tr r="DB64" s="1"/>
        <tr r="DB64" s="1"/>
      </tp>
      <tp>
        <v>0.01</v>
        <stp/>
        <stp>LAST</stp>
        <stp>.QQQ250506C483</stp>
        <tr r="DA64" s="1"/>
        <tr r="DA64" s="1"/>
      </tp>
      <tp>
        <v>2.54</v>
        <stp/>
        <stp>LAST</stp>
        <stp>.QQQ250506P484</stp>
        <tr r="DB63" s="1"/>
        <tr r="DB63" s="1"/>
      </tp>
      <tp>
        <v>0.01</v>
        <stp/>
        <stp>LAST</stp>
        <stp>.QQQ250506C484</stp>
        <tr r="DA63" s="1"/>
        <tr r="DA63" s="1"/>
      </tp>
      <tp>
        <v>3.41</v>
        <stp/>
        <stp>LAST</stp>
        <stp>.QQQ250506P485</stp>
        <tr r="DB62" s="1"/>
        <tr r="DB62" s="1"/>
      </tp>
      <tp>
        <v>0.01</v>
        <stp/>
        <stp>LAST</stp>
        <stp>.QQQ250506C485</stp>
        <tr r="DA62" s="1"/>
        <tr r="DA62" s="1"/>
      </tp>
      <tp>
        <v>4.46</v>
        <stp/>
        <stp>LAST</stp>
        <stp>.QQQ250506P486</stp>
        <tr r="DB61" s="1"/>
        <tr r="DB61" s="1"/>
      </tp>
      <tp>
        <v>0.01</v>
        <stp/>
        <stp>LAST</stp>
        <stp>.QQQ250506C486</stp>
        <tr r="DA61" s="1"/>
        <tr r="DA61" s="1"/>
      </tp>
      <tp>
        <v>5.5</v>
        <stp/>
        <stp>LAST</stp>
        <stp>.QQQ250506P487</stp>
        <tr r="DB60" s="1"/>
        <tr r="DB60" s="1"/>
      </tp>
      <tp>
        <v>0.01</v>
        <stp/>
        <stp>LAST</stp>
        <stp>.QQQ250506C487</stp>
        <tr r="DA60" s="1"/>
        <tr r="DA60" s="1"/>
      </tp>
      <tp>
        <v>16.62</v>
        <stp/>
        <stp>LAST</stp>
        <stp>.QQQ250506P498</stp>
        <tr r="DB49" s="1"/>
        <tr r="DB49" s="1"/>
      </tp>
      <tp>
        <v>0.01</v>
        <stp/>
        <stp>LAST</stp>
        <stp>.QQQ250506C498</stp>
        <tr r="DA49" s="1"/>
        <tr r="DA49" s="1"/>
      </tp>
      <tp>
        <v>12.08</v>
        <stp/>
        <stp>LAST</stp>
        <stp>.QQQ250506P499</stp>
        <tr r="DB48" s="1"/>
        <tr r="DB48" s="1"/>
      </tp>
      <tp>
        <v>0.01</v>
        <stp/>
        <stp>LAST</stp>
        <stp>.QQQ250506C499</stp>
        <tr r="DA48" s="1"/>
        <tr r="DA48" s="1"/>
      </tp>
      <tp>
        <v>8.5</v>
        <stp/>
        <stp>LAST</stp>
        <stp>.QQQ250506P490</stp>
        <tr r="DB57" s="1"/>
        <tr r="DB57" s="1"/>
      </tp>
      <tp>
        <v>0.01</v>
        <stp/>
        <stp>LAST</stp>
        <stp>.QQQ250506C490</stp>
        <tr r="DA57" s="1"/>
        <tr r="DA57" s="1"/>
      </tp>
      <tp>
        <v>8.2200000000000006</v>
        <stp/>
        <stp>LAST</stp>
        <stp>.QQQ250506P491</stp>
        <tr r="DB56" s="1"/>
        <tr r="DB56" s="1"/>
      </tp>
      <tp>
        <v>0.01</v>
        <stp/>
        <stp>LAST</stp>
        <stp>.QQQ250506C491</stp>
        <tr r="DA56" s="1"/>
        <tr r="DA56" s="1"/>
      </tp>
      <tp>
        <v>8.52</v>
        <stp/>
        <stp>LAST</stp>
        <stp>.QQQ250506P492</stp>
        <tr r="DB55" s="1"/>
        <tr r="DB55" s="1"/>
      </tp>
      <tp>
        <v>0.01</v>
        <stp/>
        <stp>LAST</stp>
        <stp>.QQQ250506C492</stp>
        <tr r="DA55" s="1"/>
        <tr r="DA55" s="1"/>
      </tp>
      <tp>
        <v>10.85</v>
        <stp/>
        <stp>LAST</stp>
        <stp>.QQQ250506P493</stp>
        <tr r="DB54" s="1"/>
        <tr r="DB54" s="1"/>
      </tp>
      <tp>
        <v>0.01</v>
        <stp/>
        <stp>LAST</stp>
        <stp>.QQQ250506C493</stp>
        <tr r="DA54" s="1"/>
        <tr r="DA54" s="1"/>
      </tp>
      <tp>
        <v>11.43</v>
        <stp/>
        <stp>LAST</stp>
        <stp>.QQQ250506P494</stp>
        <tr r="DB53" s="1"/>
        <tr r="DB53" s="1"/>
      </tp>
      <tp>
        <v>0.01</v>
        <stp/>
        <stp>LAST</stp>
        <stp>.QQQ250506C494</stp>
        <tr r="DA53" s="1"/>
        <tr r="DA53" s="1"/>
      </tp>
      <tp>
        <v>11.79</v>
        <stp/>
        <stp>LAST</stp>
        <stp>.QQQ250506P495</stp>
        <tr r="DB52" s="1"/>
        <tr r="DB52" s="1"/>
      </tp>
      <tp>
        <v>0.01</v>
        <stp/>
        <stp>LAST</stp>
        <stp>.QQQ250506C495</stp>
        <tr r="DA52" s="1"/>
        <tr r="DA52" s="1"/>
      </tp>
      <tp>
        <v>14.86</v>
        <stp/>
        <stp>LAST</stp>
        <stp>.QQQ250506P496</stp>
        <tr r="DB51" s="1"/>
        <tr r="DB51" s="1"/>
      </tp>
      <tp>
        <v>0.01</v>
        <stp/>
        <stp>LAST</stp>
        <stp>.QQQ250506C496</stp>
        <tr r="DA51" s="1"/>
        <tr r="DA51" s="1"/>
      </tp>
      <tp>
        <v>15.9</v>
        <stp/>
        <stp>LAST</stp>
        <stp>.QQQ250506P497</stp>
        <tr r="DB50" s="1"/>
        <tr r="DB50" s="1"/>
      </tp>
      <tp>
        <v>0.01</v>
        <stp/>
        <stp>LAST</stp>
        <stp>.QQQ250506C497</stp>
        <tr r="DA50" s="1"/>
        <tr r="DA50" s="1"/>
      </tp>
      <tp>
        <v>0.01</v>
        <stp/>
        <stp>LAST</stp>
        <stp>.QQQ250506P468</stp>
        <tr r="DB79" s="1"/>
        <tr r="DB79" s="1"/>
      </tp>
      <tp>
        <v>15.75</v>
        <stp/>
        <stp>LAST</stp>
        <stp>.QQQ250506C468</stp>
        <tr r="DA79" s="1"/>
        <tr r="DA79" s="1"/>
      </tp>
      <tp>
        <v>0.01</v>
        <stp/>
        <stp>LAST</stp>
        <stp>.QQQ250506P469</stp>
        <tr r="DB78" s="1"/>
        <tr r="DB78" s="1"/>
      </tp>
      <tp>
        <v>13.86</v>
        <stp/>
        <stp>LAST</stp>
        <stp>.QQQ250506C469</stp>
        <tr r="DA78" s="1"/>
        <tr r="DA78" s="1"/>
      </tp>
      <tp>
        <v>0.01</v>
        <stp/>
        <stp>LAST</stp>
        <stp>.QQQ250506P478</stp>
        <tr r="DB69" s="1"/>
        <tr r="DB69" s="1"/>
      </tp>
      <tp>
        <v>3.46</v>
        <stp/>
        <stp>LAST</stp>
        <stp>.QQQ250506C478</stp>
        <tr r="DA69" s="1"/>
        <tr r="DA69" s="1"/>
      </tp>
      <tp>
        <v>0.01</v>
        <stp/>
        <stp>LAST</stp>
        <stp>.QQQ250506P479</stp>
        <tr r="DB68" s="1"/>
        <tr r="DB68" s="1"/>
      </tp>
      <tp>
        <v>2.35</v>
        <stp/>
        <stp>LAST</stp>
        <stp>.QQQ250506C479</stp>
        <tr r="DA68" s="1"/>
        <tr r="DA68" s="1"/>
      </tp>
      <tp>
        <v>0.01</v>
        <stp/>
        <stp>LAST</stp>
        <stp>.QQQ250506P470</stp>
        <tr r="DB77" s="1"/>
        <tr r="DB77" s="1"/>
      </tp>
      <tp>
        <v>12.12</v>
        <stp/>
        <stp>LAST</stp>
        <stp>.QQQ250506C470</stp>
        <tr r="DA77" s="1"/>
        <tr r="DA77" s="1"/>
      </tp>
      <tp>
        <v>0.01</v>
        <stp/>
        <stp>LAST</stp>
        <stp>.QQQ250506P471</stp>
        <tr r="DB76" s="1"/>
        <tr r="DB76" s="1"/>
      </tp>
      <tp>
        <v>12.4</v>
        <stp/>
        <stp>LAST</stp>
        <stp>.QQQ250506C471</stp>
        <tr r="DA76" s="1"/>
        <tr r="DA76" s="1"/>
      </tp>
      <tp>
        <v>0.01</v>
        <stp/>
        <stp>LAST</stp>
        <stp>.QQQ250506P472</stp>
        <tr r="DB75" s="1"/>
        <tr r="DB75" s="1"/>
      </tp>
      <tp>
        <v>9.11</v>
        <stp/>
        <stp>LAST</stp>
        <stp>.QQQ250506C472</stp>
        <tr r="DA75" s="1"/>
        <tr r="DA75" s="1"/>
      </tp>
      <tp>
        <v>0.01</v>
        <stp/>
        <stp>LAST</stp>
        <stp>.QQQ250506P473</stp>
        <tr r="DB74" s="1"/>
        <tr r="DB74" s="1"/>
      </tp>
      <tp>
        <v>9.44</v>
        <stp/>
        <stp>LAST</stp>
        <stp>.QQQ250506C473</stp>
        <tr r="DA74" s="1"/>
        <tr r="DA74" s="1"/>
      </tp>
      <tp>
        <v>0.01</v>
        <stp/>
        <stp>LAST</stp>
        <stp>.QQQ250506P474</stp>
        <tr r="DB73" s="1"/>
        <tr r="DB73" s="1"/>
      </tp>
      <tp>
        <v>8.65</v>
        <stp/>
        <stp>LAST</stp>
        <stp>.QQQ250506C474</stp>
        <tr r="DA73" s="1"/>
        <tr r="DA73" s="1"/>
      </tp>
      <tp>
        <v>0.01</v>
        <stp/>
        <stp>LAST</stp>
        <stp>.QQQ250506P475</stp>
        <tr r="DB72" s="1"/>
        <tr r="DB72" s="1"/>
      </tp>
      <tp>
        <v>6.06</v>
        <stp/>
        <stp>LAST</stp>
        <stp>.QQQ250506C475</stp>
        <tr r="DA72" s="1"/>
        <tr r="DA72" s="1"/>
      </tp>
      <tp>
        <v>0.01</v>
        <stp/>
        <stp>LAST</stp>
        <stp>.QQQ250506P476</stp>
        <tr r="DB71" s="1"/>
        <tr r="DB71" s="1"/>
      </tp>
      <tp>
        <v>5.51</v>
        <stp/>
        <stp>LAST</stp>
        <stp>.QQQ250506C476</stp>
        <tr r="DA71" s="1"/>
        <tr r="DA71" s="1"/>
      </tp>
      <tp>
        <v>0.01</v>
        <stp/>
        <stp>LAST</stp>
        <stp>.QQQ250506P477</stp>
        <tr r="DB70" s="1"/>
        <tr r="DB70" s="1"/>
      </tp>
      <tp>
        <v>4.62</v>
        <stp/>
        <stp>LAST</stp>
        <stp>.QQQ250506C477</stp>
        <tr r="DA70" s="1"/>
        <tr r="DA70" s="1"/>
      </tp>
      <tp>
        <v>-0.95</v>
        <stp/>
        <stp>DELTA</stp>
        <stp>.QQQ250506P495</stp>
        <tr r="CE52" s="1"/>
        <tr r="CE52" s="1"/>
      </tp>
      <tp>
        <v>-0.55000000000000004</v>
        <stp/>
        <stp>DELTA</stp>
        <stp>.QQQ250516P485</stp>
        <tr r="CI62" s="1"/>
        <tr r="CI62" s="1"/>
      </tp>
      <tp>
        <v>0</v>
        <stp/>
        <stp>DELTA</stp>
        <stp>.QQQ250506C495</stp>
        <tr r="CD52" s="1"/>
        <tr r="CD52" s="1"/>
      </tp>
      <tp>
        <v>0.45</v>
        <stp/>
        <stp>DELTA</stp>
        <stp>.QQQ250516C485</stp>
        <tr r="CH62" s="1"/>
        <tr r="CH62" s="1"/>
      </tp>
      <tp>
        <v>-0.95</v>
        <stp/>
        <stp>DELTA</stp>
        <stp>.QQQ250506P494</stp>
        <tr r="CE53" s="1"/>
        <tr r="CE53" s="1"/>
      </tp>
      <tp>
        <v>-0.53</v>
        <stp/>
        <stp>DELTA</stp>
        <stp>.QQQ250516P484</stp>
        <tr r="CI63" s="1"/>
        <tr r="CI63" s="1"/>
      </tp>
      <tp>
        <v>0</v>
        <stp/>
        <stp>DELTA</stp>
        <stp>.QQQ250506C494</stp>
        <tr r="CD53" s="1"/>
        <tr r="CD53" s="1"/>
      </tp>
      <tp>
        <v>0.47</v>
        <stp/>
        <stp>DELTA</stp>
        <stp>.QQQ250516C484</stp>
        <tr r="CH63" s="1"/>
        <tr r="CH63" s="1"/>
      </tp>
      <tp>
        <v>-0.95</v>
        <stp/>
        <stp>DELTA</stp>
        <stp>.QQQ250506P497</stp>
        <tr r="CE50" s="1"/>
        <tr r="CE50" s="1"/>
      </tp>
      <tp>
        <v>-0.95</v>
        <stp/>
        <stp>DELTA</stp>
        <stp>.QQQ250509P498</stp>
        <tr r="CG49" s="1"/>
        <tr r="CG49" s="1"/>
      </tp>
      <tp>
        <v>-0.6</v>
        <stp/>
        <stp>DELTA</stp>
        <stp>.QQQ250516P487</stp>
        <tr r="CI60" s="1"/>
        <tr r="CI60" s="1"/>
      </tp>
      <tp>
        <v>0</v>
        <stp/>
        <stp>DELTA</stp>
        <stp>.QQQ250506C497</stp>
        <tr r="CD50" s="1"/>
        <tr r="CD50" s="1"/>
      </tp>
      <tp>
        <v>0.09</v>
        <stp/>
        <stp>DELTA</stp>
        <stp>.QQQ250509C498</stp>
        <tr r="CF49" s="1"/>
        <tr r="CF49" s="1"/>
      </tp>
      <tp>
        <v>0.41</v>
        <stp/>
        <stp>DELTA</stp>
        <stp>.QQQ250516C487</stp>
        <tr r="CH60" s="1"/>
        <tr r="CH60" s="1"/>
      </tp>
      <tp>
        <v>-0.95</v>
        <stp/>
        <stp>DELTA</stp>
        <stp>.QQQ250506P496</stp>
        <tr r="CE51" s="1"/>
        <tr r="CE51" s="1"/>
      </tp>
      <tp>
        <v>-0.96</v>
        <stp/>
        <stp>DELTA</stp>
        <stp>.QQQ250509P499</stp>
        <tr r="CG48" s="1"/>
        <tr r="CG48" s="1"/>
      </tp>
      <tp>
        <v>-0.56999999999999995</v>
        <stp/>
        <stp>DELTA</stp>
        <stp>.QQQ250516P486</stp>
        <tr r="CI61" s="1"/>
        <tr r="CI61" s="1"/>
      </tp>
      <tp>
        <v>0</v>
        <stp/>
        <stp>DELTA</stp>
        <stp>.QQQ250506C496</stp>
        <tr r="CD51" s="1"/>
        <tr r="CD51" s="1"/>
      </tp>
      <tp>
        <v>0.08</v>
        <stp/>
        <stp>DELTA</stp>
        <stp>.QQQ250509C499</stp>
        <tr r="CF48" s="1"/>
        <tr r="CF48" s="1"/>
      </tp>
      <tp>
        <v>0.43</v>
        <stp/>
        <stp>DELTA</stp>
        <stp>.QQQ250516C486</stp>
        <tr r="CH61" s="1"/>
        <tr r="CH61" s="1"/>
      </tp>
      <tp>
        <v>-0.95</v>
        <stp/>
        <stp>DELTA</stp>
        <stp>.QQQ250506P491</stp>
        <tr r="CE56" s="1"/>
        <tr r="CE56" s="1"/>
      </tp>
      <tp>
        <v>-0.47</v>
        <stp/>
        <stp>DELTA</stp>
        <stp>.QQQ250516P481</stp>
        <tr r="CI66" s="1"/>
        <tr r="CI66" s="1"/>
      </tp>
      <tp>
        <v>0</v>
        <stp/>
        <stp>DELTA</stp>
        <stp>.QQQ250506C491</stp>
        <tr r="CD56" s="1"/>
        <tr r="CD56" s="1"/>
      </tp>
      <tp>
        <v>0.53</v>
        <stp/>
        <stp>DELTA</stp>
        <stp>.QQQ250516C481</stp>
        <tr r="CH66" s="1"/>
        <tr r="CH66" s="1"/>
      </tp>
      <tp>
        <v>-1</v>
        <stp/>
        <stp>DELTA</stp>
        <stp>.QQQ250506P490</stp>
        <tr r="CE57" s="1"/>
        <tr r="CE57" s="1"/>
      </tp>
      <tp>
        <v>-0.45</v>
        <stp/>
        <stp>DELTA</stp>
        <stp>.QQQ250516P480</stp>
        <tr r="CI67" s="1"/>
        <tr r="CI67" s="1"/>
      </tp>
      <tp>
        <v>0</v>
        <stp/>
        <stp>DELTA</stp>
        <stp>.QQQ250506C490</stp>
        <tr r="CD57" s="1"/>
        <tr r="CD57" s="1"/>
      </tp>
      <tp>
        <v>0.55000000000000004</v>
        <stp/>
        <stp>DELTA</stp>
        <stp>.QQQ250516C480</stp>
        <tr r="CH67" s="1"/>
        <tr r="CH67" s="1"/>
      </tp>
      <tp>
        <v>-0.95</v>
        <stp/>
        <stp>DELTA</stp>
        <stp>.QQQ250506P493</stp>
        <tr r="CE54" s="1"/>
        <tr r="CE54" s="1"/>
      </tp>
      <tp>
        <v>-0.51</v>
        <stp/>
        <stp>DELTA</stp>
        <stp>.QQQ250516P483</stp>
        <tr r="CI64" s="1"/>
        <tr r="CI64" s="1"/>
      </tp>
      <tp>
        <v>0</v>
        <stp/>
        <stp>DELTA</stp>
        <stp>.QQQ250506C493</stp>
        <tr r="CD54" s="1"/>
        <tr r="CD54" s="1"/>
      </tp>
      <tp>
        <v>0.49</v>
        <stp/>
        <stp>DELTA</stp>
        <stp>.QQQ250516C483</stp>
        <tr r="CH64" s="1"/>
        <tr r="CH64" s="1"/>
      </tp>
      <tp>
        <v>-0.95</v>
        <stp/>
        <stp>DELTA</stp>
        <stp>.QQQ250506P492</stp>
        <tr r="CE55" s="1"/>
        <tr r="CE55" s="1"/>
      </tp>
      <tp>
        <v>-0.49</v>
        <stp/>
        <stp>DELTA</stp>
        <stp>.QQQ250516P482</stp>
        <tr r="CI65" s="1"/>
        <tr r="CI65" s="1"/>
      </tp>
      <tp>
        <v>0</v>
        <stp/>
        <stp>DELTA</stp>
        <stp>.QQQ250506C492</stp>
        <tr r="CD55" s="1"/>
        <tr r="CD55" s="1"/>
      </tp>
      <tp>
        <v>0.51</v>
        <stp/>
        <stp>DELTA</stp>
        <stp>.QQQ250516C482</stp>
        <tr r="CH65" s="1"/>
        <tr r="CH65" s="1"/>
      </tp>
      <tp>
        <v>-0.81</v>
        <stp/>
        <stp>DELTA</stp>
        <stp>.QQQ250509P492</stp>
        <tr r="CG55" s="1"/>
        <tr r="CG55" s="1"/>
      </tp>
      <tp>
        <v>0.2</v>
        <stp/>
        <stp>DELTA</stp>
        <stp>.QQQ250509C492</stp>
        <tr r="CF55" s="1"/>
        <tr r="CF55" s="1"/>
      </tp>
      <tp>
        <v>-0.84</v>
        <stp/>
        <stp>DELTA</stp>
        <stp>.QQQ250509P493</stp>
        <tr r="CG54" s="1"/>
        <tr r="CG54" s="1"/>
      </tp>
      <tp>
        <v>0.17</v>
        <stp/>
        <stp>DELTA</stp>
        <stp>.QQQ250509C493</stp>
        <tr r="CF54" s="1"/>
        <tr r="CF54" s="1"/>
      </tp>
      <tp>
        <v>-0.76</v>
        <stp/>
        <stp>DELTA</stp>
        <stp>.QQQ250509P490</stp>
        <tr r="CG57" s="1"/>
        <tr r="CG57" s="1"/>
      </tp>
      <tp>
        <v>0.25</v>
        <stp/>
        <stp>DELTA</stp>
        <stp>.QQQ250509C490</stp>
        <tr r="CF57" s="1"/>
        <tr r="CF57" s="1"/>
      </tp>
      <tp>
        <v>-0.79</v>
        <stp/>
        <stp>DELTA</stp>
        <stp>.QQQ250509P491</stp>
        <tr r="CG56" s="1"/>
        <tr r="CG56" s="1"/>
      </tp>
      <tp>
        <v>0.22</v>
        <stp/>
        <stp>DELTA</stp>
        <stp>.QQQ250509C491</stp>
        <tr r="CF56" s="1"/>
        <tr r="CF56" s="1"/>
      </tp>
      <tp>
        <v>-0.95</v>
        <stp/>
        <stp>DELTA</stp>
        <stp>.QQQ250506P499</stp>
        <tr r="CE48" s="1"/>
        <tr r="CE48" s="1"/>
      </tp>
      <tp>
        <v>-0.92</v>
        <stp/>
        <stp>DELTA</stp>
        <stp>.QQQ250509P496</stp>
        <tr r="CG51" s="1"/>
        <tr r="CG51" s="1"/>
      </tp>
      <tp>
        <v>-0.64</v>
        <stp/>
        <stp>DELTA</stp>
        <stp>.QQQ250516P489</stp>
        <tr r="CI58" s="1"/>
        <tr r="CI58" s="1"/>
      </tp>
      <tp>
        <v>0</v>
        <stp/>
        <stp>DELTA</stp>
        <stp>.QQQ250506C499</stp>
        <tr r="CD48" s="1"/>
        <tr r="CD48" s="1"/>
      </tp>
      <tp>
        <v>0.12</v>
        <stp/>
        <stp>DELTA</stp>
        <stp>.QQQ250509C496</stp>
        <tr r="CF51" s="1"/>
        <tr r="CF51" s="1"/>
      </tp>
      <tp>
        <v>0.37</v>
        <stp/>
        <stp>DELTA</stp>
        <stp>.QQQ250516C489</stp>
        <tr r="CH58" s="1"/>
        <tr r="CH58" s="1"/>
      </tp>
      <tp>
        <v>-0.95</v>
        <stp/>
        <stp>DELTA</stp>
        <stp>.QQQ250506P498</stp>
        <tr r="CE49" s="1"/>
        <tr r="CE49" s="1"/>
      </tp>
      <tp>
        <v>-0.94</v>
        <stp/>
        <stp>DELTA</stp>
        <stp>.QQQ250509P497</stp>
        <tr r="CG50" s="1"/>
        <tr r="CG50" s="1"/>
      </tp>
      <tp>
        <v>-0.62</v>
        <stp/>
        <stp>DELTA</stp>
        <stp>.QQQ250516P488</stp>
        <tr r="CI59" s="1"/>
        <tr r="CI59" s="1"/>
      </tp>
      <tp>
        <v>0</v>
        <stp/>
        <stp>DELTA</stp>
        <stp>.QQQ250506C498</stp>
        <tr r="CD49" s="1"/>
        <tr r="CD49" s="1"/>
      </tp>
      <tp>
        <v>0.1</v>
        <stp/>
        <stp>DELTA</stp>
        <stp>.QQQ250509C497</stp>
        <tr r="CF50" s="1"/>
        <tr r="CF50" s="1"/>
      </tp>
      <tp>
        <v>0.39</v>
        <stp/>
        <stp>DELTA</stp>
        <stp>.QQQ250516C488</stp>
        <tr r="CH59" s="1"/>
        <tr r="CH59" s="1"/>
      </tp>
      <tp>
        <v>-0.88</v>
        <stp/>
        <stp>DELTA</stp>
        <stp>.QQQ250509P494</stp>
        <tr r="CG53" s="1"/>
        <tr r="CG53" s="1"/>
      </tp>
      <tp>
        <v>0.15</v>
        <stp/>
        <stp>DELTA</stp>
        <stp>.QQQ250509C494</stp>
        <tr r="CF53" s="1"/>
        <tr r="CF53" s="1"/>
      </tp>
      <tp>
        <v>-0.87</v>
        <stp/>
        <stp>DELTA</stp>
        <stp>.QQQ250509P495</stp>
        <tr r="CG52" s="1"/>
        <tr r="CG52" s="1"/>
      </tp>
      <tp>
        <v>0.13</v>
        <stp/>
        <stp>DELTA</stp>
        <stp>.QQQ250509C495</stp>
        <tr r="CF52" s="1"/>
        <tr r="CF52" s="1"/>
      </tp>
      <tp>
        <v>-1</v>
        <stp/>
        <stp>DELTA</stp>
        <stp>.QQQ250506P485</stp>
        <tr r="CE62" s="1"/>
        <tr r="CE62" s="1"/>
      </tp>
      <tp>
        <v>-0.75</v>
        <stp/>
        <stp>DELTA</stp>
        <stp>.QQQ250516P495</stp>
        <tr r="CI52" s="1"/>
        <tr r="CI52" s="1"/>
      </tp>
      <tp>
        <v>0.01</v>
        <stp/>
        <stp>DELTA</stp>
        <stp>.QQQ250506C485</stp>
        <tr r="CD62" s="1"/>
        <tr r="CD62" s="1"/>
      </tp>
      <tp>
        <v>0.25</v>
        <stp/>
        <stp>DELTA</stp>
        <stp>.QQQ250516C495</stp>
        <tr r="CH52" s="1"/>
        <tr r="CH52" s="1"/>
      </tp>
      <tp>
        <v>-0.95</v>
        <stp/>
        <stp>DELTA</stp>
        <stp>.QQQ250506P484</stp>
        <tr r="CE63" s="1"/>
        <tr r="CE63" s="1"/>
      </tp>
      <tp>
        <v>-0.73</v>
        <stp/>
        <stp>DELTA</stp>
        <stp>.QQQ250516P494</stp>
        <tr r="CI53" s="1"/>
        <tr r="CI53" s="1"/>
      </tp>
      <tp>
        <v>0.01</v>
        <stp/>
        <stp>DELTA</stp>
        <stp>.QQQ250506C484</stp>
        <tr r="CD63" s="1"/>
        <tr r="CD63" s="1"/>
      </tp>
      <tp>
        <v>0.27</v>
        <stp/>
        <stp>DELTA</stp>
        <stp>.QQQ250516C494</stp>
        <tr r="CH53" s="1"/>
        <tr r="CH53" s="1"/>
      </tp>
      <tp>
        <v>-1</v>
        <stp/>
        <stp>DELTA</stp>
        <stp>.QQQ250506P487</stp>
        <tr r="CE60" s="1"/>
        <tr r="CE60" s="1"/>
      </tp>
      <tp>
        <v>-0.7</v>
        <stp/>
        <stp>DELTA</stp>
        <stp>.QQQ250509P488</stp>
        <tr r="CG59" s="1"/>
        <tr r="CG59" s="1"/>
      </tp>
      <tp>
        <v>-0.78</v>
        <stp/>
        <stp>DELTA</stp>
        <stp>.QQQ250516P497</stp>
        <tr r="CI50" s="1"/>
        <tr r="CI50" s="1"/>
      </tp>
      <tp>
        <v>0.01</v>
        <stp/>
        <stp>DELTA</stp>
        <stp>.QQQ250506C487</stp>
        <tr r="CD60" s="1"/>
        <tr r="CD60" s="1"/>
      </tp>
      <tp>
        <v>0.31</v>
        <stp/>
        <stp>DELTA</stp>
        <stp>.QQQ250509C488</stp>
        <tr r="CF59" s="1"/>
        <tr r="CF59" s="1"/>
      </tp>
      <tp>
        <v>0.22</v>
        <stp/>
        <stp>DELTA</stp>
        <stp>.QQQ250516C497</stp>
        <tr r="CH50" s="1"/>
        <tr r="CH50" s="1"/>
      </tp>
      <tp>
        <v>-1</v>
        <stp/>
        <stp>DELTA</stp>
        <stp>.QQQ250506P486</stp>
        <tr r="CE61" s="1"/>
        <tr r="CE61" s="1"/>
      </tp>
      <tp>
        <v>-0.74</v>
        <stp/>
        <stp>DELTA</stp>
        <stp>.QQQ250509P489</stp>
        <tr r="CG58" s="1"/>
        <tr r="CG58" s="1"/>
      </tp>
      <tp>
        <v>-0.76</v>
        <stp/>
        <stp>DELTA</stp>
        <stp>.QQQ250516P496</stp>
        <tr r="CI51" s="1"/>
        <tr r="CI51" s="1"/>
      </tp>
      <tp>
        <v>0.01</v>
        <stp/>
        <stp>DELTA</stp>
        <stp>.QQQ250506C486</stp>
        <tr r="CD61" s="1"/>
        <tr r="CD61" s="1"/>
      </tp>
      <tp>
        <v>0.28000000000000003</v>
        <stp/>
        <stp>DELTA</stp>
        <stp>.QQQ250509C489</stp>
        <tr r="CF58" s="1"/>
        <tr r="CF58" s="1"/>
      </tp>
      <tp>
        <v>0.23</v>
        <stp/>
        <stp>DELTA</stp>
        <stp>.QQQ250516C496</stp>
        <tr r="CH51" s="1"/>
        <tr r="CH51" s="1"/>
      </tp>
      <tp>
        <v>-0.23</v>
        <stp/>
        <stp>DELTA</stp>
        <stp>.QQQ250506P481</stp>
        <tr r="CE66" s="1"/>
        <tr r="CE66" s="1"/>
      </tp>
      <tp>
        <v>-0.68</v>
        <stp/>
        <stp>DELTA</stp>
        <stp>.QQQ250516P491</stp>
        <tr r="CI56" s="1"/>
        <tr r="CI56" s="1"/>
      </tp>
      <tp>
        <v>0.77</v>
        <stp/>
        <stp>DELTA</stp>
        <stp>.QQQ250506C481</stp>
        <tr r="CD66" s="1"/>
        <tr r="CD66" s="1"/>
      </tp>
      <tp>
        <v>0.33</v>
        <stp/>
        <stp>DELTA</stp>
        <stp>.QQQ250516C491</stp>
        <tr r="CH56" s="1"/>
        <tr r="CH56" s="1"/>
      </tp>
      <tp>
        <v>-0.04</v>
        <stp/>
        <stp>DELTA</stp>
        <stp>.QQQ250506P480</stp>
        <tr r="CE67" s="1"/>
        <tr r="CE67" s="1"/>
      </tp>
      <tp>
        <v>-0.66</v>
        <stp/>
        <stp>DELTA</stp>
        <stp>.QQQ250516P490</stp>
        <tr r="CI57" s="1"/>
        <tr r="CI57" s="1"/>
      </tp>
      <tp>
        <v>0.97</v>
        <stp/>
        <stp>DELTA</stp>
        <stp>.QQQ250506C480</stp>
        <tr r="CD67" s="1"/>
        <tr r="CD67" s="1"/>
      </tp>
      <tp>
        <v>0.35</v>
        <stp/>
        <stp>DELTA</stp>
        <stp>.QQQ250516C490</stp>
        <tr r="CH57" s="1"/>
        <tr r="CH57" s="1"/>
      </tp>
      <tp>
        <v>-0.93</v>
        <stp/>
        <stp>DELTA</stp>
        <stp>.QQQ250506P483</stp>
        <tr r="CE64" s="1"/>
        <tr r="CE64" s="1"/>
      </tp>
      <tp>
        <v>-0.71</v>
        <stp/>
        <stp>DELTA</stp>
        <stp>.QQQ250516P493</stp>
        <tr r="CI54" s="1"/>
        <tr r="CI54" s="1"/>
      </tp>
      <tp>
        <v>0.04</v>
        <stp/>
        <stp>DELTA</stp>
        <stp>.QQQ250506C483</stp>
        <tr r="CD64" s="1"/>
        <tr r="CD64" s="1"/>
      </tp>
      <tp>
        <v>0.28999999999999998</v>
        <stp/>
        <stp>DELTA</stp>
        <stp>.QQQ250516C493</stp>
        <tr r="CH54" s="1"/>
        <tr r="CH54" s="1"/>
      </tp>
      <tp>
        <v>-0.76</v>
        <stp/>
        <stp>DELTA</stp>
        <stp>.QQQ250506P482</stp>
        <tr r="CE65" s="1"/>
        <tr r="CE65" s="1"/>
      </tp>
      <tp>
        <v>-0.7</v>
        <stp/>
        <stp>DELTA</stp>
        <stp>.QQQ250516P492</stp>
        <tr r="CI55" s="1"/>
        <tr r="CI55" s="1"/>
      </tp>
      <tp>
        <v>0.25</v>
        <stp/>
        <stp>DELTA</stp>
        <stp>.QQQ250506C482</stp>
        <tr r="CD65" s="1"/>
        <tr r="CD65" s="1"/>
      </tp>
      <tp>
        <v>0.31</v>
        <stp/>
        <stp>DELTA</stp>
        <stp>.QQQ250516C492</stp>
        <tr r="CH55" s="1"/>
        <tr r="CH55" s="1"/>
      </tp>
      <tp>
        <v>-0.51</v>
        <stp/>
        <stp>DELTA</stp>
        <stp>.QQQ250509P482</stp>
        <tr r="CG65" s="1"/>
        <tr r="CG65" s="1"/>
      </tp>
      <tp>
        <v>0.49</v>
        <stp/>
        <stp>DELTA</stp>
        <stp>.QQQ250509C482</stp>
        <tr r="CF65" s="1"/>
        <tr r="CF65" s="1"/>
      </tp>
      <tp>
        <v>-0.54</v>
        <stp/>
        <stp>DELTA</stp>
        <stp>.QQQ250509P483</stp>
        <tr r="CG64" s="1"/>
        <tr r="CG64" s="1"/>
      </tp>
      <tp>
        <v>0.46</v>
        <stp/>
        <stp>DELTA</stp>
        <stp>.QQQ250509C483</stp>
        <tr r="CF64" s="1"/>
        <tr r="CF64" s="1"/>
      </tp>
      <tp>
        <v>-0.44</v>
        <stp/>
        <stp>DELTA</stp>
        <stp>.QQQ250509P480</stp>
        <tr r="CG67" s="1"/>
        <tr r="CG67" s="1"/>
      </tp>
      <tp>
        <v>0.56000000000000005</v>
        <stp/>
        <stp>DELTA</stp>
        <stp>.QQQ250509C480</stp>
        <tr r="CF67" s="1"/>
        <tr r="CF67" s="1"/>
      </tp>
      <tp>
        <v>-0.47</v>
        <stp/>
        <stp>DELTA</stp>
        <stp>.QQQ250509P481</stp>
        <tr r="CG66" s="1"/>
        <tr r="CG66" s="1"/>
      </tp>
      <tp>
        <v>0.53</v>
        <stp/>
        <stp>DELTA</stp>
        <stp>.QQQ250509C481</stp>
        <tr r="CF66" s="1"/>
        <tr r="CF66" s="1"/>
      </tp>
      <tp>
        <v>-0.95</v>
        <stp/>
        <stp>DELTA</stp>
        <stp>.QQQ250506P489</stp>
        <tr r="CE58" s="1"/>
        <tr r="CE58" s="1"/>
      </tp>
      <tp>
        <v>-0.64</v>
        <stp/>
        <stp>DELTA</stp>
        <stp>.QQQ250509P486</stp>
        <tr r="CG61" s="1"/>
        <tr r="CG61" s="1"/>
      </tp>
      <tp>
        <v>-0.81</v>
        <stp/>
        <stp>DELTA</stp>
        <stp>.QQQ250516P499</stp>
        <tr r="CI48" s="1"/>
        <tr r="CI48" s="1"/>
      </tp>
      <tp>
        <v>0.01</v>
        <stp/>
        <stp>DELTA</stp>
        <stp>.QQQ250506C489</stp>
        <tr r="CD58" s="1"/>
        <tr r="CD58" s="1"/>
      </tp>
      <tp>
        <v>0.37</v>
        <stp/>
        <stp>DELTA</stp>
        <stp>.QQQ250509C486</stp>
        <tr r="CF61" s="1"/>
        <tr r="CF61" s="1"/>
      </tp>
      <tp>
        <v>0.18</v>
        <stp/>
        <stp>DELTA</stp>
        <stp>.QQQ250516C499</stp>
        <tr r="CH48" s="1"/>
        <tr r="CH48" s="1"/>
      </tp>
      <tp>
        <v>-1</v>
        <stp/>
        <stp>DELTA</stp>
        <stp>.QQQ250506P488</stp>
        <tr r="CE59" s="1"/>
        <tr r="CE59" s="1"/>
      </tp>
      <tp>
        <v>-0.67</v>
        <stp/>
        <stp>DELTA</stp>
        <stp>.QQQ250509P487</stp>
        <tr r="CG60" s="1"/>
        <tr r="CG60" s="1"/>
      </tp>
      <tp>
        <v>-0.79</v>
        <stp/>
        <stp>DELTA</stp>
        <stp>.QQQ250516P498</stp>
        <tr r="CI49" s="1"/>
        <tr r="CI49" s="1"/>
      </tp>
      <tp>
        <v>0.01</v>
        <stp/>
        <stp>DELTA</stp>
        <stp>.QQQ250506C488</stp>
        <tr r="CD59" s="1"/>
        <tr r="CD59" s="1"/>
      </tp>
      <tp>
        <v>0.34</v>
        <stp/>
        <stp>DELTA</stp>
        <stp>.QQQ250509C487</stp>
        <tr r="CF60" s="1"/>
        <tr r="CF60" s="1"/>
      </tp>
      <tp>
        <v>0.2</v>
        <stp/>
        <stp>DELTA</stp>
        <stp>.QQQ250516C498</stp>
        <tr r="CH49" s="1"/>
        <tr r="CH49" s="1"/>
      </tp>
      <tp>
        <v>-0.56999999999999995</v>
        <stp/>
        <stp>DELTA</stp>
        <stp>.QQQ250509P484</stp>
        <tr r="CG63" s="1"/>
        <tr r="CG63" s="1"/>
      </tp>
      <tp>
        <v>0.43</v>
        <stp/>
        <stp>DELTA</stp>
        <stp>.QQQ250509C484</stp>
        <tr r="CF63" s="1"/>
        <tr r="CF63" s="1"/>
      </tp>
      <tp>
        <v>-0.6</v>
        <stp/>
        <stp>DELTA</stp>
        <stp>.QQQ250509P485</stp>
        <tr r="CG62" s="1"/>
        <tr r="CG62" s="1"/>
      </tp>
      <tp>
        <v>0.4</v>
        <stp/>
        <stp>DELTA</stp>
        <stp>.QQQ250509C485</stp>
        <tr r="CF62" s="1"/>
        <tr r="CF62" s="1"/>
      </tp>
      <tp>
        <v>-0.01</v>
        <stp/>
        <stp>DELTA</stp>
        <stp>.QQQ250506P475</stp>
        <tr r="CE72" s="1"/>
        <tr r="CE72" s="1"/>
      </tp>
      <tp>
        <v>1</v>
        <stp/>
        <stp>DELTA</stp>
        <stp>.QQQ250506C475</stp>
        <tr r="CD72" s="1"/>
        <tr r="CD72" s="1"/>
      </tp>
      <tp>
        <v>-0.01</v>
        <stp/>
        <stp>DELTA</stp>
        <stp>.QQQ250506P474</stp>
        <tr r="CE73" s="1"/>
        <tr r="CE73" s="1"/>
      </tp>
      <tp>
        <v>1</v>
        <stp/>
        <stp>DELTA</stp>
        <stp>.QQQ250506C474</stp>
        <tr r="CD73" s="1"/>
        <tr r="CD73" s="1"/>
      </tp>
      <tp>
        <v>-0.01</v>
        <stp/>
        <stp>DELTA</stp>
        <stp>.QQQ250506P477</stp>
        <tr r="CE70" s="1"/>
        <tr r="CE70" s="1"/>
      </tp>
      <tp>
        <v>-0.38</v>
        <stp/>
        <stp>DELTA</stp>
        <stp>.QQQ250509P478</stp>
        <tr r="CG69" s="1"/>
        <tr r="CG69" s="1"/>
      </tp>
      <tp>
        <v>0.99</v>
        <stp/>
        <stp>DELTA</stp>
        <stp>.QQQ250506C477</stp>
        <tr r="CD70" s="1"/>
        <tr r="CD70" s="1"/>
      </tp>
      <tp>
        <v>0.62</v>
        <stp/>
        <stp>DELTA</stp>
        <stp>.QQQ250509C478</stp>
        <tr r="CF69" s="1"/>
        <tr r="CF69" s="1"/>
      </tp>
      <tp>
        <v>-0.01</v>
        <stp/>
        <stp>DELTA</stp>
        <stp>.QQQ250506P476</stp>
        <tr r="CE71" s="1"/>
        <tr r="CE71" s="1"/>
      </tp>
      <tp>
        <v>-0.41</v>
        <stp/>
        <stp>DELTA</stp>
        <stp>.QQQ250509P479</stp>
        <tr r="CG68" s="1"/>
        <tr r="CG68" s="1"/>
      </tp>
      <tp>
        <v>0.99</v>
        <stp/>
        <stp>DELTA</stp>
        <stp>.QQQ250506C476</stp>
        <tr r="CD71" s="1"/>
        <tr r="CD71" s="1"/>
      </tp>
      <tp>
        <v>0.59</v>
        <stp/>
        <stp>DELTA</stp>
        <stp>.QQQ250509C479</stp>
        <tr r="CF68" s="1"/>
        <tr r="CF68" s="1"/>
      </tp>
      <tp>
        <v>0</v>
        <stp/>
        <stp>DELTA</stp>
        <stp>.QQQ250506P471</stp>
        <tr r="CE76" s="1"/>
        <tr r="CE76" s="1"/>
      </tp>
      <tp>
        <v>1</v>
        <stp/>
        <stp>DELTA</stp>
        <stp>.QQQ250506C471</stp>
        <tr r="CD76" s="1"/>
        <tr r="CD76" s="1"/>
      </tp>
      <tp>
        <v>0</v>
        <stp/>
        <stp>DELTA</stp>
        <stp>.QQQ250506P470</stp>
        <tr r="CE77" s="1"/>
        <tr r="CE77" s="1"/>
      </tp>
      <tp>
        <v>1</v>
        <stp/>
        <stp>DELTA</stp>
        <stp>.QQQ250506C470</stp>
        <tr r="CD77" s="1"/>
        <tr r="CD77" s="1"/>
      </tp>
      <tp>
        <v>0</v>
        <stp/>
        <stp>DELTA</stp>
        <stp>.QQQ250506P473</stp>
        <tr r="CE74" s="1"/>
        <tr r="CE74" s="1"/>
      </tp>
      <tp>
        <v>1</v>
        <stp/>
        <stp>DELTA</stp>
        <stp>.QQQ250506C473</stp>
        <tr r="CD74" s="1"/>
        <tr r="CD74" s="1"/>
      </tp>
      <tp>
        <v>0</v>
        <stp/>
        <stp>DELTA</stp>
        <stp>.QQQ250506P472</stp>
        <tr r="CE75" s="1"/>
        <tr r="CE75" s="1"/>
      </tp>
      <tp>
        <v>1</v>
        <stp/>
        <stp>DELTA</stp>
        <stp>.QQQ250506C472</stp>
        <tr r="CD75" s="1"/>
        <tr r="CD75" s="1"/>
      </tp>
      <tp>
        <v>-0.23</v>
        <stp/>
        <stp>DELTA</stp>
        <stp>.QQQ250509P472</stp>
        <tr r="CG75" s="1"/>
        <tr r="CG75" s="1"/>
      </tp>
      <tp>
        <v>0.77</v>
        <stp/>
        <stp>DELTA</stp>
        <stp>.QQQ250509C472</stp>
        <tr r="CF75" s="1"/>
        <tr r="CF75" s="1"/>
      </tp>
      <tp>
        <v>-0.25</v>
        <stp/>
        <stp>DELTA</stp>
        <stp>.QQQ250509P473</stp>
        <tr r="CG74" s="1"/>
        <tr r="CG74" s="1"/>
      </tp>
      <tp>
        <v>0.75</v>
        <stp/>
        <stp>DELTA</stp>
        <stp>.QQQ250509C473</stp>
        <tr r="CF74" s="1"/>
        <tr r="CF74" s="1"/>
      </tp>
      <tp>
        <v>-0.19</v>
        <stp/>
        <stp>DELTA</stp>
        <stp>.QQQ250509P470</stp>
        <tr r="CG77" s="1"/>
        <tr r="CG77" s="1"/>
      </tp>
      <tp>
        <v>0.81</v>
        <stp/>
        <stp>DELTA</stp>
        <stp>.QQQ250509C470</stp>
        <tr r="CF77" s="1"/>
        <tr r="CF77" s="1"/>
      </tp>
      <tp>
        <v>-0.21</v>
        <stp/>
        <stp>DELTA</stp>
        <stp>.QQQ250509P471</stp>
        <tr r="CG76" s="1"/>
        <tr r="CG76" s="1"/>
      </tp>
      <tp>
        <v>0.79</v>
        <stp/>
        <stp>DELTA</stp>
        <stp>.QQQ250509C471</stp>
        <tr r="CF76" s="1"/>
        <tr r="CF76" s="1"/>
      </tp>
      <tp>
        <v>-0.01</v>
        <stp/>
        <stp>DELTA</stp>
        <stp>.QQQ250506P479</stp>
        <tr r="CE68" s="1"/>
        <tr r="CE68" s="1"/>
      </tp>
      <tp>
        <v>-0.33</v>
        <stp/>
        <stp>DELTA</stp>
        <stp>.QQQ250509P476</stp>
        <tr r="CG71" s="1"/>
        <tr r="CG71" s="1"/>
      </tp>
      <tp>
        <v>-0.27</v>
        <stp/>
        <stp>DELTA</stp>
        <stp>.QQQ250516P469</stp>
        <tr r="CI78" s="1"/>
        <tr r="CI78" s="1"/>
      </tp>
      <tp>
        <v>0.97</v>
        <stp/>
        <stp>DELTA</stp>
        <stp>.QQQ250506C479</stp>
        <tr r="CD68" s="1"/>
        <tr r="CD68" s="1"/>
      </tp>
      <tp>
        <v>0.67</v>
        <stp/>
        <stp>DELTA</stp>
        <stp>.QQQ250509C476</stp>
        <tr r="CF71" s="1"/>
        <tr r="CF71" s="1"/>
      </tp>
      <tp>
        <v>0.73</v>
        <stp/>
        <stp>DELTA</stp>
        <stp>.QQQ250516C469</stp>
        <tr r="CH78" s="1"/>
        <tr r="CH78" s="1"/>
      </tp>
      <tp>
        <v>-0.01</v>
        <stp/>
        <stp>DELTA</stp>
        <stp>.QQQ250506P478</stp>
        <tr r="CE69" s="1"/>
        <tr r="CE69" s="1"/>
      </tp>
      <tp>
        <v>-0.35</v>
        <stp/>
        <stp>DELTA</stp>
        <stp>.QQQ250509P477</stp>
        <tr r="CG70" s="1"/>
        <tr r="CG70" s="1"/>
      </tp>
      <tp>
        <v>-0.26</v>
        <stp/>
        <stp>DELTA</stp>
        <stp>.QQQ250516P468</stp>
        <tr r="CI79" s="1"/>
        <tr r="CI79" s="1"/>
      </tp>
      <tp>
        <v>1</v>
        <stp/>
        <stp>DELTA</stp>
        <stp>.QQQ250506C478</stp>
        <tr r="CD69" s="1"/>
        <tr r="CD69" s="1"/>
      </tp>
      <tp>
        <v>0.64</v>
        <stp/>
        <stp>DELTA</stp>
        <stp>.QQQ250509C477</stp>
        <tr r="CF70" s="1"/>
        <tr r="CF70" s="1"/>
      </tp>
      <tp>
        <v>0.74</v>
        <stp/>
        <stp>DELTA</stp>
        <stp>.QQQ250516C468</stp>
        <tr r="CH79" s="1"/>
        <tr r="CH79" s="1"/>
      </tp>
      <tp>
        <v>-0.27</v>
        <stp/>
        <stp>DELTA</stp>
        <stp>.QQQ250509P474</stp>
        <tr r="CG73" s="1"/>
        <tr r="CG73" s="1"/>
      </tp>
      <tp>
        <v>0.72</v>
        <stp/>
        <stp>DELTA</stp>
        <stp>.QQQ250509C474</stp>
        <tr r="CF73" s="1"/>
        <tr r="CF73" s="1"/>
      </tp>
      <tp>
        <v>-0.3</v>
        <stp/>
        <stp>DELTA</stp>
        <stp>.QQQ250509P475</stp>
        <tr r="CG72" s="1"/>
        <tr r="CG72" s="1"/>
      </tp>
      <tp>
        <v>0.69</v>
        <stp/>
        <stp>DELTA</stp>
        <stp>.QQQ250509C475</stp>
        <tr r="CF72" s="1"/>
        <tr r="CF72" s="1"/>
      </tp>
      <tp>
        <v>-0.36</v>
        <stp/>
        <stp>DELTA</stp>
        <stp>.QQQ250516P475</stp>
        <tr r="CI72" s="1"/>
        <tr r="CI72" s="1"/>
      </tp>
      <tp>
        <v>0.63</v>
        <stp/>
        <stp>DELTA</stp>
        <stp>.QQQ250516C475</stp>
        <tr r="CH72" s="1"/>
        <tr r="CH72" s="1"/>
      </tp>
      <tp>
        <v>-0.35</v>
        <stp/>
        <stp>DELTA</stp>
        <stp>.QQQ250516P474</stp>
        <tr r="CI73" s="1"/>
        <tr r="CI73" s="1"/>
      </tp>
      <tp>
        <v>0.65</v>
        <stp/>
        <stp>DELTA</stp>
        <stp>.QQQ250516C474</stp>
        <tr r="CH73" s="1"/>
        <tr r="CH73" s="1"/>
      </tp>
      <tp>
        <v>-0.15</v>
        <stp/>
        <stp>DELTA</stp>
        <stp>.QQQ250509P468</stp>
        <tr r="CG79" s="1"/>
        <tr r="CG79" s="1"/>
      </tp>
      <tp>
        <v>-0.4</v>
        <stp/>
        <stp>DELTA</stp>
        <stp>.QQQ250516P477</stp>
        <tr r="CI70" s="1"/>
        <tr r="CI70" s="1"/>
      </tp>
      <tp>
        <v>0.85</v>
        <stp/>
        <stp>DELTA</stp>
        <stp>.QQQ250509C468</stp>
        <tr r="CF79" s="1"/>
        <tr r="CF79" s="1"/>
      </tp>
      <tp>
        <v>0.6</v>
        <stp/>
        <stp>DELTA</stp>
        <stp>.QQQ250516C477</stp>
        <tr r="CH70" s="1"/>
        <tr r="CH70" s="1"/>
      </tp>
      <tp>
        <v>-0.17</v>
        <stp/>
        <stp>DELTA</stp>
        <stp>.QQQ250509P469</stp>
        <tr r="CG78" s="1"/>
        <tr r="CG78" s="1"/>
      </tp>
      <tp>
        <v>-0.38</v>
        <stp/>
        <stp>DELTA</stp>
        <stp>.QQQ250516P476</stp>
        <tr r="CI71" s="1"/>
        <tr r="CI71" s="1"/>
      </tp>
      <tp>
        <v>0.84</v>
        <stp/>
        <stp>DELTA</stp>
        <stp>.QQQ250509C469</stp>
        <tr r="CF78" s="1"/>
        <tr r="CF78" s="1"/>
      </tp>
      <tp>
        <v>0.62</v>
        <stp/>
        <stp>DELTA</stp>
        <stp>.QQQ250516C476</stp>
        <tr r="CH71" s="1"/>
        <tr r="CH71" s="1"/>
      </tp>
      <tp>
        <v>-0.3</v>
        <stp/>
        <stp>DELTA</stp>
        <stp>.QQQ250516P471</stp>
        <tr r="CI76" s="1"/>
        <tr r="CI76" s="1"/>
      </tp>
      <tp>
        <v>0.7</v>
        <stp/>
        <stp>DELTA</stp>
        <stp>.QQQ250516C471</stp>
        <tr r="CH76" s="1"/>
        <tr r="CH76" s="1"/>
      </tp>
      <tp>
        <v>-0.28000000000000003</v>
        <stp/>
        <stp>DELTA</stp>
        <stp>.QQQ250516P470</stp>
        <tr r="CI77" s="1"/>
        <tr r="CI77" s="1"/>
      </tp>
      <tp>
        <v>0.71</v>
        <stp/>
        <stp>DELTA</stp>
        <stp>.QQQ250516C470</stp>
        <tr r="CH77" s="1"/>
        <tr r="CH77" s="1"/>
      </tp>
      <tp>
        <v>-0.33</v>
        <stp/>
        <stp>DELTA</stp>
        <stp>.QQQ250516P473</stp>
        <tr r="CI74" s="1"/>
        <tr r="CI74" s="1"/>
      </tp>
      <tp>
        <v>0.67</v>
        <stp/>
        <stp>DELTA</stp>
        <stp>.QQQ250516C473</stp>
        <tr r="CH74" s="1"/>
        <tr r="CH74" s="1"/>
      </tp>
      <tp>
        <v>-0.31</v>
        <stp/>
        <stp>DELTA</stp>
        <stp>.QQQ250516P472</stp>
        <tr r="CI75" s="1"/>
        <tr r="CI75" s="1"/>
      </tp>
      <tp>
        <v>0.68</v>
        <stp/>
        <stp>DELTA</stp>
        <stp>.QQQ250516C472</stp>
        <tr r="CH75" s="1"/>
        <tr r="CH75" s="1"/>
      </tp>
      <tp>
        <v>0</v>
        <stp/>
        <stp>DELTA</stp>
        <stp>.QQQ250506P469</stp>
        <tr r="CE78" s="1"/>
        <tr r="CE78" s="1"/>
      </tp>
      <tp>
        <v>-0.43</v>
        <stp/>
        <stp>DELTA</stp>
        <stp>.QQQ250516P479</stp>
        <tr r="CI68" s="1"/>
        <tr r="CI68" s="1"/>
      </tp>
      <tp>
        <v>1</v>
        <stp/>
        <stp>DELTA</stp>
        <stp>.QQQ250506C469</stp>
        <tr r="CD78" s="1"/>
        <tr r="CD78" s="1"/>
      </tp>
      <tp>
        <v>0.56999999999999995</v>
        <stp/>
        <stp>DELTA</stp>
        <stp>.QQQ250516C479</stp>
        <tr r="CH68" s="1"/>
        <tr r="CH68" s="1"/>
      </tp>
      <tp>
        <v>0</v>
        <stp/>
        <stp>DELTA</stp>
        <stp>.QQQ250506P468</stp>
        <tr r="CE79" s="1"/>
        <tr r="CE79" s="1"/>
      </tp>
      <tp>
        <v>-0.42</v>
        <stp/>
        <stp>DELTA</stp>
        <stp>.QQQ250516P478</stp>
        <tr r="CI69" s="1"/>
        <tr r="CI69" s="1"/>
      </tp>
      <tp>
        <v>0.99</v>
        <stp/>
        <stp>DELTA</stp>
        <stp>.QQQ250506C468</stp>
        <tr r="CD79" s="1"/>
        <tr r="CD79" s="1"/>
      </tp>
      <tp>
        <v>0.57999999999999996</v>
        <stp/>
        <stp>DELTA</stp>
        <stp>.QQQ250516C478</stp>
        <tr r="CH69" s="1"/>
        <tr r="CH69" s="1"/>
      </tp>
      <tp>
        <v>-0.86</v>
        <stp/>
        <stp>DELTA</stp>
        <stp>.QQQ250516P501</stp>
        <tr r="CI46" s="1"/>
        <tr r="CI46" s="1"/>
      </tp>
      <tp>
        <v>0.16</v>
        <stp/>
        <stp>DELTA</stp>
        <stp>.QQQ250516C501</stp>
        <tr r="CH46" s="1"/>
        <tr r="CH46" s="1"/>
      </tp>
      <tp>
        <v>-0.84</v>
        <stp/>
        <stp>DELTA</stp>
        <stp>.QQQ250516P500</stp>
        <tr r="CI47" s="1"/>
        <tr r="CI47" s="1"/>
      </tp>
      <tp>
        <v>0.17</v>
        <stp/>
        <stp>DELTA</stp>
        <stp>.QQQ250516C500</stp>
        <tr r="CH47" s="1"/>
        <tr r="CH47" s="1"/>
      </tp>
      <tp>
        <v>-0.87</v>
        <stp/>
        <stp>DELTA</stp>
        <stp>.QQQ250516P502</stp>
        <tr r="CI45" s="1"/>
        <tr r="CI45" s="1"/>
      </tp>
      <tp>
        <v>0.14000000000000001</v>
        <stp/>
        <stp>DELTA</stp>
        <stp>.QQQ250516C502</stp>
        <tr r="CH45" s="1"/>
        <tr r="CH45" s="1"/>
      </tp>
      <tp>
        <v>-0.95</v>
        <stp/>
        <stp>DELTA</stp>
        <stp>.QQQ250506P501</stp>
        <tr r="CE46" s="1"/>
        <tr r="CE46" s="1"/>
      </tp>
      <tp>
        <v>0</v>
        <stp/>
        <stp>DELTA</stp>
        <stp>.QQQ250506C501</stp>
        <tr r="CD46" s="1"/>
        <tr r="CD46" s="1"/>
      </tp>
      <tp>
        <v>-0.95</v>
        <stp/>
        <stp>DELTA</stp>
        <stp>.QQQ250506P500</stp>
        <tr r="CE47" s="1"/>
        <tr r="CE47" s="1"/>
      </tp>
      <tp>
        <v>0</v>
        <stp/>
        <stp>DELTA</stp>
        <stp>.QQQ250506C500</stp>
        <tr r="CD47" s="1"/>
        <tr r="CD47" s="1"/>
      </tp>
      <tp>
        <v>-0.95</v>
        <stp/>
        <stp>DELTA</stp>
        <stp>.QQQ250506P502</stp>
        <tr r="CE45" s="1"/>
        <tr r="CE45" s="1"/>
      </tp>
      <tp>
        <v>0</v>
        <stp/>
        <stp>DELTA</stp>
        <stp>.QQQ250506C502</stp>
        <tr r="CD45" s="1"/>
        <tr r="CD45" s="1"/>
      </tp>
      <tp>
        <v>-1</v>
        <stp/>
        <stp>DELTA</stp>
        <stp>.QQQ250509P502</stp>
        <tr r="CG45" s="1"/>
        <tr r="CG45" s="1"/>
      </tp>
      <tp>
        <v>0.05</v>
        <stp/>
        <stp>DELTA</stp>
        <stp>.QQQ250509C502</stp>
        <tr r="CF45" s="1"/>
        <tr r="CF45" s="1"/>
      </tp>
      <tp>
        <v>-0.95</v>
        <stp/>
        <stp>DELTA</stp>
        <stp>.QQQ250509P500</stp>
        <tr r="CG47" s="1"/>
        <tr r="CG47" s="1"/>
      </tp>
      <tp>
        <v>0.06</v>
        <stp/>
        <stp>DELTA</stp>
        <stp>.QQQ250509C500</stp>
        <tr r="CF47" s="1"/>
        <tr r="CF47" s="1"/>
      </tp>
      <tp>
        <v>-1</v>
        <stp/>
        <stp>DELTA</stp>
        <stp>.QQQ250509P501</stp>
        <tr r="CG46" s="1"/>
        <tr r="CG46" s="1"/>
      </tp>
      <tp>
        <v>0.06</v>
        <stp/>
        <stp>DELTA</stp>
        <stp>.QQQ250509C501</stp>
        <tr r="CF46" s="1"/>
        <tr r="CF46" s="1"/>
      </tp>
      <tp t="s">
        <v>N/A</v>
        <stp/>
        <stp>VOLUME</stp>
        <stp>.SPXWC5840</stp>
        <tr r="F89" s="2"/>
        <tr r="C89" s="2"/>
        <tr r="B89" s="2"/>
        <tr r="G89" s="2"/>
      </tp>
      <tp t="s">
        <v>N/A</v>
        <stp/>
        <stp>VOLUME</stp>
        <stp>.SPXWP5840</stp>
        <tr r="F89" s="2"/>
        <tr r="C89" s="2"/>
        <tr r="B89" s="2"/>
        <tr r="G89" s="2"/>
      </tp>
      <tp t="s">
        <v>N/A</v>
        <stp/>
        <stp>VOLUME</stp>
        <stp>.SPXWC5850</stp>
        <tr r="F88" s="2"/>
        <tr r="B88" s="2"/>
        <tr r="G88" s="2"/>
        <tr r="C88" s="2"/>
      </tp>
      <tp t="s">
        <v>N/A</v>
        <stp/>
        <stp>VOLUME</stp>
        <stp>.SPXWP5850</stp>
        <tr r="F88" s="2"/>
        <tr r="B88" s="2"/>
        <tr r="G88" s="2"/>
        <tr r="C88" s="2"/>
      </tp>
      <tp t="s">
        <v>N/A</v>
        <stp/>
        <stp>VOLUME</stp>
        <stp>.SPXWC5860</stp>
        <tr r="G87" s="2"/>
        <tr r="B87" s="2"/>
        <tr r="F87" s="2"/>
        <tr r="C87" s="2"/>
      </tp>
      <tp t="s">
        <v>N/A</v>
        <stp/>
        <stp>VOLUME</stp>
        <stp>.SPXWP5860</stp>
        <tr r="G87" s="2"/>
        <tr r="B87" s="2"/>
        <tr r="F87" s="2"/>
        <tr r="C87" s="2"/>
      </tp>
      <tp t="s">
        <v>N/A</v>
        <stp/>
        <stp>VOLUME</stp>
        <stp>.SPXWC5870</stp>
        <tr r="G86" s="2"/>
        <tr r="F86" s="2"/>
        <tr r="C86" s="2"/>
        <tr r="B86" s="2"/>
      </tp>
      <tp t="s">
        <v>N/A</v>
        <stp/>
        <stp>VOLUME</stp>
        <stp>.SPXWP5870</stp>
        <tr r="G86" s="2"/>
        <tr r="F86" s="2"/>
        <tr r="C86" s="2"/>
        <tr r="B86" s="2"/>
      </tp>
      <tp t="s">
        <v>N/A</v>
        <stp/>
        <stp>VOLUME</stp>
        <stp>.SPXWC5800</stp>
        <tr r="G93" s="2"/>
        <tr r="F93" s="2"/>
        <tr r="C93" s="2"/>
        <tr r="B93" s="2"/>
      </tp>
      <tp t="s">
        <v>N/A</v>
        <stp/>
        <stp>VOLUME</stp>
        <stp>.SPXWP5800</stp>
        <tr r="G93" s="2"/>
        <tr r="F93" s="2"/>
        <tr r="C93" s="2"/>
        <tr r="B93" s="2"/>
      </tp>
      <tp t="s">
        <v>N/A</v>
        <stp/>
        <stp>VOLUME</stp>
        <stp>.SPXWC5810</stp>
        <tr r="F92" s="2"/>
        <tr r="B92" s="2"/>
        <tr r="C92" s="2"/>
        <tr r="G92" s="2"/>
      </tp>
      <tp t="s">
        <v>N/A</v>
        <stp/>
        <stp>VOLUME</stp>
        <stp>.SPXWP5810</stp>
        <tr r="F92" s="2"/>
        <tr r="B92" s="2"/>
        <tr r="C92" s="2"/>
        <tr r="G92" s="2"/>
      </tp>
      <tp t="s">
        <v>N/A</v>
        <stp/>
        <stp>VOLUME</stp>
        <stp>.SPXWC5820</stp>
        <tr r="B91" s="2"/>
        <tr r="C91" s="2"/>
        <tr r="F91" s="2"/>
        <tr r="G91" s="2"/>
      </tp>
      <tp t="s">
        <v>N/A</v>
        <stp/>
        <stp>VOLUME</stp>
        <stp>.SPXWP5820</stp>
        <tr r="B91" s="2"/>
        <tr r="C91" s="2"/>
        <tr r="F91" s="2"/>
        <tr r="G91" s="2"/>
      </tp>
      <tp t="s">
        <v>N/A</v>
        <stp/>
        <stp>VOLUME</stp>
        <stp>.SPXWC5830</stp>
        <tr r="B90" s="2"/>
        <tr r="C90" s="2"/>
        <tr r="F90" s="2"/>
        <tr r="G90" s="2"/>
      </tp>
      <tp t="s">
        <v>N/A</v>
        <stp/>
        <stp>VOLUME</stp>
        <stp>.SPXWP5830</stp>
        <tr r="B90" s="2"/>
        <tr r="C90" s="2"/>
        <tr r="F90" s="2"/>
        <tr r="G90" s="2"/>
      </tp>
      <tp>
        <v>223.7</v>
        <stp/>
        <stp>ASK</stp>
        <stp>.NDXP250506C19575</stp>
        <tr r="DC172" s="1"/>
        <tr r="DC172" s="1"/>
      </tp>
      <tp>
        <v>263.5</v>
        <stp/>
        <stp>ASK</stp>
        <stp>.NDXP250506C19550</stp>
        <tr r="DC173" s="1"/>
        <tr r="DC173" s="1"/>
      </tp>
      <tp>
        <v>285.3</v>
        <stp/>
        <stp>ASK</stp>
        <stp>.NDXP250506C19525</stp>
        <tr r="DC174" s="1"/>
        <tr r="DC174" s="1"/>
      </tp>
      <tp>
        <v>310.3</v>
        <stp/>
        <stp>ASK</stp>
        <stp>.NDXP250506C19500</stp>
        <tr r="DC175" s="1"/>
        <tr r="DC175" s="1"/>
      </tp>
      <tp>
        <v>0.5</v>
        <stp/>
        <stp>ASK</stp>
        <stp>.NDXP250506P19550</stp>
        <tr r="DD173" s="1"/>
        <tr r="DD173" s="1"/>
      </tp>
      <tp>
        <v>19.8</v>
        <stp/>
        <stp>ASK</stp>
        <stp>.NDXP250506P19575</stp>
        <tr r="DD172" s="1"/>
        <tr r="DD172" s="1"/>
      </tp>
      <tp>
        <v>19.8</v>
        <stp/>
        <stp>ASK</stp>
        <stp>.NDXP250506P19500</stp>
        <tr r="DD175" s="1"/>
        <tr r="DD175" s="1"/>
      </tp>
      <tp>
        <v>0.05</v>
        <stp/>
        <stp>ASK</stp>
        <stp>.NDXP250506P19525</stp>
        <tr r="DD174" s="1"/>
        <tr r="DD174" s="1"/>
      </tp>
      <tp>
        <v>338.5</v>
        <stp/>
        <stp>ASK</stp>
        <stp>.NDXP250506C19475</stp>
        <tr r="DC176" s="1"/>
        <tr r="DC176" s="1"/>
      </tp>
      <tp>
        <v>358.8</v>
        <stp/>
        <stp>ASK</stp>
        <stp>.NDXP250506C19450</stp>
        <tr r="DC177" s="1"/>
        <tr r="DC177" s="1"/>
      </tp>
      <tp>
        <v>0.05</v>
        <stp/>
        <stp>ASK</stp>
        <stp>.NDXP250506C20450</stp>
        <tr r="DC137" s="1"/>
        <tr r="DC137" s="1"/>
      </tp>
      <tp>
        <v>383.8</v>
        <stp/>
        <stp>ASK</stp>
        <stp>.NDXP250506C19425</stp>
        <tr r="DC178" s="1"/>
        <tr r="DC178" s="1"/>
      </tp>
      <tp>
        <v>19.8</v>
        <stp/>
        <stp>ASK</stp>
        <stp>.NDXP250506C20425</stp>
        <tr r="DC138" s="1"/>
        <tr r="DC138" s="1"/>
      </tp>
      <tp>
        <v>410.6</v>
        <stp/>
        <stp>ASK</stp>
        <stp>.NDXP250506C19400</stp>
        <tr r="DC179" s="1"/>
        <tr r="DC179" s="1"/>
      </tp>
      <tp>
        <v>19.8</v>
        <stp/>
        <stp>ASK</stp>
        <stp>.NDXP250506C20400</stp>
        <tr r="DC139" s="1"/>
        <tr r="DC139" s="1"/>
      </tp>
      <tp>
        <v>19.8</v>
        <stp/>
        <stp>ASK</stp>
        <stp>.NDXP250506P19450</stp>
        <tr r="DD177" s="1"/>
        <tr r="DD177" s="1"/>
      </tp>
      <tp>
        <v>698.6</v>
        <stp/>
        <stp>ASK</stp>
        <stp>.NDXP250506P20450</stp>
        <tr r="DD137" s="1"/>
        <tr r="DD137" s="1"/>
      </tp>
      <tp>
        <v>4.8</v>
        <stp/>
        <stp>ASK</stp>
        <stp>.NDXP250506P19475</stp>
        <tr r="DD176" s="1"/>
        <tr r="DD176" s="1"/>
      </tp>
      <tp>
        <v>0.1</v>
        <stp/>
        <stp>ASK</stp>
        <stp>.NDXP250506P19400</stp>
        <tr r="DD179" s="1"/>
        <tr r="DD179" s="1"/>
      </tp>
      <tp>
        <v>648.6</v>
        <stp/>
        <stp>ASK</stp>
        <stp>.NDXP250506P20400</stp>
        <tr r="DD139" s="1"/>
        <tr r="DD139" s="1"/>
      </tp>
      <tp>
        <v>19.8</v>
        <stp/>
        <stp>ASK</stp>
        <stp>.NDXP250506P19425</stp>
        <tr r="DD178" s="1"/>
        <tr r="DD178" s="1"/>
      </tp>
      <tp>
        <v>673.6</v>
        <stp/>
        <stp>ASK</stp>
        <stp>.NDXP250506P20425</stp>
        <tr r="DD138" s="1"/>
        <tr r="DD138" s="1"/>
      </tp>
      <tp>
        <v>22.2</v>
        <stp/>
        <stp>ASK</stp>
        <stp>.NDXP250506C19775</stp>
        <tr r="DC164" s="1"/>
        <tr r="DC164" s="1"/>
      </tp>
      <tp>
        <v>0</v>
        <stp/>
        <stp>BID</stp>
        <stp>.NDXP250506C19875</stp>
        <tr r="DE160" s="1"/>
        <tr r="DE160" s="1"/>
      </tp>
      <tp>
        <v>47.5</v>
        <stp/>
        <stp>ASK</stp>
        <stp>.NDXP250506C19750</stp>
        <tr r="DC165" s="1"/>
        <tr r="DC165" s="1"/>
      </tp>
      <tp>
        <v>0</v>
        <stp/>
        <stp>BID</stp>
        <stp>.NDXP250506C19850</stp>
        <tr r="DE161" s="1"/>
        <tr r="DE161" s="1"/>
      </tp>
      <tp>
        <v>72.7</v>
        <stp/>
        <stp>ASK</stp>
        <stp>.NDXP250506C19725</stp>
        <tr r="DC166" s="1"/>
        <tr r="DC166" s="1"/>
      </tp>
      <tp>
        <v>0</v>
        <stp/>
        <stp>BID</stp>
        <stp>.NDXP250506C19825</stp>
        <tr r="DE162" s="1"/>
        <tr r="DE162" s="1"/>
      </tp>
      <tp>
        <v>97.7</v>
        <stp/>
        <stp>ASK</stp>
        <stp>.NDXP250506C19700</stp>
        <tr r="DC167" s="1"/>
        <tr r="DC167" s="1"/>
      </tp>
      <tp>
        <v>1</v>
        <stp/>
        <stp>BID</stp>
        <stp>.NDXP250506C19800</stp>
        <tr r="DE163" s="1"/>
        <tr r="DE163" s="1"/>
      </tp>
      <tp>
        <v>0.05</v>
        <stp/>
        <stp>ASK</stp>
        <stp>.NDXP250506P19750</stp>
        <tr r="DD165" s="1"/>
        <tr r="DD165" s="1"/>
      </tp>
      <tp>
        <v>52.3</v>
        <stp/>
        <stp>BID</stp>
        <stp>.NDXP250506P19850</stp>
        <tr r="DF161" s="1"/>
        <tr r="DF161" s="1"/>
      </tp>
      <tp>
        <v>2.4500000000000002</v>
        <stp/>
        <stp>ASK</stp>
        <stp>.NDXP250506P19775</stp>
        <tr r="DD164" s="1"/>
        <tr r="DD164" s="1"/>
      </tp>
      <tp>
        <v>77.3</v>
        <stp/>
        <stp>BID</stp>
        <stp>.NDXP250506P19875</stp>
        <tr r="DF160" s="1"/>
        <tr r="DF160" s="1"/>
      </tp>
      <tp>
        <v>0.1</v>
        <stp/>
        <stp>ASK</stp>
        <stp>.NDXP250506P19700</stp>
        <tr r="DD167" s="1"/>
        <tr r="DD167" s="1"/>
      </tp>
      <tp>
        <v>4.7</v>
        <stp/>
        <stp>BID</stp>
        <stp>.NDXP250506P19800</stp>
        <tr r="DF163" s="1"/>
        <tr r="DF163" s="1"/>
      </tp>
      <tp>
        <v>0.2</v>
        <stp/>
        <stp>ASK</stp>
        <stp>.NDXP250506P19725</stp>
        <tr r="DD166" s="1"/>
        <tr r="DD166" s="1"/>
      </tp>
      <tp>
        <v>28.1</v>
        <stp/>
        <stp>BID</stp>
        <stp>.NDXP250506P19825</stp>
        <tr r="DF162" s="1"/>
        <tr r="DF162" s="1"/>
      </tp>
      <tp t="s">
        <v>N/A</v>
        <stp/>
        <stp>VOLUME</stp>
        <stp>.NDXPP19975</stp>
        <tr r="B157" s="2"/>
        <tr r="G157" s="2"/>
        <tr r="F157" s="2"/>
        <tr r="C157" s="2"/>
      </tp>
      <tp t="s">
        <v>N/A</v>
        <stp/>
        <stp>VOLUME</stp>
        <stp>.NDXPP19950</stp>
        <tr r="B158" s="2"/>
        <tr r="F158" s="2"/>
        <tr r="G158" s="2"/>
        <tr r="C158" s="2"/>
      </tp>
      <tp t="s">
        <v>N/A</v>
        <stp/>
        <stp>VOLUME</stp>
        <stp>.NDXPP19925</stp>
        <tr r="F159" s="2"/>
        <tr r="G159" s="2"/>
        <tr r="C159" s="2"/>
        <tr r="B159" s="2"/>
      </tp>
      <tp t="s">
        <v>N/A</v>
        <stp/>
        <stp>VOLUME</stp>
        <stp>.NDXPP19900</stp>
        <tr r="F160" s="2"/>
        <tr r="B160" s="2"/>
        <tr r="C160" s="2"/>
        <tr r="G160" s="2"/>
      </tp>
      <tp t="s">
        <v>N/A</v>
        <stp/>
        <stp>VOLUME</stp>
        <stp>.NDXPC19950</stp>
        <tr r="B158" s="2"/>
        <tr r="F158" s="2"/>
        <tr r="G158" s="2"/>
        <tr r="C158" s="2"/>
      </tp>
      <tp t="s">
        <v>N/A</v>
        <stp/>
        <stp>VOLUME</stp>
        <stp>.NDXPC19975</stp>
        <tr r="B157" s="2"/>
        <tr r="G157" s="2"/>
        <tr r="F157" s="2"/>
        <tr r="C157" s="2"/>
      </tp>
      <tp t="s">
        <v>N/A</v>
        <stp/>
        <stp>VOLUME</stp>
        <stp>.NDXPC19900</stp>
        <tr r="F160" s="2"/>
        <tr r="B160" s="2"/>
        <tr r="C160" s="2"/>
        <tr r="G160" s="2"/>
      </tp>
      <tp t="s">
        <v>N/A</v>
        <stp/>
        <stp>VOLUME</stp>
        <stp>.NDXPC19925</stp>
        <tr r="F159" s="2"/>
        <tr r="G159" s="2"/>
        <tr r="C159" s="2"/>
        <tr r="B159" s="2"/>
      </tp>
      <tp>
        <v>122.7</v>
        <stp/>
        <stp>ASK</stp>
        <stp>.NDXP250506C19675</stp>
        <tr r="DC168" s="1"/>
        <tr r="DC168" s="1"/>
      </tp>
      <tp>
        <v>0</v>
        <stp/>
        <stp>BID</stp>
        <stp>.NDXP250506C19975</stp>
        <tr r="DE156" s="1"/>
        <tr r="DE156" s="1"/>
      </tp>
      <tp>
        <v>147.69999999999999</v>
        <stp/>
        <stp>ASK</stp>
        <stp>.NDXP250506C19650</stp>
        <tr r="DC169" s="1"/>
        <tr r="DC169" s="1"/>
      </tp>
      <tp>
        <v>0</v>
        <stp/>
        <stp>BID</stp>
        <stp>.NDXP250506C19950</stp>
        <tr r="DE157" s="1"/>
        <tr r="DE157" s="1"/>
      </tp>
      <tp>
        <v>172.9</v>
        <stp/>
        <stp>ASK</stp>
        <stp>.NDXP250506C19625</stp>
        <tr r="DC170" s="1"/>
        <tr r="DC170" s="1"/>
      </tp>
      <tp>
        <v>0</v>
        <stp/>
        <stp>BID</stp>
        <stp>.NDXP250506C19925</stp>
        <tr r="DE158" s="1"/>
        <tr r="DE158" s="1"/>
      </tp>
      <tp>
        <v>197.9</v>
        <stp/>
        <stp>ASK</stp>
        <stp>.NDXP250506C19600</stp>
        <tr r="DC171" s="1"/>
        <tr r="DC171" s="1"/>
      </tp>
      <tp>
        <v>0</v>
        <stp/>
        <stp>BID</stp>
        <stp>.NDXP250506C19900</stp>
        <tr r="DE159" s="1"/>
        <tr r="DE159" s="1"/>
      </tp>
      <tp>
        <v>0.05</v>
        <stp/>
        <stp>ASK</stp>
        <stp>.NDXP250506P19650</stp>
        <tr r="DD169" s="1"/>
        <tr r="DD169" s="1"/>
      </tp>
      <tp>
        <v>152.30000000000001</v>
        <stp/>
        <stp>BID</stp>
        <stp>.NDXP250506P19950</stp>
        <tr r="DF157" s="1"/>
        <tr r="DF157" s="1"/>
      </tp>
      <tp>
        <v>10</v>
        <stp/>
        <stp>ASK</stp>
        <stp>.NDXP250506P19675</stp>
        <tr r="DD168" s="1"/>
        <tr r="DD168" s="1"/>
      </tp>
      <tp>
        <v>177.1</v>
        <stp/>
        <stp>BID</stp>
        <stp>.NDXP250506P19975</stp>
        <tr r="DF156" s="1"/>
        <tr r="DF156" s="1"/>
      </tp>
      <tp>
        <v>0.2</v>
        <stp/>
        <stp>ASK</stp>
        <stp>.NDXP250506P19600</stp>
        <tr r="DD171" s="1"/>
        <tr r="DD171" s="1"/>
      </tp>
      <tp>
        <v>99.9</v>
        <stp/>
        <stp>BID</stp>
        <stp>.NDXP250506P19900</stp>
        <tr r="DF159" s="1"/>
        <tr r="DF159" s="1"/>
      </tp>
      <tp>
        <v>19.8</v>
        <stp/>
        <stp>ASK</stp>
        <stp>.NDXP250506P19625</stp>
        <tr r="DD170" s="1"/>
        <tr r="DD170" s="1"/>
      </tp>
      <tp>
        <v>127.3</v>
        <stp/>
        <stp>BID</stp>
        <stp>.NDXP250506P19925</stp>
        <tr r="DF158" s="1"/>
        <tr r="DF158" s="1"/>
      </tp>
      <tp t="s">
        <v>N/A</v>
        <stp/>
        <stp>VOLUME</stp>
        <stp>.NDXPP19875</stp>
        <tr r="B161" s="2"/>
        <tr r="C161" s="2"/>
        <tr r="F161" s="2"/>
        <tr r="G161" s="2"/>
      </tp>
      <tp t="s">
        <v>N/A</v>
        <stp/>
        <stp>VOLUME</stp>
        <stp>.NDXPP19850</stp>
        <tr r="B162" s="2"/>
        <tr r="F162" s="2"/>
        <tr r="C162" s="2"/>
        <tr r="G162" s="2"/>
      </tp>
      <tp t="s">
        <v>N/A</v>
        <stp/>
        <stp>VOLUME</stp>
        <stp>.NDXPP19825</stp>
        <tr r="B163" s="2"/>
        <tr r="C163" s="2"/>
        <tr r="F163" s="2"/>
        <tr r="G163" s="2"/>
      </tp>
      <tp t="s">
        <v>N/A</v>
        <stp/>
        <stp>VOLUME</stp>
        <stp>.NDXPP19800</stp>
        <tr r="C164" s="2"/>
        <tr r="B164" s="2"/>
        <tr r="G164" s="2"/>
        <tr r="F164" s="2"/>
      </tp>
      <tp>
        <v>221.85</v>
        <stp/>
        <stp>LAST</stp>
        <stp>.SPXW250506P5850</stp>
        <tr r="DB87" s="1"/>
        <tr r="DB87" s="1"/>
      </tp>
      <tp>
        <v>0.05</v>
        <stp/>
        <stp>LAST</stp>
        <stp>.SPXW250506C5850</stp>
        <tr r="DA87" s="1"/>
        <tr r="DA87" s="1"/>
      </tp>
      <tp>
        <v>216.77</v>
        <stp/>
        <stp>LAST</stp>
        <stp>.SPXW250506P5840</stp>
        <tr r="DB88" s="1"/>
        <tr r="DB88" s="1"/>
      </tp>
      <tp>
        <v>0.03</v>
        <stp/>
        <stp>LAST</stp>
        <stp>.SPXW250506C5840</stp>
        <tr r="DA88" s="1"/>
        <tr r="DA88" s="1"/>
      </tp>
      <tp>
        <v>0</v>
        <stp/>
        <stp>LAST</stp>
        <stp>.SPXW250506P5870</stp>
        <tr r="DB85" s="1"/>
        <tr r="DB85" s="1"/>
      </tp>
      <tp>
        <v>0.03</v>
        <stp/>
        <stp>LAST</stp>
        <stp>.SPXW250506C5870</stp>
        <tr r="DA85" s="1"/>
        <tr r="DA85" s="1"/>
      </tp>
      <tp>
        <v>0</v>
        <stp/>
        <stp>LAST</stp>
        <stp>.SPXW250506P5860</stp>
        <tr r="DB86" s="1"/>
        <tr r="DB86" s="1"/>
      </tp>
      <tp>
        <v>0.03</v>
        <stp/>
        <stp>LAST</stp>
        <stp>.SPXW250506C5860</stp>
        <tr r="DA86" s="1"/>
        <tr r="DA86" s="1"/>
      </tp>
      <tp>
        <v>189.34</v>
        <stp/>
        <stp>LAST</stp>
        <stp>.SPXW250506P5810</stp>
        <tr r="DB91" s="1"/>
        <tr r="DB91" s="1"/>
      </tp>
      <tp>
        <v>0.03</v>
        <stp/>
        <stp>LAST</stp>
        <stp>.SPXW250506C5810</stp>
        <tr r="DA91" s="1"/>
        <tr r="DA91" s="1"/>
      </tp>
      <tp>
        <v>180.79</v>
        <stp/>
        <stp>LAST</stp>
        <stp>.SPXW250506P5800</stp>
        <tr r="DB92" s="1"/>
        <tr r="DB92" s="1"/>
      </tp>
      <tp>
        <v>0.03</v>
        <stp/>
        <stp>LAST</stp>
        <stp>.SPXW250506C5800</stp>
        <tr r="DA92" s="1"/>
        <tr r="DA92" s="1"/>
      </tp>
      <tp>
        <v>0</v>
        <stp/>
        <stp>LAST</stp>
        <stp>.SPXW250506P5830</stp>
        <tr r="DB89" s="1"/>
        <tr r="DB89" s="1"/>
      </tp>
      <tp>
        <v>0.03</v>
        <stp/>
        <stp>LAST</stp>
        <stp>.SPXW250506C5830</stp>
        <tr r="DA89" s="1"/>
        <tr r="DA89" s="1"/>
      </tp>
      <tp>
        <v>201.18</v>
        <stp/>
        <stp>LAST</stp>
        <stp>.SPXW250506P5820</stp>
        <tr r="DB90" s="1"/>
        <tr r="DB90" s="1"/>
      </tp>
      <tp>
        <v>0.03</v>
        <stp/>
        <stp>LAST</stp>
        <stp>.SPXW250506C5820</stp>
        <tr r="DA90" s="1"/>
        <tr r="DA90" s="1"/>
      </tp>
      <tp t="s">
        <v>N/A</v>
        <stp/>
        <stp>VOLUME</stp>
        <stp>.NDXPC19850</stp>
        <tr r="B162" s="2"/>
        <tr r="F162" s="2"/>
        <tr r="C162" s="2"/>
        <tr r="G162" s="2"/>
      </tp>
      <tp t="s">
        <v>N/A</v>
        <stp/>
        <stp>VOLUME</stp>
        <stp>.NDXPC19875</stp>
        <tr r="B161" s="2"/>
        <tr r="C161" s="2"/>
        <tr r="F161" s="2"/>
        <tr r="G161" s="2"/>
      </tp>
      <tp t="s">
        <v>N/A</v>
        <stp/>
        <stp>VOLUME</stp>
        <stp>.NDXPC19800</stp>
        <tr r="C164" s="2"/>
        <tr r="B164" s="2"/>
        <tr r="G164" s="2"/>
        <tr r="F164" s="2"/>
      </tp>
      <tp t="s">
        <v>N/A</v>
        <stp/>
        <stp>VOLUME</stp>
        <stp>.NDXPC19825</stp>
        <tr r="B163" s="2"/>
        <tr r="C163" s="2"/>
        <tr r="F163" s="2"/>
        <tr r="G163" s="2"/>
      </tp>
      <tp>
        <v>651.5</v>
        <stp/>
        <stp>ASK</stp>
        <stp>.NDXP250506C19175</stp>
        <tr r="DC188" s="1"/>
        <tr r="DC188" s="1"/>
      </tp>
      <tp>
        <v>19.8</v>
        <stp/>
        <stp>ASK</stp>
        <stp>.NDXP250506C20175</stp>
        <tr r="DC148" s="1"/>
        <tr r="DC148" s="1"/>
      </tp>
      <tp>
        <v>676.5</v>
        <stp/>
        <stp>ASK</stp>
        <stp>.NDXP250506C19150</stp>
        <tr r="DC189" s="1"/>
        <tr r="DC189" s="1"/>
      </tp>
      <tp>
        <v>19.8</v>
        <stp/>
        <stp>ASK</stp>
        <stp>.NDXP250506C20150</stp>
        <tr r="DC149" s="1"/>
        <tr r="DC149" s="1"/>
      </tp>
      <tp>
        <v>19.8</v>
        <stp/>
        <stp>ASK</stp>
        <stp>.NDXP250506C20125</stp>
        <tr r="DC150" s="1"/>
        <tr r="DC150" s="1"/>
      </tp>
      <tp>
        <v>0.1</v>
        <stp/>
        <stp>ASK</stp>
        <stp>.NDXP250506C20100</stp>
        <tr r="DC151" s="1"/>
        <tr r="DC151" s="1"/>
      </tp>
      <tp>
        <v>3</v>
        <stp/>
        <stp>ASK</stp>
        <stp>.NDXP250506P19150</stp>
        <tr r="DD189" s="1"/>
        <tr r="DD189" s="1"/>
      </tp>
      <tp>
        <v>385.2</v>
        <stp/>
        <stp>ASK</stp>
        <stp>.NDXP250506P20150</stp>
        <tr r="DD149" s="1"/>
        <tr r="DD149" s="1"/>
      </tp>
      <tp>
        <v>19.8</v>
        <stp/>
        <stp>ASK</stp>
        <stp>.NDXP250506P19175</stp>
        <tr r="DD188" s="1"/>
        <tr r="DD188" s="1"/>
      </tp>
      <tp>
        <v>410.2</v>
        <stp/>
        <stp>ASK</stp>
        <stp>.NDXP250506P20175</stp>
        <tr r="DD148" s="1"/>
        <tr r="DD148" s="1"/>
      </tp>
      <tp>
        <v>335.9</v>
        <stp/>
        <stp>ASK</stp>
        <stp>.NDXP250506P20100</stp>
        <tr r="DD151" s="1"/>
        <tr r="DD151" s="1"/>
      </tp>
      <tp>
        <v>362.4</v>
        <stp/>
        <stp>ASK</stp>
        <stp>.NDXP250506P20125</stp>
        <tr r="DD150" s="1"/>
        <tr r="DD150" s="1"/>
      </tp>
      <tp>
        <v>19.8</v>
        <stp/>
        <stp>ASK</stp>
        <stp>.NDXP250506C20075</stp>
        <tr r="DC152" s="1"/>
        <tr r="DC152" s="1"/>
      </tp>
      <tp>
        <v>19</v>
        <stp/>
        <stp>ASK</stp>
        <stp>.NDXP250506C20050</stp>
        <tr r="DC153" s="1"/>
        <tr r="DC153" s="1"/>
      </tp>
      <tp>
        <v>19.8</v>
        <stp/>
        <stp>ASK</stp>
        <stp>.NDXP250506C20025</stp>
        <tr r="DC154" s="1"/>
        <tr r="DC154" s="1"/>
      </tp>
      <tp>
        <v>0.05</v>
        <stp/>
        <stp>ASK</stp>
        <stp>.NDXP250506C20000</stp>
        <tr r="DC155" s="1"/>
        <tr r="DC155" s="1"/>
      </tp>
      <tp>
        <v>289.2</v>
        <stp/>
        <stp>ASK</stp>
        <stp>.NDXP250506P20050</stp>
        <tr r="DD153" s="1"/>
        <tr r="DD153" s="1"/>
      </tp>
      <tp>
        <v>312.7</v>
        <stp/>
        <stp>ASK</stp>
        <stp>.NDXP250506P20075</stp>
        <tr r="DD152" s="1"/>
        <tr r="DD152" s="1"/>
      </tp>
      <tp>
        <v>220.5</v>
        <stp/>
        <stp>ASK</stp>
        <stp>.NDXP250506P20000</stp>
        <tr r="DD155" s="1"/>
        <tr r="DD155" s="1"/>
      </tp>
      <tp>
        <v>263</v>
        <stp/>
        <stp>ASK</stp>
        <stp>.NDXP250506P20025</stp>
        <tr r="DD154" s="1"/>
        <tr r="DD154" s="1"/>
      </tp>
      <tp>
        <v>439.7</v>
        <stp/>
        <stp>ASK</stp>
        <stp>.NDXP250506C19375</stp>
        <tr r="DC180" s="1"/>
        <tr r="DC180" s="1"/>
      </tp>
      <tp>
        <v>19.8</v>
        <stp/>
        <stp>ASK</stp>
        <stp>.NDXP250506C20375</stp>
        <tr r="DC140" s="1"/>
        <tr r="DC140" s="1"/>
      </tp>
      <tp>
        <v>491.7</v>
        <stp/>
        <stp>ASK</stp>
        <stp>.NDXP250506C19350</stp>
        <tr r="DC181" s="1"/>
        <tr r="DC181" s="1"/>
      </tp>
      <tp>
        <v>19.8</v>
        <stp/>
        <stp>ASK</stp>
        <stp>.NDXP250506C20350</stp>
        <tr r="DC141" s="1"/>
        <tr r="DC141" s="1"/>
      </tp>
      <tp>
        <v>503.3</v>
        <stp/>
        <stp>ASK</stp>
        <stp>.NDXP250506C19325</stp>
        <tr r="DC182" s="1"/>
        <tr r="DC182" s="1"/>
      </tp>
      <tp>
        <v>19.8</v>
        <stp/>
        <stp>ASK</stp>
        <stp>.NDXP250506C20325</stp>
        <tr r="DC142" s="1"/>
        <tr r="DC142" s="1"/>
      </tp>
      <tp>
        <v>528.29999999999995</v>
        <stp/>
        <stp>ASK</stp>
        <stp>.NDXP250506C19300</stp>
        <tr r="DC183" s="1"/>
        <tr r="DC183" s="1"/>
      </tp>
      <tp>
        <v>0.1</v>
        <stp/>
        <stp>ASK</stp>
        <stp>.NDXP250506C20300</stp>
        <tr r="DC143" s="1"/>
        <tr r="DC143" s="1"/>
      </tp>
      <tp>
        <v>19.8</v>
        <stp/>
        <stp>ASK</stp>
        <stp>.NDXP250506P19350</stp>
        <tr r="DD181" s="1"/>
        <tr r="DD181" s="1"/>
      </tp>
      <tp>
        <v>598.6</v>
        <stp/>
        <stp>ASK</stp>
        <stp>.NDXP250506P20350</stp>
        <tr r="DD141" s="1"/>
        <tr r="DD141" s="1"/>
      </tp>
      <tp>
        <v>19.8</v>
        <stp/>
        <stp>ASK</stp>
        <stp>.NDXP250506P19375</stp>
        <tr r="DD180" s="1"/>
        <tr r="DD180" s="1"/>
      </tp>
      <tp>
        <v>623.6</v>
        <stp/>
        <stp>ASK</stp>
        <stp>.NDXP250506P20375</stp>
        <tr r="DD140" s="1"/>
        <tr r="DD140" s="1"/>
      </tp>
      <tp>
        <v>0.15</v>
        <stp/>
        <stp>ASK</stp>
        <stp>.NDXP250506P19300</stp>
        <tr r="DD183" s="1"/>
        <tr r="DD183" s="1"/>
      </tp>
      <tp>
        <v>550.29999999999995</v>
        <stp/>
        <stp>ASK</stp>
        <stp>.NDXP250506P20300</stp>
        <tr r="DD143" s="1"/>
        <tr r="DD143" s="1"/>
      </tp>
      <tp>
        <v>19.8</v>
        <stp/>
        <stp>ASK</stp>
        <stp>.NDXP250506P19325</stp>
        <tr r="DD182" s="1"/>
        <tr r="DD182" s="1"/>
      </tp>
      <tp>
        <v>573.6</v>
        <stp/>
        <stp>ASK</stp>
        <stp>.NDXP250506P20325</stp>
        <tr r="DD142" s="1"/>
        <tr r="DD142" s="1"/>
      </tp>
      <tp>
        <v>553.6</v>
        <stp/>
        <stp>ASK</stp>
        <stp>.NDXP250506C19275</stp>
        <tr r="DC184" s="1"/>
        <tr r="DC184" s="1"/>
      </tp>
      <tp>
        <v>19.8</v>
        <stp/>
        <stp>ASK</stp>
        <stp>.NDXP250506C20275</stp>
        <tr r="DC144" s="1"/>
        <tr r="DC144" s="1"/>
      </tp>
      <tp>
        <v>578.6</v>
        <stp/>
        <stp>ASK</stp>
        <stp>.NDXP250506C19250</stp>
        <tr r="DC185" s="1"/>
        <tr r="DC185" s="1"/>
      </tp>
      <tp>
        <v>19.8</v>
        <stp/>
        <stp>ASK</stp>
        <stp>.NDXP250506C20250</stp>
        <tr r="DC145" s="1"/>
        <tr r="DC145" s="1"/>
      </tp>
      <tp>
        <v>603.6</v>
        <stp/>
        <stp>ASK</stp>
        <stp>.NDXP250506C19225</stp>
        <tr r="DC186" s="1"/>
        <tr r="DC186" s="1"/>
      </tp>
      <tp>
        <v>19.8</v>
        <stp/>
        <stp>ASK</stp>
        <stp>.NDXP250506C20225</stp>
        <tr r="DC146" s="1"/>
        <tr r="DC146" s="1"/>
      </tp>
      <tp>
        <v>628.6</v>
        <stp/>
        <stp>ASK</stp>
        <stp>.NDXP250506C19200</stp>
        <tr r="DC187" s="1"/>
        <tr r="DC187" s="1"/>
      </tp>
      <tp>
        <v>0.1</v>
        <stp/>
        <stp>ASK</stp>
        <stp>.NDXP250506C20200</stp>
        <tr r="DC147" s="1"/>
        <tr r="DC147" s="1"/>
      </tp>
      <tp>
        <v>0.25</v>
        <stp/>
        <stp>ASK</stp>
        <stp>.NDXP250506P19250</stp>
        <tr r="DD185" s="1"/>
        <tr r="DD185" s="1"/>
      </tp>
      <tp>
        <v>487.9</v>
        <stp/>
        <stp>ASK</stp>
        <stp>.NDXP250506P20250</stp>
        <tr r="DD145" s="1"/>
        <tr r="DD145" s="1"/>
      </tp>
      <tp>
        <v>19.8</v>
        <stp/>
        <stp>ASK</stp>
        <stp>.NDXP250506P19275</stp>
        <tr r="DD184" s="1"/>
        <tr r="DD184" s="1"/>
      </tp>
      <tp>
        <v>522.20000000000005</v>
        <stp/>
        <stp>ASK</stp>
        <stp>.NDXP250506P20275</stp>
        <tr r="DD144" s="1"/>
        <tr r="DD144" s="1"/>
      </tp>
      <tp>
        <v>19.8</v>
        <stp/>
        <stp>ASK</stp>
        <stp>.NDXP250506P19200</stp>
        <tr r="DD187" s="1"/>
        <tr r="DD187" s="1"/>
      </tp>
      <tp>
        <v>431</v>
        <stp/>
        <stp>ASK</stp>
        <stp>.NDXP250506P20200</stp>
        <tr r="DD147" s="1"/>
        <tr r="DD147" s="1"/>
      </tp>
      <tp>
        <v>19.8</v>
        <stp/>
        <stp>ASK</stp>
        <stp>.NDXP250506P19225</stp>
        <tr r="DD186" s="1"/>
        <tr r="DD186" s="1"/>
      </tp>
      <tp>
        <v>462.5</v>
        <stp/>
        <stp>ASK</stp>
        <stp>.NDXP250506P20225</stp>
        <tr r="DD146" s="1"/>
        <tr r="DD146" s="1"/>
      </tp>
      <tp>
        <v>0</v>
        <stp/>
        <stp>BID</stp>
        <stp>.NDXP250506C20275</stp>
        <tr r="DE144" s="1"/>
        <tr r="DE144" s="1"/>
      </tp>
      <tp>
        <v>476.4</v>
        <stp/>
        <stp>BID</stp>
        <stp>.NDXP250506C19275</stp>
        <tr r="DE184" s="1"/>
        <tr r="DE184" s="1"/>
      </tp>
      <tp>
        <v>0</v>
        <stp/>
        <stp>BID</stp>
        <stp>.NDXP250506C20250</stp>
        <tr r="DE145" s="1"/>
        <tr r="DE145" s="1"/>
      </tp>
      <tp>
        <v>499.1</v>
        <stp/>
        <stp>BID</stp>
        <stp>.NDXP250506C19250</stp>
        <tr r="DE185" s="1"/>
        <tr r="DE185" s="1"/>
      </tp>
      <tp>
        <v>0</v>
        <stp/>
        <stp>BID</stp>
        <stp>.NDXP250506C20225</stp>
        <tr r="DE146" s="1"/>
        <tr r="DE146" s="1"/>
      </tp>
      <tp>
        <v>524.1</v>
        <stp/>
        <stp>BID</stp>
        <stp>.NDXP250506C19225</stp>
        <tr r="DE186" s="1"/>
        <tr r="DE186" s="1"/>
      </tp>
      <tp>
        <v>0</v>
        <stp/>
        <stp>BID</stp>
        <stp>.NDXP250506C20200</stp>
        <tr r="DE147" s="1"/>
        <tr r="DE147" s="1"/>
      </tp>
      <tp>
        <v>551.4</v>
        <stp/>
        <stp>BID</stp>
        <stp>.NDXP250506C19200</stp>
        <tr r="DE187" s="1"/>
        <tr r="DE187" s="1"/>
      </tp>
      <tp>
        <v>410.5</v>
        <stp/>
        <stp>BID</stp>
        <stp>.NDXP250506P20250</stp>
        <tr r="DF145" s="1"/>
        <tr r="DF145" s="1"/>
      </tp>
      <tp>
        <v>0</v>
        <stp/>
        <stp>BID</stp>
        <stp>.NDXP250506P19250</stp>
        <tr r="DF185" s="1"/>
        <tr r="DF185" s="1"/>
      </tp>
      <tp>
        <v>445</v>
        <stp/>
        <stp>BID</stp>
        <stp>.NDXP250506P20275</stp>
        <tr r="DF144" s="1"/>
        <tr r="DF144" s="1"/>
      </tp>
      <tp>
        <v>0</v>
        <stp/>
        <stp>BID</stp>
        <stp>.NDXP250506P19275</stp>
        <tr r="DF184" s="1"/>
        <tr r="DF184" s="1"/>
      </tp>
      <tp>
        <v>385.2</v>
        <stp/>
        <stp>BID</stp>
        <stp>.NDXP250506P20200</stp>
        <tr r="DF147" s="1"/>
        <tr r="DF147" s="1"/>
      </tp>
      <tp>
        <v>0</v>
        <stp/>
        <stp>BID</stp>
        <stp>.NDXP250506P19200</stp>
        <tr r="DF187" s="1"/>
        <tr r="DF187" s="1"/>
      </tp>
      <tp>
        <v>412.8</v>
        <stp/>
        <stp>BID</stp>
        <stp>.NDXP250506P20225</stp>
        <tr r="DF146" s="1"/>
        <tr r="DF146" s="1"/>
      </tp>
      <tp>
        <v>0</v>
        <stp/>
        <stp>BID</stp>
        <stp>.NDXP250506P19225</stp>
        <tr r="DF186" s="1"/>
        <tr r="DF186" s="1"/>
      </tp>
      <tp t="s">
        <v>N/A</v>
        <stp/>
        <stp>VOLUME</stp>
        <stp>.NDXPP19375</stp>
        <tr r="F181" s="2"/>
        <tr r="C181" s="2"/>
        <tr r="B181" s="2"/>
        <tr r="G181" s="2"/>
      </tp>
      <tp t="s">
        <v>N/A</v>
        <stp/>
        <stp>VOLUME</stp>
        <stp>.NDXPP20375</stp>
        <tr r="G141" s="2"/>
        <tr r="F141" s="2"/>
        <tr r="C141" s="2"/>
        <tr r="B141" s="2"/>
      </tp>
      <tp t="s">
        <v>N/A</v>
        <stp/>
        <stp>VOLUME</stp>
        <stp>.NDXPP19350</stp>
        <tr r="G182" s="2"/>
        <tr r="F182" s="2"/>
        <tr r="C182" s="2"/>
        <tr r="B182" s="2"/>
      </tp>
      <tp t="s">
        <v>N/A</v>
        <stp/>
        <stp>VOLUME</stp>
        <stp>.NDXPP20350</stp>
        <tr r="G142" s="2"/>
        <tr r="F142" s="2"/>
        <tr r="B142" s="2"/>
        <tr r="C142" s="2"/>
      </tp>
      <tp t="s">
        <v>N/A</v>
        <stp/>
        <stp>VOLUME</stp>
        <stp>.NDXPP19325</stp>
        <tr r="B183" s="2"/>
        <tr r="C183" s="2"/>
        <tr r="G183" s="2"/>
        <tr r="F183" s="2"/>
      </tp>
      <tp t="s">
        <v>N/A</v>
        <stp/>
        <stp>VOLUME</stp>
        <stp>.NDXPP20325</stp>
        <tr r="G143" s="2"/>
        <tr r="F143" s="2"/>
        <tr r="C143" s="2"/>
        <tr r="B143" s="2"/>
      </tp>
      <tp t="s">
        <v>N/A</v>
        <stp/>
        <stp>VOLUME</stp>
        <stp>.NDXPP19300</stp>
        <tr r="B184" s="2"/>
        <tr r="F184" s="2"/>
        <tr r="G184" s="2"/>
        <tr r="C184" s="2"/>
      </tp>
      <tp t="s">
        <v>N/A</v>
        <stp/>
        <stp>VOLUME</stp>
        <stp>.NDXPP20300</stp>
        <tr r="G144" s="2"/>
        <tr r="F144" s="2"/>
        <tr r="C144" s="2"/>
        <tr r="B144" s="2"/>
      </tp>
      <tp t="s">
        <v>N/A</v>
        <stp/>
        <stp>VOLUME</stp>
        <stp>.NDXPC19350</stp>
        <tr r="G182" s="2"/>
        <tr r="F182" s="2"/>
        <tr r="C182" s="2"/>
        <tr r="B182" s="2"/>
      </tp>
      <tp t="s">
        <v>N/A</v>
        <stp/>
        <stp>VOLUME</stp>
        <stp>.NDXPC20350</stp>
        <tr r="G142" s="2"/>
        <tr r="F142" s="2"/>
        <tr r="B142" s="2"/>
        <tr r="C142" s="2"/>
      </tp>
      <tp t="s">
        <v>N/A</v>
        <stp/>
        <stp>VOLUME</stp>
        <stp>.NDXPC19375</stp>
        <tr r="F181" s="2"/>
        <tr r="C181" s="2"/>
        <tr r="B181" s="2"/>
        <tr r="G181" s="2"/>
      </tp>
      <tp t="s">
        <v>N/A</v>
        <stp/>
        <stp>VOLUME</stp>
        <stp>.NDXPC20375</stp>
        <tr r="G141" s="2"/>
        <tr r="F141" s="2"/>
        <tr r="C141" s="2"/>
        <tr r="B141" s="2"/>
      </tp>
      <tp t="s">
        <v>N/A</v>
        <stp/>
        <stp>VOLUME</stp>
        <stp>.NDXPC19300</stp>
        <tr r="B184" s="2"/>
        <tr r="F184" s="2"/>
        <tr r="G184" s="2"/>
        <tr r="C184" s="2"/>
      </tp>
      <tp t="s">
        <v>N/A</v>
        <stp/>
        <stp>VOLUME</stp>
        <stp>.NDXPC20300</stp>
        <tr r="G144" s="2"/>
        <tr r="F144" s="2"/>
        <tr r="C144" s="2"/>
        <tr r="B144" s="2"/>
      </tp>
      <tp>
        <v>19791.345000000001</v>
        <stp/>
        <stp>MARK</stp>
        <stp>NDX</stp>
        <tr r="E134" s="1"/>
      </tp>
      <tp t="s">
        <v>N/A</v>
        <stp/>
        <stp>VOLUME</stp>
        <stp>.NDXPC19325</stp>
        <tr r="B183" s="2"/>
        <tr r="C183" s="2"/>
        <tr r="G183" s="2"/>
        <tr r="F183" s="2"/>
      </tp>
      <tp t="s">
        <v>N/A</v>
        <stp/>
        <stp>VOLUME</stp>
        <stp>.NDXPC20325</stp>
        <tr r="G143" s="2"/>
        <tr r="F143" s="2"/>
        <tr r="C143" s="2"/>
        <tr r="B143" s="2"/>
      </tp>
      <tp>
        <v>0</v>
        <stp/>
        <stp>BID</stp>
        <stp>.NDXP250506C20375</stp>
        <tr r="DE140" s="1"/>
        <tr r="DE140" s="1"/>
      </tp>
      <tp>
        <v>390.1</v>
        <stp/>
        <stp>BID</stp>
        <stp>.NDXP250506C19375</stp>
        <tr r="DE180" s="1"/>
        <tr r="DE180" s="1"/>
      </tp>
      <tp>
        <v>0</v>
        <stp/>
        <stp>BID</stp>
        <stp>.NDXP250506C20350</stp>
        <tr r="DE141" s="1"/>
        <tr r="DE141" s="1"/>
      </tp>
      <tp>
        <v>412.2</v>
        <stp/>
        <stp>BID</stp>
        <stp>.NDXP250506C19350</stp>
        <tr r="DE181" s="1"/>
        <tr r="DE181" s="1"/>
      </tp>
      <tp>
        <v>0</v>
        <stp/>
        <stp>BID</stp>
        <stp>.NDXP250506C20325</stp>
        <tr r="DE142" s="1"/>
        <tr r="DE142" s="1"/>
      </tp>
      <tp>
        <v>437.2</v>
        <stp/>
        <stp>BID</stp>
        <stp>.NDXP250506C19325</stp>
        <tr r="DE182" s="1"/>
        <tr r="DE182" s="1"/>
      </tp>
      <tp>
        <v>0</v>
        <stp/>
        <stp>BID</stp>
        <stp>.NDXP250506C20300</stp>
        <tr r="DE143" s="1"/>
        <tr r="DE143" s="1"/>
      </tp>
      <tp>
        <v>451.4</v>
        <stp/>
        <stp>BID</stp>
        <stp>.NDXP250506C19300</stp>
        <tr r="DE183" s="1"/>
        <tr r="DE183" s="1"/>
      </tp>
      <tp>
        <v>518.79999999999995</v>
        <stp/>
        <stp>BID</stp>
        <stp>.NDXP250506P20350</stp>
        <tr r="DF141" s="1"/>
        <tr r="DF141" s="1"/>
      </tp>
      <tp>
        <v>0</v>
        <stp/>
        <stp>BID</stp>
        <stp>.NDXP250506P19350</stp>
        <tr r="DF181" s="1"/>
        <tr r="DF181" s="1"/>
      </tp>
      <tp>
        <v>545.9</v>
        <stp/>
        <stp>BID</stp>
        <stp>.NDXP250506P20375</stp>
        <tr r="DF140" s="1"/>
        <tr r="DF140" s="1"/>
      </tp>
      <tp>
        <v>0</v>
        <stp/>
        <stp>BID</stp>
        <stp>.NDXP250506P19375</stp>
        <tr r="DF180" s="1"/>
        <tr r="DF180" s="1"/>
      </tp>
      <tp>
        <v>471.4</v>
        <stp/>
        <stp>BID</stp>
        <stp>.NDXP250506P20300</stp>
        <tr r="DF143" s="1"/>
        <tr r="DF143" s="1"/>
      </tp>
      <tp>
        <v>0</v>
        <stp/>
        <stp>BID</stp>
        <stp>.NDXP250506P19300</stp>
        <tr r="DF183" s="1"/>
        <tr r="DF183" s="1"/>
      </tp>
      <tp>
        <v>495.9</v>
        <stp/>
        <stp>BID</stp>
        <stp>.NDXP250506P20325</stp>
        <tr r="DF142" s="1"/>
        <tr r="DF142" s="1"/>
      </tp>
      <tp>
        <v>0</v>
        <stp/>
        <stp>BID</stp>
        <stp>.NDXP250506P19325</stp>
        <tr r="DF182" s="1"/>
        <tr r="DF182" s="1"/>
      </tp>
      <tp t="s">
        <v>N/A</v>
        <stp/>
        <stp>VOLUME</stp>
        <stp>.NDXPP19275</stp>
        <tr r="G185" s="2"/>
        <tr r="C185" s="2"/>
        <tr r="F185" s="2"/>
        <tr r="B185" s="2"/>
      </tp>
      <tp t="s">
        <v>N/A</v>
        <stp/>
        <stp>VOLUME</stp>
        <stp>.NDXPP20275</stp>
        <tr r="G145" s="2"/>
        <tr r="B145" s="2"/>
        <tr r="C145" s="2"/>
        <tr r="F145" s="2"/>
      </tp>
      <tp t="s">
        <v>N/A</v>
        <stp/>
        <stp>VOLUME</stp>
        <stp>.NDXPP19250</stp>
        <tr r="G186" s="2"/>
        <tr r="B186" s="2"/>
        <tr r="C186" s="2"/>
        <tr r="F186" s="2"/>
      </tp>
      <tp t="s">
        <v>N/A</v>
        <stp/>
        <stp>VOLUME</stp>
        <stp>.NDXPP20250</stp>
        <tr r="B146" s="2"/>
        <tr r="C146" s="2"/>
        <tr r="F146" s="2"/>
        <tr r="G146" s="2"/>
      </tp>
      <tp t="s">
        <v>N/A</v>
        <stp/>
        <stp>VOLUME</stp>
        <stp>.NDXPP19225</stp>
        <tr r="G187" s="2"/>
        <tr r="F187" s="2"/>
        <tr r="C187" s="2"/>
        <tr r="B187" s="2"/>
      </tp>
      <tp t="s">
        <v>N/A</v>
        <stp/>
        <stp>VOLUME</stp>
        <stp>.NDXPP20225</stp>
        <tr r="G147" s="2"/>
        <tr r="F147" s="2"/>
        <tr r="C147" s="2"/>
        <tr r="B147" s="2"/>
      </tp>
      <tp t="s">
        <v>N/A</v>
        <stp/>
        <stp>VOLUME</stp>
        <stp>.NDXPP19200</stp>
        <tr r="F188" s="2"/>
        <tr r="C188" s="2"/>
        <tr r="G188" s="2"/>
        <tr r="B188" s="2"/>
      </tp>
      <tp t="s">
        <v>N/A</v>
        <stp/>
        <stp>VOLUME</stp>
        <stp>.NDXPP20200</stp>
        <tr r="G148" s="2"/>
        <tr r="B148" s="2"/>
        <tr r="C148" s="2"/>
        <tr r="F148" s="2"/>
      </tp>
      <tp t="s">
        <v>N/A</v>
        <stp/>
        <stp>VOLUME</stp>
        <stp>.NDXPC19250</stp>
        <tr r="G186" s="2"/>
        <tr r="B186" s="2"/>
        <tr r="C186" s="2"/>
        <tr r="F186" s="2"/>
      </tp>
      <tp t="s">
        <v>N/A</v>
        <stp/>
        <stp>VOLUME</stp>
        <stp>.NDXPC20250</stp>
        <tr r="B146" s="2"/>
        <tr r="C146" s="2"/>
        <tr r="F146" s="2"/>
        <tr r="G146" s="2"/>
      </tp>
      <tp t="s">
        <v>N/A</v>
        <stp/>
        <stp>VOLUME</stp>
        <stp>.NDXPC19275</stp>
        <tr r="G185" s="2"/>
        <tr r="C185" s="2"/>
        <tr r="F185" s="2"/>
        <tr r="B185" s="2"/>
      </tp>
      <tp t="s">
        <v>N/A</v>
        <stp/>
        <stp>VOLUME</stp>
        <stp>.NDXPC20275</stp>
        <tr r="G145" s="2"/>
        <tr r="B145" s="2"/>
        <tr r="C145" s="2"/>
        <tr r="F145" s="2"/>
      </tp>
      <tp t="s">
        <v>N/A</v>
        <stp/>
        <stp>VOLUME</stp>
        <stp>.NDXPC19200</stp>
        <tr r="F188" s="2"/>
        <tr r="C188" s="2"/>
        <tr r="G188" s="2"/>
        <tr r="B188" s="2"/>
      </tp>
      <tp t="s">
        <v>N/A</v>
        <stp/>
        <stp>VOLUME</stp>
        <stp>.NDXPC20200</stp>
        <tr r="G148" s="2"/>
        <tr r="B148" s="2"/>
        <tr r="C148" s="2"/>
        <tr r="F148" s="2"/>
      </tp>
      <tp t="s">
        <v>N/A</v>
        <stp/>
        <stp>VOLUME</stp>
        <stp>.NDXPC19225</stp>
        <tr r="G187" s="2"/>
        <tr r="F187" s="2"/>
        <tr r="C187" s="2"/>
        <tr r="B187" s="2"/>
      </tp>
      <tp t="s">
        <v>N/A</v>
        <stp/>
        <stp>VOLUME</stp>
        <stp>.NDXPC20225</stp>
        <tr r="G147" s="2"/>
        <tr r="F147" s="2"/>
        <tr r="C147" s="2"/>
        <tr r="B147" s="2"/>
      </tp>
      <tp>
        <v>0</v>
        <stp/>
        <stp>BID</stp>
        <stp>.NDXP250506C20075</stp>
        <tr r="DE152" s="1"/>
        <tr r="DE152" s="1"/>
      </tp>
      <tp>
        <v>0</v>
        <stp/>
        <stp>BID</stp>
        <stp>.NDXP250506C20050</stp>
        <tr r="DE153" s="1"/>
        <tr r="DE153" s="1"/>
      </tp>
      <tp>
        <v>0</v>
        <stp/>
        <stp>BID</stp>
        <stp>.NDXP250506C20025</stp>
        <tr r="DE154" s="1"/>
        <tr r="DE154" s="1"/>
      </tp>
      <tp>
        <v>0</v>
        <stp/>
        <stp>BID</stp>
        <stp>.NDXP250506C20000</stp>
        <tr r="DE155" s="1"/>
        <tr r="DE155" s="1"/>
      </tp>
      <tp>
        <v>239.7</v>
        <stp/>
        <stp>BID</stp>
        <stp>.NDXP250506P20050</stp>
        <tr r="DF153" s="1"/>
        <tr r="DF153" s="1"/>
      </tp>
      <tp>
        <v>264.8</v>
        <stp/>
        <stp>BID</stp>
        <stp>.NDXP250506P20075</stp>
        <tr r="DF152" s="1"/>
        <tr r="DF152" s="1"/>
      </tp>
      <tp>
        <v>202.1</v>
        <stp/>
        <stp>BID</stp>
        <stp>.NDXP250506P20000</stp>
        <tr r="DF155" s="1"/>
        <tr r="DF155" s="1"/>
      </tp>
      <tp>
        <v>214.5</v>
        <stp/>
        <stp>BID</stp>
        <stp>.NDXP250506P20025</stp>
        <tr r="DF154" s="1"/>
        <tr r="DF154" s="1"/>
      </tp>
      <tp t="s">
        <v>N/A</v>
        <stp/>
        <stp>VOLUME</stp>
        <stp>.NDXPP19175</stp>
        <tr r="B189" s="2"/>
        <tr r="G189" s="2"/>
        <tr r="C189" s="2"/>
        <tr r="F189" s="2"/>
      </tp>
      <tp t="s">
        <v>N/A</v>
        <stp/>
        <stp>VOLUME</stp>
        <stp>.NDXPP20175</stp>
        <tr r="C149" s="2"/>
        <tr r="F149" s="2"/>
        <tr r="G149" s="2"/>
        <tr r="B149" s="2"/>
      </tp>
      <tp t="s">
        <v>N/A</v>
        <stp/>
        <stp>VOLUME</stp>
        <stp>.NDXPP19150</stp>
        <tr r="C190" s="2"/>
        <tr r="B190" s="2"/>
        <tr r="F190" s="2"/>
        <tr r="G190" s="2"/>
      </tp>
      <tp t="s">
        <v>N/A</v>
        <stp/>
        <stp>VOLUME</stp>
        <stp>.NDXPP20150</stp>
        <tr r="G150" s="2"/>
        <tr r="C150" s="2"/>
        <tr r="B150" s="2"/>
        <tr r="F150" s="2"/>
      </tp>
      <tp t="s">
        <v>N/A</v>
        <stp/>
        <stp>VOLUME</stp>
        <stp>.NDXPP20125</stp>
        <tr r="B151" s="2"/>
        <tr r="F151" s="2"/>
        <tr r="C151" s="2"/>
        <tr r="G151" s="2"/>
      </tp>
      <tp t="s">
        <v>N/A</v>
        <stp/>
        <stp>VOLUME</stp>
        <stp>.NDXPP20100</stp>
        <tr r="C152" s="2"/>
        <tr r="G152" s="2"/>
        <tr r="F152" s="2"/>
        <tr r="B152" s="2"/>
      </tp>
      <tp t="s">
        <v>N/A</v>
        <stp/>
        <stp>VOLUME</stp>
        <stp>.NDXPC19150</stp>
        <tr r="C190" s="2"/>
        <tr r="B190" s="2"/>
        <tr r="F190" s="2"/>
        <tr r="G190" s="2"/>
      </tp>
      <tp t="s">
        <v>N/A</v>
        <stp/>
        <stp>VOLUME</stp>
        <stp>.NDXPC20150</stp>
        <tr r="G150" s="2"/>
        <tr r="C150" s="2"/>
        <tr r="B150" s="2"/>
        <tr r="F150" s="2"/>
      </tp>
      <tp t="s">
        <v>N/A</v>
        <stp/>
        <stp>VOLUME</stp>
        <stp>.NDXPC19175</stp>
        <tr r="B189" s="2"/>
        <tr r="G189" s="2"/>
        <tr r="C189" s="2"/>
        <tr r="F189" s="2"/>
      </tp>
      <tp t="s">
        <v>N/A</v>
        <stp/>
        <stp>VOLUME</stp>
        <stp>.NDXPC20175</stp>
        <tr r="C149" s="2"/>
        <tr r="F149" s="2"/>
        <tr r="G149" s="2"/>
        <tr r="B149" s="2"/>
      </tp>
      <tp t="s">
        <v>N/A</v>
        <stp/>
        <stp>VOLUME</stp>
        <stp>.NDXPC20100</stp>
        <tr r="C152" s="2"/>
        <tr r="G152" s="2"/>
        <tr r="F152" s="2"/>
        <tr r="B152" s="2"/>
      </tp>
      <tp t="s">
        <v>N/A</v>
        <stp/>
        <stp>VOLUME</stp>
        <stp>.NDXPC20125</stp>
        <tr r="B151" s="2"/>
        <tr r="F151" s="2"/>
        <tr r="C151" s="2"/>
        <tr r="G151" s="2"/>
      </tp>
      <tp>
        <v>0</v>
        <stp/>
        <stp>BID</stp>
        <stp>.NDXP250506C20175</stp>
        <tr r="DE148" s="1"/>
        <tr r="DE148" s="1"/>
      </tp>
      <tp>
        <v>574.1</v>
        <stp/>
        <stp>BID</stp>
        <stp>.NDXP250506C19175</stp>
        <tr r="DE188" s="1"/>
        <tr r="DE188" s="1"/>
      </tp>
      <tp>
        <v>0</v>
        <stp/>
        <stp>BID</stp>
        <stp>.NDXP250506C20150</stp>
        <tr r="DE149" s="1"/>
        <tr r="DE149" s="1"/>
      </tp>
      <tp>
        <v>599.1</v>
        <stp/>
        <stp>BID</stp>
        <stp>.NDXP250506C19150</stp>
        <tr r="DE189" s="1"/>
        <tr r="DE189" s="1"/>
      </tp>
      <tp>
        <v>0</v>
        <stp/>
        <stp>BID</stp>
        <stp>.NDXP250506C20125</stp>
        <tr r="DE150" s="1"/>
        <tr r="DE150" s="1"/>
      </tp>
      <tp>
        <v>0</v>
        <stp/>
        <stp>BID</stp>
        <stp>.NDXP250506C20100</stp>
        <tr r="DE151" s="1"/>
        <tr r="DE151" s="1"/>
      </tp>
      <tp>
        <v>341.2</v>
        <stp/>
        <stp>BID</stp>
        <stp>.NDXP250506P20150</stp>
        <tr r="DF149" s="1"/>
        <tr r="DF149" s="1"/>
      </tp>
      <tp>
        <v>0</v>
        <stp/>
        <stp>BID</stp>
        <stp>.NDXP250506P19150</stp>
        <tr r="DF189" s="1"/>
        <tr r="DF189" s="1"/>
      </tp>
      <tp>
        <v>366.2</v>
        <stp/>
        <stp>BID</stp>
        <stp>.NDXP250506P20175</stp>
        <tr r="DF148" s="1"/>
        <tr r="DF148" s="1"/>
      </tp>
      <tp>
        <v>0</v>
        <stp/>
        <stp>BID</stp>
        <stp>.NDXP250506P19175</stp>
        <tr r="DF188" s="1"/>
        <tr r="DF188" s="1"/>
      </tp>
      <tp>
        <v>289.8</v>
        <stp/>
        <stp>BID</stp>
        <stp>.NDXP250506P20100</stp>
        <tr r="DF151" s="1"/>
        <tr r="DF151" s="1"/>
      </tp>
      <tp>
        <v>316.2</v>
        <stp/>
        <stp>BID</stp>
        <stp>.NDXP250506P20125</stp>
        <tr r="DF150" s="1"/>
        <tr r="DF150" s="1"/>
      </tp>
      <tp t="s">
        <v>N/A</v>
        <stp/>
        <stp>VOLUME</stp>
        <stp>.NDXPP20075</stp>
        <tr r="F153" s="2"/>
        <tr r="G153" s="2"/>
        <tr r="B153" s="2"/>
        <tr r="C153" s="2"/>
      </tp>
      <tp t="s">
        <v>N/A</v>
        <stp/>
        <stp>VOLUME</stp>
        <stp>.NDXPP20050</stp>
        <tr r="F154" s="2"/>
        <tr r="C154" s="2"/>
        <tr r="B154" s="2"/>
        <tr r="G154" s="2"/>
      </tp>
      <tp t="s">
        <v>N/A</v>
        <stp/>
        <stp>VOLUME</stp>
        <stp>.NDXPP20025</stp>
        <tr r="G155" s="2"/>
        <tr r="C155" s="2"/>
        <tr r="F155" s="2"/>
        <tr r="B155" s="2"/>
      </tp>
      <tp t="s">
        <v>N/A</v>
        <stp/>
        <stp>VOLUME</stp>
        <stp>.NDXPP20000</stp>
        <tr r="B156" s="2"/>
        <tr r="F156" s="2"/>
        <tr r="G156" s="2"/>
        <tr r="C156" s="2"/>
      </tp>
      <tp t="s">
        <v>N/A</v>
        <stp/>
        <stp>VOLUME</stp>
        <stp>.NDXPC20050</stp>
        <tr r="F154" s="2"/>
        <tr r="C154" s="2"/>
        <tr r="B154" s="2"/>
        <tr r="G154" s="2"/>
      </tp>
      <tp t="s">
        <v>N/A</v>
        <stp/>
        <stp>VOLUME</stp>
        <stp>.NDXPC20075</stp>
        <tr r="F153" s="2"/>
        <tr r="G153" s="2"/>
        <tr r="B153" s="2"/>
        <tr r="C153" s="2"/>
      </tp>
      <tp t="s">
        <v>N/A</v>
        <stp/>
        <stp>VOLUME</stp>
        <stp>.NDXPC20000</stp>
        <tr r="B156" s="2"/>
        <tr r="F156" s="2"/>
        <tr r="G156" s="2"/>
        <tr r="C156" s="2"/>
      </tp>
      <tp t="s">
        <v>N/A</v>
        <stp/>
        <stp>VOLUME</stp>
        <stp>.NDXPC20025</stp>
        <tr r="G155" s="2"/>
        <tr r="C155" s="2"/>
        <tr r="F155" s="2"/>
        <tr r="B155" s="2"/>
      </tp>
      <tp>
        <v>19.8</v>
        <stp/>
        <stp>ASK</stp>
        <stp>.NDXP250506C19975</stp>
        <tr r="DC156" s="1"/>
        <tr r="DC156" s="1"/>
      </tp>
      <tp>
        <v>105.3</v>
        <stp/>
        <stp>BID</stp>
        <stp>.NDXP250506C19675</stp>
        <tr r="DE168" s="1"/>
        <tr r="DE168" s="1"/>
      </tp>
      <tp>
        <v>0.05</v>
        <stp/>
        <stp>ASK</stp>
        <stp>.NDXP250506C19950</stp>
        <tr r="DC157" s="1"/>
        <tr r="DC157" s="1"/>
      </tp>
      <tp>
        <v>130.30000000000001</v>
        <stp/>
        <stp>BID</stp>
        <stp>.NDXP250506C19650</stp>
        <tr r="DE169" s="1"/>
        <tr r="DE169" s="1"/>
      </tp>
      <tp>
        <v>0.2</v>
        <stp/>
        <stp>ASK</stp>
        <stp>.NDXP250506C19925</stp>
        <tr r="DC158" s="1"/>
        <tr r="DC158" s="1"/>
      </tp>
      <tp>
        <v>155.30000000000001</v>
        <stp/>
        <stp>BID</stp>
        <stp>.NDXP250506C19625</stp>
        <tr r="DE170" s="1"/>
        <tr r="DE170" s="1"/>
      </tp>
      <tp>
        <v>0.3</v>
        <stp/>
        <stp>ASK</stp>
        <stp>.NDXP250506C19900</stp>
        <tr r="DC159" s="1"/>
        <tr r="DC159" s="1"/>
      </tp>
      <tp>
        <v>180.1</v>
        <stp/>
        <stp>BID</stp>
        <stp>.NDXP250506C19600</stp>
        <tr r="DE171" s="1"/>
        <tr r="DE171" s="1"/>
      </tp>
      <tp>
        <v>170.5</v>
        <stp/>
        <stp>ASK</stp>
        <stp>.NDXP250506P19950</stp>
        <tr r="DD157" s="1"/>
        <tr r="DD157" s="1"/>
      </tp>
      <tp>
        <v>0</v>
        <stp/>
        <stp>BID</stp>
        <stp>.NDXP250506P19650</stp>
        <tr r="DF169" s="1"/>
        <tr r="DF169" s="1"/>
      </tp>
      <tp>
        <v>195.5</v>
        <stp/>
        <stp>ASK</stp>
        <stp>.NDXP250506P19975</stp>
        <tr r="DD156" s="1"/>
        <tr r="DD156" s="1"/>
      </tp>
      <tp>
        <v>0</v>
        <stp/>
        <stp>BID</stp>
        <stp>.NDXP250506P19675</stp>
        <tr r="DF168" s="1"/>
        <tr r="DF168" s="1"/>
      </tp>
      <tp>
        <v>100</v>
        <stp/>
        <stp>ASK</stp>
        <stp>.NDXP250506P19900</stp>
        <tr r="DD159" s="1"/>
        <tr r="DD159" s="1"/>
      </tp>
      <tp>
        <v>0</v>
        <stp/>
        <stp>BID</stp>
        <stp>.NDXP250506P19600</stp>
        <tr r="DF171" s="1"/>
        <tr r="DF171" s="1"/>
      </tp>
      <tp>
        <v>144.9</v>
        <stp/>
        <stp>ASK</stp>
        <stp>.NDXP250506P19925</stp>
        <tr r="DD158" s="1"/>
        <tr r="DD158" s="1"/>
      </tp>
      <tp>
        <v>0</v>
        <stp/>
        <stp>BID</stp>
        <stp>.NDXP250506P19625</stp>
        <tr r="DF170" s="1"/>
        <tr r="DF170" s="1"/>
      </tp>
      <tp t="s">
        <v>N/A</v>
        <stp/>
        <stp>VOLUME</stp>
        <stp>.NDXPP19775</stp>
        <tr r="F165" s="2"/>
        <tr r="B165" s="2"/>
        <tr r="G165" s="2"/>
        <tr r="C165" s="2"/>
      </tp>
      <tp t="s">
        <v>N/A</v>
        <stp/>
        <stp>VOLUME</stp>
        <stp>.NDXPP19750</stp>
        <tr r="G166" s="2"/>
        <tr r="F166" s="2"/>
        <tr r="C166" s="2"/>
        <tr r="B166" s="2"/>
      </tp>
      <tp t="s">
        <v>N/A</v>
        <stp/>
        <stp>VOLUME</stp>
        <stp>.NDXPP19725</stp>
        <tr r="G167" s="2"/>
        <tr r="B167" s="2"/>
        <tr r="F167" s="2"/>
        <tr r="C167" s="2"/>
      </tp>
      <tp t="s">
        <v>N/A</v>
        <stp/>
        <stp>VOLUME</stp>
        <stp>.NDXPP19700</stp>
        <tr r="F168" s="2"/>
        <tr r="B168" s="2"/>
        <tr r="G168" s="2"/>
        <tr r="C168" s="2"/>
      </tp>
      <tp>
        <v>138.33000000000001</v>
        <stp/>
        <stp>LAST</stp>
        <stp>.SPXW250506P5750</stp>
        <tr r="DB97" s="1"/>
        <tr r="DB97" s="1"/>
      </tp>
      <tp>
        <v>0.05</v>
        <stp/>
        <stp>LAST</stp>
        <stp>.SPXW250506C5750</stp>
        <tr r="DA97" s="1"/>
        <tr r="DA97" s="1"/>
      </tp>
      <tp>
        <v>133.04</v>
        <stp/>
        <stp>LAST</stp>
        <stp>.SPXW250506P5740</stp>
        <tr r="DB98" s="1"/>
        <tr r="DB98" s="1"/>
      </tp>
      <tp>
        <v>0.05</v>
        <stp/>
        <stp>LAST</stp>
        <stp>.SPXW250506C5740</stp>
        <tr r="DA98" s="1"/>
        <tr r="DA98" s="1"/>
      </tp>
      <tp>
        <v>158.91</v>
        <stp/>
        <stp>LAST</stp>
        <stp>.SPXW250506P5770</stp>
        <tr r="DB95" s="1"/>
        <tr r="DB95" s="1"/>
      </tp>
      <tp>
        <v>0.05</v>
        <stp/>
        <stp>LAST</stp>
        <stp>.SPXW250506C5770</stp>
        <tr r="DA95" s="1"/>
        <tr r="DA95" s="1"/>
      </tp>
      <tp>
        <v>139.96</v>
        <stp/>
        <stp>LAST</stp>
        <stp>.SPXW250506P5760</stp>
        <tr r="DB96" s="1"/>
        <tr r="DB96" s="1"/>
      </tp>
      <tp>
        <v>0.03</v>
        <stp/>
        <stp>LAST</stp>
        <stp>.SPXW250506C5760</stp>
        <tr r="DA96" s="1"/>
        <tr r="DA96" s="1"/>
      </tp>
      <tp>
        <v>90.9</v>
        <stp/>
        <stp>LAST</stp>
        <stp>.SPXW250506P5710</stp>
        <tr r="DB101" s="1"/>
        <tr r="DB101" s="1"/>
      </tp>
      <tp>
        <v>0.05</v>
        <stp/>
        <stp>LAST</stp>
        <stp>.SPXW250506C5710</stp>
        <tr r="DA101" s="1"/>
        <tr r="DA101" s="1"/>
      </tp>
      <tp>
        <v>91.5</v>
        <stp/>
        <stp>LAST</stp>
        <stp>.SPXW250506P5700</stp>
        <tr r="DB102" s="1"/>
        <tr r="DB102" s="1"/>
      </tp>
      <tp>
        <v>0.05</v>
        <stp/>
        <stp>LAST</stp>
        <stp>.SPXW250506C5700</stp>
        <tr r="DA102" s="1"/>
        <tr r="DA102" s="1"/>
      </tp>
      <tp>
        <v>101.75</v>
        <stp/>
        <stp>LAST</stp>
        <stp>.SPXW250506P5730</stp>
        <tr r="DB99" s="1"/>
        <tr r="DB99" s="1"/>
      </tp>
      <tp>
        <v>0.03</v>
        <stp/>
        <stp>LAST</stp>
        <stp>.SPXW250506C5730</stp>
        <tr r="DA99" s="1"/>
        <tr r="DA99" s="1"/>
      </tp>
      <tp>
        <v>92</v>
        <stp/>
        <stp>LAST</stp>
        <stp>.SPXW250506P5720</stp>
        <tr r="DB100" s="1"/>
        <tr r="DB100" s="1"/>
      </tp>
      <tp>
        <v>0.03</v>
        <stp/>
        <stp>LAST</stp>
        <stp>.SPXW250506C5720</stp>
        <tr r="DA100" s="1"/>
        <tr r="DA100" s="1"/>
      </tp>
      <tp t="s">
        <v>N/A</v>
        <stp/>
        <stp>VOLUME</stp>
        <stp>.NDXPC19750</stp>
        <tr r="G166" s="2"/>
        <tr r="F166" s="2"/>
        <tr r="C166" s="2"/>
        <tr r="B166" s="2"/>
      </tp>
      <tp t="s">
        <v>N/A</v>
        <stp/>
        <stp>VOLUME</stp>
        <stp>.NDXPC19775</stp>
        <tr r="F165" s="2"/>
        <tr r="B165" s="2"/>
        <tr r="G165" s="2"/>
        <tr r="C165" s="2"/>
      </tp>
      <tp>
        <v>193.3</v>
        <stp/>
        <stp>LAST</stp>
        <stp>.SPXW250506P5790</stp>
        <tr r="DB93" s="1"/>
        <tr r="DB93" s="1"/>
      </tp>
      <tp>
        <v>0.03</v>
        <stp/>
        <stp>LAST</stp>
        <stp>.SPXW250506C5790</stp>
        <tr r="DA93" s="1"/>
        <tr r="DA93" s="1"/>
      </tp>
      <tp>
        <v>153.37</v>
        <stp/>
        <stp>LAST</stp>
        <stp>.SPXW250506P5780</stp>
        <tr r="DB94" s="1"/>
        <tr r="DB94" s="1"/>
      </tp>
      <tp t="s">
        <v>N/A</v>
        <stp/>
        <stp>VOLUME</stp>
        <stp>.NDXPC19700</stp>
        <tr r="F168" s="2"/>
        <tr r="B168" s="2"/>
        <tr r="G168" s="2"/>
        <tr r="C168" s="2"/>
      </tp>
      <tp>
        <v>0.03</v>
        <stp/>
        <stp>LAST</stp>
        <stp>.SPXW250506C5780</stp>
        <tr r="DA94" s="1"/>
        <tr r="DA94" s="1"/>
      </tp>
      <tp t="s">
        <v>N/A</v>
        <stp/>
        <stp>VOLUME</stp>
        <stp>.NDXPC19725</stp>
        <tr r="G167" s="2"/>
        <tr r="B167" s="2"/>
        <tr r="F167" s="2"/>
        <tr r="C167" s="2"/>
      </tp>
      <tp>
        <v>19.8</v>
        <stp/>
        <stp>ASK</stp>
        <stp>.NDXP250506C19875</stp>
        <tr r="DC160" s="1"/>
        <tr r="DC160" s="1"/>
      </tp>
      <tp>
        <v>9.4</v>
        <stp/>
        <stp>BID</stp>
        <stp>.NDXP250506C19775</stp>
        <tr r="DE164" s="1"/>
        <tr r="DE164" s="1"/>
      </tp>
      <tp>
        <v>1.25</v>
        <stp/>
        <stp>ASK</stp>
        <stp>.NDXP250506C19850</stp>
        <tr r="DC161" s="1"/>
        <tr r="DC161" s="1"/>
      </tp>
      <tp>
        <v>30.1</v>
        <stp/>
        <stp>BID</stp>
        <stp>.NDXP250506C19750</stp>
        <tr r="DE165" s="1"/>
        <tr r="DE165" s="1"/>
      </tp>
      <tp>
        <v>19.8</v>
        <stp/>
        <stp>ASK</stp>
        <stp>.NDXP250506C19825</stp>
        <tr r="DC162" s="1"/>
        <tr r="DC162" s="1"/>
      </tp>
      <tp>
        <v>55.3</v>
        <stp/>
        <stp>BID</stp>
        <stp>.NDXP250506C19725</stp>
        <tr r="DE166" s="1"/>
        <tr r="DE166" s="1"/>
      </tp>
      <tp>
        <v>2</v>
        <stp/>
        <stp>ASK</stp>
        <stp>.NDXP250506C19800</stp>
        <tr r="DC163" s="1"/>
        <tr r="DC163" s="1"/>
      </tp>
      <tp>
        <v>80.3</v>
        <stp/>
        <stp>BID</stp>
        <stp>.NDXP250506C19700</stp>
        <tr r="DE167" s="1"/>
        <tr r="DE167" s="1"/>
      </tp>
      <tp>
        <v>72.3</v>
        <stp/>
        <stp>ASK</stp>
        <stp>.NDXP250506P19850</stp>
        <tr r="DD161" s="1"/>
        <tr r="DD161" s="1"/>
      </tp>
      <tp>
        <v>0</v>
        <stp/>
        <stp>BID</stp>
        <stp>.NDXP250506P19750</stp>
        <tr r="DF165" s="1"/>
        <tr r="DF165" s="1"/>
      </tp>
      <tp>
        <v>94.9</v>
        <stp/>
        <stp>ASK</stp>
        <stp>.NDXP250506P19875</stp>
        <tr r="DD160" s="1"/>
        <tr r="DD160" s="1"/>
      </tp>
      <tp>
        <v>0</v>
        <stp/>
        <stp>BID</stp>
        <stp>.NDXP250506P19775</stp>
        <tr r="DF164" s="1"/>
        <tr r="DF164" s="1"/>
      </tp>
      <tp>
        <v>5</v>
        <stp/>
        <stp>ASK</stp>
        <stp>.NDXP250506P19800</stp>
        <tr r="DD163" s="1"/>
        <tr r="DD163" s="1"/>
      </tp>
      <tp>
        <v>0</v>
        <stp/>
        <stp>BID</stp>
        <stp>.NDXP250506P19700</stp>
        <tr r="DF167" s="1"/>
        <tr r="DF167" s="1"/>
      </tp>
      <tp>
        <v>47.8</v>
        <stp/>
        <stp>ASK</stp>
        <stp>.NDXP250506P19825</stp>
        <tr r="DD162" s="1"/>
        <tr r="DD162" s="1"/>
      </tp>
      <tp>
        <v>0</v>
        <stp/>
        <stp>BID</stp>
        <stp>.NDXP250506P19725</stp>
        <tr r="DF166" s="1"/>
        <tr r="DF166" s="1"/>
      </tp>
      <tp t="s">
        <v>N/A</v>
        <stp/>
        <stp>VOLUME</stp>
        <stp>.NDXPP19675</stp>
        <tr r="G169" s="2"/>
        <tr r="C169" s="2"/>
        <tr r="F169" s="2"/>
        <tr r="B169" s="2"/>
      </tp>
      <tp t="s">
        <v>N/A</v>
        <stp/>
        <stp>VOLUME</stp>
        <stp>.NDXPP19650</stp>
        <tr r="B170" s="2"/>
        <tr r="C170" s="2"/>
        <tr r="G170" s="2"/>
        <tr r="F170" s="2"/>
      </tp>
      <tp t="s">
        <v>N/A</v>
        <stp/>
        <stp>VOLUME</stp>
        <stp>.NDXPP19625</stp>
        <tr r="C171" s="2"/>
        <tr r="F171" s="2"/>
        <tr r="G171" s="2"/>
        <tr r="B171" s="2"/>
      </tp>
      <tp t="s">
        <v>N/A</v>
        <stp/>
        <stp>VOLUME</stp>
        <stp>.NDXPP19600</stp>
        <tr r="G172" s="2"/>
        <tr r="F172" s="2"/>
        <tr r="B172" s="2"/>
        <tr r="C172" s="2"/>
      </tp>
      <tp>
        <v>35</v>
        <stp/>
        <stp>LAST</stp>
        <stp>.SPXW250506P5650</stp>
        <tr r="DB107" s="1"/>
        <tr r="DB107" s="1"/>
      </tp>
      <tp>
        <v>0.05</v>
        <stp/>
        <stp>LAST</stp>
        <stp>.SPXW250506C5650</stp>
        <tr r="DA107" s="1"/>
        <tr r="DA107" s="1"/>
      </tp>
      <tp>
        <v>31.88</v>
        <stp/>
        <stp>LAST</stp>
        <stp>.SPXW250506P5640</stp>
        <tr r="DB108" s="1"/>
        <tr r="DB108" s="1"/>
      </tp>
      <tp>
        <v>0.05</v>
        <stp/>
        <stp>LAST</stp>
        <stp>.SPXW250506C5640</stp>
        <tr r="DA108" s="1"/>
        <tr r="DA108" s="1"/>
      </tp>
      <tp>
        <v>60</v>
        <stp/>
        <stp>LAST</stp>
        <stp>.SPXW250506P5670</stp>
        <tr r="DB105" s="1"/>
        <tr r="DB105" s="1"/>
      </tp>
      <tp>
        <v>0.05</v>
        <stp/>
        <stp>LAST</stp>
        <stp>.SPXW250506C5670</stp>
        <tr r="DA105" s="1"/>
        <tr r="DA105" s="1"/>
      </tp>
      <tp>
        <v>44.07</v>
        <stp/>
        <stp>LAST</stp>
        <stp>.SPXW250506P5660</stp>
        <tr r="DB106" s="1"/>
        <tr r="DB106" s="1"/>
      </tp>
      <tp>
        <v>0.05</v>
        <stp/>
        <stp>LAST</stp>
        <stp>.SPXW250506C5660</stp>
        <tr r="DA106" s="1"/>
        <tr r="DA106" s="1"/>
      </tp>
      <tp>
        <v>1.7</v>
        <stp/>
        <stp>LAST</stp>
        <stp>.SPXW250506P5610</stp>
        <tr r="DB111" s="1"/>
        <tr r="DB111" s="1"/>
      </tp>
      <tp>
        <v>0.15</v>
        <stp/>
        <stp>LAST</stp>
        <stp>.SPXW250506C5610</stp>
        <tr r="DA111" s="1"/>
        <tr r="DA111" s="1"/>
      </tp>
      <tp>
        <v>0.05</v>
        <stp/>
        <stp>LAST</stp>
        <stp>.SPXW250506P5600</stp>
        <tr r="DB112" s="1"/>
        <tr r="DB112" s="1"/>
      </tp>
      <tp>
        <v>8.3000000000000007</v>
        <stp/>
        <stp>LAST</stp>
        <stp>.SPXW250506C5600</stp>
        <tr r="DA112" s="1"/>
        <tr r="DA112" s="1"/>
      </tp>
      <tp>
        <v>21.1</v>
        <stp/>
        <stp>LAST</stp>
        <stp>.SPXW250506P5630</stp>
        <tr r="DB109" s="1"/>
        <tr r="DB109" s="1"/>
      </tp>
      <tp>
        <v>0.05</v>
        <stp/>
        <stp>LAST</stp>
        <stp>.SPXW250506C5630</stp>
        <tr r="DA109" s="1"/>
        <tr r="DA109" s="1"/>
      </tp>
      <tp>
        <v>11.5</v>
        <stp/>
        <stp>LAST</stp>
        <stp>.SPXW250506P5620</stp>
        <tr r="DB110" s="1"/>
        <tr r="DB110" s="1"/>
      </tp>
      <tp>
        <v>0.05</v>
        <stp/>
        <stp>LAST</stp>
        <stp>.SPXW250506C5620</stp>
        <tr r="DA110" s="1"/>
        <tr r="DA110" s="1"/>
      </tp>
      <tp t="s">
        <v>N/A</v>
        <stp/>
        <stp>VOLUME</stp>
        <stp>.NDXPC19650</stp>
        <tr r="B170" s="2"/>
        <tr r="C170" s="2"/>
        <tr r="G170" s="2"/>
        <tr r="F170" s="2"/>
      </tp>
      <tp t="s">
        <v>N/A</v>
        <stp/>
        <stp>VOLUME</stp>
        <stp>.NDXPC19675</stp>
        <tr r="G169" s="2"/>
        <tr r="C169" s="2"/>
        <tr r="F169" s="2"/>
        <tr r="B169" s="2"/>
      </tp>
      <tp>
        <v>81.900000000000006</v>
        <stp/>
        <stp>LAST</stp>
        <stp>.SPXW250506P5690</stp>
        <tr r="DB103" s="1"/>
        <tr r="DB103" s="1"/>
      </tp>
      <tp>
        <v>0.05</v>
        <stp/>
        <stp>LAST</stp>
        <stp>.SPXW250506C5690</stp>
        <tr r="DA103" s="1"/>
        <tr r="DA103" s="1"/>
      </tp>
      <tp>
        <v>59.39</v>
        <stp/>
        <stp>LAST</stp>
        <stp>.SPXW250506P5680</stp>
        <tr r="DB104" s="1"/>
        <tr r="DB104" s="1"/>
      </tp>
      <tp t="s">
        <v>N/A</v>
        <stp/>
        <stp>VOLUME</stp>
        <stp>.NDXPC19600</stp>
        <tr r="G172" s="2"/>
        <tr r="F172" s="2"/>
        <tr r="B172" s="2"/>
        <tr r="C172" s="2"/>
      </tp>
      <tp>
        <v>0.03</v>
        <stp/>
        <stp>LAST</stp>
        <stp>.SPXW250506C5680</stp>
        <tr r="DA104" s="1"/>
        <tr r="DA104" s="1"/>
      </tp>
      <tp t="s">
        <v>N/A</v>
        <stp/>
        <stp>VOLUME</stp>
        <stp>.NDXPC19625</stp>
        <tr r="C171" s="2"/>
        <tr r="F171" s="2"/>
        <tr r="G171" s="2"/>
        <tr r="B171" s="2"/>
      </tp>
      <tp>
        <v>295</v>
        <stp/>
        <stp>BID</stp>
        <stp>.NDXP250506C19475</stp>
        <tr r="DE176" s="1"/>
        <tr r="DE176" s="1"/>
      </tp>
      <tp>
        <v>0</v>
        <stp/>
        <stp>BID</stp>
        <stp>.NDXP250506C20450</stp>
        <tr r="DE137" s="1"/>
        <tr r="DE137" s="1"/>
      </tp>
      <tp>
        <v>310.3</v>
        <stp/>
        <stp>BID</stp>
        <stp>.NDXP250506C19450</stp>
        <tr r="DE177" s="1"/>
        <tr r="DE177" s="1"/>
      </tp>
      <tp>
        <v>0</v>
        <stp/>
        <stp>BID</stp>
        <stp>.NDXP250506C20425</stp>
        <tr r="DE138" s="1"/>
        <tr r="DE138" s="1"/>
      </tp>
      <tp>
        <v>335.3</v>
        <stp/>
        <stp>BID</stp>
        <stp>.NDXP250506C19425</stp>
        <tr r="DE178" s="1"/>
        <tr r="DE178" s="1"/>
      </tp>
      <tp>
        <v>0</v>
        <stp/>
        <stp>BID</stp>
        <stp>.NDXP250506C20400</stp>
        <tr r="DE139" s="1"/>
        <tr r="DE139" s="1"/>
      </tp>
      <tp>
        <v>362.4</v>
        <stp/>
        <stp>BID</stp>
        <stp>.NDXP250506C19400</stp>
        <tr r="DE179" s="1"/>
        <tr r="DE179" s="1"/>
      </tp>
      <tp>
        <v>621.70000000000005</v>
        <stp/>
        <stp>BID</stp>
        <stp>.NDXP250506P20450</stp>
        <tr r="DF137" s="1"/>
        <tr r="DF137" s="1"/>
      </tp>
      <tp>
        <v>0</v>
        <stp/>
        <stp>BID</stp>
        <stp>.NDXP250506P19450</stp>
        <tr r="DF177" s="1"/>
        <tr r="DF177" s="1"/>
      </tp>
      <tp>
        <v>0</v>
        <stp/>
        <stp>BID</stp>
        <stp>.NDXP250506P19475</stp>
        <tr r="DF176" s="1"/>
        <tr r="DF176" s="1"/>
      </tp>
      <tp>
        <v>571.70000000000005</v>
        <stp/>
        <stp>BID</stp>
        <stp>.NDXP250506P20400</stp>
        <tr r="DF139" s="1"/>
        <tr r="DF139" s="1"/>
      </tp>
      <tp>
        <v>0</v>
        <stp/>
        <stp>BID</stp>
        <stp>.NDXP250506P19400</stp>
        <tr r="DF179" s="1"/>
        <tr r="DF179" s="1"/>
      </tp>
      <tp>
        <v>596.70000000000005</v>
        <stp/>
        <stp>BID</stp>
        <stp>.NDXP250506P20425</stp>
        <tr r="DF138" s="1"/>
        <tr r="DF138" s="1"/>
      </tp>
      <tp>
        <v>0</v>
        <stp/>
        <stp>BID</stp>
        <stp>.NDXP250506P19425</stp>
        <tr r="DF178" s="1"/>
        <tr r="DF178" s="1"/>
      </tp>
      <tp t="s">
        <v>N/A</v>
        <stp/>
        <stp>VOLUME</stp>
        <stp>.NDXPP19575</stp>
        <tr r="G173" s="2"/>
        <tr r="C173" s="2"/>
        <tr r="F173" s="2"/>
        <tr r="B173" s="2"/>
      </tp>
      <tp t="s">
        <v>N/A</v>
        <stp/>
        <stp>VOLUME</stp>
        <stp>.NDXPP19550</stp>
        <tr r="F174" s="2"/>
        <tr r="G174" s="2"/>
        <tr r="B174" s="2"/>
        <tr r="C174" s="2"/>
      </tp>
      <tp t="s">
        <v>N/A</v>
        <stp/>
        <stp>VOLUME</stp>
        <stp>.NDXPP19525</stp>
        <tr r="B175" s="2"/>
        <tr r="G175" s="2"/>
        <tr r="F175" s="2"/>
        <tr r="C175" s="2"/>
      </tp>
      <tp t="s">
        <v>N/A</v>
        <stp/>
        <stp>VOLUME</stp>
        <stp>.NDXPP19500</stp>
        <tr r="B176" s="2"/>
        <tr r="F176" s="2"/>
        <tr r="G176" s="2"/>
        <tr r="C176" s="2"/>
      </tp>
      <tp>
        <v>0.03</v>
        <stp/>
        <stp>LAST</stp>
        <stp>.SPXW250506P5550</stp>
        <tr r="DB117" s="1"/>
        <tr r="DB117" s="1"/>
      </tp>
      <tp>
        <v>61.6</v>
        <stp/>
        <stp>LAST</stp>
        <stp>.SPXW250506C5550</stp>
        <tr r="DA117" s="1"/>
        <tr r="DA117" s="1"/>
      </tp>
      <tp>
        <v>0.05</v>
        <stp/>
        <stp>LAST</stp>
        <stp>.SPXW250506P5540</stp>
        <tr r="DB118" s="1"/>
        <tr r="DB118" s="1"/>
      </tp>
      <tp>
        <v>75.7</v>
        <stp/>
        <stp>LAST</stp>
        <stp>.SPXW250506C5540</stp>
        <tr r="DA118" s="1"/>
        <tr r="DA118" s="1"/>
      </tp>
      <tp>
        <v>0.05</v>
        <stp/>
        <stp>LAST</stp>
        <stp>.SPXW250506P5570</stp>
        <tr r="DB115" s="1"/>
        <tr r="DB115" s="1"/>
      </tp>
      <tp>
        <v>39</v>
        <stp/>
        <stp>LAST</stp>
        <stp>.SPXW250506C5570</stp>
        <tr r="DA115" s="1"/>
        <tr r="DA115" s="1"/>
      </tp>
      <tp>
        <v>0.05</v>
        <stp/>
        <stp>LAST</stp>
        <stp>.SPXW250506P5560</stp>
        <tr r="DB116" s="1"/>
        <tr r="DB116" s="1"/>
      </tp>
      <tp>
        <v>53.7</v>
        <stp/>
        <stp>LAST</stp>
        <stp>.SPXW250506C5560</stp>
        <tr r="DA116" s="1"/>
        <tr r="DA116" s="1"/>
      </tp>
      <tp>
        <v>0.03</v>
        <stp/>
        <stp>LAST</stp>
        <stp>.SPXW250506P5510</stp>
        <tr r="DB121" s="1"/>
        <tr r="DB121" s="1"/>
      </tp>
      <tp>
        <v>118.78</v>
        <stp/>
        <stp>LAST</stp>
        <stp>.SPXW250506C5510</stp>
        <tr r="DA121" s="1"/>
        <tr r="DA121" s="1"/>
      </tp>
      <tp>
        <v>0.05</v>
        <stp/>
        <stp>LAST</stp>
        <stp>.SPXW250506P5500</stp>
        <tr r="DB122" s="1"/>
        <tr r="DB122" s="1"/>
      </tp>
      <tp>
        <v>128.6</v>
        <stp/>
        <stp>LAST</stp>
        <stp>.SPXW250506C5500</stp>
        <tr r="DA122" s="1"/>
        <tr r="DA122" s="1"/>
      </tp>
      <tp>
        <v>0.03</v>
        <stp/>
        <stp>LAST</stp>
        <stp>.SPXW250506P5530</stp>
        <tr r="DB119" s="1"/>
        <tr r="DB119" s="1"/>
      </tp>
      <tp>
        <v>85.7</v>
        <stp/>
        <stp>LAST</stp>
        <stp>.SPXW250506C5530</stp>
        <tr r="DA119" s="1"/>
        <tr r="DA119" s="1"/>
      </tp>
      <tp>
        <v>0.03</v>
        <stp/>
        <stp>LAST</stp>
        <stp>.SPXW250506P5520</stp>
        <tr r="DB120" s="1"/>
        <tr r="DB120" s="1"/>
      </tp>
      <tp>
        <v>92.6</v>
        <stp/>
        <stp>LAST</stp>
        <stp>.SPXW250506C5520</stp>
        <tr r="DA120" s="1"/>
        <tr r="DA120" s="1"/>
      </tp>
      <tp t="s">
        <v>N/A</v>
        <stp/>
        <stp>VOLUME</stp>
        <stp>.NDXPC19550</stp>
        <tr r="F174" s="2"/>
        <tr r="G174" s="2"/>
        <tr r="B174" s="2"/>
        <tr r="C174" s="2"/>
      </tp>
      <tp t="s">
        <v>N/A</v>
        <stp/>
        <stp>VOLUME</stp>
        <stp>.NDXPC19575</stp>
        <tr r="G173" s="2"/>
        <tr r="C173" s="2"/>
        <tr r="F173" s="2"/>
        <tr r="B173" s="2"/>
      </tp>
      <tp>
        <v>0.05</v>
        <stp/>
        <stp>LAST</stp>
        <stp>.SPXW250506P5590</stp>
        <tr r="DB113" s="1"/>
        <tr r="DB113" s="1"/>
      </tp>
      <tp>
        <v>18</v>
        <stp/>
        <stp>LAST</stp>
        <stp>.SPXW250506C5590</stp>
        <tr r="DA113" s="1"/>
        <tr r="DA113" s="1"/>
      </tp>
      <tp>
        <v>0.03</v>
        <stp/>
        <stp>LAST</stp>
        <stp>.SPXW250506P5580</stp>
        <tr r="DB114" s="1"/>
        <tr r="DB114" s="1"/>
      </tp>
      <tp t="s">
        <v>N/A</v>
        <stp/>
        <stp>VOLUME</stp>
        <stp>.NDXPC19500</stp>
        <tr r="B176" s="2"/>
        <tr r="F176" s="2"/>
        <tr r="G176" s="2"/>
        <tr r="C176" s="2"/>
      </tp>
      <tp>
        <v>28.4</v>
        <stp/>
        <stp>LAST</stp>
        <stp>.SPXW250506C5580</stp>
        <tr r="DA114" s="1"/>
        <tr r="DA114" s="1"/>
      </tp>
      <tp t="s">
        <v>N/A</v>
        <stp/>
        <stp>VOLUME</stp>
        <stp>.NDXPC19525</stp>
        <tr r="B175" s="2"/>
        <tr r="G175" s="2"/>
        <tr r="F175" s="2"/>
        <tr r="C175" s="2"/>
      </tp>
      <tp>
        <v>205.1</v>
        <stp/>
        <stp>BID</stp>
        <stp>.NDXP250506C19575</stp>
        <tr r="DE172" s="1"/>
        <tr r="DE172" s="1"/>
      </tp>
      <tp>
        <v>215.1</v>
        <stp/>
        <stp>BID</stp>
        <stp>.NDXP250506C19550</stp>
        <tr r="DE173" s="1"/>
        <tr r="DE173" s="1"/>
      </tp>
      <tp>
        <v>245.3</v>
        <stp/>
        <stp>BID</stp>
        <stp>.NDXP250506C19525</stp>
        <tr r="DE174" s="1"/>
        <tr r="DE174" s="1"/>
      </tp>
      <tp>
        <v>270.8</v>
        <stp/>
        <stp>BID</stp>
        <stp>.NDXP250506C19500</stp>
        <tr r="DE175" s="1"/>
        <tr r="DE175" s="1"/>
      </tp>
      <tp>
        <v>0</v>
        <stp/>
        <stp>BID</stp>
        <stp>.NDXP250506P19550</stp>
        <tr r="DF173" s="1"/>
        <tr r="DF173" s="1"/>
      </tp>
      <tp>
        <v>0</v>
        <stp/>
        <stp>BID</stp>
        <stp>.NDXP250506P19575</stp>
        <tr r="DF172" s="1"/>
        <tr r="DF172" s="1"/>
      </tp>
      <tp>
        <v>0</v>
        <stp/>
        <stp>BID</stp>
        <stp>.NDXP250506P19500</stp>
        <tr r="DF175" s="1"/>
        <tr r="DF175" s="1"/>
      </tp>
      <tp>
        <v>0</v>
        <stp/>
        <stp>BID</stp>
        <stp>.NDXP250506P19525</stp>
        <tr r="DF174" s="1"/>
        <tr r="DF174" s="1"/>
      </tp>
      <tp t="s">
        <v>N/A</v>
        <stp/>
        <stp>VOLUME</stp>
        <stp>.NDXPP19475</stp>
        <tr r="C177" s="2"/>
        <tr r="B177" s="2"/>
        <tr r="G177" s="2"/>
        <tr r="F177" s="2"/>
      </tp>
      <tp t="s">
        <v>N/A</v>
        <stp/>
        <stp>VOLUME</stp>
        <stp>.NDXPP19450</stp>
        <tr r="F178" s="2"/>
        <tr r="B178" s="2"/>
        <tr r="G178" s="2"/>
        <tr r="C178" s="2"/>
      </tp>
      <tp t="s">
        <v>N/A</v>
        <stp/>
        <stp>VOLUME</stp>
        <stp>.NDXPP20450</stp>
        <tr r="G138" s="2"/>
        <tr r="F138" s="2"/>
        <tr r="C138" s="2"/>
        <tr r="B138" s="2"/>
      </tp>
      <tp t="s">
        <v>N/A</v>
        <stp/>
        <stp>VOLUME</stp>
        <stp>.NDXPP19425</stp>
        <tr r="B179" s="2"/>
        <tr r="C179" s="2"/>
        <tr r="F179" s="2"/>
        <tr r="G179" s="2"/>
      </tp>
      <tp t="s">
        <v>N/A</v>
        <stp/>
        <stp>VOLUME</stp>
        <stp>.NDXPP20425</stp>
        <tr r="G139" s="2"/>
        <tr r="F139" s="2"/>
        <tr r="C139" s="2"/>
        <tr r="B139" s="2"/>
      </tp>
      <tp t="s">
        <v>N/A</v>
        <stp/>
        <stp>VOLUME</stp>
        <stp>.NDXPP19400</stp>
        <tr r="B180" s="2"/>
        <tr r="F180" s="2"/>
        <tr r="C180" s="2"/>
        <tr r="G180" s="2"/>
      </tp>
      <tp t="s">
        <v>N/A</v>
        <stp/>
        <stp>VOLUME</stp>
        <stp>.NDXPP20400</stp>
        <tr r="G140" s="2"/>
        <tr r="F140" s="2"/>
        <tr r="C140" s="2"/>
        <tr r="B140" s="2"/>
      </tp>
      <tp>
        <v>0.05</v>
        <stp/>
        <stp>LAST</stp>
        <stp>.SPXW250506P5450</stp>
        <tr r="DB127" s="1"/>
        <tr r="DB127" s="1"/>
      </tp>
      <tp>
        <v>176.47</v>
        <stp/>
        <stp>LAST</stp>
        <stp>.SPXW250506C5450</stp>
        <tr r="DA127" s="1"/>
        <tr r="DA127" s="1"/>
      </tp>
      <tp>
        <v>0.05</v>
        <stp/>
        <stp>LAST</stp>
        <stp>.SPXW250506P5440</stp>
        <tr r="DB128" s="1"/>
        <tr r="DB128" s="1"/>
      </tp>
      <tp>
        <v>187.84</v>
        <stp/>
        <stp>LAST</stp>
        <stp>.SPXW250506C5440</stp>
        <tr r="DA128" s="1"/>
        <tr r="DA128" s="1"/>
      </tp>
      <tp>
        <v>0.03</v>
        <stp/>
        <stp>LAST</stp>
        <stp>.SPXW250506P5470</stp>
        <tr r="DB125" s="1"/>
        <tr r="DB125" s="1"/>
      </tp>
      <tp>
        <v>148.63</v>
        <stp/>
        <stp>LAST</stp>
        <stp>.SPXW250506C5470</stp>
        <tr r="DA125" s="1"/>
        <tr r="DA125" s="1"/>
      </tp>
      <tp>
        <v>0.03</v>
        <stp/>
        <stp>LAST</stp>
        <stp>.SPXW250506P5460</stp>
        <tr r="DB126" s="1"/>
        <tr r="DB126" s="1"/>
      </tp>
      <tp>
        <v>164.9</v>
        <stp/>
        <stp>LAST</stp>
        <stp>.SPXW250506C5460</stp>
        <tr r="DA126" s="1"/>
        <tr r="DA126" s="1"/>
      </tp>
      <tp>
        <v>0.05</v>
        <stp/>
        <stp>LAST</stp>
        <stp>.SPXW250506P5430</stp>
        <tr r="DB129" s="1"/>
        <tr r="DB129" s="1"/>
      </tp>
      <tp>
        <v>194.3</v>
        <stp/>
        <stp>LAST</stp>
        <stp>.SPXW250506C5430</stp>
        <tr r="DA129" s="1"/>
        <tr r="DA129" s="1"/>
      </tp>
      <tp>
        <v>0.05</v>
        <stp/>
        <stp>LAST</stp>
        <stp>.SPXW250506P5420</stp>
        <tr r="DB130" s="1"/>
        <tr r="DB130" s="1"/>
      </tp>
      <tp>
        <v>202.83</v>
        <stp/>
        <stp>LAST</stp>
        <stp>.SPXW250506C5420</stp>
        <tr r="DA130" s="1"/>
        <tr r="DA130" s="1"/>
      </tp>
      <tp t="s">
        <v>N/A</v>
        <stp/>
        <stp>VOLUME</stp>
        <stp>.NDXPC19450</stp>
        <tr r="F178" s="2"/>
        <tr r="B178" s="2"/>
        <tr r="G178" s="2"/>
        <tr r="C178" s="2"/>
      </tp>
      <tp t="s">
        <v>N/A</v>
        <stp/>
        <stp>VOLUME</stp>
        <stp>.NDXPC20450</stp>
        <tr r="G138" s="2"/>
        <tr r="F138" s="2"/>
        <tr r="C138" s="2"/>
        <tr r="B138" s="2"/>
      </tp>
      <tp t="s">
        <v>N/A</v>
        <stp/>
        <stp>VOLUME</stp>
        <stp>.NDXPC19475</stp>
        <tr r="C177" s="2"/>
        <tr r="B177" s="2"/>
        <tr r="G177" s="2"/>
        <tr r="F177" s="2"/>
      </tp>
      <tp>
        <v>0.03</v>
        <stp/>
        <stp>LAST</stp>
        <stp>.SPXW250506P5490</stp>
        <tr r="DB123" s="1"/>
        <tr r="DB123" s="1"/>
      </tp>
      <tp>
        <v>132.80000000000001</v>
        <stp/>
        <stp>LAST</stp>
        <stp>.SPXW250506C5490</stp>
        <tr r="DA123" s="1"/>
        <tr r="DA123" s="1"/>
      </tp>
      <tp>
        <v>0.03</v>
        <stp/>
        <stp>LAST</stp>
        <stp>.SPXW250506P5480</stp>
        <tr r="DB124" s="1"/>
        <tr r="DB124" s="1"/>
      </tp>
      <tp t="s">
        <v>N/A</v>
        <stp/>
        <stp>VOLUME</stp>
        <stp>.NDXPC19400</stp>
        <tr r="B180" s="2"/>
        <tr r="F180" s="2"/>
        <tr r="C180" s="2"/>
        <tr r="G180" s="2"/>
      </tp>
      <tp t="s">
        <v>N/A</v>
        <stp/>
        <stp>VOLUME</stp>
        <stp>.NDXPC20400</stp>
        <tr r="G140" s="2"/>
        <tr r="F140" s="2"/>
        <tr r="C140" s="2"/>
        <tr r="B140" s="2"/>
      </tp>
      <tp>
        <v>143.30000000000001</v>
        <stp/>
        <stp>LAST</stp>
        <stp>.SPXW250506C5480</stp>
        <tr r="DA124" s="1"/>
        <tr r="DA124" s="1"/>
      </tp>
      <tp t="s">
        <v>N/A</v>
        <stp/>
        <stp>VOLUME</stp>
        <stp>.NDXPC19425</stp>
        <tr r="B179" s="2"/>
        <tr r="C179" s="2"/>
        <tr r="F179" s="2"/>
        <tr r="G179" s="2"/>
      </tp>
      <tp t="s">
        <v>N/A</v>
        <stp/>
        <stp>VOLUME</stp>
        <stp>.NDXPC20425</stp>
        <tr r="G139" s="2"/>
        <tr r="F139" s="2"/>
        <tr r="C139" s="2"/>
        <tr r="B139" s="2"/>
      </tp>
      <tp>
        <v>100.1</v>
        <stp/>
        <stp>ASK</stp>
        <stp>.SPXW250506C5510</stp>
        <tr r="DC121" s="1"/>
        <tr r="DC121" s="1"/>
      </tp>
      <tp>
        <v>0.05</v>
        <stp/>
        <stp>ASK</stp>
        <stp>.SPXW250506P5510</stp>
        <tr r="DD121" s="1"/>
        <tr r="DD121" s="1"/>
      </tp>
      <tp>
        <v>110.1</v>
        <stp/>
        <stp>ASK</stp>
        <stp>.SPXW250506C5500</stp>
        <tr r="DC122" s="1"/>
        <tr r="DC122" s="1"/>
      </tp>
      <tp>
        <v>0.05</v>
        <stp/>
        <stp>ASK</stp>
        <stp>.SPXW250506P5500</stp>
        <tr r="DD122" s="1"/>
        <tr r="DD122" s="1"/>
      </tp>
      <tp>
        <v>80.099999999999994</v>
        <stp/>
        <stp>ASK</stp>
        <stp>.SPXW250506C5530</stp>
        <tr r="DC119" s="1"/>
        <tr r="DC119" s="1"/>
      </tp>
      <tp>
        <v>0.05</v>
        <stp/>
        <stp>ASK</stp>
        <stp>.SPXW250506P5530</stp>
        <tr r="DD119" s="1"/>
        <tr r="DD119" s="1"/>
      </tp>
      <tp>
        <v>90.1</v>
        <stp/>
        <stp>ASK</stp>
        <stp>.SPXW250506C5520</stp>
        <tr r="DC120" s="1"/>
        <tr r="DC120" s="1"/>
      </tp>
      <tp>
        <v>0.05</v>
        <stp/>
        <stp>ASK</stp>
        <stp>.SPXW250506P5520</stp>
        <tr r="DD120" s="1"/>
        <tr r="DD120" s="1"/>
      </tp>
      <tp>
        <v>60.1</v>
        <stp/>
        <stp>ASK</stp>
        <stp>.SPXW250506C5550</stp>
        <tr r="DC117" s="1"/>
        <tr r="DC117" s="1"/>
      </tp>
      <tp>
        <v>0.05</v>
        <stp/>
        <stp>ASK</stp>
        <stp>.SPXW250506P5550</stp>
        <tr r="DD117" s="1"/>
        <tr r="DD117" s="1"/>
      </tp>
      <tp>
        <v>70.099999999999994</v>
        <stp/>
        <stp>ASK</stp>
        <stp>.SPXW250506C5540</stp>
        <tr r="DC118" s="1"/>
        <tr r="DC118" s="1"/>
      </tp>
      <tp>
        <v>0.05</v>
        <stp/>
        <stp>ASK</stp>
        <stp>.SPXW250506P5540</stp>
        <tr r="DD118" s="1"/>
        <tr r="DD118" s="1"/>
      </tp>
      <tp>
        <v>40.1</v>
        <stp/>
        <stp>ASK</stp>
        <stp>.SPXW250506C5570</stp>
        <tr r="DC115" s="1"/>
        <tr r="DC115" s="1"/>
      </tp>
      <tp>
        <v>0.05</v>
        <stp/>
        <stp>ASK</stp>
        <stp>.SPXW250506P5570</stp>
        <tr r="DD115" s="1"/>
        <tr r="DD115" s="1"/>
      </tp>
      <tp>
        <v>50.1</v>
        <stp/>
        <stp>ASK</stp>
        <stp>.SPXW250506C5560</stp>
        <tr r="DC116" s="1"/>
        <tr r="DC116" s="1"/>
      </tp>
      <tp>
        <v>0.05</v>
        <stp/>
        <stp>ASK</stp>
        <stp>.SPXW250506P5560</stp>
        <tr r="DD116" s="1"/>
        <tr r="DD116" s="1"/>
      </tp>
      <tp>
        <v>18.8</v>
        <stp/>
        <stp>ASK</stp>
        <stp>.SPXW250506C5590</stp>
        <tr r="DC113" s="1"/>
        <tr r="DC113" s="1"/>
      </tp>
      <tp>
        <v>0.05</v>
        <stp/>
        <stp>ASK</stp>
        <stp>.SPXW250506P5590</stp>
        <tr r="DD113" s="1"/>
        <tr r="DD113" s="1"/>
      </tp>
      <tp>
        <v>30.1</v>
        <stp/>
        <stp>ASK</stp>
        <stp>.SPXW250506C5580</stp>
        <tr r="DC114" s="1"/>
        <tr r="DC114" s="1"/>
      </tp>
      <tp>
        <v>0.05</v>
        <stp/>
        <stp>ASK</stp>
        <stp>.SPXW250506P5580</stp>
        <tr r="DD114" s="1"/>
        <tr r="DD114" s="1"/>
      </tp>
      <tp>
        <v>1.05</v>
        <stp/>
        <stp>LAST</stp>
        <stp>.NDXP250506P19175</stp>
        <tr r="DB188" s="1"/>
        <tr r="DB188" s="1"/>
      </tp>
      <tp>
        <v>0</v>
        <stp/>
        <stp>LAST</stp>
        <stp>.NDXP250506P20175</stp>
        <tr r="DB148" s="1"/>
        <tr r="DB148" s="1"/>
      </tp>
      <tp>
        <v>0.05</v>
        <stp/>
        <stp>LAST</stp>
        <stp>.NDXP250506P19150</stp>
        <tr r="DB189" s="1"/>
        <tr r="DB189" s="1"/>
      </tp>
      <tp>
        <v>0</v>
        <stp/>
        <stp>LAST</stp>
        <stp>.NDXP250506P20150</stp>
        <tr r="DB149" s="1"/>
        <tr r="DB149" s="1"/>
      </tp>
      <tp>
        <v>305.74</v>
        <stp/>
        <stp>LAST</stp>
        <stp>.NDXP250506P20125</stp>
        <tr r="DB150" s="1"/>
        <tr r="DB150" s="1"/>
      </tp>
      <tp>
        <v>260.10000000000002</v>
        <stp/>
        <stp>LAST</stp>
        <stp>.NDXP250506P20100</stp>
        <tr r="DB151" s="1"/>
        <tr r="DB151" s="1"/>
      </tp>
      <tp>
        <v>690.95</v>
        <stp/>
        <stp>LAST</stp>
        <stp>.NDXP250506C19150</stp>
        <tr r="DA189" s="1"/>
        <tr r="DA189" s="1"/>
      </tp>
      <tp>
        <v>0.15</v>
        <stp/>
        <stp>LAST</stp>
        <stp>.NDXP250506C20150</stp>
        <tr r="DA149" s="1"/>
        <tr r="DA149" s="1"/>
      </tp>
      <tp>
        <v>0</v>
        <stp/>
        <stp>LAST</stp>
        <stp>.NDXP250506C19175</stp>
        <tr r="DA188" s="1"/>
        <tr r="DA188" s="1"/>
      </tp>
      <tp>
        <v>0.1</v>
        <stp/>
        <stp>LAST</stp>
        <stp>.NDXP250506C20175</stp>
        <tr r="DA148" s="1"/>
        <tr r="DA148" s="1"/>
      </tp>
      <tp>
        <v>0.1</v>
        <stp/>
        <stp>LAST</stp>
        <stp>.NDXP250506C20100</stp>
        <tr r="DA151" s="1"/>
        <tr r="DA151" s="1"/>
      </tp>
      <tp>
        <v>0.25</v>
        <stp/>
        <stp>LAST</stp>
        <stp>.NDXP250506C20125</stp>
        <tr r="DA150" s="1"/>
        <tr r="DA150" s="1"/>
      </tp>
      <tp>
        <v>194</v>
        <stp/>
        <stp>ASK</stp>
        <stp>.SPXW250506C5430</stp>
        <tr r="DC129" s="1"/>
        <tr r="DC129" s="1"/>
      </tp>
      <tp>
        <v>0.05</v>
        <stp/>
        <stp>ASK</stp>
        <stp>.SPXW250506P5430</stp>
        <tr r="DD129" s="1"/>
        <tr r="DD129" s="1"/>
      </tp>
      <tp>
        <v>203.2</v>
        <stp/>
        <stp>ASK</stp>
        <stp>.SPXW250506C5420</stp>
        <tr r="DC130" s="1"/>
        <tr r="DC130" s="1"/>
      </tp>
      <tp>
        <v>0.05</v>
        <stp/>
        <stp>ASK</stp>
        <stp>.SPXW250506P5420</stp>
        <tr r="DD130" s="1"/>
        <tr r="DD130" s="1"/>
      </tp>
      <tp>
        <v>172.7</v>
        <stp/>
        <stp>ASK</stp>
        <stp>.SPXW250506C5450</stp>
        <tr r="DC127" s="1"/>
        <tr r="DC127" s="1"/>
      </tp>
      <tp>
        <v>0.05</v>
        <stp/>
        <stp>ASK</stp>
        <stp>.SPXW250506P5450</stp>
        <tr r="DD127" s="1"/>
        <tr r="DD127" s="1"/>
      </tp>
      <tp>
        <v>181.2</v>
        <stp/>
        <stp>ASK</stp>
        <stp>.SPXW250506C5440</stp>
        <tr r="DC128" s="1"/>
        <tr r="DC128" s="1"/>
      </tp>
      <tp>
        <v>0.05</v>
        <stp/>
        <stp>ASK</stp>
        <stp>.SPXW250506P5440</stp>
        <tr r="DD128" s="1"/>
        <tr r="DD128" s="1"/>
      </tp>
      <tp>
        <v>140.1</v>
        <stp/>
        <stp>ASK</stp>
        <stp>.SPXW250506C5470</stp>
        <tr r="DC125" s="1"/>
        <tr r="DC125" s="1"/>
      </tp>
      <tp>
        <v>0.05</v>
        <stp/>
        <stp>ASK</stp>
        <stp>.SPXW250506P5470</stp>
        <tr r="DD125" s="1"/>
        <tr r="DD125" s="1"/>
      </tp>
      <tp>
        <v>150.1</v>
        <stp/>
        <stp>ASK</stp>
        <stp>.SPXW250506C5460</stp>
        <tr r="DC126" s="1"/>
        <tr r="DC126" s="1"/>
      </tp>
      <tp>
        <v>0.05</v>
        <stp/>
        <stp>ASK</stp>
        <stp>.SPXW250506P5460</stp>
        <tr r="DD126" s="1"/>
        <tr r="DD126" s="1"/>
      </tp>
      <tp>
        <v>120.1</v>
        <stp/>
        <stp>ASK</stp>
        <stp>.SPXW250506C5490</stp>
        <tr r="DC123" s="1"/>
        <tr r="DC123" s="1"/>
      </tp>
      <tp>
        <v>0.05</v>
        <stp/>
        <stp>ASK</stp>
        <stp>.SPXW250506P5490</stp>
        <tr r="DD123" s="1"/>
        <tr r="DD123" s="1"/>
      </tp>
      <tp>
        <v>130.1</v>
        <stp/>
        <stp>ASK</stp>
        <stp>.SPXW250506C5480</stp>
        <tr r="DC124" s="1"/>
        <tr r="DC124" s="1"/>
      </tp>
      <tp>
        <v>0.05</v>
        <stp/>
        <stp>ASK</stp>
        <stp>.SPXW250506P5480</stp>
        <tr r="DD124" s="1"/>
        <tr r="DD124" s="1"/>
      </tp>
      <tp>
        <v>217.6</v>
        <stp/>
        <stp>LAST</stp>
        <stp>.NDXP250506P20075</stp>
        <tr r="DB152" s="1"/>
        <tr r="DB152" s="1"/>
      </tp>
      <tp>
        <v>195.5</v>
        <stp/>
        <stp>LAST</stp>
        <stp>.NDXP250506P20050</stp>
        <tr r="DB153" s="1"/>
        <tr r="DB153" s="1"/>
      </tp>
      <tp>
        <v>205.5</v>
        <stp/>
        <stp>LAST</stp>
        <stp>.NDXP250506P20025</stp>
        <tr r="DB154" s="1"/>
        <tr r="DB154" s="1"/>
      </tp>
      <tp>
        <v>128</v>
        <stp/>
        <stp>LAST</stp>
        <stp>.NDXP250506P20000</stp>
        <tr r="DB155" s="1"/>
        <tr r="DB155" s="1"/>
      </tp>
      <tp>
        <v>0.15</v>
        <stp/>
        <stp>LAST</stp>
        <stp>.NDXP250506C20050</stp>
        <tr r="DA153" s="1"/>
        <tr r="DA153" s="1"/>
      </tp>
      <tp>
        <v>0.05</v>
        <stp/>
        <stp>LAST</stp>
        <stp>.NDXP250506C20075</stp>
        <tr r="DA152" s="1"/>
        <tr r="DA152" s="1"/>
      </tp>
      <tp>
        <v>0.05</v>
        <stp/>
        <stp>LAST</stp>
        <stp>.NDXP250506C20000</stp>
        <tr r="DA155" s="1"/>
        <tr r="DA155" s="1"/>
      </tp>
      <tp>
        <v>0.3</v>
        <stp/>
        <stp>LAST</stp>
        <stp>.NDXP250506C20025</stp>
        <tr r="DA154" s="1"/>
        <tr r="DA154" s="1"/>
      </tp>
      <tp>
        <v>0.05</v>
        <stp/>
        <stp>ASK</stp>
        <stp>.SPXW250506C5710</stp>
        <tr r="DC101" s="1"/>
        <tr r="DC101" s="1"/>
      </tp>
      <tp>
        <v>105.7</v>
        <stp/>
        <stp>ASK</stp>
        <stp>.SPXW250506P5710</stp>
        <tr r="DD101" s="1"/>
        <tr r="DD101" s="1"/>
      </tp>
      <tp>
        <v>0.05</v>
        <stp/>
        <stp>ASK</stp>
        <stp>.SPXW250506C5700</stp>
        <tr r="DC102" s="1"/>
        <tr r="DC102" s="1"/>
      </tp>
      <tp>
        <v>95.7</v>
        <stp/>
        <stp>ASK</stp>
        <stp>.SPXW250506P5700</stp>
        <tr r="DD102" s="1"/>
        <tr r="DD102" s="1"/>
      </tp>
      <tp>
        <v>0.05</v>
        <stp/>
        <stp>ASK</stp>
        <stp>.SPXW250506C5730</stp>
        <tr r="DC99" s="1"/>
        <tr r="DC99" s="1"/>
      </tp>
      <tp>
        <v>125.7</v>
        <stp/>
        <stp>ASK</stp>
        <stp>.SPXW250506P5730</stp>
        <tr r="DD99" s="1"/>
        <tr r="DD99" s="1"/>
      </tp>
      <tp>
        <v>0.05</v>
        <stp/>
        <stp>ASK</stp>
        <stp>.SPXW250506C5720</stp>
        <tr r="DC100" s="1"/>
        <tr r="DC100" s="1"/>
      </tp>
      <tp>
        <v>115.7</v>
        <stp/>
        <stp>ASK</stp>
        <stp>.SPXW250506P5720</stp>
        <tr r="DD100" s="1"/>
        <tr r="DD100" s="1"/>
      </tp>
      <tp>
        <v>0.05</v>
        <stp/>
        <stp>ASK</stp>
        <stp>.SPXW250506C5750</stp>
        <tr r="DC97" s="1"/>
        <tr r="DC97" s="1"/>
      </tp>
      <tp>
        <v>145.69999999999999</v>
        <stp/>
        <stp>ASK</stp>
        <stp>.SPXW250506P5750</stp>
        <tr r="DD97" s="1"/>
        <tr r="DD97" s="1"/>
      </tp>
      <tp>
        <v>0.05</v>
        <stp/>
        <stp>ASK</stp>
        <stp>.SPXW250506C5740</stp>
        <tr r="DC98" s="1"/>
        <tr r="DC98" s="1"/>
      </tp>
      <tp>
        <v>135.69999999999999</v>
        <stp/>
        <stp>ASK</stp>
        <stp>.SPXW250506P5740</stp>
        <tr r="DD98" s="1"/>
        <tr r="DD98" s="1"/>
      </tp>
      <tp>
        <v>0.05</v>
        <stp/>
        <stp>ASK</stp>
        <stp>.SPXW250506C5770</stp>
        <tr r="DC95" s="1"/>
        <tr r="DC95" s="1"/>
      </tp>
      <tp>
        <v>176.7</v>
        <stp/>
        <stp>ASK</stp>
        <stp>.SPXW250506P5770</stp>
        <tr r="DD95" s="1"/>
        <tr r="DD95" s="1"/>
      </tp>
      <tp>
        <v>0.05</v>
        <stp/>
        <stp>ASK</stp>
        <stp>.SPXW250506C5760</stp>
        <tr r="DC96" s="1"/>
        <tr r="DC96" s="1"/>
      </tp>
      <tp>
        <v>166.7</v>
        <stp/>
        <stp>ASK</stp>
        <stp>.SPXW250506P5760</stp>
        <tr r="DD96" s="1"/>
        <tr r="DD96" s="1"/>
      </tp>
      <tp>
        <v>0.05</v>
        <stp/>
        <stp>ASK</stp>
        <stp>.SPXW250506C5790</stp>
        <tr r="DC93" s="1"/>
        <tr r="DC93" s="1"/>
      </tp>
      <tp>
        <v>196.7</v>
        <stp/>
        <stp>ASK</stp>
        <stp>.SPXW250506P5790</stp>
        <tr r="DD93" s="1"/>
        <tr r="DD93" s="1"/>
      </tp>
      <tp>
        <v>-0.5</v>
        <stp/>
        <stp>DELTA</stp>
        <stp>.NDX250516P19825</stp>
        <tr r="CI162" s="1"/>
        <tr r="CI162" s="1"/>
      </tp>
      <tp>
        <v>0.05</v>
        <stp/>
        <stp>ASK</stp>
        <stp>.SPXW250506C5780</stp>
        <tr r="DC94" s="1"/>
        <tr r="DC94" s="1"/>
      </tp>
      <tp>
        <v>186.7</v>
        <stp/>
        <stp>ASK</stp>
        <stp>.SPXW250506P5780</stp>
        <tr r="DD94" s="1"/>
        <tr r="DD94" s="1"/>
      </tp>
      <tp>
        <v>-0.48</v>
        <stp/>
        <stp>DELTA</stp>
        <stp>.NDX250516P19800</stp>
        <tr r="CI163" s="1"/>
        <tr r="CI163" s="1"/>
      </tp>
      <tp>
        <v>-0.52</v>
        <stp/>
        <stp>DELTA</stp>
        <stp>.NDX250516P19875</stp>
        <tr r="CI160" s="1"/>
        <tr r="CI160" s="1"/>
      </tp>
      <tp>
        <v>-0.51</v>
        <stp/>
        <stp>DELTA</stp>
        <stp>.NDX250516P19850</stp>
        <tr r="CI161" s="1"/>
        <tr r="CI161" s="1"/>
      </tp>
      <tp>
        <v>0.52</v>
        <stp/>
        <stp>DELTA</stp>
        <stp>.NDX250516C19800</stp>
        <tr r="CH163" s="1"/>
        <tr r="CH163" s="1"/>
      </tp>
      <tp>
        <v>0.5</v>
        <stp/>
        <stp>DELTA</stp>
        <stp>.NDX250516C19825</stp>
        <tr r="CH162" s="1"/>
        <tr r="CH162" s="1"/>
      </tp>
      <tp>
        <v>0.49</v>
        <stp/>
        <stp>DELTA</stp>
        <stp>.NDX250516C19850</stp>
        <tr r="CH161" s="1"/>
        <tr r="CH161" s="1"/>
      </tp>
      <tp>
        <v>0.48</v>
        <stp/>
        <stp>DELTA</stp>
        <stp>.NDX250516C19875</stp>
        <tr r="CH160" s="1"/>
        <tr r="CH160" s="1"/>
      </tp>
      <tp>
        <v>0.2</v>
        <stp/>
        <stp>LAST</stp>
        <stp>.NDXP250506P19375</stp>
        <tr r="DB180" s="1"/>
        <tr r="DB180" s="1"/>
      </tp>
      <tp>
        <v>0</v>
        <stp/>
        <stp>LAST</stp>
        <stp>.NDXP250506P20375</stp>
        <tr r="DB140" s="1"/>
        <tr r="DB140" s="1"/>
      </tp>
      <tp>
        <v>0.15</v>
        <stp/>
        <stp>LAST</stp>
        <stp>.NDXP250506P19350</stp>
        <tr r="DB181" s="1"/>
        <tr r="DB181" s="1"/>
      </tp>
      <tp>
        <v>0</v>
        <stp/>
        <stp>LAST</stp>
        <stp>.NDXP250506P20350</stp>
        <tr r="DB141" s="1"/>
        <tr r="DB141" s="1"/>
      </tp>
      <tp>
        <v>0.15</v>
        <stp/>
        <stp>LAST</stp>
        <stp>.NDXP250506P19325</stp>
        <tr r="DB182" s="1"/>
        <tr r="DB182" s="1"/>
      </tp>
      <tp>
        <v>0</v>
        <stp/>
        <stp>LAST</stp>
        <stp>.NDXP250506P20325</stp>
        <tr r="DB142" s="1"/>
        <tr r="DB142" s="1"/>
      </tp>
      <tp>
        <v>0.11</v>
        <stp/>
        <stp>LAST</stp>
        <stp>.NDXP250506P19300</stp>
        <tr r="DB183" s="1"/>
        <tr r="DB183" s="1"/>
      </tp>
      <tp>
        <v>441.2</v>
        <stp/>
        <stp>LAST</stp>
        <stp>.NDXP250506P20300</stp>
        <tr r="DB143" s="1"/>
        <tr r="DB143" s="1"/>
      </tp>
      <tp>
        <v>363.4</v>
        <stp/>
        <stp>LAST</stp>
        <stp>.NDXP250506C19350</stp>
        <tr r="DA181" s="1"/>
        <tr r="DA181" s="1"/>
      </tp>
      <tp>
        <v>0.26</v>
        <stp/>
        <stp>LAST</stp>
        <stp>.NDXP250506C20350</stp>
        <tr r="DA141" s="1"/>
        <tr r="DA141" s="1"/>
      </tp>
      <tp>
        <v>438.95</v>
        <stp/>
        <stp>LAST</stp>
        <stp>.NDXP250506C19375</stp>
        <tr r="DA180" s="1"/>
        <tr r="DA180" s="1"/>
      </tp>
      <tp>
        <v>0.4</v>
        <stp/>
        <stp>LAST</stp>
        <stp>.NDXP250506C20375</stp>
        <tr r="DA140" s="1"/>
        <tr r="DA140" s="1"/>
      </tp>
      <tp>
        <v>463.75</v>
        <stp/>
        <stp>LAST</stp>
        <stp>.NDXP250506C19300</stp>
        <tr r="DA183" s="1"/>
        <tr r="DA183" s="1"/>
      </tp>
      <tp>
        <v>0.1</v>
        <stp/>
        <stp>LAST</stp>
        <stp>.NDXP250506C20300</stp>
        <tr r="DA143" s="1"/>
        <tr r="DA143" s="1"/>
      </tp>
      <tp>
        <v>0</v>
        <stp/>
        <stp>LAST</stp>
        <stp>.NDXP250506C19325</stp>
        <tr r="DA182" s="1"/>
        <tr r="DA182" s="1"/>
      </tp>
      <tp>
        <v>0.15</v>
        <stp/>
        <stp>LAST</stp>
        <stp>.NDXP250506C20325</stp>
        <tr r="DA142" s="1"/>
        <tr r="DA142" s="1"/>
      </tp>
      <tp>
        <v>0.25</v>
        <stp/>
        <stp>ASK</stp>
        <stp>.SPXW250506C5610</stp>
        <tr r="DC111" s="1"/>
        <tr r="DC111" s="1"/>
      </tp>
      <tp>
        <v>1.75</v>
        <stp/>
        <stp>ASK</stp>
        <stp>.SPXW250506P5610</stp>
        <tr r="DD111" s="1"/>
        <tr r="DD111" s="1"/>
      </tp>
      <tp>
        <v>8.8000000000000007</v>
        <stp/>
        <stp>ASK</stp>
        <stp>.SPXW250506C5600</stp>
        <tr r="DC112" s="1"/>
        <tr r="DC112" s="1"/>
      </tp>
      <tp>
        <v>0.05</v>
        <stp/>
        <stp>ASK</stp>
        <stp>.SPXW250506P5600</stp>
        <tr r="DD112" s="1"/>
        <tr r="DD112" s="1"/>
      </tp>
      <tp>
        <v>0.05</v>
        <stp/>
        <stp>ASK</stp>
        <stp>.SPXW250506C5630</stp>
        <tr r="DC109" s="1"/>
        <tr r="DC109" s="1"/>
      </tp>
      <tp>
        <v>24</v>
        <stp/>
        <stp>ASK</stp>
        <stp>.SPXW250506P5630</stp>
        <tr r="DD109" s="1"/>
        <tr r="DD109" s="1"/>
      </tp>
      <tp>
        <v>0.05</v>
        <stp/>
        <stp>ASK</stp>
        <stp>.SPXW250506C5620</stp>
        <tr r="DC110" s="1"/>
        <tr r="DC110" s="1"/>
      </tp>
      <tp>
        <v>12.3</v>
        <stp/>
        <stp>ASK</stp>
        <stp>.SPXW250506P5620</stp>
        <tr r="DD110" s="1"/>
        <tr r="DD110" s="1"/>
      </tp>
      <tp>
        <v>0.05</v>
        <stp/>
        <stp>ASK</stp>
        <stp>.SPXW250506C5650</stp>
        <tr r="DC107" s="1"/>
        <tr r="DC107" s="1"/>
      </tp>
      <tp>
        <v>45.7</v>
        <stp/>
        <stp>ASK</stp>
        <stp>.SPXW250506P5650</stp>
        <tr r="DD107" s="1"/>
        <tr r="DD107" s="1"/>
      </tp>
      <tp>
        <v>0.05</v>
        <stp/>
        <stp>ASK</stp>
        <stp>.SPXW250506C5640</stp>
        <tr r="DC108" s="1"/>
        <tr r="DC108" s="1"/>
      </tp>
      <tp>
        <v>33.200000000000003</v>
        <stp/>
        <stp>ASK</stp>
        <stp>.SPXW250506P5640</stp>
        <tr r="DD108" s="1"/>
        <tr r="DD108" s="1"/>
      </tp>
      <tp>
        <v>0.05</v>
        <stp/>
        <stp>ASK</stp>
        <stp>.SPXW250506C5670</stp>
        <tr r="DC105" s="1"/>
        <tr r="DC105" s="1"/>
      </tp>
      <tp>
        <v>65.7</v>
        <stp/>
        <stp>ASK</stp>
        <stp>.SPXW250506P5670</stp>
        <tr r="DD105" s="1"/>
        <tr r="DD105" s="1"/>
      </tp>
      <tp>
        <v>0.05</v>
        <stp/>
        <stp>ASK</stp>
        <stp>.SPXW250506C5660</stp>
        <tr r="DC106" s="1"/>
        <tr r="DC106" s="1"/>
      </tp>
      <tp>
        <v>55.7</v>
        <stp/>
        <stp>ASK</stp>
        <stp>.SPXW250506P5660</stp>
        <tr r="DD106" s="1"/>
        <tr r="DD106" s="1"/>
      </tp>
      <tp>
        <v>0.05</v>
        <stp/>
        <stp>ASK</stp>
        <stp>.SPXW250506C5690</stp>
        <tr r="DC103" s="1"/>
        <tr r="DC103" s="1"/>
      </tp>
      <tp>
        <v>85.7</v>
        <stp/>
        <stp>ASK</stp>
        <stp>.SPXW250506P5690</stp>
        <tr r="DD103" s="1"/>
        <tr r="DD103" s="1"/>
      </tp>
      <tp>
        <v>-0.55000000000000004</v>
        <stp/>
        <stp>DELTA</stp>
        <stp>.NDX250516P19925</stp>
        <tr r="CI158" s="1"/>
        <tr r="CI158" s="1"/>
      </tp>
      <tp>
        <v>0.05</v>
        <stp/>
        <stp>ASK</stp>
        <stp>.SPXW250506C5680</stp>
        <tr r="DC104" s="1"/>
        <tr r="DC104" s="1"/>
      </tp>
      <tp>
        <v>75.7</v>
        <stp/>
        <stp>ASK</stp>
        <stp>.SPXW250506P5680</stp>
        <tr r="DD104" s="1"/>
        <tr r="DD104" s="1"/>
      </tp>
      <tp>
        <v>-0.53</v>
        <stp/>
        <stp>DELTA</stp>
        <stp>.NDX250516P19900</stp>
        <tr r="CI159" s="1"/>
        <tr r="CI159" s="1"/>
      </tp>
      <tp>
        <v>-0.56999999999999995</v>
        <stp/>
        <stp>DELTA</stp>
        <stp>.NDX250516P19975</stp>
        <tr r="CI156" s="1"/>
        <tr r="CI156" s="1"/>
      </tp>
      <tp>
        <v>-0.56000000000000005</v>
        <stp/>
        <stp>DELTA</stp>
        <stp>.NDX250516P19950</stp>
        <tr r="CI157" s="1"/>
        <tr r="CI157" s="1"/>
      </tp>
      <tp>
        <v>0.46</v>
        <stp/>
        <stp>DELTA</stp>
        <stp>.NDX250516C19900</stp>
        <tr r="CH159" s="1"/>
        <tr r="CH159" s="1"/>
      </tp>
      <tp>
        <v>0.45</v>
        <stp/>
        <stp>DELTA</stp>
        <stp>.NDX250516C19925</stp>
        <tr r="CH158" s="1"/>
        <tr r="CH158" s="1"/>
      </tp>
      <tp>
        <v>0.44</v>
        <stp/>
        <stp>DELTA</stp>
        <stp>.NDX250516C19950</stp>
        <tr r="CH157" s="1"/>
        <tr r="CH157" s="1"/>
      </tp>
      <tp>
        <v>0.42</v>
        <stp/>
        <stp>DELTA</stp>
        <stp>.NDX250516C19975</stp>
        <tr r="CH156" s="1"/>
        <tr r="CH156" s="1"/>
      </tp>
      <tp>
        <v>0.9</v>
        <stp/>
        <stp>LAST</stp>
        <stp>.NDXP250506P19275</stp>
        <tr r="DB184" s="1"/>
        <tr r="DB184" s="1"/>
      </tp>
      <tp>
        <v>0</v>
        <stp/>
        <stp>LAST</stp>
        <stp>.NDXP250506P20275</stp>
        <tr r="DB144" s="1"/>
        <tr r="DB144" s="1"/>
      </tp>
      <tp>
        <v>0.05</v>
        <stp/>
        <stp>LAST</stp>
        <stp>.NDXP250506P19250</stp>
        <tr r="DB185" s="1"/>
        <tr r="DB185" s="1"/>
      </tp>
      <tp>
        <v>359.6</v>
        <stp/>
        <stp>LAST</stp>
        <stp>.NDXP250506P20250</stp>
        <tr r="DB145" s="1"/>
        <tr r="DB145" s="1"/>
      </tp>
      <tp>
        <v>1.3</v>
        <stp/>
        <stp>LAST</stp>
        <stp>.NDXP250506P19225</stp>
        <tr r="DB186" s="1"/>
        <tr r="DB186" s="1"/>
      </tp>
      <tp>
        <v>261.7</v>
        <stp/>
        <stp>LAST</stp>
        <stp>.NDXP250506P20225</stp>
        <tr r="DB146" s="1"/>
        <tr r="DB146" s="1"/>
      </tp>
      <tp>
        <v>0.05</v>
        <stp/>
        <stp>LAST</stp>
        <stp>.NDXP250506P19200</stp>
        <tr r="DB187" s="1"/>
        <tr r="DB187" s="1"/>
      </tp>
      <tp>
        <v>360</v>
        <stp/>
        <stp>LAST</stp>
        <stp>.NDXP250506P20200</stp>
        <tr r="DB147" s="1"/>
        <tr r="DB147" s="1"/>
      </tp>
      <tp>
        <v>0</v>
        <stp/>
        <stp>LAST</stp>
        <stp>.NDXP250506C19250</stp>
        <tr r="DA185" s="1"/>
        <tr r="DA185" s="1"/>
      </tp>
      <tp>
        <v>0.15</v>
        <stp/>
        <stp>LAST</stp>
        <stp>.NDXP250506C20250</stp>
        <tr r="DA145" s="1"/>
        <tr r="DA145" s="1"/>
      </tp>
      <tp>
        <v>216.6</v>
        <stp/>
        <stp>LAST</stp>
        <stp>.NDXP250506C19275</stp>
        <tr r="DA184" s="1"/>
        <tr r="DA184" s="1"/>
      </tp>
      <tp>
        <v>0.65</v>
        <stp/>
        <stp>LAST</stp>
        <stp>.NDXP250506C20275</stp>
        <tr r="DA144" s="1"/>
        <tr r="DA144" s="1"/>
      </tp>
      <tp>
        <v>809.62</v>
        <stp/>
        <stp>LAST</stp>
        <stp>.NDXP250506C19200</stp>
        <tr r="DA187" s="1"/>
        <tr r="DA187" s="1"/>
      </tp>
      <tp>
        <v>0.15</v>
        <stp/>
        <stp>LAST</stp>
        <stp>.NDXP250506C20200</stp>
        <tr r="DA147" s="1"/>
        <tr r="DA147" s="1"/>
      </tp>
      <tp>
        <v>0</v>
        <stp/>
        <stp>LAST</stp>
        <stp>.NDXP250506C19225</stp>
        <tr r="DA186" s="1"/>
        <tr r="DA186" s="1"/>
      </tp>
      <tp>
        <v>0.5</v>
        <stp/>
        <stp>LAST</stp>
        <stp>.NDXP250506C20225</stp>
        <tr r="DA146" s="1"/>
        <tr r="DA146" s="1"/>
      </tp>
      <tp>
        <v>0.2</v>
        <stp/>
        <stp>LAST</stp>
        <stp>.NDXP250506P19575</stp>
        <tr r="DB172" s="1"/>
        <tr r="DB172" s="1"/>
      </tp>
      <tp>
        <v>0.2</v>
        <stp/>
        <stp>LAST</stp>
        <stp>.NDXP250506P19550</stp>
        <tr r="DB173" s="1"/>
        <tr r="DB173" s="1"/>
      </tp>
      <tp>
        <v>0.05</v>
        <stp/>
        <stp>LAST</stp>
        <stp>.NDXP250506P19525</stp>
        <tr r="DB174" s="1"/>
        <tr r="DB174" s="1"/>
      </tp>
      <tp>
        <v>0.1</v>
        <stp/>
        <stp>LAST</stp>
        <stp>.NDXP250506P19500</stp>
        <tr r="DB175" s="1"/>
        <tr r="DB175" s="1"/>
      </tp>
      <tp>
        <v>289.8</v>
        <stp/>
        <stp>LAST</stp>
        <stp>.NDXP250506C19550</stp>
        <tr r="DA173" s="1"/>
        <tr r="DA173" s="1"/>
      </tp>
      <tp>
        <v>428.7</v>
        <stp/>
        <stp>LAST</stp>
        <stp>.NDXP250506C19575</stp>
        <tr r="DA172" s="1"/>
        <tr r="DA172" s="1"/>
      </tp>
      <tp>
        <v>365.6</v>
        <stp/>
        <stp>LAST</stp>
        <stp>.NDXP250506C19500</stp>
        <tr r="DA175" s="1"/>
        <tr r="DA175" s="1"/>
      </tp>
      <tp>
        <v>544.45000000000005</v>
        <stp/>
        <stp>LAST</stp>
        <stp>.NDXP250506C19525</stp>
        <tr r="DA174" s="1"/>
        <tr r="DA174" s="1"/>
      </tp>
      <tp>
        <v>0.1</v>
        <stp/>
        <stp>LAST</stp>
        <stp>.NDXP250506P19475</stp>
        <tr r="DB176" s="1"/>
        <tr r="DB176" s="1"/>
      </tp>
      <tp>
        <v>0.2</v>
        <stp/>
        <stp>LAST</stp>
        <stp>.NDXP250506P19450</stp>
        <tr r="DB177" s="1"/>
        <tr r="DB177" s="1"/>
      </tp>
      <tp>
        <v>0</v>
        <stp/>
        <stp>LAST</stp>
        <stp>.NDXP250506P20450</stp>
        <tr r="DB137" s="1"/>
        <tr r="DB137" s="1"/>
      </tp>
      <tp>
        <v>0.25</v>
        <stp/>
        <stp>LAST</stp>
        <stp>.NDXP250506P19425</stp>
        <tr r="DB178" s="1"/>
        <tr r="DB178" s="1"/>
      </tp>
      <tp>
        <v>0</v>
        <stp/>
        <stp>LAST</stp>
        <stp>.NDXP250506P20425</stp>
        <tr r="DB138" s="1"/>
        <tr r="DB138" s="1"/>
      </tp>
      <tp>
        <v>0.1</v>
        <stp/>
        <stp>LAST</stp>
        <stp>.NDXP250506P19400</stp>
        <tr r="DB179" s="1"/>
        <tr r="DB179" s="1"/>
      </tp>
      <tp>
        <v>603.23</v>
        <stp/>
        <stp>LAST</stp>
        <stp>.NDXP250506P20400</stp>
        <tr r="DB139" s="1"/>
        <tr r="DB139" s="1"/>
      </tp>
      <tp>
        <v>368.65</v>
        <stp/>
        <stp>LAST</stp>
        <stp>.NDXP250506C19450</stp>
        <tr r="DA177" s="1"/>
        <tr r="DA177" s="1"/>
      </tp>
      <tp>
        <v>0.05</v>
        <stp/>
        <stp>LAST</stp>
        <stp>.NDXP250506C20450</stp>
        <tr r="DA137" s="1"/>
        <tr r="DA137" s="1"/>
      </tp>
      <tp>
        <v>0</v>
        <stp/>
        <stp>LAST</stp>
        <stp>.NDXP250506C19475</stp>
        <tr r="DA176" s="1"/>
        <tr r="DA176" s="1"/>
      </tp>
      <tp>
        <v>366.15</v>
        <stp/>
        <stp>LAST</stp>
        <stp>.NDXP250506C19400</stp>
        <tr r="DA179" s="1"/>
        <tr r="DA179" s="1"/>
      </tp>
      <tp>
        <v>0.1</v>
        <stp/>
        <stp>LAST</stp>
        <stp>.NDXP250506C20400</stp>
        <tr r="DA139" s="1"/>
        <tr r="DA139" s="1"/>
      </tp>
      <tp>
        <v>154</v>
        <stp/>
        <stp>LAST</stp>
        <stp>.NDXP250506C19425</stp>
        <tr r="DA178" s="1"/>
        <tr r="DA178" s="1"/>
      </tp>
      <tp>
        <v>0.28999999999999998</v>
        <stp/>
        <stp>LAST</stp>
        <stp>.NDXP250506C20425</stp>
        <tr r="DA138" s="1"/>
        <tr r="DA138" s="1"/>
      </tp>
      <tp>
        <v>1.05</v>
        <stp/>
        <stp>LAST</stp>
        <stp>.NDXP250506P19775</stp>
        <tr r="DB164" s="1"/>
        <tr r="DB164" s="1"/>
      </tp>
      <tp>
        <v>0.05</v>
        <stp/>
        <stp>LAST</stp>
        <stp>.NDXP250506P19750</stp>
        <tr r="DB165" s="1"/>
        <tr r="DB165" s="1"/>
      </tp>
      <tp>
        <v>0.5</v>
        <stp/>
        <stp>LAST</stp>
        <stp>.NDXP250506P19725</stp>
        <tr r="DB166" s="1"/>
        <tr r="DB166" s="1"/>
      </tp>
      <tp>
        <v>0.1</v>
        <stp/>
        <stp>LAST</stp>
        <stp>.NDXP250506P19700</stp>
        <tr r="DB167" s="1"/>
        <tr r="DB167" s="1"/>
      </tp>
      <tp>
        <v>117.55</v>
        <stp/>
        <stp>LAST</stp>
        <stp>.NDXP250506C19750</stp>
        <tr r="DA165" s="1"/>
        <tr r="DA165" s="1"/>
      </tp>
      <tp>
        <v>65.8</v>
        <stp/>
        <stp>LAST</stp>
        <stp>.NDXP250506C19775</stp>
        <tr r="DA164" s="1"/>
        <tr r="DA164" s="1"/>
      </tp>
      <tp>
        <v>156.44</v>
        <stp/>
        <stp>LAST</stp>
        <stp>.NDXP250506C19700</stp>
        <tr r="DA167" s="1"/>
        <tr r="DA167" s="1"/>
      </tp>
      <tp>
        <v>94.49</v>
        <stp/>
        <stp>LAST</stp>
        <stp>.NDXP250506C19725</stp>
        <tr r="DA166" s="1"/>
        <tr r="DA166" s="1"/>
      </tp>
      <tp>
        <v>0.1</v>
        <stp/>
        <stp>LAST</stp>
        <stp>.NDXP250506P19675</stp>
        <tr r="DB168" s="1"/>
        <tr r="DB168" s="1"/>
      </tp>
      <tp>
        <v>0.05</v>
        <stp/>
        <stp>LAST</stp>
        <stp>.NDXP250506P19650</stp>
        <tr r="DB169" s="1"/>
        <tr r="DB169" s="1"/>
      </tp>
      <tp>
        <v>0.1</v>
        <stp/>
        <stp>LAST</stp>
        <stp>.NDXP250506P19625</stp>
        <tr r="DB170" s="1"/>
        <tr r="DB170" s="1"/>
      </tp>
      <tp>
        <v>0.25</v>
        <stp/>
        <stp>LAST</stp>
        <stp>.NDXP250506P19600</stp>
        <tr r="DB171" s="1"/>
        <tr r="DB171" s="1"/>
      </tp>
      <tp>
        <v>173.11</v>
        <stp/>
        <stp>LAST</stp>
        <stp>.NDXP250506C19650</stp>
        <tr r="DA169" s="1"/>
        <tr r="DA169" s="1"/>
      </tp>
      <tp>
        <v>149.93</v>
        <stp/>
        <stp>LAST</stp>
        <stp>.NDXP250506C19675</stp>
        <tr r="DA168" s="1"/>
        <tr r="DA168" s="1"/>
      </tp>
      <tp>
        <v>215.35</v>
        <stp/>
        <stp>LAST</stp>
        <stp>.NDXP250506C19600</stp>
        <tr r="DA171" s="1"/>
        <tr r="DA171" s="1"/>
      </tp>
      <tp>
        <v>107.75</v>
        <stp/>
        <stp>LAST</stp>
        <stp>.NDXP250506C19625</stp>
        <tr r="DA170" s="1"/>
        <tr r="DA170" s="1"/>
      </tp>
      <tp>
        <v>-0.7</v>
        <stp/>
        <stp>DELTA</stp>
        <stp>.NDX250516P20225</stp>
        <tr r="CI146" s="1"/>
        <tr r="CI146" s="1"/>
      </tp>
      <tp>
        <v>-0.24</v>
        <stp/>
        <stp>DELTA</stp>
        <stp>.NDX250516P19225</stp>
        <tr r="CI186" s="1"/>
        <tr r="CI186" s="1"/>
      </tp>
      <tp>
        <v>-0.69</v>
        <stp/>
        <stp>DELTA</stp>
        <stp>.NDX250516P20200</stp>
        <tr r="CI147" s="1"/>
        <tr r="CI147" s="1"/>
      </tp>
      <tp>
        <v>-0.24</v>
        <stp/>
        <stp>DELTA</stp>
        <stp>.NDX250516P19200</stp>
        <tr r="CI187" s="1"/>
        <tr r="CI187" s="1"/>
      </tp>
      <tp>
        <v>-0.72</v>
        <stp/>
        <stp>DELTA</stp>
        <stp>.NDX250516P20275</stp>
        <tr r="CI144" s="1"/>
        <tr r="CI144" s="1"/>
      </tp>
      <tp>
        <v>-0.26</v>
        <stp/>
        <stp>DELTA</stp>
        <stp>.NDX250516P19275</stp>
        <tr r="CI184" s="1"/>
        <tr r="CI184" s="1"/>
      </tp>
      <tp>
        <v>-0.71</v>
        <stp/>
        <stp>DELTA</stp>
        <stp>.NDX250516P20250</stp>
        <tr r="CI145" s="1"/>
        <tr r="CI145" s="1"/>
      </tp>
      <tp>
        <v>-0.25</v>
        <stp/>
        <stp>DELTA</stp>
        <stp>.NDX250516P19250</stp>
        <tr r="CI185" s="1"/>
        <tr r="CI185" s="1"/>
      </tp>
      <tp>
        <v>0.31</v>
        <stp/>
        <stp>DELTA</stp>
        <stp>.NDX250516C20200</stp>
        <tr r="CH147" s="1"/>
        <tr r="CH147" s="1"/>
      </tp>
      <tp>
        <v>0.77</v>
        <stp/>
        <stp>DELTA</stp>
        <stp>.NDX250516C19200</stp>
        <tr r="CH187" s="1"/>
        <tr r="CH187" s="1"/>
      </tp>
      <tp>
        <v>0.28999999999999998</v>
        <stp/>
        <stp>DELTA</stp>
        <stp>.NDX250516C20225</stp>
        <tr r="CH146" s="1"/>
        <tr r="CH146" s="1"/>
      </tp>
      <tp>
        <v>0.76</v>
        <stp/>
        <stp>DELTA</stp>
        <stp>.NDX250516C19225</stp>
        <tr r="CH186" s="1"/>
        <tr r="CH186" s="1"/>
      </tp>
      <tp>
        <v>0.28000000000000003</v>
        <stp/>
        <stp>DELTA</stp>
        <stp>.NDX250516C20250</stp>
        <tr r="CH145" s="1"/>
        <tr r="CH145" s="1"/>
      </tp>
      <tp>
        <v>0.75</v>
        <stp/>
        <stp>DELTA</stp>
        <stp>.NDX250516C19250</stp>
        <tr r="CH185" s="1"/>
        <tr r="CH185" s="1"/>
      </tp>
      <tp>
        <v>0.27</v>
        <stp/>
        <stp>DELTA</stp>
        <stp>.NDX250516C20275</stp>
        <tr r="CH144" s="1"/>
        <tr r="CH144" s="1"/>
      </tp>
      <tp>
        <v>0.74</v>
        <stp/>
        <stp>DELTA</stp>
        <stp>.NDX250516C19275</stp>
        <tr r="CH184" s="1"/>
        <tr r="CH184" s="1"/>
      </tp>
      <tp>
        <v>119.01</v>
        <stp/>
        <stp>LAST</stp>
        <stp>.NDXP250506P19975</stp>
        <tr r="DB156" s="1"/>
        <tr r="DB156" s="1"/>
      </tp>
      <tp>
        <v>124.2</v>
        <stp/>
        <stp>LAST</stp>
        <stp>.NDXP250506P19950</stp>
        <tr r="DB157" s="1"/>
        <tr r="DB157" s="1"/>
      </tp>
      <tp>
        <v>50.23</v>
        <stp/>
        <stp>LAST</stp>
        <stp>.NDXP250506P19925</stp>
        <tr r="DB158" s="1"/>
        <tr r="DB158" s="1"/>
      </tp>
      <tp>
        <v>96.3</v>
        <stp/>
        <stp>LAST</stp>
        <stp>.NDXP250506P19900</stp>
        <tr r="DB159" s="1"/>
        <tr r="DB159" s="1"/>
      </tp>
      <tp>
        <v>0.05</v>
        <stp/>
        <stp>LAST</stp>
        <stp>.NDXP250506C19950</stp>
        <tr r="DA157" s="1"/>
        <tr r="DA157" s="1"/>
      </tp>
      <tp>
        <v>0.14000000000000001</v>
        <stp/>
        <stp>LAST</stp>
        <stp>.NDXP250506C19975</stp>
        <tr r="DA156" s="1"/>
        <tr r="DA156" s="1"/>
      </tp>
      <tp>
        <v>0.05</v>
        <stp/>
        <stp>LAST</stp>
        <stp>.NDXP250506C19900</stp>
        <tr r="DA159" s="1"/>
        <tr r="DA159" s="1"/>
      </tp>
      <tp>
        <v>0.2</v>
        <stp/>
        <stp>LAST</stp>
        <stp>.NDXP250506C19925</stp>
        <tr r="DA158" s="1"/>
        <tr r="DA158" s="1"/>
      </tp>
      <tp>
        <v>-0.74</v>
        <stp/>
        <stp>DELTA</stp>
        <stp>.NDX250516P20325</stp>
        <tr r="CI142" s="1"/>
        <tr r="CI142" s="1"/>
      </tp>
      <tp>
        <v>-0.28000000000000003</v>
        <stp/>
        <stp>DELTA</stp>
        <stp>.NDX250516P19325</stp>
        <tr r="CI182" s="1"/>
        <tr r="CI182" s="1"/>
      </tp>
      <tp>
        <v>-0.73</v>
        <stp/>
        <stp>DELTA</stp>
        <stp>.NDX250516P20300</stp>
        <tr r="CI143" s="1"/>
        <tr r="CI143" s="1"/>
      </tp>
      <tp>
        <v>-0.27</v>
        <stp/>
        <stp>DELTA</stp>
        <stp>.NDX250516P19300</stp>
        <tr r="CI183" s="1"/>
        <tr r="CI183" s="1"/>
      </tp>
      <tp>
        <v>-0.77</v>
        <stp/>
        <stp>DELTA</stp>
        <stp>.NDX250516P20375</stp>
        <tr r="CI140" s="1"/>
        <tr r="CI140" s="1"/>
      </tp>
      <tp>
        <v>-0.3</v>
        <stp/>
        <stp>DELTA</stp>
        <stp>.NDX250516P19375</stp>
        <tr r="CI180" s="1"/>
        <tr r="CI180" s="1"/>
      </tp>
      <tp>
        <v>-0.76</v>
        <stp/>
        <stp>DELTA</stp>
        <stp>.NDX250516P20350</stp>
        <tr r="CI141" s="1"/>
        <tr r="CI141" s="1"/>
      </tp>
      <tp>
        <v>-0.28999999999999998</v>
        <stp/>
        <stp>DELTA</stp>
        <stp>.NDX250516P19350</stp>
        <tr r="CI181" s="1"/>
        <tr r="CI181" s="1"/>
      </tp>
      <tp>
        <v>0.26</v>
        <stp/>
        <stp>DELTA</stp>
        <stp>.NDX250516C20300</stp>
        <tr r="CH143" s="1"/>
        <tr r="CH143" s="1"/>
      </tp>
      <tp>
        <v>0.73</v>
        <stp/>
        <stp>DELTA</stp>
        <stp>.NDX250516C19300</stp>
        <tr r="CH183" s="1"/>
        <tr r="CH183" s="1"/>
      </tp>
      <tp>
        <v>0.25</v>
        <stp/>
        <stp>DELTA</stp>
        <stp>.NDX250516C20325</stp>
        <tr r="CH142" s="1"/>
        <tr r="CH142" s="1"/>
      </tp>
      <tp>
        <v>0.72</v>
        <stp/>
        <stp>DELTA</stp>
        <stp>.NDX250516C19325</stp>
        <tr r="CH182" s="1"/>
        <tr r="CH182" s="1"/>
      </tp>
      <tp>
        <v>0.23</v>
        <stp/>
        <stp>DELTA</stp>
        <stp>.NDX250516C20350</stp>
        <tr r="CH141" s="1"/>
        <tr r="CH141" s="1"/>
      </tp>
      <tp>
        <v>0.72</v>
        <stp/>
        <stp>DELTA</stp>
        <stp>.NDX250516C19350</stp>
        <tr r="CH181" s="1"/>
        <tr r="CH181" s="1"/>
      </tp>
      <tp>
        <v>0.22</v>
        <stp/>
        <stp>DELTA</stp>
        <stp>.NDX250516C20375</stp>
        <tr r="CH140" s="1"/>
        <tr r="CH140" s="1"/>
      </tp>
      <tp>
        <v>0.71</v>
        <stp/>
        <stp>DELTA</stp>
        <stp>.NDX250516C19375</stp>
        <tr r="CH180" s="1"/>
        <tr r="CH180" s="1"/>
      </tp>
      <tp>
        <v>78</v>
        <stp/>
        <stp>LAST</stp>
        <stp>.NDXP250506P19875</stp>
        <tr r="DB160" s="1"/>
        <tr r="DB160" s="1"/>
      </tp>
      <tp>
        <v>56.2</v>
        <stp/>
        <stp>LAST</stp>
        <stp>.NDXP250506P19850</stp>
        <tr r="DB161" s="1"/>
        <tr r="DB161" s="1"/>
      </tp>
      <tp>
        <v>29</v>
        <stp/>
        <stp>LAST</stp>
        <stp>.NDXP250506P19825</stp>
        <tr r="DB162" s="1"/>
        <tr r="DB162" s="1"/>
      </tp>
      <tp>
        <v>3.1</v>
        <stp/>
        <stp>LAST</stp>
        <stp>.NDXP250506P19800</stp>
        <tr r="DB163" s="1"/>
        <tr r="DB163" s="1"/>
      </tp>
      <tp>
        <v>0.05</v>
        <stp/>
        <stp>LAST</stp>
        <stp>.NDXP250506C19850</stp>
        <tr r="DA161" s="1"/>
        <tr r="DA161" s="1"/>
      </tp>
      <tp>
        <v>0.35</v>
        <stp/>
        <stp>LAST</stp>
        <stp>.NDXP250506C19875</stp>
        <tr r="DA160" s="1"/>
        <tr r="DA160" s="1"/>
      </tp>
      <tp>
        <v>1.53</v>
        <stp/>
        <stp>LAST</stp>
        <stp>.NDXP250506C19800</stp>
        <tr r="DA163" s="1"/>
        <tr r="DA163" s="1"/>
      </tp>
      <tp>
        <v>8</v>
        <stp/>
        <stp>LAST</stp>
        <stp>.NDXP250506C19825</stp>
        <tr r="DA162" s="1"/>
        <tr r="DA162" s="1"/>
      </tp>
      <tp>
        <v>-0.6</v>
        <stp/>
        <stp>DELTA</stp>
        <stp>.NDX250516P20025</stp>
        <tr r="CI154" s="1"/>
        <tr r="CI154" s="1"/>
      </tp>
      <tp>
        <v>-0.59</v>
        <stp/>
        <stp>DELTA</stp>
        <stp>.NDX250516P20000</stp>
        <tr r="CI155" s="1"/>
        <tr r="CI155" s="1"/>
      </tp>
      <tp>
        <v>-0.62</v>
        <stp/>
        <stp>DELTA</stp>
        <stp>.NDX250516P20075</stp>
        <tr r="CI152" s="1"/>
        <tr r="CI152" s="1"/>
      </tp>
      <tp>
        <v>-0.61</v>
        <stp/>
        <stp>DELTA</stp>
        <stp>.NDX250516P20050</stp>
        <tr r="CI153" s="1"/>
        <tr r="CI153" s="1"/>
      </tp>
      <tp>
        <v>0.41</v>
        <stp/>
        <stp>DELTA</stp>
        <stp>.NDX250516C20000</stp>
        <tr r="CH155" s="1"/>
        <tr r="CH155" s="1"/>
      </tp>
      <tp>
        <v>0.4</v>
        <stp/>
        <stp>DELTA</stp>
        <stp>.NDX250516C20025</stp>
        <tr r="CH154" s="1"/>
        <tr r="CH154" s="1"/>
      </tp>
      <tp>
        <v>0.38</v>
        <stp/>
        <stp>DELTA</stp>
        <stp>.NDX250516C20050</stp>
        <tr r="CH153" s="1"/>
        <tr r="CH153" s="1"/>
      </tp>
      <tp>
        <v>0.37</v>
        <stp/>
        <stp>DELTA</stp>
        <stp>.NDX250516C20075</stp>
        <tr r="CH152" s="1"/>
        <tr r="CH152" s="1"/>
      </tp>
      <tp>
        <v>-0.65</v>
        <stp/>
        <stp>DELTA</stp>
        <stp>.NDX250516P20125</stp>
        <tr r="CI150" s="1"/>
        <tr r="CI150" s="1"/>
      </tp>
      <tp>
        <v>-0.64</v>
        <stp/>
        <stp>DELTA</stp>
        <stp>.NDX250516P20100</stp>
        <tr r="CI151" s="1"/>
        <tr r="CI151" s="1"/>
      </tp>
      <tp>
        <v>-0.67</v>
        <stp/>
        <stp>DELTA</stp>
        <stp>.NDX250516P20175</stp>
        <tr r="CI148" s="1"/>
        <tr r="CI148" s="1"/>
      </tp>
      <tp>
        <v>-0.23</v>
        <stp/>
        <stp>DELTA</stp>
        <stp>.NDX250516P19175</stp>
        <tr r="CI188" s="1"/>
        <tr r="CI188" s="1"/>
      </tp>
      <tp>
        <v>-0.66</v>
        <stp/>
        <stp>DELTA</stp>
        <stp>.NDX250516P20150</stp>
        <tr r="CI149" s="1"/>
        <tr r="CI149" s="1"/>
      </tp>
      <tp>
        <v>-0.22</v>
        <stp/>
        <stp>DELTA</stp>
        <stp>.NDX250516P19150</stp>
        <tr r="CI189" s="1"/>
        <tr r="CI189" s="1"/>
      </tp>
      <tp>
        <v>0.36</v>
        <stp/>
        <stp>DELTA</stp>
        <stp>.NDX250516C20100</stp>
        <tr r="CH151" s="1"/>
        <tr r="CH151" s="1"/>
      </tp>
      <tp>
        <v>0.34</v>
        <stp/>
        <stp>DELTA</stp>
        <stp>.NDX250516C20125</stp>
        <tr r="CH150" s="1"/>
        <tr r="CH150" s="1"/>
      </tp>
      <tp>
        <v>0.33</v>
        <stp/>
        <stp>DELTA</stp>
        <stp>.NDX250516C20150</stp>
        <tr r="CH149" s="1"/>
        <tr r="CH149" s="1"/>
      </tp>
      <tp>
        <v>0.78</v>
        <stp/>
        <stp>DELTA</stp>
        <stp>.NDX250516C19150</stp>
        <tr r="CH189" s="1"/>
        <tr r="CH189" s="1"/>
      </tp>
      <tp>
        <v>0.32</v>
        <stp/>
        <stp>DELTA</stp>
        <stp>.NDX250516C20175</stp>
        <tr r="CH148" s="1"/>
        <tr r="CH148" s="1"/>
      </tp>
      <tp>
        <v>0.77</v>
        <stp/>
        <stp>DELTA</stp>
        <stp>.NDX250516C19175</stp>
        <tr r="CH188" s="1"/>
        <tr r="CH188" s="1"/>
      </tp>
      <tp>
        <v>-0.4</v>
        <stp/>
        <stp>DELTA</stp>
        <stp>.NDX250516P19625</stp>
        <tr r="CI170" s="1"/>
        <tr r="CI170" s="1"/>
      </tp>
      <tp>
        <v>-0.39</v>
        <stp/>
        <stp>DELTA</stp>
        <stp>.NDX250516P19600</stp>
        <tr r="CI171" s="1"/>
        <tr r="CI171" s="1"/>
      </tp>
      <tp>
        <v>-0.42</v>
        <stp/>
        <stp>DELTA</stp>
        <stp>.NDX250516P19675</stp>
        <tr r="CI168" s="1"/>
        <tr r="CI168" s="1"/>
      </tp>
      <tp>
        <v>-0.41</v>
        <stp/>
        <stp>DELTA</stp>
        <stp>.NDX250516P19650</stp>
        <tr r="CI169" s="1"/>
        <tr r="CI169" s="1"/>
      </tp>
      <tp>
        <v>0.61</v>
        <stp/>
        <stp>DELTA</stp>
        <stp>.NDX250516C19600</stp>
        <tr r="CH171" s="1"/>
        <tr r="CH171" s="1"/>
      </tp>
      <tp>
        <v>0.6</v>
        <stp/>
        <stp>DELTA</stp>
        <stp>.NDX250516C19625</stp>
        <tr r="CH170" s="1"/>
        <tr r="CH170" s="1"/>
      </tp>
      <tp>
        <v>0.59</v>
        <stp/>
        <stp>DELTA</stp>
        <stp>.NDX250516C19650</stp>
        <tr r="CH169" s="1"/>
        <tr r="CH169" s="1"/>
      </tp>
      <tp>
        <v>0.57999999999999996</v>
        <stp/>
        <stp>DELTA</stp>
        <stp>.NDX250516C19675</stp>
        <tr r="CH168" s="1"/>
        <tr r="CH168" s="1"/>
      </tp>
      <tp>
        <v>0.05</v>
        <stp/>
        <stp>ASK</stp>
        <stp>.SPXW250506C5810</stp>
        <tr r="DC91" s="1"/>
        <tr r="DC91" s="1"/>
      </tp>
      <tp>
        <v>216.7</v>
        <stp/>
        <stp>ASK</stp>
        <stp>.SPXW250506P5810</stp>
        <tr r="DD91" s="1"/>
        <tr r="DD91" s="1"/>
      </tp>
      <tp>
        <v>0.05</v>
        <stp/>
        <stp>ASK</stp>
        <stp>.SPXW250506C5800</stp>
        <tr r="DC92" s="1"/>
        <tr r="DC92" s="1"/>
      </tp>
      <tp>
        <v>206.7</v>
        <stp/>
        <stp>ASK</stp>
        <stp>.SPXW250506P5800</stp>
        <tr r="DD92" s="1"/>
        <tr r="DD92" s="1"/>
      </tp>
      <tp>
        <v>0.05</v>
        <stp/>
        <stp>ASK</stp>
        <stp>.SPXW250506C5830</stp>
        <tr r="DC89" s="1"/>
        <tr r="DC89" s="1"/>
      </tp>
      <tp>
        <v>236.7</v>
        <stp/>
        <stp>ASK</stp>
        <stp>.SPXW250506P5830</stp>
        <tr r="DD89" s="1"/>
        <tr r="DD89" s="1"/>
      </tp>
      <tp>
        <v>0.05</v>
        <stp/>
        <stp>ASK</stp>
        <stp>.SPXW250506C5820</stp>
        <tr r="DC90" s="1"/>
        <tr r="DC90" s="1"/>
      </tp>
      <tp>
        <v>226.7</v>
        <stp/>
        <stp>ASK</stp>
        <stp>.SPXW250506P5820</stp>
        <tr r="DD90" s="1"/>
        <tr r="DD90" s="1"/>
      </tp>
      <tp>
        <v>0.05</v>
        <stp/>
        <stp>ASK</stp>
        <stp>.SPXW250506C5850</stp>
        <tr r="DC87" s="1"/>
        <tr r="DC87" s="1"/>
      </tp>
      <tp>
        <v>256.7</v>
        <stp/>
        <stp>ASK</stp>
        <stp>.SPXW250506P5850</stp>
        <tr r="DD87" s="1"/>
        <tr r="DD87" s="1"/>
      </tp>
      <tp>
        <v>0.05</v>
        <stp/>
        <stp>ASK</stp>
        <stp>.SPXW250506C5840</stp>
        <tr r="DC88" s="1"/>
        <tr r="DC88" s="1"/>
      </tp>
      <tp>
        <v>246.7</v>
        <stp/>
        <stp>ASK</stp>
        <stp>.SPXW250506P5840</stp>
        <tr r="DD88" s="1"/>
        <tr r="DD88" s="1"/>
      </tp>
      <tp>
        <v>0.05</v>
        <stp/>
        <stp>ASK</stp>
        <stp>.SPXW250506C5870</stp>
        <tr r="DC85" s="1"/>
        <tr r="DC85" s="1"/>
      </tp>
      <tp>
        <v>276.7</v>
        <stp/>
        <stp>ASK</stp>
        <stp>.SPXW250506P5870</stp>
        <tr r="DD85" s="1"/>
        <tr r="DD85" s="1"/>
      </tp>
      <tp>
        <v>0.05</v>
        <stp/>
        <stp>ASK</stp>
        <stp>.SPXW250506C5860</stp>
        <tr r="DC86" s="1"/>
        <tr r="DC86" s="1"/>
      </tp>
      <tp>
        <v>266.7</v>
        <stp/>
        <stp>ASK</stp>
        <stp>.SPXW250506P5860</stp>
        <tr r="DD86" s="1"/>
        <tr r="DD86" s="1"/>
      </tp>
      <tp>
        <v>-0.45</v>
        <stp/>
        <stp>DELTA</stp>
        <stp>.NDX250516P19725</stp>
        <tr r="CI166" s="1"/>
        <tr r="CI166" s="1"/>
      </tp>
      <tp>
        <v>-0.44</v>
        <stp/>
        <stp>DELTA</stp>
        <stp>.NDX250516P19700</stp>
        <tr r="CI167" s="1"/>
        <tr r="CI167" s="1"/>
      </tp>
      <tp>
        <v>-0.47</v>
        <stp/>
        <stp>DELTA</stp>
        <stp>.NDX250516P19775</stp>
        <tr r="CI164" s="1"/>
        <tr r="CI164" s="1"/>
      </tp>
      <tp>
        <v>-0.46</v>
        <stp/>
        <stp>DELTA</stp>
        <stp>.NDX250516P19750</stp>
        <tr r="CI165" s="1"/>
        <tr r="CI165" s="1"/>
      </tp>
      <tp>
        <v>0.56999999999999995</v>
        <stp/>
        <stp>DELTA</stp>
        <stp>.NDX250516C19700</stp>
        <tr r="CH167" s="1"/>
        <tr r="CH167" s="1"/>
      </tp>
      <tp>
        <v>0.55000000000000004</v>
        <stp/>
        <stp>DELTA</stp>
        <stp>.NDX250516C19725</stp>
        <tr r="CH166" s="1"/>
        <tr r="CH166" s="1"/>
      </tp>
      <tp>
        <v>0.54</v>
        <stp/>
        <stp>DELTA</stp>
        <stp>.NDX250516C19750</stp>
        <tr r="CH165" s="1"/>
        <tr r="CH165" s="1"/>
      </tp>
      <tp>
        <v>0.53</v>
        <stp/>
        <stp>DELTA</stp>
        <stp>.NDX250516C19775</stp>
        <tr r="CH164" s="1"/>
        <tr r="CH164" s="1"/>
      </tp>
      <tp>
        <v>-0.78</v>
        <stp/>
        <stp>DELTA</stp>
        <stp>.NDX250516P20425</stp>
        <tr r="CI138" s="1"/>
        <tr r="CI138" s="1"/>
      </tp>
      <tp>
        <v>-0.32</v>
        <stp/>
        <stp>DELTA</stp>
        <stp>.NDX250516P19425</stp>
        <tr r="CI178" s="1"/>
        <tr r="CI178" s="1"/>
      </tp>
      <tp>
        <v>-0.78</v>
        <stp/>
        <stp>DELTA</stp>
        <stp>.NDX250516P20400</stp>
        <tr r="CI139" s="1"/>
        <tr r="CI139" s="1"/>
      </tp>
      <tp>
        <v>-0.31</v>
        <stp/>
        <stp>DELTA</stp>
        <stp>.NDX250516P19400</stp>
        <tr r="CI179" s="1"/>
        <tr r="CI179" s="1"/>
      </tp>
      <tp>
        <v>-0.34</v>
        <stp/>
        <stp>DELTA</stp>
        <stp>.NDX250516P19475</stp>
        <tr r="CI176" s="1"/>
        <tr r="CI176" s="1"/>
      </tp>
      <tp>
        <v>-0.79</v>
        <stp/>
        <stp>DELTA</stp>
        <stp>.NDX250516P20450</stp>
        <tr r="CI137" s="1"/>
        <tr r="CI137" s="1"/>
      </tp>
      <tp>
        <v>-0.33</v>
        <stp/>
        <stp>DELTA</stp>
        <stp>.NDX250516P19450</stp>
        <tr r="CI177" s="1"/>
        <tr r="CI177" s="1"/>
      </tp>
      <tp>
        <v>0.21</v>
        <stp/>
        <stp>DELTA</stp>
        <stp>.NDX250516C20400</stp>
        <tr r="CH139" s="1"/>
        <tr r="CH139" s="1"/>
      </tp>
      <tp>
        <v>0.7</v>
        <stp/>
        <stp>DELTA</stp>
        <stp>.NDX250516C19400</stp>
        <tr r="CH179" s="1"/>
        <tr r="CH179" s="1"/>
      </tp>
      <tp>
        <v>0.2</v>
        <stp/>
        <stp>DELTA</stp>
        <stp>.NDX250516C20425</stp>
        <tr r="CH138" s="1"/>
        <tr r="CH138" s="1"/>
      </tp>
      <tp>
        <v>0.69</v>
        <stp/>
        <stp>DELTA</stp>
        <stp>.NDX250516C19425</stp>
        <tr r="CH178" s="1"/>
        <tr r="CH178" s="1"/>
      </tp>
      <tp>
        <v>0.19</v>
        <stp/>
        <stp>DELTA</stp>
        <stp>.NDX250516C20450</stp>
        <tr r="CH137" s="1"/>
        <tr r="CH137" s="1"/>
      </tp>
      <tp>
        <v>0.68</v>
        <stp/>
        <stp>DELTA</stp>
        <stp>.NDX250516C19450</stp>
        <tr r="CH177" s="1"/>
        <tr r="CH177" s="1"/>
      </tp>
      <tp>
        <v>0.67</v>
        <stp/>
        <stp>DELTA</stp>
        <stp>.NDX250516C19475</stp>
        <tr r="CH176" s="1"/>
        <tr r="CH176" s="1"/>
      </tp>
      <tp>
        <v>-0.36</v>
        <stp/>
        <stp>DELTA</stp>
        <stp>.NDX250516P19525</stp>
        <tr r="CI174" s="1"/>
        <tr r="CI174" s="1"/>
      </tp>
      <tp>
        <v>-0.35</v>
        <stp/>
        <stp>DELTA</stp>
        <stp>.NDX250516P19500</stp>
        <tr r="CI175" s="1"/>
        <tr r="CI175" s="1"/>
      </tp>
      <tp>
        <v>-0.38</v>
        <stp/>
        <stp>DELTA</stp>
        <stp>.NDX250516P19575</stp>
        <tr r="CI172" s="1"/>
        <tr r="CI172" s="1"/>
      </tp>
      <tp>
        <v>-0.37</v>
        <stp/>
        <stp>DELTA</stp>
        <stp>.NDX250516P19550</stp>
        <tr r="CI173" s="1"/>
        <tr r="CI173" s="1"/>
      </tp>
      <tp>
        <v>0.66</v>
        <stp/>
        <stp>DELTA</stp>
        <stp>.NDX250516C19500</stp>
        <tr r="CH175" s="1"/>
        <tr r="CH175" s="1"/>
      </tp>
      <tp>
        <v>0.65</v>
        <stp/>
        <stp>DELTA</stp>
        <stp>.NDX250516C19525</stp>
        <tr r="CH174" s="1"/>
        <tr r="CH174" s="1"/>
      </tp>
      <tp>
        <v>0.64</v>
        <stp/>
        <stp>DELTA</stp>
        <stp>.NDX250516C19550</stp>
        <tr r="CH173" s="1"/>
        <tr r="CH173" s="1"/>
      </tp>
      <tp>
        <v>0.62</v>
        <stp/>
        <stp>DELTA</stp>
        <stp>.NDX250516C19575</stp>
        <tr r="CH172" s="1"/>
        <tr r="CH172" s="1"/>
      </tp>
      <tp t="s">
        <v>N/A</v>
        <stp/>
        <stp>VOLUME</stp>
        <stp>.SPY250718P582</stp>
        <tr r="M5" s="2"/>
      </tp>
      <tp t="s">
        <v>N/A</v>
        <stp/>
        <stp>VOLUME</stp>
        <stp>.SPY250718C582</stp>
        <tr r="M5" s="2"/>
      </tp>
      <tp>
        <v>77</v>
        <stp/>
        <stp>VOLUME</stp>
        <stp>.SPY250718P580</stp>
        <tr r="M7" s="2"/>
        <tr r="M7" s="2"/>
      </tp>
      <tp>
        <v>1104</v>
        <stp/>
        <stp>VOLUME</stp>
        <stp>.SPY250718C580</stp>
        <tr r="M7" s="2"/>
        <tr r="M7" s="2"/>
      </tp>
      <tp t="s">
        <v>N/A</v>
        <stp/>
        <stp>VOLUME</stp>
        <stp>.SPY250718P581</stp>
        <tr r="M6" s="2"/>
      </tp>
      <tp t="s">
        <v>N/A</v>
        <stp/>
        <stp>VOLUME</stp>
        <stp>.SPY250718C581</stp>
        <tr r="M6" s="2"/>
      </tp>
      <tp t="s">
        <v>N/A</v>
        <stp/>
        <stp>VOLUME</stp>
        <stp>.SPY250731P582</stp>
        <tr r="N5" s="2"/>
      </tp>
      <tp>
        <v>3</v>
        <stp/>
        <stp>VOLUME</stp>
        <stp>.SPY250731C582</stp>
        <tr r="N5" s="2"/>
        <tr r="N5" s="2"/>
      </tp>
      <tp t="s">
        <v>N/A</v>
        <stp/>
        <stp>VOLUME</stp>
        <stp>.SPY250731P581</stp>
        <tr r="N6" s="2"/>
      </tp>
      <tp>
        <v>1</v>
        <stp/>
        <stp>VOLUME</stp>
        <stp>.SPY250731C581</stp>
        <tr r="N6" s="2"/>
        <tr r="N6" s="2"/>
      </tp>
      <tp>
        <v>24</v>
        <stp/>
        <stp>VOLUME</stp>
        <stp>.SPY250731P580</stp>
        <tr r="N7" s="2"/>
        <tr r="N7" s="2"/>
      </tp>
      <tp>
        <v>75</v>
        <stp/>
        <stp>VOLUME</stp>
        <stp>.SPY250731C580</stp>
        <tr r="N7" s="2"/>
        <tr r="N7" s="2"/>
      </tp>
      <tp>
        <v>13</v>
        <stp/>
        <stp>VOLUME</stp>
        <stp>.SPY250731P567</stp>
        <tr r="N20" s="2"/>
        <tr r="N20" s="2"/>
      </tp>
      <tp>
        <v>1</v>
        <stp/>
        <stp>VOLUME</stp>
        <stp>.SPY250731C567</stp>
        <tr r="N20" s="2"/>
        <tr r="N20" s="2"/>
      </tp>
      <tp>
        <v>3</v>
        <stp/>
        <stp>VOLUME</stp>
        <stp>.SPY250731P566</stp>
        <tr r="N21" s="2"/>
        <tr r="N21" s="2"/>
      </tp>
      <tp>
        <v>5</v>
        <stp/>
        <stp>VOLUME</stp>
        <stp>.SPY250731C566</stp>
        <tr r="N21" s="2"/>
        <tr r="N21" s="2"/>
      </tp>
      <tp>
        <v>47</v>
        <stp/>
        <stp>VOLUME</stp>
        <stp>.SPY250731P565</stp>
        <tr r="N22" s="2"/>
        <tr r="N22" s="2"/>
      </tp>
      <tp>
        <v>54</v>
        <stp/>
        <stp>VOLUME</stp>
        <stp>.SPY250731C565</stp>
        <tr r="N22" s="2"/>
        <tr r="N22" s="2"/>
      </tp>
      <tp>
        <v>6</v>
        <stp/>
        <stp>VOLUME</stp>
        <stp>.SPY250731P564</stp>
        <tr r="N23" s="2"/>
        <tr r="N23" s="2"/>
      </tp>
      <tp t="s">
        <v>N/A</v>
        <stp/>
        <stp>VOLUME</stp>
        <stp>.SPY250731C564</stp>
        <tr r="N23" s="2"/>
      </tp>
      <tp>
        <v>5</v>
        <stp/>
        <stp>VOLUME</stp>
        <stp>.SPY250731P563</stp>
        <tr r="N24" s="2"/>
        <tr r="N24" s="2"/>
      </tp>
      <tp>
        <v>42</v>
        <stp/>
        <stp>VOLUME</stp>
        <stp>.SPY250731C563</stp>
        <tr r="N24" s="2"/>
        <tr r="N24" s="2"/>
      </tp>
      <tp>
        <v>76</v>
        <stp/>
        <stp>VOLUME</stp>
        <stp>.SPY250731P562</stp>
        <tr r="N25" s="2"/>
        <tr r="N25" s="2"/>
      </tp>
      <tp>
        <v>32</v>
        <stp/>
        <stp>VOLUME</stp>
        <stp>.SPY250731C562</stp>
        <tr r="N25" s="2"/>
        <tr r="N25" s="2"/>
      </tp>
      <tp t="s">
        <v>N/A</v>
        <stp/>
        <stp>VOLUME</stp>
        <stp>.SPY250718P548</stp>
        <tr r="M39" s="2"/>
      </tp>
      <tp>
        <v>16</v>
        <stp/>
        <stp>VOLUME</stp>
        <stp>.SPY250731P561</stp>
        <tr r="N26" s="2"/>
        <tr r="N26" s="2"/>
      </tp>
      <tp t="s">
        <v>N/A</v>
        <stp/>
        <stp>VOLUME</stp>
        <stp>.SPY250718C548</stp>
        <tr r="M39" s="2"/>
      </tp>
      <tp>
        <v>6</v>
        <stp/>
        <stp>VOLUME</stp>
        <stp>.SPY250731C561</stp>
        <tr r="N26" s="2"/>
        <tr r="N26" s="2"/>
      </tp>
      <tp t="s">
        <v>N/A</v>
        <stp/>
        <stp>VOLUME</stp>
        <stp>.SPY250718P549</stp>
        <tr r="M38" s="2"/>
      </tp>
      <tp>
        <v>682</v>
        <stp/>
        <stp>VOLUME</stp>
        <stp>.SPY250731P560</stp>
        <tr r="N27" s="2"/>
        <tr r="N27" s="2"/>
      </tp>
      <tp t="s">
        <v>N/A</v>
        <stp/>
        <stp>VOLUME</stp>
        <stp>.SPY250718C549</stp>
        <tr r="M38" s="2"/>
      </tp>
      <tp>
        <v>110</v>
        <stp/>
        <stp>VOLUME</stp>
        <stp>.SPY250731C560</stp>
        <tr r="N27" s="2"/>
        <tr r="N27" s="2"/>
      </tp>
      <tp>
        <v>2</v>
        <stp/>
        <stp>VOLUME</stp>
        <stp>.SPY250731P569</stp>
        <tr r="N18" s="2"/>
        <tr r="N18" s="2"/>
      </tp>
      <tp>
        <v>2</v>
        <stp/>
        <stp>VOLUME</stp>
        <stp>.SPY250731C569</stp>
        <tr r="N18" s="2"/>
        <tr r="N18" s="2"/>
      </tp>
      <tp>
        <v>2</v>
        <stp/>
        <stp>VOLUME</stp>
        <stp>.SPY250731P568</stp>
        <tr r="N19" s="2"/>
        <tr r="N19" s="2"/>
      </tp>
      <tp>
        <v>2</v>
        <stp/>
        <stp>VOLUME</stp>
        <stp>.SPY250731C568</stp>
        <tr r="N19" s="2"/>
        <tr r="N19" s="2"/>
      </tp>
      <tp t="s">
        <v>N/A</v>
        <stp/>
        <stp>VOLUME</stp>
        <stp>.SPY250731P577</stp>
        <tr r="N10" s="2"/>
      </tp>
      <tp>
        <v>7</v>
        <stp/>
        <stp>VOLUME</stp>
        <stp>.SPY250731C577</stp>
        <tr r="N10" s="2"/>
        <tr r="N10" s="2"/>
      </tp>
      <tp t="s">
        <v>N/A</v>
        <stp/>
        <stp>VOLUME</stp>
        <stp>.SPY250731P576</stp>
        <tr r="N11" s="2"/>
      </tp>
      <tp>
        <v>1</v>
        <stp/>
        <stp>VOLUME</stp>
        <stp>.SPY250731C576</stp>
        <tr r="N11" s="2"/>
        <tr r="N11" s="2"/>
      </tp>
      <tp>
        <v>98</v>
        <stp/>
        <stp>VOLUME</stp>
        <stp>.SPY250731P575</stp>
        <tr r="N12" s="2"/>
        <tr r="N12" s="2"/>
      </tp>
      <tp>
        <v>89</v>
        <stp/>
        <stp>VOLUME</stp>
        <stp>.SPY250731C575</stp>
        <tr r="N12" s="2"/>
        <tr r="N12" s="2"/>
      </tp>
      <tp t="s">
        <v>N/A</v>
        <stp/>
        <stp>VOLUME</stp>
        <stp>.SPY250731P574</stp>
        <tr r="N13" s="2"/>
      </tp>
      <tp>
        <v>2</v>
        <stp/>
        <stp>VOLUME</stp>
        <stp>.SPY250731C574</stp>
        <tr r="N13" s="2"/>
        <tr r="N13" s="2"/>
      </tp>
      <tp t="s">
        <v>N/A</v>
        <stp/>
        <stp>VOLUME</stp>
        <stp>.SPY250731P573</stp>
        <tr r="N14" s="2"/>
      </tp>
      <tp>
        <v>1</v>
        <stp/>
        <stp>VOLUME</stp>
        <stp>.SPY250731C573</stp>
        <tr r="N14" s="2"/>
        <tr r="N14" s="2"/>
      </tp>
      <tp t="s">
        <v>N/A</v>
        <stp/>
        <stp>VOLUME</stp>
        <stp>.SPY250731P572</stp>
        <tr r="N15" s="2"/>
      </tp>
      <tp>
        <v>2</v>
        <stp/>
        <stp>VOLUME</stp>
        <stp>.SPY250731C572</stp>
        <tr r="N15" s="2"/>
        <tr r="N15" s="2"/>
      </tp>
      <tp t="s">
        <v>N/A</v>
        <stp/>
        <stp>VOLUME</stp>
        <stp>.SPY250718P558</stp>
        <tr r="M29" s="2"/>
      </tp>
      <tp t="s">
        <v>N/A</v>
        <stp/>
        <stp>VOLUME</stp>
        <stp>.SPY250731P571</stp>
        <tr r="N16" s="2"/>
      </tp>
      <tp t="s">
        <v>N/A</v>
        <stp/>
        <stp>VOLUME</stp>
        <stp>.SPY250718C558</stp>
        <tr r="M29" s="2"/>
      </tp>
      <tp>
        <v>6</v>
        <stp/>
        <stp>VOLUME</stp>
        <stp>.SPY250731C571</stp>
        <tr r="N16" s="2"/>
        <tr r="N16" s="2"/>
      </tp>
      <tp t="s">
        <v>N/A</v>
        <stp/>
        <stp>VOLUME</stp>
        <stp>.SPY250718P559</stp>
        <tr r="M28" s="2"/>
      </tp>
      <tp>
        <v>22</v>
        <stp/>
        <stp>VOLUME</stp>
        <stp>.SPY250731P570</stp>
        <tr r="N17" s="2"/>
        <tr r="N17" s="2"/>
      </tp>
      <tp t="s">
        <v>N/A</v>
        <stp/>
        <stp>VOLUME</stp>
        <stp>.SPY250718C559</stp>
        <tr r="M28" s="2"/>
      </tp>
      <tp>
        <v>22</v>
        <stp/>
        <stp>VOLUME</stp>
        <stp>.SPY250731C570</stp>
        <tr r="N17" s="2"/>
        <tr r="N17" s="2"/>
      </tp>
      <tp t="s">
        <v>N/A</v>
        <stp/>
        <stp>VOLUME</stp>
        <stp>.SPY250718P556</stp>
        <tr r="M31" s="2"/>
      </tp>
      <tp t="s">
        <v>N/A</v>
        <stp/>
        <stp>VOLUME</stp>
        <stp>.SPY250718C556</stp>
        <tr r="M31" s="2"/>
      </tp>
      <tp t="s">
        <v>N/A</v>
        <stp/>
        <stp>VOLUME</stp>
        <stp>.SPY250718P557</stp>
        <tr r="M30" s="2"/>
      </tp>
      <tp t="s">
        <v>N/A</v>
        <stp/>
        <stp>VOLUME</stp>
        <stp>.SPY250718C557</stp>
        <tr r="M30" s="2"/>
      </tp>
      <tp t="s">
        <v>N/A</v>
        <stp/>
        <stp>VOLUME</stp>
        <stp>.SPY250718P554</stp>
        <tr r="M33" s="2"/>
      </tp>
      <tp t="s">
        <v>N/A</v>
        <stp/>
        <stp>VOLUME</stp>
        <stp>.SPY250718C554</stp>
        <tr r="M33" s="2"/>
      </tp>
      <tp>
        <v>1222</v>
        <stp/>
        <stp>VOLUME</stp>
        <stp>.SPY250718P555</stp>
        <tr r="M32" s="2"/>
        <tr r="M32" s="2"/>
      </tp>
      <tp>
        <v>156</v>
        <stp/>
        <stp>VOLUME</stp>
        <stp>.SPY250718C555</stp>
        <tr r="M32" s="2"/>
        <tr r="M32" s="2"/>
      </tp>
      <tp t="s">
        <v>N/A</v>
        <stp/>
        <stp>VOLUME</stp>
        <stp>.SPY250718P552</stp>
        <tr r="M35" s="2"/>
      </tp>
      <tp t="s">
        <v>N/A</v>
        <stp/>
        <stp>VOLUME</stp>
        <stp>.SPY250718C552</stp>
        <tr r="M35" s="2"/>
      </tp>
      <tp t="s">
        <v>N/A</v>
        <stp/>
        <stp>VOLUME</stp>
        <stp>.SPY250718P553</stp>
        <tr r="M34" s="2"/>
      </tp>
      <tp t="s">
        <v>N/A</v>
        <stp/>
        <stp>VOLUME</stp>
        <stp>.SPY250718C553</stp>
        <tr r="M34" s="2"/>
      </tp>
      <tp>
        <v>1310</v>
        <stp/>
        <stp>VOLUME</stp>
        <stp>.SPY250718P550</stp>
        <tr r="M37" s="2"/>
        <tr r="M37" s="2"/>
      </tp>
      <tp t="s">
        <v>N/A</v>
        <stp/>
        <stp>VOLUME</stp>
        <stp>.SPY250731P579</stp>
        <tr r="N8" s="2"/>
      </tp>
      <tp>
        <v>117</v>
        <stp/>
        <stp>VOLUME</stp>
        <stp>.SPY250718C550</stp>
        <tr r="M37" s="2"/>
        <tr r="M37" s="2"/>
      </tp>
      <tp>
        <v>1</v>
        <stp/>
        <stp>VOLUME</stp>
        <stp>.SPY250731C579</stp>
        <tr r="N8" s="2"/>
        <tr r="N8" s="2"/>
      </tp>
      <tp t="s">
        <v>N/A</v>
        <stp/>
        <stp>VOLUME</stp>
        <stp>.SPY250718P551</stp>
        <tr r="M36" s="2"/>
      </tp>
      <tp t="s">
        <v>N/A</v>
        <stp/>
        <stp>VOLUME</stp>
        <stp>.SPY250731P578</stp>
        <tr r="N9" s="2"/>
      </tp>
      <tp t="s">
        <v>N/A</v>
        <stp/>
        <stp>VOLUME</stp>
        <stp>.SPY250718C551</stp>
        <tr r="M36" s="2"/>
      </tp>
      <tp t="s">
        <v>N/A</v>
        <stp/>
        <stp>VOLUME</stp>
        <stp>.SPY250731C578</stp>
        <tr r="N9" s="2"/>
      </tp>
      <tp t="s">
        <v>N/A</v>
        <stp/>
        <stp>VOLUME</stp>
        <stp>.SPY250718P568</stp>
        <tr r="M19" s="2"/>
      </tp>
      <tp t="s">
        <v>N/A</v>
        <stp/>
        <stp>VOLUME</stp>
        <stp>.SPY250718C568</stp>
        <tr r="M19" s="2"/>
      </tp>
      <tp t="s">
        <v>N/A</v>
        <stp/>
        <stp>VOLUME</stp>
        <stp>.SPY250718P569</stp>
        <tr r="M18" s="2"/>
      </tp>
      <tp t="s">
        <v>N/A</v>
        <stp/>
        <stp>VOLUME</stp>
        <stp>.SPY250718C569</stp>
        <tr r="M18" s="2"/>
      </tp>
      <tp t="s">
        <v>N/A</v>
        <stp/>
        <stp>VOLUME</stp>
        <stp>.SPY250718P566</stp>
        <tr r="M21" s="2"/>
      </tp>
      <tp t="s">
        <v>N/A</v>
        <stp/>
        <stp>VOLUME</stp>
        <stp>.SPY250718C566</stp>
        <tr r="M21" s="2"/>
      </tp>
      <tp t="s">
        <v>N/A</v>
        <stp/>
        <stp>VOLUME</stp>
        <stp>.SPY250718P567</stp>
        <tr r="M20" s="2"/>
      </tp>
      <tp t="s">
        <v>N/A</v>
        <stp/>
        <stp>VOLUME</stp>
        <stp>.SPY250718C567</stp>
        <tr r="M20" s="2"/>
      </tp>
      <tp t="s">
        <v>N/A</v>
        <stp/>
        <stp>VOLUME</stp>
        <stp>.SPY250718P564</stp>
        <tr r="M23" s="2"/>
      </tp>
      <tp t="s">
        <v>N/A</v>
        <stp/>
        <stp>VOLUME</stp>
        <stp>.SPY250718C564</stp>
        <tr r="M23" s="2"/>
      </tp>
      <tp>
        <v>666</v>
        <stp/>
        <stp>VOLUME</stp>
        <stp>.SPY250718P565</stp>
        <tr r="M22" s="2"/>
        <tr r="M22" s="2"/>
      </tp>
      <tp>
        <v>5360</v>
        <stp/>
        <stp>VOLUME</stp>
        <stp>.SPY250718C565</stp>
        <tr r="M22" s="2"/>
        <tr r="M22" s="2"/>
      </tp>
      <tp t="s">
        <v>N/A</v>
        <stp/>
        <stp>VOLUME</stp>
        <stp>.SPY250718P562</stp>
        <tr r="M25" s="2"/>
      </tp>
      <tp t="s">
        <v>N/A</v>
        <stp/>
        <stp>VOLUME</stp>
        <stp>.SPY250718C562</stp>
        <tr r="M25" s="2"/>
      </tp>
      <tp t="s">
        <v>N/A</v>
        <stp/>
        <stp>VOLUME</stp>
        <stp>.SPY250718P563</stp>
        <tr r="M24" s="2"/>
      </tp>
      <tp t="s">
        <v>N/A</v>
        <stp/>
        <stp>VOLUME</stp>
        <stp>.SPY250718C563</stp>
        <tr r="M24" s="2"/>
      </tp>
      <tp>
        <v>1844</v>
        <stp/>
        <stp>VOLUME</stp>
        <stp>.SPY250718P560</stp>
        <tr r="M27" s="2"/>
        <tr r="M27" s="2"/>
      </tp>
      <tp>
        <v>29</v>
        <stp/>
        <stp>VOLUME</stp>
        <stp>.SPY250731P549</stp>
        <tr r="N38" s="2"/>
        <tr r="N38" s="2"/>
      </tp>
      <tp>
        <v>814</v>
        <stp/>
        <stp>VOLUME</stp>
        <stp>.SPY250718C560</stp>
        <tr r="M27" s="2"/>
        <tr r="M27" s="2"/>
      </tp>
      <tp>
        <v>3</v>
        <stp/>
        <stp>VOLUME</stp>
        <stp>.SPY250731C549</stp>
        <tr r="N38" s="2"/>
        <tr r="N38" s="2"/>
      </tp>
      <tp t="s">
        <v>N/A</v>
        <stp/>
        <stp>VOLUME</stp>
        <stp>.SPY250718P561</stp>
        <tr r="M26" s="2"/>
      </tp>
      <tp>
        <v>476</v>
        <stp/>
        <stp>VOLUME</stp>
        <stp>.SPY250731P548</stp>
        <tr r="N39" s="2"/>
        <tr r="N39" s="2"/>
      </tp>
      <tp t="s">
        <v>N/A</v>
        <stp/>
        <stp>VOLUME</stp>
        <stp>.SPY250718C561</stp>
        <tr r="M26" s="2"/>
      </tp>
      <tp t="s">
        <v>N/A</v>
        <stp/>
        <stp>VOLUME</stp>
        <stp>.SPY250731C548</stp>
        <tr r="N39" s="2"/>
      </tp>
      <tp>
        <v>16</v>
        <stp/>
        <stp>VOLUME</stp>
        <stp>.SPY250731P557</stp>
        <tr r="N30" s="2"/>
        <tr r="N30" s="2"/>
      </tp>
      <tp>
        <v>4</v>
        <stp/>
        <stp>VOLUME</stp>
        <stp>.SPY250731C557</stp>
        <tr r="N30" s="2"/>
        <tr r="N30" s="2"/>
      </tp>
      <tp>
        <v>3</v>
        <stp/>
        <stp>VOLUME</stp>
        <stp>.SPY250731P556</stp>
        <tr r="N31" s="2"/>
        <tr r="N31" s="2"/>
      </tp>
      <tp t="s">
        <v>N/A</v>
        <stp/>
        <stp>VOLUME</stp>
        <stp>.SPY250731C556</stp>
        <tr r="N31" s="2"/>
      </tp>
      <tp>
        <v>291</v>
        <stp/>
        <stp>VOLUME</stp>
        <stp>.SPY250731P555</stp>
        <tr r="N32" s="2"/>
        <tr r="N32" s="2"/>
      </tp>
      <tp>
        <v>11</v>
        <stp/>
        <stp>VOLUME</stp>
        <stp>.SPY250731C555</stp>
        <tr r="N32" s="2"/>
        <tr r="N32" s="2"/>
      </tp>
      <tp>
        <v>44</v>
        <stp/>
        <stp>VOLUME</stp>
        <stp>.SPY250731P554</stp>
        <tr r="N33" s="2"/>
        <tr r="N33" s="2"/>
      </tp>
      <tp>
        <v>1</v>
        <stp/>
        <stp>VOLUME</stp>
        <stp>.SPY250731C554</stp>
        <tr r="N33" s="2"/>
        <tr r="N33" s="2"/>
      </tp>
      <tp t="s">
        <v>N/A</v>
        <stp/>
        <stp>VOLUME</stp>
        <stp>.SPY250731P553</stp>
        <tr r="N34" s="2"/>
      </tp>
      <tp>
        <v>1</v>
        <stp/>
        <stp>VOLUME</stp>
        <stp>.SPY250731C553</stp>
        <tr r="N34" s="2"/>
        <tr r="N34" s="2"/>
      </tp>
      <tp>
        <v>15</v>
        <stp/>
        <stp>VOLUME</stp>
        <stp>.SPY250731P552</stp>
        <tr r="N35" s="2"/>
        <tr r="N35" s="2"/>
      </tp>
      <tp t="s">
        <v>N/A</v>
        <stp/>
        <stp>VOLUME</stp>
        <stp>.SPY250731C552</stp>
        <tr r="N35" s="2"/>
      </tp>
      <tp t="s">
        <v>N/A</v>
        <stp/>
        <stp>VOLUME</stp>
        <stp>.SPY250718P578</stp>
        <tr r="M9" s="2"/>
      </tp>
      <tp>
        <v>4</v>
        <stp/>
        <stp>VOLUME</stp>
        <stp>.SPY250731P551</stp>
        <tr r="N36" s="2"/>
        <tr r="N36" s="2"/>
      </tp>
      <tp t="s">
        <v>N/A</v>
        <stp/>
        <stp>VOLUME</stp>
        <stp>.SPY250718C578</stp>
        <tr r="M9" s="2"/>
      </tp>
      <tp>
        <v>1</v>
        <stp/>
        <stp>VOLUME</stp>
        <stp>.SPY250731C551</stp>
        <tr r="N36" s="2"/>
        <tr r="N36" s="2"/>
      </tp>
      <tp t="s">
        <v>N/A</v>
        <stp/>
        <stp>VOLUME</stp>
        <stp>.SPY250718P579</stp>
        <tr r="M8" s="2"/>
      </tp>
      <tp>
        <v>579</v>
        <stp/>
        <stp>VOLUME</stp>
        <stp>.SPY250731P550</stp>
        <tr r="N37" s="2"/>
        <tr r="N37" s="2"/>
      </tp>
      <tp t="s">
        <v>N/A</v>
        <stp/>
        <stp>VOLUME</stp>
        <stp>.SPY250718C579</stp>
        <tr r="M8" s="2"/>
      </tp>
      <tp>
        <v>17</v>
        <stp/>
        <stp>VOLUME</stp>
        <stp>.SPY250731C550</stp>
        <tr r="N37" s="2"/>
        <tr r="N37" s="2"/>
      </tp>
      <tp t="s">
        <v>N/A</v>
        <stp/>
        <stp>VOLUME</stp>
        <stp>.SPY250718P576</stp>
        <tr r="M11" s="2"/>
      </tp>
      <tp t="s">
        <v>N/A</v>
        <stp/>
        <stp>VOLUME</stp>
        <stp>.SPY250718C576</stp>
        <tr r="M11" s="2"/>
      </tp>
      <tp t="s">
        <v>N/A</v>
        <stp/>
        <stp>VOLUME</stp>
        <stp>.SPY250718P577</stp>
        <tr r="M10" s="2"/>
      </tp>
      <tp t="s">
        <v>N/A</v>
        <stp/>
        <stp>VOLUME</stp>
        <stp>.SPY250718C577</stp>
        <tr r="M10" s="2"/>
      </tp>
      <tp t="s">
        <v>N/A</v>
        <stp/>
        <stp>VOLUME</stp>
        <stp>.SPY250718P574</stp>
        <tr r="M13" s="2"/>
      </tp>
      <tp t="s">
        <v>N/A</v>
        <stp/>
        <stp>VOLUME</stp>
        <stp>.SPY250718C574</stp>
        <tr r="M13" s="2"/>
      </tp>
      <tp>
        <v>283</v>
        <stp/>
        <stp>VOLUME</stp>
        <stp>.SPY250718P575</stp>
        <tr r="M12" s="2"/>
        <tr r="M12" s="2"/>
      </tp>
      <tp>
        <v>1355</v>
        <stp/>
        <stp>VOLUME</stp>
        <stp>.SPY250718C575</stp>
        <tr r="M12" s="2"/>
        <tr r="M12" s="2"/>
      </tp>
      <tp t="s">
        <v>N/A</v>
        <stp/>
        <stp>VOLUME</stp>
        <stp>.SPY250718P572</stp>
        <tr r="M15" s="2"/>
      </tp>
      <tp t="s">
        <v>N/A</v>
        <stp/>
        <stp>VOLUME</stp>
        <stp>.SPY250718C572</stp>
        <tr r="M15" s="2"/>
      </tp>
      <tp t="s">
        <v>N/A</v>
        <stp/>
        <stp>VOLUME</stp>
        <stp>.SPY250718P573</stp>
        <tr r="M14" s="2"/>
      </tp>
      <tp t="s">
        <v>N/A</v>
        <stp/>
        <stp>VOLUME</stp>
        <stp>.SPY250718C573</stp>
        <tr r="M14" s="2"/>
      </tp>
      <tp>
        <v>102</v>
        <stp/>
        <stp>VOLUME</stp>
        <stp>.SPY250718P570</stp>
        <tr r="M17" s="2"/>
        <tr r="M17" s="2"/>
      </tp>
      <tp>
        <v>172</v>
        <stp/>
        <stp>VOLUME</stp>
        <stp>.SPY250731P559</stp>
        <tr r="N28" s="2"/>
        <tr r="N28" s="2"/>
      </tp>
      <tp>
        <v>747</v>
        <stp/>
        <stp>VOLUME</stp>
        <stp>.SPY250718C570</stp>
        <tr r="M17" s="2"/>
        <tr r="M17" s="2"/>
      </tp>
      <tp>
        <v>36</v>
        <stp/>
        <stp>VOLUME</stp>
        <stp>.SPY250731C559</stp>
        <tr r="N28" s="2"/>
        <tr r="N28" s="2"/>
      </tp>
      <tp t="s">
        <v>N/A</v>
        <stp/>
        <stp>VOLUME</stp>
        <stp>.SPY250718P571</stp>
        <tr r="M16" s="2"/>
      </tp>
      <tp>
        <v>203</v>
        <stp/>
        <stp>VOLUME</stp>
        <stp>.SPY250731P558</stp>
        <tr r="N29" s="2"/>
        <tr r="N29" s="2"/>
      </tp>
      <tp t="s">
        <v>N/A</v>
        <stp/>
        <stp>VOLUME</stp>
        <stp>.SPY250718C571</stp>
        <tr r="M16" s="2"/>
      </tp>
      <tp>
        <v>14</v>
        <stp/>
        <stp>VOLUME</stp>
        <stp>.SPY250731C558</stp>
        <tr r="N29" s="2"/>
        <tr r="N29" s="2"/>
      </tp>
      <tp>
        <v>-0.53</v>
        <stp/>
        <stp>DELTA</stp>
        <stp>.SPXW250509P5620</stp>
        <tr r="CG110" s="1"/>
        <tr r="CG110" s="1"/>
      </tp>
      <tp>
        <v>0.47</v>
        <stp/>
        <stp>DELTA</stp>
        <stp>.SPXW250509C5620</stp>
        <tr r="CF110" s="1"/>
        <tr r="CF110" s="1"/>
      </tp>
      <tp>
        <v>-0.56000000000000005</v>
        <stp/>
        <stp>DELTA</stp>
        <stp>.SPXW250509P5630</stp>
        <tr r="CG109" s="1"/>
        <tr r="CG109" s="1"/>
      </tp>
      <tp>
        <v>0.43</v>
        <stp/>
        <stp>DELTA</stp>
        <stp>.SPXW250509C5630</stp>
        <tr r="CF109" s="1"/>
        <tr r="CF109" s="1"/>
      </tp>
      <tp>
        <v>-0.47</v>
        <stp/>
        <stp>DELTA</stp>
        <stp>.SPXW250509P5600</stp>
        <tr r="CG112" s="1"/>
        <tr r="CG112" s="1"/>
      </tp>
      <tp>
        <v>0.53</v>
        <stp/>
        <stp>DELTA</stp>
        <stp>.SPXW250509C5600</stp>
        <tr r="CF112" s="1"/>
        <tr r="CF112" s="1"/>
      </tp>
      <tp>
        <v>-0.5</v>
        <stp/>
        <stp>DELTA</stp>
        <stp>.SPXW250509P5610</stp>
        <tr r="CG111" s="1"/>
        <tr r="CG111" s="1"/>
      </tp>
      <tp>
        <v>0.5</v>
        <stp/>
        <stp>DELTA</stp>
        <stp>.SPXW250509C5610</stp>
        <tr r="CF111" s="1"/>
        <tr r="CF111" s="1"/>
      </tp>
      <tp>
        <v>-1</v>
        <stp/>
        <stp>DELTA</stp>
        <stp>.SPXW250506P5690</stp>
        <tr r="CE103" s="1"/>
        <tr r="CE103" s="1"/>
      </tp>
      <tp>
        <v>-0.66</v>
        <stp/>
        <stp>DELTA</stp>
        <stp>.SPXW250509P5660</stp>
        <tr r="CG106" s="1"/>
        <tr r="CG106" s="1"/>
      </tp>
      <tp>
        <v>-0.82</v>
        <stp/>
        <stp>DELTA</stp>
        <stp>.SPXW250516P5790</stp>
        <tr r="CI93" s="1"/>
        <tr r="CI93" s="1"/>
      </tp>
      <tp>
        <v>0</v>
        <stp/>
        <stp>DELTA</stp>
        <stp>.SPXW250506C5690</stp>
        <tr r="CD103" s="1"/>
        <tr r="CD103" s="1"/>
      </tp>
      <tp>
        <v>0.34</v>
        <stp/>
        <stp>DELTA</stp>
        <stp>.SPXW250509C5660</stp>
        <tr r="CF106" s="1"/>
        <tr r="CF106" s="1"/>
      </tp>
      <tp>
        <v>0.15</v>
        <stp/>
        <stp>DELTA</stp>
        <stp>.SPXW250516C5790</stp>
        <tr r="CH93" s="1"/>
        <tr r="CH93" s="1"/>
      </tp>
      <tp>
        <v>-1</v>
        <stp/>
        <stp>DELTA</stp>
        <stp>.SPXW250506P5680</stp>
        <tr r="CE104" s="1"/>
        <tr r="CE104" s="1"/>
      </tp>
      <tp>
        <v>-0.69</v>
        <stp/>
        <stp>DELTA</stp>
        <stp>.SPXW250509P5670</stp>
        <tr r="CG105" s="1"/>
        <tr r="CG105" s="1"/>
      </tp>
      <tp>
        <v>-0.8</v>
        <stp/>
        <stp>DELTA</stp>
        <stp>.SPXW250516P5780</stp>
        <tr r="CI94" s="1"/>
        <tr r="CI94" s="1"/>
      </tp>
      <tp>
        <v>0</v>
        <stp/>
        <stp>DELTA</stp>
        <stp>.SPXW250506C5680</stp>
        <tr r="CD104" s="1"/>
        <tr r="CD104" s="1"/>
      </tp>
      <tp>
        <v>0.3</v>
        <stp/>
        <stp>DELTA</stp>
        <stp>.SPXW250509C5670</stp>
        <tr r="CF105" s="1"/>
        <tr r="CF105" s="1"/>
      </tp>
      <tp>
        <v>0.17</v>
        <stp/>
        <stp>DELTA</stp>
        <stp>.SPXW250516C5780</stp>
        <tr r="CH94" s="1"/>
        <tr r="CH94" s="1"/>
      </tp>
      <tp>
        <v>-0.59</v>
        <stp/>
        <stp>DELTA</stp>
        <stp>.SPXW250509P5640</stp>
        <tr r="CG108" s="1"/>
        <tr r="CG108" s="1"/>
      </tp>
      <tp>
        <v>0.4</v>
        <stp/>
        <stp>DELTA</stp>
        <stp>.SPXW250509C5640</stp>
        <tr r="CF108" s="1"/>
        <tr r="CF108" s="1"/>
      </tp>
      <tp>
        <v>-0.63</v>
        <stp/>
        <stp>DELTA</stp>
        <stp>.SPXW250509P5650</stp>
        <tr r="CG107" s="1"/>
        <tr r="CG107" s="1"/>
      </tp>
      <tp>
        <v>0.37</v>
        <stp/>
        <stp>DELTA</stp>
        <stp>.SPXW250509C5650</stp>
        <tr r="CF107" s="1"/>
        <tr r="CF107" s="1"/>
      </tp>
      <tp>
        <v>-1</v>
        <stp/>
        <stp>DELTA</stp>
        <stp>.SPXW250506P5650</stp>
        <tr r="CE107" s="1"/>
        <tr r="CE107" s="1"/>
      </tp>
      <tp>
        <v>-0.76</v>
        <stp/>
        <stp>DELTA</stp>
        <stp>.SPXW250516P5750</stp>
        <tr r="CI97" s="1"/>
        <tr r="CI97" s="1"/>
      </tp>
      <tp>
        <v>0</v>
        <stp/>
        <stp>DELTA</stp>
        <stp>.SPXW250506C5650</stp>
        <tr r="CD107" s="1"/>
        <tr r="CD107" s="1"/>
      </tp>
      <tp>
        <v>0.22</v>
        <stp/>
        <stp>DELTA</stp>
        <stp>.SPXW250516C5750</stp>
        <tr r="CH97" s="1"/>
        <tr r="CH97" s="1"/>
      </tp>
      <tp>
        <v>-1</v>
        <stp/>
        <stp>DELTA</stp>
        <stp>.SPXW250506P5640</stp>
        <tr r="CE108" s="1"/>
        <tr r="CE108" s="1"/>
      </tp>
      <tp>
        <v>-0.74</v>
        <stp/>
        <stp>DELTA</stp>
        <stp>.SPXW250516P5740</stp>
        <tr r="CI98" s="1"/>
        <tr r="CI98" s="1"/>
      </tp>
      <tp>
        <v>0.01</v>
        <stp/>
        <stp>DELTA</stp>
        <stp>.SPXW250506C5640</stp>
        <tr r="CD108" s="1"/>
        <tr r="CD108" s="1"/>
      </tp>
      <tp>
        <v>0.24</v>
        <stp/>
        <stp>DELTA</stp>
        <stp>.SPXW250516C5740</stp>
        <tr r="CH98" s="1"/>
        <tr r="CH98" s="1"/>
      </tp>
      <tp>
        <v>-1</v>
        <stp/>
        <stp>DELTA</stp>
        <stp>.SPXW250506P5670</stp>
        <tr r="CE105" s="1"/>
        <tr r="CE105" s="1"/>
      </tp>
      <tp>
        <v>-0.72</v>
        <stp/>
        <stp>DELTA</stp>
        <stp>.SPXW250509P5680</stp>
        <tr r="CG104" s="1"/>
        <tr r="CG104" s="1"/>
      </tp>
      <tp>
        <v>-0.79</v>
        <stp/>
        <stp>DELTA</stp>
        <stp>.SPXW250516P5770</stp>
        <tr r="CI95" s="1"/>
        <tr r="CI95" s="1"/>
      </tp>
      <tp>
        <v>0</v>
        <stp/>
        <stp>DELTA</stp>
        <stp>.SPXW250506C5670</stp>
        <tr r="CD105" s="1"/>
        <tr r="CD105" s="1"/>
      </tp>
      <tp>
        <v>0.27</v>
        <stp/>
        <stp>DELTA</stp>
        <stp>.SPXW250509C5680</stp>
        <tr r="CF104" s="1"/>
        <tr r="CF104" s="1"/>
      </tp>
      <tp>
        <v>0.18</v>
        <stp/>
        <stp>DELTA</stp>
        <stp>.SPXW250516C5770</stp>
        <tr r="CH95" s="1"/>
        <tr r="CH95" s="1"/>
      </tp>
      <tp>
        <v>-1</v>
        <stp/>
        <stp>DELTA</stp>
        <stp>.SPXW250506P5660</stp>
        <tr r="CE106" s="1"/>
        <tr r="CE106" s="1"/>
      </tp>
      <tp>
        <v>-0.74</v>
        <stp/>
        <stp>DELTA</stp>
        <stp>.SPXW250509P5690</stp>
        <tr r="CG103" s="1"/>
        <tr r="CG103" s="1"/>
      </tp>
      <tp>
        <v>-0.77</v>
        <stp/>
        <stp>DELTA</stp>
        <stp>.SPXW250516P5760</stp>
        <tr r="CI96" s="1"/>
        <tr r="CI96" s="1"/>
      </tp>
      <tp>
        <v>0</v>
        <stp/>
        <stp>DELTA</stp>
        <stp>.SPXW250506C5660</stp>
        <tr r="CD106" s="1"/>
        <tr r="CD106" s="1"/>
      </tp>
      <tp>
        <v>0.24</v>
        <stp/>
        <stp>DELTA</stp>
        <stp>.SPXW250509C5690</stp>
        <tr r="CF103" s="1"/>
        <tr r="CF103" s="1"/>
      </tp>
      <tp>
        <v>0.2</v>
        <stp/>
        <stp>DELTA</stp>
        <stp>.SPXW250516C5760</stp>
        <tr r="CH96" s="1"/>
        <tr r="CH96" s="1"/>
      </tp>
      <tp>
        <v>-1</v>
        <stp/>
        <stp>DELTA</stp>
        <stp>.SPXW250506P5610</stp>
        <tr r="CE111" s="1"/>
        <tr r="CE111" s="1"/>
      </tp>
      <tp>
        <v>-0.68</v>
        <stp/>
        <stp>DELTA</stp>
        <stp>.SPXW250516P5710</stp>
        <tr r="CI101" s="1"/>
        <tr r="CI101" s="1"/>
      </tp>
      <tp>
        <v>0.12</v>
        <stp/>
        <stp>DELTA</stp>
        <stp>.SPXW250506C5610</stp>
        <tr r="CD111" s="1"/>
        <tr r="CD111" s="1"/>
      </tp>
      <tp>
        <v>0.3</v>
        <stp/>
        <stp>DELTA</stp>
        <stp>.SPXW250516C5710</stp>
        <tr r="CH101" s="1"/>
        <tr r="CH101" s="1"/>
      </tp>
      <tp>
        <v>-0.02</v>
        <stp/>
        <stp>DELTA</stp>
        <stp>.SPXW250506P5600</stp>
        <tr r="CE112" s="1"/>
        <tr r="CE112" s="1"/>
      </tp>
      <tp>
        <v>-0.66</v>
        <stp/>
        <stp>DELTA</stp>
        <stp>.SPXW250516P5700</stp>
        <tr r="CI102" s="1"/>
        <tr r="CI102" s="1"/>
      </tp>
      <tp>
        <v>0.87</v>
        <stp/>
        <stp>DELTA</stp>
        <stp>.SPXW250506C5600</stp>
        <tr r="CD112" s="1"/>
        <tr r="CD112" s="1"/>
      </tp>
      <tp>
        <v>0.32</v>
        <stp/>
        <stp>DELTA</stp>
        <stp>.SPXW250516C5700</stp>
        <tr r="CH102" s="1"/>
        <tr r="CH102" s="1"/>
      </tp>
      <tp>
        <v>-1</v>
        <stp/>
        <stp>DELTA</stp>
        <stp>.SPXW250506P5630</stp>
        <tr r="CE109" s="1"/>
        <tr r="CE109" s="1"/>
      </tp>
      <tp>
        <v>-0.72</v>
        <stp/>
        <stp>DELTA</stp>
        <stp>.SPXW250516P5730</stp>
        <tr r="CI99" s="1"/>
        <tr r="CI99" s="1"/>
      </tp>
      <tp>
        <v>0.01</v>
        <stp/>
        <stp>DELTA</stp>
        <stp>.SPXW250506C5630</stp>
        <tr r="CD109" s="1"/>
        <tr r="CD109" s="1"/>
      </tp>
      <tp>
        <v>0.26</v>
        <stp/>
        <stp>DELTA</stp>
        <stp>.SPXW250516C5730</stp>
        <tr r="CH99" s="1"/>
        <tr r="CH99" s="1"/>
      </tp>
      <tp>
        <v>-1</v>
        <stp/>
        <stp>DELTA</stp>
        <stp>.SPXW250506P5620</stp>
        <tr r="CE110" s="1"/>
        <tr r="CE110" s="1"/>
      </tp>
      <tp>
        <v>-0.71</v>
        <stp/>
        <stp>DELTA</stp>
        <stp>.SPXW250516P5720</stp>
        <tr r="CI100" s="1"/>
        <tr r="CI100" s="1"/>
      </tp>
      <tp>
        <v>0.01</v>
        <stp/>
        <stp>DELTA</stp>
        <stp>.SPXW250506C5620</stp>
        <tr r="CD110" s="1"/>
        <tr r="CD110" s="1"/>
      </tp>
      <tp>
        <v>0.28000000000000003</v>
        <stp/>
        <stp>DELTA</stp>
        <stp>.SPXW250516C5720</stp>
        <tr r="CH100" s="1"/>
        <tr r="CH100" s="1"/>
      </tp>
      <tp>
        <v>18</v>
        <stp/>
        <stp>VOLUME</stp>
        <stp>.SPY250606P580</stp>
        <tr r="J7" s="2"/>
        <tr r="J7" s="2"/>
      </tp>
      <tp>
        <v>1080</v>
        <stp/>
        <stp>VOLUME</stp>
        <stp>.SPY250606C580</stp>
        <tr r="J7" s="2"/>
        <tr r="J7" s="2"/>
      </tp>
      <tp t="s">
        <v>N/A</v>
        <stp/>
        <stp>VOLUME</stp>
        <stp>.SPY250606P581</stp>
        <tr r="J6" s="2"/>
      </tp>
      <tp>
        <v>27</v>
        <stp/>
        <stp>VOLUME</stp>
        <stp>.SPY250606C581</stp>
        <tr r="J6" s="2"/>
        <tr r="J6" s="2"/>
      </tp>
      <tp>
        <v>3</v>
        <stp/>
        <stp>VOLUME</stp>
        <stp>.SPY250606P582</stp>
        <tr r="J5" s="2"/>
        <tr r="J5" s="2"/>
      </tp>
      <tp>
        <v>8</v>
        <stp/>
        <stp>VOLUME</stp>
        <stp>.SPY250606C582</stp>
        <tr r="J5" s="2"/>
        <tr r="J5" s="2"/>
      </tp>
      <tp>
        <v>2</v>
        <stp/>
        <stp>VOLUME</stp>
        <stp>.SPY250630P582</stp>
        <tr r="L5" s="2"/>
        <tr r="L5" s="2"/>
      </tp>
      <tp>
        <v>9</v>
        <stp/>
        <stp>VOLUME</stp>
        <stp>.SPY250630C582</stp>
        <tr r="L5" s="2"/>
        <tr r="L5" s="2"/>
      </tp>
      <tp>
        <v>25</v>
        <stp/>
        <stp>VOLUME</stp>
        <stp>.SPY250630P580</stp>
        <tr r="L7" s="2"/>
        <tr r="L7" s="2"/>
      </tp>
      <tp>
        <v>517</v>
        <stp/>
        <stp>VOLUME</stp>
        <stp>.SPY250630C580</stp>
        <tr r="L7" s="2"/>
        <tr r="L7" s="2"/>
      </tp>
      <tp t="s">
        <v>N/A</v>
        <stp/>
        <stp>VOLUME</stp>
        <stp>.SPY250630P581</stp>
        <tr r="L6" s="2"/>
      </tp>
      <tp t="s">
        <v>N/A</v>
        <stp/>
        <stp>VOLUME</stp>
        <stp>.SPY250630C581</stp>
        <tr r="L6" s="2"/>
      </tp>
      <tp>
        <v>4</v>
        <stp/>
        <stp>VOLUME</stp>
        <stp>.SPY250620P582</stp>
        <tr r="K5" s="2"/>
        <tr r="K5" s="2"/>
      </tp>
      <tp>
        <v>144</v>
        <stp/>
        <stp>VOLUME</stp>
        <stp>.SPY250620C582</stp>
        <tr r="K5" s="2"/>
        <tr r="K5" s="2"/>
      </tp>
      <tp>
        <v>1635</v>
        <stp/>
        <stp>VOLUME</stp>
        <stp>.SPY250620P580</stp>
        <tr r="K7" s="2"/>
        <tr r="K7" s="2"/>
      </tp>
      <tp>
        <v>2014</v>
        <stp/>
        <stp>VOLUME</stp>
        <stp>.SPY250620C580</stp>
        <tr r="K7" s="2"/>
        <tr r="K7" s="2"/>
      </tp>
      <tp>
        <v>1</v>
        <stp/>
        <stp>VOLUME</stp>
        <stp>.SPY250620P581</stp>
        <tr r="K6" s="2"/>
        <tr r="K6" s="2"/>
      </tp>
      <tp>
        <v>373</v>
        <stp/>
        <stp>VOLUME</stp>
        <stp>.SPY250620C581</stp>
        <tr r="K6" s="2"/>
        <tr r="K6" s="2"/>
      </tp>
      <tp>
        <v>667</v>
        <stp/>
        <stp>VOLUME</stp>
        <stp>.SPY250606P550</stp>
        <tr r="J37" s="2"/>
        <tr r="J37" s="2"/>
      </tp>
      <tp>
        <v>60</v>
        <stp/>
        <stp>VOLUME</stp>
        <stp>.SPY250620P576</stp>
        <tr r="K11" s="2"/>
        <tr r="K11" s="2"/>
      </tp>
      <tp>
        <v>144</v>
        <stp/>
        <stp>VOLUME</stp>
        <stp>.SPY250630P566</stp>
        <tr r="L21" s="2"/>
        <tr r="L21" s="2"/>
      </tp>
      <tp>
        <v>40</v>
        <stp/>
        <stp>VOLUME</stp>
        <stp>.SPY250606C550</stp>
        <tr r="J37" s="2"/>
        <tr r="J37" s="2"/>
      </tp>
      <tp>
        <v>261</v>
        <stp/>
        <stp>VOLUME</stp>
        <stp>.SPY250620C576</stp>
        <tr r="K11" s="2"/>
        <tr r="K11" s="2"/>
      </tp>
      <tp>
        <v>28</v>
        <stp/>
        <stp>VOLUME</stp>
        <stp>.SPY250630C566</stp>
        <tr r="L21" s="2"/>
        <tr r="L21" s="2"/>
      </tp>
      <tp>
        <v>11</v>
        <stp/>
        <stp>VOLUME</stp>
        <stp>.SPY250606P551</stp>
        <tr r="J36" s="2"/>
        <tr r="J36" s="2"/>
      </tp>
      <tp>
        <v>24</v>
        <stp/>
        <stp>VOLUME</stp>
        <stp>.SPY250620P577</stp>
        <tr r="K10" s="2"/>
        <tr r="K10" s="2"/>
      </tp>
      <tp>
        <v>70</v>
        <stp/>
        <stp>VOLUME</stp>
        <stp>.SPY250630P567</stp>
        <tr r="L20" s="2"/>
        <tr r="L20" s="2"/>
      </tp>
      <tp>
        <v>103</v>
        <stp/>
        <stp>VOLUME</stp>
        <stp>.SPY250606C551</stp>
        <tr r="J36" s="2"/>
        <tr r="J36" s="2"/>
      </tp>
      <tp>
        <v>200</v>
        <stp/>
        <stp>VOLUME</stp>
        <stp>.SPY250620C577</stp>
        <tr r="K10" s="2"/>
        <tr r="K10" s="2"/>
      </tp>
      <tp>
        <v>23</v>
        <stp/>
        <stp>VOLUME</stp>
        <stp>.SPY250630C567</stp>
        <tr r="L20" s="2"/>
        <tr r="L20" s="2"/>
      </tp>
      <tp>
        <v>54</v>
        <stp/>
        <stp>VOLUME</stp>
        <stp>.SPY250606P552</stp>
        <tr r="J35" s="2"/>
        <tr r="J35" s="2"/>
      </tp>
      <tp>
        <v>100</v>
        <stp/>
        <stp>VOLUME</stp>
        <stp>.SPY250620P574</stp>
        <tr r="K13" s="2"/>
        <tr r="K13" s="2"/>
      </tp>
      <tp>
        <v>91</v>
        <stp/>
        <stp>VOLUME</stp>
        <stp>.SPY250630P564</stp>
        <tr r="L23" s="2"/>
        <tr r="L23" s="2"/>
      </tp>
      <tp>
        <v>6</v>
        <stp/>
        <stp>VOLUME</stp>
        <stp>.SPY250606C552</stp>
        <tr r="J35" s="2"/>
        <tr r="J35" s="2"/>
      </tp>
      <tp>
        <v>123</v>
        <stp/>
        <stp>VOLUME</stp>
        <stp>.SPY250620C574</stp>
        <tr r="K13" s="2"/>
        <tr r="K13" s="2"/>
      </tp>
      <tp>
        <v>8</v>
        <stp/>
        <stp>VOLUME</stp>
        <stp>.SPY250630C564</stp>
        <tr r="L23" s="2"/>
        <tr r="L23" s="2"/>
      </tp>
      <tp>
        <v>45</v>
        <stp/>
        <stp>VOLUME</stp>
        <stp>.SPY250606P553</stp>
        <tr r="J34" s="2"/>
        <tr r="J34" s="2"/>
      </tp>
      <tp>
        <v>501</v>
        <stp/>
        <stp>VOLUME</stp>
        <stp>.SPY250620P575</stp>
        <tr r="K12" s="2"/>
        <tr r="K12" s="2"/>
      </tp>
      <tp>
        <v>125</v>
        <stp/>
        <stp>VOLUME</stp>
        <stp>.SPY250630P565</stp>
        <tr r="L22" s="2"/>
        <tr r="L22" s="2"/>
      </tp>
      <tp>
        <v>7</v>
        <stp/>
        <stp>VOLUME</stp>
        <stp>.SPY250606C553</stp>
        <tr r="J34" s="2"/>
        <tr r="J34" s="2"/>
      </tp>
      <tp>
        <v>3316</v>
        <stp/>
        <stp>VOLUME</stp>
        <stp>.SPY250620C575</stp>
        <tr r="K12" s="2"/>
        <tr r="K12" s="2"/>
      </tp>
      <tp>
        <v>131</v>
        <stp/>
        <stp>VOLUME</stp>
        <stp>.SPY250630C565</stp>
        <tr r="L22" s="2"/>
        <tr r="L22" s="2"/>
      </tp>
      <tp>
        <v>57</v>
        <stp/>
        <stp>VOLUME</stp>
        <stp>.SPY250606P554</stp>
        <tr r="J33" s="2"/>
        <tr r="J33" s="2"/>
      </tp>
      <tp>
        <v>43</v>
        <stp/>
        <stp>VOLUME</stp>
        <stp>.SPY250620P572</stp>
        <tr r="K15" s="2"/>
        <tr r="K15" s="2"/>
      </tp>
      <tp>
        <v>117</v>
        <stp/>
        <stp>VOLUME</stp>
        <stp>.SPY250630P562</stp>
        <tr r="L25" s="2"/>
        <tr r="L25" s="2"/>
      </tp>
      <tp>
        <v>8</v>
        <stp/>
        <stp>VOLUME</stp>
        <stp>.SPY250606C554</stp>
        <tr r="J33" s="2"/>
        <tr r="J33" s="2"/>
      </tp>
      <tp>
        <v>60</v>
        <stp/>
        <stp>VOLUME</stp>
        <stp>.SPY250620C572</stp>
        <tr r="K15" s="2"/>
        <tr r="K15" s="2"/>
      </tp>
      <tp>
        <v>118</v>
        <stp/>
        <stp>VOLUME</stp>
        <stp>.SPY250630C562</stp>
        <tr r="L25" s="2"/>
        <tr r="L25" s="2"/>
      </tp>
      <tp>
        <v>223</v>
        <stp/>
        <stp>VOLUME</stp>
        <stp>.SPY250606P555</stp>
        <tr r="J32" s="2"/>
        <tr r="J32" s="2"/>
      </tp>
      <tp>
        <v>24</v>
        <stp/>
        <stp>VOLUME</stp>
        <stp>.SPY250620P573</stp>
        <tr r="K14" s="2"/>
        <tr r="K14" s="2"/>
      </tp>
      <tp>
        <v>43</v>
        <stp/>
        <stp>VOLUME</stp>
        <stp>.SPY250630P563</stp>
        <tr r="L24" s="2"/>
        <tr r="L24" s="2"/>
      </tp>
      <tp>
        <v>25</v>
        <stp/>
        <stp>VOLUME</stp>
        <stp>.SPY250606C555</stp>
        <tr r="J32" s="2"/>
        <tr r="J32" s="2"/>
      </tp>
      <tp>
        <v>89</v>
        <stp/>
        <stp>VOLUME</stp>
        <stp>.SPY250620C573</stp>
        <tr r="K14" s="2"/>
        <tr r="K14" s="2"/>
      </tp>
      <tp>
        <v>4</v>
        <stp/>
        <stp>VOLUME</stp>
        <stp>.SPY250630C563</stp>
        <tr r="L24" s="2"/>
        <tr r="L24" s="2"/>
      </tp>
      <tp>
        <v>56</v>
        <stp/>
        <stp>VOLUME</stp>
        <stp>.SPY250606P556</stp>
        <tr r="J31" s="2"/>
        <tr r="J31" s="2"/>
      </tp>
      <tp>
        <v>476</v>
        <stp/>
        <stp>VOLUME</stp>
        <stp>.SPY250620P570</stp>
        <tr r="K17" s="2"/>
        <tr r="K17" s="2"/>
      </tp>
      <tp>
        <v>374</v>
        <stp/>
        <stp>VOLUME</stp>
        <stp>.SPY250630P560</stp>
        <tr r="L27" s="2"/>
        <tr r="L27" s="2"/>
      </tp>
      <tp>
        <v>39</v>
        <stp/>
        <stp>VOLUME</stp>
        <stp>.SPY250606C556</stp>
        <tr r="J31" s="2"/>
        <tr r="J31" s="2"/>
      </tp>
      <tp>
        <v>9969</v>
        <stp/>
        <stp>VOLUME</stp>
        <stp>.SPY250620C570</stp>
        <tr r="K17" s="2"/>
        <tr r="K17" s="2"/>
      </tp>
      <tp>
        <v>276</v>
        <stp/>
        <stp>VOLUME</stp>
        <stp>.SPY250630C560</stp>
        <tr r="L27" s="2"/>
        <tr r="L27" s="2"/>
      </tp>
      <tp>
        <v>112</v>
        <stp/>
        <stp>VOLUME</stp>
        <stp>.SPY250606P557</stp>
        <tr r="J30" s="2"/>
        <tr r="J30" s="2"/>
      </tp>
      <tp>
        <v>34</v>
        <stp/>
        <stp>VOLUME</stp>
        <stp>.SPY250620P571</stp>
        <tr r="K16" s="2"/>
        <tr r="K16" s="2"/>
      </tp>
      <tp>
        <v>171</v>
        <stp/>
        <stp>VOLUME</stp>
        <stp>.SPY250630P561</stp>
        <tr r="L26" s="2"/>
        <tr r="L26" s="2"/>
      </tp>
      <tp>
        <v>377</v>
        <stp/>
        <stp>VOLUME</stp>
        <stp>.SPY250606C557</stp>
        <tr r="J30" s="2"/>
        <tr r="J30" s="2"/>
      </tp>
      <tp>
        <v>121</v>
        <stp/>
        <stp>VOLUME</stp>
        <stp>.SPY250620C571</stp>
        <tr r="K16" s="2"/>
        <tr r="K16" s="2"/>
      </tp>
      <tp>
        <v>279</v>
        <stp/>
        <stp>VOLUME</stp>
        <stp>.SPY250630C561</stp>
        <tr r="L26" s="2"/>
        <tr r="L26" s="2"/>
      </tp>
      <tp>
        <v>218</v>
        <stp/>
        <stp>VOLUME</stp>
        <stp>.SPY250606P558</stp>
        <tr r="J29" s="2"/>
        <tr r="J29" s="2"/>
      </tp>
      <tp>
        <v>491</v>
        <stp/>
        <stp>VOLUME</stp>
        <stp>.SPY250606C558</stp>
        <tr r="J29" s="2"/>
        <tr r="J29" s="2"/>
      </tp>
      <tp>
        <v>375</v>
        <stp/>
        <stp>VOLUME</stp>
        <stp>.SPY250606P559</stp>
        <tr r="J28" s="2"/>
        <tr r="J28" s="2"/>
      </tp>
      <tp>
        <v>455</v>
        <stp/>
        <stp>VOLUME</stp>
        <stp>.SPY250606C559</stp>
        <tr r="J28" s="2"/>
        <tr r="J28" s="2"/>
      </tp>
      <tp>
        <v>3</v>
        <stp/>
        <stp>VOLUME</stp>
        <stp>.SPY250620P578</stp>
        <tr r="K9" s="2"/>
        <tr r="K9" s="2"/>
      </tp>
      <tp>
        <v>31</v>
        <stp/>
        <stp>VOLUME</stp>
        <stp>.SPY250630P568</stp>
        <tr r="L19" s="2"/>
        <tr r="L19" s="2"/>
      </tp>
      <tp>
        <v>123</v>
        <stp/>
        <stp>VOLUME</stp>
        <stp>.SPY250620C578</stp>
        <tr r="K9" s="2"/>
        <tr r="K9" s="2"/>
      </tp>
      <tp>
        <v>16</v>
        <stp/>
        <stp>VOLUME</stp>
        <stp>.SPY250630C568</stp>
        <tr r="L19" s="2"/>
        <tr r="L19" s="2"/>
      </tp>
      <tp>
        <v>3</v>
        <stp/>
        <stp>VOLUME</stp>
        <stp>.SPY250620P579</stp>
        <tr r="K8" s="2"/>
        <tr r="K8" s="2"/>
      </tp>
      <tp>
        <v>38</v>
        <stp/>
        <stp>VOLUME</stp>
        <stp>.SPY250630P569</stp>
        <tr r="L18" s="2"/>
        <tr r="L18" s="2"/>
      </tp>
      <tp>
        <v>65</v>
        <stp/>
        <stp>VOLUME</stp>
        <stp>.SPY250620C579</stp>
        <tr r="K8" s="2"/>
        <tr r="K8" s="2"/>
      </tp>
      <tp>
        <v>1</v>
        <stp/>
        <stp>VOLUME</stp>
        <stp>.SPY250630C569</stp>
        <tr r="L18" s="2"/>
        <tr r="L18" s="2"/>
      </tp>
      <tp>
        <v>267</v>
        <stp/>
        <stp>VOLUME</stp>
        <stp>.SPY250620P566</stp>
        <tr r="K21" s="2"/>
        <tr r="K21" s="2"/>
      </tp>
      <tp t="s">
        <v>N/A</v>
        <stp/>
        <stp>VOLUME</stp>
        <stp>.SPY250630P576</stp>
        <tr r="L11" s="2"/>
      </tp>
      <tp>
        <v>234</v>
        <stp/>
        <stp>VOLUME</stp>
        <stp>.SPY250620C566</stp>
        <tr r="K21" s="2"/>
        <tr r="K21" s="2"/>
      </tp>
      <tp>
        <v>16</v>
        <stp/>
        <stp>VOLUME</stp>
        <stp>.SPY250630C576</stp>
        <tr r="L11" s="2"/>
        <tr r="L11" s="2"/>
      </tp>
      <tp>
        <v>160</v>
        <stp/>
        <stp>VOLUME</stp>
        <stp>.SPY250620P567</stp>
        <tr r="K20" s="2"/>
        <tr r="K20" s="2"/>
      </tp>
      <tp t="s">
        <v>N/A</v>
        <stp/>
        <stp>VOLUME</stp>
        <stp>.SPY250630P577</stp>
        <tr r="L10" s="2"/>
      </tp>
      <tp>
        <v>427</v>
        <stp/>
        <stp>VOLUME</stp>
        <stp>.SPY250620C567</stp>
        <tr r="K20" s="2"/>
        <tr r="K20" s="2"/>
      </tp>
      <tp>
        <v>17</v>
        <stp/>
        <stp>VOLUME</stp>
        <stp>.SPY250630C577</stp>
        <tr r="L10" s="2"/>
        <tr r="L10" s="2"/>
      </tp>
      <tp>
        <v>306</v>
        <stp/>
        <stp>VOLUME</stp>
        <stp>.SPY250620P564</stp>
        <tr r="K23" s="2"/>
        <tr r="K23" s="2"/>
      </tp>
      <tp t="s">
        <v>N/A</v>
        <stp/>
        <stp>VOLUME</stp>
        <stp>.SPY250630P574</stp>
        <tr r="L13" s="2"/>
      </tp>
      <tp>
        <v>112</v>
        <stp/>
        <stp>VOLUME</stp>
        <stp>.SPY250620C564</stp>
        <tr r="K23" s="2"/>
        <tr r="K23" s="2"/>
      </tp>
      <tp>
        <v>22</v>
        <stp/>
        <stp>VOLUME</stp>
        <stp>.SPY250630C574</stp>
        <tr r="L13" s="2"/>
        <tr r="L13" s="2"/>
      </tp>
      <tp>
        <v>1617</v>
        <stp/>
        <stp>VOLUME</stp>
        <stp>.SPY250620P565</stp>
        <tr r="K22" s="2"/>
        <tr r="K22" s="2"/>
      </tp>
      <tp>
        <v>12</v>
        <stp/>
        <stp>VOLUME</stp>
        <stp>.SPY250630P575</stp>
        <tr r="L12" s="2"/>
        <tr r="L12" s="2"/>
      </tp>
      <tp>
        <v>725</v>
        <stp/>
        <stp>VOLUME</stp>
        <stp>.SPY250620C565</stp>
        <tr r="K22" s="2"/>
        <tr r="K22" s="2"/>
      </tp>
      <tp>
        <v>66</v>
        <stp/>
        <stp>VOLUME</stp>
        <stp>.SPY250630C575</stp>
        <tr r="L12" s="2"/>
        <tr r="L12" s="2"/>
      </tp>
      <tp>
        <v>426</v>
        <stp/>
        <stp>VOLUME</stp>
        <stp>.SPY250620P562</stp>
        <tr r="K25" s="2"/>
        <tr r="K25" s="2"/>
      </tp>
      <tp t="s">
        <v>N/A</v>
        <stp/>
        <stp>VOLUME</stp>
        <stp>.SPY250630P572</stp>
        <tr r="L15" s="2"/>
      </tp>
      <tp>
        <v>142</v>
        <stp/>
        <stp>VOLUME</stp>
        <stp>.SPY250620C562</stp>
        <tr r="K25" s="2"/>
        <tr r="K25" s="2"/>
      </tp>
      <tp>
        <v>615</v>
        <stp/>
        <stp>VOLUME</stp>
        <stp>.SPY250630C572</stp>
        <tr r="L15" s="2"/>
        <tr r="L15" s="2"/>
      </tp>
      <tp>
        <v>541</v>
        <stp/>
        <stp>VOLUME</stp>
        <stp>.SPY250620P563</stp>
        <tr r="K24" s="2"/>
        <tr r="K24" s="2"/>
      </tp>
      <tp t="s">
        <v>N/A</v>
        <stp/>
        <stp>VOLUME</stp>
        <stp>.SPY250630P573</stp>
        <tr r="L14" s="2"/>
      </tp>
      <tp>
        <v>257</v>
        <stp/>
        <stp>VOLUME</stp>
        <stp>.SPY250620C563</stp>
        <tr r="K24" s="2"/>
        <tr r="K24" s="2"/>
      </tp>
      <tp>
        <v>1</v>
        <stp/>
        <stp>VOLUME</stp>
        <stp>.SPY250630C573</stp>
        <tr r="L14" s="2"/>
        <tr r="L14" s="2"/>
      </tp>
      <tp>
        <v>6640</v>
        <stp/>
        <stp>VOLUME</stp>
        <stp>.SPY250620P560</stp>
        <tr r="K27" s="2"/>
        <tr r="K27" s="2"/>
      </tp>
      <tp>
        <v>149</v>
        <stp/>
        <stp>VOLUME</stp>
        <stp>.SPY250630P570</stp>
        <tr r="L17" s="2"/>
        <tr r="L17" s="2"/>
      </tp>
      <tp>
        <v>4292</v>
        <stp/>
        <stp>VOLUME</stp>
        <stp>.SPY250620C560</stp>
        <tr r="K27" s="2"/>
        <tr r="K27" s="2"/>
      </tp>
      <tp>
        <v>1275</v>
        <stp/>
        <stp>VOLUME</stp>
        <stp>.SPY250630C570</stp>
        <tr r="L17" s="2"/>
        <tr r="L17" s="2"/>
      </tp>
      <tp>
        <v>563</v>
        <stp/>
        <stp>VOLUME</stp>
        <stp>.SPY250620P561</stp>
        <tr r="K26" s="2"/>
        <tr r="K26" s="2"/>
      </tp>
      <tp t="s">
        <v>N/A</v>
        <stp/>
        <stp>VOLUME</stp>
        <stp>.SPY250630P571</stp>
        <tr r="L16" s="2"/>
      </tp>
      <tp>
        <v>352</v>
        <stp/>
        <stp>VOLUME</stp>
        <stp>.SPY250620C561</stp>
        <tr r="K26" s="2"/>
        <tr r="K26" s="2"/>
      </tp>
      <tp>
        <v>4</v>
        <stp/>
        <stp>VOLUME</stp>
        <stp>.SPY250630C571</stp>
        <tr r="L16" s="2"/>
        <tr r="L16" s="2"/>
      </tp>
      <tp>
        <v>28</v>
        <stp/>
        <stp>VOLUME</stp>
        <stp>.SPY250606P548</stp>
        <tr r="J39" s="2"/>
        <tr r="J39" s="2"/>
      </tp>
      <tp>
        <v>2</v>
        <stp/>
        <stp>VOLUME</stp>
        <stp>.SPY250606C548</stp>
        <tr r="J39" s="2"/>
        <tr r="J39" s="2"/>
      </tp>
      <tp>
        <v>54</v>
        <stp/>
        <stp>VOLUME</stp>
        <stp>.SPY250606P549</stp>
        <tr r="J38" s="2"/>
        <tr r="J38" s="2"/>
      </tp>
      <tp>
        <v>28</v>
        <stp/>
        <stp>VOLUME</stp>
        <stp>.SPY250606C549</stp>
        <tr r="J38" s="2"/>
        <tr r="J38" s="2"/>
      </tp>
      <tp>
        <v>168</v>
        <stp/>
        <stp>VOLUME</stp>
        <stp>.SPY250620P568</stp>
        <tr r="K19" s="2"/>
        <tr r="K19" s="2"/>
      </tp>
      <tp t="s">
        <v>N/A</v>
        <stp/>
        <stp>VOLUME</stp>
        <stp>.SPY250630P578</stp>
        <tr r="L9" s="2"/>
      </tp>
      <tp>
        <v>339</v>
        <stp/>
        <stp>VOLUME</stp>
        <stp>.SPY250620C568</stp>
        <tr r="K19" s="2"/>
        <tr r="K19" s="2"/>
      </tp>
      <tp>
        <v>83</v>
        <stp/>
        <stp>VOLUME</stp>
        <stp>.SPY250630C578</stp>
        <tr r="L9" s="2"/>
        <tr r="L9" s="2"/>
      </tp>
      <tp>
        <v>65</v>
        <stp/>
        <stp>VOLUME</stp>
        <stp>.SPY250620P569</stp>
        <tr r="K18" s="2"/>
        <tr r="K18" s="2"/>
      </tp>
      <tp t="s">
        <v>N/A</v>
        <stp/>
        <stp>VOLUME</stp>
        <stp>.SPY250630P579</stp>
        <tr r="L8" s="2"/>
      </tp>
      <tp>
        <v>173</v>
        <stp/>
        <stp>VOLUME</stp>
        <stp>.SPY250620C569</stp>
        <tr r="K18" s="2"/>
        <tr r="K18" s="2"/>
      </tp>
      <tp>
        <v>1</v>
        <stp/>
        <stp>VOLUME</stp>
        <stp>.SPY250630C579</stp>
        <tr r="L8" s="2"/>
        <tr r="L8" s="2"/>
      </tp>
      <tp>
        <v>137</v>
        <stp/>
        <stp>VOLUME</stp>
        <stp>.SPY250606P570</stp>
        <tr r="J17" s="2"/>
        <tr r="J17" s="2"/>
      </tp>
      <tp>
        <v>308</v>
        <stp/>
        <stp>VOLUME</stp>
        <stp>.SPY250620P556</stp>
        <tr r="K31" s="2"/>
        <tr r="K31" s="2"/>
      </tp>
      <tp>
        <v>466</v>
        <stp/>
        <stp>VOLUME</stp>
        <stp>.SPY250606C570</stp>
        <tr r="J17" s="2"/>
        <tr r="J17" s="2"/>
      </tp>
      <tp>
        <v>53</v>
        <stp/>
        <stp>VOLUME</stp>
        <stp>.SPY250620C556</stp>
        <tr r="K31" s="2"/>
        <tr r="K31" s="2"/>
      </tp>
      <tp>
        <v>5</v>
        <stp/>
        <stp>VOLUME</stp>
        <stp>.SPY250606P571</stp>
        <tr r="J16" s="2"/>
        <tr r="J16" s="2"/>
      </tp>
      <tp>
        <v>583</v>
        <stp/>
        <stp>VOLUME</stp>
        <stp>.SPY250620P557</stp>
        <tr r="K30" s="2"/>
        <tr r="K30" s="2"/>
      </tp>
      <tp>
        <v>83</v>
        <stp/>
        <stp>VOLUME</stp>
        <stp>.SPY250606C571</stp>
        <tr r="J16" s="2"/>
        <tr r="J16" s="2"/>
      </tp>
      <tp>
        <v>135</v>
        <stp/>
        <stp>VOLUME</stp>
        <stp>.SPY250620C557</stp>
        <tr r="K30" s="2"/>
        <tr r="K30" s="2"/>
      </tp>
      <tp>
        <v>21</v>
        <stp/>
        <stp>VOLUME</stp>
        <stp>.SPY250606P572</stp>
        <tr r="J15" s="2"/>
        <tr r="J15" s="2"/>
      </tp>
      <tp>
        <v>277</v>
        <stp/>
        <stp>VOLUME</stp>
        <stp>.SPY250620P554</stp>
        <tr r="K33" s="2"/>
        <tr r="K33" s="2"/>
      </tp>
      <tp>
        <v>151</v>
        <stp/>
        <stp>VOLUME</stp>
        <stp>.SPY250606C572</stp>
        <tr r="J15" s="2"/>
        <tr r="J15" s="2"/>
      </tp>
      <tp>
        <v>20</v>
        <stp/>
        <stp>VOLUME</stp>
        <stp>.SPY250620C554</stp>
        <tr r="K33" s="2"/>
        <tr r="K33" s="2"/>
      </tp>
      <tp>
        <v>12</v>
        <stp/>
        <stp>VOLUME</stp>
        <stp>.SPY250606P573</stp>
        <tr r="J14" s="2"/>
        <tr r="J14" s="2"/>
      </tp>
      <tp>
        <v>2296</v>
        <stp/>
        <stp>VOLUME</stp>
        <stp>.SPY250620P555</stp>
        <tr r="K32" s="2"/>
        <tr r="K32" s="2"/>
      </tp>
      <tp>
        <v>250</v>
        <stp/>
        <stp>VOLUME</stp>
        <stp>.SPY250606C573</stp>
        <tr r="J14" s="2"/>
        <tr r="J14" s="2"/>
      </tp>
      <tp>
        <v>3430</v>
        <stp/>
        <stp>VOLUME</stp>
        <stp>.SPY250620C555</stp>
        <tr r="K32" s="2"/>
        <tr r="K32" s="2"/>
      </tp>
      <tp>
        <v>1</v>
        <stp/>
        <stp>VOLUME</stp>
        <stp>.SPY250606P574</stp>
        <tr r="J13" s="2"/>
        <tr r="J13" s="2"/>
      </tp>
      <tp>
        <v>343</v>
        <stp/>
        <stp>VOLUME</stp>
        <stp>.SPY250620P552</stp>
        <tr r="K35" s="2"/>
        <tr r="K35" s="2"/>
      </tp>
      <tp>
        <v>98</v>
        <stp/>
        <stp>VOLUME</stp>
        <stp>.SPY250606C574</stp>
        <tr r="J13" s="2"/>
        <tr r="J13" s="2"/>
      </tp>
      <tp>
        <v>39</v>
        <stp/>
        <stp>VOLUME</stp>
        <stp>.SPY250620C552</stp>
        <tr r="K35" s="2"/>
        <tr r="K35" s="2"/>
      </tp>
      <tp>
        <v>101</v>
        <stp/>
        <stp>VOLUME</stp>
        <stp>.SPY250606P575</stp>
        <tr r="J12" s="2"/>
        <tr r="J12" s="2"/>
      </tp>
      <tp>
        <v>904</v>
        <stp/>
        <stp>VOLUME</stp>
        <stp>.SPY250620P553</stp>
        <tr r="K34" s="2"/>
        <tr r="K34" s="2"/>
      </tp>
      <tp>
        <v>247</v>
        <stp/>
        <stp>VOLUME</stp>
        <stp>.SPY250606C575</stp>
        <tr r="J12" s="2"/>
        <tr r="J12" s="2"/>
      </tp>
      <tp>
        <v>35</v>
        <stp/>
        <stp>VOLUME</stp>
        <stp>.SPY250620C553</stp>
        <tr r="K34" s="2"/>
        <tr r="K34" s="2"/>
      </tp>
      <tp t="s">
        <v>N/A</v>
        <stp/>
        <stp>VOLUME</stp>
        <stp>.SPY250606P576</stp>
        <tr r="J11" s="2"/>
      </tp>
      <tp>
        <v>7928</v>
        <stp/>
        <stp>VOLUME</stp>
        <stp>.SPY250620P550</stp>
        <tr r="K37" s="2"/>
        <tr r="K37" s="2"/>
      </tp>
      <tp>
        <v>41</v>
        <stp/>
        <stp>VOLUME</stp>
        <stp>.SPY250606C576</stp>
        <tr r="J11" s="2"/>
        <tr r="J11" s="2"/>
      </tp>
      <tp>
        <v>794</v>
        <stp/>
        <stp>VOLUME</stp>
        <stp>.SPY250620C550</stp>
        <tr r="K37" s="2"/>
        <tr r="K37" s="2"/>
      </tp>
      <tp>
        <v>5</v>
        <stp/>
        <stp>VOLUME</stp>
        <stp>.SPY250606P577</stp>
        <tr r="J10" s="2"/>
        <tr r="J10" s="2"/>
      </tp>
      <tp>
        <v>83</v>
        <stp/>
        <stp>VOLUME</stp>
        <stp>.SPY250620P551</stp>
        <tr r="K36" s="2"/>
        <tr r="K36" s="2"/>
      </tp>
      <tp>
        <v>17</v>
        <stp/>
        <stp>VOLUME</stp>
        <stp>.SPY250606C577</stp>
        <tr r="J10" s="2"/>
        <tr r="J10" s="2"/>
      </tp>
      <tp>
        <v>13</v>
        <stp/>
        <stp>VOLUME</stp>
        <stp>.SPY250620C551</stp>
        <tr r="K36" s="2"/>
        <tr r="K36" s="2"/>
      </tp>
      <tp t="s">
        <v>N/A</v>
        <stp/>
        <stp>VOLUME</stp>
        <stp>.SPY250606P578</stp>
        <tr r="J9" s="2"/>
      </tp>
      <tp>
        <v>20</v>
        <stp/>
        <stp>VOLUME</stp>
        <stp>.SPY250606C578</stp>
        <tr r="J9" s="2"/>
        <tr r="J9" s="2"/>
      </tp>
      <tp>
        <v>1</v>
        <stp/>
        <stp>VOLUME</stp>
        <stp>.SPY250606P579</stp>
        <tr r="J8" s="2"/>
        <tr r="J8" s="2"/>
      </tp>
      <tp>
        <v>11</v>
        <stp/>
        <stp>VOLUME</stp>
        <stp>.SPY250606C579</stp>
        <tr r="J8" s="2"/>
        <tr r="J8" s="2"/>
      </tp>
      <tp>
        <v>535</v>
        <stp/>
        <stp>VOLUME</stp>
        <stp>.SPY250620P558</stp>
        <tr r="K29" s="2"/>
        <tr r="K29" s="2"/>
      </tp>
      <tp>
        <v>186</v>
        <stp/>
        <stp>VOLUME</stp>
        <stp>.SPY250630P548</stp>
        <tr r="L39" s="2"/>
        <tr r="L39" s="2"/>
      </tp>
      <tp>
        <v>131</v>
        <stp/>
        <stp>VOLUME</stp>
        <stp>.SPY250620C558</stp>
        <tr r="K29" s="2"/>
        <tr r="K29" s="2"/>
      </tp>
      <tp t="s">
        <v>N/A</v>
        <stp/>
        <stp>VOLUME</stp>
        <stp>.SPY250630C548</stp>
        <tr r="L39" s="2"/>
      </tp>
      <tp>
        <v>526</v>
        <stp/>
        <stp>VOLUME</stp>
        <stp>.SPY250620P559</stp>
        <tr r="K28" s="2"/>
        <tr r="K28" s="2"/>
      </tp>
      <tp>
        <v>28</v>
        <stp/>
        <stp>VOLUME</stp>
        <stp>.SPY250630P549</stp>
        <tr r="L38" s="2"/>
        <tr r="L38" s="2"/>
      </tp>
      <tp>
        <v>173</v>
        <stp/>
        <stp>VOLUME</stp>
        <stp>.SPY250620C559</stp>
        <tr r="K28" s="2"/>
        <tr r="K28" s="2"/>
      </tp>
      <tp>
        <v>4</v>
        <stp/>
        <stp>VOLUME</stp>
        <stp>.SPY250630C549</stp>
        <tr r="L38" s="2"/>
        <tr r="L38" s="2"/>
      </tp>
      <tp>
        <v>2351</v>
        <stp/>
        <stp>VOLUME</stp>
        <stp>.SPY250606P560</stp>
        <tr r="J27" s="2"/>
        <tr r="J27" s="2"/>
      </tp>
      <tp>
        <v>92</v>
        <stp/>
        <stp>VOLUME</stp>
        <stp>.SPY250630P556</stp>
        <tr r="L31" s="2"/>
        <tr r="L31" s="2"/>
      </tp>
      <tp>
        <v>1084</v>
        <stp/>
        <stp>VOLUME</stp>
        <stp>.SPY250606C560</stp>
        <tr r="J27" s="2"/>
        <tr r="J27" s="2"/>
      </tp>
      <tp>
        <v>49</v>
        <stp/>
        <stp>VOLUME</stp>
        <stp>.SPY250630C556</stp>
        <tr r="L31" s="2"/>
        <tr r="L31" s="2"/>
      </tp>
      <tp>
        <v>327</v>
        <stp/>
        <stp>VOLUME</stp>
        <stp>.SPY250606P561</stp>
        <tr r="J26" s="2"/>
        <tr r="J26" s="2"/>
      </tp>
      <tp>
        <v>81</v>
        <stp/>
        <stp>VOLUME</stp>
        <stp>.SPY250630P557</stp>
        <tr r="L30" s="2"/>
        <tr r="L30" s="2"/>
      </tp>
      <tp>
        <v>305</v>
        <stp/>
        <stp>VOLUME</stp>
        <stp>.SPY250606C561</stp>
        <tr r="J26" s="2"/>
        <tr r="J26" s="2"/>
      </tp>
      <tp>
        <v>93</v>
        <stp/>
        <stp>VOLUME</stp>
        <stp>.SPY250630C557</stp>
        <tr r="L30" s="2"/>
        <tr r="L30" s="2"/>
      </tp>
      <tp>
        <v>216</v>
        <stp/>
        <stp>VOLUME</stp>
        <stp>.SPY250606P562</stp>
        <tr r="J25" s="2"/>
        <tr r="J25" s="2"/>
      </tp>
      <tp>
        <v>57</v>
        <stp/>
        <stp>VOLUME</stp>
        <stp>.SPY250630P554</stp>
        <tr r="L33" s="2"/>
        <tr r="L33" s="2"/>
      </tp>
      <tp>
        <v>262</v>
        <stp/>
        <stp>VOLUME</stp>
        <stp>.SPY250606C562</stp>
        <tr r="J25" s="2"/>
        <tr r="J25" s="2"/>
      </tp>
      <tp t="s">
        <v>N/A</v>
        <stp/>
        <stp>VOLUME</stp>
        <stp>.SPY250630C554</stp>
        <tr r="L33" s="2"/>
      </tp>
      <tp>
        <v>168</v>
        <stp/>
        <stp>VOLUME</stp>
        <stp>.SPY250606P563</stp>
        <tr r="J24" s="2"/>
        <tr r="J24" s="2"/>
      </tp>
      <tp>
        <v>908</v>
        <stp/>
        <stp>VOLUME</stp>
        <stp>.SPY250630P555</stp>
        <tr r="L32" s="2"/>
        <tr r="L32" s="2"/>
      </tp>
      <tp>
        <v>107</v>
        <stp/>
        <stp>VOLUME</stp>
        <stp>.SPY250606C563</stp>
        <tr r="J24" s="2"/>
        <tr r="J24" s="2"/>
      </tp>
      <tp>
        <v>20</v>
        <stp/>
        <stp>VOLUME</stp>
        <stp>.SPY250630C555</stp>
        <tr r="L32" s="2"/>
        <tr r="L32" s="2"/>
      </tp>
      <tp>
        <v>155</v>
        <stp/>
        <stp>VOLUME</stp>
        <stp>.SPY250606P564</stp>
        <tr r="J23" s="2"/>
        <tr r="J23" s="2"/>
      </tp>
      <tp>
        <v>13</v>
        <stp/>
        <stp>VOLUME</stp>
        <stp>.SPY250630P552</stp>
        <tr r="L35" s="2"/>
        <tr r="L35" s="2"/>
      </tp>
      <tp>
        <v>64</v>
        <stp/>
        <stp>VOLUME</stp>
        <stp>.SPY250606C564</stp>
        <tr r="J23" s="2"/>
        <tr r="J23" s="2"/>
      </tp>
      <tp>
        <v>37</v>
        <stp/>
        <stp>VOLUME</stp>
        <stp>.SPY250630C552</stp>
        <tr r="L35" s="2"/>
        <tr r="L35" s="2"/>
      </tp>
      <tp>
        <v>177</v>
        <stp/>
        <stp>VOLUME</stp>
        <stp>.SPY250606P565</stp>
        <tr r="J22" s="2"/>
        <tr r="J22" s="2"/>
      </tp>
      <tp>
        <v>21</v>
        <stp/>
        <stp>VOLUME</stp>
        <stp>.SPY250630P553</stp>
        <tr r="L34" s="2"/>
        <tr r="L34" s="2"/>
      </tp>
      <tp>
        <v>676</v>
        <stp/>
        <stp>VOLUME</stp>
        <stp>.SPY250606C565</stp>
        <tr r="J22" s="2"/>
        <tr r="J22" s="2"/>
      </tp>
      <tp>
        <v>16</v>
        <stp/>
        <stp>VOLUME</stp>
        <stp>.SPY250630C553</stp>
        <tr r="L34" s="2"/>
        <tr r="L34" s="2"/>
      </tp>
      <tp>
        <v>32</v>
        <stp/>
        <stp>VOLUME</stp>
        <stp>.SPY250606P566</stp>
        <tr r="J21" s="2"/>
        <tr r="J21" s="2"/>
      </tp>
      <tp>
        <v>927</v>
        <stp/>
        <stp>VOLUME</stp>
        <stp>.SPY250630P550</stp>
        <tr r="L37" s="2"/>
        <tr r="L37" s="2"/>
      </tp>
      <tp>
        <v>440</v>
        <stp/>
        <stp>VOLUME</stp>
        <stp>.SPY250606C566</stp>
        <tr r="J21" s="2"/>
        <tr r="J21" s="2"/>
      </tp>
      <tp>
        <v>33</v>
        <stp/>
        <stp>VOLUME</stp>
        <stp>.SPY250630C550</stp>
        <tr r="L37" s="2"/>
        <tr r="L37" s="2"/>
      </tp>
      <tp>
        <v>88</v>
        <stp/>
        <stp>VOLUME</stp>
        <stp>.SPY250606P567</stp>
        <tr r="J20" s="2"/>
        <tr r="J20" s="2"/>
      </tp>
      <tp>
        <v>155</v>
        <stp/>
        <stp>VOLUME</stp>
        <stp>.SPY250630P551</stp>
        <tr r="L36" s="2"/>
        <tr r="L36" s="2"/>
      </tp>
      <tp>
        <v>380</v>
        <stp/>
        <stp>VOLUME</stp>
        <stp>.SPY250606C567</stp>
        <tr r="J20" s="2"/>
        <tr r="J20" s="2"/>
      </tp>
      <tp>
        <v>22</v>
        <stp/>
        <stp>VOLUME</stp>
        <stp>.SPY250630C551</stp>
        <tr r="L36" s="2"/>
        <tr r="L36" s="2"/>
      </tp>
      <tp>
        <v>38</v>
        <stp/>
        <stp>VOLUME</stp>
        <stp>.SPY250606P568</stp>
        <tr r="J19" s="2"/>
        <tr r="J19" s="2"/>
      </tp>
      <tp>
        <v>45</v>
        <stp/>
        <stp>VOLUME</stp>
        <stp>.SPY250606C568</stp>
        <tr r="J19" s="2"/>
        <tr r="J19" s="2"/>
      </tp>
      <tp>
        <v>12</v>
        <stp/>
        <stp>VOLUME</stp>
        <stp>.SPY250606P569</stp>
        <tr r="J18" s="2"/>
        <tr r="J18" s="2"/>
      </tp>
      <tp>
        <v>72</v>
        <stp/>
        <stp>VOLUME</stp>
        <stp>.SPY250606C569</stp>
        <tr r="J18" s="2"/>
        <tr r="J18" s="2"/>
      </tp>
      <tp>
        <v>317</v>
        <stp/>
        <stp>VOLUME</stp>
        <stp>.SPY250620P548</stp>
        <tr r="K39" s="2"/>
        <tr r="K39" s="2"/>
      </tp>
      <tp>
        <v>169</v>
        <stp/>
        <stp>VOLUME</stp>
        <stp>.SPY250630P558</stp>
        <tr r="L29" s="2"/>
        <tr r="L29" s="2"/>
      </tp>
      <tp>
        <v>22</v>
        <stp/>
        <stp>VOLUME</stp>
        <stp>.SPY250620C548</stp>
        <tr r="K39" s="2"/>
        <tr r="K39" s="2"/>
      </tp>
      <tp>
        <v>105</v>
        <stp/>
        <stp>VOLUME</stp>
        <stp>.SPY250630C558</stp>
        <tr r="L29" s="2"/>
        <tr r="L29" s="2"/>
      </tp>
      <tp>
        <v>429</v>
        <stp/>
        <stp>VOLUME</stp>
        <stp>.SPY250620P549</stp>
        <tr r="K38" s="2"/>
        <tr r="K38" s="2"/>
      </tp>
      <tp>
        <v>311</v>
        <stp/>
        <stp>VOLUME</stp>
        <stp>.SPY250630P559</stp>
        <tr r="L28" s="2"/>
        <tr r="L28" s="2"/>
      </tp>
      <tp>
        <v>2</v>
        <stp/>
        <stp>VOLUME</stp>
        <stp>.SPY250620C549</stp>
        <tr r="K38" s="2"/>
        <tr r="K38" s="2"/>
      </tp>
      <tp>
        <v>178</v>
        <stp/>
        <stp>VOLUME</stp>
        <stp>.SPY250630C559</stp>
        <tr r="L28" s="2"/>
        <tr r="L28" s="2"/>
      </tp>
      <tp t="s">
        <v>N/A</v>
        <stp/>
        <stp>DELTA</stp>
        <stp>.SPXW250509P5720</stp>
        <tr r="CG100" s="1"/>
      </tp>
      <tp t="s">
        <v>N/A</v>
        <stp/>
        <stp>DELTA</stp>
        <stp>.SPXW250509C5720</stp>
        <tr r="CF100" s="1"/>
      </tp>
      <tp>
        <v>-0.84</v>
        <stp/>
        <stp>DELTA</stp>
        <stp>.SPXW250509P5730</stp>
        <tr r="CG99" s="1"/>
        <tr r="CG99" s="1"/>
      </tp>
      <tp>
        <v>0.14000000000000001</v>
        <stp/>
        <stp>DELTA</stp>
        <stp>.SPXW250509C5730</stp>
        <tr r="CF99" s="1"/>
        <tr r="CF99" s="1"/>
      </tp>
      <tp>
        <v>-0.77</v>
        <stp/>
        <stp>DELTA</stp>
        <stp>.SPXW250509P5700</stp>
        <tr r="CG102" s="1"/>
        <tr r="CG102" s="1"/>
      </tp>
      <tp>
        <v>0.22</v>
        <stp/>
        <stp>DELTA</stp>
        <stp>.SPXW250509C5700</stp>
        <tr r="CF102" s="1"/>
        <tr r="CF102" s="1"/>
      </tp>
      <tp>
        <v>-0.79</v>
        <stp/>
        <stp>DELTA</stp>
        <stp>.SPXW250509P5710</stp>
        <tr r="CG101" s="1"/>
        <tr r="CG101" s="1"/>
      </tp>
      <tp>
        <v>0.19</v>
        <stp/>
        <stp>DELTA</stp>
        <stp>.SPXW250509C5710</stp>
        <tr r="CF101" s="1"/>
        <tr r="CF101" s="1"/>
      </tp>
      <tp>
        <v>-1</v>
        <stp/>
        <stp>DELTA</stp>
        <stp>.SPXW250506P5790</stp>
        <tr r="CE93" s="1"/>
        <tr r="CE93" s="1"/>
      </tp>
      <tp>
        <v>-0.89</v>
        <stp/>
        <stp>DELTA</stp>
        <stp>.SPXW250509P5760</stp>
        <tr r="CG96" s="1"/>
        <tr r="CG96" s="1"/>
      </tp>
      <tp>
        <v>-0.64</v>
        <stp/>
        <stp>DELTA</stp>
        <stp>.SPXW250516P5690</stp>
        <tr r="CI103" s="1"/>
        <tr r="CI103" s="1"/>
      </tp>
      <tp>
        <v>0</v>
        <stp/>
        <stp>DELTA</stp>
        <stp>.SPXW250506C5790</stp>
        <tr r="CD93" s="1"/>
        <tr r="CD93" s="1"/>
      </tp>
      <tp>
        <v>0.09</v>
        <stp/>
        <stp>DELTA</stp>
        <stp>.SPXW250509C5760</stp>
        <tr r="CF96" s="1"/>
        <tr r="CF96" s="1"/>
      </tp>
      <tp>
        <v>0.34</v>
        <stp/>
        <stp>DELTA</stp>
        <stp>.SPXW250516C5690</stp>
        <tr r="CH103" s="1"/>
        <tr r="CH103" s="1"/>
      </tp>
      <tp>
        <v>-1</v>
        <stp/>
        <stp>DELTA</stp>
        <stp>.SPXW250506P5780</stp>
        <tr r="CE94" s="1"/>
        <tr r="CE94" s="1"/>
      </tp>
      <tp>
        <v>-0.9</v>
        <stp/>
        <stp>DELTA</stp>
        <stp>.SPXW250509P5770</stp>
        <tr r="CG95" s="1"/>
        <tr r="CG95" s="1"/>
      </tp>
      <tp>
        <v>-0.62</v>
        <stp/>
        <stp>DELTA</stp>
        <stp>.SPXW250516P5680</stp>
        <tr r="CI104" s="1"/>
        <tr r="CI104" s="1"/>
      </tp>
      <tp>
        <v>0</v>
        <stp/>
        <stp>DELTA</stp>
        <stp>.SPXW250506C5780</stp>
        <tr r="CD94" s="1"/>
        <tr r="CD94" s="1"/>
      </tp>
      <tp>
        <v>7.0000000000000007E-2</v>
        <stp/>
        <stp>DELTA</stp>
        <stp>.SPXW250509C5770</stp>
        <tr r="CF95" s="1"/>
        <tr r="CF95" s="1"/>
      </tp>
      <tp>
        <v>0.36</v>
        <stp/>
        <stp>DELTA</stp>
        <stp>.SPXW250516C5680</stp>
        <tr r="CH104" s="1"/>
        <tr r="CH104" s="1"/>
      </tp>
      <tp>
        <v>-0.86</v>
        <stp/>
        <stp>DELTA</stp>
        <stp>.SPXW250509P5740</stp>
        <tr r="CG98" s="1"/>
        <tr r="CG98" s="1"/>
      </tp>
      <tp>
        <v>0.12</v>
        <stp/>
        <stp>DELTA</stp>
        <stp>.SPXW250509C5740</stp>
        <tr r="CF98" s="1"/>
        <tr r="CF98" s="1"/>
      </tp>
      <tp>
        <v>-0.87</v>
        <stp/>
        <stp>DELTA</stp>
        <stp>.SPXW250509P5750</stp>
        <tr r="CG97" s="1"/>
        <tr r="CG97" s="1"/>
      </tp>
      <tp>
        <v>0.1</v>
        <stp/>
        <stp>DELTA</stp>
        <stp>.SPXW250509C5750</stp>
        <tr r="CF97" s="1"/>
        <tr r="CF97" s="1"/>
      </tp>
      <tp>
        <v>-1</v>
        <stp/>
        <stp>DELTA</stp>
        <stp>.SPXW250506P5750</stp>
        <tr r="CE97" s="1"/>
        <tr r="CE97" s="1"/>
      </tp>
      <tp>
        <v>-0.56000000000000005</v>
        <stp/>
        <stp>DELTA</stp>
        <stp>.SPXW250516P5650</stp>
        <tr r="CI107" s="1"/>
        <tr r="CI107" s="1"/>
      </tp>
      <tp>
        <v>0</v>
        <stp/>
        <stp>DELTA</stp>
        <stp>.SPXW250506C5750</stp>
        <tr r="CD97" s="1"/>
        <tr r="CD97" s="1"/>
      </tp>
      <tp>
        <v>0.43</v>
        <stp/>
        <stp>DELTA</stp>
        <stp>.SPXW250516C5650</stp>
        <tr r="CH107" s="1"/>
        <tr r="CH107" s="1"/>
      </tp>
      <tp>
        <v>-1</v>
        <stp/>
        <stp>DELTA</stp>
        <stp>.SPXW250506P5740</stp>
        <tr r="CE98" s="1"/>
        <tr r="CE98" s="1"/>
      </tp>
      <tp>
        <v>-0.54</v>
        <stp/>
        <stp>DELTA</stp>
        <stp>.SPXW250516P5640</stp>
        <tr r="CI108" s="1"/>
        <tr r="CI108" s="1"/>
      </tp>
      <tp>
        <v>0</v>
        <stp/>
        <stp>DELTA</stp>
        <stp>.SPXW250506C5740</stp>
        <tr r="CD98" s="1"/>
        <tr r="CD98" s="1"/>
      </tp>
      <tp>
        <v>0.45</v>
        <stp/>
        <stp>DELTA</stp>
        <stp>.SPXW250516C5640</stp>
        <tr r="CH108" s="1"/>
        <tr r="CH108" s="1"/>
      </tp>
      <tp>
        <v>-1</v>
        <stp/>
        <stp>DELTA</stp>
        <stp>.SPXW250506P5770</stp>
        <tr r="CE95" s="1"/>
        <tr r="CE95" s="1"/>
      </tp>
      <tp>
        <v>-0.91</v>
        <stp/>
        <stp>DELTA</stp>
        <stp>.SPXW250509P5780</stp>
        <tr r="CG94" s="1"/>
        <tr r="CG94" s="1"/>
      </tp>
      <tp>
        <v>-0.6</v>
        <stp/>
        <stp>DELTA</stp>
        <stp>.SPXW250516P5670</stp>
        <tr r="CI105" s="1"/>
        <tr r="CI105" s="1"/>
      </tp>
      <tp>
        <v>0</v>
        <stp/>
        <stp>DELTA</stp>
        <stp>.SPXW250506C5770</stp>
        <tr r="CD95" s="1"/>
        <tr r="CD95" s="1"/>
      </tp>
      <tp>
        <v>0.06</v>
        <stp/>
        <stp>DELTA</stp>
        <stp>.SPXW250509C5780</stp>
        <tr r="CF94" s="1"/>
        <tr r="CF94" s="1"/>
      </tp>
      <tp>
        <v>0.39</v>
        <stp/>
        <stp>DELTA</stp>
        <stp>.SPXW250516C5670</stp>
        <tr r="CH105" s="1"/>
        <tr r="CH105" s="1"/>
      </tp>
      <tp>
        <v>-1</v>
        <stp/>
        <stp>DELTA</stp>
        <stp>.SPXW250506P5760</stp>
        <tr r="CE96" s="1"/>
        <tr r="CE96" s="1"/>
      </tp>
      <tp>
        <v>-0.92</v>
        <stp/>
        <stp>DELTA</stp>
        <stp>.SPXW250509P5790</stp>
        <tr r="CG93" s="1"/>
        <tr r="CG93" s="1"/>
      </tp>
      <tp>
        <v>-0.57999999999999996</v>
        <stp/>
        <stp>DELTA</stp>
        <stp>.SPXW250516P5660</stp>
        <tr r="CI106" s="1"/>
        <tr r="CI106" s="1"/>
      </tp>
      <tp>
        <v>0</v>
        <stp/>
        <stp>DELTA</stp>
        <stp>.SPXW250506C5760</stp>
        <tr r="CD96" s="1"/>
        <tr r="CD96" s="1"/>
      </tp>
      <tp>
        <v>0.05</v>
        <stp/>
        <stp>DELTA</stp>
        <stp>.SPXW250509C5790</stp>
        <tr r="CF93" s="1"/>
        <tr r="CF93" s="1"/>
      </tp>
      <tp>
        <v>0.41</v>
        <stp/>
        <stp>DELTA</stp>
        <stp>.SPXW250516C5660</stp>
        <tr r="CH106" s="1"/>
        <tr r="CH106" s="1"/>
      </tp>
      <tp>
        <v>-1</v>
        <stp/>
        <stp>DELTA</stp>
        <stp>.SPXW250506P5710</stp>
        <tr r="CE101" s="1"/>
        <tr r="CE101" s="1"/>
      </tp>
      <tp>
        <v>-0.49</v>
        <stp/>
        <stp>DELTA</stp>
        <stp>.SPXW250516P5610</stp>
        <tr r="CI111" s="1"/>
        <tr r="CI111" s="1"/>
      </tp>
      <tp>
        <v>0</v>
        <stp/>
        <stp>DELTA</stp>
        <stp>.SPXW250506C5710</stp>
        <tr r="CD101" s="1"/>
        <tr r="CD101" s="1"/>
      </tp>
      <tp>
        <v>0.51</v>
        <stp/>
        <stp>DELTA</stp>
        <stp>.SPXW250516C5610</stp>
        <tr r="CH111" s="1"/>
        <tr r="CH111" s="1"/>
      </tp>
      <tp>
        <v>-1</v>
        <stp/>
        <stp>DELTA</stp>
        <stp>.SPXW250506P5700</stp>
        <tr r="CE102" s="1"/>
        <tr r="CE102" s="1"/>
      </tp>
      <tp>
        <v>-0.47</v>
        <stp/>
        <stp>DELTA</stp>
        <stp>.SPXW250516P5600</stp>
        <tr r="CI112" s="1"/>
        <tr r="CI112" s="1"/>
      </tp>
      <tp>
        <v>0</v>
        <stp/>
        <stp>DELTA</stp>
        <stp>.SPXW250506C5700</stp>
        <tr r="CD102" s="1"/>
        <tr r="CD102" s="1"/>
      </tp>
      <tp>
        <v>0.54</v>
        <stp/>
        <stp>DELTA</stp>
        <stp>.SPXW250516C5600</stp>
        <tr r="CH112" s="1"/>
        <tr r="CH112" s="1"/>
      </tp>
      <tp>
        <v>-1</v>
        <stp/>
        <stp>DELTA</stp>
        <stp>.SPXW250506P5730</stp>
        <tr r="CE99" s="1"/>
        <tr r="CE99" s="1"/>
      </tp>
      <tp>
        <v>-0.52</v>
        <stp/>
        <stp>DELTA</stp>
        <stp>.SPXW250516P5630</stp>
        <tr r="CI109" s="1"/>
        <tr r="CI109" s="1"/>
      </tp>
      <tp>
        <v>0</v>
        <stp/>
        <stp>DELTA</stp>
        <stp>.SPXW250506C5730</stp>
        <tr r="CD99" s="1"/>
        <tr r="CD99" s="1"/>
      </tp>
      <tp>
        <v>0.47</v>
        <stp/>
        <stp>DELTA</stp>
        <stp>.SPXW250516C5630</stp>
        <tr r="CH109" s="1"/>
        <tr r="CH109" s="1"/>
      </tp>
      <tp>
        <v>-1</v>
        <stp/>
        <stp>DELTA</stp>
        <stp>.SPXW250506P5720</stp>
        <tr r="CE100" s="1"/>
        <tr r="CE100" s="1"/>
      </tp>
      <tp>
        <v>-0.5</v>
        <stp/>
        <stp>DELTA</stp>
        <stp>.SPXW250516P5620</stp>
        <tr r="CI110" s="1"/>
        <tr r="CI110" s="1"/>
      </tp>
      <tp>
        <v>0</v>
        <stp/>
        <stp>DELTA</stp>
        <stp>.SPXW250506C5720</stp>
        <tr r="CD100" s="1"/>
        <tr r="CD100" s="1"/>
      </tp>
      <tp>
        <v>0.49</v>
        <stp/>
        <stp>DELTA</stp>
        <stp>.SPXW250516C5620</stp>
        <tr r="CH110" s="1"/>
        <tr r="CH110" s="1"/>
      </tp>
      <tp>
        <v>195</v>
        <stp/>
        <stp>VOLUME</stp>
        <stp>.SPY250516P580</stp>
        <tr r="BF6" s="1"/>
        <tr r="BF6" s="1"/>
      </tp>
      <tp>
        <v>12532</v>
        <stp/>
        <stp>VOLUME</stp>
        <stp>.SPY250516C580</stp>
        <tr r="BE6" s="1"/>
        <tr r="BE6" s="1"/>
      </tp>
      <tp>
        <v>15</v>
        <stp/>
        <stp>VOLUME</stp>
        <stp>.SPY250516P581</stp>
        <tr r="BF5" s="1"/>
        <tr r="BF5" s="1"/>
      </tp>
      <tp>
        <v>1000</v>
        <stp/>
        <stp>VOLUME</stp>
        <stp>.SPY250516C581</stp>
        <tr r="BE5" s="1"/>
        <tr r="BE5" s="1"/>
      </tp>
      <tp t="s">
        <v>N/A</v>
        <stp/>
        <stp>VOLUME</stp>
        <stp>.SPY250516P582</stp>
        <tr r="BF4" s="1"/>
      </tp>
      <tp>
        <v>790</v>
        <stp/>
        <stp>VOLUME</stp>
        <stp>.SPY250516C582</stp>
        <tr r="BE4" s="1"/>
        <tr r="BE4" s="1"/>
      </tp>
      <tp>
        <v>24</v>
        <stp/>
        <stp>VOLUME</stp>
        <stp>.SPY250506P580</stp>
        <tr r="BB6" s="1"/>
        <tr r="BB6" s="1"/>
      </tp>
      <tp t="s">
        <v>N/A</v>
        <stp/>
        <stp>VOLUME</stp>
        <stp>.SPY250507P581</stp>
        <tr r="D6" s="2"/>
      </tp>
      <tp>
        <v>498</v>
        <stp/>
        <stp>VOLUME</stp>
        <stp>.SPY250506C580</stp>
        <tr r="BA6" s="1"/>
        <tr r="BA6" s="1"/>
      </tp>
      <tp>
        <v>1412</v>
        <stp/>
        <stp>VOLUME</stp>
        <stp>.SPY250507C581</stp>
        <tr r="D6" s="2"/>
        <tr r="D6" s="2"/>
      </tp>
      <tp>
        <v>1</v>
        <stp/>
        <stp>VOLUME</stp>
        <stp>.SPY250506P581</stp>
        <tr r="BB5" s="1"/>
        <tr r="BB5" s="1"/>
      </tp>
      <tp>
        <v>27</v>
        <stp/>
        <stp>VOLUME</stp>
        <stp>.SPY250507P580</stp>
        <tr r="D7" s="2"/>
        <tr r="D7" s="2"/>
      </tp>
      <tp>
        <v>235</v>
        <stp/>
        <stp>VOLUME</stp>
        <stp>.SPY250506C581</stp>
        <tr r="BA5" s="1"/>
        <tr r="BA5" s="1"/>
      </tp>
      <tp>
        <v>4288</v>
        <stp/>
        <stp>VOLUME</stp>
        <stp>.SPY250507C580</stp>
        <tr r="D7" s="2"/>
        <tr r="D7" s="2"/>
      </tp>
      <tp>
        <v>2</v>
        <stp/>
        <stp>VOLUME</stp>
        <stp>.SPY250506P582</stp>
        <tr r="BB4" s="1"/>
        <tr r="BB4" s="1"/>
      </tp>
      <tp>
        <v>311</v>
        <stp/>
        <stp>VOLUME</stp>
        <stp>.SPY250506C582</stp>
        <tr r="BA4" s="1"/>
        <tr r="BA4" s="1"/>
      </tp>
      <tp>
        <v>3</v>
        <stp/>
        <stp>VOLUME</stp>
        <stp>.SPY250507P582</stp>
        <tr r="D5" s="2"/>
        <tr r="D5" s="2"/>
      </tp>
      <tp>
        <v>936</v>
        <stp/>
        <stp>VOLUME</stp>
        <stp>.SPY250507C582</stp>
        <tr r="D5" s="2"/>
        <tr r="D5" s="2"/>
      </tp>
      <tp t="s">
        <v>N/A</v>
        <stp/>
        <stp>VOLUME</stp>
        <stp>.SPY250508P582</stp>
        <tr r="E5" s="2"/>
      </tp>
      <tp>
        <v>628</v>
        <stp/>
        <stp>VOLUME</stp>
        <stp>.SPY250508C582</stp>
        <tr r="E5" s="2"/>
        <tr r="E5" s="2"/>
      </tp>
      <tp>
        <v>46</v>
        <stp/>
        <stp>VOLUME</stp>
        <stp>.SPY250509P582</stp>
        <tr r="BD4" s="1"/>
        <tr r="BD4" s="1"/>
      </tp>
      <tp>
        <v>1193</v>
        <stp/>
        <stp>VOLUME</stp>
        <stp>.SPY250509C582</stp>
        <tr r="BC4" s="1"/>
        <tr r="BC4" s="1"/>
      </tp>
      <tp>
        <v>37</v>
        <stp/>
        <stp>VOLUME</stp>
        <stp>.SPY250508P580</stp>
        <tr r="E7" s="2"/>
        <tr r="E7" s="2"/>
      </tp>
      <tp>
        <v>11</v>
        <stp/>
        <stp>VOLUME</stp>
        <stp>.SPY250509P581</stp>
        <tr r="BD5" s="1"/>
        <tr r="BD5" s="1"/>
      </tp>
      <tp>
        <v>3309</v>
        <stp/>
        <stp>VOLUME</stp>
        <stp>.SPY250508C580</stp>
        <tr r="E7" s="2"/>
        <tr r="E7" s="2"/>
      </tp>
      <tp>
        <v>2294</v>
        <stp/>
        <stp>VOLUME</stp>
        <stp>.SPY250509C581</stp>
        <tr r="BC5" s="1"/>
        <tr r="BC5" s="1"/>
      </tp>
      <tp>
        <v>7</v>
        <stp/>
        <stp>VOLUME</stp>
        <stp>.SPY250508P581</stp>
        <tr r="E6" s="2"/>
        <tr r="E6" s="2"/>
      </tp>
      <tp>
        <v>43</v>
        <stp/>
        <stp>VOLUME</stp>
        <stp>.SPY250509P580</stp>
        <tr r="BD6" s="1"/>
        <tr r="BD6" s="1"/>
      </tp>
      <tp>
        <v>880</v>
        <stp/>
        <stp>VOLUME</stp>
        <stp>.SPY250508C581</stp>
        <tr r="E6" s="2"/>
        <tr r="E6" s="2"/>
      </tp>
      <tp>
        <v>8017</v>
        <stp/>
        <stp>VOLUME</stp>
        <stp>.SPY250509C580</stp>
        <tr r="BC6" s="1"/>
        <tr r="BC6" s="1"/>
      </tp>
      <tp t="s">
        <v>N/A</v>
        <stp/>
        <stp>VOLUME</stp>
        <stp>.SPY250530P582</stp>
        <tr r="I5" s="2"/>
      </tp>
      <tp>
        <v>63</v>
        <stp/>
        <stp>VOLUME</stp>
        <stp>.SPY250530C582</stp>
        <tr r="I5" s="2"/>
        <tr r="I5" s="2"/>
      </tp>
      <tp>
        <v>17</v>
        <stp/>
        <stp>VOLUME</stp>
        <stp>.SPY250530P580</stp>
        <tr r="I7" s="2"/>
        <tr r="I7" s="2"/>
      </tp>
      <tp>
        <v>1296</v>
        <stp/>
        <stp>VOLUME</stp>
        <stp>.SPY250530C580</stp>
        <tr r="I7" s="2"/>
        <tr r="I7" s="2"/>
      </tp>
      <tp>
        <v>10</v>
        <stp/>
        <stp>VOLUME</stp>
        <stp>.SPY250530P581</stp>
        <tr r="I6" s="2"/>
        <tr r="I6" s="2"/>
      </tp>
      <tp>
        <v>183</v>
        <stp/>
        <stp>VOLUME</stp>
        <stp>.SPY250530C581</stp>
        <tr r="I6" s="2"/>
        <tr r="I6" s="2"/>
      </tp>
      <tp t="s">
        <v>N/A</v>
        <stp/>
        <stp>VOLUME</stp>
        <stp>.SPY250523P581</stp>
        <tr r="H6" s="2"/>
      </tp>
      <tp>
        <v>76</v>
        <stp/>
        <stp>VOLUME</stp>
        <stp>.SPY250523C581</stp>
        <tr r="H6" s="2"/>
        <tr r="H6" s="2"/>
      </tp>
      <tp>
        <v>21</v>
        <stp/>
        <stp>VOLUME</stp>
        <stp>.SPY250523P580</stp>
        <tr r="H7" s="2"/>
        <tr r="H7" s="2"/>
      </tp>
      <tp>
        <v>964</v>
        <stp/>
        <stp>VOLUME</stp>
        <stp>.SPY250523C580</stp>
        <tr r="H7" s="2"/>
        <tr r="H7" s="2"/>
      </tp>
      <tp t="s">
        <v>N/A</v>
        <stp/>
        <stp>VOLUME</stp>
        <stp>.SPY250523P582</stp>
        <tr r="H5" s="2"/>
      </tp>
      <tp>
        <v>111</v>
        <stp/>
        <stp>VOLUME</stp>
        <stp>.SPY250523C582</stp>
        <tr r="H5" s="2"/>
        <tr r="H5" s="2"/>
      </tp>
      <tp>
        <v>53600</v>
        <stp/>
        <stp>VOLUME</stp>
        <stp>.SPY250506P550</stp>
        <tr r="BB36" s="1"/>
        <tr r="BB36" s="1"/>
      </tp>
      <tp>
        <v>9066</v>
        <stp/>
        <stp>VOLUME</stp>
        <stp>.SPY250507P551</stp>
        <tr r="D36" s="2"/>
        <tr r="D36" s="2"/>
      </tp>
      <tp>
        <v>1</v>
        <stp/>
        <stp>VOLUME</stp>
        <stp>.SPY250523P575</stp>
        <tr r="H12" s="2"/>
        <tr r="H12" s="2"/>
      </tp>
      <tp>
        <v>159</v>
        <stp/>
        <stp>VOLUME</stp>
        <stp>.SPY250530P566</stp>
        <tr r="I21" s="2"/>
        <tr r="I21" s="2"/>
      </tp>
      <tp>
        <v>1702</v>
        <stp/>
        <stp>VOLUME</stp>
        <stp>.SPY250506C550</stp>
        <tr r="BA36" s="1"/>
        <tr r="BA36" s="1"/>
      </tp>
      <tp>
        <v>435</v>
        <stp/>
        <stp>VOLUME</stp>
        <stp>.SPY250507C551</stp>
        <tr r="D36" s="2"/>
        <tr r="D36" s="2"/>
      </tp>
      <tp>
        <v>375</v>
        <stp/>
        <stp>VOLUME</stp>
        <stp>.SPY250523C575</stp>
        <tr r="H12" s="2"/>
        <tr r="H12" s="2"/>
      </tp>
      <tp>
        <v>265</v>
        <stp/>
        <stp>VOLUME</stp>
        <stp>.SPY250530C566</stp>
        <tr r="I21" s="2"/>
        <tr r="I21" s="2"/>
      </tp>
      <tp>
        <v>23019</v>
        <stp/>
        <stp>VOLUME</stp>
        <stp>.SPY250506P551</stp>
        <tr r="BB35" s="1"/>
        <tr r="BB35" s="1"/>
      </tp>
      <tp>
        <v>70547</v>
        <stp/>
        <stp>VOLUME</stp>
        <stp>.SPY250507P550</stp>
        <tr r="D37" s="2"/>
        <tr r="D37" s="2"/>
      </tp>
      <tp>
        <v>1</v>
        <stp/>
        <stp>VOLUME</stp>
        <stp>.SPY250523P574</stp>
        <tr r="H13" s="2"/>
        <tr r="H13" s="2"/>
      </tp>
      <tp>
        <v>79</v>
        <stp/>
        <stp>VOLUME</stp>
        <stp>.SPY250530P567</stp>
        <tr r="I20" s="2"/>
        <tr r="I20" s="2"/>
      </tp>
      <tp>
        <v>519</v>
        <stp/>
        <stp>VOLUME</stp>
        <stp>.SPY250506C551</stp>
        <tr r="BA35" s="1"/>
        <tr r="BA35" s="1"/>
      </tp>
      <tp>
        <v>1266</v>
        <stp/>
        <stp>VOLUME</stp>
        <stp>.SPY250507C550</stp>
        <tr r="D37" s="2"/>
        <tr r="D37" s="2"/>
      </tp>
      <tp>
        <v>252</v>
        <stp/>
        <stp>VOLUME</stp>
        <stp>.SPY250523C574</stp>
        <tr r="H13" s="2"/>
        <tr r="H13" s="2"/>
      </tp>
      <tp>
        <v>387</v>
        <stp/>
        <stp>VOLUME</stp>
        <stp>.SPY250530C567</stp>
        <tr r="I20" s="2"/>
        <tr r="I20" s="2"/>
      </tp>
      <tp>
        <v>56467</v>
        <stp/>
        <stp>VOLUME</stp>
        <stp>.SPY250506P552</stp>
        <tr r="BB34" s="1"/>
        <tr r="BB34" s="1"/>
      </tp>
      <tp>
        <v>18027</v>
        <stp/>
        <stp>VOLUME</stp>
        <stp>.SPY250507P553</stp>
        <tr r="D34" s="2"/>
        <tr r="D34" s="2"/>
      </tp>
      <tp t="s">
        <v>N/A</v>
        <stp/>
        <stp>VOLUME</stp>
        <stp>.SPY250523P577</stp>
        <tr r="H10" s="2"/>
      </tp>
      <tp>
        <v>165</v>
        <stp/>
        <stp>VOLUME</stp>
        <stp>.SPY250530P564</stp>
        <tr r="I23" s="2"/>
        <tr r="I23" s="2"/>
      </tp>
      <tp>
        <v>870</v>
        <stp/>
        <stp>VOLUME</stp>
        <stp>.SPY250506C552</stp>
        <tr r="BA34" s="1"/>
        <tr r="BA34" s="1"/>
      </tp>
      <tp>
        <v>338</v>
        <stp/>
        <stp>VOLUME</stp>
        <stp>.SPY250507C553</stp>
        <tr r="D34" s="2"/>
        <tr r="D34" s="2"/>
      </tp>
      <tp>
        <v>115</v>
        <stp/>
        <stp>VOLUME</stp>
        <stp>.SPY250523C577</stp>
        <tr r="H10" s="2"/>
        <tr r="H10" s="2"/>
      </tp>
      <tp>
        <v>443</v>
        <stp/>
        <stp>VOLUME</stp>
        <stp>.SPY250530C564</stp>
        <tr r="I23" s="2"/>
        <tr r="I23" s="2"/>
      </tp>
      <tp>
        <v>91686</v>
        <stp/>
        <stp>VOLUME</stp>
        <stp>.SPY250506P553</stp>
        <tr r="BB33" s="1"/>
        <tr r="BB33" s="1"/>
      </tp>
      <tp>
        <v>10394</v>
        <stp/>
        <stp>VOLUME</stp>
        <stp>.SPY250507P552</stp>
        <tr r="D35" s="2"/>
        <tr r="D35" s="2"/>
      </tp>
      <tp t="s">
        <v>N/A</v>
        <stp/>
        <stp>VOLUME</stp>
        <stp>.SPY250523P576</stp>
        <tr r="H11" s="2"/>
      </tp>
      <tp>
        <v>1008</v>
        <stp/>
        <stp>VOLUME</stp>
        <stp>.SPY250530P565</stp>
        <tr r="I22" s="2"/>
        <tr r="I22" s="2"/>
      </tp>
      <tp>
        <v>2259</v>
        <stp/>
        <stp>VOLUME</stp>
        <stp>.SPY250506C553</stp>
        <tr r="BA33" s="1"/>
        <tr r="BA33" s="1"/>
      </tp>
      <tp>
        <v>561</v>
        <stp/>
        <stp>VOLUME</stp>
        <stp>.SPY250507C552</stp>
        <tr r="D35" s="2"/>
        <tr r="D35" s="2"/>
      </tp>
      <tp>
        <v>83</v>
        <stp/>
        <stp>VOLUME</stp>
        <stp>.SPY250523C576</stp>
        <tr r="H11" s="2"/>
        <tr r="H11" s="2"/>
      </tp>
      <tp>
        <v>1142</v>
        <stp/>
        <stp>VOLUME</stp>
        <stp>.SPY250530C565</stp>
        <tr r="I22" s="2"/>
        <tr r="I22" s="2"/>
      </tp>
      <tp>
        <v>118769</v>
        <stp/>
        <stp>VOLUME</stp>
        <stp>.SPY250506P554</stp>
        <tr r="BB32" s="1"/>
        <tr r="BB32" s="1"/>
      </tp>
      <tp>
        <v>55740</v>
        <stp/>
        <stp>VOLUME</stp>
        <stp>.SPY250507P555</stp>
        <tr r="D32" s="2"/>
        <tr r="D32" s="2"/>
      </tp>
      <tp t="s">
        <v>N/A</v>
        <stp/>
        <stp>VOLUME</stp>
        <stp>.SPY250523P571</stp>
        <tr r="H16" s="2"/>
      </tp>
      <tp>
        <v>921</v>
        <stp/>
        <stp>VOLUME</stp>
        <stp>.SPY250530P562</stp>
        <tr r="I25" s="2"/>
        <tr r="I25" s="2"/>
      </tp>
      <tp>
        <v>2377</v>
        <stp/>
        <stp>VOLUME</stp>
        <stp>.SPY250506C554</stp>
        <tr r="BA32" s="1"/>
        <tr r="BA32" s="1"/>
      </tp>
      <tp>
        <v>2064</v>
        <stp/>
        <stp>VOLUME</stp>
        <stp>.SPY250507C555</stp>
        <tr r="D32" s="2"/>
        <tr r="D32" s="2"/>
      </tp>
      <tp>
        <v>433</v>
        <stp/>
        <stp>VOLUME</stp>
        <stp>.SPY250523C571</stp>
        <tr r="H16" s="2"/>
        <tr r="H16" s="2"/>
      </tp>
      <tp>
        <v>257</v>
        <stp/>
        <stp>VOLUME</stp>
        <stp>.SPY250530C562</stp>
        <tr r="I25" s="2"/>
        <tr r="I25" s="2"/>
      </tp>
      <tp>
        <v>255969</v>
        <stp/>
        <stp>VOLUME</stp>
        <stp>.SPY250506P555</stp>
        <tr r="BB31" s="1"/>
        <tr r="BB31" s="1"/>
      </tp>
      <tp>
        <v>18982</v>
        <stp/>
        <stp>VOLUME</stp>
        <stp>.SPY250507P554</stp>
        <tr r="D33" s="2"/>
        <tr r="D33" s="2"/>
      </tp>
      <tp>
        <v>190</v>
        <stp/>
        <stp>VOLUME</stp>
        <stp>.SPY250523P570</stp>
        <tr r="H17" s="2"/>
        <tr r="H17" s="2"/>
      </tp>
      <tp>
        <v>413</v>
        <stp/>
        <stp>VOLUME</stp>
        <stp>.SPY250530P563</stp>
        <tr r="I24" s="2"/>
        <tr r="I24" s="2"/>
      </tp>
      <tp>
        <v>7373</v>
        <stp/>
        <stp>VOLUME</stp>
        <stp>.SPY250506C555</stp>
        <tr r="BA31" s="1"/>
        <tr r="BA31" s="1"/>
      </tp>
      <tp>
        <v>1319</v>
        <stp/>
        <stp>VOLUME</stp>
        <stp>.SPY250507C554</stp>
        <tr r="D33" s="2"/>
        <tr r="D33" s="2"/>
      </tp>
      <tp>
        <v>804</v>
        <stp/>
        <stp>VOLUME</stp>
        <stp>.SPY250523C570</stp>
        <tr r="H17" s="2"/>
        <tr r="H17" s="2"/>
      </tp>
      <tp>
        <v>498</v>
        <stp/>
        <stp>VOLUME</stp>
        <stp>.SPY250530C563</stp>
        <tr r="I24" s="2"/>
        <tr r="I24" s="2"/>
      </tp>
      <tp>
        <v>195121</v>
        <stp/>
        <stp>VOLUME</stp>
        <stp>.SPY250506P556</stp>
        <tr r="BB30" s="1"/>
        <tr r="BB30" s="1"/>
      </tp>
      <tp>
        <v>34317</v>
        <stp/>
        <stp>VOLUME</stp>
        <stp>.SPY250507P557</stp>
        <tr r="D30" s="2"/>
        <tr r="D30" s="2"/>
      </tp>
      <tp>
        <v>7950</v>
        <stp/>
        <stp>VOLUME</stp>
        <stp>.SPY250508P558</stp>
        <tr r="E29" s="2"/>
        <tr r="E29" s="2"/>
      </tp>
      <tp>
        <v>7829</v>
        <stp/>
        <stp>VOLUME</stp>
        <stp>.SPY250509P559</stp>
        <tr r="BD27" s="1"/>
        <tr r="BD27" s="1"/>
      </tp>
      <tp>
        <v>4</v>
        <stp/>
        <stp>VOLUME</stp>
        <stp>.SPY250523P573</stp>
        <tr r="H14" s="2"/>
        <tr r="H14" s="2"/>
      </tp>
      <tp>
        <v>9403</v>
        <stp/>
        <stp>VOLUME</stp>
        <stp>.SPY250530P560</stp>
        <tr r="I27" s="2"/>
        <tr r="I27" s="2"/>
      </tp>
      <tp>
        <v>12993</v>
        <stp/>
        <stp>VOLUME</stp>
        <stp>.SPY250506C556</stp>
        <tr r="BA30" s="1"/>
        <tr r="BA30" s="1"/>
      </tp>
      <tp>
        <v>9521</v>
        <stp/>
        <stp>VOLUME</stp>
        <stp>.SPY250507C557</stp>
        <tr r="D30" s="2"/>
        <tr r="D30" s="2"/>
      </tp>
      <tp>
        <v>3030</v>
        <stp/>
        <stp>VOLUME</stp>
        <stp>.SPY250508C558</stp>
        <tr r="E29" s="2"/>
        <tr r="E29" s="2"/>
      </tp>
      <tp>
        <v>8193</v>
        <stp/>
        <stp>VOLUME</stp>
        <stp>.SPY250509C559</stp>
        <tr r="BC27" s="1"/>
        <tr r="BC27" s="1"/>
      </tp>
      <tp>
        <v>185</v>
        <stp/>
        <stp>VOLUME</stp>
        <stp>.SPY250523C573</stp>
        <tr r="H14" s="2"/>
        <tr r="H14" s="2"/>
      </tp>
      <tp>
        <v>2930</v>
        <stp/>
        <stp>VOLUME</stp>
        <stp>.SPY250530C560</stp>
        <tr r="I27" s="2"/>
        <tr r="I27" s="2"/>
      </tp>
      <tp>
        <v>326712</v>
        <stp/>
        <stp>VOLUME</stp>
        <stp>.SPY250506P557</stp>
        <tr r="BB29" s="1"/>
        <tr r="BB29" s="1"/>
      </tp>
      <tp>
        <v>23037</v>
        <stp/>
        <stp>VOLUME</stp>
        <stp>.SPY250507P556</stp>
        <tr r="D31" s="2"/>
        <tr r="D31" s="2"/>
      </tp>
      <tp>
        <v>6722</v>
        <stp/>
        <stp>VOLUME</stp>
        <stp>.SPY250508P559</stp>
        <tr r="E28" s="2"/>
        <tr r="E28" s="2"/>
      </tp>
      <tp>
        <v>17241</v>
        <stp/>
        <stp>VOLUME</stp>
        <stp>.SPY250509P558</stp>
        <tr r="BD28" s="1"/>
        <tr r="BD28" s="1"/>
      </tp>
      <tp>
        <v>3</v>
        <stp/>
        <stp>VOLUME</stp>
        <stp>.SPY250523P572</stp>
        <tr r="H15" s="2"/>
        <tr r="H15" s="2"/>
      </tp>
      <tp>
        <v>655</v>
        <stp/>
        <stp>VOLUME</stp>
        <stp>.SPY250530P561</stp>
        <tr r="I26" s="2"/>
        <tr r="I26" s="2"/>
      </tp>
      <tp>
        <v>35326</v>
        <stp/>
        <stp>VOLUME</stp>
        <stp>.SPY250506C557</stp>
        <tr r="BA29" s="1"/>
        <tr r="BA29" s="1"/>
      </tp>
      <tp>
        <v>2719</v>
        <stp/>
        <stp>VOLUME</stp>
        <stp>.SPY250507C556</stp>
        <tr r="D31" s="2"/>
        <tr r="D31" s="2"/>
      </tp>
      <tp>
        <v>3880</v>
        <stp/>
        <stp>VOLUME</stp>
        <stp>.SPY250508C559</stp>
        <tr r="E28" s="2"/>
        <tr r="E28" s="2"/>
      </tp>
      <tp>
        <v>4756</v>
        <stp/>
        <stp>VOLUME</stp>
        <stp>.SPY250509C558</stp>
        <tr r="BC28" s="1"/>
        <tr r="BC28" s="1"/>
      </tp>
      <tp>
        <v>432</v>
        <stp/>
        <stp>VOLUME</stp>
        <stp>.SPY250523C572</stp>
        <tr r="H15" s="2"/>
        <tr r="H15" s="2"/>
      </tp>
      <tp>
        <v>1032</v>
        <stp/>
        <stp>VOLUME</stp>
        <stp>.SPY250530C561</stp>
        <tr r="I26" s="2"/>
        <tr r="I26" s="2"/>
      </tp>
      <tp>
        <v>451624</v>
        <stp/>
        <stp>VOLUME</stp>
        <stp>.SPY250506P558</stp>
        <tr r="BB28" s="1"/>
        <tr r="BB28" s="1"/>
      </tp>
      <tp>
        <v>47374</v>
        <stp/>
        <stp>VOLUME</stp>
        <stp>.SPY250507P559</stp>
        <tr r="D28" s="2"/>
        <tr r="D28" s="2"/>
      </tp>
      <tp>
        <v>4627</v>
        <stp/>
        <stp>VOLUME</stp>
        <stp>.SPY250508P556</stp>
        <tr r="E31" s="2"/>
        <tr r="E31" s="2"/>
      </tp>
      <tp>
        <v>8377</v>
        <stp/>
        <stp>VOLUME</stp>
        <stp>.SPY250509P557</stp>
        <tr r="BD29" s="1"/>
        <tr r="BD29" s="1"/>
      </tp>
      <tp>
        <v>677</v>
        <stp/>
        <stp>VOLUME</stp>
        <stp>.SPY250516P548</stp>
        <tr r="BF38" s="1"/>
        <tr r="BF38" s="1"/>
      </tp>
      <tp>
        <v>98903</v>
        <stp/>
        <stp>VOLUME</stp>
        <stp>.SPY250506C558</stp>
        <tr r="BA28" s="1"/>
        <tr r="BA28" s="1"/>
      </tp>
      <tp>
        <v>25907</v>
        <stp/>
        <stp>VOLUME</stp>
        <stp>.SPY250507C559</stp>
        <tr r="D28" s="2"/>
        <tr r="D28" s="2"/>
      </tp>
      <tp>
        <v>700</v>
        <stp/>
        <stp>VOLUME</stp>
        <stp>.SPY250508C556</stp>
        <tr r="E31" s="2"/>
        <tr r="E31" s="2"/>
      </tp>
      <tp>
        <v>2061</v>
        <stp/>
        <stp>VOLUME</stp>
        <stp>.SPY250509C557</stp>
        <tr r="BC29" s="1"/>
        <tr r="BC29" s="1"/>
      </tp>
      <tp>
        <v>115</v>
        <stp/>
        <stp>VOLUME</stp>
        <stp>.SPY250516C548</stp>
        <tr r="BE38" s="1"/>
        <tr r="BE38" s="1"/>
      </tp>
      <tp>
        <v>431817</v>
        <stp/>
        <stp>VOLUME</stp>
        <stp>.SPY250506P559</stp>
        <tr r="BB27" s="1"/>
        <tr r="BB27" s="1"/>
      </tp>
      <tp>
        <v>54683</v>
        <stp/>
        <stp>VOLUME</stp>
        <stp>.SPY250507P558</stp>
        <tr r="D29" s="2"/>
        <tr r="D29" s="2"/>
      </tp>
      <tp>
        <v>5032</v>
        <stp/>
        <stp>VOLUME</stp>
        <stp>.SPY250508P557</stp>
        <tr r="E30" s="2"/>
        <tr r="E30" s="2"/>
      </tp>
      <tp>
        <v>4749</v>
        <stp/>
        <stp>VOLUME</stp>
        <stp>.SPY250509P556</stp>
        <tr r="BD30" s="1"/>
        <tr r="BD30" s="1"/>
      </tp>
      <tp>
        <v>580</v>
        <stp/>
        <stp>VOLUME</stp>
        <stp>.SPY250516P549</stp>
        <tr r="BF37" s="1"/>
        <tr r="BF37" s="1"/>
      </tp>
      <tp>
        <v>214416</v>
        <stp/>
        <stp>VOLUME</stp>
        <stp>.SPY250506C559</stp>
        <tr r="BA27" s="1"/>
        <tr r="BA27" s="1"/>
      </tp>
      <tp>
        <v>20973</v>
        <stp/>
        <stp>VOLUME</stp>
        <stp>.SPY250507C558</stp>
        <tr r="D29" s="2"/>
        <tr r="D29" s="2"/>
      </tp>
      <tp>
        <v>1394</v>
        <stp/>
        <stp>VOLUME</stp>
        <stp>.SPY250508C557</stp>
        <tr r="E30" s="2"/>
        <tr r="E30" s="2"/>
      </tp>
      <tp>
        <v>855</v>
        <stp/>
        <stp>VOLUME</stp>
        <stp>.SPY250509C556</stp>
        <tr r="BC30" s="1"/>
        <tr r="BC30" s="1"/>
      </tp>
      <tp>
        <v>62</v>
        <stp/>
        <stp>VOLUME</stp>
        <stp>.SPY250516C549</stp>
        <tr r="BE37" s="1"/>
        <tr r="BE37" s="1"/>
      </tp>
      <tp>
        <v>3892</v>
        <stp/>
        <stp>VOLUME</stp>
        <stp>.SPY250508P554</stp>
        <tr r="E33" s="2"/>
        <tr r="E33" s="2"/>
      </tp>
      <tp>
        <v>20288</v>
        <stp/>
        <stp>VOLUME</stp>
        <stp>.SPY250509P555</stp>
        <tr r="BD31" s="1"/>
        <tr r="BD31" s="1"/>
      </tp>
      <tp>
        <v>336</v>
        <stp/>
        <stp>VOLUME</stp>
        <stp>.SPY250508C554</stp>
        <tr r="E33" s="2"/>
        <tr r="E33" s="2"/>
      </tp>
      <tp>
        <v>1600</v>
        <stp/>
        <stp>VOLUME</stp>
        <stp>.SPY250509C555</stp>
        <tr r="BC31" s="1"/>
        <tr r="BC31" s="1"/>
      </tp>
      <tp>
        <v>8541</v>
        <stp/>
        <stp>VOLUME</stp>
        <stp>.SPY250508P555</stp>
        <tr r="E32" s="2"/>
        <tr r="E32" s="2"/>
      </tp>
      <tp>
        <v>2755</v>
        <stp/>
        <stp>VOLUME</stp>
        <stp>.SPY250509P554</stp>
        <tr r="BD32" s="1"/>
        <tr r="BD32" s="1"/>
      </tp>
      <tp>
        <v>709</v>
        <stp/>
        <stp>VOLUME</stp>
        <stp>.SPY250508C555</stp>
        <tr r="E32" s="2"/>
        <tr r="E32" s="2"/>
      </tp>
      <tp>
        <v>213</v>
        <stp/>
        <stp>VOLUME</stp>
        <stp>.SPY250509C554</stp>
        <tr r="BC32" s="1"/>
        <tr r="BC32" s="1"/>
      </tp>
      <tp>
        <v>2240</v>
        <stp/>
        <stp>VOLUME</stp>
        <stp>.SPY250508P552</stp>
        <tr r="E35" s="2"/>
        <tr r="E35" s="2"/>
      </tp>
      <tp>
        <v>2148</v>
        <stp/>
        <stp>VOLUME</stp>
        <stp>.SPY250509P553</stp>
        <tr r="BD33" s="1"/>
        <tr r="BD33" s="1"/>
      </tp>
      <tp>
        <v>1</v>
        <stp/>
        <stp>VOLUME</stp>
        <stp>.SPY250523P579</stp>
        <tr r="H8" s="2"/>
        <tr r="H8" s="2"/>
      </tp>
      <tp>
        <v>118</v>
        <stp/>
        <stp>VOLUME</stp>
        <stp>.SPY250508C552</stp>
        <tr r="E35" s="2"/>
        <tr r="E35" s="2"/>
      </tp>
      <tp>
        <v>81</v>
        <stp/>
        <stp>VOLUME</stp>
        <stp>.SPY250509C553</stp>
        <tr r="BC33" s="1"/>
        <tr r="BC33" s="1"/>
      </tp>
      <tp>
        <v>56</v>
        <stp/>
        <stp>VOLUME</stp>
        <stp>.SPY250523C579</stp>
        <tr r="H8" s="2"/>
        <tr r="H8" s="2"/>
      </tp>
      <tp>
        <v>2115</v>
        <stp/>
        <stp>VOLUME</stp>
        <stp>.SPY250508P553</stp>
        <tr r="E34" s="2"/>
        <tr r="E34" s="2"/>
      </tp>
      <tp>
        <v>6872</v>
        <stp/>
        <stp>VOLUME</stp>
        <stp>.SPY250509P552</stp>
        <tr r="BD34" s="1"/>
        <tr r="BD34" s="1"/>
      </tp>
      <tp t="s">
        <v>N/A</v>
        <stp/>
        <stp>VOLUME</stp>
        <stp>.SPY250523P578</stp>
        <tr r="H9" s="2"/>
      </tp>
      <tp>
        <v>59</v>
        <stp/>
        <stp>VOLUME</stp>
        <stp>.SPY250508C553</stp>
        <tr r="E34" s="2"/>
        <tr r="E34" s="2"/>
      </tp>
      <tp>
        <v>155</v>
        <stp/>
        <stp>VOLUME</stp>
        <stp>.SPY250509C552</stp>
        <tr r="BC34" s="1"/>
        <tr r="BC34" s="1"/>
      </tp>
      <tp>
        <v>229</v>
        <stp/>
        <stp>VOLUME</stp>
        <stp>.SPY250523C578</stp>
        <tr r="H9" s="2"/>
        <tr r="H9" s="2"/>
      </tp>
      <tp>
        <v>11720</v>
        <stp/>
        <stp>VOLUME</stp>
        <stp>.SPY250508P550</stp>
        <tr r="E37" s="2"/>
        <tr r="E37" s="2"/>
      </tp>
      <tp>
        <v>5250</v>
        <stp/>
        <stp>VOLUME</stp>
        <stp>.SPY250509P551</stp>
        <tr r="BD35" s="1"/>
        <tr r="BD35" s="1"/>
      </tp>
      <tp>
        <v>79</v>
        <stp/>
        <stp>VOLUME</stp>
        <stp>.SPY250530P568</stp>
        <tr r="I19" s="2"/>
        <tr r="I19" s="2"/>
      </tp>
      <tp>
        <v>247</v>
        <stp/>
        <stp>VOLUME</stp>
        <stp>.SPY250508C550</stp>
        <tr r="E37" s="2"/>
        <tr r="E37" s="2"/>
      </tp>
      <tp>
        <v>130</v>
        <stp/>
        <stp>VOLUME</stp>
        <stp>.SPY250509C551</stp>
        <tr r="BC35" s="1"/>
        <tr r="BC35" s="1"/>
      </tp>
      <tp>
        <v>133</v>
        <stp/>
        <stp>VOLUME</stp>
        <stp>.SPY250530C568</stp>
        <tr r="I19" s="2"/>
        <tr r="I19" s="2"/>
      </tp>
      <tp>
        <v>1675</v>
        <stp/>
        <stp>VOLUME</stp>
        <stp>.SPY250508P551</stp>
        <tr r="E36" s="2"/>
        <tr r="E36" s="2"/>
      </tp>
      <tp>
        <v>30341</v>
        <stp/>
        <stp>VOLUME</stp>
        <stp>.SPY250509P550</stp>
        <tr r="BD36" s="1"/>
        <tr r="BD36" s="1"/>
      </tp>
      <tp>
        <v>17</v>
        <stp/>
        <stp>VOLUME</stp>
        <stp>.SPY250530P569</stp>
        <tr r="I18" s="2"/>
        <tr r="I18" s="2"/>
      </tp>
      <tp>
        <v>68</v>
        <stp/>
        <stp>VOLUME</stp>
        <stp>.SPY250508C551</stp>
        <tr r="E36" s="2"/>
        <tr r="E36" s="2"/>
      </tp>
      <tp>
        <v>2306</v>
        <stp/>
        <stp>VOLUME</stp>
        <stp>.SPY250509C550</stp>
        <tr r="BC36" s="1"/>
        <tr r="BC36" s="1"/>
      </tp>
      <tp>
        <v>240</v>
        <stp/>
        <stp>VOLUME</stp>
        <stp>.SPY250530C569</stp>
        <tr r="I18" s="2"/>
        <tr r="I18" s="2"/>
      </tp>
      <tp>
        <v>36996</v>
        <stp/>
        <stp>VOLUME</stp>
        <stp>.SPY250516P550</stp>
        <tr r="BF36" s="1"/>
        <tr r="BF36" s="1"/>
      </tp>
      <tp>
        <v>541</v>
        <stp/>
        <stp>VOLUME</stp>
        <stp>.SPY250523P565</stp>
        <tr r="H22" s="2"/>
        <tr r="H22" s="2"/>
      </tp>
      <tp t="s">
        <v>N/A</v>
        <stp/>
        <stp>VOLUME</stp>
        <stp>.SPY250530P576</stp>
        <tr r="I11" s="2"/>
      </tp>
      <tp>
        <v>2217</v>
        <stp/>
        <stp>VOLUME</stp>
        <stp>.SPY250516C550</stp>
        <tr r="BE36" s="1"/>
        <tr r="BE36" s="1"/>
      </tp>
      <tp>
        <v>601</v>
        <stp/>
        <stp>VOLUME</stp>
        <stp>.SPY250523C565</stp>
        <tr r="H22" s="2"/>
        <tr r="H22" s="2"/>
      </tp>
      <tp>
        <v>128</v>
        <stp/>
        <stp>VOLUME</stp>
        <stp>.SPY250530C576</stp>
        <tr r="I11" s="2"/>
        <tr r="I11" s="2"/>
      </tp>
      <tp>
        <v>1529</v>
        <stp/>
        <stp>VOLUME</stp>
        <stp>.SPY250516P551</stp>
        <tr r="BF35" s="1"/>
        <tr r="BF35" s="1"/>
      </tp>
      <tp>
        <v>166</v>
        <stp/>
        <stp>VOLUME</stp>
        <stp>.SPY250523P564</stp>
        <tr r="H23" s="2"/>
        <tr r="H23" s="2"/>
      </tp>
      <tp t="s">
        <v>N/A</v>
        <stp/>
        <stp>VOLUME</stp>
        <stp>.SPY250530P577</stp>
        <tr r="I10" s="2"/>
      </tp>
      <tp>
        <v>72</v>
        <stp/>
        <stp>VOLUME</stp>
        <stp>.SPY250516C551</stp>
        <tr r="BE35" s="1"/>
        <tr r="BE35" s="1"/>
      </tp>
      <tp>
        <v>367</v>
        <stp/>
        <stp>VOLUME</stp>
        <stp>.SPY250523C564</stp>
        <tr r="H23" s="2"/>
        <tr r="H23" s="2"/>
      </tp>
      <tp>
        <v>351</v>
        <stp/>
        <stp>VOLUME</stp>
        <stp>.SPY250530C577</stp>
        <tr r="I10" s="2"/>
        <tr r="I10" s="2"/>
      </tp>
      <tp>
        <v>840</v>
        <stp/>
        <stp>VOLUME</stp>
        <stp>.SPY250516P552</stp>
        <tr r="BF34" s="1"/>
        <tr r="BF34" s="1"/>
      </tp>
      <tp>
        <v>33</v>
        <stp/>
        <stp>VOLUME</stp>
        <stp>.SPY250523P567</stp>
        <tr r="H20" s="2"/>
        <tr r="H20" s="2"/>
      </tp>
      <tp>
        <v>20</v>
        <stp/>
        <stp>VOLUME</stp>
        <stp>.SPY250530P574</stp>
        <tr r="I13" s="2"/>
        <tr r="I13" s="2"/>
      </tp>
      <tp>
        <v>103</v>
        <stp/>
        <stp>VOLUME</stp>
        <stp>.SPY250516C552</stp>
        <tr r="BE34" s="1"/>
        <tr r="BE34" s="1"/>
      </tp>
      <tp>
        <v>93</v>
        <stp/>
        <stp>VOLUME</stp>
        <stp>.SPY250523C567</stp>
        <tr r="H20" s="2"/>
        <tr r="H20" s="2"/>
      </tp>
      <tp>
        <v>182</v>
        <stp/>
        <stp>VOLUME</stp>
        <stp>.SPY250530C574</stp>
        <tr r="I13" s="2"/>
        <tr r="I13" s="2"/>
      </tp>
      <tp>
        <v>840</v>
        <stp/>
        <stp>VOLUME</stp>
        <stp>.SPY250516P553</stp>
        <tr r="BF33" s="1"/>
        <tr r="BF33" s="1"/>
      </tp>
      <tp>
        <v>182</v>
        <stp/>
        <stp>VOLUME</stp>
        <stp>.SPY250523P566</stp>
        <tr r="H21" s="2"/>
        <tr r="H21" s="2"/>
      </tp>
      <tp>
        <v>80</v>
        <stp/>
        <stp>VOLUME</stp>
        <stp>.SPY250530P575</stp>
        <tr r="I12" s="2"/>
        <tr r="I12" s="2"/>
      </tp>
      <tp>
        <v>108</v>
        <stp/>
        <stp>VOLUME</stp>
        <stp>.SPY250516C553</stp>
        <tr r="BE33" s="1"/>
        <tr r="BE33" s="1"/>
      </tp>
      <tp>
        <v>152</v>
        <stp/>
        <stp>VOLUME</stp>
        <stp>.SPY250523C566</stp>
        <tr r="H21" s="2"/>
        <tr r="H21" s="2"/>
      </tp>
      <tp>
        <v>889</v>
        <stp/>
        <stp>VOLUME</stp>
        <stp>.SPY250530C575</stp>
        <tr r="I12" s="2"/>
        <tr r="I12" s="2"/>
      </tp>
      <tp>
        <v>864</v>
        <stp/>
        <stp>VOLUME</stp>
        <stp>.SPY250516P554</stp>
        <tr r="BF32" s="1"/>
        <tr r="BF32" s="1"/>
      </tp>
      <tp>
        <v>470</v>
        <stp/>
        <stp>VOLUME</stp>
        <stp>.SPY250523P561</stp>
        <tr r="H26" s="2"/>
        <tr r="H26" s="2"/>
      </tp>
      <tp>
        <v>4</v>
        <stp/>
        <stp>VOLUME</stp>
        <stp>.SPY250530P572</stp>
        <tr r="I15" s="2"/>
        <tr r="I15" s="2"/>
      </tp>
      <tp>
        <v>137</v>
        <stp/>
        <stp>VOLUME</stp>
        <stp>.SPY250516C554</stp>
        <tr r="BE32" s="1"/>
        <tr r="BE32" s="1"/>
      </tp>
      <tp>
        <v>612</v>
        <stp/>
        <stp>VOLUME</stp>
        <stp>.SPY250523C561</stp>
        <tr r="H26" s="2"/>
        <tr r="H26" s="2"/>
      </tp>
      <tp>
        <v>221</v>
        <stp/>
        <stp>VOLUME</stp>
        <stp>.SPY250530C572</stp>
        <tr r="I15" s="2"/>
        <tr r="I15" s="2"/>
      </tp>
      <tp>
        <v>15257</v>
        <stp/>
        <stp>VOLUME</stp>
        <stp>.SPY250516P555</stp>
        <tr r="BF31" s="1"/>
        <tr r="BF31" s="1"/>
      </tp>
      <tp>
        <v>2782</v>
        <stp/>
        <stp>VOLUME</stp>
        <stp>.SPY250523P560</stp>
        <tr r="H27" s="2"/>
        <tr r="H27" s="2"/>
      </tp>
      <tp>
        <v>4</v>
        <stp/>
        <stp>VOLUME</stp>
        <stp>.SPY250530P573</stp>
        <tr r="I14" s="2"/>
        <tr r="I14" s="2"/>
      </tp>
      <tp>
        <v>2582</v>
        <stp/>
        <stp>VOLUME</stp>
        <stp>.SPY250516C555</stp>
        <tr r="BE31" s="1"/>
        <tr r="BE31" s="1"/>
      </tp>
      <tp>
        <v>1343</v>
        <stp/>
        <stp>VOLUME</stp>
        <stp>.SPY250523C560</stp>
        <tr r="H27" s="2"/>
        <tr r="H27" s="2"/>
      </tp>
      <tp>
        <v>64</v>
        <stp/>
        <stp>VOLUME</stp>
        <stp>.SPY250530C573</stp>
        <tr r="I14" s="2"/>
        <tr r="I14" s="2"/>
      </tp>
      <tp>
        <v>1548</v>
        <stp/>
        <stp>VOLUME</stp>
        <stp>.SPY250508P548</stp>
        <tr r="E39" s="2"/>
        <tr r="E39" s="2"/>
      </tp>
      <tp>
        <v>2191</v>
        <stp/>
        <stp>VOLUME</stp>
        <stp>.SPY250509P549</stp>
        <tr r="BD37" s="1"/>
        <tr r="BD37" s="1"/>
      </tp>
      <tp>
        <v>1395</v>
        <stp/>
        <stp>VOLUME</stp>
        <stp>.SPY250516P556</stp>
        <tr r="BF30" s="1"/>
        <tr r="BF30" s="1"/>
      </tp>
      <tp>
        <v>275</v>
        <stp/>
        <stp>VOLUME</stp>
        <stp>.SPY250523P563</stp>
        <tr r="H24" s="2"/>
        <tr r="H24" s="2"/>
      </tp>
      <tp>
        <v>250</v>
        <stp/>
        <stp>VOLUME</stp>
        <stp>.SPY250530P570</stp>
        <tr r="I17" s="2"/>
        <tr r="I17" s="2"/>
      </tp>
      <tp>
        <v>25</v>
        <stp/>
        <stp>VOLUME</stp>
        <stp>.SPY250508C548</stp>
        <tr r="E39" s="2"/>
        <tr r="E39" s="2"/>
      </tp>
      <tp>
        <v>139</v>
        <stp/>
        <stp>VOLUME</stp>
        <stp>.SPY250509C549</stp>
        <tr r="BC37" s="1"/>
        <tr r="BC37" s="1"/>
      </tp>
      <tp>
        <v>369</v>
        <stp/>
        <stp>VOLUME</stp>
        <stp>.SPY250516C556</stp>
        <tr r="BE30" s="1"/>
        <tr r="BE30" s="1"/>
      </tp>
      <tp>
        <v>550</v>
        <stp/>
        <stp>VOLUME</stp>
        <stp>.SPY250523C563</stp>
        <tr r="H24" s="2"/>
        <tr r="H24" s="2"/>
      </tp>
      <tp>
        <v>3314</v>
        <stp/>
        <stp>VOLUME</stp>
        <stp>.SPY250530C570</stp>
        <tr r="I17" s="2"/>
        <tr r="I17" s="2"/>
      </tp>
      <tp>
        <v>2396</v>
        <stp/>
        <stp>VOLUME</stp>
        <stp>.SPY250508P549</stp>
        <tr r="E38" s="2"/>
        <tr r="E38" s="2"/>
      </tp>
      <tp>
        <v>2615</v>
        <stp/>
        <stp>VOLUME</stp>
        <stp>.SPY250509P548</stp>
        <tr r="BD38" s="1"/>
        <tr r="BD38" s="1"/>
      </tp>
      <tp>
        <v>1586</v>
        <stp/>
        <stp>VOLUME</stp>
        <stp>.SPY250516P557</stp>
        <tr r="BF29" s="1"/>
        <tr r="BF29" s="1"/>
      </tp>
      <tp>
        <v>401</v>
        <stp/>
        <stp>VOLUME</stp>
        <stp>.SPY250523P562</stp>
        <tr r="H25" s="2"/>
        <tr r="H25" s="2"/>
      </tp>
      <tp>
        <v>7</v>
        <stp/>
        <stp>VOLUME</stp>
        <stp>.SPY250530P571</stp>
        <tr r="I16" s="2"/>
        <tr r="I16" s="2"/>
      </tp>
      <tp>
        <v>82</v>
        <stp/>
        <stp>VOLUME</stp>
        <stp>.SPY250508C549</stp>
        <tr r="E38" s="2"/>
        <tr r="E38" s="2"/>
      </tp>
      <tp>
        <v>26</v>
        <stp/>
        <stp>VOLUME</stp>
        <stp>.SPY250509C548</stp>
        <tr r="BC38" s="1"/>
        <tr r="BC38" s="1"/>
      </tp>
      <tp>
        <v>1268</v>
        <stp/>
        <stp>VOLUME</stp>
        <stp>.SPY250516C557</stp>
        <tr r="BE29" s="1"/>
        <tr r="BE29" s="1"/>
      </tp>
      <tp>
        <v>681</v>
        <stp/>
        <stp>VOLUME</stp>
        <stp>.SPY250523C562</stp>
        <tr r="H25" s="2"/>
        <tr r="H25" s="2"/>
      </tp>
      <tp>
        <v>223</v>
        <stp/>
        <stp>VOLUME</stp>
        <stp>.SPY250530C571</stp>
        <tr r="I16" s="2"/>
        <tr r="I16" s="2"/>
      </tp>
      <tp>
        <v>15413</v>
        <stp/>
        <stp>VOLUME</stp>
        <stp>.SPY250506P548</stp>
        <tr r="BB38" s="1"/>
        <tr r="BB38" s="1"/>
      </tp>
      <tp>
        <v>14204</v>
        <stp/>
        <stp>VOLUME</stp>
        <stp>.SPY250507P549</stp>
        <tr r="D38" s="2"/>
        <tr r="D38" s="2"/>
      </tp>
      <tp>
        <v>1909</v>
        <stp/>
        <stp>VOLUME</stp>
        <stp>.SPY250516P558</stp>
        <tr r="BF28" s="1"/>
        <tr r="BF28" s="1"/>
      </tp>
      <tp>
        <v>708</v>
        <stp/>
        <stp>VOLUME</stp>
        <stp>.SPY250506C548</stp>
        <tr r="BA38" s="1"/>
        <tr r="BA38" s="1"/>
      </tp>
      <tp>
        <v>1308</v>
        <stp/>
        <stp>VOLUME</stp>
        <stp>.SPY250507C549</stp>
        <tr r="D38" s="2"/>
        <tr r="D38" s="2"/>
      </tp>
      <tp>
        <v>2742</v>
        <stp/>
        <stp>VOLUME</stp>
        <stp>.SPY250516C558</stp>
        <tr r="BE28" s="1"/>
        <tr r="BE28" s="1"/>
      </tp>
      <tp>
        <v>13919</v>
        <stp/>
        <stp>VOLUME</stp>
        <stp>.SPY250506P549</stp>
        <tr r="BB37" s="1"/>
        <tr r="BB37" s="1"/>
      </tp>
      <tp>
        <v>10978</v>
        <stp/>
        <stp>VOLUME</stp>
        <stp>.SPY250507P548</stp>
        <tr r="D39" s="2"/>
        <tr r="D39" s="2"/>
      </tp>
      <tp>
        <v>1899</v>
        <stp/>
        <stp>VOLUME</stp>
        <stp>.SPY250516P559</stp>
        <tr r="BF27" s="1"/>
        <tr r="BF27" s="1"/>
      </tp>
      <tp>
        <v>227</v>
        <stp/>
        <stp>VOLUME</stp>
        <stp>.SPY250506C549</stp>
        <tr r="BA37" s="1"/>
        <tr r="BA37" s="1"/>
      </tp>
      <tp>
        <v>786</v>
        <stp/>
        <stp>VOLUME</stp>
        <stp>.SPY250507C548</stp>
        <tr r="D39" s="2"/>
        <tr r="D39" s="2"/>
      </tp>
      <tp>
        <v>3289</v>
        <stp/>
        <stp>VOLUME</stp>
        <stp>.SPY250516C559</stp>
        <tr r="BE27" s="1"/>
        <tr r="BE27" s="1"/>
      </tp>
      <tp>
        <v>10</v>
        <stp/>
        <stp>VOLUME</stp>
        <stp>.SPY250523P569</stp>
        <tr r="H18" s="2"/>
        <tr r="H18" s="2"/>
      </tp>
      <tp>
        <v>128</v>
        <stp/>
        <stp>VOLUME</stp>
        <stp>.SPY250523C569</stp>
        <tr r="H18" s="2"/>
        <tr r="H18" s="2"/>
      </tp>
      <tp>
        <v>13</v>
        <stp/>
        <stp>VOLUME</stp>
        <stp>.SPY250523P568</stp>
        <tr r="H19" s="2"/>
        <tr r="H19" s="2"/>
      </tp>
      <tp>
        <v>155</v>
        <stp/>
        <stp>VOLUME</stp>
        <stp>.SPY250523C568</stp>
        <tr r="H19" s="2"/>
        <tr r="H19" s="2"/>
      </tp>
      <tp t="s">
        <v>N/A</v>
        <stp/>
        <stp>VOLUME</stp>
        <stp>.SPY250530P578</stp>
        <tr r="I9" s="2"/>
      </tp>
      <tp>
        <v>274</v>
        <stp/>
        <stp>VOLUME</stp>
        <stp>.SPY250530C578</stp>
        <tr r="I9" s="2"/>
        <tr r="I9" s="2"/>
      </tp>
      <tp>
        <v>1</v>
        <stp/>
        <stp>VOLUME</stp>
        <stp>.SPY250530P579</stp>
        <tr r="I8" s="2"/>
        <tr r="I8" s="2"/>
      </tp>
      <tp>
        <v>81</v>
        <stp/>
        <stp>VOLUME</stp>
        <stp>.SPY250530C579</stp>
        <tr r="I8" s="2"/>
        <tr r="I8" s="2"/>
      </tp>
      <tp>
        <v>1689</v>
        <stp/>
        <stp>VOLUME</stp>
        <stp>.SPY250506P570</stp>
        <tr r="BB16" s="1"/>
        <tr r="BB16" s="1"/>
      </tp>
      <tp>
        <v>173</v>
        <stp/>
        <stp>VOLUME</stp>
        <stp>.SPY250507P571</stp>
        <tr r="D16" s="2"/>
        <tr r="D16" s="2"/>
      </tp>
      <tp>
        <v>19493</v>
        <stp/>
        <stp>VOLUME</stp>
        <stp>.SPY250516P560</stp>
        <tr r="BF26" s="1"/>
        <tr r="BF26" s="1"/>
      </tp>
      <tp>
        <v>1373</v>
        <stp/>
        <stp>VOLUME</stp>
        <stp>.SPY250523P555</stp>
        <tr r="H32" s="2"/>
        <tr r="H32" s="2"/>
      </tp>
      <tp>
        <v>23662</v>
        <stp/>
        <stp>VOLUME</stp>
        <stp>.SPY250506C570</stp>
        <tr r="BA16" s="1"/>
        <tr r="BA16" s="1"/>
      </tp>
      <tp>
        <v>12877</v>
        <stp/>
        <stp>VOLUME</stp>
        <stp>.SPY250507C571</stp>
        <tr r="D16" s="2"/>
        <tr r="D16" s="2"/>
      </tp>
      <tp>
        <v>9041</v>
        <stp/>
        <stp>VOLUME</stp>
        <stp>.SPY250516C560</stp>
        <tr r="BE26" s="1"/>
        <tr r="BE26" s="1"/>
      </tp>
      <tp>
        <v>159</v>
        <stp/>
        <stp>VOLUME</stp>
        <stp>.SPY250523C555</stp>
        <tr r="H32" s="2"/>
        <tr r="H32" s="2"/>
      </tp>
      <tp>
        <v>141</v>
        <stp/>
        <stp>VOLUME</stp>
        <stp>.SPY250506P571</stp>
        <tr r="BB15" s="1"/>
        <tr r="BB15" s="1"/>
      </tp>
      <tp>
        <v>464</v>
        <stp/>
        <stp>VOLUME</stp>
        <stp>.SPY250507P570</stp>
        <tr r="D17" s="2"/>
        <tr r="D17" s="2"/>
      </tp>
      <tp>
        <v>1324</v>
        <stp/>
        <stp>VOLUME</stp>
        <stp>.SPY250516P561</stp>
        <tr r="BF25" s="1"/>
        <tr r="BF25" s="1"/>
      </tp>
      <tp>
        <v>142</v>
        <stp/>
        <stp>VOLUME</stp>
        <stp>.SPY250523P554</stp>
        <tr r="H33" s="2"/>
        <tr r="H33" s="2"/>
      </tp>
      <tp>
        <v>6075</v>
        <stp/>
        <stp>VOLUME</stp>
        <stp>.SPY250506C571</stp>
        <tr r="BA15" s="1"/>
        <tr r="BA15" s="1"/>
      </tp>
      <tp>
        <v>32284</v>
        <stp/>
        <stp>VOLUME</stp>
        <stp>.SPY250507C570</stp>
        <tr r="D17" s="2"/>
        <tr r="D17" s="2"/>
      </tp>
      <tp>
        <v>2464</v>
        <stp/>
        <stp>VOLUME</stp>
        <stp>.SPY250516C561</stp>
        <tr r="BE25" s="1"/>
        <tr r="BE25" s="1"/>
      </tp>
      <tp>
        <v>12</v>
        <stp/>
        <stp>VOLUME</stp>
        <stp>.SPY250523C554</stp>
        <tr r="H33" s="2"/>
        <tr r="H33" s="2"/>
      </tp>
      <tp>
        <v>158</v>
        <stp/>
        <stp>VOLUME</stp>
        <stp>.SPY250506P572</stp>
        <tr r="BB14" s="1"/>
        <tr r="BB14" s="1"/>
      </tp>
      <tp>
        <v>48</v>
        <stp/>
        <stp>VOLUME</stp>
        <stp>.SPY250507P573</stp>
        <tr r="D14" s="2"/>
        <tr r="D14" s="2"/>
      </tp>
      <tp>
        <v>1772</v>
        <stp/>
        <stp>VOLUME</stp>
        <stp>.SPY250516P562</stp>
        <tr r="BF24" s="1"/>
        <tr r="BF24" s="1"/>
      </tp>
      <tp>
        <v>239</v>
        <stp/>
        <stp>VOLUME</stp>
        <stp>.SPY250523P557</stp>
        <tr r="H30" s="2"/>
        <tr r="H30" s="2"/>
      </tp>
      <tp>
        <v>4859</v>
        <stp/>
        <stp>VOLUME</stp>
        <stp>.SPY250506C572</stp>
        <tr r="BA14" s="1"/>
        <tr r="BA14" s="1"/>
      </tp>
      <tp>
        <v>12274</v>
        <stp/>
        <stp>VOLUME</stp>
        <stp>.SPY250507C573</stp>
        <tr r="D14" s="2"/>
        <tr r="D14" s="2"/>
      </tp>
      <tp>
        <v>2140</v>
        <stp/>
        <stp>VOLUME</stp>
        <stp>.SPY250516C562</stp>
        <tr r="BE24" s="1"/>
        <tr r="BE24" s="1"/>
      </tp>
      <tp>
        <v>384</v>
        <stp/>
        <stp>VOLUME</stp>
        <stp>.SPY250523C557</stp>
        <tr r="H30" s="2"/>
        <tr r="H30" s="2"/>
      </tp>
      <tp>
        <v>183</v>
        <stp/>
        <stp>VOLUME</stp>
        <stp>.SPY250506P573</stp>
        <tr r="BB13" s="1"/>
        <tr r="BB13" s="1"/>
      </tp>
      <tp>
        <v>591</v>
        <stp/>
        <stp>VOLUME</stp>
        <stp>.SPY250507P572</stp>
        <tr r="D15" s="2"/>
        <tr r="D15" s="2"/>
      </tp>
      <tp>
        <v>1649</v>
        <stp/>
        <stp>VOLUME</stp>
        <stp>.SPY250516P563</stp>
        <tr r="BF23" s="1"/>
        <tr r="BF23" s="1"/>
      </tp>
      <tp>
        <v>154</v>
        <stp/>
        <stp>VOLUME</stp>
        <stp>.SPY250523P556</stp>
        <tr r="H31" s="2"/>
        <tr r="H31" s="2"/>
      </tp>
      <tp>
        <v>6169</v>
        <stp/>
        <stp>VOLUME</stp>
        <stp>.SPY250506C573</stp>
        <tr r="BA13" s="1"/>
        <tr r="BA13" s="1"/>
      </tp>
      <tp>
        <v>14149</v>
        <stp/>
        <stp>VOLUME</stp>
        <stp>.SPY250507C572</stp>
        <tr r="D15" s="2"/>
        <tr r="D15" s="2"/>
      </tp>
      <tp>
        <v>2113</v>
        <stp/>
        <stp>VOLUME</stp>
        <stp>.SPY250516C563</stp>
        <tr r="BE23" s="1"/>
        <tr r="BE23" s="1"/>
      </tp>
      <tp>
        <v>16</v>
        <stp/>
        <stp>VOLUME</stp>
        <stp>.SPY250523C556</stp>
        <tr r="H31" s="2"/>
        <tr r="H31" s="2"/>
      </tp>
      <tp>
        <v>67</v>
        <stp/>
        <stp>VOLUME</stp>
        <stp>.SPY250506P574</stp>
        <tr r="BB12" s="1"/>
        <tr r="BB12" s="1"/>
      </tp>
      <tp>
        <v>164</v>
        <stp/>
        <stp>VOLUME</stp>
        <stp>.SPY250507P575</stp>
        <tr r="D12" s="2"/>
        <tr r="D12" s="2"/>
      </tp>
      <tp>
        <v>746</v>
        <stp/>
        <stp>VOLUME</stp>
        <stp>.SPY250516P564</stp>
        <tr r="BF22" s="1"/>
        <tr r="BF22" s="1"/>
      </tp>
      <tp>
        <v>23</v>
        <stp/>
        <stp>VOLUME</stp>
        <stp>.SPY250523P551</stp>
        <tr r="H36" s="2"/>
        <tr r="H36" s="2"/>
      </tp>
      <tp>
        <v>4093</v>
        <stp/>
        <stp>VOLUME</stp>
        <stp>.SPY250506C574</stp>
        <tr r="BA12" s="1"/>
        <tr r="BA12" s="1"/>
      </tp>
      <tp>
        <v>13958</v>
        <stp/>
        <stp>VOLUME</stp>
        <stp>.SPY250507C575</stp>
        <tr r="D12" s="2"/>
        <tr r="D12" s="2"/>
      </tp>
      <tp>
        <v>2460</v>
        <stp/>
        <stp>VOLUME</stp>
        <stp>.SPY250516C564</stp>
        <tr r="BE22" s="1"/>
        <tr r="BE22" s="1"/>
      </tp>
      <tp>
        <v>2</v>
        <stp/>
        <stp>VOLUME</stp>
        <stp>.SPY250523C551</stp>
        <tr r="H36" s="2"/>
        <tr r="H36" s="2"/>
      </tp>
      <tp>
        <v>53</v>
        <stp/>
        <stp>VOLUME</stp>
        <stp>.SPY250506P575</stp>
        <tr r="BB11" s="1"/>
        <tr r="BB11" s="1"/>
      </tp>
      <tp>
        <v>52</v>
        <stp/>
        <stp>VOLUME</stp>
        <stp>.SPY250507P574</stp>
        <tr r="D13" s="2"/>
        <tr r="D13" s="2"/>
      </tp>
      <tp>
        <v>2292</v>
        <stp/>
        <stp>VOLUME</stp>
        <stp>.SPY250516P565</stp>
        <tr r="BF21" s="1"/>
        <tr r="BF21" s="1"/>
      </tp>
      <tp>
        <v>6332</v>
        <stp/>
        <stp>VOLUME</stp>
        <stp>.SPY250523P550</stp>
        <tr r="H37" s="2"/>
        <tr r="H37" s="2"/>
      </tp>
      <tp>
        <v>2886</v>
        <stp/>
        <stp>VOLUME</stp>
        <stp>.SPY250506C575</stp>
        <tr r="BA11" s="1"/>
        <tr r="BA11" s="1"/>
      </tp>
      <tp>
        <v>4906</v>
        <stp/>
        <stp>VOLUME</stp>
        <stp>.SPY250507C574</stp>
        <tr r="D13" s="2"/>
        <tr r="D13" s="2"/>
      </tp>
      <tp>
        <v>8455</v>
        <stp/>
        <stp>VOLUME</stp>
        <stp>.SPY250516C565</stp>
        <tr r="BE21" s="1"/>
        <tr r="BE21" s="1"/>
      </tp>
      <tp>
        <v>133</v>
        <stp/>
        <stp>VOLUME</stp>
        <stp>.SPY250523C550</stp>
        <tr r="H37" s="2"/>
        <tr r="H37" s="2"/>
      </tp>
      <tp>
        <v>4</v>
        <stp/>
        <stp>VOLUME</stp>
        <stp>.SPY250506P576</stp>
        <tr r="BB10" s="1"/>
        <tr r="BB10" s="1"/>
      </tp>
      <tp>
        <v>49</v>
        <stp/>
        <stp>VOLUME</stp>
        <stp>.SPY250507P577</stp>
        <tr r="D10" s="2"/>
        <tr r="D10" s="2"/>
      </tp>
      <tp>
        <v>2</v>
        <stp/>
        <stp>VOLUME</stp>
        <stp>.SPY250508P578</stp>
        <tr r="E9" s="2"/>
        <tr r="E9" s="2"/>
      </tp>
      <tp>
        <v>18</v>
        <stp/>
        <stp>VOLUME</stp>
        <stp>.SPY250509P579</stp>
        <tr r="BD7" s="1"/>
        <tr r="BD7" s="1"/>
      </tp>
      <tp>
        <v>279</v>
        <stp/>
        <stp>VOLUME</stp>
        <stp>.SPY250516P566</stp>
        <tr r="BF20" s="1"/>
        <tr r="BF20" s="1"/>
      </tp>
      <tp>
        <v>459</v>
        <stp/>
        <stp>VOLUME</stp>
        <stp>.SPY250523P553</stp>
        <tr r="H34" s="2"/>
        <tr r="H34" s="2"/>
      </tp>
      <tp>
        <v>3639</v>
        <stp/>
        <stp>VOLUME</stp>
        <stp>.SPY250506C576</stp>
        <tr r="BA10" s="1"/>
        <tr r="BA10" s="1"/>
      </tp>
      <tp>
        <v>5538</v>
        <stp/>
        <stp>VOLUME</stp>
        <stp>.SPY250507C577</stp>
        <tr r="D10" s="2"/>
        <tr r="D10" s="2"/>
      </tp>
      <tp>
        <v>1753</v>
        <stp/>
        <stp>VOLUME</stp>
        <stp>.SPY250508C578</stp>
        <tr r="E9" s="2"/>
        <tr r="E9" s="2"/>
      </tp>
      <tp>
        <v>3356</v>
        <stp/>
        <stp>VOLUME</stp>
        <stp>.SPY250509C579</stp>
        <tr r="BC7" s="1"/>
        <tr r="BC7" s="1"/>
      </tp>
      <tp>
        <v>1164</v>
        <stp/>
        <stp>VOLUME</stp>
        <stp>.SPY250516C566</stp>
        <tr r="BE20" s="1"/>
        <tr r="BE20" s="1"/>
      </tp>
      <tp>
        <v>8</v>
        <stp/>
        <stp>VOLUME</stp>
        <stp>.SPY250523C553</stp>
        <tr r="H34" s="2"/>
        <tr r="H34" s="2"/>
      </tp>
      <tp>
        <v>68</v>
        <stp/>
        <stp>VOLUME</stp>
        <stp>.SPY250506P577</stp>
        <tr r="BB9" s="1"/>
        <tr r="BB9" s="1"/>
      </tp>
      <tp>
        <v>75</v>
        <stp/>
        <stp>VOLUME</stp>
        <stp>.SPY250507P576</stp>
        <tr r="D11" s="2"/>
        <tr r="D11" s="2"/>
      </tp>
      <tp>
        <v>2</v>
        <stp/>
        <stp>VOLUME</stp>
        <stp>.SPY250508P579</stp>
        <tr r="E8" s="2"/>
        <tr r="E8" s="2"/>
      </tp>
      <tp>
        <v>14</v>
        <stp/>
        <stp>VOLUME</stp>
        <stp>.SPY250509P578</stp>
        <tr r="BD8" s="1"/>
        <tr r="BD8" s="1"/>
      </tp>
      <tp>
        <v>264</v>
        <stp/>
        <stp>VOLUME</stp>
        <stp>.SPY250516P567</stp>
        <tr r="BF19" s="1"/>
        <tr r="BF19" s="1"/>
      </tp>
      <tp>
        <v>297</v>
        <stp/>
        <stp>VOLUME</stp>
        <stp>.SPY250523P552</stp>
        <tr r="H35" s="2"/>
        <tr r="H35" s="2"/>
      </tp>
      <tp>
        <v>6844</v>
        <stp/>
        <stp>VOLUME</stp>
        <stp>.SPY250506C577</stp>
        <tr r="BA9" s="1"/>
        <tr r="BA9" s="1"/>
      </tp>
      <tp>
        <v>2214</v>
        <stp/>
        <stp>VOLUME</stp>
        <stp>.SPY250507C576</stp>
        <tr r="D11" s="2"/>
        <tr r="D11" s="2"/>
      </tp>
      <tp>
        <v>470</v>
        <stp/>
        <stp>VOLUME</stp>
        <stp>.SPY250508C579</stp>
        <tr r="E8" s="2"/>
        <tr r="E8" s="2"/>
      </tp>
      <tp>
        <v>2544</v>
        <stp/>
        <stp>VOLUME</stp>
        <stp>.SPY250509C578</stp>
        <tr r="BC8" s="1"/>
        <tr r="BC8" s="1"/>
      </tp>
      <tp>
        <v>1196</v>
        <stp/>
        <stp>VOLUME</stp>
        <stp>.SPY250516C567</stp>
        <tr r="BE19" s="1"/>
        <tr r="BE19" s="1"/>
      </tp>
      <tp>
        <v>3</v>
        <stp/>
        <stp>VOLUME</stp>
        <stp>.SPY250523C552</stp>
        <tr r="H35" s="2"/>
        <tr r="H35" s="2"/>
      </tp>
      <tp>
        <v>22</v>
        <stp/>
        <stp>VOLUME</stp>
        <stp>.SPY250506P578</stp>
        <tr r="BB8" s="1"/>
        <tr r="BB8" s="1"/>
      </tp>
      <tp>
        <v>36</v>
        <stp/>
        <stp>VOLUME</stp>
        <stp>.SPY250507P579</stp>
        <tr r="D8" s="2"/>
        <tr r="D8" s="2"/>
      </tp>
      <tp>
        <v>7</v>
        <stp/>
        <stp>VOLUME</stp>
        <stp>.SPY250508P576</stp>
        <tr r="E11" s="2"/>
        <tr r="E11" s="2"/>
      </tp>
      <tp>
        <v>4</v>
        <stp/>
        <stp>VOLUME</stp>
        <stp>.SPY250509P577</stp>
        <tr r="BD9" s="1"/>
        <tr r="BD9" s="1"/>
      </tp>
      <tp>
        <v>84</v>
        <stp/>
        <stp>VOLUME</stp>
        <stp>.SPY250516P568</stp>
        <tr r="BF18" s="1"/>
        <tr r="BF18" s="1"/>
      </tp>
      <tp>
        <v>340</v>
        <stp/>
        <stp>VOLUME</stp>
        <stp>.SPY250506C578</stp>
        <tr r="BA8" s="1"/>
        <tr r="BA8" s="1"/>
      </tp>
      <tp>
        <v>2034</v>
        <stp/>
        <stp>VOLUME</stp>
        <stp>.SPY250507C579</stp>
        <tr r="D8" s="2"/>
        <tr r="D8" s="2"/>
      </tp>
      <tp>
        <v>1300</v>
        <stp/>
        <stp>VOLUME</stp>
        <stp>.SPY250508C576</stp>
        <tr r="E11" s="2"/>
        <tr r="E11" s="2"/>
      </tp>
      <tp>
        <v>1504</v>
        <stp/>
        <stp>VOLUME</stp>
        <stp>.SPY250509C577</stp>
        <tr r="BC9" s="1"/>
        <tr r="BC9" s="1"/>
      </tp>
      <tp>
        <v>1425</v>
        <stp/>
        <stp>VOLUME</stp>
        <stp>.SPY250516C568</stp>
        <tr r="BE18" s="1"/>
        <tr r="BE18" s="1"/>
      </tp>
      <tp>
        <v>1</v>
        <stp/>
        <stp>VOLUME</stp>
        <stp>.SPY250506P579</stp>
        <tr r="BB7" s="1"/>
        <tr r="BB7" s="1"/>
      </tp>
      <tp>
        <v>48</v>
        <stp/>
        <stp>VOLUME</stp>
        <stp>.SPY250507P578</stp>
        <tr r="D9" s="2"/>
        <tr r="D9" s="2"/>
      </tp>
      <tp>
        <v>7</v>
        <stp/>
        <stp>VOLUME</stp>
        <stp>.SPY250508P577</stp>
        <tr r="E10" s="2"/>
        <tr r="E10" s="2"/>
      </tp>
      <tp>
        <v>30</v>
        <stp/>
        <stp>VOLUME</stp>
        <stp>.SPY250509P576</stp>
        <tr r="BD10" s="1"/>
        <tr r="BD10" s="1"/>
      </tp>
      <tp>
        <v>13</v>
        <stp/>
        <stp>VOLUME</stp>
        <stp>.SPY250516P569</stp>
        <tr r="BF17" s="1"/>
        <tr r="BF17" s="1"/>
      </tp>
      <tp>
        <v>821</v>
        <stp/>
        <stp>VOLUME</stp>
        <stp>.SPY250506C579</stp>
        <tr r="BA7" s="1"/>
        <tr r="BA7" s="1"/>
      </tp>
      <tp>
        <v>4817</v>
        <stp/>
        <stp>VOLUME</stp>
        <stp>.SPY250507C578</stp>
        <tr r="D9" s="2"/>
        <tr r="D9" s="2"/>
      </tp>
      <tp>
        <v>2275</v>
        <stp/>
        <stp>VOLUME</stp>
        <stp>.SPY250508C577</stp>
        <tr r="E10" s="2"/>
        <tr r="E10" s="2"/>
      </tp>
      <tp>
        <v>1656</v>
        <stp/>
        <stp>VOLUME</stp>
        <stp>.SPY250509C576</stp>
        <tr r="BC10" s="1"/>
        <tr r="BC10" s="1"/>
      </tp>
      <tp>
        <v>738</v>
        <stp/>
        <stp>VOLUME</stp>
        <stp>.SPY250516C569</stp>
        <tr r="BE17" s="1"/>
        <tr r="BE17" s="1"/>
      </tp>
      <tp>
        <v>20</v>
        <stp/>
        <stp>VOLUME</stp>
        <stp>.SPY250508P574</stp>
        <tr r="E13" s="2"/>
        <tr r="E13" s="2"/>
      </tp>
      <tp>
        <v>199</v>
        <stp/>
        <stp>VOLUME</stp>
        <stp>.SPY250509P575</stp>
        <tr r="BD11" s="1"/>
        <tr r="BD11" s="1"/>
      </tp>
      <tp>
        <v>1740</v>
        <stp/>
        <stp>VOLUME</stp>
        <stp>.SPY250508C574</stp>
        <tr r="E13" s="2"/>
        <tr r="E13" s="2"/>
      </tp>
      <tp>
        <v>7441</v>
        <stp/>
        <stp>VOLUME</stp>
        <stp>.SPY250509C575</stp>
        <tr r="BC11" s="1"/>
        <tr r="BC11" s="1"/>
      </tp>
      <tp>
        <v>10</v>
        <stp/>
        <stp>VOLUME</stp>
        <stp>.SPY250508P575</stp>
        <tr r="E12" s="2"/>
        <tr r="E12" s="2"/>
      </tp>
      <tp>
        <v>323</v>
        <stp/>
        <stp>VOLUME</stp>
        <stp>.SPY250509P574</stp>
        <tr r="BD12" s="1"/>
        <tr r="BD12" s="1"/>
      </tp>
      <tp>
        <v>6123</v>
        <stp/>
        <stp>VOLUME</stp>
        <stp>.SPY250508C575</stp>
        <tr r="E12" s="2"/>
        <tr r="E12" s="2"/>
      </tp>
      <tp>
        <v>2294</v>
        <stp/>
        <stp>VOLUME</stp>
        <stp>.SPY250509C574</stp>
        <tr r="BC12" s="1"/>
        <tr r="BC12" s="1"/>
      </tp>
      <tp>
        <v>38</v>
        <stp/>
        <stp>VOLUME</stp>
        <stp>.SPY250508P572</stp>
        <tr r="E15" s="2"/>
        <tr r="E15" s="2"/>
      </tp>
      <tp>
        <v>20</v>
        <stp/>
        <stp>VOLUME</stp>
        <stp>.SPY250509P573</stp>
        <tr r="BD13" s="1"/>
        <tr r="BD13" s="1"/>
      </tp>
      <tp>
        <v>268</v>
        <stp/>
        <stp>VOLUME</stp>
        <stp>.SPY250523P559</stp>
        <tr r="H28" s="2"/>
        <tr r="H28" s="2"/>
      </tp>
      <tp>
        <v>1326</v>
        <stp/>
        <stp>VOLUME</stp>
        <stp>.SPY250508C572</stp>
        <tr r="E15" s="2"/>
        <tr r="E15" s="2"/>
      </tp>
      <tp>
        <v>3198</v>
        <stp/>
        <stp>VOLUME</stp>
        <stp>.SPY250509C573</stp>
        <tr r="BC13" s="1"/>
        <tr r="BC13" s="1"/>
      </tp>
      <tp>
        <v>420</v>
        <stp/>
        <stp>VOLUME</stp>
        <stp>.SPY250523C559</stp>
        <tr r="H28" s="2"/>
        <tr r="H28" s="2"/>
      </tp>
      <tp>
        <v>5</v>
        <stp/>
        <stp>VOLUME</stp>
        <stp>.SPY250508P573</stp>
        <tr r="E14" s="2"/>
        <tr r="E14" s="2"/>
      </tp>
      <tp>
        <v>74</v>
        <stp/>
        <stp>VOLUME</stp>
        <stp>.SPY250509P572</stp>
        <tr r="BD14" s="1"/>
        <tr r="BD14" s="1"/>
      </tp>
      <tp>
        <v>598</v>
        <stp/>
        <stp>VOLUME</stp>
        <stp>.SPY250523P558</stp>
        <tr r="H29" s="2"/>
        <tr r="H29" s="2"/>
      </tp>
      <tp>
        <v>1786</v>
        <stp/>
        <stp>VOLUME</stp>
        <stp>.SPY250508C573</stp>
        <tr r="E14" s="2"/>
        <tr r="E14" s="2"/>
      </tp>
      <tp>
        <v>5452</v>
        <stp/>
        <stp>VOLUME</stp>
        <stp>.SPY250509C572</stp>
        <tr r="BC14" s="1"/>
        <tr r="BC14" s="1"/>
      </tp>
      <tp>
        <v>216</v>
        <stp/>
        <stp>VOLUME</stp>
        <stp>.SPY250523C558</stp>
        <tr r="H29" s="2"/>
        <tr r="H29" s="2"/>
      </tp>
      <tp>
        <v>331</v>
        <stp/>
        <stp>VOLUME</stp>
        <stp>.SPY250508P570</stp>
        <tr r="E17" s="2"/>
        <tr r="E17" s="2"/>
      </tp>
      <tp>
        <v>2630</v>
        <stp/>
        <stp>VOLUME</stp>
        <stp>.SPY250509P571</stp>
        <tr r="BD15" s="1"/>
        <tr r="BD15" s="1"/>
      </tp>
      <tp>
        <v>642</v>
        <stp/>
        <stp>VOLUME</stp>
        <stp>.SPY250530P548</stp>
        <tr r="I39" s="2"/>
        <tr r="I39" s="2"/>
      </tp>
      <tp>
        <v>16493</v>
        <stp/>
        <stp>VOLUME</stp>
        <stp>.SPY250508C570</stp>
        <tr r="E17" s="2"/>
        <tr r="E17" s="2"/>
      </tp>
      <tp>
        <v>3260</v>
        <stp/>
        <stp>VOLUME</stp>
        <stp>.SPY250509C571</stp>
        <tr r="BC15" s="1"/>
        <tr r="BC15" s="1"/>
      </tp>
      <tp>
        <v>9</v>
        <stp/>
        <stp>VOLUME</stp>
        <stp>.SPY250530C548</stp>
        <tr r="I39" s="2"/>
        <tr r="I39" s="2"/>
      </tp>
      <tp>
        <v>36</v>
        <stp/>
        <stp>VOLUME</stp>
        <stp>.SPY250508P571</stp>
        <tr r="E16" s="2"/>
        <tr r="E16" s="2"/>
      </tp>
      <tp>
        <v>889</v>
        <stp/>
        <stp>VOLUME</stp>
        <stp>.SPY250509P570</stp>
        <tr r="BD16" s="1"/>
        <tr r="BD16" s="1"/>
      </tp>
      <tp>
        <v>182</v>
        <stp/>
        <stp>VOLUME</stp>
        <stp>.SPY250530P549</stp>
        <tr r="I38" s="2"/>
        <tr r="I38" s="2"/>
      </tp>
      <tp>
        <v>2471</v>
        <stp/>
        <stp>VOLUME</stp>
        <stp>.SPY250508C571</stp>
        <tr r="E16" s="2"/>
        <tr r="E16" s="2"/>
      </tp>
      <tp>
        <v>20541</v>
        <stp/>
        <stp>VOLUME</stp>
        <stp>.SPY250509C570</stp>
        <tr r="BC16" s="1"/>
        <tr r="BC16" s="1"/>
      </tp>
      <tp>
        <v>97</v>
        <stp/>
        <stp>VOLUME</stp>
        <stp>.SPY250530C549</stp>
        <tr r="I38" s="2"/>
        <tr r="I38" s="2"/>
      </tp>
      <tp>
        <v>517451</v>
        <stp/>
        <stp>VOLUME</stp>
        <stp>.SPY250506P560</stp>
        <tr r="BB26" s="1"/>
        <tr r="BB26" s="1"/>
      </tp>
      <tp>
        <v>31422</v>
        <stp/>
        <stp>VOLUME</stp>
        <stp>.SPY250507P561</stp>
        <tr r="D26" s="2"/>
        <tr r="D26" s="2"/>
      </tp>
      <tp>
        <v>1211</v>
        <stp/>
        <stp>VOLUME</stp>
        <stp>.SPY250516P570</stp>
        <tr r="BF16" s="1"/>
        <tr r="BF16" s="1"/>
      </tp>
      <tp>
        <v>2312</v>
        <stp/>
        <stp>VOLUME</stp>
        <stp>.SPY250530P556</stp>
        <tr r="I31" s="2"/>
        <tr r="I31" s="2"/>
      </tp>
      <tp>
        <v>549126</v>
        <stp/>
        <stp>VOLUME</stp>
        <stp>.SPY250506C560</stp>
        <tr r="BA26" s="1"/>
        <tr r="BA26" s="1"/>
      </tp>
      <tp>
        <v>63118</v>
        <stp/>
        <stp>VOLUME</stp>
        <stp>.SPY250507C561</stp>
        <tr r="D26" s="2"/>
        <tr r="D26" s="2"/>
      </tp>
      <tp>
        <v>27068</v>
        <stp/>
        <stp>VOLUME</stp>
        <stp>.SPY250516C570</stp>
        <tr r="BE16" s="1"/>
        <tr r="BE16" s="1"/>
      </tp>
      <tp>
        <v>186</v>
        <stp/>
        <stp>VOLUME</stp>
        <stp>.SPY250530C556</stp>
        <tr r="I31" s="2"/>
        <tr r="I31" s="2"/>
      </tp>
      <tp>
        <v>229480</v>
        <stp/>
        <stp>VOLUME</stp>
        <stp>.SPY250506P561</stp>
        <tr r="BB25" s="1"/>
        <tr r="BB25" s="1"/>
      </tp>
      <tp>
        <v>77755</v>
        <stp/>
        <stp>VOLUME</stp>
        <stp>.SPY250507P560</stp>
        <tr r="D27" s="2"/>
        <tr r="D27" s="2"/>
      </tp>
      <tp>
        <v>60</v>
        <stp/>
        <stp>VOLUME</stp>
        <stp>.SPY250516P571</stp>
        <tr r="BF15" s="1"/>
        <tr r="BF15" s="1"/>
      </tp>
      <tp>
        <v>1481</v>
        <stp/>
        <stp>VOLUME</stp>
        <stp>.SPY250530P557</stp>
        <tr r="I30" s="2"/>
        <tr r="I30" s="2"/>
      </tp>
      <tp>
        <v>520970</v>
        <stp/>
        <stp>VOLUME</stp>
        <stp>.SPY250506C561</stp>
        <tr r="BA25" s="1"/>
        <tr r="BA25" s="1"/>
      </tp>
      <tp>
        <v>64647</v>
        <stp/>
        <stp>VOLUME</stp>
        <stp>.SPY250507C560</stp>
        <tr r="D27" s="2"/>
        <tr r="D27" s="2"/>
      </tp>
      <tp>
        <v>1810</v>
        <stp/>
        <stp>VOLUME</stp>
        <stp>.SPY250516C571</stp>
        <tr r="BE15" s="1"/>
        <tr r="BE15" s="1"/>
      </tp>
      <tp>
        <v>359</v>
        <stp/>
        <stp>VOLUME</stp>
        <stp>.SPY250530C557</stp>
        <tr r="I30" s="2"/>
        <tr r="I30" s="2"/>
      </tp>
      <tp>
        <v>64865</v>
        <stp/>
        <stp>VOLUME</stp>
        <stp>.SPY250506P562</stp>
        <tr r="BB24" s="1"/>
        <tr r="BB24" s="1"/>
      </tp>
      <tp>
        <v>8062</v>
        <stp/>
        <stp>VOLUME</stp>
        <stp>.SPY250507P563</stp>
        <tr r="D24" s="2"/>
        <tr r="D24" s="2"/>
      </tp>
      <tp>
        <v>129</v>
        <stp/>
        <stp>VOLUME</stp>
        <stp>.SPY250516P572</stp>
        <tr r="BF14" s="1"/>
        <tr r="BF14" s="1"/>
      </tp>
      <tp>
        <v>403</v>
        <stp/>
        <stp>VOLUME</stp>
        <stp>.SPY250530P554</stp>
        <tr r="I33" s="2"/>
        <tr r="I33" s="2"/>
      </tp>
      <tp>
        <v>451859</v>
        <stp/>
        <stp>VOLUME</stp>
        <stp>.SPY250506C562</stp>
        <tr r="BA24" s="1"/>
        <tr r="BA24" s="1"/>
      </tp>
      <tp>
        <v>38809</v>
        <stp/>
        <stp>VOLUME</stp>
        <stp>.SPY250507C563</stp>
        <tr r="D24" s="2"/>
        <tr r="D24" s="2"/>
      </tp>
      <tp>
        <v>833</v>
        <stp/>
        <stp>VOLUME</stp>
        <stp>.SPY250516C572</stp>
        <tr r="BE14" s="1"/>
        <tr r="BE14" s="1"/>
      </tp>
      <tp>
        <v>41</v>
        <stp/>
        <stp>VOLUME</stp>
        <stp>.SPY250530C554</stp>
        <tr r="I33" s="2"/>
        <tr r="I33" s="2"/>
      </tp>
      <tp>
        <v>27953</v>
        <stp/>
        <stp>VOLUME</stp>
        <stp>.SPY250506P563</stp>
        <tr r="BB23" s="1"/>
        <tr r="BB23" s="1"/>
      </tp>
      <tp>
        <v>18721</v>
        <stp/>
        <stp>VOLUME</stp>
        <stp>.SPY250507P562</stp>
        <tr r="D25" s="2"/>
        <tr r="D25" s="2"/>
      </tp>
      <tp>
        <v>4</v>
        <stp/>
        <stp>VOLUME</stp>
        <stp>.SPY250516P573</stp>
        <tr r="BF13" s="1"/>
        <tr r="BF13" s="1"/>
      </tp>
      <tp>
        <v>1996</v>
        <stp/>
        <stp>VOLUME</stp>
        <stp>.SPY250530P555</stp>
        <tr r="I32" s="2"/>
        <tr r="I32" s="2"/>
      </tp>
      <tp>
        <v>292382</v>
        <stp/>
        <stp>VOLUME</stp>
        <stp>.SPY250506C563</stp>
        <tr r="BA23" s="1"/>
        <tr r="BA23" s="1"/>
      </tp>
      <tp>
        <v>56091</v>
        <stp/>
        <stp>VOLUME</stp>
        <stp>.SPY250507C562</stp>
        <tr r="D25" s="2"/>
        <tr r="D25" s="2"/>
      </tp>
      <tp>
        <v>543</v>
        <stp/>
        <stp>VOLUME</stp>
        <stp>.SPY250516C573</stp>
        <tr r="BE13" s="1"/>
        <tr r="BE13" s="1"/>
      </tp>
      <tp>
        <v>231</v>
        <stp/>
        <stp>VOLUME</stp>
        <stp>.SPY250530C555</stp>
        <tr r="I32" s="2"/>
        <tr r="I32" s="2"/>
      </tp>
      <tp>
        <v>11897</v>
        <stp/>
        <stp>VOLUME</stp>
        <stp>.SPY250506P564</stp>
        <tr r="BB22" s="1"/>
        <tr r="BB22" s="1"/>
      </tp>
      <tp>
        <v>3484</v>
        <stp/>
        <stp>VOLUME</stp>
        <stp>.SPY250507P565</stp>
        <tr r="D22" s="2"/>
        <tr r="D22" s="2"/>
      </tp>
      <tp>
        <v>4</v>
        <stp/>
        <stp>VOLUME</stp>
        <stp>.SPY250516P574</stp>
        <tr r="BF12" s="1"/>
        <tr r="BF12" s="1"/>
      </tp>
      <tp>
        <v>231</v>
        <stp/>
        <stp>VOLUME</stp>
        <stp>.SPY250530P552</stp>
        <tr r="I35" s="2"/>
        <tr r="I35" s="2"/>
      </tp>
      <tp>
        <v>211284</v>
        <stp/>
        <stp>VOLUME</stp>
        <stp>.SPY250506C564</stp>
        <tr r="BA22" s="1"/>
        <tr r="BA22" s="1"/>
      </tp>
      <tp>
        <v>40667</v>
        <stp/>
        <stp>VOLUME</stp>
        <stp>.SPY250507C565</stp>
        <tr r="D22" s="2"/>
        <tr r="D22" s="2"/>
      </tp>
      <tp>
        <v>1209</v>
        <stp/>
        <stp>VOLUME</stp>
        <stp>.SPY250516C574</stp>
        <tr r="BE12" s="1"/>
        <tr r="BE12" s="1"/>
      </tp>
      <tp>
        <v>31</v>
        <stp/>
        <stp>VOLUME</stp>
        <stp>.SPY250530C552</stp>
        <tr r="I35" s="2"/>
        <tr r="I35" s="2"/>
      </tp>
      <tp>
        <v>9130</v>
        <stp/>
        <stp>VOLUME</stp>
        <stp>.SPY250506P565</stp>
        <tr r="BB21" s="1"/>
        <tr r="BB21" s="1"/>
      </tp>
      <tp>
        <v>3671</v>
        <stp/>
        <stp>VOLUME</stp>
        <stp>.SPY250507P564</stp>
        <tr r="D23" s="2"/>
        <tr r="D23" s="2"/>
      </tp>
      <tp>
        <v>197</v>
        <stp/>
        <stp>VOLUME</stp>
        <stp>.SPY250516P575</stp>
        <tr r="BF11" s="1"/>
        <tr r="BF11" s="1"/>
      </tp>
      <tp>
        <v>257</v>
        <stp/>
        <stp>VOLUME</stp>
        <stp>.SPY250530P553</stp>
        <tr r="I34" s="2"/>
        <tr r="I34" s="2"/>
      </tp>
      <tp>
        <v>154518</v>
        <stp/>
        <stp>VOLUME</stp>
        <stp>.SPY250506C565</stp>
        <tr r="BA21" s="1"/>
        <tr r="BA21" s="1"/>
      </tp>
      <tp>
        <v>31744</v>
        <stp/>
        <stp>VOLUME</stp>
        <stp>.SPY250507C564</stp>
        <tr r="D23" s="2"/>
        <tr r="D23" s="2"/>
      </tp>
      <tp>
        <v>22848</v>
        <stp/>
        <stp>VOLUME</stp>
        <stp>.SPY250516C575</stp>
        <tr r="BE11" s="1"/>
        <tr r="BE11" s="1"/>
      </tp>
      <tp>
        <v>73</v>
        <stp/>
        <stp>VOLUME</stp>
        <stp>.SPY250530C553</stp>
        <tr r="I34" s="2"/>
        <tr r="I34" s="2"/>
      </tp>
      <tp>
        <v>2391</v>
        <stp/>
        <stp>VOLUME</stp>
        <stp>.SPY250506P566</stp>
        <tr r="BB20" s="1"/>
        <tr r="BB20" s="1"/>
      </tp>
      <tp>
        <v>1172</v>
        <stp/>
        <stp>VOLUME</stp>
        <stp>.SPY250507P567</stp>
        <tr r="D20" s="2"/>
        <tr r="D20" s="2"/>
      </tp>
      <tp>
        <v>538</v>
        <stp/>
        <stp>VOLUME</stp>
        <stp>.SPY250508P568</stp>
        <tr r="E19" s="2"/>
        <tr r="E19" s="2"/>
      </tp>
      <tp>
        <v>131</v>
        <stp/>
        <stp>VOLUME</stp>
        <stp>.SPY250509P569</stp>
        <tr r="BD17" s="1"/>
        <tr r="BD17" s="1"/>
      </tp>
      <tp>
        <v>10</v>
        <stp/>
        <stp>VOLUME</stp>
        <stp>.SPY250516P576</stp>
        <tr r="BF10" s="1"/>
        <tr r="BF10" s="1"/>
      </tp>
      <tp>
        <v>2664</v>
        <stp/>
        <stp>VOLUME</stp>
        <stp>.SPY250530P550</stp>
        <tr r="I37" s="2"/>
        <tr r="I37" s="2"/>
      </tp>
      <tp>
        <v>67025</v>
        <stp/>
        <stp>VOLUME</stp>
        <stp>.SPY250506C566</stp>
        <tr r="BA20" s="1"/>
        <tr r="BA20" s="1"/>
      </tp>
      <tp>
        <v>21832</v>
        <stp/>
        <stp>VOLUME</stp>
        <stp>.SPY250507C567</stp>
        <tr r="D20" s="2"/>
        <tr r="D20" s="2"/>
      </tp>
      <tp>
        <v>2217</v>
        <stp/>
        <stp>VOLUME</stp>
        <stp>.SPY250508C568</stp>
        <tr r="E19" s="2"/>
        <tr r="E19" s="2"/>
      </tp>
      <tp>
        <v>2569</v>
        <stp/>
        <stp>VOLUME</stp>
        <stp>.SPY250509C569</stp>
        <tr r="BC17" s="1"/>
        <tr r="BC17" s="1"/>
      </tp>
      <tp>
        <v>757</v>
        <stp/>
        <stp>VOLUME</stp>
        <stp>.SPY250516C576</stp>
        <tr r="BE10" s="1"/>
        <tr r="BE10" s="1"/>
      </tp>
      <tp>
        <v>168</v>
        <stp/>
        <stp>VOLUME</stp>
        <stp>.SPY250530C550</stp>
        <tr r="I37" s="2"/>
        <tr r="I37" s="2"/>
      </tp>
      <tp>
        <v>1437</v>
        <stp/>
        <stp>VOLUME</stp>
        <stp>.SPY250506P567</stp>
        <tr r="BB19" s="1"/>
        <tr r="BB19" s="1"/>
      </tp>
      <tp>
        <v>1917</v>
        <stp/>
        <stp>VOLUME</stp>
        <stp>.SPY250507P566</stp>
        <tr r="D21" s="2"/>
        <tr r="D21" s="2"/>
      </tp>
      <tp>
        <v>310</v>
        <stp/>
        <stp>VOLUME</stp>
        <stp>.SPY250508P569</stp>
        <tr r="E18" s="2"/>
        <tr r="E18" s="2"/>
      </tp>
      <tp>
        <v>368</v>
        <stp/>
        <stp>VOLUME</stp>
        <stp>.SPY250509P568</stp>
        <tr r="BD18" s="1"/>
        <tr r="BD18" s="1"/>
      </tp>
      <tp>
        <v>2</v>
        <stp/>
        <stp>VOLUME</stp>
        <stp>.SPY250516P577</stp>
        <tr r="BF9" s="1"/>
        <tr r="BF9" s="1"/>
      </tp>
      <tp>
        <v>110</v>
        <stp/>
        <stp>VOLUME</stp>
        <stp>.SPY250530P551</stp>
        <tr r="I36" s="2"/>
        <tr r="I36" s="2"/>
      </tp>
      <tp>
        <v>65054</v>
        <stp/>
        <stp>VOLUME</stp>
        <stp>.SPY250506C567</stp>
        <tr r="BA19" s="1"/>
        <tr r="BA19" s="1"/>
      </tp>
      <tp>
        <v>26313</v>
        <stp/>
        <stp>VOLUME</stp>
        <stp>.SPY250507C566</stp>
        <tr r="D21" s="2"/>
        <tr r="D21" s="2"/>
      </tp>
      <tp>
        <v>7165</v>
        <stp/>
        <stp>VOLUME</stp>
        <stp>.SPY250508C569</stp>
        <tr r="E18" s="2"/>
        <tr r="E18" s="2"/>
      </tp>
      <tp>
        <v>3470</v>
        <stp/>
        <stp>VOLUME</stp>
        <stp>.SPY250509C568</stp>
        <tr r="BC18" s="1"/>
        <tr r="BC18" s="1"/>
      </tp>
      <tp>
        <v>672</v>
        <stp/>
        <stp>VOLUME</stp>
        <stp>.SPY250516C577</stp>
        <tr r="BE9" s="1"/>
        <tr r="BE9" s="1"/>
      </tp>
      <tp>
        <v>13</v>
        <stp/>
        <stp>VOLUME</stp>
        <stp>.SPY250530C551</stp>
        <tr r="I36" s="2"/>
        <tr r="I36" s="2"/>
      </tp>
      <tp>
        <v>854</v>
        <stp/>
        <stp>VOLUME</stp>
        <stp>.SPY250506P568</stp>
        <tr r="BB18" s="1"/>
        <tr r="BB18" s="1"/>
      </tp>
      <tp>
        <v>312</v>
        <stp/>
        <stp>VOLUME</stp>
        <stp>.SPY250507P569</stp>
        <tr r="D18" s="2"/>
        <tr r="D18" s="2"/>
      </tp>
      <tp>
        <v>238</v>
        <stp/>
        <stp>VOLUME</stp>
        <stp>.SPY250508P566</stp>
        <tr r="E21" s="2"/>
        <tr r="E21" s="2"/>
      </tp>
      <tp>
        <v>778</v>
        <stp/>
        <stp>VOLUME</stp>
        <stp>.SPY250509P567</stp>
        <tr r="BD19" s="1"/>
        <tr r="BD19" s="1"/>
      </tp>
      <tp>
        <v>2</v>
        <stp/>
        <stp>VOLUME</stp>
        <stp>.SPY250516P578</stp>
        <tr r="BF8" s="1"/>
        <tr r="BF8" s="1"/>
      </tp>
      <tp>
        <v>46408</v>
        <stp/>
        <stp>VOLUME</stp>
        <stp>.SPY250506C568</stp>
        <tr r="BA18" s="1"/>
        <tr r="BA18" s="1"/>
      </tp>
      <tp>
        <v>9649</v>
        <stp/>
        <stp>VOLUME</stp>
        <stp>.SPY250507C569</stp>
        <tr r="D18" s="2"/>
        <tr r="D18" s="2"/>
      </tp>
      <tp>
        <v>5275</v>
        <stp/>
        <stp>VOLUME</stp>
        <stp>.SPY250508C566</stp>
        <tr r="E21" s="2"/>
        <tr r="E21" s="2"/>
      </tp>
      <tp>
        <v>5704</v>
        <stp/>
        <stp>VOLUME</stp>
        <stp>.SPY250509C567</stp>
        <tr r="BC19" s="1"/>
        <tr r="BC19" s="1"/>
      </tp>
      <tp>
        <v>2537</v>
        <stp/>
        <stp>VOLUME</stp>
        <stp>.SPY250516C578</stp>
        <tr r="BE8" s="1"/>
        <tr r="BE8" s="1"/>
      </tp>
      <tp>
        <v>1126</v>
        <stp/>
        <stp>VOLUME</stp>
        <stp>.SPY250506P569</stp>
        <tr r="BB17" s="1"/>
        <tr r="BB17" s="1"/>
      </tp>
      <tp>
        <v>1260</v>
        <stp/>
        <stp>VOLUME</stp>
        <stp>.SPY250507P568</stp>
        <tr r="D19" s="2"/>
        <tr r="D19" s="2"/>
      </tp>
      <tp>
        <v>238</v>
        <stp/>
        <stp>VOLUME</stp>
        <stp>.SPY250508P567</stp>
        <tr r="E20" s="2"/>
        <tr r="E20" s="2"/>
      </tp>
      <tp>
        <v>599</v>
        <stp/>
        <stp>VOLUME</stp>
        <stp>.SPY250509P566</stp>
        <tr r="BD20" s="1"/>
        <tr r="BD20" s="1"/>
      </tp>
      <tp>
        <v>1</v>
        <stp/>
        <stp>VOLUME</stp>
        <stp>.SPY250516P579</stp>
        <tr r="BF7" s="1"/>
        <tr r="BF7" s="1"/>
      </tp>
      <tp>
        <v>38627</v>
        <stp/>
        <stp>VOLUME</stp>
        <stp>.SPY250506C569</stp>
        <tr r="BA17" s="1"/>
        <tr r="BA17" s="1"/>
      </tp>
      <tp>
        <v>18020</v>
        <stp/>
        <stp>VOLUME</stp>
        <stp>.SPY250507C568</stp>
        <tr r="D19" s="2"/>
        <tr r="D19" s="2"/>
      </tp>
      <tp>
        <v>3488</v>
        <stp/>
        <stp>VOLUME</stp>
        <stp>.SPY250508C567</stp>
        <tr r="E20" s="2"/>
        <tr r="E20" s="2"/>
      </tp>
      <tp>
        <v>4215</v>
        <stp/>
        <stp>VOLUME</stp>
        <stp>.SPY250509C566</stp>
        <tr r="BC20" s="1"/>
        <tr r="BC20" s="1"/>
      </tp>
      <tp>
        <v>1659</v>
        <stp/>
        <stp>VOLUME</stp>
        <stp>.SPY250516C579</stp>
        <tr r="BE7" s="1"/>
        <tr r="BE7" s="1"/>
      </tp>
      <tp>
        <v>570</v>
        <stp/>
        <stp>VOLUME</stp>
        <stp>.SPY250508P564</stp>
        <tr r="E23" s="2"/>
        <tr r="E23" s="2"/>
      </tp>
      <tp>
        <v>4585</v>
        <stp/>
        <stp>VOLUME</stp>
        <stp>.SPY250509P565</stp>
        <tr r="BD21" s="1"/>
        <tr r="BD21" s="1"/>
      </tp>
      <tp>
        <v>3627</v>
        <stp/>
        <stp>VOLUME</stp>
        <stp>.SPY250508C564</stp>
        <tr r="E23" s="2"/>
        <tr r="E23" s="2"/>
      </tp>
      <tp>
        <v>18744</v>
        <stp/>
        <stp>VOLUME</stp>
        <stp>.SPY250509C565</stp>
        <tr r="BC21" s="1"/>
        <tr r="BC21" s="1"/>
      </tp>
      <tp>
        <v>810</v>
        <stp/>
        <stp>VOLUME</stp>
        <stp>.SPY250508P565</stp>
        <tr r="E22" s="2"/>
        <tr r="E22" s="2"/>
      </tp>
      <tp>
        <v>1487</v>
        <stp/>
        <stp>VOLUME</stp>
        <stp>.SPY250509P564</stp>
        <tr r="BD22" s="1"/>
        <tr r="BD22" s="1"/>
      </tp>
      <tp>
        <v>6258</v>
        <stp/>
        <stp>VOLUME</stp>
        <stp>.SPY250508C565</stp>
        <tr r="E22" s="2"/>
        <tr r="E22" s="2"/>
      </tp>
      <tp>
        <v>3279</v>
        <stp/>
        <stp>VOLUME</stp>
        <stp>.SPY250509C564</stp>
        <tr r="BC22" s="1"/>
        <tr r="BC22" s="1"/>
      </tp>
      <tp>
        <v>5151</v>
        <stp/>
        <stp>VOLUME</stp>
        <stp>.SPY250508P562</stp>
        <tr r="E25" s="2"/>
        <tr r="E25" s="2"/>
      </tp>
      <tp>
        <v>2395</v>
        <stp/>
        <stp>VOLUME</stp>
        <stp>.SPY250509P563</stp>
        <tr r="BD23" s="1"/>
        <tr r="BD23" s="1"/>
      </tp>
      <tp>
        <v>89</v>
        <stp/>
        <stp>VOLUME</stp>
        <stp>.SPY250523P549</stp>
        <tr r="H38" s="2"/>
        <tr r="H38" s="2"/>
      </tp>
      <tp>
        <v>7503</v>
        <stp/>
        <stp>VOLUME</stp>
        <stp>.SPY250508C562</stp>
        <tr r="E25" s="2"/>
        <tr r="E25" s="2"/>
      </tp>
      <tp>
        <v>4884</v>
        <stp/>
        <stp>VOLUME</stp>
        <stp>.SPY250509C563</stp>
        <tr r="BC23" s="1"/>
        <tr r="BC23" s="1"/>
      </tp>
      <tp>
        <v>3</v>
        <stp/>
        <stp>VOLUME</stp>
        <stp>.SPY250523C549</stp>
        <tr r="H38" s="2"/>
        <tr r="H38" s="2"/>
      </tp>
      <tp>
        <v>1219</v>
        <stp/>
        <stp>VOLUME</stp>
        <stp>.SPY250508P563</stp>
        <tr r="E24" s="2"/>
        <tr r="E24" s="2"/>
      </tp>
      <tp>
        <v>5371</v>
        <stp/>
        <stp>VOLUME</stp>
        <stp>.SPY250509P562</stp>
        <tr r="BD24" s="1"/>
        <tr r="BD24" s="1"/>
      </tp>
      <tp>
        <v>139</v>
        <stp/>
        <stp>VOLUME</stp>
        <stp>.SPY250523P548</stp>
        <tr r="H39" s="2"/>
        <tr r="H39" s="2"/>
      </tp>
      <tp>
        <v>4511</v>
        <stp/>
        <stp>VOLUME</stp>
        <stp>.SPY250508C563</stp>
        <tr r="E24" s="2"/>
        <tr r="E24" s="2"/>
      </tp>
      <tp>
        <v>10174</v>
        <stp/>
        <stp>VOLUME</stp>
        <stp>.SPY250509C562</stp>
        <tr r="BC24" s="1"/>
        <tr r="BC24" s="1"/>
      </tp>
      <tp>
        <v>21</v>
        <stp/>
        <stp>VOLUME</stp>
        <stp>.SPY250523C548</stp>
        <tr r="H39" s="2"/>
        <tr r="H39" s="2"/>
      </tp>
      <tp>
        <v>13049</v>
        <stp/>
        <stp>VOLUME</stp>
        <stp>.SPY250508P560</stp>
        <tr r="E27" s="2"/>
        <tr r="E27" s="2"/>
      </tp>
      <tp>
        <v>7576</v>
        <stp/>
        <stp>VOLUME</stp>
        <stp>.SPY250509P561</stp>
        <tr r="BD25" s="1"/>
        <tr r="BD25" s="1"/>
      </tp>
      <tp>
        <v>477</v>
        <stp/>
        <stp>VOLUME</stp>
        <stp>.SPY250530P558</stp>
        <tr r="I29" s="2"/>
        <tr r="I29" s="2"/>
      </tp>
      <tp>
        <v>9995</v>
        <stp/>
        <stp>VOLUME</stp>
        <stp>.SPY250508C560</stp>
        <tr r="E27" s="2"/>
        <tr r="E27" s="2"/>
      </tp>
      <tp>
        <v>9520</v>
        <stp/>
        <stp>VOLUME</stp>
        <stp>.SPY250509C561</stp>
        <tr r="BC25" s="1"/>
        <tr r="BC25" s="1"/>
      </tp>
      <tp>
        <v>799</v>
        <stp/>
        <stp>VOLUME</stp>
        <stp>.SPY250530C558</stp>
        <tr r="I29" s="2"/>
        <tr r="I29" s="2"/>
      </tp>
      <tp>
        <v>4601</v>
        <stp/>
        <stp>VOLUME</stp>
        <stp>.SPY250508P561</stp>
        <tr r="E26" s="2"/>
        <tr r="E26" s="2"/>
      </tp>
      <tp>
        <v>24630</v>
        <stp/>
        <stp>VOLUME</stp>
        <stp>.SPY250509P560</stp>
        <tr r="BD26" s="1"/>
        <tr r="BD26" s="1"/>
      </tp>
      <tp>
        <v>465</v>
        <stp/>
        <stp>VOLUME</stp>
        <stp>.SPY250530P559</stp>
        <tr r="I28" s="2"/>
        <tr r="I28" s="2"/>
      </tp>
      <tp>
        <v>6667</v>
        <stp/>
        <stp>VOLUME</stp>
        <stp>.SPY250508C561</stp>
        <tr r="E26" s="2"/>
        <tr r="E26" s="2"/>
      </tp>
      <tp>
        <v>24063</v>
        <stp/>
        <stp>VOLUME</stp>
        <stp>.SPY250509C560</stp>
        <tr r="BC26" s="1"/>
        <tr r="BC26" s="1"/>
      </tp>
      <tp>
        <v>562</v>
        <stp/>
        <stp>VOLUME</stp>
        <stp>.SPY250530C559</stp>
        <tr r="I28" s="2"/>
        <tr r="I28" s="2"/>
      </tp>
      <tp>
        <v>-0.1</v>
        <stp/>
        <stp>DELTA</stp>
        <stp>.SPXW250509P5420</stp>
        <tr r="CG130" s="1"/>
        <tr r="CG130" s="1"/>
      </tp>
      <tp>
        <v>0.92</v>
        <stp/>
        <stp>DELTA</stp>
        <stp>.SPXW250509C5420</stp>
        <tr r="CF130" s="1"/>
        <tr r="CF130" s="1"/>
      </tp>
      <tp>
        <v>-0.11</v>
        <stp/>
        <stp>DELTA</stp>
        <stp>.SPXW250509P5430</stp>
        <tr r="CG129" s="1"/>
        <tr r="CG129" s="1"/>
      </tp>
      <tp>
        <v>0.91</v>
        <stp/>
        <stp>DELTA</stp>
        <stp>.SPXW250509C5430</stp>
        <tr r="CF129" s="1"/>
        <tr r="CF129" s="1"/>
      </tp>
      <tp>
        <v>0</v>
        <stp/>
        <stp>DELTA</stp>
        <stp>.SPXW250506P5490</stp>
        <tr r="CE123" s="1"/>
        <tr r="CE123" s="1"/>
      </tp>
      <tp>
        <v>-0.15</v>
        <stp/>
        <stp>DELTA</stp>
        <stp>.SPXW250509P5460</stp>
        <tr r="CG126" s="1"/>
        <tr r="CG126" s="1"/>
      </tp>
      <tp>
        <v>-0.45</v>
        <stp/>
        <stp>DELTA</stp>
        <stp>.SPXW250516P5590</stp>
        <tr r="CI113" s="1"/>
        <tr r="CI113" s="1"/>
      </tp>
      <tp>
        <v>0.99</v>
        <stp/>
        <stp>DELTA</stp>
        <stp>.SPXW250506C5490</stp>
        <tr r="CD123" s="1"/>
        <tr r="CD123" s="1"/>
      </tp>
      <tp>
        <v>0.87</v>
        <stp/>
        <stp>DELTA</stp>
        <stp>.SPXW250509C5460</stp>
        <tr r="CF126" s="1"/>
        <tr r="CF126" s="1"/>
      </tp>
      <tp>
        <v>0.56000000000000005</v>
        <stp/>
        <stp>DELTA</stp>
        <stp>.SPXW250516C5590</stp>
        <tr r="CH113" s="1"/>
        <tr r="CH113" s="1"/>
      </tp>
      <tp>
        <v>0</v>
        <stp/>
        <stp>DELTA</stp>
        <stp>.SPXW250506P5480</stp>
        <tr r="CE124" s="1"/>
        <tr r="CE124" s="1"/>
      </tp>
      <tp>
        <v>-0.16</v>
        <stp/>
        <stp>DELTA</stp>
        <stp>.SPXW250509P5470</stp>
        <tr r="CG125" s="1"/>
        <tr r="CG125" s="1"/>
      </tp>
      <tp>
        <v>-0.43</v>
        <stp/>
        <stp>DELTA</stp>
        <stp>.SPXW250516P5580</stp>
        <tr r="CI114" s="1"/>
        <tr r="CI114" s="1"/>
      </tp>
      <tp>
        <v>0.99</v>
        <stp/>
        <stp>DELTA</stp>
        <stp>.SPXW250506C5480</stp>
        <tr r="CD124" s="1"/>
        <tr r="CD124" s="1"/>
      </tp>
      <tp>
        <v>0.85</v>
        <stp/>
        <stp>DELTA</stp>
        <stp>.SPXW250509C5470</stp>
        <tr r="CF125" s="1"/>
        <tr r="CF125" s="1"/>
      </tp>
      <tp>
        <v>0.56999999999999995</v>
        <stp/>
        <stp>DELTA</stp>
        <stp>.SPXW250516C5580</stp>
        <tr r="CH114" s="1"/>
        <tr r="CH114" s="1"/>
      </tp>
      <tp>
        <v>-0.12</v>
        <stp/>
        <stp>DELTA</stp>
        <stp>.SPXW250509P5440</stp>
        <tr r="CG128" s="1"/>
        <tr r="CG128" s="1"/>
      </tp>
      <tp>
        <v>0.9</v>
        <stp/>
        <stp>DELTA</stp>
        <stp>.SPXW250509C5440</stp>
        <tr r="CF128" s="1"/>
        <tr r="CF128" s="1"/>
      </tp>
      <tp>
        <v>-0.13</v>
        <stp/>
        <stp>DELTA</stp>
        <stp>.SPXW250509P5450</stp>
        <tr r="CG127" s="1"/>
        <tr r="CG127" s="1"/>
      </tp>
      <tp>
        <v>0.89</v>
        <stp/>
        <stp>DELTA</stp>
        <stp>.SPXW250509C5450</stp>
        <tr r="CF127" s="1"/>
        <tr r="CF127" s="1"/>
      </tp>
      <tp>
        <v>0</v>
        <stp/>
        <stp>DELTA</stp>
        <stp>.SPXW250506P5450</stp>
        <tr r="CE127" s="1"/>
        <tr r="CE127" s="1"/>
      </tp>
      <tp>
        <v>-0.38</v>
        <stp/>
        <stp>DELTA</stp>
        <stp>.SPXW250516P5550</stp>
        <tr r="CI117" s="1"/>
        <tr r="CI117" s="1"/>
      </tp>
      <tp>
        <v>0.95</v>
        <stp/>
        <stp>DELTA</stp>
        <stp>.SPXW250506C5450</stp>
        <tr r="CD127" s="1"/>
        <tr r="CD127" s="1"/>
      </tp>
      <tp>
        <v>0.63</v>
        <stp/>
        <stp>DELTA</stp>
        <stp>.SPXW250516C5550</stp>
        <tr r="CH117" s="1"/>
        <tr r="CH117" s="1"/>
      </tp>
      <tp>
        <v>0</v>
        <stp/>
        <stp>DELTA</stp>
        <stp>.SPXW250506P5440</stp>
        <tr r="CE128" s="1"/>
        <tr r="CE128" s="1"/>
      </tp>
      <tp>
        <v>-0.36</v>
        <stp/>
        <stp>DELTA</stp>
        <stp>.SPXW250516P5540</stp>
        <tr r="CI118" s="1"/>
        <tr r="CI118" s="1"/>
      </tp>
      <tp>
        <v>0.99</v>
        <stp/>
        <stp>DELTA</stp>
        <stp>.SPXW250506C5440</stp>
        <tr r="CD128" s="1"/>
        <tr r="CD128" s="1"/>
      </tp>
      <tp>
        <v>0.65</v>
        <stp/>
        <stp>DELTA</stp>
        <stp>.SPXW250516C5540</stp>
        <tr r="CH118" s="1"/>
        <tr r="CH118" s="1"/>
      </tp>
      <tp>
        <v>0</v>
        <stp/>
        <stp>DELTA</stp>
        <stp>.SPXW250506P5470</stp>
        <tr r="CE125" s="1"/>
        <tr r="CE125" s="1"/>
      </tp>
      <tp>
        <v>-0.18</v>
        <stp/>
        <stp>DELTA</stp>
        <stp>.SPXW250509P5480</stp>
        <tr r="CG124" s="1"/>
        <tr r="CG124" s="1"/>
      </tp>
      <tp>
        <v>-0.41</v>
        <stp/>
        <stp>DELTA</stp>
        <stp>.SPXW250516P5570</stp>
        <tr r="CI115" s="1"/>
        <tr r="CI115" s="1"/>
      </tp>
      <tp>
        <v>0.99</v>
        <stp/>
        <stp>DELTA</stp>
        <stp>.SPXW250506C5470</stp>
        <tr r="CD125" s="1"/>
        <tr r="CD125" s="1"/>
      </tp>
      <tp>
        <v>0.84</v>
        <stp/>
        <stp>DELTA</stp>
        <stp>.SPXW250509C5480</stp>
        <tr r="CF124" s="1"/>
        <tr r="CF124" s="1"/>
      </tp>
      <tp>
        <v>0.59</v>
        <stp/>
        <stp>DELTA</stp>
        <stp>.SPXW250516C5570</stp>
        <tr r="CH115" s="1"/>
        <tr r="CH115" s="1"/>
      </tp>
      <tp>
        <v>0</v>
        <stp/>
        <stp>DELTA</stp>
        <stp>.SPXW250506P5460</stp>
        <tr r="CE126" s="1"/>
        <tr r="CE126" s="1"/>
      </tp>
      <tp>
        <v>-0.19</v>
        <stp/>
        <stp>DELTA</stp>
        <stp>.SPXW250509P5490</stp>
        <tr r="CG123" s="1"/>
        <tr r="CG123" s="1"/>
      </tp>
      <tp>
        <v>-0.39</v>
        <stp/>
        <stp>DELTA</stp>
        <stp>.SPXW250516P5560</stp>
        <tr r="CI116" s="1"/>
        <tr r="CI116" s="1"/>
      </tp>
      <tp>
        <v>0.99</v>
        <stp/>
        <stp>DELTA</stp>
        <stp>.SPXW250506C5460</stp>
        <tr r="CD126" s="1"/>
        <tr r="CD126" s="1"/>
      </tp>
      <tp>
        <v>0.82</v>
        <stp/>
        <stp>DELTA</stp>
        <stp>.SPXW250509C5490</stp>
        <tr r="CF123" s="1"/>
        <tr r="CF123" s="1"/>
      </tp>
      <tp>
        <v>0.61</v>
        <stp/>
        <stp>DELTA</stp>
        <stp>.SPXW250516C5560</stp>
        <tr r="CH116" s="1"/>
        <tr r="CH116" s="1"/>
      </tp>
      <tp>
        <v>-0.31</v>
        <stp/>
        <stp>DELTA</stp>
        <stp>.SPXW250516P5510</stp>
        <tr r="CI121" s="1"/>
        <tr r="CI121" s="1"/>
      </tp>
      <tp>
        <v>0.7</v>
        <stp/>
        <stp>DELTA</stp>
        <stp>.SPXW250516C5510</stp>
        <tr r="CH121" s="1"/>
        <tr r="CH121" s="1"/>
      </tp>
      <tp>
        <v>-0.3</v>
        <stp/>
        <stp>DELTA</stp>
        <stp>.SPXW250516P5500</stp>
        <tr r="CI122" s="1"/>
        <tr r="CI122" s="1"/>
      </tp>
      <tp>
        <v>0.71</v>
        <stp/>
        <stp>DELTA</stp>
        <stp>.SPXW250516C5500</stp>
        <tr r="CH122" s="1"/>
        <tr r="CH122" s="1"/>
      </tp>
      <tp>
        <v>0</v>
        <stp/>
        <stp>DELTA</stp>
        <stp>.SPXW250506P5430</stp>
        <tr r="CE129" s="1"/>
        <tr r="CE129" s="1"/>
      </tp>
      <tp>
        <v>-0.34</v>
        <stp/>
        <stp>DELTA</stp>
        <stp>.SPXW250516P5530</stp>
        <tr r="CI119" s="1"/>
        <tr r="CI119" s="1"/>
      </tp>
      <tp>
        <v>0.94</v>
        <stp/>
        <stp>DELTA</stp>
        <stp>.SPXW250506C5430</stp>
        <tr r="CD129" s="1"/>
        <tr r="CD129" s="1"/>
      </tp>
      <tp>
        <v>0.66</v>
        <stp/>
        <stp>DELTA</stp>
        <stp>.SPXW250516C5530</stp>
        <tr r="CH119" s="1"/>
        <tr r="CH119" s="1"/>
      </tp>
      <tp>
        <v>0</v>
        <stp/>
        <stp>DELTA</stp>
        <stp>.SPXW250506P5420</stp>
        <tr r="CE130" s="1"/>
        <tr r="CE130" s="1"/>
      </tp>
      <tp>
        <v>-0.33</v>
        <stp/>
        <stp>DELTA</stp>
        <stp>.SPXW250516P5520</stp>
        <tr r="CI120" s="1"/>
        <tr r="CI120" s="1"/>
      </tp>
      <tp>
        <v>0.95</v>
        <stp/>
        <stp>DELTA</stp>
        <stp>.SPXW250506C5420</stp>
        <tr r="CD130" s="1"/>
        <tr r="CD130" s="1"/>
      </tp>
      <tp>
        <v>0.68</v>
        <stp/>
        <stp>DELTA</stp>
        <stp>.SPXW250516C5520</stp>
        <tr r="CH120" s="1"/>
        <tr r="CH120" s="1"/>
      </tp>
      <tp>
        <v>-0.25</v>
        <stp/>
        <stp>DELTA</stp>
        <stp>.SPXW250509P5520</stp>
        <tr r="CG120" s="1"/>
        <tr r="CG120" s="1"/>
      </tp>
      <tp>
        <v>0.76</v>
        <stp/>
        <stp>DELTA</stp>
        <stp>.SPXW250509C5520</stp>
        <tr r="CF120" s="1"/>
        <tr r="CF120" s="1"/>
      </tp>
      <tp>
        <v>-0.28000000000000003</v>
        <stp/>
        <stp>DELTA</stp>
        <stp>.SPXW250509P5530</stp>
        <tr r="CG119" s="1"/>
        <tr r="CG119" s="1"/>
      </tp>
      <tp>
        <v>0.73</v>
        <stp/>
        <stp>DELTA</stp>
        <stp>.SPXW250509C5530</stp>
        <tr r="CF119" s="1"/>
        <tr r="CF119" s="1"/>
      </tp>
      <tp>
        <v>-0.21</v>
        <stp/>
        <stp>DELTA</stp>
        <stp>.SPXW250509P5500</stp>
        <tr r="CG122" s="1"/>
        <tr r="CG122" s="1"/>
      </tp>
      <tp>
        <v>0.8</v>
        <stp/>
        <stp>DELTA</stp>
        <stp>.SPXW250509C5500</stp>
        <tr r="CF122" s="1"/>
        <tr r="CF122" s="1"/>
      </tp>
      <tp>
        <v>-0.23</v>
        <stp/>
        <stp>DELTA</stp>
        <stp>.SPXW250509P5510</stp>
        <tr r="CG121" s="1"/>
        <tr r="CG121" s="1"/>
      </tp>
      <tp>
        <v>0.78</v>
        <stp/>
        <stp>DELTA</stp>
        <stp>.SPXW250509C5510</stp>
        <tr r="CF121" s="1"/>
        <tr r="CF121" s="1"/>
      </tp>
      <tp>
        <v>-0.01</v>
        <stp/>
        <stp>DELTA</stp>
        <stp>.SPXW250506P5590</stp>
        <tr r="CE113" s="1"/>
        <tr r="CE113" s="1"/>
      </tp>
      <tp>
        <v>-0.35</v>
        <stp/>
        <stp>DELTA</stp>
        <stp>.SPXW250509P5560</stp>
        <tr r="CG116" s="1"/>
        <tr r="CG116" s="1"/>
      </tp>
      <tp>
        <v>-0.28999999999999998</v>
        <stp/>
        <stp>DELTA</stp>
        <stp>.SPXW250516P5490</stp>
        <tr r="CI123" s="1"/>
        <tr r="CI123" s="1"/>
      </tp>
      <tp>
        <v>0.98</v>
        <stp/>
        <stp>DELTA</stp>
        <stp>.SPXW250506C5590</stp>
        <tr r="CD113" s="1"/>
        <tr r="CD113" s="1"/>
      </tp>
      <tp>
        <v>0.65</v>
        <stp/>
        <stp>DELTA</stp>
        <stp>.SPXW250509C5560</stp>
        <tr r="CF116" s="1"/>
        <tr r="CF116" s="1"/>
      </tp>
      <tp>
        <v>0.73</v>
        <stp/>
        <stp>DELTA</stp>
        <stp>.SPXW250516C5490</stp>
        <tr r="CH123" s="1"/>
        <tr r="CH123" s="1"/>
      </tp>
      <tp>
        <v>-0.01</v>
        <stp/>
        <stp>DELTA</stp>
        <stp>.SPXW250506P5580</stp>
        <tr r="CE114" s="1"/>
        <tr r="CE114" s="1"/>
      </tp>
      <tp>
        <v>-0.38</v>
        <stp/>
        <stp>DELTA</stp>
        <stp>.SPXW250509P5570</stp>
        <tr r="CG115" s="1"/>
        <tr r="CG115" s="1"/>
      </tp>
      <tp>
        <v>-0.27</v>
        <stp/>
        <stp>DELTA</stp>
        <stp>.SPXW250516P5480</stp>
        <tr r="CI124" s="1"/>
        <tr r="CI124" s="1"/>
      </tp>
      <tp>
        <v>0.89</v>
        <stp/>
        <stp>DELTA</stp>
        <stp>.SPXW250506C5580</stp>
        <tr r="CD114" s="1"/>
        <tr r="CD114" s="1"/>
      </tp>
      <tp>
        <v>0.63</v>
        <stp/>
        <stp>DELTA</stp>
        <stp>.SPXW250509C5570</stp>
        <tr r="CF115" s="1"/>
        <tr r="CF115" s="1"/>
      </tp>
      <tp>
        <v>0.74</v>
        <stp/>
        <stp>DELTA</stp>
        <stp>.SPXW250516C5480</stp>
        <tr r="CH124" s="1"/>
        <tr r="CH124" s="1"/>
      </tp>
      <tp>
        <v>-0.3</v>
        <stp/>
        <stp>DELTA</stp>
        <stp>.SPXW250509P5540</stp>
        <tr r="CG118" s="1"/>
        <tr r="CG118" s="1"/>
      </tp>
      <tp>
        <v>0.71</v>
        <stp/>
        <stp>DELTA</stp>
        <stp>.SPXW250509C5540</stp>
        <tr r="CF118" s="1"/>
        <tr r="CF118" s="1"/>
      </tp>
      <tp>
        <v>-0.33</v>
        <stp/>
        <stp>DELTA</stp>
        <stp>.SPXW250509P5550</stp>
        <tr r="CG117" s="1"/>
        <tr r="CG117" s="1"/>
      </tp>
      <tp>
        <v>0.68</v>
        <stp/>
        <stp>DELTA</stp>
        <stp>.SPXW250509C5550</stp>
        <tr r="CF117" s="1"/>
        <tr r="CF117" s="1"/>
      </tp>
      <tp>
        <v>0</v>
        <stp/>
        <stp>DELTA</stp>
        <stp>.SPXW250506P5550</stp>
        <tr r="CE117" s="1"/>
        <tr r="CE117" s="1"/>
      </tp>
      <tp>
        <v>-0.24</v>
        <stp/>
        <stp>DELTA</stp>
        <stp>.SPXW250516P5450</stp>
        <tr r="CI127" s="1"/>
        <tr r="CI127" s="1"/>
      </tp>
      <tp>
        <v>0.98</v>
        <stp/>
        <stp>DELTA</stp>
        <stp>.SPXW250506C5550</stp>
        <tr r="CD117" s="1"/>
        <tr r="CD117" s="1"/>
      </tp>
      <tp>
        <v>0.78</v>
        <stp/>
        <stp>DELTA</stp>
        <stp>.SPXW250516C5450</stp>
        <tr r="CH127" s="1"/>
        <tr r="CH127" s="1"/>
      </tp>
      <tp>
        <v>0</v>
        <stp/>
        <stp>DELTA</stp>
        <stp>.SPXW250506P5540</stp>
        <tr r="CE118" s="1"/>
        <tr r="CE118" s="1"/>
      </tp>
      <tp>
        <v>-0.22</v>
        <stp/>
        <stp>DELTA</stp>
        <stp>.SPXW250516P5440</stp>
        <tr r="CI128" s="1"/>
        <tr r="CI128" s="1"/>
      </tp>
      <tp>
        <v>0.98</v>
        <stp/>
        <stp>DELTA</stp>
        <stp>.SPXW250506C5540</stp>
        <tr r="CD118" s="1"/>
        <tr r="CD118" s="1"/>
      </tp>
      <tp>
        <v>0.79</v>
        <stp/>
        <stp>DELTA</stp>
        <stp>.SPXW250516C5440</stp>
        <tr r="CH128" s="1"/>
        <tr r="CH128" s="1"/>
      </tp>
      <tp>
        <v>-0.01</v>
        <stp/>
        <stp>DELTA</stp>
        <stp>.SPXW250506P5570</stp>
        <tr r="CE115" s="1"/>
        <tr r="CE115" s="1"/>
      </tp>
      <tp>
        <v>-0.41</v>
        <stp/>
        <stp>DELTA</stp>
        <stp>.SPXW250509P5580</stp>
        <tr r="CG114" s="1"/>
        <tr r="CG114" s="1"/>
      </tp>
      <tp>
        <v>-0.26</v>
        <stp/>
        <stp>DELTA</stp>
        <stp>.SPXW250516P5470</stp>
        <tr r="CI125" s="1"/>
        <tr r="CI125" s="1"/>
      </tp>
      <tp>
        <v>0.97</v>
        <stp/>
        <stp>DELTA</stp>
        <stp>.SPXW250506C5570</stp>
        <tr r="CD115" s="1"/>
        <tr r="CD115" s="1"/>
      </tp>
      <tp>
        <v>0.6</v>
        <stp/>
        <stp>DELTA</stp>
        <stp>.SPXW250509C5580</stp>
        <tr r="CF114" s="1"/>
        <tr r="CF114" s="1"/>
      </tp>
      <tp>
        <v>0.75</v>
        <stp/>
        <stp>DELTA</stp>
        <stp>.SPXW250516C5470</stp>
        <tr r="CH125" s="1"/>
        <tr r="CH125" s="1"/>
      </tp>
      <tp>
        <v>0</v>
        <stp/>
        <stp>DELTA</stp>
        <stp>.SPXW250506P5560</stp>
        <tr r="CE116" s="1"/>
        <tr r="CE116" s="1"/>
      </tp>
      <tp>
        <v>-0.44</v>
        <stp/>
        <stp>DELTA</stp>
        <stp>.SPXW250509P5590</stp>
        <tr r="CG113" s="1"/>
        <tr r="CG113" s="1"/>
      </tp>
      <tp>
        <v>-0.25</v>
        <stp/>
        <stp>DELTA</stp>
        <stp>.SPXW250516P5460</stp>
        <tr r="CI126" s="1"/>
        <tr r="CI126" s="1"/>
      </tp>
      <tp>
        <v>0.97</v>
        <stp/>
        <stp>DELTA</stp>
        <stp>.SPXW250506C5560</stp>
        <tr r="CD116" s="1"/>
        <tr r="CD116" s="1"/>
      </tp>
      <tp>
        <v>0.56999999999999995</v>
        <stp/>
        <stp>DELTA</stp>
        <stp>.SPXW250509C5590</stp>
        <tr r="CF113" s="1"/>
        <tr r="CF113" s="1"/>
      </tp>
      <tp>
        <v>0.77</v>
        <stp/>
        <stp>DELTA</stp>
        <stp>.SPXW250516C5460</stp>
        <tr r="CH126" s="1"/>
        <tr r="CH126" s="1"/>
      </tp>
      <tp>
        <v>0</v>
        <stp/>
        <stp>DELTA</stp>
        <stp>.SPXW250506P5510</stp>
        <tr r="CE121" s="1"/>
        <tr r="CE121" s="1"/>
      </tp>
      <tp>
        <v>0.98</v>
        <stp/>
        <stp>DELTA</stp>
        <stp>.SPXW250506C5510</stp>
        <tr r="CD121" s="1"/>
        <tr r="CD121" s="1"/>
      </tp>
      <tp>
        <v>0</v>
        <stp/>
        <stp>DELTA</stp>
        <stp>.SPXW250506P5500</stp>
        <tr r="CE122" s="1"/>
        <tr r="CE122" s="1"/>
      </tp>
      <tp>
        <v>0.98</v>
        <stp/>
        <stp>DELTA</stp>
        <stp>.SPXW250506C5500</stp>
        <tr r="CD122" s="1"/>
        <tr r="CD122" s="1"/>
      </tp>
      <tp>
        <v>0</v>
        <stp/>
        <stp>DELTA</stp>
        <stp>.SPXW250506P5530</stp>
        <tr r="CE119" s="1"/>
        <tr r="CE119" s="1"/>
      </tp>
      <tp>
        <v>-0.21</v>
        <stp/>
        <stp>DELTA</stp>
        <stp>.SPXW250516P5430</stp>
        <tr r="CI129" s="1"/>
        <tr r="CI129" s="1"/>
      </tp>
      <tp>
        <v>0.98</v>
        <stp/>
        <stp>DELTA</stp>
        <stp>.SPXW250506C5530</stp>
        <tr r="CD119" s="1"/>
        <tr r="CD119" s="1"/>
      </tp>
      <tp>
        <v>0.81</v>
        <stp/>
        <stp>DELTA</stp>
        <stp>.SPXW250516C5430</stp>
        <tr r="CH129" s="1"/>
        <tr r="CH129" s="1"/>
      </tp>
      <tp>
        <v>0</v>
        <stp/>
        <stp>DELTA</stp>
        <stp>.SPXW250506P5520</stp>
        <tr r="CE120" s="1"/>
        <tr r="CE120" s="1"/>
      </tp>
      <tp>
        <v>-0.2</v>
        <stp/>
        <stp>DELTA</stp>
        <stp>.SPXW250516P5420</stp>
        <tr r="CI130" s="1"/>
        <tr r="CI130" s="1"/>
      </tp>
      <tp>
        <v>0.98</v>
        <stp/>
        <stp>DELTA</stp>
        <stp>.SPXW250506C5520</stp>
        <tr r="CD120" s="1"/>
        <tr r="CD120" s="1"/>
      </tp>
      <tp>
        <v>0.82</v>
        <stp/>
        <stp>DELTA</stp>
        <stp>.SPXW250516C5420</stp>
        <tr r="CH130" s="1"/>
        <tr r="CH130" s="1"/>
      </tp>
      <tp t="s">
        <v>N/A</v>
        <stp/>
        <stp>VOLUME</stp>
        <stp>.SPY251219P582</stp>
        <tr r="W5" s="2"/>
      </tp>
      <tp t="s">
        <v>N/A</v>
        <stp/>
        <stp>VOLUME</stp>
        <stp>.SPY251219C582</stp>
        <tr r="W5" s="2"/>
      </tp>
      <tp t="s">
        <v>N/A</v>
        <stp/>
        <stp>VOLUME</stp>
        <stp>.SPY251219P581</stp>
        <tr r="W6" s="2"/>
      </tp>
      <tp t="s">
        <v>N/A</v>
        <stp/>
        <stp>VOLUME</stp>
        <stp>.SPY251219C581</stp>
        <tr r="W6" s="2"/>
      </tp>
      <tp>
        <v>164</v>
        <stp/>
        <stp>VOLUME</stp>
        <stp>.SPY251219P580</stp>
        <tr r="W7" s="2"/>
        <tr r="W7" s="2"/>
      </tp>
      <tp>
        <v>39</v>
        <stp/>
        <stp>VOLUME</stp>
        <stp>.SPY251219C580</stp>
        <tr r="W7" s="2"/>
        <tr r="W7" s="2"/>
      </tp>
      <tp t="s">
        <v>N/A</v>
        <stp/>
        <stp>VOLUME</stp>
        <stp>.SPY251231P582</stp>
        <tr r="X5" s="2"/>
      </tp>
      <tp t="s">
        <v>N/A</v>
        <stp/>
        <stp>VOLUME</stp>
        <stp>.SPY251231C582</stp>
        <tr r="X5" s="2"/>
      </tp>
      <tp t="s">
        <v>N/A</v>
        <stp/>
        <stp>VOLUME</stp>
        <stp>.SPY251231P581</stp>
        <tr r="X6" s="2"/>
      </tp>
      <tp t="s">
        <v>N/A</v>
        <stp/>
        <stp>VOLUME</stp>
        <stp>.SPY251231C581</stp>
        <tr r="X6" s="2"/>
      </tp>
      <tp t="s">
        <v>N/A</v>
        <stp/>
        <stp>VOLUME</stp>
        <stp>.SPY251231P580</stp>
        <tr r="X7" s="2"/>
      </tp>
      <tp t="s">
        <v>N/A</v>
        <stp/>
        <stp>VOLUME</stp>
        <stp>.SPY251231C580</stp>
        <tr r="X7" s="2"/>
      </tp>
      <tp t="s">
        <v>N/A</v>
        <stp/>
        <stp>VOLUME</stp>
        <stp>.SPY251231P567</stp>
        <tr r="X20" s="2"/>
      </tp>
      <tp t="s">
        <v>N/A</v>
        <stp/>
        <stp>VOLUME</stp>
        <stp>.SPY251231C567</stp>
        <tr r="X20" s="2"/>
      </tp>
      <tp>
        <v>1</v>
        <stp/>
        <stp>VOLUME</stp>
        <stp>.SPY251231P566</stp>
        <tr r="X21" s="2"/>
        <tr r="X21" s="2"/>
      </tp>
      <tp>
        <v>1</v>
        <stp/>
        <stp>VOLUME</stp>
        <stp>.SPY251231C566</stp>
        <tr r="X21" s="2"/>
        <tr r="X21" s="2"/>
      </tp>
      <tp>
        <v>14</v>
        <stp/>
        <stp>VOLUME</stp>
        <stp>.SPY251231P565</stp>
        <tr r="X22" s="2"/>
        <tr r="X22" s="2"/>
      </tp>
      <tp>
        <v>24</v>
        <stp/>
        <stp>VOLUME</stp>
        <stp>.SPY251231C565</stp>
        <tr r="X22" s="2"/>
        <tr r="X22" s="2"/>
      </tp>
      <tp>
        <v>1</v>
        <stp/>
        <stp>VOLUME</stp>
        <stp>.SPY251231P564</stp>
        <tr r="X23" s="2"/>
        <tr r="X23" s="2"/>
      </tp>
      <tp t="s">
        <v>N/A</v>
        <stp/>
        <stp>VOLUME</stp>
        <stp>.SPY251231C564</stp>
        <tr r="X23" s="2"/>
      </tp>
      <tp>
        <v>2</v>
        <stp/>
        <stp>VOLUME</stp>
        <stp>.SPY251231P563</stp>
        <tr r="X24" s="2"/>
        <tr r="X24" s="2"/>
      </tp>
      <tp>
        <v>6</v>
        <stp/>
        <stp>VOLUME</stp>
        <stp>.SPY251231C563</stp>
        <tr r="X24" s="2"/>
        <tr r="X24" s="2"/>
      </tp>
      <tp>
        <v>24</v>
        <stp/>
        <stp>VOLUME</stp>
        <stp>.SPY251231P562</stp>
        <tr r="X25" s="2"/>
        <tr r="X25" s="2"/>
      </tp>
      <tp>
        <v>6</v>
        <stp/>
        <stp>VOLUME</stp>
        <stp>.SPY251231C562</stp>
        <tr r="X25" s="2"/>
        <tr r="X25" s="2"/>
      </tp>
      <tp t="s">
        <v>N/A</v>
        <stp/>
        <stp>VOLUME</stp>
        <stp>.SPY251219P549</stp>
        <tr r="W38" s="2"/>
      </tp>
      <tp>
        <v>2</v>
        <stp/>
        <stp>VOLUME</stp>
        <stp>.SPY251231P561</stp>
        <tr r="X26" s="2"/>
        <tr r="X26" s="2"/>
      </tp>
      <tp t="s">
        <v>N/A</v>
        <stp/>
        <stp>VOLUME</stp>
        <stp>.SPY251219C549</stp>
        <tr r="W38" s="2"/>
      </tp>
      <tp>
        <v>14</v>
        <stp/>
        <stp>VOLUME</stp>
        <stp>.SPY251231C561</stp>
        <tr r="X26" s="2"/>
        <tr r="X26" s="2"/>
      </tp>
      <tp t="s">
        <v>N/A</v>
        <stp/>
        <stp>VOLUME</stp>
        <stp>.SPY251219P548</stp>
        <tr r="W39" s="2"/>
      </tp>
      <tp>
        <v>81</v>
        <stp/>
        <stp>VOLUME</stp>
        <stp>.SPY251231P560</stp>
        <tr r="X27" s="2"/>
        <tr r="X27" s="2"/>
      </tp>
      <tp t="s">
        <v>N/A</v>
        <stp/>
        <stp>VOLUME</stp>
        <stp>.SPY251219C548</stp>
        <tr r="W39" s="2"/>
      </tp>
      <tp>
        <v>16</v>
        <stp/>
        <stp>VOLUME</stp>
        <stp>.SPY251231C560</stp>
        <tr r="X27" s="2"/>
        <tr r="X27" s="2"/>
      </tp>
      <tp>
        <v>2</v>
        <stp/>
        <stp>VOLUME</stp>
        <stp>.SPY251231P569</stp>
        <tr r="X18" s="2"/>
        <tr r="X18" s="2"/>
      </tp>
      <tp>
        <v>5</v>
        <stp/>
        <stp>VOLUME</stp>
        <stp>.SPY251231C569</stp>
        <tr r="X18" s="2"/>
        <tr r="X18" s="2"/>
      </tp>
      <tp>
        <v>2</v>
        <stp/>
        <stp>VOLUME</stp>
        <stp>.SPY251231P568</stp>
        <tr r="X19" s="2"/>
        <tr r="X19" s="2"/>
      </tp>
      <tp t="s">
        <v>N/A</v>
        <stp/>
        <stp>VOLUME</stp>
        <stp>.SPY251231C568</stp>
        <tr r="X19" s="2"/>
      </tp>
      <tp t="s">
        <v>N/A</v>
        <stp/>
        <stp>VOLUME</stp>
        <stp>.SPY251231P577</stp>
        <tr r="X10" s="2"/>
      </tp>
      <tp>
        <v>1</v>
        <stp/>
        <stp>VOLUME</stp>
        <stp>.SPY251231C577</stp>
        <tr r="X10" s="2"/>
        <tr r="X10" s="2"/>
      </tp>
      <tp t="s">
        <v>N/A</v>
        <stp/>
        <stp>VOLUME</stp>
        <stp>.SPY251231P576</stp>
        <tr r="X11" s="2"/>
      </tp>
      <tp t="s">
        <v>N/A</v>
        <stp/>
        <stp>VOLUME</stp>
        <stp>.SPY251231C576</stp>
        <tr r="X11" s="2"/>
      </tp>
      <tp t="s">
        <v>N/A</v>
        <stp/>
        <stp>VOLUME</stp>
        <stp>.SPY251231P575</stp>
        <tr r="X12" s="2"/>
      </tp>
      <tp t="s">
        <v>N/A</v>
        <stp/>
        <stp>VOLUME</stp>
        <stp>.SPY251231C575</stp>
        <tr r="X12" s="2"/>
      </tp>
      <tp t="s">
        <v>N/A</v>
        <stp/>
        <stp>VOLUME</stp>
        <stp>.SPY251231P574</stp>
        <tr r="X13" s="2"/>
      </tp>
      <tp t="s">
        <v>N/A</v>
        <stp/>
        <stp>VOLUME</stp>
        <stp>.SPY251231C574</stp>
        <tr r="X13" s="2"/>
      </tp>
      <tp>
        <v>1</v>
        <stp/>
        <stp>VOLUME</stp>
        <stp>.SPY251231P573</stp>
        <tr r="X14" s="2"/>
        <tr r="X14" s="2"/>
      </tp>
      <tp t="s">
        <v>N/A</v>
        <stp/>
        <stp>VOLUME</stp>
        <stp>.SPY251231C573</stp>
        <tr r="X14" s="2"/>
      </tp>
      <tp t="s">
        <v>N/A</v>
        <stp/>
        <stp>VOLUME</stp>
        <stp>.SPY251231P572</stp>
        <tr r="X15" s="2"/>
      </tp>
      <tp t="s">
        <v>N/A</v>
        <stp/>
        <stp>VOLUME</stp>
        <stp>.SPY251231C572</stp>
        <tr r="X15" s="2"/>
      </tp>
      <tp t="s">
        <v>N/A</v>
        <stp/>
        <stp>VOLUME</stp>
        <stp>.SPY251219P559</stp>
        <tr r="W28" s="2"/>
      </tp>
      <tp t="s">
        <v>N/A</v>
        <stp/>
        <stp>VOLUME</stp>
        <stp>.SPY251231P571</stp>
        <tr r="X16" s="2"/>
      </tp>
      <tp t="s">
        <v>N/A</v>
        <stp/>
        <stp>VOLUME</stp>
        <stp>.SPY251219C559</stp>
        <tr r="W28" s="2"/>
      </tp>
      <tp t="s">
        <v>N/A</v>
        <stp/>
        <stp>VOLUME</stp>
        <stp>.SPY251231C571</stp>
        <tr r="X16" s="2"/>
      </tp>
      <tp t="s">
        <v>N/A</v>
        <stp/>
        <stp>VOLUME</stp>
        <stp>.SPY251219P558</stp>
        <tr r="W29" s="2"/>
      </tp>
      <tp>
        <v>8</v>
        <stp/>
        <stp>VOLUME</stp>
        <stp>.SPY251231P570</stp>
        <tr r="X17" s="2"/>
        <tr r="X17" s="2"/>
      </tp>
      <tp t="s">
        <v>N/A</v>
        <stp/>
        <stp>VOLUME</stp>
        <stp>.SPY251219C558</stp>
        <tr r="W29" s="2"/>
      </tp>
      <tp>
        <v>3</v>
        <stp/>
        <stp>VOLUME</stp>
        <stp>.SPY251231C570</stp>
        <tr r="X17" s="2"/>
        <tr r="X17" s="2"/>
      </tp>
      <tp t="s">
        <v>N/A</v>
        <stp/>
        <stp>VOLUME</stp>
        <stp>.SPY251219P557</stp>
        <tr r="W30" s="2"/>
      </tp>
      <tp t="s">
        <v>N/A</v>
        <stp/>
        <stp>VOLUME</stp>
        <stp>.SPY251219C557</stp>
        <tr r="W30" s="2"/>
      </tp>
      <tp t="s">
        <v>N/A</v>
        <stp/>
        <stp>VOLUME</stp>
        <stp>.SPY251219P556</stp>
        <tr r="W31" s="2"/>
      </tp>
      <tp t="s">
        <v>N/A</v>
        <stp/>
        <stp>VOLUME</stp>
        <stp>.SPY251219C556</stp>
        <tr r="W31" s="2"/>
      </tp>
      <tp>
        <v>757</v>
        <stp/>
        <stp>VOLUME</stp>
        <stp>.SPY251219P555</stp>
        <tr r="W32" s="2"/>
        <tr r="W32" s="2"/>
      </tp>
      <tp>
        <v>61</v>
        <stp/>
        <stp>VOLUME</stp>
        <stp>.SPY251219C555</stp>
        <tr r="W32" s="2"/>
        <tr r="W32" s="2"/>
      </tp>
      <tp t="s">
        <v>N/A</v>
        <stp/>
        <stp>VOLUME</stp>
        <stp>.SPY251219P554</stp>
        <tr r="W33" s="2"/>
      </tp>
      <tp t="s">
        <v>N/A</v>
        <stp/>
        <stp>VOLUME</stp>
        <stp>.SPY251219C554</stp>
        <tr r="W33" s="2"/>
      </tp>
      <tp t="s">
        <v>N/A</v>
        <stp/>
        <stp>VOLUME</stp>
        <stp>.SPY251219P553</stp>
        <tr r="W34" s="2"/>
      </tp>
      <tp t="s">
        <v>N/A</v>
        <stp/>
        <stp>VOLUME</stp>
        <stp>.SPY251219C553</stp>
        <tr r="W34" s="2"/>
      </tp>
      <tp t="s">
        <v>N/A</v>
        <stp/>
        <stp>VOLUME</stp>
        <stp>.SPY251219P552</stp>
        <tr r="W35" s="2"/>
      </tp>
      <tp t="s">
        <v>N/A</v>
        <stp/>
        <stp>VOLUME</stp>
        <stp>.SPY251219C552</stp>
        <tr r="W35" s="2"/>
      </tp>
      <tp t="s">
        <v>N/A</v>
        <stp/>
        <stp>VOLUME</stp>
        <stp>.SPY251219P551</stp>
        <tr r="W36" s="2"/>
      </tp>
      <tp t="s">
        <v>N/A</v>
        <stp/>
        <stp>VOLUME</stp>
        <stp>.SPY251231P579</stp>
        <tr r="X8" s="2"/>
      </tp>
      <tp t="s">
        <v>N/A</v>
        <stp/>
        <stp>VOLUME</stp>
        <stp>.SPY251219C551</stp>
        <tr r="W36" s="2"/>
      </tp>
      <tp t="s">
        <v>N/A</v>
        <stp/>
        <stp>VOLUME</stp>
        <stp>.SPY251231C579</stp>
        <tr r="X8" s="2"/>
      </tp>
      <tp>
        <v>208</v>
        <stp/>
        <stp>VOLUME</stp>
        <stp>.SPY251219P550</stp>
        <tr r="W37" s="2"/>
        <tr r="W37" s="2"/>
      </tp>
      <tp t="s">
        <v>N/A</v>
        <stp/>
        <stp>VOLUME</stp>
        <stp>.SPY251231P578</stp>
        <tr r="X9" s="2"/>
      </tp>
      <tp>
        <v>38</v>
        <stp/>
        <stp>VOLUME</stp>
        <stp>.SPY251219C550</stp>
        <tr r="W37" s="2"/>
        <tr r="W37" s="2"/>
      </tp>
      <tp t="s">
        <v>N/A</v>
        <stp/>
        <stp>VOLUME</stp>
        <stp>.SPY251231C578</stp>
        <tr r="X9" s="2"/>
      </tp>
      <tp t="s">
        <v>N/A</v>
        <stp/>
        <stp>VOLUME</stp>
        <stp>.SPY251219P569</stp>
        <tr r="W18" s="2"/>
      </tp>
      <tp t="s">
        <v>N/A</v>
        <stp/>
        <stp>VOLUME</stp>
        <stp>.SPY251219C569</stp>
        <tr r="W18" s="2"/>
      </tp>
      <tp t="s">
        <v>N/A</v>
        <stp/>
        <stp>VOLUME</stp>
        <stp>.SPY251219P568</stp>
        <tr r="W19" s="2"/>
      </tp>
      <tp t="s">
        <v>N/A</v>
        <stp/>
        <stp>VOLUME</stp>
        <stp>.SPY251219C568</stp>
        <tr r="W19" s="2"/>
      </tp>
      <tp t="s">
        <v>N/A</v>
        <stp/>
        <stp>VOLUME</stp>
        <stp>.SPY251219P567</stp>
        <tr r="W20" s="2"/>
      </tp>
      <tp t="s">
        <v>N/A</v>
        <stp/>
        <stp>VOLUME</stp>
        <stp>.SPY251219C567</stp>
        <tr r="W20" s="2"/>
      </tp>
      <tp t="s">
        <v>N/A</v>
        <stp/>
        <stp>VOLUME</stp>
        <stp>.SPY251219P566</stp>
        <tr r="W21" s="2"/>
      </tp>
      <tp t="s">
        <v>N/A</v>
        <stp/>
        <stp>VOLUME</stp>
        <stp>.SPY251219C566</stp>
        <tr r="W21" s="2"/>
      </tp>
      <tp>
        <v>197</v>
        <stp/>
        <stp>VOLUME</stp>
        <stp>.SPY251219P565</stp>
        <tr r="W22" s="2"/>
        <tr r="W22" s="2"/>
      </tp>
      <tp>
        <v>241</v>
        <stp/>
        <stp>VOLUME</stp>
        <stp>.SPY251219C565</stp>
        <tr r="W22" s="2"/>
        <tr r="W22" s="2"/>
      </tp>
      <tp t="s">
        <v>N/A</v>
        <stp/>
        <stp>VOLUME</stp>
        <stp>.SPY251219P564</stp>
        <tr r="W23" s="2"/>
      </tp>
      <tp t="s">
        <v>N/A</v>
        <stp/>
        <stp>VOLUME</stp>
        <stp>.SPY251219C564</stp>
        <tr r="W23" s="2"/>
      </tp>
      <tp t="s">
        <v>N/A</v>
        <stp/>
        <stp>VOLUME</stp>
        <stp>.SPY251219P563</stp>
        <tr r="W24" s="2"/>
      </tp>
      <tp t="s">
        <v>N/A</v>
        <stp/>
        <stp>VOLUME</stp>
        <stp>.SPY251219C563</stp>
        <tr r="W24" s="2"/>
      </tp>
      <tp t="s">
        <v>N/A</v>
        <stp/>
        <stp>VOLUME</stp>
        <stp>.SPY251219P562</stp>
        <tr r="W25" s="2"/>
      </tp>
      <tp t="s">
        <v>N/A</v>
        <stp/>
        <stp>VOLUME</stp>
        <stp>.SPY251219C562</stp>
        <tr r="W25" s="2"/>
      </tp>
      <tp t="s">
        <v>N/A</v>
        <stp/>
        <stp>VOLUME</stp>
        <stp>.SPY251219P561</stp>
        <tr r="W26" s="2"/>
      </tp>
      <tp>
        <v>1</v>
        <stp/>
        <stp>VOLUME</stp>
        <stp>.SPY251231P549</stp>
        <tr r="X38" s="2"/>
        <tr r="X38" s="2"/>
      </tp>
      <tp t="s">
        <v>N/A</v>
        <stp/>
        <stp>VOLUME</stp>
        <stp>.SPY251219C561</stp>
        <tr r="W26" s="2"/>
      </tp>
      <tp t="s">
        <v>N/A</v>
        <stp/>
        <stp>VOLUME</stp>
        <stp>.SPY251231C549</stp>
        <tr r="X38" s="2"/>
      </tp>
      <tp>
        <v>620</v>
        <stp/>
        <stp>VOLUME</stp>
        <stp>.SPY251219P560</stp>
        <tr r="W27" s="2"/>
        <tr r="W27" s="2"/>
      </tp>
      <tp t="s">
        <v>N/A</v>
        <stp/>
        <stp>VOLUME</stp>
        <stp>.SPY251231P548</stp>
        <tr r="X39" s="2"/>
      </tp>
      <tp>
        <v>115</v>
        <stp/>
        <stp>VOLUME</stp>
        <stp>.SPY251219C560</stp>
        <tr r="W27" s="2"/>
        <tr r="W27" s="2"/>
      </tp>
      <tp t="s">
        <v>N/A</v>
        <stp/>
        <stp>VOLUME</stp>
        <stp>.SPY251231C548</stp>
        <tr r="X39" s="2"/>
      </tp>
      <tp>
        <v>4</v>
        <stp/>
        <stp>VOLUME</stp>
        <stp>.SPY251231P557</stp>
        <tr r="X30" s="2"/>
        <tr r="X30" s="2"/>
      </tp>
      <tp t="s">
        <v>N/A</v>
        <stp/>
        <stp>VOLUME</stp>
        <stp>.SPY251231C557</stp>
        <tr r="X30" s="2"/>
      </tp>
      <tp>
        <v>1</v>
        <stp/>
        <stp>VOLUME</stp>
        <stp>.SPY251231P556</stp>
        <tr r="X31" s="2"/>
        <tr r="X31" s="2"/>
      </tp>
      <tp t="s">
        <v>N/A</v>
        <stp/>
        <stp>VOLUME</stp>
        <stp>.SPY251231C556</stp>
        <tr r="X31" s="2"/>
      </tp>
      <tp>
        <v>38</v>
        <stp/>
        <stp>VOLUME</stp>
        <stp>.SPY251231P555</stp>
        <tr r="X32" s="2"/>
        <tr r="X32" s="2"/>
      </tp>
      <tp>
        <v>1</v>
        <stp/>
        <stp>VOLUME</stp>
        <stp>.SPY251231C555</stp>
        <tr r="X32" s="2"/>
        <tr r="X32" s="2"/>
      </tp>
      <tp t="s">
        <v>N/A</v>
        <stp/>
        <stp>VOLUME</stp>
        <stp>.SPY251231P554</stp>
        <tr r="X33" s="2"/>
      </tp>
      <tp t="s">
        <v>N/A</v>
        <stp/>
        <stp>VOLUME</stp>
        <stp>.SPY251231C554</stp>
        <tr r="X33" s="2"/>
      </tp>
      <tp t="s">
        <v>N/A</v>
        <stp/>
        <stp>VOLUME</stp>
        <stp>.SPY251231P553</stp>
        <tr r="X34" s="2"/>
      </tp>
      <tp t="s">
        <v>N/A</v>
        <stp/>
        <stp>VOLUME</stp>
        <stp>.SPY251231C553</stp>
        <tr r="X34" s="2"/>
      </tp>
      <tp>
        <v>1</v>
        <stp/>
        <stp>VOLUME</stp>
        <stp>.SPY251231P552</stp>
        <tr r="X35" s="2"/>
        <tr r="X35" s="2"/>
      </tp>
      <tp t="s">
        <v>N/A</v>
        <stp/>
        <stp>VOLUME</stp>
        <stp>.SPY251231C552</stp>
        <tr r="X35" s="2"/>
      </tp>
      <tp t="s">
        <v>N/A</v>
        <stp/>
        <stp>VOLUME</stp>
        <stp>.SPY251219P579</stp>
        <tr r="W8" s="2"/>
      </tp>
      <tp>
        <v>1</v>
        <stp/>
        <stp>VOLUME</stp>
        <stp>.SPY251231P551</stp>
        <tr r="X36" s="2"/>
        <tr r="X36" s="2"/>
      </tp>
      <tp t="s">
        <v>N/A</v>
        <stp/>
        <stp>VOLUME</stp>
        <stp>.SPY251219C579</stp>
        <tr r="W8" s="2"/>
      </tp>
      <tp t="s">
        <v>N/A</v>
        <stp/>
        <stp>VOLUME</stp>
        <stp>.SPY251231C551</stp>
        <tr r="X36" s="2"/>
      </tp>
      <tp t="s">
        <v>N/A</v>
        <stp/>
        <stp>VOLUME</stp>
        <stp>.SPY251219P578</stp>
        <tr r="W9" s="2"/>
      </tp>
      <tp>
        <v>78</v>
        <stp/>
        <stp>VOLUME</stp>
        <stp>.SPY251231P550</stp>
        <tr r="X37" s="2"/>
        <tr r="X37" s="2"/>
      </tp>
      <tp t="s">
        <v>N/A</v>
        <stp/>
        <stp>VOLUME</stp>
        <stp>.SPY251219C578</stp>
        <tr r="W9" s="2"/>
      </tp>
      <tp>
        <v>14</v>
        <stp/>
        <stp>VOLUME</stp>
        <stp>.SPY251231C550</stp>
        <tr r="X37" s="2"/>
        <tr r="X37" s="2"/>
      </tp>
      <tp t="s">
        <v>N/A</v>
        <stp/>
        <stp>VOLUME</stp>
        <stp>.SPY251219P577</stp>
        <tr r="W10" s="2"/>
      </tp>
      <tp t="s">
        <v>N/A</v>
        <stp/>
        <stp>VOLUME</stp>
        <stp>.SPY251219C577</stp>
        <tr r="W10" s="2"/>
      </tp>
      <tp t="s">
        <v>N/A</v>
        <stp/>
        <stp>VOLUME</stp>
        <stp>.SPY251219P576</stp>
        <tr r="W11" s="2"/>
      </tp>
      <tp t="s">
        <v>N/A</v>
        <stp/>
        <stp>VOLUME</stp>
        <stp>.SPY251219C576</stp>
        <tr r="W11" s="2"/>
      </tp>
      <tp>
        <v>5</v>
        <stp/>
        <stp>VOLUME</stp>
        <stp>.SPY251219P575</stp>
        <tr r="W12" s="2"/>
        <tr r="W12" s="2"/>
      </tp>
      <tp>
        <v>6</v>
        <stp/>
        <stp>VOLUME</stp>
        <stp>.SPY251219C575</stp>
        <tr r="W12" s="2"/>
        <tr r="W12" s="2"/>
      </tp>
      <tp t="s">
        <v>N/A</v>
        <stp/>
        <stp>VOLUME</stp>
        <stp>.SPY251219P574</stp>
        <tr r="W13" s="2"/>
      </tp>
      <tp t="s">
        <v>N/A</v>
        <stp/>
        <stp>VOLUME</stp>
        <stp>.SPY251219C574</stp>
        <tr r="W13" s="2"/>
      </tp>
      <tp t="s">
        <v>N/A</v>
        <stp/>
        <stp>VOLUME</stp>
        <stp>.SPY251219P573</stp>
        <tr r="W14" s="2"/>
      </tp>
      <tp t="s">
        <v>N/A</v>
        <stp/>
        <stp>VOLUME</stp>
        <stp>.SPY251219C573</stp>
        <tr r="W14" s="2"/>
      </tp>
      <tp t="s">
        <v>N/A</v>
        <stp/>
        <stp>VOLUME</stp>
        <stp>.SPY251219P572</stp>
        <tr r="W15" s="2"/>
      </tp>
      <tp t="s">
        <v>N/A</v>
        <stp/>
        <stp>VOLUME</stp>
        <stp>.SPY251219C572</stp>
        <tr r="W15" s="2"/>
      </tp>
      <tp t="s">
        <v>N/A</v>
        <stp/>
        <stp>VOLUME</stp>
        <stp>.SPY251219P571</stp>
        <tr r="W16" s="2"/>
      </tp>
      <tp>
        <v>3</v>
        <stp/>
        <stp>VOLUME</stp>
        <stp>.SPY251231P559</stp>
        <tr r="X28" s="2"/>
        <tr r="X28" s="2"/>
      </tp>
      <tp t="s">
        <v>N/A</v>
        <stp/>
        <stp>VOLUME</stp>
        <stp>.SPY251219C571</stp>
        <tr r="W16" s="2"/>
      </tp>
      <tp>
        <v>8</v>
        <stp/>
        <stp>VOLUME</stp>
        <stp>.SPY251231C559</stp>
        <tr r="X28" s="2"/>
        <tr r="X28" s="2"/>
      </tp>
      <tp>
        <v>20</v>
        <stp/>
        <stp>VOLUME</stp>
        <stp>.SPY251219P570</stp>
        <tr r="W17" s="2"/>
        <tr r="W17" s="2"/>
      </tp>
      <tp t="s">
        <v>N/A</v>
        <stp/>
        <stp>VOLUME</stp>
        <stp>.SPY251231P558</stp>
        <tr r="X29" s="2"/>
      </tp>
      <tp>
        <v>37</v>
        <stp/>
        <stp>VOLUME</stp>
        <stp>.SPY251219C570</stp>
        <tr r="W17" s="2"/>
        <tr r="W17" s="2"/>
      </tp>
      <tp t="s">
        <v>N/A</v>
        <stp/>
        <stp>VOLUME</stp>
        <stp>.SPY251231C558</stp>
        <tr r="X29" s="2"/>
      </tp>
      <tp t="s">
        <v>N/A</v>
        <stp/>
        <stp>VOLUME</stp>
        <stp>.QQQ250815P481</stp>
        <tr r="O67" s="2"/>
      </tp>
      <tp t="s">
        <v>N/A</v>
        <stp/>
        <stp>VOLUME</stp>
        <stp>.QQQ250815C481</stp>
        <tr r="O67" s="2"/>
      </tp>
      <tp>
        <v>181</v>
        <stp/>
        <stp>VOLUME</stp>
        <stp>.QQQ250815P480</stp>
        <tr r="O68" s="2"/>
        <tr r="O68" s="2"/>
      </tp>
      <tp>
        <v>59</v>
        <stp/>
        <stp>VOLUME</stp>
        <stp>.QQQ250815C480</stp>
        <tr r="O68" s="2"/>
        <tr r="O68" s="2"/>
      </tp>
      <tp t="s">
        <v>N/A</v>
        <stp/>
        <stp>VOLUME</stp>
        <stp>.QQQ250815P483</stp>
        <tr r="O65" s="2"/>
      </tp>
      <tp t="s">
        <v>N/A</v>
        <stp/>
        <stp>VOLUME</stp>
        <stp>.QQQ250815C483</stp>
        <tr r="O65" s="2"/>
      </tp>
      <tp t="s">
        <v>N/A</v>
        <stp/>
        <stp>VOLUME</stp>
        <stp>.QQQ250815P482</stp>
        <tr r="O66" s="2"/>
      </tp>
      <tp t="s">
        <v>N/A</v>
        <stp/>
        <stp>VOLUME</stp>
        <stp>.QQQ250815C482</stp>
        <tr r="O66" s="2"/>
      </tp>
      <tp>
        <v>99</v>
        <stp/>
        <stp>VOLUME</stp>
        <stp>.QQQ250815P485</stp>
        <tr r="O63" s="2"/>
        <tr r="O63" s="2"/>
      </tp>
      <tp>
        <v>83</v>
        <stp/>
        <stp>VOLUME</stp>
        <stp>.QQQ250815C485</stp>
        <tr r="O63" s="2"/>
        <tr r="O63" s="2"/>
      </tp>
      <tp t="s">
        <v>N/A</v>
        <stp/>
        <stp>VOLUME</stp>
        <stp>.QQQ250815P484</stp>
        <tr r="O64" s="2"/>
      </tp>
      <tp t="s">
        <v>N/A</v>
        <stp/>
        <stp>VOLUME</stp>
        <stp>.QQQ250815C484</stp>
        <tr r="O64" s="2"/>
      </tp>
      <tp t="s">
        <v>N/A</v>
        <stp/>
        <stp>VOLUME</stp>
        <stp>.QQQ250815P487</stp>
        <tr r="O61" s="2"/>
      </tp>
      <tp t="s">
        <v>N/A</v>
        <stp/>
        <stp>VOLUME</stp>
        <stp>.QQQ250815C487</stp>
        <tr r="O61" s="2"/>
      </tp>
      <tp t="s">
        <v>N/A</v>
        <stp/>
        <stp>VOLUME</stp>
        <stp>.QQQ250815P486</stp>
        <tr r="O62" s="2"/>
      </tp>
      <tp t="s">
        <v>N/A</v>
        <stp/>
        <stp>VOLUME</stp>
        <stp>.QQQ250815C486</stp>
        <tr r="O62" s="2"/>
      </tp>
      <tp t="s">
        <v>N/A</v>
        <stp/>
        <stp>VOLUME</stp>
        <stp>.QQQ250815P489</stp>
        <tr r="O59" s="2"/>
      </tp>
      <tp t="s">
        <v>N/A</v>
        <stp/>
        <stp>VOLUME</stp>
        <stp>.QQQ250815C489</stp>
        <tr r="O59" s="2"/>
      </tp>
      <tp t="s">
        <v>N/A</v>
        <stp/>
        <stp>VOLUME</stp>
        <stp>.QQQ250815P488</stp>
        <tr r="O60" s="2"/>
      </tp>
      <tp t="s">
        <v>N/A</v>
        <stp/>
        <stp>VOLUME</stp>
        <stp>.QQQ250815C488</stp>
        <tr r="O60" s="2"/>
      </tp>
      <tp t="s">
        <v>N/A</v>
        <stp/>
        <stp>VOLUME</stp>
        <stp>.QQQ250815P491</stp>
        <tr r="O57" s="2"/>
      </tp>
      <tp t="s">
        <v>N/A</v>
        <stp/>
        <stp>VOLUME</stp>
        <stp>.QQQ250815C491</stp>
        <tr r="O57" s="2"/>
      </tp>
      <tp>
        <v>82</v>
        <stp/>
        <stp>VOLUME</stp>
        <stp>.QQQ250815P490</stp>
        <tr r="O58" s="2"/>
        <tr r="O58" s="2"/>
      </tp>
      <tp>
        <v>297</v>
        <stp/>
        <stp>VOLUME</stp>
        <stp>.QQQ250815C490</stp>
        <tr r="O58" s="2"/>
        <tr r="O58" s="2"/>
      </tp>
      <tp t="s">
        <v>N/A</v>
        <stp/>
        <stp>VOLUME</stp>
        <stp>.QQQ250815P493</stp>
        <tr r="O55" s="2"/>
      </tp>
      <tp t="s">
        <v>N/A</v>
        <stp/>
        <stp>VOLUME</stp>
        <stp>.QQQ250815C493</stp>
        <tr r="O55" s="2"/>
      </tp>
      <tp t="s">
        <v>N/A</v>
        <stp/>
        <stp>VOLUME</stp>
        <stp>.QQQ250815P492</stp>
        <tr r="O56" s="2"/>
      </tp>
      <tp t="s">
        <v>N/A</v>
        <stp/>
        <stp>VOLUME</stp>
        <stp>.QQQ250815C492</stp>
        <tr r="O56" s="2"/>
      </tp>
      <tp>
        <v>10</v>
        <stp/>
        <stp>VOLUME</stp>
        <stp>.QQQ250815P495</stp>
        <tr r="O53" s="2"/>
        <tr r="O53" s="2"/>
      </tp>
      <tp>
        <v>70</v>
        <stp/>
        <stp>VOLUME</stp>
        <stp>.QQQ250815C495</stp>
        <tr r="O53" s="2"/>
        <tr r="O53" s="2"/>
      </tp>
      <tp t="s">
        <v>N/A</v>
        <stp/>
        <stp>VOLUME</stp>
        <stp>.QQQ250815P494</stp>
        <tr r="O54" s="2"/>
      </tp>
      <tp t="s">
        <v>N/A</v>
        <stp/>
        <stp>VOLUME</stp>
        <stp>.QQQ250815C494</stp>
        <tr r="O54" s="2"/>
      </tp>
      <tp t="s">
        <v>N/A</v>
        <stp/>
        <stp>VOLUME</stp>
        <stp>.QQQ250815P497</stp>
        <tr r="O51" s="2"/>
      </tp>
      <tp t="s">
        <v>N/A</v>
        <stp/>
        <stp>VOLUME</stp>
        <stp>.QQQ250815C497</stp>
        <tr r="O51" s="2"/>
      </tp>
      <tp t="s">
        <v>N/A</v>
        <stp/>
        <stp>VOLUME</stp>
        <stp>.QQQ250815P496</stp>
        <tr r="O52" s="2"/>
      </tp>
      <tp t="s">
        <v>N/A</v>
        <stp/>
        <stp>VOLUME</stp>
        <stp>.QQQ250815C496</stp>
        <tr r="O52" s="2"/>
      </tp>
      <tp t="s">
        <v>N/A</v>
        <stp/>
        <stp>VOLUME</stp>
        <stp>.QQQ250815P499</stp>
        <tr r="O49" s="2"/>
      </tp>
      <tp t="s">
        <v>N/A</v>
        <stp/>
        <stp>VOLUME</stp>
        <stp>.QQQ250815C499</stp>
        <tr r="O49" s="2"/>
      </tp>
      <tp t="s">
        <v>N/A</v>
        <stp/>
        <stp>VOLUME</stp>
        <stp>.QQQ250815P498</stp>
        <tr r="O50" s="2"/>
      </tp>
      <tp t="s">
        <v>N/A</v>
        <stp/>
        <stp>VOLUME</stp>
        <stp>.QQQ250815C498</stp>
        <tr r="O50" s="2"/>
      </tp>
      <tp t="s">
        <v>N/A</v>
        <stp/>
        <stp>VOLUME</stp>
        <stp>.QQQ250829P499</stp>
        <tr r="P49" s="2"/>
      </tp>
      <tp t="s">
        <v>N/A</v>
        <stp/>
        <stp>VOLUME</stp>
        <stp>.QQQ250829C499</stp>
        <tr r="P49" s="2"/>
      </tp>
      <tp t="s">
        <v>N/A</v>
        <stp/>
        <stp>VOLUME</stp>
        <stp>.QQQ250829P498</stp>
        <tr r="P50" s="2"/>
      </tp>
      <tp t="s">
        <v>N/A</v>
        <stp/>
        <stp>VOLUME</stp>
        <stp>.QQQ250829C498</stp>
        <tr r="P50" s="2"/>
      </tp>
      <tp>
        <v>8</v>
        <stp/>
        <stp>VOLUME</stp>
        <stp>.QQQ250829P495</stp>
        <tr r="P53" s="2"/>
        <tr r="P53" s="2"/>
      </tp>
      <tp>
        <v>31</v>
        <stp/>
        <stp>VOLUME</stp>
        <stp>.QQQ250829C495</stp>
        <tr r="P53" s="2"/>
        <tr r="P53" s="2"/>
      </tp>
      <tp t="s">
        <v>N/A</v>
        <stp/>
        <stp>VOLUME</stp>
        <stp>.QQQ250829P494</stp>
        <tr r="P54" s="2"/>
      </tp>
      <tp t="s">
        <v>N/A</v>
        <stp/>
        <stp>VOLUME</stp>
        <stp>.QQQ250829C494</stp>
        <tr r="P54" s="2"/>
      </tp>
      <tp t="s">
        <v>N/A</v>
        <stp/>
        <stp>VOLUME</stp>
        <stp>.QQQ250829P497</stp>
        <tr r="P51" s="2"/>
      </tp>
      <tp t="s">
        <v>N/A</v>
        <stp/>
        <stp>VOLUME</stp>
        <stp>.QQQ250829C497</stp>
        <tr r="P51" s="2"/>
      </tp>
      <tp t="s">
        <v>N/A</v>
        <stp/>
        <stp>VOLUME</stp>
        <stp>.QQQ250829P496</stp>
        <tr r="P52" s="2"/>
      </tp>
      <tp t="s">
        <v>N/A</v>
        <stp/>
        <stp>VOLUME</stp>
        <stp>.QQQ250829C496</stp>
        <tr r="P52" s="2"/>
      </tp>
      <tp t="s">
        <v>N/A</v>
        <stp/>
        <stp>VOLUME</stp>
        <stp>.QQQ250829P491</stp>
        <tr r="P57" s="2"/>
      </tp>
      <tp t="s">
        <v>N/A</v>
        <stp/>
        <stp>VOLUME</stp>
        <stp>.QQQ250829C491</stp>
        <tr r="P57" s="2"/>
      </tp>
      <tp>
        <v>14</v>
        <stp/>
        <stp>VOLUME</stp>
        <stp>.QQQ250829P490</stp>
        <tr r="P58" s="2"/>
        <tr r="P58" s="2"/>
      </tp>
      <tp>
        <v>3</v>
        <stp/>
        <stp>VOLUME</stp>
        <stp>.QQQ250829C490</stp>
        <tr r="P58" s="2"/>
        <tr r="P58" s="2"/>
      </tp>
      <tp t="s">
        <v>N/A</v>
        <stp/>
        <stp>VOLUME</stp>
        <stp>.QQQ250829P493</stp>
        <tr r="P55" s="2"/>
      </tp>
      <tp t="s">
        <v>N/A</v>
        <stp/>
        <stp>VOLUME</stp>
        <stp>.QQQ250829C493</stp>
        <tr r="P55" s="2"/>
      </tp>
      <tp t="s">
        <v>N/A</v>
        <stp/>
        <stp>VOLUME</stp>
        <stp>.QQQ250829P492</stp>
        <tr r="P56" s="2"/>
      </tp>
      <tp t="s">
        <v>N/A</v>
        <stp/>
        <stp>VOLUME</stp>
        <stp>.QQQ250829C492</stp>
        <tr r="P56" s="2"/>
      </tp>
      <tp t="s">
        <v>N/A</v>
        <stp/>
        <stp>VOLUME</stp>
        <stp>.QQQ250829P489</stp>
        <tr r="P59" s="2"/>
      </tp>
      <tp t="s">
        <v>N/A</v>
        <stp/>
        <stp>VOLUME</stp>
        <stp>.QQQ250829C489</stp>
        <tr r="P59" s="2"/>
      </tp>
      <tp t="s">
        <v>N/A</v>
        <stp/>
        <stp>VOLUME</stp>
        <stp>.QQQ250829P488</stp>
        <tr r="P60" s="2"/>
      </tp>
      <tp t="s">
        <v>N/A</v>
        <stp/>
        <stp>VOLUME</stp>
        <stp>.SPY251121P582</stp>
        <tr r="U5" s="2"/>
      </tp>
      <tp t="s">
        <v>N/A</v>
        <stp/>
        <stp>VOLUME</stp>
        <stp>.QQQ250829C488</stp>
        <tr r="P60" s="2"/>
      </tp>
      <tp t="s">
        <v>N/A</v>
        <stp/>
        <stp>VOLUME</stp>
        <stp>.SPY251121C582</stp>
        <tr r="U5" s="2"/>
      </tp>
      <tp t="s">
        <v>N/A</v>
        <stp/>
        <stp>VOLUME</stp>
        <stp>.SPY251121P581</stp>
        <tr r="U6" s="2"/>
      </tp>
      <tp t="s">
        <v>N/A</v>
        <stp/>
        <stp>VOLUME</stp>
        <stp>.SPY251121C581</stp>
        <tr r="U6" s="2"/>
      </tp>
      <tp t="s">
        <v>N/A</v>
        <stp/>
        <stp>VOLUME</stp>
        <stp>.SPY251121P580</stp>
        <tr r="U7" s="2"/>
      </tp>
      <tp t="s">
        <v>N/A</v>
        <stp/>
        <stp>VOLUME</stp>
        <stp>.SPY251121C580</stp>
        <tr r="U7" s="2"/>
      </tp>
      <tp>
        <v>114</v>
        <stp/>
        <stp>VOLUME</stp>
        <stp>.QQQ250829P485</stp>
        <tr r="P63" s="2"/>
        <tr r="P63" s="2"/>
      </tp>
      <tp>
        <v>13</v>
        <stp/>
        <stp>VOLUME</stp>
        <stp>.QQQ250829C485</stp>
        <tr r="P63" s="2"/>
        <tr r="P63" s="2"/>
      </tp>
      <tp t="s">
        <v>N/A</v>
        <stp/>
        <stp>VOLUME</stp>
        <stp>.QQQ250829P484</stp>
        <tr r="P64" s="2"/>
      </tp>
      <tp t="s">
        <v>N/A</v>
        <stp/>
        <stp>VOLUME</stp>
        <stp>.QQQ250829C484</stp>
        <tr r="P64" s="2"/>
      </tp>
      <tp t="s">
        <v>N/A</v>
        <stp/>
        <stp>VOLUME</stp>
        <stp>.QQQ250829P487</stp>
        <tr r="P61" s="2"/>
      </tp>
      <tp t="s">
        <v>N/A</v>
        <stp/>
        <stp>VOLUME</stp>
        <stp>.QQQ250829C487</stp>
        <tr r="P61" s="2"/>
      </tp>
      <tp t="s">
        <v>N/A</v>
        <stp/>
        <stp>VOLUME</stp>
        <stp>.QQQ250829P486</stp>
        <tr r="P62" s="2"/>
      </tp>
      <tp t="s">
        <v>N/A</v>
        <stp/>
        <stp>VOLUME</stp>
        <stp>.QQQ250829C486</stp>
        <tr r="P62" s="2"/>
      </tp>
      <tp t="s">
        <v>N/A</v>
        <stp/>
        <stp>VOLUME</stp>
        <stp>.QQQ250829P481</stp>
        <tr r="P67" s="2"/>
      </tp>
      <tp t="s">
        <v>N/A</v>
        <stp/>
        <stp>VOLUME</stp>
        <stp>.SPY251128P582</stp>
        <tr r="V5" s="2"/>
      </tp>
      <tp t="s">
        <v>N/A</v>
        <stp/>
        <stp>VOLUME</stp>
        <stp>.QQQ250829C481</stp>
        <tr r="P67" s="2"/>
      </tp>
      <tp t="s">
        <v>N/A</v>
        <stp/>
        <stp>VOLUME</stp>
        <stp>.SPY251128C582</stp>
        <tr r="V5" s="2"/>
      </tp>
      <tp>
        <v>44</v>
        <stp/>
        <stp>VOLUME</stp>
        <stp>.QQQ250829P480</stp>
        <tr r="P68" s="2"/>
        <tr r="P68" s="2"/>
      </tp>
      <tp>
        <v>7</v>
        <stp/>
        <stp>VOLUME</stp>
        <stp>.QQQ250829C480</stp>
        <tr r="P68" s="2"/>
        <tr r="P68" s="2"/>
      </tp>
      <tp t="s">
        <v>N/A</v>
        <stp/>
        <stp>VOLUME</stp>
        <stp>.QQQ250829P483</stp>
        <tr r="P65" s="2"/>
      </tp>
      <tp t="s">
        <v>N/A</v>
        <stp/>
        <stp>VOLUME</stp>
        <stp>.SPY251128P580</stp>
        <tr r="V7" s="2"/>
      </tp>
      <tp t="s">
        <v>N/A</v>
        <stp/>
        <stp>VOLUME</stp>
        <stp>.QQQ250829C483</stp>
        <tr r="P65" s="2"/>
      </tp>
      <tp t="s">
        <v>N/A</v>
        <stp/>
        <stp>VOLUME</stp>
        <stp>.SPY251128C580</stp>
        <tr r="V7" s="2"/>
      </tp>
      <tp t="s">
        <v>N/A</v>
        <stp/>
        <stp>VOLUME</stp>
        <stp>.QQQ250829P482</stp>
        <tr r="P66" s="2"/>
      </tp>
      <tp t="s">
        <v>N/A</v>
        <stp/>
        <stp>VOLUME</stp>
        <stp>.SPY251128P581</stp>
        <tr r="V6" s="2"/>
      </tp>
      <tp t="s">
        <v>N/A</v>
        <stp/>
        <stp>VOLUME</stp>
        <stp>.QQQ250829C482</stp>
        <tr r="P66" s="2"/>
      </tp>
      <tp t="s">
        <v>N/A</v>
        <stp/>
        <stp>VOLUME</stp>
        <stp>.SPY251128C581</stp>
        <tr r="V6" s="2"/>
      </tp>
      <tp t="s">
        <v>N/A</v>
        <stp/>
        <stp>VOLUME</stp>
        <stp>.QQQ250919P501</stp>
        <tr r="Q47" s="2"/>
      </tp>
      <tp t="s">
        <v>N/A</v>
        <stp/>
        <stp>VOLUME</stp>
        <stp>.QQQ250919C501</stp>
        <tr r="Q47" s="2"/>
      </tp>
      <tp>
        <v>54</v>
        <stp/>
        <stp>VOLUME</stp>
        <stp>.QQQ250919P500</stp>
        <tr r="Q48" s="2"/>
        <tr r="Q48" s="2"/>
      </tp>
      <tp>
        <v>912</v>
        <stp/>
        <stp>VOLUME</stp>
        <stp>.QQQ250919C500</stp>
        <tr r="Q48" s="2"/>
        <tr r="Q48" s="2"/>
      </tp>
      <tp t="s">
        <v>N/A</v>
        <stp/>
        <stp>VOLUME</stp>
        <stp>.QQQ250919P502</stp>
        <tr r="Q46" s="2"/>
      </tp>
      <tp t="s">
        <v>N/A</v>
        <stp/>
        <stp>VOLUME</stp>
        <stp>.QQQ250919C502</stp>
        <tr r="Q46" s="2"/>
      </tp>
      <tp>
        <v>44</v>
        <stp/>
        <stp>VOLUME</stp>
        <stp>.QQQ250930P500</stp>
        <tr r="R48" s="2"/>
        <tr r="R48" s="2"/>
      </tp>
      <tp>
        <v>8</v>
        <stp/>
        <stp>VOLUME</stp>
        <stp>.QQQ250930C500</stp>
        <tr r="R48" s="2"/>
        <tr r="R48" s="2"/>
      </tp>
      <tp t="s">
        <v>N/A</v>
        <stp/>
        <stp>VOLUME</stp>
        <stp>.QQQ250930P501</stp>
        <tr r="R47" s="2"/>
      </tp>
      <tp t="s">
        <v>N/A</v>
        <stp/>
        <stp>VOLUME</stp>
        <stp>.QQQ250930C501</stp>
        <tr r="R47" s="2"/>
      </tp>
      <tp t="s">
        <v>N/A</v>
        <stp/>
        <stp>VOLUME</stp>
        <stp>.QQQ250930P502</stp>
        <tr r="R46" s="2"/>
      </tp>
      <tp>
        <v>2</v>
        <stp/>
        <stp>VOLUME</stp>
        <stp>.QQQ250930C502</stp>
        <tr r="R46" s="2"/>
        <tr r="R46" s="2"/>
      </tp>
      <tp t="s">
        <v>N/A</v>
        <stp/>
        <stp>VOLUME</stp>
        <stp>.SPY251121P577</stp>
        <tr r="U10" s="2"/>
      </tp>
      <tp t="s">
        <v>N/A</v>
        <stp/>
        <stp>VOLUME</stp>
        <stp>.SPY251121C577</stp>
        <tr r="U10" s="2"/>
      </tp>
      <tp t="s">
        <v>N/A</v>
        <stp/>
        <stp>VOLUME</stp>
        <stp>.SPY251121P576</stp>
        <tr r="U11" s="2"/>
      </tp>
      <tp t="s">
        <v>N/A</v>
        <stp/>
        <stp>VOLUME</stp>
        <stp>.SPY251121C576</stp>
        <tr r="U11" s="2"/>
      </tp>
      <tp t="s">
        <v>N/A</v>
        <stp/>
        <stp>VOLUME</stp>
        <stp>.SPY251121P575</stp>
        <tr r="U12" s="2"/>
      </tp>
      <tp t="s">
        <v>N/A</v>
        <stp/>
        <stp>VOLUME</stp>
        <stp>.SPY251121C575</stp>
        <tr r="U12" s="2"/>
      </tp>
      <tp t="s">
        <v>N/A</v>
        <stp/>
        <stp>VOLUME</stp>
        <stp>.SPY251121P574</stp>
        <tr r="U13" s="2"/>
      </tp>
      <tp t="s">
        <v>N/A</v>
        <stp/>
        <stp>VOLUME</stp>
        <stp>.SPY251121C574</stp>
        <tr r="U13" s="2"/>
      </tp>
      <tp t="s">
        <v>N/A</v>
        <stp/>
        <stp>VOLUME</stp>
        <stp>.QQQ250829P479</stp>
        <tr r="P69" s="2"/>
      </tp>
      <tp t="s">
        <v>N/A</v>
        <stp/>
        <stp>VOLUME</stp>
        <stp>.SPY251121P573</stp>
        <tr r="U14" s="2"/>
      </tp>
      <tp t="s">
        <v>N/A</v>
        <stp/>
        <stp>VOLUME</stp>
        <stp>.QQQ250829C479</stp>
        <tr r="P69" s="2"/>
      </tp>
      <tp t="s">
        <v>N/A</v>
        <stp/>
        <stp>VOLUME</stp>
        <stp>.SPY251121C573</stp>
        <tr r="U14" s="2"/>
      </tp>
      <tp t="s">
        <v>N/A</v>
        <stp/>
        <stp>VOLUME</stp>
        <stp>.QQQ250829P478</stp>
        <tr r="P70" s="2"/>
      </tp>
      <tp t="s">
        <v>N/A</v>
        <stp/>
        <stp>VOLUME</stp>
        <stp>.SPY251121P572</stp>
        <tr r="U15" s="2"/>
      </tp>
      <tp t="s">
        <v>N/A</v>
        <stp/>
        <stp>VOLUME</stp>
        <stp>.QQQ250829C478</stp>
        <tr r="P70" s="2"/>
      </tp>
      <tp t="s">
        <v>N/A</v>
        <stp/>
        <stp>VOLUME</stp>
        <stp>.SPY251121C572</stp>
        <tr r="U15" s="2"/>
      </tp>
      <tp t="s">
        <v>N/A</v>
        <stp/>
        <stp>VOLUME</stp>
        <stp>.SPY251121P571</stp>
        <tr r="U16" s="2"/>
      </tp>
      <tp t="s">
        <v>N/A</v>
        <stp/>
        <stp>VOLUME</stp>
        <stp>.SPY251128P578</stp>
        <tr r="V9" s="2"/>
      </tp>
      <tp t="s">
        <v>N/A</v>
        <stp/>
        <stp>VOLUME</stp>
        <stp>.SPY251121C571</stp>
        <tr r="U16" s="2"/>
      </tp>
      <tp t="s">
        <v>N/A</v>
        <stp/>
        <stp>VOLUME</stp>
        <stp>.SPY251128C578</stp>
        <tr r="V9" s="2"/>
      </tp>
      <tp t="s">
        <v>N/A</v>
        <stp/>
        <stp>VOLUME</stp>
        <stp>.SPY251121P570</stp>
        <tr r="U17" s="2"/>
      </tp>
      <tp t="s">
        <v>N/A</v>
        <stp/>
        <stp>VOLUME</stp>
        <stp>.SPY251128P579</stp>
        <tr r="V8" s="2"/>
      </tp>
      <tp t="s">
        <v>N/A</v>
        <stp/>
        <stp>VOLUME</stp>
        <stp>.SPY251121C570</stp>
        <tr r="U17" s="2"/>
      </tp>
      <tp t="s">
        <v>N/A</v>
        <stp/>
        <stp>VOLUME</stp>
        <stp>.SPY251128C579</stp>
        <tr r="V8" s="2"/>
      </tp>
      <tp>
        <v>1</v>
        <stp/>
        <stp>VOLUME</stp>
        <stp>.QQQ250829P475</stp>
        <tr r="P73" s="2"/>
        <tr r="P73" s="2"/>
      </tp>
      <tp t="s">
        <v>N/A</v>
        <stp/>
        <stp>VOLUME</stp>
        <stp>.SPY251128P576</stp>
        <tr r="V11" s="2"/>
      </tp>
      <tp>
        <v>2</v>
        <stp/>
        <stp>VOLUME</stp>
        <stp>.QQQ250829C475</stp>
        <tr r="P73" s="2"/>
        <tr r="P73" s="2"/>
      </tp>
      <tp t="s">
        <v>N/A</v>
        <stp/>
        <stp>VOLUME</stp>
        <stp>.SPY251128C576</stp>
        <tr r="V11" s="2"/>
      </tp>
      <tp t="s">
        <v>N/A</v>
        <stp/>
        <stp>VOLUME</stp>
        <stp>.QQQ250829P474</stp>
        <tr r="P74" s="2"/>
      </tp>
      <tp t="s">
        <v>N/A</v>
        <stp/>
        <stp>VOLUME</stp>
        <stp>.SPY251128P577</stp>
        <tr r="V10" s="2"/>
      </tp>
      <tp t="s">
        <v>N/A</v>
        <stp/>
        <stp>VOLUME</stp>
        <stp>.QQQ250829C474</stp>
        <tr r="P74" s="2"/>
      </tp>
      <tp t="s">
        <v>N/A</v>
        <stp/>
        <stp>VOLUME</stp>
        <stp>.SPY251128C577</stp>
        <tr r="V10" s="2"/>
      </tp>
      <tp t="s">
        <v>N/A</v>
        <stp/>
        <stp>VOLUME</stp>
        <stp>.QQQ250829P477</stp>
        <tr r="P71" s="2"/>
      </tp>
      <tp t="s">
        <v>N/A</v>
        <stp/>
        <stp>VOLUME</stp>
        <stp>.SPY251128P574</stp>
        <tr r="V13" s="2"/>
      </tp>
      <tp t="s">
        <v>N/A</v>
        <stp/>
        <stp>VOLUME</stp>
        <stp>.QQQ250829C477</stp>
        <tr r="P71" s="2"/>
      </tp>
      <tp t="s">
        <v>N/A</v>
        <stp/>
        <stp>VOLUME</stp>
        <stp>.SPY251128C574</stp>
        <tr r="V13" s="2"/>
      </tp>
      <tp t="s">
        <v>N/A</v>
        <stp/>
        <stp>VOLUME</stp>
        <stp>.QQQ250829P476</stp>
        <tr r="P72" s="2"/>
      </tp>
      <tp t="s">
        <v>N/A</v>
        <stp/>
        <stp>VOLUME</stp>
        <stp>.SPY251128P575</stp>
        <tr r="V12" s="2"/>
      </tp>
      <tp t="s">
        <v>N/A</v>
        <stp/>
        <stp>VOLUME</stp>
        <stp>.QQQ250829C476</stp>
        <tr r="P72" s="2"/>
      </tp>
      <tp t="s">
        <v>N/A</v>
        <stp/>
        <stp>VOLUME</stp>
        <stp>.SPY251128C575</stp>
        <tr r="V12" s="2"/>
      </tp>
      <tp t="s">
        <v>N/A</v>
        <stp/>
        <stp>VOLUME</stp>
        <stp>.QQQ250829P471</stp>
        <tr r="P77" s="2"/>
      </tp>
      <tp t="s">
        <v>N/A</v>
        <stp/>
        <stp>VOLUME</stp>
        <stp>.SPY251128P572</stp>
        <tr r="V15" s="2"/>
      </tp>
      <tp t="s">
        <v>N/A</v>
        <stp/>
        <stp>VOLUME</stp>
        <stp>.QQQ250829C471</stp>
        <tr r="P77" s="2"/>
      </tp>
      <tp t="s">
        <v>N/A</v>
        <stp/>
        <stp>VOLUME</stp>
        <stp>.SPY251128C572</stp>
        <tr r="V15" s="2"/>
      </tp>
      <tp>
        <v>76</v>
        <stp/>
        <stp>VOLUME</stp>
        <stp>.QQQ250829P470</stp>
        <tr r="P78" s="2"/>
        <tr r="P78" s="2"/>
      </tp>
      <tp t="s">
        <v>N/A</v>
        <stp/>
        <stp>VOLUME</stp>
        <stp>.SPY251128P573</stp>
        <tr r="V14" s="2"/>
      </tp>
      <tp>
        <v>2</v>
        <stp/>
        <stp>VOLUME</stp>
        <stp>.QQQ250829C470</stp>
        <tr r="P78" s="2"/>
        <tr r="P78" s="2"/>
      </tp>
      <tp t="s">
        <v>N/A</v>
        <stp/>
        <stp>VOLUME</stp>
        <stp>.SPY251128C573</stp>
        <tr r="V14" s="2"/>
      </tp>
      <tp t="s">
        <v>N/A</v>
        <stp/>
        <stp>VOLUME</stp>
        <stp>.QQQ250829P473</stp>
        <tr r="P75" s="2"/>
      </tp>
      <tp t="s">
        <v>N/A</v>
        <stp/>
        <stp>VOLUME</stp>
        <stp>.SPY251121P579</stp>
        <tr r="U8" s="2"/>
      </tp>
      <tp t="s">
        <v>N/A</v>
        <stp/>
        <stp>VOLUME</stp>
        <stp>.SPY251128P570</stp>
        <tr r="V17" s="2"/>
      </tp>
      <tp t="s">
        <v>N/A</v>
        <stp/>
        <stp>VOLUME</stp>
        <stp>.QQQ250829C473</stp>
        <tr r="P75" s="2"/>
      </tp>
      <tp t="s">
        <v>N/A</v>
        <stp/>
        <stp>VOLUME</stp>
        <stp>.SPY251121C579</stp>
        <tr r="U8" s="2"/>
      </tp>
      <tp t="s">
        <v>N/A</v>
        <stp/>
        <stp>VOLUME</stp>
        <stp>.SPY251128C570</stp>
        <tr r="V17" s="2"/>
      </tp>
      <tp t="s">
        <v>N/A</v>
        <stp/>
        <stp>VOLUME</stp>
        <stp>.QQQ250829P472</stp>
        <tr r="P76" s="2"/>
      </tp>
      <tp t="s">
        <v>N/A</v>
        <stp/>
        <stp>VOLUME</stp>
        <stp>.SPY251121P578</stp>
        <tr r="U9" s="2"/>
      </tp>
      <tp t="s">
        <v>N/A</v>
        <stp/>
        <stp>VOLUME</stp>
        <stp>.SPY251128P571</stp>
        <tr r="V16" s="2"/>
      </tp>
      <tp t="s">
        <v>N/A</v>
        <stp/>
        <stp>VOLUME</stp>
        <stp>.QQQ250829C472</stp>
        <tr r="P76" s="2"/>
      </tp>
      <tp t="s">
        <v>N/A</v>
        <stp/>
        <stp>VOLUME</stp>
        <stp>.SPY251121C578</stp>
        <tr r="U9" s="2"/>
      </tp>
      <tp t="s">
        <v>N/A</v>
        <stp/>
        <stp>VOLUME</stp>
        <stp>.SPY251128C571</stp>
        <tr r="V16" s="2"/>
      </tp>
      <tp t="s">
        <v>N/A</v>
        <stp/>
        <stp>VOLUME</stp>
        <stp>.SPY251121P567</stp>
        <tr r="U20" s="2"/>
      </tp>
      <tp t="s">
        <v>N/A</v>
        <stp/>
        <stp>VOLUME</stp>
        <stp>.SPY251121C567</stp>
        <tr r="U20" s="2"/>
      </tp>
      <tp t="s">
        <v>N/A</v>
        <stp/>
        <stp>VOLUME</stp>
        <stp>.SPY251121P566</stp>
        <tr r="U21" s="2"/>
      </tp>
      <tp t="s">
        <v>N/A</v>
        <stp/>
        <stp>VOLUME</stp>
        <stp>.SPY251121C566</stp>
        <tr r="U21" s="2"/>
      </tp>
      <tp t="s">
        <v>N/A</v>
        <stp/>
        <stp>VOLUME</stp>
        <stp>.SPY251121P565</stp>
        <tr r="U22" s="2"/>
      </tp>
      <tp t="s">
        <v>N/A</v>
        <stp/>
        <stp>VOLUME</stp>
        <stp>.SPY251121C565</stp>
        <tr r="U22" s="2"/>
      </tp>
      <tp t="s">
        <v>N/A</v>
        <stp/>
        <stp>VOLUME</stp>
        <stp>.SPY251121P564</stp>
        <tr r="U23" s="2"/>
      </tp>
      <tp t="s">
        <v>N/A</v>
        <stp/>
        <stp>VOLUME</stp>
        <stp>.SPY251121C564</stp>
        <tr r="U23" s="2"/>
      </tp>
      <tp t="s">
        <v>N/A</v>
        <stp/>
        <stp>VOLUME</stp>
        <stp>.QQQ250829P469</stp>
        <tr r="P79" s="2"/>
      </tp>
      <tp t="s">
        <v>N/A</v>
        <stp/>
        <stp>VOLUME</stp>
        <stp>.SPY251121P563</stp>
        <tr r="U24" s="2"/>
      </tp>
      <tp t="s">
        <v>N/A</v>
        <stp/>
        <stp>VOLUME</stp>
        <stp>.QQQ250829C469</stp>
        <tr r="P79" s="2"/>
      </tp>
      <tp t="s">
        <v>N/A</v>
        <stp/>
        <stp>VOLUME</stp>
        <stp>.SPY251121C563</stp>
        <tr r="U24" s="2"/>
      </tp>
      <tp t="s">
        <v>N/A</v>
        <stp/>
        <stp>VOLUME</stp>
        <stp>.QQQ250829P468</stp>
        <tr r="P80" s="2"/>
      </tp>
      <tp t="s">
        <v>N/A</v>
        <stp/>
        <stp>VOLUME</stp>
        <stp>.SPY251121P562</stp>
        <tr r="U25" s="2"/>
      </tp>
      <tp t="s">
        <v>N/A</v>
        <stp/>
        <stp>VOLUME</stp>
        <stp>.QQQ250829C468</stp>
        <tr r="P80" s="2"/>
      </tp>
      <tp t="s">
        <v>N/A</v>
        <stp/>
        <stp>VOLUME</stp>
        <stp>.SPY251121C562</stp>
        <tr r="U25" s="2"/>
      </tp>
      <tp t="s">
        <v>N/A</v>
        <stp/>
        <stp>VOLUME</stp>
        <stp>.SPY251121P561</stp>
        <tr r="U26" s="2"/>
      </tp>
      <tp t="s">
        <v>N/A</v>
        <stp/>
        <stp>VOLUME</stp>
        <stp>.SPY251128P568</stp>
        <tr r="V19" s="2"/>
      </tp>
      <tp t="s">
        <v>N/A</v>
        <stp/>
        <stp>VOLUME</stp>
        <stp>.SPY251121C561</stp>
        <tr r="U26" s="2"/>
      </tp>
      <tp t="s">
        <v>N/A</v>
        <stp/>
        <stp>VOLUME</stp>
        <stp>.SPY251128C568</stp>
        <tr r="V19" s="2"/>
      </tp>
      <tp t="s">
        <v>N/A</v>
        <stp/>
        <stp>VOLUME</stp>
        <stp>.SPY251121P560</stp>
        <tr r="U27" s="2"/>
      </tp>
      <tp t="s">
        <v>N/A</v>
        <stp/>
        <stp>VOLUME</stp>
        <stp>.SPY251128P569</stp>
        <tr r="V18" s="2"/>
      </tp>
      <tp t="s">
        <v>N/A</v>
        <stp/>
        <stp>VOLUME</stp>
        <stp>.SPY251121C560</stp>
        <tr r="U27" s="2"/>
      </tp>
      <tp t="s">
        <v>N/A</v>
        <stp/>
        <stp>VOLUME</stp>
        <stp>.SPY251128C569</stp>
        <tr r="V18" s="2"/>
      </tp>
      <tp t="s">
        <v>N/A</v>
        <stp/>
        <stp>VOLUME</stp>
        <stp>.SPY251128P566</stp>
        <tr r="V21" s="2"/>
      </tp>
      <tp t="s">
        <v>N/A</v>
        <stp/>
        <stp>VOLUME</stp>
        <stp>.SPY251128C566</stp>
        <tr r="V21" s="2"/>
      </tp>
      <tp t="s">
        <v>N/A</v>
        <stp/>
        <stp>VOLUME</stp>
        <stp>.SPY251128P567</stp>
        <tr r="V20" s="2"/>
      </tp>
      <tp t="s">
        <v>N/A</v>
        <stp/>
        <stp>VOLUME</stp>
        <stp>.SPY251128C567</stp>
        <tr r="V20" s="2"/>
      </tp>
      <tp t="s">
        <v>N/A</v>
        <stp/>
        <stp>VOLUME</stp>
        <stp>.SPY251128P564</stp>
        <tr r="V23" s="2"/>
      </tp>
      <tp t="s">
        <v>N/A</v>
        <stp/>
        <stp>VOLUME</stp>
        <stp>.SPY251128C564</stp>
        <tr r="V23" s="2"/>
      </tp>
      <tp t="s">
        <v>N/A</v>
        <stp/>
        <stp>VOLUME</stp>
        <stp>.SPY251128P565</stp>
        <tr r="V22" s="2"/>
      </tp>
      <tp t="s">
        <v>N/A</v>
        <stp/>
        <stp>VOLUME</stp>
        <stp>.SPY251128C565</stp>
        <tr r="V22" s="2"/>
      </tp>
      <tp t="s">
        <v>N/A</v>
        <stp/>
        <stp>VOLUME</stp>
        <stp>.SPY251128P562</stp>
        <tr r="V25" s="2"/>
      </tp>
      <tp t="s">
        <v>N/A</v>
        <stp/>
        <stp>VOLUME</stp>
        <stp>.SPY251128C562</stp>
        <tr r="V25" s="2"/>
      </tp>
      <tp t="s">
        <v>N/A</v>
        <stp/>
        <stp>VOLUME</stp>
        <stp>.SPY251128P563</stp>
        <tr r="V24" s="2"/>
      </tp>
      <tp t="s">
        <v>N/A</v>
        <stp/>
        <stp>VOLUME</stp>
        <stp>.SPY251128C563</stp>
        <tr r="V24" s="2"/>
      </tp>
      <tp t="s">
        <v>N/A</v>
        <stp/>
        <stp>VOLUME</stp>
        <stp>.SPY251121P569</stp>
        <tr r="U18" s="2"/>
      </tp>
      <tp t="s">
        <v>N/A</v>
        <stp/>
        <stp>VOLUME</stp>
        <stp>.SPY251128P560</stp>
        <tr r="V27" s="2"/>
      </tp>
      <tp t="s">
        <v>N/A</v>
        <stp/>
        <stp>VOLUME</stp>
        <stp>.SPY251121C569</stp>
        <tr r="U18" s="2"/>
      </tp>
      <tp t="s">
        <v>N/A</v>
        <stp/>
        <stp>VOLUME</stp>
        <stp>.SPY251128C560</stp>
        <tr r="V27" s="2"/>
      </tp>
      <tp t="s">
        <v>N/A</v>
        <stp/>
        <stp>VOLUME</stp>
        <stp>.SPY251121P568</stp>
        <tr r="U19" s="2"/>
      </tp>
      <tp t="s">
        <v>N/A</v>
        <stp/>
        <stp>VOLUME</stp>
        <stp>.SPY251128P561</stp>
        <tr r="V26" s="2"/>
      </tp>
      <tp t="s">
        <v>N/A</v>
        <stp/>
        <stp>VOLUME</stp>
        <stp>.SPY251121C568</stp>
        <tr r="U19" s="2"/>
      </tp>
      <tp t="s">
        <v>N/A</v>
        <stp/>
        <stp>VOLUME</stp>
        <stp>.SPY251128C561</stp>
        <tr r="V26" s="2"/>
      </tp>
      <tp t="s">
        <v>N/A</v>
        <stp/>
        <stp>VOLUME</stp>
        <stp>.SPY251121P557</stp>
        <tr r="U30" s="2"/>
      </tp>
      <tp t="s">
        <v>N/A</v>
        <stp/>
        <stp>VOLUME</stp>
        <stp>.SPY251121C557</stp>
        <tr r="U30" s="2"/>
      </tp>
      <tp t="s">
        <v>N/A</v>
        <stp/>
        <stp>VOLUME</stp>
        <stp>.SPY251121P556</stp>
        <tr r="U31" s="2"/>
      </tp>
      <tp t="s">
        <v>N/A</v>
        <stp/>
        <stp>VOLUME</stp>
        <stp>.SPY251121C556</stp>
        <tr r="U31" s="2"/>
      </tp>
      <tp t="s">
        <v>N/A</v>
        <stp/>
        <stp>VOLUME</stp>
        <stp>.SPY251121P555</stp>
        <tr r="U32" s="2"/>
      </tp>
      <tp t="s">
        <v>N/A</v>
        <stp/>
        <stp>VOLUME</stp>
        <stp>.SPY251121C555</stp>
        <tr r="U32" s="2"/>
      </tp>
      <tp t="s">
        <v>N/A</v>
        <stp/>
        <stp>VOLUME</stp>
        <stp>.SPY251121P554</stp>
        <tr r="U33" s="2"/>
      </tp>
      <tp t="s">
        <v>N/A</v>
        <stp/>
        <stp>VOLUME</stp>
        <stp>.SPY251121C554</stp>
        <tr r="U33" s="2"/>
      </tp>
      <tp t="s">
        <v>N/A</v>
        <stp/>
        <stp>VOLUME</stp>
        <stp>.SPY251121P553</stp>
        <tr r="U34" s="2"/>
      </tp>
      <tp t="s">
        <v>N/A</v>
        <stp/>
        <stp>VOLUME</stp>
        <stp>.SPY251121C553</stp>
        <tr r="U34" s="2"/>
      </tp>
      <tp t="s">
        <v>N/A</v>
        <stp/>
        <stp>VOLUME</stp>
        <stp>.SPY251121P552</stp>
        <tr r="U35" s="2"/>
      </tp>
      <tp t="s">
        <v>N/A</v>
        <stp/>
        <stp>VOLUME</stp>
        <stp>.SPY251121C552</stp>
        <tr r="U35" s="2"/>
      </tp>
      <tp t="s">
        <v>N/A</v>
        <stp/>
        <stp>VOLUME</stp>
        <stp>.SPY251121P551</stp>
        <tr r="U36" s="2"/>
      </tp>
      <tp t="s">
        <v>N/A</v>
        <stp/>
        <stp>VOLUME</stp>
        <stp>.SPY251128P558</stp>
        <tr r="V29" s="2"/>
      </tp>
      <tp t="s">
        <v>N/A</v>
        <stp/>
        <stp>VOLUME</stp>
        <stp>.SPY251121C551</stp>
        <tr r="U36" s="2"/>
      </tp>
      <tp t="s">
        <v>N/A</v>
        <stp/>
        <stp>VOLUME</stp>
        <stp>.SPY251128C558</stp>
        <tr r="V29" s="2"/>
      </tp>
      <tp t="s">
        <v>N/A</v>
        <stp/>
        <stp>VOLUME</stp>
        <stp>.SPY251121P550</stp>
        <tr r="U37" s="2"/>
      </tp>
      <tp t="s">
        <v>N/A</v>
        <stp/>
        <stp>VOLUME</stp>
        <stp>.SPY251128P559</stp>
        <tr r="V28" s="2"/>
      </tp>
      <tp t="s">
        <v>N/A</v>
        <stp/>
        <stp>VOLUME</stp>
        <stp>.SPY251121C550</stp>
        <tr r="U37" s="2"/>
      </tp>
      <tp t="s">
        <v>N/A</v>
        <stp/>
        <stp>VOLUME</stp>
        <stp>.SPY251128C559</stp>
        <tr r="V28" s="2"/>
      </tp>
      <tp t="s">
        <v>N/A</v>
        <stp/>
        <stp>VOLUME</stp>
        <stp>.QQQ250815P469</stp>
        <tr r="O79" s="2"/>
      </tp>
      <tp t="s">
        <v>N/A</v>
        <stp/>
        <stp>VOLUME</stp>
        <stp>.SPY251128P556</stp>
        <tr r="V31" s="2"/>
      </tp>
      <tp t="s">
        <v>N/A</v>
        <stp/>
        <stp>VOLUME</stp>
        <stp>.QQQ250815C469</stp>
        <tr r="O79" s="2"/>
      </tp>
      <tp t="s">
        <v>N/A</v>
        <stp/>
        <stp>VOLUME</stp>
        <stp>.SPY251128C556</stp>
        <tr r="V31" s="2"/>
      </tp>
      <tp t="s">
        <v>N/A</v>
        <stp/>
        <stp>VOLUME</stp>
        <stp>.QQQ250815P468</stp>
        <tr r="O80" s="2"/>
      </tp>
      <tp t="s">
        <v>N/A</v>
        <stp/>
        <stp>VOLUME</stp>
        <stp>.SPY251128P557</stp>
        <tr r="V30" s="2"/>
      </tp>
      <tp t="s">
        <v>N/A</v>
        <stp/>
        <stp>VOLUME</stp>
        <stp>.QQQ250815C468</stp>
        <tr r="O80" s="2"/>
      </tp>
      <tp t="s">
        <v>N/A</v>
        <stp/>
        <stp>VOLUME</stp>
        <stp>.SPY251128C557</stp>
        <tr r="V30" s="2"/>
      </tp>
      <tp t="s">
        <v>N/A</v>
        <stp/>
        <stp>VOLUME</stp>
        <stp>.SPY251128P554</stp>
        <tr r="V33" s="2"/>
      </tp>
      <tp t="s">
        <v>N/A</v>
        <stp/>
        <stp>VOLUME</stp>
        <stp>.SPY251128C554</stp>
        <tr r="V33" s="2"/>
      </tp>
      <tp t="s">
        <v>N/A</v>
        <stp/>
        <stp>VOLUME</stp>
        <stp>.SPY251128P555</stp>
        <tr r="V32" s="2"/>
      </tp>
      <tp t="s">
        <v>N/A</v>
        <stp/>
        <stp>VOLUME</stp>
        <stp>.SPY251128C555</stp>
        <tr r="V32" s="2"/>
      </tp>
      <tp t="s">
        <v>N/A</v>
        <stp/>
        <stp>VOLUME</stp>
        <stp>.SPY251128P552</stp>
        <tr r="V35" s="2"/>
      </tp>
      <tp t="s">
        <v>N/A</v>
        <stp/>
        <stp>VOLUME</stp>
        <stp>.SPY251128C552</stp>
        <tr r="V35" s="2"/>
      </tp>
      <tp t="s">
        <v>N/A</v>
        <stp/>
        <stp>VOLUME</stp>
        <stp>.SPY251128P553</stp>
        <tr r="V34" s="2"/>
      </tp>
      <tp t="s">
        <v>N/A</v>
        <stp/>
        <stp>VOLUME</stp>
        <stp>.SPY251128C553</stp>
        <tr r="V34" s="2"/>
      </tp>
      <tp t="s">
        <v>N/A</v>
        <stp/>
        <stp>VOLUME</stp>
        <stp>.SPY251121P559</stp>
        <tr r="U28" s="2"/>
      </tp>
      <tp t="s">
        <v>N/A</v>
        <stp/>
        <stp>VOLUME</stp>
        <stp>.SPY251128P550</stp>
        <tr r="V37" s="2"/>
      </tp>
      <tp t="s">
        <v>N/A</v>
        <stp/>
        <stp>VOLUME</stp>
        <stp>.SPY251121C559</stp>
        <tr r="U28" s="2"/>
      </tp>
      <tp t="s">
        <v>N/A</v>
        <stp/>
        <stp>VOLUME</stp>
        <stp>.SPY251128C550</stp>
        <tr r="V37" s="2"/>
      </tp>
      <tp t="s">
        <v>N/A</v>
        <stp/>
        <stp>VOLUME</stp>
        <stp>.SPY251121P558</stp>
        <tr r="U29" s="2"/>
      </tp>
      <tp t="s">
        <v>N/A</v>
        <stp/>
        <stp>VOLUME</stp>
        <stp>.SPY251128P551</stp>
        <tr r="V36" s="2"/>
      </tp>
      <tp t="s">
        <v>N/A</v>
        <stp/>
        <stp>VOLUME</stp>
        <stp>.SPY251121C558</stp>
        <tr r="U29" s="2"/>
      </tp>
      <tp t="s">
        <v>N/A</v>
        <stp/>
        <stp>VOLUME</stp>
        <stp>.SPY251128C551</stp>
        <tr r="V36" s="2"/>
      </tp>
      <tp t="s">
        <v>N/A</v>
        <stp/>
        <stp>VOLUME</stp>
        <stp>.QQQ250815P471</stp>
        <tr r="O77" s="2"/>
      </tp>
      <tp t="s">
        <v>N/A</v>
        <stp/>
        <stp>VOLUME</stp>
        <stp>.QQQ250815C471</stp>
        <tr r="O77" s="2"/>
      </tp>
      <tp>
        <v>408</v>
        <stp/>
        <stp>VOLUME</stp>
        <stp>.QQQ250815P470</stp>
        <tr r="O78" s="2"/>
        <tr r="O78" s="2"/>
      </tp>
      <tp>
        <v>16</v>
        <stp/>
        <stp>VOLUME</stp>
        <stp>.QQQ250815C470</stp>
        <tr r="O78" s="2"/>
        <tr r="O78" s="2"/>
      </tp>
      <tp t="s">
        <v>N/A</v>
        <stp/>
        <stp>VOLUME</stp>
        <stp>.QQQ250815P473</stp>
        <tr r="O75" s="2"/>
      </tp>
      <tp t="s">
        <v>N/A</v>
        <stp/>
        <stp>VOLUME</stp>
        <stp>.QQQ250815C473</stp>
        <tr r="O75" s="2"/>
      </tp>
      <tp t="s">
        <v>N/A</v>
        <stp/>
        <stp>VOLUME</stp>
        <stp>.QQQ250815P472</stp>
        <tr r="O76" s="2"/>
      </tp>
      <tp t="s">
        <v>N/A</v>
        <stp/>
        <stp>VOLUME</stp>
        <stp>.QQQ250815C472</stp>
        <tr r="O76" s="2"/>
      </tp>
      <tp>
        <v>229</v>
        <stp/>
        <stp>VOLUME</stp>
        <stp>.QQQ250815P475</stp>
        <tr r="O73" s="2"/>
        <tr r="O73" s="2"/>
      </tp>
      <tp>
        <v>21</v>
        <stp/>
        <stp>VOLUME</stp>
        <stp>.QQQ250815C475</stp>
        <tr r="O73" s="2"/>
        <tr r="O73" s="2"/>
      </tp>
      <tp t="s">
        <v>N/A</v>
        <stp/>
        <stp>VOLUME</stp>
        <stp>.QQQ250815P474</stp>
        <tr r="O74" s="2"/>
      </tp>
      <tp t="s">
        <v>N/A</v>
        <stp/>
        <stp>VOLUME</stp>
        <stp>.QQQ250815C474</stp>
        <tr r="O74" s="2"/>
      </tp>
      <tp t="s">
        <v>N/A</v>
        <stp/>
        <stp>VOLUME</stp>
        <stp>.QQQ250815P477</stp>
        <tr r="O71" s="2"/>
      </tp>
      <tp t="s">
        <v>N/A</v>
        <stp/>
        <stp>VOLUME</stp>
        <stp>.SPY251128P548</stp>
        <tr r="V39" s="2"/>
      </tp>
      <tp t="s">
        <v>N/A</v>
        <stp/>
        <stp>VOLUME</stp>
        <stp>.QQQ250815C477</stp>
        <tr r="O71" s="2"/>
      </tp>
      <tp t="s">
        <v>N/A</v>
        <stp/>
        <stp>VOLUME</stp>
        <stp>.SPY251128C548</stp>
        <tr r="V39" s="2"/>
      </tp>
      <tp t="s">
        <v>N/A</v>
        <stp/>
        <stp>VOLUME</stp>
        <stp>.QQQ250815P476</stp>
        <tr r="O72" s="2"/>
      </tp>
      <tp t="s">
        <v>N/A</v>
        <stp/>
        <stp>VOLUME</stp>
        <stp>.SPY251128P549</stp>
        <tr r="V38" s="2"/>
      </tp>
      <tp t="s">
        <v>N/A</v>
        <stp/>
        <stp>VOLUME</stp>
        <stp>.QQQ250815C476</stp>
        <tr r="O72" s="2"/>
      </tp>
      <tp t="s">
        <v>N/A</v>
        <stp/>
        <stp>VOLUME</stp>
        <stp>.SPY251128C549</stp>
        <tr r="V38" s="2"/>
      </tp>
      <tp t="s">
        <v>N/A</v>
        <stp/>
        <stp>VOLUME</stp>
        <stp>.QQQ250815P479</stp>
        <tr r="O69" s="2"/>
      </tp>
      <tp t="s">
        <v>N/A</v>
        <stp/>
        <stp>VOLUME</stp>
        <stp>.QQQ250815C479</stp>
        <tr r="O69" s="2"/>
      </tp>
      <tp t="s">
        <v>N/A</v>
        <stp/>
        <stp>VOLUME</stp>
        <stp>.QQQ250815P478</stp>
        <tr r="O70" s="2"/>
      </tp>
      <tp t="s">
        <v>N/A</v>
        <stp/>
        <stp>VOLUME</stp>
        <stp>.QQQ250815C478</stp>
        <tr r="O70" s="2"/>
      </tp>
      <tp t="s">
        <v>N/A</v>
        <stp/>
        <stp>VOLUME</stp>
        <stp>.SPY251121P549</stp>
        <tr r="U38" s="2"/>
      </tp>
      <tp t="s">
        <v>N/A</v>
        <stp/>
        <stp>VOLUME</stp>
        <stp>.SPY251121C549</stp>
        <tr r="U38" s="2"/>
      </tp>
      <tp t="s">
        <v>N/A</v>
        <stp/>
        <stp>VOLUME</stp>
        <stp>.SPY251121P548</stp>
        <tr r="U39" s="2"/>
      </tp>
      <tp t="s">
        <v>N/A</v>
        <stp/>
        <stp>VOLUME</stp>
        <stp>.SPY251121C548</stp>
        <tr r="U39" s="2"/>
      </tp>
      <tp>
        <v>0</v>
        <stp/>
        <stp>BID</stp>
        <stp>.SPXW250506C5860</stp>
        <tr r="DE86" s="1"/>
        <tr r="DE86" s="1"/>
      </tp>
      <tp>
        <v>238.7</v>
        <stp/>
        <stp>BID</stp>
        <stp>.SPXW250506P5860</stp>
        <tr r="DF86" s="1"/>
        <tr r="DF86" s="1"/>
      </tp>
      <tp>
        <v>0</v>
        <stp/>
        <stp>BID</stp>
        <stp>.SPXW250506C5870</stp>
        <tr r="DE85" s="1"/>
        <tr r="DE85" s="1"/>
      </tp>
      <tp>
        <v>248.7</v>
        <stp/>
        <stp>BID</stp>
        <stp>.SPXW250506P5870</stp>
        <tr r="DF85" s="1"/>
        <tr r="DF85" s="1"/>
      </tp>
      <tp>
        <v>0</v>
        <stp/>
        <stp>BID</stp>
        <stp>.SPXW250506C5840</stp>
        <tr r="DE88" s="1"/>
        <tr r="DE88" s="1"/>
      </tp>
      <tp>
        <v>218.7</v>
        <stp/>
        <stp>BID</stp>
        <stp>.SPXW250506P5840</stp>
        <tr r="DF88" s="1"/>
        <tr r="DF88" s="1"/>
      </tp>
      <tp>
        <v>0</v>
        <stp/>
        <stp>BID</stp>
        <stp>.SPXW250506C5850</stp>
        <tr r="DE87" s="1"/>
        <tr r="DE87" s="1"/>
      </tp>
      <tp>
        <v>228.7</v>
        <stp/>
        <stp>BID</stp>
        <stp>.SPXW250506P5850</stp>
        <tr r="DF87" s="1"/>
        <tr r="DF87" s="1"/>
      </tp>
      <tp>
        <v>0</v>
        <stp/>
        <stp>BID</stp>
        <stp>.SPXW250506C5820</stp>
        <tr r="DE90" s="1"/>
        <tr r="DE90" s="1"/>
      </tp>
      <tp>
        <v>198.7</v>
        <stp/>
        <stp>BID</stp>
        <stp>.SPXW250506P5820</stp>
        <tr r="DF90" s="1"/>
        <tr r="DF90" s="1"/>
      </tp>
      <tp>
        <v>0</v>
        <stp/>
        <stp>BID</stp>
        <stp>.SPXW250506C5830</stp>
        <tr r="DE89" s="1"/>
        <tr r="DE89" s="1"/>
      </tp>
      <tp>
        <v>208.7</v>
        <stp/>
        <stp>BID</stp>
        <stp>.SPXW250506P5830</stp>
        <tr r="DF89" s="1"/>
        <tr r="DF89" s="1"/>
      </tp>
      <tp>
        <v>0</v>
        <stp/>
        <stp>BID</stp>
        <stp>.SPXW250506C5800</stp>
        <tr r="DE92" s="1"/>
        <tr r="DE92" s="1"/>
      </tp>
      <tp>
        <v>178.7</v>
        <stp/>
        <stp>BID</stp>
        <stp>.SPXW250506P5800</stp>
        <tr r="DF92" s="1"/>
        <tr r="DF92" s="1"/>
      </tp>
      <tp>
        <v>0</v>
        <stp/>
        <stp>BID</stp>
        <stp>.SPXW250506C5810</stp>
        <tr r="DE91" s="1"/>
        <tr r="DE91" s="1"/>
      </tp>
      <tp>
        <v>188.7</v>
        <stp/>
        <stp>BID</stp>
        <stp>.SPXW250506P5810</stp>
        <tr r="DF91" s="1"/>
        <tr r="DF91" s="1"/>
      </tp>
      <tp t="s">
        <v>N/A</v>
        <stp/>
        <stp>VOLUME</stp>
        <stp>.SPY251017P581</stp>
        <tr r="S6" s="2"/>
      </tp>
      <tp t="s">
        <v>N/A</v>
        <stp/>
        <stp>VOLUME</stp>
        <stp>.SPY251017C581</stp>
        <tr r="S6" s="2"/>
      </tp>
      <tp t="s">
        <v>N/A</v>
        <stp/>
        <stp>VOLUME</stp>
        <stp>.SPY251017P580</stp>
        <tr r="S7" s="2"/>
      </tp>
      <tp t="s">
        <v>N/A</v>
        <stp/>
        <stp>VOLUME</stp>
        <stp>.SPY251017C580</stp>
        <tr r="S7" s="2"/>
      </tp>
      <tp t="s">
        <v>N/A</v>
        <stp/>
        <stp>VOLUME</stp>
        <stp>.SPY251017P582</stp>
        <tr r="S5" s="2"/>
      </tp>
      <tp t="s">
        <v>N/A</v>
        <stp/>
        <stp>VOLUME</stp>
        <stp>.SPY251017C582</stp>
        <tr r="S5" s="2"/>
      </tp>
      <tp t="s">
        <v>N/A</v>
        <stp/>
        <stp>VOLUME</stp>
        <stp>.QQQ250919P489</stp>
        <tr r="Q59" s="2"/>
      </tp>
      <tp t="s">
        <v>N/A</v>
        <stp/>
        <stp>VOLUME</stp>
        <stp>.QQQ250919C489</stp>
        <tr r="Q59" s="2"/>
      </tp>
      <tp t="s">
        <v>N/A</v>
        <stp/>
        <stp>VOLUME</stp>
        <stp>.QQQ250919P488</stp>
        <tr r="Q60" s="2"/>
      </tp>
      <tp t="s">
        <v>N/A</v>
        <stp/>
        <stp>VOLUME</stp>
        <stp>.QQQ250919C488</stp>
        <tr r="Q60" s="2"/>
      </tp>
      <tp>
        <v>87</v>
        <stp/>
        <stp>VOLUME</stp>
        <stp>.QQQ250919P485</stp>
        <tr r="Q63" s="2"/>
        <tr r="Q63" s="2"/>
      </tp>
      <tp>
        <v>198</v>
        <stp/>
        <stp>VOLUME</stp>
        <stp>.QQQ250919C485</stp>
        <tr r="Q63" s="2"/>
        <tr r="Q63" s="2"/>
      </tp>
      <tp t="s">
        <v>N/A</v>
        <stp/>
        <stp>VOLUME</stp>
        <stp>.QQQ250919P484</stp>
        <tr r="Q64" s="2"/>
      </tp>
      <tp t="s">
        <v>N/A</v>
        <stp/>
        <stp>VOLUME</stp>
        <stp>.QQQ250919C484</stp>
        <tr r="Q64" s="2"/>
      </tp>
      <tp t="s">
        <v>N/A</v>
        <stp/>
        <stp>VOLUME</stp>
        <stp>.QQQ250919P487</stp>
        <tr r="Q61" s="2"/>
      </tp>
      <tp t="s">
        <v>N/A</v>
        <stp/>
        <stp>VOLUME</stp>
        <stp>.QQQ250919C487</stp>
        <tr r="Q61" s="2"/>
      </tp>
      <tp t="s">
        <v>N/A</v>
        <stp/>
        <stp>VOLUME</stp>
        <stp>.QQQ250919P486</stp>
        <tr r="Q62" s="2"/>
      </tp>
      <tp t="s">
        <v>N/A</v>
        <stp/>
        <stp>VOLUME</stp>
        <stp>.QQQ250919C486</stp>
        <tr r="Q62" s="2"/>
      </tp>
      <tp t="s">
        <v>N/A</v>
        <stp/>
        <stp>VOLUME</stp>
        <stp>.QQQ250919P481</stp>
        <tr r="Q67" s="2"/>
      </tp>
      <tp t="s">
        <v>N/A</v>
        <stp/>
        <stp>VOLUME</stp>
        <stp>.QQQ250919C481</stp>
        <tr r="Q67" s="2"/>
      </tp>
      <tp>
        <v>3292</v>
        <stp/>
        <stp>VOLUME</stp>
        <stp>.QQQ250919P480</stp>
        <tr r="Q68" s="2"/>
        <tr r="Q68" s="2"/>
      </tp>
      <tp>
        <v>30</v>
        <stp/>
        <stp>VOLUME</stp>
        <stp>.QQQ250919C480</stp>
        <tr r="Q68" s="2"/>
        <tr r="Q68" s="2"/>
      </tp>
      <tp t="s">
        <v>N/A</v>
        <stp/>
        <stp>VOLUME</stp>
        <stp>.QQQ250919P483</stp>
        <tr r="Q65" s="2"/>
      </tp>
      <tp t="s">
        <v>N/A</v>
        <stp/>
        <stp>VOLUME</stp>
        <stp>.QQQ250919C483</stp>
        <tr r="Q65" s="2"/>
      </tp>
      <tp t="s">
        <v>N/A</v>
        <stp/>
        <stp>VOLUME</stp>
        <stp>.QQQ250919P482</stp>
        <tr r="Q66" s="2"/>
      </tp>
      <tp t="s">
        <v>N/A</v>
        <stp/>
        <stp>VOLUME</stp>
        <stp>.QQQ250919C482</stp>
        <tr r="Q66" s="2"/>
      </tp>
      <tp t="s">
        <v>N/A</v>
        <stp/>
        <stp>VOLUME</stp>
        <stp>.QQQ250919P499</stp>
        <tr r="Q49" s="2"/>
      </tp>
      <tp t="s">
        <v>N/A</v>
        <stp/>
        <stp>VOLUME</stp>
        <stp>.QQQ250919C499</stp>
        <tr r="Q49" s="2"/>
      </tp>
      <tp t="s">
        <v>N/A</v>
        <stp/>
        <stp>VOLUME</stp>
        <stp>.QQQ250919P498</stp>
        <tr r="Q50" s="2"/>
      </tp>
      <tp t="s">
        <v>N/A</v>
        <stp/>
        <stp>VOLUME</stp>
        <stp>.QQQ250919C498</stp>
        <tr r="Q50" s="2"/>
      </tp>
      <tp>
        <v>3</v>
        <stp/>
        <stp>VOLUME</stp>
        <stp>.QQQ250919P495</stp>
        <tr r="Q53" s="2"/>
        <tr r="Q53" s="2"/>
      </tp>
      <tp>
        <v>215</v>
        <stp/>
        <stp>VOLUME</stp>
        <stp>.QQQ250919C495</stp>
        <tr r="Q53" s="2"/>
        <tr r="Q53" s="2"/>
      </tp>
      <tp t="s">
        <v>N/A</v>
        <stp/>
        <stp>VOLUME</stp>
        <stp>.QQQ250919P494</stp>
        <tr r="Q54" s="2"/>
      </tp>
      <tp t="s">
        <v>N/A</v>
        <stp/>
        <stp>VOLUME</stp>
        <stp>.QQQ250919C494</stp>
        <tr r="Q54" s="2"/>
      </tp>
      <tp t="s">
        <v>N/A</v>
        <stp/>
        <stp>VOLUME</stp>
        <stp>.QQQ250919P497</stp>
        <tr r="Q51" s="2"/>
      </tp>
      <tp t="s">
        <v>N/A</v>
        <stp/>
        <stp>VOLUME</stp>
        <stp>.QQQ250919C497</stp>
        <tr r="Q51" s="2"/>
      </tp>
      <tp t="s">
        <v>N/A</v>
        <stp/>
        <stp>VOLUME</stp>
        <stp>.QQQ250919P496</stp>
        <tr r="Q52" s="2"/>
      </tp>
      <tp t="s">
        <v>N/A</v>
        <stp/>
        <stp>VOLUME</stp>
        <stp>.QQQ250919C496</stp>
        <tr r="Q52" s="2"/>
      </tp>
      <tp t="s">
        <v>N/A</v>
        <stp/>
        <stp>VOLUME</stp>
        <stp>.QQQ250919P491</stp>
        <tr r="Q57" s="2"/>
      </tp>
      <tp t="s">
        <v>N/A</v>
        <stp/>
        <stp>VOLUME</stp>
        <stp>.QQQ250919C491</stp>
        <tr r="Q57" s="2"/>
      </tp>
      <tp>
        <v>57</v>
        <stp/>
        <stp>VOLUME</stp>
        <stp>.QQQ250919P490</stp>
        <tr r="Q58" s="2"/>
        <tr r="Q58" s="2"/>
      </tp>
      <tp>
        <v>80</v>
        <stp/>
        <stp>VOLUME</stp>
        <stp>.QQQ250919C490</stp>
        <tr r="Q58" s="2"/>
        <tr r="Q58" s="2"/>
      </tp>
      <tp t="s">
        <v>N/A</v>
        <stp/>
        <stp>VOLUME</stp>
        <stp>.QQQ250919P493</stp>
        <tr r="Q55" s="2"/>
      </tp>
      <tp t="s">
        <v>N/A</v>
        <stp/>
        <stp>VOLUME</stp>
        <stp>.QQQ250919C493</stp>
        <tr r="Q55" s="2"/>
      </tp>
      <tp t="s">
        <v>N/A</v>
        <stp/>
        <stp>VOLUME</stp>
        <stp>.QQQ250919P492</stp>
        <tr r="Q56" s="2"/>
      </tp>
      <tp t="s">
        <v>N/A</v>
        <stp/>
        <stp>VOLUME</stp>
        <stp>.QQQ250919C492</stp>
        <tr r="Q56" s="2"/>
      </tp>
      <tp>
        <v>25</v>
        <stp/>
        <stp>VOLUME</stp>
        <stp>.QQQ250930P484</stp>
        <tr r="R64" s="2"/>
        <tr r="R64" s="2"/>
      </tp>
      <tp t="s">
        <v>N/A</v>
        <stp/>
        <stp>VOLUME</stp>
        <stp>.QQQ250930C484</stp>
        <tr r="R64" s="2"/>
      </tp>
      <tp>
        <v>23</v>
        <stp/>
        <stp>VOLUME</stp>
        <stp>.QQQ250930P485</stp>
        <tr r="R63" s="2"/>
        <tr r="R63" s="2"/>
      </tp>
      <tp>
        <v>24</v>
        <stp/>
        <stp>VOLUME</stp>
        <stp>.QQQ250930C485</stp>
        <tr r="R63" s="2"/>
        <tr r="R63" s="2"/>
      </tp>
      <tp t="s">
        <v>N/A</v>
        <stp/>
        <stp>VOLUME</stp>
        <stp>.QQQ250930P486</stp>
        <tr r="R62" s="2"/>
      </tp>
      <tp t="s">
        <v>N/A</v>
        <stp/>
        <stp>VOLUME</stp>
        <stp>.QQQ250930C486</stp>
        <tr r="R62" s="2"/>
      </tp>
      <tp>
        <v>24</v>
        <stp/>
        <stp>VOLUME</stp>
        <stp>.QQQ250930P487</stp>
        <tr r="R61" s="2"/>
        <tr r="R61" s="2"/>
      </tp>
      <tp t="s">
        <v>N/A</v>
        <stp/>
        <stp>VOLUME</stp>
        <stp>.QQQ250930C487</stp>
        <tr r="R61" s="2"/>
      </tp>
      <tp>
        <v>205</v>
        <stp/>
        <stp>VOLUME</stp>
        <stp>.QQQ250930P480</stp>
        <tr r="R68" s="2"/>
        <tr r="R68" s="2"/>
      </tp>
      <tp>
        <v>263</v>
        <stp/>
        <stp>VOLUME</stp>
        <stp>.QQQ250930C480</stp>
        <tr r="R68" s="2"/>
        <tr r="R68" s="2"/>
      </tp>
      <tp t="s">
        <v>N/A</v>
        <stp/>
        <stp>VOLUME</stp>
        <stp>.QQQ250930P481</stp>
        <tr r="R67" s="2"/>
      </tp>
      <tp t="s">
        <v>N/A</v>
        <stp/>
        <stp>VOLUME</stp>
        <stp>.SPY251031P582</stp>
        <tr r="T5" s="2"/>
      </tp>
      <tp t="s">
        <v>N/A</v>
        <stp/>
        <stp>VOLUME</stp>
        <stp>.QQQ250930C481</stp>
        <tr r="R67" s="2"/>
      </tp>
      <tp t="s">
        <v>N/A</v>
        <stp/>
        <stp>VOLUME</stp>
        <stp>.SPY251031C582</stp>
        <tr r="T5" s="2"/>
      </tp>
      <tp>
        <v>54</v>
        <stp/>
        <stp>VOLUME</stp>
        <stp>.QQQ250930P482</stp>
        <tr r="R66" s="2"/>
        <tr r="R66" s="2"/>
      </tp>
      <tp t="s">
        <v>N/A</v>
        <stp/>
        <stp>VOLUME</stp>
        <stp>.SPY251031P581</stp>
        <tr r="T6" s="2"/>
      </tp>
      <tp>
        <v>17</v>
        <stp/>
        <stp>VOLUME</stp>
        <stp>.QQQ250930C482</stp>
        <tr r="R66" s="2"/>
        <tr r="R66" s="2"/>
      </tp>
      <tp t="s">
        <v>N/A</v>
        <stp/>
        <stp>VOLUME</stp>
        <stp>.SPY251031C581</stp>
        <tr r="T6" s="2"/>
      </tp>
      <tp>
        <v>2</v>
        <stp/>
        <stp>VOLUME</stp>
        <stp>.QQQ250930P483</stp>
        <tr r="R65" s="2"/>
        <tr r="R65" s="2"/>
      </tp>
      <tp>
        <v>2</v>
        <stp/>
        <stp>VOLUME</stp>
        <stp>.SPY251031P580</stp>
        <tr r="T7" s="2"/>
        <tr r="T7" s="2"/>
      </tp>
      <tp>
        <v>6</v>
        <stp/>
        <stp>VOLUME</stp>
        <stp>.QQQ250930C483</stp>
        <tr r="R65" s="2"/>
        <tr r="R65" s="2"/>
      </tp>
      <tp>
        <v>32</v>
        <stp/>
        <stp>VOLUME</stp>
        <stp>.SPY251031C580</stp>
        <tr r="T7" s="2"/>
        <tr r="T7" s="2"/>
      </tp>
      <tp>
        <v>63</v>
        <stp/>
        <stp>VOLUME</stp>
        <stp>.QQQ250930P488</stp>
        <tr r="R60" s="2"/>
        <tr r="R60" s="2"/>
      </tp>
      <tp>
        <v>4</v>
        <stp/>
        <stp>VOLUME</stp>
        <stp>.QQQ250930C488</stp>
        <tr r="R60" s="2"/>
        <tr r="R60" s="2"/>
      </tp>
      <tp t="s">
        <v>N/A</v>
        <stp/>
        <stp>VOLUME</stp>
        <stp>.QQQ250930P489</stp>
        <tr r="R59" s="2"/>
      </tp>
      <tp>
        <v>2</v>
        <stp/>
        <stp>VOLUME</stp>
        <stp>.QQQ250930C489</stp>
        <tr r="R59" s="2"/>
        <tr r="R59" s="2"/>
      </tp>
      <tp>
        <v>2</v>
        <stp/>
        <stp>VOLUME</stp>
        <stp>.QQQ250930P494</stp>
        <tr r="R54" s="2"/>
        <tr r="R54" s="2"/>
      </tp>
      <tp>
        <v>106</v>
        <stp/>
        <stp>VOLUME</stp>
        <stp>.QQQ250930C494</stp>
        <tr r="R54" s="2"/>
        <tr r="R54" s="2"/>
      </tp>
      <tp t="s">
        <v>N/A</v>
        <stp/>
        <stp>VOLUME</stp>
        <stp>.QQQ250930P495</stp>
        <tr r="R53" s="2"/>
      </tp>
      <tp>
        <v>66</v>
        <stp/>
        <stp>VOLUME</stp>
        <stp>.QQQ250930C495</stp>
        <tr r="R53" s="2"/>
        <tr r="R53" s="2"/>
      </tp>
      <tp t="s">
        <v>N/A</v>
        <stp/>
        <stp>VOLUME</stp>
        <stp>.QQQ250930P496</stp>
        <tr r="R52" s="2"/>
      </tp>
      <tp t="s">
        <v>N/A</v>
        <stp/>
        <stp>VOLUME</stp>
        <stp>.QQQ250930C496</stp>
        <tr r="R52" s="2"/>
      </tp>
      <tp t="s">
        <v>N/A</v>
        <stp/>
        <stp>VOLUME</stp>
        <stp>.QQQ250930P497</stp>
        <tr r="R51" s="2"/>
      </tp>
      <tp>
        <v>1</v>
        <stp/>
        <stp>VOLUME</stp>
        <stp>.QQQ250930C497</stp>
        <tr r="R51" s="2"/>
        <tr r="R51" s="2"/>
      </tp>
      <tp>
        <v>24</v>
        <stp/>
        <stp>VOLUME</stp>
        <stp>.QQQ250930P490</stp>
        <tr r="R58" s="2"/>
        <tr r="R58" s="2"/>
      </tp>
      <tp>
        <v>17</v>
        <stp/>
        <stp>VOLUME</stp>
        <stp>.QQQ250930C490</stp>
        <tr r="R58" s="2"/>
        <tr r="R58" s="2"/>
      </tp>
      <tp t="s">
        <v>N/A</v>
        <stp/>
        <stp>VOLUME</stp>
        <stp>.QQQ250930P491</stp>
        <tr r="R57" s="2"/>
      </tp>
      <tp t="s">
        <v>N/A</v>
        <stp/>
        <stp>VOLUME</stp>
        <stp>.QQQ250930C491</stp>
        <tr r="R57" s="2"/>
      </tp>
      <tp t="s">
        <v>N/A</v>
        <stp/>
        <stp>VOLUME</stp>
        <stp>.QQQ250930P492</stp>
        <tr r="R56" s="2"/>
      </tp>
      <tp>
        <v>45</v>
        <stp/>
        <stp>VOLUME</stp>
        <stp>.QQQ250930C492</stp>
        <tr r="R56" s="2"/>
        <tr r="R56" s="2"/>
      </tp>
      <tp t="s">
        <v>N/A</v>
        <stp/>
        <stp>VOLUME</stp>
        <stp>.QQQ250930P493</stp>
        <tr r="R55" s="2"/>
      </tp>
      <tp>
        <v>61</v>
        <stp/>
        <stp>VOLUME</stp>
        <stp>.QQQ250930C493</stp>
        <tr r="R55" s="2"/>
        <tr r="R55" s="2"/>
      </tp>
      <tp t="s">
        <v>N/A</v>
        <stp/>
        <stp>VOLUME</stp>
        <stp>.QQQ250930P498</stp>
        <tr r="R50" s="2"/>
      </tp>
      <tp t="s">
        <v>N/A</v>
        <stp/>
        <stp>VOLUME</stp>
        <stp>.QQQ250930C498</stp>
        <tr r="R50" s="2"/>
      </tp>
      <tp>
        <v>2</v>
        <stp/>
        <stp>VOLUME</stp>
        <stp>.QQQ250930P499</stp>
        <tr r="R49" s="2"/>
        <tr r="R49" s="2"/>
      </tp>
      <tp t="s">
        <v>N/A</v>
        <stp/>
        <stp>VOLUME</stp>
        <stp>.QQQ250930C499</stp>
        <tr r="R49" s="2"/>
      </tp>
      <tp t="s">
        <v>N/A</v>
        <stp/>
        <stp>VOLUME</stp>
        <stp>.QQQ250815P501</stp>
        <tr r="O47" s="2"/>
      </tp>
      <tp t="s">
        <v>N/A</v>
        <stp/>
        <stp>VOLUME</stp>
        <stp>.QQQ250815C501</stp>
        <tr r="O47" s="2"/>
      </tp>
      <tp>
        <v>13</v>
        <stp/>
        <stp>VOLUME</stp>
        <stp>.QQQ250815P500</stp>
        <tr r="O48" s="2"/>
        <tr r="O48" s="2"/>
      </tp>
      <tp>
        <v>353</v>
        <stp/>
        <stp>VOLUME</stp>
        <stp>.QQQ250815C500</stp>
        <tr r="O48" s="2"/>
        <tr r="O48" s="2"/>
      </tp>
      <tp t="s">
        <v>N/A</v>
        <stp/>
        <stp>VOLUME</stp>
        <stp>.QQQ250815P502</stp>
        <tr r="O46" s="2"/>
      </tp>
      <tp t="s">
        <v>N/A</v>
        <stp/>
        <stp>VOLUME</stp>
        <stp>.QQQ250815C502</stp>
        <tr r="O46" s="2"/>
      </tp>
      <tp t="s">
        <v>N/A</v>
        <stp/>
        <stp>VOLUME</stp>
        <stp>.QQQ250829P501</stp>
        <tr r="P47" s="2"/>
      </tp>
      <tp t="s">
        <v>N/A</v>
        <stp/>
        <stp>VOLUME</stp>
        <stp>.QQQ250829C501</stp>
        <tr r="P47" s="2"/>
      </tp>
      <tp>
        <v>9</v>
        <stp/>
        <stp>VOLUME</stp>
        <stp>.QQQ250829P500</stp>
        <tr r="P48" s="2"/>
        <tr r="P48" s="2"/>
      </tp>
      <tp>
        <v>11</v>
        <stp/>
        <stp>VOLUME</stp>
        <stp>.QQQ250829C500</stp>
        <tr r="P48" s="2"/>
        <tr r="P48" s="2"/>
      </tp>
      <tp t="s">
        <v>N/A</v>
        <stp/>
        <stp>VOLUME</stp>
        <stp>.QQQ250829P502</stp>
        <tr r="P46" s="2"/>
      </tp>
      <tp t="s">
        <v>N/A</v>
        <stp/>
        <stp>VOLUME</stp>
        <stp>.QQQ250829C502</stp>
        <tr r="P46" s="2"/>
      </tp>
      <tp>
        <v>2</v>
        <stp/>
        <stp>VOLUME</stp>
        <stp>.SPY251031P567</stp>
        <tr r="T20" s="2"/>
        <tr r="T20" s="2"/>
      </tp>
      <tp t="s">
        <v>N/A</v>
        <stp/>
        <stp>VOLUME</stp>
        <stp>.SPY251031C567</stp>
        <tr r="T20" s="2"/>
      </tp>
      <tp>
        <v>6</v>
        <stp/>
        <stp>VOLUME</stp>
        <stp>.SPY251031P566</stp>
        <tr r="T21" s="2"/>
        <tr r="T21" s="2"/>
      </tp>
      <tp>
        <v>2</v>
        <stp/>
        <stp>VOLUME</stp>
        <stp>.SPY251031C566</stp>
        <tr r="T21" s="2"/>
        <tr r="T21" s="2"/>
      </tp>
      <tp>
        <v>117</v>
        <stp/>
        <stp>VOLUME</stp>
        <stp>.SPY251031P565</stp>
        <tr r="T22" s="2"/>
        <tr r="T22" s="2"/>
      </tp>
      <tp>
        <v>20</v>
        <stp/>
        <stp>VOLUME</stp>
        <stp>.SPY251031C565</stp>
        <tr r="T22" s="2"/>
        <tr r="T22" s="2"/>
      </tp>
      <tp>
        <v>11</v>
        <stp/>
        <stp>VOLUME</stp>
        <stp>.SPY251031P564</stp>
        <tr r="T23" s="2"/>
        <tr r="T23" s="2"/>
      </tp>
      <tp t="s">
        <v>N/A</v>
        <stp/>
        <stp>VOLUME</stp>
        <stp>.SPY251031C564</stp>
        <tr r="T23" s="2"/>
      </tp>
      <tp>
        <v>5</v>
        <stp/>
        <stp>VOLUME</stp>
        <stp>.SPY251031P563</stp>
        <tr r="T24" s="2"/>
        <tr r="T24" s="2"/>
      </tp>
      <tp>
        <v>6</v>
        <stp/>
        <stp>VOLUME</stp>
        <stp>.SPY251031C563</stp>
        <tr r="T24" s="2"/>
        <tr r="T24" s="2"/>
      </tp>
      <tp>
        <v>4</v>
        <stp/>
        <stp>VOLUME</stp>
        <stp>.SPY251031P562</stp>
        <tr r="T25" s="2"/>
        <tr r="T25" s="2"/>
      </tp>
      <tp>
        <v>16</v>
        <stp/>
        <stp>VOLUME</stp>
        <stp>.SPY251031C562</stp>
        <tr r="T25" s="2"/>
        <tr r="T25" s="2"/>
      </tp>
      <tp>
        <v>6</v>
        <stp/>
        <stp>VOLUME</stp>
        <stp>.SPY251031P561</stp>
        <tr r="T26" s="2"/>
        <tr r="T26" s="2"/>
      </tp>
      <tp>
        <v>6</v>
        <stp/>
        <stp>VOLUME</stp>
        <stp>.SPY251031C561</stp>
        <tr r="T26" s="2"/>
        <tr r="T26" s="2"/>
      </tp>
      <tp>
        <v>211</v>
        <stp/>
        <stp>VOLUME</stp>
        <stp>.SPY251031P560</stp>
        <tr r="T27" s="2"/>
        <tr r="T27" s="2"/>
      </tp>
      <tp>
        <v>12</v>
        <stp/>
        <stp>VOLUME</stp>
        <stp>.SPY251031C560</stp>
        <tr r="T27" s="2"/>
        <tr r="T27" s="2"/>
      </tp>
      <tp t="s">
        <v>N/A</v>
        <stp/>
        <stp>VOLUME</stp>
        <stp>.SPY251017P549</stp>
        <tr r="S38" s="2"/>
      </tp>
      <tp t="s">
        <v>N/A</v>
        <stp/>
        <stp>VOLUME</stp>
        <stp>.SPY251017C549</stp>
        <tr r="S38" s="2"/>
      </tp>
      <tp t="s">
        <v>N/A</v>
        <stp/>
        <stp>VOLUME</stp>
        <stp>.SPY251017P548</stp>
        <tr r="S39" s="2"/>
      </tp>
      <tp t="s">
        <v>N/A</v>
        <stp/>
        <stp>VOLUME</stp>
        <stp>.SPY251017C548</stp>
        <tr r="S39" s="2"/>
      </tp>
      <tp t="s">
        <v>N/A</v>
        <stp/>
        <stp>VOLUME</stp>
        <stp>.QQQ250930P468</stp>
        <tr r="R80" s="2"/>
      </tp>
      <tp t="s">
        <v>N/A</v>
        <stp/>
        <stp>VOLUME</stp>
        <stp>.QQQ250930C468</stp>
        <tr r="R80" s="2"/>
      </tp>
      <tp>
        <v>10</v>
        <stp/>
        <stp>VOLUME</stp>
        <stp>.QQQ250930P469</stp>
        <tr r="R79" s="2"/>
        <tr r="R79" s="2"/>
      </tp>
      <tp t="s">
        <v>N/A</v>
        <stp/>
        <stp>VOLUME</stp>
        <stp>.QQQ250930C469</stp>
        <tr r="R79" s="2"/>
      </tp>
      <tp>
        <v>1</v>
        <stp/>
        <stp>VOLUME</stp>
        <stp>.SPY251031P569</stp>
        <tr r="T18" s="2"/>
        <tr r="T18" s="2"/>
      </tp>
      <tp t="s">
        <v>N/A</v>
        <stp/>
        <stp>VOLUME</stp>
        <stp>.SPY251031C569</stp>
        <tr r="T18" s="2"/>
      </tp>
      <tp>
        <v>5</v>
        <stp/>
        <stp>VOLUME</stp>
        <stp>.SPY251031P568</stp>
        <tr r="T19" s="2"/>
        <tr r="T19" s="2"/>
      </tp>
      <tp t="s">
        <v>N/A</v>
        <stp/>
        <stp>VOLUME</stp>
        <stp>.SPY251031C568</stp>
        <tr r="T19" s="2"/>
      </tp>
      <tp t="s">
        <v>N/A</v>
        <stp/>
        <stp>VOLUME</stp>
        <stp>.QQQ250930P474</stp>
        <tr r="R74" s="2"/>
      </tp>
      <tp t="s">
        <v>N/A</v>
        <stp/>
        <stp>VOLUME</stp>
        <stp>.SPY251017P551</stp>
        <tr r="S36" s="2"/>
      </tp>
      <tp t="s">
        <v>N/A</v>
        <stp/>
        <stp>VOLUME</stp>
        <stp>.SPY251031P577</stp>
        <tr r="T10" s="2"/>
      </tp>
      <tp t="s">
        <v>N/A</v>
        <stp/>
        <stp>VOLUME</stp>
        <stp>.QQQ250930C474</stp>
        <tr r="R74" s="2"/>
      </tp>
      <tp t="s">
        <v>N/A</v>
        <stp/>
        <stp>VOLUME</stp>
        <stp>.SPY251017C551</stp>
        <tr r="S36" s="2"/>
      </tp>
      <tp t="s">
        <v>N/A</v>
        <stp/>
        <stp>VOLUME</stp>
        <stp>.SPY251031C577</stp>
        <tr r="T10" s="2"/>
      </tp>
      <tp>
        <v>7</v>
        <stp/>
        <stp>VOLUME</stp>
        <stp>.QQQ250930P475</stp>
        <tr r="R73" s="2"/>
        <tr r="R73" s="2"/>
      </tp>
      <tp t="s">
        <v>N/A</v>
        <stp/>
        <stp>VOLUME</stp>
        <stp>.SPY251017P550</stp>
        <tr r="S37" s="2"/>
      </tp>
      <tp t="s">
        <v>N/A</v>
        <stp/>
        <stp>VOLUME</stp>
        <stp>.SPY251031P576</stp>
        <tr r="T11" s="2"/>
      </tp>
      <tp>
        <v>8</v>
        <stp/>
        <stp>VOLUME</stp>
        <stp>.QQQ250930C475</stp>
        <tr r="R73" s="2"/>
        <tr r="R73" s="2"/>
      </tp>
      <tp t="s">
        <v>N/A</v>
        <stp/>
        <stp>VOLUME</stp>
        <stp>.SPY251017C550</stp>
        <tr r="S37" s="2"/>
      </tp>
      <tp t="s">
        <v>N/A</v>
        <stp/>
        <stp>VOLUME</stp>
        <stp>.SPY251031C576</stp>
        <tr r="T11" s="2"/>
      </tp>
      <tp t="s">
        <v>N/A</v>
        <stp/>
        <stp>VOLUME</stp>
        <stp>.QQQ250930P476</stp>
        <tr r="R72" s="2"/>
      </tp>
      <tp t="s">
        <v>N/A</v>
        <stp/>
        <stp>VOLUME</stp>
        <stp>.SPY251017P553</stp>
        <tr r="S34" s="2"/>
      </tp>
      <tp t="s">
        <v>N/A</v>
        <stp/>
        <stp>VOLUME</stp>
        <stp>.SPY251031P575</stp>
        <tr r="T12" s="2"/>
      </tp>
      <tp t="s">
        <v>N/A</v>
        <stp/>
        <stp>VOLUME</stp>
        <stp>.QQQ250930C476</stp>
        <tr r="R72" s="2"/>
      </tp>
      <tp t="s">
        <v>N/A</v>
        <stp/>
        <stp>VOLUME</stp>
        <stp>.SPY251017C553</stp>
        <tr r="S34" s="2"/>
      </tp>
      <tp>
        <v>22</v>
        <stp/>
        <stp>VOLUME</stp>
        <stp>.SPY251031C575</stp>
        <tr r="T12" s="2"/>
        <tr r="T12" s="2"/>
      </tp>
      <tp>
        <v>12</v>
        <stp/>
        <stp>VOLUME</stp>
        <stp>.QQQ250930P477</stp>
        <tr r="R71" s="2"/>
        <tr r="R71" s="2"/>
      </tp>
      <tp t="s">
        <v>N/A</v>
        <stp/>
        <stp>VOLUME</stp>
        <stp>.SPY251017P552</stp>
        <tr r="S35" s="2"/>
      </tp>
      <tp t="s">
        <v>N/A</v>
        <stp/>
        <stp>VOLUME</stp>
        <stp>.SPY251031P574</stp>
        <tr r="T13" s="2"/>
      </tp>
      <tp>
        <v>7</v>
        <stp/>
        <stp>VOLUME</stp>
        <stp>.QQQ250930C477</stp>
        <tr r="R71" s="2"/>
        <tr r="R71" s="2"/>
      </tp>
      <tp t="s">
        <v>N/A</v>
        <stp/>
        <stp>VOLUME</stp>
        <stp>.SPY251017C552</stp>
        <tr r="S35" s="2"/>
      </tp>
      <tp t="s">
        <v>N/A</v>
        <stp/>
        <stp>VOLUME</stp>
        <stp>.SPY251031C574</stp>
        <tr r="T13" s="2"/>
      </tp>
      <tp>
        <v>53</v>
        <stp/>
        <stp>VOLUME</stp>
        <stp>.QQQ250930P470</stp>
        <tr r="R78" s="2"/>
        <tr r="R78" s="2"/>
      </tp>
      <tp t="s">
        <v>N/A</v>
        <stp/>
        <stp>VOLUME</stp>
        <stp>.SPY251017P555</stp>
        <tr r="S32" s="2"/>
      </tp>
      <tp t="s">
        <v>N/A</v>
        <stp/>
        <stp>VOLUME</stp>
        <stp>.SPY251031P573</stp>
        <tr r="T14" s="2"/>
      </tp>
      <tp>
        <v>9</v>
        <stp/>
        <stp>VOLUME</stp>
        <stp>.QQQ250930C470</stp>
        <tr r="R78" s="2"/>
        <tr r="R78" s="2"/>
      </tp>
      <tp t="s">
        <v>N/A</v>
        <stp/>
        <stp>VOLUME</stp>
        <stp>.SPY251017C555</stp>
        <tr r="S32" s="2"/>
      </tp>
      <tp t="s">
        <v>N/A</v>
        <stp/>
        <stp>VOLUME</stp>
        <stp>.SPY251031C573</stp>
        <tr r="T14" s="2"/>
      </tp>
      <tp t="s">
        <v>N/A</v>
        <stp/>
        <stp>VOLUME</stp>
        <stp>.QQQ250930P471</stp>
        <tr r="R77" s="2"/>
      </tp>
      <tp t="s">
        <v>N/A</v>
        <stp/>
        <stp>VOLUME</stp>
        <stp>.SPY251017P554</stp>
        <tr r="S33" s="2"/>
      </tp>
      <tp>
        <v>2</v>
        <stp/>
        <stp>VOLUME</stp>
        <stp>.SPY251031P572</stp>
        <tr r="T15" s="2"/>
        <tr r="T15" s="2"/>
      </tp>
      <tp>
        <v>1</v>
        <stp/>
        <stp>VOLUME</stp>
        <stp>.QQQ250930C471</stp>
        <tr r="R77" s="2"/>
        <tr r="R77" s="2"/>
      </tp>
      <tp t="s">
        <v>N/A</v>
        <stp/>
        <stp>VOLUME</stp>
        <stp>.SPY251017C554</stp>
        <tr r="S33" s="2"/>
      </tp>
      <tp>
        <v>41</v>
        <stp/>
        <stp>VOLUME</stp>
        <stp>.SPY251031C572</stp>
        <tr r="T15" s="2"/>
        <tr r="T15" s="2"/>
      </tp>
      <tp>
        <v>9</v>
        <stp/>
        <stp>VOLUME</stp>
        <stp>.QQQ250930P472</stp>
        <tr r="R76" s="2"/>
        <tr r="R76" s="2"/>
      </tp>
      <tp t="s">
        <v>N/A</v>
        <stp/>
        <stp>VOLUME</stp>
        <stp>.SPY251017P557</stp>
        <tr r="S30" s="2"/>
      </tp>
      <tp>
        <v>3</v>
        <stp/>
        <stp>VOLUME</stp>
        <stp>.SPY251031P571</stp>
        <tr r="T16" s="2"/>
        <tr r="T16" s="2"/>
      </tp>
      <tp t="s">
        <v>N/A</v>
        <stp/>
        <stp>VOLUME</stp>
        <stp>.QQQ250930C472</stp>
        <tr r="R76" s="2"/>
      </tp>
      <tp t="s">
        <v>N/A</v>
        <stp/>
        <stp>VOLUME</stp>
        <stp>.SPY251017C557</stp>
        <tr r="S30" s="2"/>
      </tp>
      <tp>
        <v>65</v>
        <stp/>
        <stp>VOLUME</stp>
        <stp>.SPY251031C571</stp>
        <tr r="T16" s="2"/>
        <tr r="T16" s="2"/>
      </tp>
      <tp t="s">
        <v>N/A</v>
        <stp/>
        <stp>VOLUME</stp>
        <stp>.QQQ250930P473</stp>
        <tr r="R75" s="2"/>
      </tp>
      <tp t="s">
        <v>N/A</v>
        <stp/>
        <stp>VOLUME</stp>
        <stp>.SPY251017P556</stp>
        <tr r="S31" s="2"/>
      </tp>
      <tp>
        <v>25</v>
        <stp/>
        <stp>VOLUME</stp>
        <stp>.SPY251031P570</stp>
        <tr r="T17" s="2"/>
        <tr r="T17" s="2"/>
      </tp>
      <tp t="s">
        <v>N/A</v>
        <stp/>
        <stp>VOLUME</stp>
        <stp>.QQQ250930C473</stp>
        <tr r="R75" s="2"/>
      </tp>
      <tp t="s">
        <v>N/A</v>
        <stp/>
        <stp>VOLUME</stp>
        <stp>.SPY251017C556</stp>
        <tr r="S31" s="2"/>
      </tp>
      <tp>
        <v>13</v>
        <stp/>
        <stp>VOLUME</stp>
        <stp>.SPY251031C570</stp>
        <tr r="T17" s="2"/>
        <tr r="T17" s="2"/>
      </tp>
      <tp t="s">
        <v>N/A</v>
        <stp/>
        <stp>VOLUME</stp>
        <stp>.SPY251017P559</stp>
        <tr r="S28" s="2"/>
      </tp>
      <tp t="s">
        <v>N/A</v>
        <stp/>
        <stp>VOLUME</stp>
        <stp>.SPY251017C559</stp>
        <tr r="S28" s="2"/>
      </tp>
      <tp t="s">
        <v>N/A</v>
        <stp/>
        <stp>VOLUME</stp>
        <stp>.SPY251017P558</stp>
        <tr r="S29" s="2"/>
      </tp>
      <tp t="s">
        <v>N/A</v>
        <stp/>
        <stp>VOLUME</stp>
        <stp>.SPY251017C558</stp>
        <tr r="S29" s="2"/>
      </tp>
      <tp>
        <v>3</v>
        <stp/>
        <stp>VOLUME</stp>
        <stp>.QQQ250930P478</stp>
        <tr r="R70" s="2"/>
        <tr r="R70" s="2"/>
      </tp>
      <tp>
        <v>22</v>
        <stp/>
        <stp>VOLUME</stp>
        <stp>.QQQ250930C478</stp>
        <tr r="R70" s="2"/>
        <tr r="R70" s="2"/>
      </tp>
      <tp t="s">
        <v>N/A</v>
        <stp/>
        <stp>VOLUME</stp>
        <stp>.QQQ250930P479</stp>
        <tr r="R69" s="2"/>
      </tp>
      <tp>
        <v>9</v>
        <stp/>
        <stp>VOLUME</stp>
        <stp>.QQQ250930C479</stp>
        <tr r="R69" s="2"/>
        <tr r="R69" s="2"/>
      </tp>
      <tp t="s">
        <v>N/A</v>
        <stp/>
        <stp>VOLUME</stp>
        <stp>.SPY251031P579</stp>
        <tr r="T8" s="2"/>
      </tp>
      <tp t="s">
        <v>N/A</v>
        <stp/>
        <stp>VOLUME</stp>
        <stp>.SPY251031C579</stp>
        <tr r="T8" s="2"/>
      </tp>
      <tp t="s">
        <v>N/A</v>
        <stp/>
        <stp>VOLUME</stp>
        <stp>.SPY251031P578</stp>
        <tr r="T9" s="2"/>
      </tp>
      <tp t="s">
        <v>N/A</v>
        <stp/>
        <stp>VOLUME</stp>
        <stp>.SPY251031C578</stp>
        <tr r="T9" s="2"/>
      </tp>
      <tp t="s">
        <v>N/A</v>
        <stp/>
        <stp>VOLUME</stp>
        <stp>.SPY251017P561</stp>
        <tr r="S26" s="2"/>
      </tp>
      <tp t="s">
        <v>N/A</v>
        <stp/>
        <stp>VOLUME</stp>
        <stp>.SPY251017C561</stp>
        <tr r="S26" s="2"/>
      </tp>
      <tp t="s">
        <v>N/A</v>
        <stp/>
        <stp>VOLUME</stp>
        <stp>.SPY251017P560</stp>
        <tr r="S27" s="2"/>
      </tp>
      <tp t="s">
        <v>N/A</v>
        <stp/>
        <stp>VOLUME</stp>
        <stp>.SPY251017C560</stp>
        <tr r="S27" s="2"/>
      </tp>
      <tp t="s">
        <v>N/A</v>
        <stp/>
        <stp>VOLUME</stp>
        <stp>.SPY251017P563</stp>
        <tr r="S24" s="2"/>
      </tp>
      <tp t="s">
        <v>N/A</v>
        <stp/>
        <stp>VOLUME</stp>
        <stp>.SPY251017C563</stp>
        <tr r="S24" s="2"/>
      </tp>
      <tp t="s">
        <v>N/A</v>
        <stp/>
        <stp>VOLUME</stp>
        <stp>.SPY251017P562</stp>
        <tr r="S25" s="2"/>
      </tp>
      <tp t="s">
        <v>N/A</v>
        <stp/>
        <stp>VOLUME</stp>
        <stp>.SPY251017C562</stp>
        <tr r="S25" s="2"/>
      </tp>
      <tp t="s">
        <v>N/A</v>
        <stp/>
        <stp>VOLUME</stp>
        <stp>.QQQ250919P469</stp>
        <tr r="Q79" s="2"/>
      </tp>
      <tp t="s">
        <v>N/A</v>
        <stp/>
        <stp>VOLUME</stp>
        <stp>.SPY251017P565</stp>
        <tr r="S22" s="2"/>
      </tp>
      <tp t="s">
        <v>N/A</v>
        <stp/>
        <stp>VOLUME</stp>
        <stp>.QQQ250919C469</stp>
        <tr r="Q79" s="2"/>
      </tp>
      <tp t="s">
        <v>N/A</v>
        <stp/>
        <stp>VOLUME</stp>
        <stp>.SPY251017C565</stp>
        <tr r="S22" s="2"/>
      </tp>
      <tp t="s">
        <v>N/A</v>
        <stp/>
        <stp>VOLUME</stp>
        <stp>.QQQ250919P468</stp>
        <tr r="Q80" s="2"/>
      </tp>
      <tp t="s">
        <v>N/A</v>
        <stp/>
        <stp>VOLUME</stp>
        <stp>.SPY251017P564</stp>
        <tr r="S23" s="2"/>
      </tp>
      <tp t="s">
        <v>N/A</v>
        <stp/>
        <stp>VOLUME</stp>
        <stp>.QQQ250919C468</stp>
        <tr r="Q80" s="2"/>
      </tp>
      <tp t="s">
        <v>N/A</v>
        <stp/>
        <stp>VOLUME</stp>
        <stp>.SPY251017C564</stp>
        <tr r="S23" s="2"/>
      </tp>
      <tp t="s">
        <v>N/A</v>
        <stp/>
        <stp>VOLUME</stp>
        <stp>.SPY251017P567</stp>
        <tr r="S20" s="2"/>
      </tp>
      <tp t="s">
        <v>N/A</v>
        <stp/>
        <stp>VOLUME</stp>
        <stp>.SPY251017C567</stp>
        <tr r="S20" s="2"/>
      </tp>
      <tp t="s">
        <v>N/A</v>
        <stp/>
        <stp>VOLUME</stp>
        <stp>.SPY251017P566</stp>
        <tr r="S21" s="2"/>
      </tp>
      <tp t="s">
        <v>N/A</v>
        <stp/>
        <stp>VOLUME</stp>
        <stp>.SPY251017C566</stp>
        <tr r="S21" s="2"/>
      </tp>
      <tp t="s">
        <v>N/A</v>
        <stp/>
        <stp>VOLUME</stp>
        <stp>.SPY251017P569</stp>
        <tr r="S18" s="2"/>
      </tp>
      <tp t="s">
        <v>N/A</v>
        <stp/>
        <stp>VOLUME</stp>
        <stp>.SPY251017C569</stp>
        <tr r="S18" s="2"/>
      </tp>
      <tp t="s">
        <v>N/A</v>
        <stp/>
        <stp>VOLUME</stp>
        <stp>.SPY251017P568</stp>
        <tr r="S19" s="2"/>
      </tp>
      <tp t="s">
        <v>N/A</v>
        <stp/>
        <stp>VOLUME</stp>
        <stp>.SPY251017C568</stp>
        <tr r="S19" s="2"/>
      </tp>
      <tp>
        <v>19</v>
        <stp/>
        <stp>VOLUME</stp>
        <stp>.SPY251031P549</stp>
        <tr r="T38" s="2"/>
        <tr r="T38" s="2"/>
      </tp>
      <tp t="s">
        <v>N/A</v>
        <stp/>
        <stp>VOLUME</stp>
        <stp>.SPY251031C549</stp>
        <tr r="T38" s="2"/>
      </tp>
      <tp>
        <v>72</v>
        <stp/>
        <stp>VOLUME</stp>
        <stp>.SPY251031P548</stp>
        <tr r="T39" s="2"/>
        <tr r="T39" s="2"/>
      </tp>
      <tp t="s">
        <v>N/A</v>
        <stp/>
        <stp>VOLUME</stp>
        <stp>.SPY251031C548</stp>
        <tr r="T39" s="2"/>
      </tp>
      <tp t="s">
        <v>N/A</v>
        <stp/>
        <stp>VOLUME</stp>
        <stp>.SPY251017P571</stp>
        <tr r="S16" s="2"/>
      </tp>
      <tp>
        <v>8</v>
        <stp/>
        <stp>VOLUME</stp>
        <stp>.SPY251031P557</stp>
        <tr r="T30" s="2"/>
        <tr r="T30" s="2"/>
      </tp>
      <tp t="s">
        <v>N/A</v>
        <stp/>
        <stp>VOLUME</stp>
        <stp>.SPY251017C571</stp>
        <tr r="S16" s="2"/>
      </tp>
      <tp t="s">
        <v>N/A</v>
        <stp/>
        <stp>VOLUME</stp>
        <stp>.SPY251031C557</stp>
        <tr r="T30" s="2"/>
      </tp>
      <tp t="s">
        <v>N/A</v>
        <stp/>
        <stp>VOLUME</stp>
        <stp>.SPY251017P570</stp>
        <tr r="S17" s="2"/>
      </tp>
      <tp>
        <v>14</v>
        <stp/>
        <stp>VOLUME</stp>
        <stp>.SPY251031P556</stp>
        <tr r="T31" s="2"/>
        <tr r="T31" s="2"/>
      </tp>
      <tp t="s">
        <v>N/A</v>
        <stp/>
        <stp>VOLUME</stp>
        <stp>.SPY251017C570</stp>
        <tr r="S17" s="2"/>
      </tp>
      <tp>
        <v>1</v>
        <stp/>
        <stp>VOLUME</stp>
        <stp>.SPY251031C556</stp>
        <tr r="T31" s="2"/>
        <tr r="T31" s="2"/>
      </tp>
      <tp t="s">
        <v>N/A</v>
        <stp/>
        <stp>VOLUME</stp>
        <stp>.SPY251017P573</stp>
        <tr r="S14" s="2"/>
      </tp>
      <tp>
        <v>22</v>
        <stp/>
        <stp>VOLUME</stp>
        <stp>.SPY251031P555</stp>
        <tr r="T32" s="2"/>
        <tr r="T32" s="2"/>
      </tp>
      <tp t="s">
        <v>N/A</v>
        <stp/>
        <stp>VOLUME</stp>
        <stp>.SPY251017C573</stp>
        <tr r="S14" s="2"/>
      </tp>
      <tp t="s">
        <v>N/A</v>
        <stp/>
        <stp>VOLUME</stp>
        <stp>.SPY251031C555</stp>
        <tr r="T32" s="2"/>
      </tp>
      <tp t="s">
        <v>N/A</v>
        <stp/>
        <stp>VOLUME</stp>
        <stp>.SPY251017P572</stp>
        <tr r="S15" s="2"/>
      </tp>
      <tp>
        <v>2</v>
        <stp/>
        <stp>VOLUME</stp>
        <stp>.SPY251031P554</stp>
        <tr r="T33" s="2"/>
        <tr r="T33" s="2"/>
      </tp>
      <tp t="s">
        <v>N/A</v>
        <stp/>
        <stp>VOLUME</stp>
        <stp>.SPY251017C572</stp>
        <tr r="S15" s="2"/>
      </tp>
      <tp t="s">
        <v>N/A</v>
        <stp/>
        <stp>VOLUME</stp>
        <stp>.SPY251031C554</stp>
        <tr r="T33" s="2"/>
      </tp>
      <tp t="s">
        <v>N/A</v>
        <stp/>
        <stp>VOLUME</stp>
        <stp>.QQQ250919P479</stp>
        <tr r="Q69" s="2"/>
      </tp>
      <tp t="s">
        <v>N/A</v>
        <stp/>
        <stp>VOLUME</stp>
        <stp>.SPY251017P575</stp>
        <tr r="S12" s="2"/>
      </tp>
      <tp>
        <v>11</v>
        <stp/>
        <stp>VOLUME</stp>
        <stp>.SPY251031P553</stp>
        <tr r="T34" s="2"/>
        <tr r="T34" s="2"/>
      </tp>
      <tp t="s">
        <v>N/A</v>
        <stp/>
        <stp>VOLUME</stp>
        <stp>.QQQ250919C479</stp>
        <tr r="Q69" s="2"/>
      </tp>
      <tp t="s">
        <v>N/A</v>
        <stp/>
        <stp>VOLUME</stp>
        <stp>.SPY251017C575</stp>
        <tr r="S12" s="2"/>
      </tp>
      <tp t="s">
        <v>N/A</v>
        <stp/>
        <stp>VOLUME</stp>
        <stp>.SPY251031C553</stp>
        <tr r="T34" s="2"/>
      </tp>
      <tp t="s">
        <v>N/A</v>
        <stp/>
        <stp>VOLUME</stp>
        <stp>.QQQ250919P478</stp>
        <tr r="Q70" s="2"/>
      </tp>
      <tp t="s">
        <v>N/A</v>
        <stp/>
        <stp>VOLUME</stp>
        <stp>.SPY251017P574</stp>
        <tr r="S13" s="2"/>
      </tp>
      <tp>
        <v>4</v>
        <stp/>
        <stp>VOLUME</stp>
        <stp>.SPY251031P552</stp>
        <tr r="T35" s="2"/>
        <tr r="T35" s="2"/>
      </tp>
      <tp t="s">
        <v>N/A</v>
        <stp/>
        <stp>VOLUME</stp>
        <stp>.QQQ250919C478</stp>
        <tr r="Q70" s="2"/>
      </tp>
      <tp t="s">
        <v>N/A</v>
        <stp/>
        <stp>VOLUME</stp>
        <stp>.SPY251017C574</stp>
        <tr r="S13" s="2"/>
      </tp>
      <tp t="s">
        <v>N/A</v>
        <stp/>
        <stp>VOLUME</stp>
        <stp>.SPY251031C552</stp>
        <tr r="T35" s="2"/>
      </tp>
      <tp t="s">
        <v>N/A</v>
        <stp/>
        <stp>VOLUME</stp>
        <stp>.SPY251017P577</stp>
        <tr r="S10" s="2"/>
      </tp>
      <tp>
        <v>23</v>
        <stp/>
        <stp>VOLUME</stp>
        <stp>.SPY251031P551</stp>
        <tr r="T36" s="2"/>
        <tr r="T36" s="2"/>
      </tp>
      <tp t="s">
        <v>N/A</v>
        <stp/>
        <stp>VOLUME</stp>
        <stp>.SPY251017C577</stp>
        <tr r="S10" s="2"/>
      </tp>
      <tp t="s">
        <v>N/A</v>
        <stp/>
        <stp>VOLUME</stp>
        <stp>.SPY251031C551</stp>
        <tr r="T36" s="2"/>
      </tp>
      <tp t="s">
        <v>N/A</v>
        <stp/>
        <stp>VOLUME</stp>
        <stp>.SPY251017P576</stp>
        <tr r="S11" s="2"/>
      </tp>
      <tp>
        <v>76</v>
        <stp/>
        <stp>VOLUME</stp>
        <stp>.SPY251031P550</stp>
        <tr r="T37" s="2"/>
        <tr r="T37" s="2"/>
      </tp>
      <tp t="s">
        <v>N/A</v>
        <stp/>
        <stp>VOLUME</stp>
        <stp>.SPY251017C576</stp>
        <tr r="S11" s="2"/>
      </tp>
      <tp t="s">
        <v>N/A</v>
        <stp/>
        <stp>VOLUME</stp>
        <stp>.SPY251031C550</stp>
        <tr r="T37" s="2"/>
      </tp>
      <tp>
        <v>43</v>
        <stp/>
        <stp>VOLUME</stp>
        <stp>.QQQ250919P475</stp>
        <tr r="Q73" s="2"/>
        <tr r="Q73" s="2"/>
      </tp>
      <tp t="s">
        <v>N/A</v>
        <stp/>
        <stp>VOLUME</stp>
        <stp>.SPY251017P579</stp>
        <tr r="S8" s="2"/>
      </tp>
      <tp>
        <v>50</v>
        <stp/>
        <stp>VOLUME</stp>
        <stp>.QQQ250919C475</stp>
        <tr r="Q73" s="2"/>
        <tr r="Q73" s="2"/>
      </tp>
      <tp t="s">
        <v>N/A</v>
        <stp/>
        <stp>VOLUME</stp>
        <stp>.SPY251017C579</stp>
        <tr r="S8" s="2"/>
      </tp>
      <tp t="s">
        <v>N/A</v>
        <stp/>
        <stp>VOLUME</stp>
        <stp>.QQQ250919P474</stp>
        <tr r="Q74" s="2"/>
      </tp>
      <tp t="s">
        <v>N/A</v>
        <stp/>
        <stp>VOLUME</stp>
        <stp>.SPY251017P578</stp>
        <tr r="S9" s="2"/>
      </tp>
      <tp t="s">
        <v>N/A</v>
        <stp/>
        <stp>VOLUME</stp>
        <stp>.QQQ250919C474</stp>
        <tr r="Q74" s="2"/>
      </tp>
      <tp t="s">
        <v>N/A</v>
        <stp/>
        <stp>VOLUME</stp>
        <stp>.SPY251017C578</stp>
        <tr r="S9" s="2"/>
      </tp>
      <tp t="s">
        <v>N/A</v>
        <stp/>
        <stp>VOLUME</stp>
        <stp>.QQQ250919P477</stp>
        <tr r="Q71" s="2"/>
      </tp>
      <tp t="s">
        <v>N/A</v>
        <stp/>
        <stp>VOLUME</stp>
        <stp>.QQQ250919C477</stp>
        <tr r="Q71" s="2"/>
      </tp>
      <tp t="s">
        <v>N/A</v>
        <stp/>
        <stp>VOLUME</stp>
        <stp>.QQQ250919P476</stp>
        <tr r="Q72" s="2"/>
      </tp>
      <tp t="s">
        <v>N/A</v>
        <stp/>
        <stp>VOLUME</stp>
        <stp>.QQQ250919C476</stp>
        <tr r="Q72" s="2"/>
      </tp>
      <tp t="s">
        <v>N/A</v>
        <stp/>
        <stp>VOLUME</stp>
        <stp>.QQQ250919P471</stp>
        <tr r="Q77" s="2"/>
      </tp>
      <tp t="s">
        <v>N/A</v>
        <stp/>
        <stp>VOLUME</stp>
        <stp>.QQQ250919C471</stp>
        <tr r="Q77" s="2"/>
      </tp>
      <tp>
        <v>38</v>
        <stp/>
        <stp>VOLUME</stp>
        <stp>.QQQ250919P470</stp>
        <tr r="Q78" s="2"/>
        <tr r="Q78" s="2"/>
      </tp>
      <tp>
        <v>20</v>
        <stp/>
        <stp>VOLUME</stp>
        <stp>.QQQ250919C470</stp>
        <tr r="Q78" s="2"/>
        <tr r="Q78" s="2"/>
      </tp>
      <tp t="s">
        <v>N/A</v>
        <stp/>
        <stp>VOLUME</stp>
        <stp>.QQQ250919P473</stp>
        <tr r="Q75" s="2"/>
      </tp>
      <tp t="s">
        <v>N/A</v>
        <stp/>
        <stp>VOLUME</stp>
        <stp>.SPY251031P559</stp>
        <tr r="T28" s="2"/>
      </tp>
      <tp t="s">
        <v>N/A</v>
        <stp/>
        <stp>VOLUME</stp>
        <stp>.QQQ250919C473</stp>
        <tr r="Q75" s="2"/>
      </tp>
      <tp>
        <v>5</v>
        <stp/>
        <stp>VOLUME</stp>
        <stp>.SPY251031C559</stp>
        <tr r="T28" s="2"/>
        <tr r="T28" s="2"/>
      </tp>
      <tp t="s">
        <v>N/A</v>
        <stp/>
        <stp>VOLUME</stp>
        <stp>.QQQ250919P472</stp>
        <tr r="Q76" s="2"/>
      </tp>
      <tp>
        <v>6</v>
        <stp/>
        <stp>VOLUME</stp>
        <stp>.SPY251031P558</stp>
        <tr r="T29" s="2"/>
        <tr r="T29" s="2"/>
      </tp>
      <tp t="s">
        <v>N/A</v>
        <stp/>
        <stp>VOLUME</stp>
        <stp>.QQQ250919C472</stp>
        <tr r="Q76" s="2"/>
      </tp>
      <tp>
        <v>3</v>
        <stp/>
        <stp>VOLUME</stp>
        <stp>.SPY251031C558</stp>
        <tr r="T29" s="2"/>
        <tr r="T29" s="2"/>
      </tp>
      <tp>
        <v>0</v>
        <stp/>
        <stp>BID</stp>
        <stp>.SPXW250506C5780</stp>
        <tr r="DE94" s="1"/>
        <tr r="DE94" s="1"/>
      </tp>
      <tp>
        <v>158.69999999999999</v>
        <stp/>
        <stp>BID</stp>
        <stp>.SPXW250506P5780</stp>
        <tr r="DF94" s="1"/>
        <tr r="DF94" s="1"/>
      </tp>
      <tp>
        <v>0</v>
        <stp/>
        <stp>BID</stp>
        <stp>.SPXW250506C5790</stp>
        <tr r="DE93" s="1"/>
        <tr r="DE93" s="1"/>
      </tp>
      <tp>
        <v>168.7</v>
        <stp/>
        <stp>BID</stp>
        <stp>.SPXW250506P5790</stp>
        <tr r="DF93" s="1"/>
        <tr r="DF93" s="1"/>
      </tp>
      <tp>
        <v>0</v>
        <stp/>
        <stp>BID</stp>
        <stp>.SPXW250506C5760</stp>
        <tr r="DE96" s="1"/>
        <tr r="DE96" s="1"/>
      </tp>
      <tp>
        <v>138.69999999999999</v>
        <stp/>
        <stp>BID</stp>
        <stp>.SPXW250506P5760</stp>
        <tr r="DF96" s="1"/>
        <tr r="DF96" s="1"/>
      </tp>
      <tp>
        <v>0</v>
        <stp/>
        <stp>BID</stp>
        <stp>.SPXW250506C5770</stp>
        <tr r="DE95" s="1"/>
        <tr r="DE95" s="1"/>
      </tp>
      <tp>
        <v>148.69999999999999</v>
        <stp/>
        <stp>BID</stp>
        <stp>.SPXW250506P5770</stp>
        <tr r="DF95" s="1"/>
        <tr r="DF95" s="1"/>
      </tp>
      <tp>
        <v>0</v>
        <stp/>
        <stp>BID</stp>
        <stp>.SPXW250506C5740</stp>
        <tr r="DE98" s="1"/>
        <tr r="DE98" s="1"/>
      </tp>
      <tp>
        <v>129.9</v>
        <stp/>
        <stp>BID</stp>
        <stp>.SPXW250506P5740</stp>
        <tr r="DF98" s="1"/>
        <tr r="DF98" s="1"/>
      </tp>
      <tp>
        <v>0</v>
        <stp/>
        <stp>BID</stp>
        <stp>.SPXW250506C5750</stp>
        <tr r="DE97" s="1"/>
        <tr r="DE97" s="1"/>
      </tp>
      <tp>
        <v>139.9</v>
        <stp/>
        <stp>BID</stp>
        <stp>.SPXW250506P5750</stp>
        <tr r="DF97" s="1"/>
        <tr r="DF97" s="1"/>
      </tp>
      <tp>
        <v>0</v>
        <stp/>
        <stp>BID</stp>
        <stp>.SPXW250506C5720</stp>
        <tr r="DE100" s="1"/>
        <tr r="DE100" s="1"/>
      </tp>
      <tp>
        <v>109.9</v>
        <stp/>
        <stp>BID</stp>
        <stp>.SPXW250506P5720</stp>
        <tr r="DF100" s="1"/>
        <tr r="DF100" s="1"/>
      </tp>
      <tp>
        <v>0</v>
        <stp/>
        <stp>BID</stp>
        <stp>.SPXW250506C5730</stp>
        <tr r="DE99" s="1"/>
        <tr r="DE99" s="1"/>
      </tp>
      <tp>
        <v>119.9</v>
        <stp/>
        <stp>BID</stp>
        <stp>.SPXW250506P5730</stp>
        <tr r="DF99" s="1"/>
        <tr r="DF99" s="1"/>
      </tp>
      <tp>
        <v>0</v>
        <stp/>
        <stp>BID</stp>
        <stp>.SPXW250506C5700</stp>
        <tr r="DE102" s="1"/>
        <tr r="DE102" s="1"/>
      </tp>
      <tp>
        <v>89.9</v>
        <stp/>
        <stp>BID</stp>
        <stp>.SPXW250506P5700</stp>
        <tr r="DF102" s="1"/>
        <tr r="DF102" s="1"/>
      </tp>
      <tp>
        <v>0</v>
        <stp/>
        <stp>BID</stp>
        <stp>.SPXW250506C5710</stp>
        <tr r="DE101" s="1"/>
        <tr r="DE101" s="1"/>
      </tp>
      <tp>
        <v>99.9</v>
        <stp/>
        <stp>BID</stp>
        <stp>.SPXW250506P5710</stp>
        <tr r="DF101" s="1"/>
        <tr r="DF101" s="1"/>
      </tp>
      <tp>
        <v>3</v>
        <stp/>
        <stp>VOLUME</stp>
        <stp>.QQQ250606P492</stp>
        <tr r="J56" s="2"/>
        <tr r="J56" s="2"/>
      </tp>
      <tp>
        <v>35</v>
        <stp/>
        <stp>VOLUME</stp>
        <stp>.QQQ250606C492</stp>
        <tr r="J56" s="2"/>
        <tr r="J56" s="2"/>
      </tp>
      <tp>
        <v>1</v>
        <stp/>
        <stp>VOLUME</stp>
        <stp>.QQQ250606P493</stp>
        <tr r="J55" s="2"/>
        <tr r="J55" s="2"/>
      </tp>
      <tp>
        <v>69</v>
        <stp/>
        <stp>VOLUME</stp>
        <stp>.QQQ250606C493</stp>
        <tr r="J55" s="2"/>
        <tr r="J55" s="2"/>
      </tp>
      <tp>
        <v>69</v>
        <stp/>
        <stp>VOLUME</stp>
        <stp>.QQQ250606P490</stp>
        <tr r="J58" s="2"/>
        <tr r="J58" s="2"/>
      </tp>
      <tp>
        <v>118</v>
        <stp/>
        <stp>VOLUME</stp>
        <stp>.QQQ250606C490</stp>
        <tr r="J58" s="2"/>
        <tr r="J58" s="2"/>
      </tp>
      <tp t="s">
        <v>N/A</v>
        <stp/>
        <stp>VOLUME</stp>
        <stp>.QQQ250606P491</stp>
        <tr r="J57" s="2"/>
      </tp>
      <tp>
        <v>25</v>
        <stp/>
        <stp>VOLUME</stp>
        <stp>.QQQ250606C491</stp>
        <tr r="J57" s="2"/>
        <tr r="J57" s="2"/>
      </tp>
      <tp t="s">
        <v>N/A</v>
        <stp/>
        <stp>VOLUME</stp>
        <stp>.QQQ250606P496</stp>
        <tr r="J52" s="2"/>
      </tp>
      <tp>
        <v>71</v>
        <stp/>
        <stp>VOLUME</stp>
        <stp>.QQQ250606C496</stp>
        <tr r="J52" s="2"/>
        <tr r="J52" s="2"/>
      </tp>
      <tp t="s">
        <v>N/A</v>
        <stp/>
        <stp>VOLUME</stp>
        <stp>.QQQ250606P497</stp>
        <tr r="J51" s="2"/>
      </tp>
      <tp>
        <v>27</v>
        <stp/>
        <stp>VOLUME</stp>
        <stp>.QQQ250606C497</stp>
        <tr r="J51" s="2"/>
        <tr r="J51" s="2"/>
      </tp>
      <tp t="s">
        <v>N/A</v>
        <stp/>
        <stp>VOLUME</stp>
        <stp>.QQQ250606P494</stp>
        <tr r="J54" s="2"/>
      </tp>
      <tp>
        <v>5</v>
        <stp/>
        <stp>VOLUME</stp>
        <stp>.QQQ250606C494</stp>
        <tr r="J54" s="2"/>
        <tr r="J54" s="2"/>
      </tp>
      <tp>
        <v>5</v>
        <stp/>
        <stp>VOLUME</stp>
        <stp>.QQQ250606P495</stp>
        <tr r="J53" s="2"/>
        <tr r="J53" s="2"/>
      </tp>
      <tp>
        <v>104</v>
        <stp/>
        <stp>VOLUME</stp>
        <stp>.QQQ250606C495</stp>
        <tr r="J53" s="2"/>
        <tr r="J53" s="2"/>
      </tp>
      <tp t="s">
        <v>N/A</v>
        <stp/>
        <stp>VOLUME</stp>
        <stp>.QQQ250606P498</stp>
        <tr r="J50" s="2"/>
      </tp>
      <tp>
        <v>8</v>
        <stp/>
        <stp>VOLUME</stp>
        <stp>.QQQ250606C498</stp>
        <tr r="J50" s="2"/>
        <tr r="J50" s="2"/>
      </tp>
      <tp t="s">
        <v>N/A</v>
        <stp/>
        <stp>VOLUME</stp>
        <stp>.QQQ250606P499</stp>
        <tr r="J49" s="2"/>
      </tp>
      <tp>
        <v>46</v>
        <stp/>
        <stp>VOLUME</stp>
        <stp>.QQQ250606C499</stp>
        <tr r="J49" s="2"/>
        <tr r="J49" s="2"/>
      </tp>
      <tp>
        <v>158</v>
        <stp/>
        <stp>VOLUME</stp>
        <stp>.QQQ250606P482</stp>
        <tr r="J66" s="2"/>
        <tr r="J66" s="2"/>
      </tp>
      <tp>
        <v>264</v>
        <stp/>
        <stp>VOLUME</stp>
        <stp>.QQQ250606C482</stp>
        <tr r="J66" s="2"/>
        <tr r="J66" s="2"/>
      </tp>
      <tp>
        <v>177</v>
        <stp/>
        <stp>VOLUME</stp>
        <stp>.QQQ250606P483</stp>
        <tr r="J65" s="2"/>
        <tr r="J65" s="2"/>
      </tp>
      <tp>
        <v>70</v>
        <stp/>
        <stp>VOLUME</stp>
        <stp>.QQQ250606C483</stp>
        <tr r="J65" s="2"/>
        <tr r="J65" s="2"/>
      </tp>
      <tp>
        <v>486</v>
        <stp/>
        <stp>VOLUME</stp>
        <stp>.QQQ250606P480</stp>
        <tr r="J68" s="2"/>
        <tr r="J68" s="2"/>
      </tp>
      <tp>
        <v>220</v>
        <stp/>
        <stp>VOLUME</stp>
        <stp>.QQQ250606C480</stp>
        <tr r="J68" s="2"/>
        <tr r="J68" s="2"/>
      </tp>
      <tp>
        <v>177</v>
        <stp/>
        <stp>VOLUME</stp>
        <stp>.QQQ250606P481</stp>
        <tr r="J67" s="2"/>
        <tr r="J67" s="2"/>
      </tp>
      <tp>
        <v>137</v>
        <stp/>
        <stp>VOLUME</stp>
        <stp>.QQQ250606C481</stp>
        <tr r="J67" s="2"/>
        <tr r="J67" s="2"/>
      </tp>
      <tp>
        <v>33</v>
        <stp/>
        <stp>VOLUME</stp>
        <stp>.QQQ250606P486</stp>
        <tr r="J62" s="2"/>
        <tr r="J62" s="2"/>
      </tp>
      <tp>
        <v>61</v>
        <stp/>
        <stp>VOLUME</stp>
        <stp>.QQQ250606C486</stp>
        <tr r="J62" s="2"/>
        <tr r="J62" s="2"/>
      </tp>
      <tp>
        <v>23</v>
        <stp/>
        <stp>VOLUME</stp>
        <stp>.QQQ250606P487</stp>
        <tr r="J61" s="2"/>
        <tr r="J61" s="2"/>
      </tp>
      <tp>
        <v>405</v>
        <stp/>
        <stp>VOLUME</stp>
        <stp>.QQQ250606C487</stp>
        <tr r="J61" s="2"/>
        <tr r="J61" s="2"/>
      </tp>
      <tp>
        <v>104</v>
        <stp/>
        <stp>VOLUME</stp>
        <stp>.QQQ250606P484</stp>
        <tr r="J64" s="2"/>
        <tr r="J64" s="2"/>
      </tp>
      <tp>
        <v>88</v>
        <stp/>
        <stp>VOLUME</stp>
        <stp>.QQQ250606C484</stp>
        <tr r="J64" s="2"/>
        <tr r="J64" s="2"/>
      </tp>
      <tp>
        <v>237</v>
        <stp/>
        <stp>VOLUME</stp>
        <stp>.QQQ250606P485</stp>
        <tr r="J63" s="2"/>
        <tr r="J63" s="2"/>
      </tp>
      <tp>
        <v>130</v>
        <stp/>
        <stp>VOLUME</stp>
        <stp>.QQQ250606C485</stp>
        <tr r="J63" s="2"/>
        <tr r="J63" s="2"/>
      </tp>
      <tp>
        <v>27</v>
        <stp/>
        <stp>VOLUME</stp>
        <stp>.QQQ250606P488</stp>
        <tr r="J60" s="2"/>
        <tr r="J60" s="2"/>
      </tp>
      <tp>
        <v>18</v>
        <stp/>
        <stp>VOLUME</stp>
        <stp>.QQQ250606C488</stp>
        <tr r="J60" s="2"/>
        <tr r="J60" s="2"/>
      </tp>
      <tp>
        <v>71</v>
        <stp/>
        <stp>VOLUME</stp>
        <stp>.QQQ250606P489</stp>
        <tr r="J59" s="2"/>
        <tr r="J59" s="2"/>
      </tp>
      <tp>
        <v>65</v>
        <stp/>
        <stp>VOLUME</stp>
        <stp>.QQQ250606C489</stp>
        <tr r="J59" s="2"/>
        <tr r="J59" s="2"/>
      </tp>
      <tp t="s">
        <v>N/A</v>
        <stp/>
        <stp>VOLUME</stp>
        <stp>.QQQ250620P494</stp>
        <tr r="K54" s="2"/>
      </tp>
      <tp>
        <v>23</v>
        <stp/>
        <stp>VOLUME</stp>
        <stp>.QQQ250630P484</stp>
        <tr r="L64" s="2"/>
        <tr r="L64" s="2"/>
      </tp>
      <tp t="s">
        <v>N/A</v>
        <stp/>
        <stp>VOLUME</stp>
        <stp>.QQQ250620C494</stp>
        <tr r="K54" s="2"/>
      </tp>
      <tp>
        <v>24</v>
        <stp/>
        <stp>VOLUME</stp>
        <stp>.QQQ250630C484</stp>
        <tr r="L64" s="2"/>
        <tr r="L64" s="2"/>
      </tp>
      <tp>
        <v>133</v>
        <stp/>
        <stp>VOLUME</stp>
        <stp>.QQQ250620P495</stp>
        <tr r="K53" s="2"/>
        <tr r="K53" s="2"/>
      </tp>
      <tp>
        <v>127</v>
        <stp/>
        <stp>VOLUME</stp>
        <stp>.QQQ250630P485</stp>
        <tr r="L63" s="2"/>
        <tr r="L63" s="2"/>
      </tp>
      <tp>
        <v>499</v>
        <stp/>
        <stp>VOLUME</stp>
        <stp>.QQQ250620C495</stp>
        <tr r="K53" s="2"/>
        <tr r="K53" s="2"/>
      </tp>
      <tp>
        <v>62</v>
        <stp/>
        <stp>VOLUME</stp>
        <stp>.QQQ250630C485</stp>
        <tr r="L63" s="2"/>
        <tr r="L63" s="2"/>
      </tp>
      <tp t="s">
        <v>N/A</v>
        <stp/>
        <stp>VOLUME</stp>
        <stp>.QQQ250620P496</stp>
        <tr r="K52" s="2"/>
      </tp>
      <tp>
        <v>30</v>
        <stp/>
        <stp>VOLUME</stp>
        <stp>.QQQ250630P486</stp>
        <tr r="L62" s="2"/>
        <tr r="L62" s="2"/>
      </tp>
      <tp t="s">
        <v>N/A</v>
        <stp/>
        <stp>VOLUME</stp>
        <stp>.QQQ250620C496</stp>
        <tr r="K52" s="2"/>
      </tp>
      <tp>
        <v>4</v>
        <stp/>
        <stp>VOLUME</stp>
        <stp>.QQQ250630C486</stp>
        <tr r="L62" s="2"/>
        <tr r="L62" s="2"/>
      </tp>
      <tp t="s">
        <v>N/A</v>
        <stp/>
        <stp>VOLUME</stp>
        <stp>.QQQ250620P497</stp>
        <tr r="K51" s="2"/>
      </tp>
      <tp>
        <v>21</v>
        <stp/>
        <stp>VOLUME</stp>
        <stp>.QQQ250630P487</stp>
        <tr r="L61" s="2"/>
        <tr r="L61" s="2"/>
      </tp>
      <tp t="s">
        <v>N/A</v>
        <stp/>
        <stp>VOLUME</stp>
        <stp>.QQQ250620C497</stp>
        <tr r="K51" s="2"/>
      </tp>
      <tp>
        <v>10</v>
        <stp/>
        <stp>VOLUME</stp>
        <stp>.QQQ250630C487</stp>
        <tr r="L61" s="2"/>
        <tr r="L61" s="2"/>
      </tp>
      <tp>
        <v>870</v>
        <stp/>
        <stp>VOLUME</stp>
        <stp>.QQQ250620P490</stp>
        <tr r="K58" s="2"/>
        <tr r="K58" s="2"/>
      </tp>
      <tp>
        <v>865</v>
        <stp/>
        <stp>VOLUME</stp>
        <stp>.QQQ250630P480</stp>
        <tr r="L68" s="2"/>
        <tr r="L68" s="2"/>
      </tp>
      <tp>
        <v>2193</v>
        <stp/>
        <stp>VOLUME</stp>
        <stp>.QQQ250620C490</stp>
        <tr r="K58" s="2"/>
        <tr r="K58" s="2"/>
      </tp>
      <tp>
        <v>49</v>
        <stp/>
        <stp>VOLUME</stp>
        <stp>.QQQ250630C480</stp>
        <tr r="L68" s="2"/>
        <tr r="L68" s="2"/>
      </tp>
      <tp t="s">
        <v>N/A</v>
        <stp/>
        <stp>VOLUME</stp>
        <stp>.QQQ250620P491</stp>
        <tr r="K57" s="2"/>
      </tp>
      <tp>
        <v>26</v>
        <stp/>
        <stp>VOLUME</stp>
        <stp>.QQQ250630P481</stp>
        <tr r="L67" s="2"/>
        <tr r="L67" s="2"/>
      </tp>
      <tp t="s">
        <v>N/A</v>
        <stp/>
        <stp>VOLUME</stp>
        <stp>.QQQ250620C491</stp>
        <tr r="K57" s="2"/>
      </tp>
      <tp>
        <v>40</v>
        <stp/>
        <stp>VOLUME</stp>
        <stp>.QQQ250630C481</stp>
        <tr r="L67" s="2"/>
        <tr r="L67" s="2"/>
      </tp>
      <tp t="s">
        <v>N/A</v>
        <stp/>
        <stp>VOLUME</stp>
        <stp>.QQQ250620P492</stp>
        <tr r="K56" s="2"/>
      </tp>
      <tp>
        <v>41</v>
        <stp/>
        <stp>VOLUME</stp>
        <stp>.QQQ250630P482</stp>
        <tr r="L66" s="2"/>
        <tr r="L66" s="2"/>
      </tp>
      <tp t="s">
        <v>N/A</v>
        <stp/>
        <stp>VOLUME</stp>
        <stp>.QQQ250620C492</stp>
        <tr r="K56" s="2"/>
      </tp>
      <tp>
        <v>22</v>
        <stp/>
        <stp>VOLUME</stp>
        <stp>.QQQ250630C482</stp>
        <tr r="L66" s="2"/>
        <tr r="L66" s="2"/>
      </tp>
      <tp t="s">
        <v>N/A</v>
        <stp/>
        <stp>VOLUME</stp>
        <stp>.QQQ250620P493</stp>
        <tr r="K55" s="2"/>
      </tp>
      <tp>
        <v>184</v>
        <stp/>
        <stp>VOLUME</stp>
        <stp>.QQQ250630P483</stp>
        <tr r="L65" s="2"/>
        <tr r="L65" s="2"/>
      </tp>
      <tp t="s">
        <v>N/A</v>
        <stp/>
        <stp>VOLUME</stp>
        <stp>.QQQ250620C493</stp>
        <tr r="K55" s="2"/>
      </tp>
      <tp>
        <v>22</v>
        <stp/>
        <stp>VOLUME</stp>
        <stp>.QQQ250630C483</stp>
        <tr r="L65" s="2"/>
        <tr r="L65" s="2"/>
      </tp>
      <tp t="s">
        <v>N/A</v>
        <stp/>
        <stp>VOLUME</stp>
        <stp>.QQQ250620P498</stp>
        <tr r="K50" s="2"/>
      </tp>
      <tp>
        <v>22</v>
        <stp/>
        <stp>VOLUME</stp>
        <stp>.QQQ250630P488</stp>
        <tr r="L60" s="2"/>
        <tr r="L60" s="2"/>
      </tp>
      <tp t="s">
        <v>N/A</v>
        <stp/>
        <stp>VOLUME</stp>
        <stp>.QQQ250620C498</stp>
        <tr r="K50" s="2"/>
      </tp>
      <tp>
        <v>31</v>
        <stp/>
        <stp>VOLUME</stp>
        <stp>.QQQ250630C488</stp>
        <tr r="L60" s="2"/>
        <tr r="L60" s="2"/>
      </tp>
      <tp t="s">
        <v>N/A</v>
        <stp/>
        <stp>VOLUME</stp>
        <stp>.QQQ250620P499</stp>
        <tr r="K49" s="2"/>
      </tp>
      <tp>
        <v>3</v>
        <stp/>
        <stp>VOLUME</stp>
        <stp>.QQQ250630P489</stp>
        <tr r="L59" s="2"/>
        <tr r="L59" s="2"/>
      </tp>
      <tp t="s">
        <v>N/A</v>
        <stp/>
        <stp>VOLUME</stp>
        <stp>.QQQ250620C499</stp>
        <tr r="K49" s="2"/>
      </tp>
      <tp>
        <v>19</v>
        <stp/>
        <stp>VOLUME</stp>
        <stp>.QQQ250630C489</stp>
        <tr r="L59" s="2"/>
        <tr r="L59" s="2"/>
      </tp>
      <tp t="s">
        <v>N/A</v>
        <stp/>
        <stp>VOLUME</stp>
        <stp>.QQQ250620P484</stp>
        <tr r="K64" s="2"/>
      </tp>
      <tp>
        <v>5</v>
        <stp/>
        <stp>VOLUME</stp>
        <stp>.QQQ250630P494</stp>
        <tr r="L54" s="2"/>
        <tr r="L54" s="2"/>
      </tp>
      <tp t="s">
        <v>N/A</v>
        <stp/>
        <stp>VOLUME</stp>
        <stp>.QQQ250620C484</stp>
        <tr r="K64" s="2"/>
      </tp>
      <tp>
        <v>3</v>
        <stp/>
        <stp>VOLUME</stp>
        <stp>.QQQ250630C494</stp>
        <tr r="L54" s="2"/>
        <tr r="L54" s="2"/>
      </tp>
      <tp>
        <v>706</v>
        <stp/>
        <stp>VOLUME</stp>
        <stp>.QQQ250620P485</stp>
        <tr r="K63" s="2"/>
        <tr r="K63" s="2"/>
      </tp>
      <tp>
        <v>3</v>
        <stp/>
        <stp>VOLUME</stp>
        <stp>.QQQ250630P495</stp>
        <tr r="L53" s="2"/>
        <tr r="L53" s="2"/>
      </tp>
      <tp>
        <v>1115</v>
        <stp/>
        <stp>VOLUME</stp>
        <stp>.QQQ250620C485</stp>
        <tr r="K63" s="2"/>
        <tr r="K63" s="2"/>
      </tp>
      <tp>
        <v>61</v>
        <stp/>
        <stp>VOLUME</stp>
        <stp>.QQQ250630C495</stp>
        <tr r="L53" s="2"/>
        <tr r="L53" s="2"/>
      </tp>
      <tp t="s">
        <v>N/A</v>
        <stp/>
        <stp>VOLUME</stp>
        <stp>.QQQ250620P486</stp>
        <tr r="K62" s="2"/>
      </tp>
      <tp t="s">
        <v>N/A</v>
        <stp/>
        <stp>VOLUME</stp>
        <stp>.QQQ250630P496</stp>
        <tr r="L52" s="2"/>
      </tp>
      <tp t="s">
        <v>N/A</v>
        <stp/>
        <stp>VOLUME</stp>
        <stp>.QQQ250620C486</stp>
        <tr r="K62" s="2"/>
      </tp>
      <tp>
        <v>2</v>
        <stp/>
        <stp>VOLUME</stp>
        <stp>.QQQ250630C496</stp>
        <tr r="L52" s="2"/>
        <tr r="L52" s="2"/>
      </tp>
      <tp t="s">
        <v>N/A</v>
        <stp/>
        <stp>VOLUME</stp>
        <stp>.QQQ250620P487</stp>
        <tr r="K61" s="2"/>
      </tp>
      <tp t="s">
        <v>N/A</v>
        <stp/>
        <stp>VOLUME</stp>
        <stp>.QQQ250630P497</stp>
        <tr r="L51" s="2"/>
      </tp>
      <tp t="s">
        <v>N/A</v>
        <stp/>
        <stp>VOLUME</stp>
        <stp>.QQQ250620C487</stp>
        <tr r="K61" s="2"/>
      </tp>
      <tp>
        <v>37</v>
        <stp/>
        <stp>VOLUME</stp>
        <stp>.QQQ250630C497</stp>
        <tr r="L51" s="2"/>
        <tr r="L51" s="2"/>
      </tp>
      <tp>
        <v>5729</v>
        <stp/>
        <stp>VOLUME</stp>
        <stp>.QQQ250620P480</stp>
        <tr r="K68" s="2"/>
        <tr r="K68" s="2"/>
      </tp>
      <tp>
        <v>26</v>
        <stp/>
        <stp>VOLUME</stp>
        <stp>.QQQ250630P490</stp>
        <tr r="L58" s="2"/>
        <tr r="L58" s="2"/>
      </tp>
      <tp>
        <v>1057</v>
        <stp/>
        <stp>VOLUME</stp>
        <stp>.QQQ250620C480</stp>
        <tr r="K68" s="2"/>
        <tr r="K68" s="2"/>
      </tp>
      <tp>
        <v>124</v>
        <stp/>
        <stp>VOLUME</stp>
        <stp>.QQQ250630C490</stp>
        <tr r="L58" s="2"/>
        <tr r="L58" s="2"/>
      </tp>
      <tp t="s">
        <v>N/A</v>
        <stp/>
        <stp>VOLUME</stp>
        <stp>.QQQ250620P481</stp>
        <tr r="K67" s="2"/>
      </tp>
      <tp>
        <v>1</v>
        <stp/>
        <stp>VOLUME</stp>
        <stp>.QQQ250630P491</stp>
        <tr r="L57" s="2"/>
        <tr r="L57" s="2"/>
      </tp>
      <tp t="s">
        <v>N/A</v>
        <stp/>
        <stp>VOLUME</stp>
        <stp>.QQQ250620C481</stp>
        <tr r="K67" s="2"/>
      </tp>
      <tp>
        <v>89</v>
        <stp/>
        <stp>VOLUME</stp>
        <stp>.QQQ250630C491</stp>
        <tr r="L57" s="2"/>
        <tr r="L57" s="2"/>
      </tp>
      <tp t="s">
        <v>N/A</v>
        <stp/>
        <stp>VOLUME</stp>
        <stp>.QQQ250620P482</stp>
        <tr r="K66" s="2"/>
      </tp>
      <tp t="s">
        <v>N/A</v>
        <stp/>
        <stp>VOLUME</stp>
        <stp>.QQQ250630P492</stp>
        <tr r="L56" s="2"/>
      </tp>
      <tp t="s">
        <v>N/A</v>
        <stp/>
        <stp>VOLUME</stp>
        <stp>.QQQ250620C482</stp>
        <tr r="K66" s="2"/>
      </tp>
      <tp>
        <v>19</v>
        <stp/>
        <stp>VOLUME</stp>
        <stp>.QQQ250630C492</stp>
        <tr r="L56" s="2"/>
        <tr r="L56" s="2"/>
      </tp>
      <tp t="s">
        <v>N/A</v>
        <stp/>
        <stp>VOLUME</stp>
        <stp>.QQQ250620P483</stp>
        <tr r="K65" s="2"/>
      </tp>
      <tp t="s">
        <v>N/A</v>
        <stp/>
        <stp>VOLUME</stp>
        <stp>.QQQ250630P493</stp>
        <tr r="L55" s="2"/>
      </tp>
      <tp t="s">
        <v>N/A</v>
        <stp/>
        <stp>VOLUME</stp>
        <stp>.QQQ250620C483</stp>
        <tr r="K65" s="2"/>
      </tp>
      <tp>
        <v>69</v>
        <stp/>
        <stp>VOLUME</stp>
        <stp>.QQQ250630C493</stp>
        <tr r="L55" s="2"/>
        <tr r="L55" s="2"/>
      </tp>
      <tp t="s">
        <v>N/A</v>
        <stp/>
        <stp>VOLUME</stp>
        <stp>.QQQ250620P488</stp>
        <tr r="K60" s="2"/>
      </tp>
      <tp t="s">
        <v>N/A</v>
        <stp/>
        <stp>VOLUME</stp>
        <stp>.QQQ250630P498</stp>
        <tr r="L50" s="2"/>
      </tp>
      <tp t="s">
        <v>N/A</v>
        <stp/>
        <stp>VOLUME</stp>
        <stp>.QQQ250620C488</stp>
        <tr r="K60" s="2"/>
      </tp>
      <tp>
        <v>31</v>
        <stp/>
        <stp>VOLUME</stp>
        <stp>.QQQ250630C498</stp>
        <tr r="L50" s="2"/>
        <tr r="L50" s="2"/>
      </tp>
      <tp t="s">
        <v>N/A</v>
        <stp/>
        <stp>VOLUME</stp>
        <stp>.QQQ250620P489</stp>
        <tr r="K59" s="2"/>
      </tp>
      <tp>
        <v>1</v>
        <stp/>
        <stp>VOLUME</stp>
        <stp>.QQQ250630P499</stp>
        <tr r="L49" s="2"/>
        <tr r="L49" s="2"/>
      </tp>
      <tp t="s">
        <v>N/A</v>
        <stp/>
        <stp>VOLUME</stp>
        <stp>.QQQ250620C489</stp>
        <tr r="K59" s="2"/>
      </tp>
      <tp>
        <v>38</v>
        <stp/>
        <stp>VOLUME</stp>
        <stp>.QQQ250630C499</stp>
        <tr r="L49" s="2"/>
        <tr r="L49" s="2"/>
      </tp>
      <tp>
        <v>19</v>
        <stp/>
        <stp>VOLUME</stp>
        <stp>.QQQ250718P500</stp>
        <tr r="M48" s="2"/>
        <tr r="M48" s="2"/>
      </tp>
      <tp>
        <v>783</v>
        <stp/>
        <stp>VOLUME</stp>
        <stp>.QQQ250718C500</stp>
        <tr r="M48" s="2"/>
        <tr r="M48" s="2"/>
      </tp>
      <tp t="s">
        <v>N/A</v>
        <stp/>
        <stp>VOLUME</stp>
        <stp>.QQQ250718P501</stp>
        <tr r="M47" s="2"/>
      </tp>
      <tp t="s">
        <v>N/A</v>
        <stp/>
        <stp>VOLUME</stp>
        <stp>.QQQ250718C501</stp>
        <tr r="M47" s="2"/>
      </tp>
      <tp t="s">
        <v>N/A</v>
        <stp/>
        <stp>VOLUME</stp>
        <stp>.QQQ250718P502</stp>
        <tr r="M46" s="2"/>
      </tp>
      <tp t="s">
        <v>N/A</v>
        <stp/>
        <stp>VOLUME</stp>
        <stp>.QQQ250718C502</stp>
        <tr r="M46" s="2"/>
      </tp>
      <tp t="s">
        <v>N/A</v>
        <stp/>
        <stp>VOLUME</stp>
        <stp>.QQQ250731P501</stp>
        <tr r="N47" s="2"/>
      </tp>
      <tp>
        <v>2</v>
        <stp/>
        <stp>VOLUME</stp>
        <stp>.QQQ250731C501</stp>
        <tr r="N47" s="2"/>
        <tr r="N47" s="2"/>
      </tp>
      <tp>
        <v>21</v>
        <stp/>
        <stp>VOLUME</stp>
        <stp>.QQQ250731P500</stp>
        <tr r="N48" s="2"/>
        <tr r="N48" s="2"/>
      </tp>
      <tp>
        <v>89</v>
        <stp/>
        <stp>VOLUME</stp>
        <stp>.QQQ250731C500</stp>
        <tr r="N48" s="2"/>
        <tr r="N48" s="2"/>
      </tp>
      <tp t="s">
        <v>N/A</v>
        <stp/>
        <stp>VOLUME</stp>
        <stp>.QQQ250731P502</stp>
        <tr r="N46" s="2"/>
      </tp>
      <tp t="s">
        <v>N/A</v>
        <stp/>
        <stp>VOLUME</stp>
        <stp>.QQQ250731C502</stp>
        <tr r="N46" s="2"/>
      </tp>
      <tp t="s">
        <v>N/A</v>
        <stp/>
        <stp>VOLUME</stp>
        <stp>.QQQ250620P474</stp>
        <tr r="K74" s="2"/>
      </tp>
      <tp t="s">
        <v>N/A</v>
        <stp/>
        <stp>VOLUME</stp>
        <stp>.QQQ250620C474</stp>
        <tr r="K74" s="2"/>
      </tp>
      <tp>
        <v>1961</v>
        <stp/>
        <stp>VOLUME</stp>
        <stp>.QQQ250620P475</stp>
        <tr r="K73" s="2"/>
        <tr r="K73" s="2"/>
      </tp>
      <tp>
        <v>246</v>
        <stp/>
        <stp>VOLUME</stp>
        <stp>.QQQ250620C475</stp>
        <tr r="K73" s="2"/>
        <tr r="K73" s="2"/>
      </tp>
      <tp t="s">
        <v>N/A</v>
        <stp/>
        <stp>VOLUME</stp>
        <stp>.QQQ250620P476</stp>
        <tr r="K72" s="2"/>
      </tp>
      <tp t="s">
        <v>N/A</v>
        <stp/>
        <stp>VOLUME</stp>
        <stp>.QQQ250620C476</stp>
        <tr r="K72" s="2"/>
      </tp>
      <tp t="s">
        <v>N/A</v>
        <stp/>
        <stp>VOLUME</stp>
        <stp>.QQQ250620P477</stp>
        <tr r="K71" s="2"/>
      </tp>
      <tp t="s">
        <v>N/A</v>
        <stp/>
        <stp>VOLUME</stp>
        <stp>.QQQ250620C477</stp>
        <tr r="K71" s="2"/>
      </tp>
      <tp>
        <v>8838</v>
        <stp/>
        <stp>VOLUME</stp>
        <stp>.QQQ250620P470</stp>
        <tr r="K78" s="2"/>
        <tr r="K78" s="2"/>
      </tp>
      <tp>
        <v>376</v>
        <stp/>
        <stp>VOLUME</stp>
        <stp>.QQQ250620C470</stp>
        <tr r="K78" s="2"/>
        <tr r="K78" s="2"/>
      </tp>
      <tp t="s">
        <v>N/A</v>
        <stp/>
        <stp>VOLUME</stp>
        <stp>.QQQ250620P471</stp>
        <tr r="K77" s="2"/>
      </tp>
      <tp t="s">
        <v>N/A</v>
        <stp/>
        <stp>VOLUME</stp>
        <stp>.QQQ250620C471</stp>
        <tr r="K77" s="2"/>
      </tp>
      <tp t="s">
        <v>N/A</v>
        <stp/>
        <stp>VOLUME</stp>
        <stp>.QQQ250620P472</stp>
        <tr r="K76" s="2"/>
      </tp>
      <tp t="s">
        <v>N/A</v>
        <stp/>
        <stp>VOLUME</stp>
        <stp>.QQQ250620C472</stp>
        <tr r="K76" s="2"/>
      </tp>
      <tp t="s">
        <v>N/A</v>
        <stp/>
        <stp>VOLUME</stp>
        <stp>.QQQ250620P473</stp>
        <tr r="K75" s="2"/>
      </tp>
      <tp t="s">
        <v>N/A</v>
        <stp/>
        <stp>VOLUME</stp>
        <stp>.QQQ250620C473</stp>
        <tr r="K75" s="2"/>
      </tp>
      <tp t="s">
        <v>N/A</v>
        <stp/>
        <stp>VOLUME</stp>
        <stp>.QQQ250620P478</stp>
        <tr r="K70" s="2"/>
      </tp>
      <tp>
        <v>12</v>
        <stp/>
        <stp>VOLUME</stp>
        <stp>.QQQ250630P468</stp>
        <tr r="L80" s="2"/>
        <tr r="L80" s="2"/>
      </tp>
      <tp t="s">
        <v>N/A</v>
        <stp/>
        <stp>VOLUME</stp>
        <stp>.QQQ250620C478</stp>
        <tr r="K70" s="2"/>
      </tp>
      <tp>
        <v>2</v>
        <stp/>
        <stp>VOLUME</stp>
        <stp>.QQQ250630C468</stp>
        <tr r="L80" s="2"/>
        <tr r="L80" s="2"/>
      </tp>
      <tp t="s">
        <v>N/A</v>
        <stp/>
        <stp>VOLUME</stp>
        <stp>.QQQ250620P479</stp>
        <tr r="K69" s="2"/>
      </tp>
      <tp>
        <v>14</v>
        <stp/>
        <stp>VOLUME</stp>
        <stp>.QQQ250630P469</stp>
        <tr r="L79" s="2"/>
        <tr r="L79" s="2"/>
      </tp>
      <tp t="s">
        <v>N/A</v>
        <stp/>
        <stp>VOLUME</stp>
        <stp>.QQQ250620C479</stp>
        <tr r="K69" s="2"/>
      </tp>
      <tp>
        <v>2</v>
        <stp/>
        <stp>VOLUME</stp>
        <stp>.QQQ250630C469</stp>
        <tr r="L79" s="2"/>
        <tr r="L79" s="2"/>
      </tp>
      <tp>
        <v>14</v>
        <stp/>
        <stp>VOLUME</stp>
        <stp>.QQQ250630P474</stp>
        <tr r="L74" s="2"/>
        <tr r="L74" s="2"/>
      </tp>
      <tp>
        <v>1</v>
        <stp/>
        <stp>VOLUME</stp>
        <stp>.QQQ250630C474</stp>
        <tr r="L74" s="2"/>
        <tr r="L74" s="2"/>
      </tp>
      <tp>
        <v>235</v>
        <stp/>
        <stp>VOLUME</stp>
        <stp>.QQQ250630P475</stp>
        <tr r="L73" s="2"/>
        <tr r="L73" s="2"/>
      </tp>
      <tp>
        <v>30</v>
        <stp/>
        <stp>VOLUME</stp>
        <stp>.QQQ250630C475</stp>
        <tr r="L73" s="2"/>
        <tr r="L73" s="2"/>
      </tp>
      <tp>
        <v>1</v>
        <stp/>
        <stp>VOLUME</stp>
        <stp>.QQQ250630P476</stp>
        <tr r="L72" s="2"/>
        <tr r="L72" s="2"/>
      </tp>
      <tp>
        <v>16</v>
        <stp/>
        <stp>VOLUME</stp>
        <stp>.QQQ250630C476</stp>
        <tr r="L72" s="2"/>
        <tr r="L72" s="2"/>
      </tp>
      <tp>
        <v>4</v>
        <stp/>
        <stp>VOLUME</stp>
        <stp>.QQQ250630P477</stp>
        <tr r="L71" s="2"/>
        <tr r="L71" s="2"/>
      </tp>
      <tp>
        <v>13</v>
        <stp/>
        <stp>VOLUME</stp>
        <stp>.QQQ250630C477</stp>
        <tr r="L71" s="2"/>
        <tr r="L71" s="2"/>
      </tp>
      <tp>
        <v>3051</v>
        <stp/>
        <stp>VOLUME</stp>
        <stp>.QQQ250630P470</stp>
        <tr r="L78" s="2"/>
        <tr r="L78" s="2"/>
      </tp>
      <tp>
        <v>36</v>
        <stp/>
        <stp>VOLUME</stp>
        <stp>.QQQ250630C470</stp>
        <tr r="L78" s="2"/>
        <tr r="L78" s="2"/>
      </tp>
      <tp>
        <v>3</v>
        <stp/>
        <stp>VOLUME</stp>
        <stp>.QQQ250630P471</stp>
        <tr r="L77" s="2"/>
        <tr r="L77" s="2"/>
      </tp>
      <tp>
        <v>14</v>
        <stp/>
        <stp>VOLUME</stp>
        <stp>.QQQ250630C471</stp>
        <tr r="L77" s="2"/>
        <tr r="L77" s="2"/>
      </tp>
      <tp>
        <v>9</v>
        <stp/>
        <stp>VOLUME</stp>
        <stp>.QQQ250630P472</stp>
        <tr r="L76" s="2"/>
        <tr r="L76" s="2"/>
      </tp>
      <tp t="s">
        <v>N/A</v>
        <stp/>
        <stp>VOLUME</stp>
        <stp>.QQQ250630C472</stp>
        <tr r="L76" s="2"/>
      </tp>
      <tp>
        <v>12</v>
        <stp/>
        <stp>VOLUME</stp>
        <stp>.QQQ250630P473</stp>
        <tr r="L75" s="2"/>
        <tr r="L75" s="2"/>
      </tp>
      <tp t="s">
        <v>N/A</v>
        <stp/>
        <stp>VOLUME</stp>
        <stp>.QQQ250630C473</stp>
        <tr r="L75" s="2"/>
      </tp>
      <tp t="s">
        <v>N/A</v>
        <stp/>
        <stp>VOLUME</stp>
        <stp>.QQQ250620P468</stp>
        <tr r="K80" s="2"/>
      </tp>
      <tp>
        <v>18</v>
        <stp/>
        <stp>VOLUME</stp>
        <stp>.QQQ250630P478</stp>
        <tr r="L70" s="2"/>
        <tr r="L70" s="2"/>
      </tp>
      <tp t="s">
        <v>N/A</v>
        <stp/>
        <stp>VOLUME</stp>
        <stp>.QQQ250620C468</stp>
        <tr r="K80" s="2"/>
      </tp>
      <tp>
        <v>4</v>
        <stp/>
        <stp>VOLUME</stp>
        <stp>.QQQ250630C478</stp>
        <tr r="L70" s="2"/>
        <tr r="L70" s="2"/>
      </tp>
      <tp t="s">
        <v>N/A</v>
        <stp/>
        <stp>VOLUME</stp>
        <stp>.QQQ250620P469</stp>
        <tr r="K79" s="2"/>
      </tp>
      <tp>
        <v>17</v>
        <stp/>
        <stp>VOLUME</stp>
        <stp>.QQQ250630P479</stp>
        <tr r="L69" s="2"/>
        <tr r="L69" s="2"/>
      </tp>
      <tp t="s">
        <v>N/A</v>
        <stp/>
        <stp>VOLUME</stp>
        <stp>.QQQ250620C469</stp>
        <tr r="K79" s="2"/>
      </tp>
      <tp>
        <v>20</v>
        <stp/>
        <stp>VOLUME</stp>
        <stp>.QQQ250630C479</stp>
        <tr r="L69" s="2"/>
        <tr r="L69" s="2"/>
      </tp>
      <tp>
        <v>7</v>
        <stp/>
        <stp>VOLUME</stp>
        <stp>.QQQ250606P472</stp>
        <tr r="J76" s="2"/>
        <tr r="J76" s="2"/>
      </tp>
      <tp>
        <v>22</v>
        <stp/>
        <stp>VOLUME</stp>
        <stp>.QQQ250606C472</stp>
        <tr r="J76" s="2"/>
        <tr r="J76" s="2"/>
      </tp>
      <tp>
        <v>51</v>
        <stp/>
        <stp>VOLUME</stp>
        <stp>.QQQ250606P473</stp>
        <tr r="J75" s="2"/>
        <tr r="J75" s="2"/>
      </tp>
      <tp>
        <v>4</v>
        <stp/>
        <stp>VOLUME</stp>
        <stp>.QQQ250606C473</stp>
        <tr r="J75" s="2"/>
        <tr r="J75" s="2"/>
      </tp>
      <tp>
        <v>134</v>
        <stp/>
        <stp>VOLUME</stp>
        <stp>.QQQ250606P470</stp>
        <tr r="J78" s="2"/>
        <tr r="J78" s="2"/>
      </tp>
      <tp>
        <v>127</v>
        <stp/>
        <stp>VOLUME</stp>
        <stp>.QQQ250606C470</stp>
        <tr r="J78" s="2"/>
        <tr r="J78" s="2"/>
      </tp>
      <tp t="s">
        <v>N/A</v>
        <stp/>
        <stp>VOLUME</stp>
        <stp>.QQQ250606P471</stp>
        <tr r="J77" s="2"/>
      </tp>
      <tp>
        <v>12</v>
        <stp/>
        <stp>VOLUME</stp>
        <stp>.QQQ250606C471</stp>
        <tr r="J77" s="2"/>
        <tr r="J77" s="2"/>
      </tp>
      <tp>
        <v>4</v>
        <stp/>
        <stp>VOLUME</stp>
        <stp>.QQQ250606P476</stp>
        <tr r="J72" s="2"/>
        <tr r="J72" s="2"/>
      </tp>
      <tp>
        <v>1</v>
        <stp/>
        <stp>VOLUME</stp>
        <stp>.QQQ250606C476</stp>
        <tr r="J72" s="2"/>
        <tr r="J72" s="2"/>
      </tp>
      <tp>
        <v>12</v>
        <stp/>
        <stp>VOLUME</stp>
        <stp>.QQQ250606P477</stp>
        <tr r="J71" s="2"/>
        <tr r="J71" s="2"/>
      </tp>
      <tp>
        <v>14</v>
        <stp/>
        <stp>VOLUME</stp>
        <stp>.QQQ250606C477</stp>
        <tr r="J71" s="2"/>
        <tr r="J71" s="2"/>
      </tp>
      <tp>
        <v>13</v>
        <stp/>
        <stp>VOLUME</stp>
        <stp>.QQQ250606P474</stp>
        <tr r="J74" s="2"/>
        <tr r="J74" s="2"/>
      </tp>
      <tp>
        <v>3</v>
        <stp/>
        <stp>VOLUME</stp>
        <stp>.QQQ250606C474</stp>
        <tr r="J74" s="2"/>
        <tr r="J74" s="2"/>
      </tp>
      <tp>
        <v>1529</v>
        <stp/>
        <stp>VOLUME</stp>
        <stp>.QQQ250606P475</stp>
        <tr r="J73" s="2"/>
        <tr r="J73" s="2"/>
      </tp>
      <tp>
        <v>9</v>
        <stp/>
        <stp>VOLUME</stp>
        <stp>.QQQ250606C475</stp>
        <tr r="J73" s="2"/>
        <tr r="J73" s="2"/>
      </tp>
      <tp>
        <v>71</v>
        <stp/>
        <stp>VOLUME</stp>
        <stp>.QQQ250606P478</stp>
        <tr r="J70" s="2"/>
        <tr r="J70" s="2"/>
      </tp>
      <tp>
        <v>4</v>
        <stp/>
        <stp>VOLUME</stp>
        <stp>.QQQ250606C478</stp>
        <tr r="J70" s="2"/>
        <tr r="J70" s="2"/>
      </tp>
      <tp>
        <v>18</v>
        <stp/>
        <stp>VOLUME</stp>
        <stp>.QQQ250606P479</stp>
        <tr r="J69" s="2"/>
        <tr r="J69" s="2"/>
      </tp>
      <tp>
        <v>8</v>
        <stp/>
        <stp>VOLUME</stp>
        <stp>.QQQ250606C479</stp>
        <tr r="J69" s="2"/>
        <tr r="J69" s="2"/>
      </tp>
      <tp>
        <v>37</v>
        <stp/>
        <stp>VOLUME</stp>
        <stp>.QQQ250606P468</stp>
        <tr r="J80" s="2"/>
        <tr r="J80" s="2"/>
      </tp>
      <tp>
        <v>1</v>
        <stp/>
        <stp>VOLUME</stp>
        <stp>.QQQ250606C468</stp>
        <tr r="J80" s="2"/>
        <tr r="J80" s="2"/>
      </tp>
      <tp>
        <v>9</v>
        <stp/>
        <stp>VOLUME</stp>
        <stp>.QQQ250606P469</stp>
        <tr r="J79" s="2"/>
        <tr r="J79" s="2"/>
      </tp>
      <tp>
        <v>3</v>
        <stp/>
        <stp>VOLUME</stp>
        <stp>.QQQ250606C469</stp>
        <tr r="J79" s="2"/>
        <tr r="J79" s="2"/>
      </tp>
      <tp>
        <v>0</v>
        <stp/>
        <stp>BID</stp>
        <stp>.SPXW250506C5680</stp>
        <tr r="DE104" s="1"/>
        <tr r="DE104" s="1"/>
      </tp>
      <tp>
        <v>69.900000000000006</v>
        <stp/>
        <stp>BID</stp>
        <stp>.SPXW250506P5680</stp>
        <tr r="DF104" s="1"/>
        <tr r="DF104" s="1"/>
      </tp>
      <tp>
        <v>0</v>
        <stp/>
        <stp>BID</stp>
        <stp>.SPXW250506C5690</stp>
        <tr r="DE103" s="1"/>
        <tr r="DE103" s="1"/>
      </tp>
      <tp>
        <v>79.900000000000006</v>
        <stp/>
        <stp>BID</stp>
        <stp>.SPXW250506P5690</stp>
        <tr r="DF103" s="1"/>
        <tr r="DF103" s="1"/>
      </tp>
      <tp>
        <v>0</v>
        <stp/>
        <stp>BID</stp>
        <stp>.SPXW250506C5660</stp>
        <tr r="DE106" s="1"/>
        <tr r="DE106" s="1"/>
      </tp>
      <tp>
        <v>49.9</v>
        <stp/>
        <stp>BID</stp>
        <stp>.SPXW250506P5660</stp>
        <tr r="DF106" s="1"/>
        <tr r="DF106" s="1"/>
      </tp>
      <tp>
        <v>0</v>
        <stp/>
        <stp>BID</stp>
        <stp>.SPXW250506C5670</stp>
        <tr r="DE105" s="1"/>
        <tr r="DE105" s="1"/>
      </tp>
      <tp>
        <v>59.9</v>
        <stp/>
        <stp>BID</stp>
        <stp>.SPXW250506P5670</stp>
        <tr r="DF105" s="1"/>
        <tr r="DF105" s="1"/>
      </tp>
      <tp>
        <v>0</v>
        <stp/>
        <stp>BID</stp>
        <stp>.SPXW250506C5640</stp>
        <tr r="DE108" s="1"/>
        <tr r="DE108" s="1"/>
      </tp>
      <tp>
        <v>29.9</v>
        <stp/>
        <stp>BID</stp>
        <stp>.SPXW250506P5640</stp>
        <tr r="DF108" s="1"/>
        <tr r="DF108" s="1"/>
      </tp>
      <tp>
        <v>0</v>
        <stp/>
        <stp>BID</stp>
        <stp>.SPXW250506C5650</stp>
        <tr r="DE107" s="1"/>
        <tr r="DE107" s="1"/>
      </tp>
      <tp>
        <v>39.9</v>
        <stp/>
        <stp>BID</stp>
        <stp>.SPXW250506P5650</stp>
        <tr r="DF107" s="1"/>
        <tr r="DF107" s="1"/>
      </tp>
      <tp>
        <v>0</v>
        <stp/>
        <stp>BID</stp>
        <stp>.SPXW250506C5620</stp>
        <tr r="DE110" s="1"/>
        <tr r="DE110" s="1"/>
      </tp>
      <tp>
        <v>11.5</v>
        <stp/>
        <stp>BID</stp>
        <stp>.SPXW250506P5620</stp>
        <tr r="DF110" s="1"/>
        <tr r="DF110" s="1"/>
      </tp>
      <tp>
        <v>0</v>
        <stp/>
        <stp>BID</stp>
        <stp>.SPXW250506C5630</stp>
        <tr r="DE109" s="1"/>
        <tr r="DE109" s="1"/>
      </tp>
      <tp>
        <v>21.4</v>
        <stp/>
        <stp>BID</stp>
        <stp>.SPXW250506P5630</stp>
        <tr r="DF109" s="1"/>
        <tr r="DF109" s="1"/>
      </tp>
      <tp>
        <v>5.8</v>
        <stp/>
        <stp>BID</stp>
        <stp>.SPXW250506C5600</stp>
        <tr r="DE112" s="1"/>
        <tr r="DE112" s="1"/>
      </tp>
      <tp>
        <v>0</v>
        <stp/>
        <stp>BID</stp>
        <stp>.SPXW250506P5600</stp>
        <tr r="DF112" s="1"/>
        <tr r="DF112" s="1"/>
      </tp>
      <tp>
        <v>0.05</v>
        <stp/>
        <stp>BID</stp>
        <stp>.SPXW250506C5610</stp>
        <tr r="DE111" s="1"/>
        <tr r="DE111" s="1"/>
      </tp>
      <tp>
        <v>1.55</v>
        <stp/>
        <stp>BID</stp>
        <stp>.SPXW250506P5610</stp>
        <tr r="DF111" s="1"/>
        <tr r="DF111" s="1"/>
      </tp>
      <tp t="s">
        <v>N/A</v>
        <stp/>
        <stp>VOLUME</stp>
        <stp>.QQQ250718P488</stp>
        <tr r="M60" s="2"/>
      </tp>
      <tp t="s">
        <v>N/A</v>
        <stp/>
        <stp>VOLUME</stp>
        <stp>.QQQ250718C488</stp>
        <tr r="M60" s="2"/>
      </tp>
      <tp t="s">
        <v>N/A</v>
        <stp/>
        <stp>VOLUME</stp>
        <stp>.QQQ250718P489</stp>
        <tr r="M59" s="2"/>
      </tp>
      <tp t="s">
        <v>N/A</v>
        <stp/>
        <stp>VOLUME</stp>
        <stp>.QQQ250718C489</stp>
        <tr r="M59" s="2"/>
      </tp>
      <tp t="s">
        <v>N/A</v>
        <stp/>
        <stp>VOLUME</stp>
        <stp>.QQQ250718P484</stp>
        <tr r="M64" s="2"/>
      </tp>
      <tp t="s">
        <v>N/A</v>
        <stp/>
        <stp>VOLUME</stp>
        <stp>.QQQ250718C484</stp>
        <tr r="M64" s="2"/>
      </tp>
      <tp>
        <v>147</v>
        <stp/>
        <stp>VOLUME</stp>
        <stp>.QQQ250718P485</stp>
        <tr r="M63" s="2"/>
        <tr r="M63" s="2"/>
      </tp>
      <tp>
        <v>253</v>
        <stp/>
        <stp>VOLUME</stp>
        <stp>.QQQ250718C485</stp>
        <tr r="M63" s="2"/>
        <tr r="M63" s="2"/>
      </tp>
      <tp t="s">
        <v>N/A</v>
        <stp/>
        <stp>VOLUME</stp>
        <stp>.QQQ250718P486</stp>
        <tr r="M62" s="2"/>
      </tp>
      <tp t="s">
        <v>N/A</v>
        <stp/>
        <stp>VOLUME</stp>
        <stp>.QQQ250718C486</stp>
        <tr r="M62" s="2"/>
      </tp>
      <tp t="s">
        <v>N/A</v>
        <stp/>
        <stp>VOLUME</stp>
        <stp>.QQQ250718P487</stp>
        <tr r="M61" s="2"/>
      </tp>
      <tp t="s">
        <v>N/A</v>
        <stp/>
        <stp>VOLUME</stp>
        <stp>.QQQ250718C487</stp>
        <tr r="M61" s="2"/>
      </tp>
      <tp>
        <v>594</v>
        <stp/>
        <stp>VOLUME</stp>
        <stp>.QQQ250718P480</stp>
        <tr r="M68" s="2"/>
        <tr r="M68" s="2"/>
      </tp>
      <tp>
        <v>355</v>
        <stp/>
        <stp>VOLUME</stp>
        <stp>.QQQ250718C480</stp>
        <tr r="M68" s="2"/>
        <tr r="M68" s="2"/>
      </tp>
      <tp t="s">
        <v>N/A</v>
        <stp/>
        <stp>VOLUME</stp>
        <stp>.QQQ250718P481</stp>
        <tr r="M67" s="2"/>
      </tp>
      <tp t="s">
        <v>N/A</v>
        <stp/>
        <stp>VOLUME</stp>
        <stp>.QQQ250718C481</stp>
        <tr r="M67" s="2"/>
      </tp>
      <tp t="s">
        <v>N/A</v>
        <stp/>
        <stp>VOLUME</stp>
        <stp>.QQQ250718P482</stp>
        <tr r="M66" s="2"/>
      </tp>
      <tp t="s">
        <v>N/A</v>
        <stp/>
        <stp>VOLUME</stp>
        <stp>.QQQ250718C482</stp>
        <tr r="M66" s="2"/>
      </tp>
      <tp t="s">
        <v>N/A</v>
        <stp/>
        <stp>VOLUME</stp>
        <stp>.QQQ250718P483</stp>
        <tr r="M65" s="2"/>
      </tp>
      <tp t="s">
        <v>N/A</v>
        <stp/>
        <stp>VOLUME</stp>
        <stp>.QQQ250718C483</stp>
        <tr r="M65" s="2"/>
      </tp>
      <tp t="s">
        <v>N/A</v>
        <stp/>
        <stp>VOLUME</stp>
        <stp>.QQQ250718P498</stp>
        <tr r="M50" s="2"/>
      </tp>
      <tp t="s">
        <v>N/A</v>
        <stp/>
        <stp>VOLUME</stp>
        <stp>.QQQ250718C498</stp>
        <tr r="M50" s="2"/>
      </tp>
      <tp t="s">
        <v>N/A</v>
        <stp/>
        <stp>VOLUME</stp>
        <stp>.QQQ250718P499</stp>
        <tr r="M49" s="2"/>
      </tp>
      <tp t="s">
        <v>N/A</v>
        <stp/>
        <stp>VOLUME</stp>
        <stp>.QQQ250718C499</stp>
        <tr r="M49" s="2"/>
      </tp>
      <tp t="s">
        <v>N/A</v>
        <stp/>
        <stp>VOLUME</stp>
        <stp>.QQQ250718P494</stp>
        <tr r="M54" s="2"/>
      </tp>
      <tp t="s">
        <v>N/A</v>
        <stp/>
        <stp>VOLUME</stp>
        <stp>.QQQ250718C494</stp>
        <tr r="M54" s="2"/>
      </tp>
      <tp>
        <v>7</v>
        <stp/>
        <stp>VOLUME</stp>
        <stp>.QQQ250718P495</stp>
        <tr r="M53" s="2"/>
        <tr r="M53" s="2"/>
      </tp>
      <tp>
        <v>225</v>
        <stp/>
        <stp>VOLUME</stp>
        <stp>.QQQ250718C495</stp>
        <tr r="M53" s="2"/>
        <tr r="M53" s="2"/>
      </tp>
      <tp t="s">
        <v>N/A</v>
        <stp/>
        <stp>VOLUME</stp>
        <stp>.QQQ250718P496</stp>
        <tr r="M52" s="2"/>
      </tp>
      <tp t="s">
        <v>N/A</v>
        <stp/>
        <stp>VOLUME</stp>
        <stp>.QQQ250718C496</stp>
        <tr r="M52" s="2"/>
      </tp>
      <tp t="s">
        <v>N/A</v>
        <stp/>
        <stp>VOLUME</stp>
        <stp>.QQQ250718P497</stp>
        <tr r="M51" s="2"/>
      </tp>
      <tp t="s">
        <v>N/A</v>
        <stp/>
        <stp>VOLUME</stp>
        <stp>.QQQ250718C497</stp>
        <tr r="M51" s="2"/>
      </tp>
      <tp>
        <v>74</v>
        <stp/>
        <stp>VOLUME</stp>
        <stp>.QQQ250718P490</stp>
        <tr r="M58" s="2"/>
        <tr r="M58" s="2"/>
      </tp>
      <tp>
        <v>1069</v>
        <stp/>
        <stp>VOLUME</stp>
        <stp>.QQQ250718C490</stp>
        <tr r="M58" s="2"/>
        <tr r="M58" s="2"/>
      </tp>
      <tp t="s">
        <v>N/A</v>
        <stp/>
        <stp>VOLUME</stp>
        <stp>.QQQ250718P491</stp>
        <tr r="M57" s="2"/>
      </tp>
      <tp t="s">
        <v>N/A</v>
        <stp/>
        <stp>VOLUME</stp>
        <stp>.QQQ250718C491</stp>
        <tr r="M57" s="2"/>
      </tp>
      <tp t="s">
        <v>N/A</v>
        <stp/>
        <stp>VOLUME</stp>
        <stp>.QQQ250718P492</stp>
        <tr r="M56" s="2"/>
      </tp>
      <tp t="s">
        <v>N/A</v>
        <stp/>
        <stp>VOLUME</stp>
        <stp>.QQQ250718C492</stp>
        <tr r="M56" s="2"/>
      </tp>
      <tp t="s">
        <v>N/A</v>
        <stp/>
        <stp>VOLUME</stp>
        <stp>.QQQ250718P493</stp>
        <tr r="M55" s="2"/>
      </tp>
      <tp t="s">
        <v>N/A</v>
        <stp/>
        <stp>VOLUME</stp>
        <stp>.QQQ250718C493</stp>
        <tr r="M55" s="2"/>
      </tp>
      <tp>
        <v>5</v>
        <stp/>
        <stp>VOLUME</stp>
        <stp>.QQQ250731P485</stp>
        <tr r="N63" s="2"/>
        <tr r="N63" s="2"/>
      </tp>
      <tp>
        <v>52</v>
        <stp/>
        <stp>VOLUME</stp>
        <stp>.QQQ250731C485</stp>
        <tr r="N63" s="2"/>
        <tr r="N63" s="2"/>
      </tp>
      <tp>
        <v>22</v>
        <stp/>
        <stp>VOLUME</stp>
        <stp>.QQQ250731P484</stp>
        <tr r="N64" s="2"/>
        <tr r="N64" s="2"/>
      </tp>
      <tp>
        <v>2</v>
        <stp/>
        <stp>VOLUME</stp>
        <stp>.QQQ250731C484</stp>
        <tr r="N64" s="2"/>
        <tr r="N64" s="2"/>
      </tp>
      <tp>
        <v>13</v>
        <stp/>
        <stp>VOLUME</stp>
        <stp>.QQQ250731P487</stp>
        <tr r="N61" s="2"/>
        <tr r="N61" s="2"/>
      </tp>
      <tp>
        <v>6</v>
        <stp/>
        <stp>VOLUME</stp>
        <stp>.QQQ250731C487</stp>
        <tr r="N61" s="2"/>
        <tr r="N61" s="2"/>
      </tp>
      <tp>
        <v>36</v>
        <stp/>
        <stp>VOLUME</stp>
        <stp>.QQQ250731P486</stp>
        <tr r="N62" s="2"/>
        <tr r="N62" s="2"/>
      </tp>
      <tp>
        <v>2</v>
        <stp/>
        <stp>VOLUME</stp>
        <stp>.QQQ250731C486</stp>
        <tr r="N62" s="2"/>
        <tr r="N62" s="2"/>
      </tp>
      <tp>
        <v>14</v>
        <stp/>
        <stp>VOLUME</stp>
        <stp>.QQQ250731P481</stp>
        <tr r="N67" s="2"/>
        <tr r="N67" s="2"/>
      </tp>
      <tp>
        <v>2</v>
        <stp/>
        <stp>VOLUME</stp>
        <stp>.QQQ250731C481</stp>
        <tr r="N67" s="2"/>
        <tr r="N67" s="2"/>
      </tp>
      <tp>
        <v>92</v>
        <stp/>
        <stp>VOLUME</stp>
        <stp>.QQQ250731P480</stp>
        <tr r="N68" s="2"/>
        <tr r="N68" s="2"/>
      </tp>
      <tp>
        <v>8</v>
        <stp/>
        <stp>VOLUME</stp>
        <stp>.QQQ250731C480</stp>
        <tr r="N68" s="2"/>
        <tr r="N68" s="2"/>
      </tp>
      <tp>
        <v>123</v>
        <stp/>
        <stp>VOLUME</stp>
        <stp>.QQQ250731P483</stp>
        <tr r="N65" s="2"/>
        <tr r="N65" s="2"/>
      </tp>
      <tp>
        <v>24</v>
        <stp/>
        <stp>VOLUME</stp>
        <stp>.QQQ250731C483</stp>
        <tr r="N65" s="2"/>
        <tr r="N65" s="2"/>
      </tp>
      <tp>
        <v>6</v>
        <stp/>
        <stp>VOLUME</stp>
        <stp>.QQQ250731P482</stp>
        <tr r="N66" s="2"/>
        <tr r="N66" s="2"/>
      </tp>
      <tp>
        <v>6</v>
        <stp/>
        <stp>VOLUME</stp>
        <stp>.QQQ250731C482</stp>
        <tr r="N66" s="2"/>
        <tr r="N66" s="2"/>
      </tp>
      <tp>
        <v>15</v>
        <stp/>
        <stp>VOLUME</stp>
        <stp>.QQQ250731P489</stp>
        <tr r="N59" s="2"/>
        <tr r="N59" s="2"/>
      </tp>
      <tp>
        <v>10</v>
        <stp/>
        <stp>VOLUME</stp>
        <stp>.QQQ250731C489</stp>
        <tr r="N59" s="2"/>
        <tr r="N59" s="2"/>
      </tp>
      <tp t="s">
        <v>N/A</v>
        <stp/>
        <stp>VOLUME</stp>
        <stp>.QQQ250731P488</stp>
        <tr r="N60" s="2"/>
      </tp>
      <tp>
        <v>4</v>
        <stp/>
        <stp>VOLUME</stp>
        <stp>.QQQ250731C488</stp>
        <tr r="N60" s="2"/>
        <tr r="N60" s="2"/>
      </tp>
      <tp>
        <v>2</v>
        <stp/>
        <stp>VOLUME</stp>
        <stp>.QQQ250731P495</stp>
        <tr r="N53" s="2"/>
        <tr r="N53" s="2"/>
      </tp>
      <tp>
        <v>16</v>
        <stp/>
        <stp>VOLUME</stp>
        <stp>.QQQ250731C495</stp>
        <tr r="N53" s="2"/>
        <tr r="N53" s="2"/>
      </tp>
      <tp t="s">
        <v>N/A</v>
        <stp/>
        <stp>VOLUME</stp>
        <stp>.QQQ250731P494</stp>
        <tr r="N54" s="2"/>
      </tp>
      <tp>
        <v>2</v>
        <stp/>
        <stp>VOLUME</stp>
        <stp>.QQQ250731C494</stp>
        <tr r="N54" s="2"/>
        <tr r="N54" s="2"/>
      </tp>
      <tp t="s">
        <v>N/A</v>
        <stp/>
        <stp>VOLUME</stp>
        <stp>.QQQ250731P497</stp>
        <tr r="N51" s="2"/>
      </tp>
      <tp t="s">
        <v>N/A</v>
        <stp/>
        <stp>VOLUME</stp>
        <stp>.QQQ250731C497</stp>
        <tr r="N51" s="2"/>
      </tp>
      <tp>
        <v>1</v>
        <stp/>
        <stp>VOLUME</stp>
        <stp>.QQQ250731P496</stp>
        <tr r="N52" s="2"/>
        <tr r="N52" s="2"/>
      </tp>
      <tp>
        <v>8</v>
        <stp/>
        <stp>VOLUME</stp>
        <stp>.QQQ250731C496</stp>
        <tr r="N52" s="2"/>
        <tr r="N52" s="2"/>
      </tp>
      <tp>
        <v>1</v>
        <stp/>
        <stp>VOLUME</stp>
        <stp>.QQQ250731P491</stp>
        <tr r="N57" s="2"/>
        <tr r="N57" s="2"/>
      </tp>
      <tp t="s">
        <v>N/A</v>
        <stp/>
        <stp>VOLUME</stp>
        <stp>.QQQ250731C491</stp>
        <tr r="N57" s="2"/>
      </tp>
      <tp>
        <v>13</v>
        <stp/>
        <stp>VOLUME</stp>
        <stp>.QQQ250731P490</stp>
        <tr r="N58" s="2"/>
        <tr r="N58" s="2"/>
      </tp>
      <tp>
        <v>16</v>
        <stp/>
        <stp>VOLUME</stp>
        <stp>.QQQ250731C490</stp>
        <tr r="N58" s="2"/>
        <tr r="N58" s="2"/>
      </tp>
      <tp t="s">
        <v>N/A</v>
        <stp/>
        <stp>VOLUME</stp>
        <stp>.QQQ250731P493</stp>
        <tr r="N55" s="2"/>
      </tp>
      <tp t="s">
        <v>N/A</v>
        <stp/>
        <stp>VOLUME</stp>
        <stp>.QQQ250731C493</stp>
        <tr r="N55" s="2"/>
      </tp>
      <tp t="s">
        <v>N/A</v>
        <stp/>
        <stp>VOLUME</stp>
        <stp>.QQQ250731P492</stp>
        <tr r="N56" s="2"/>
      </tp>
      <tp t="s">
        <v>N/A</v>
        <stp/>
        <stp>VOLUME</stp>
        <stp>.QQQ250731C492</stp>
        <tr r="N56" s="2"/>
      </tp>
      <tp t="s">
        <v>N/A</v>
        <stp/>
        <stp>VOLUME</stp>
        <stp>.QQQ250731P499</stp>
        <tr r="N49" s="2"/>
      </tp>
      <tp t="s">
        <v>N/A</v>
        <stp/>
        <stp>VOLUME</stp>
        <stp>.QQQ250731C499</stp>
        <tr r="N49" s="2"/>
      </tp>
      <tp>
        <v>1</v>
        <stp/>
        <stp>VOLUME</stp>
        <stp>.QQQ250731P498</stp>
        <tr r="N50" s="2"/>
        <tr r="N50" s="2"/>
      </tp>
      <tp t="s">
        <v>N/A</v>
        <stp/>
        <stp>VOLUME</stp>
        <stp>.QQQ250731C498</stp>
        <tr r="N50" s="2"/>
      </tp>
      <tp t="s">
        <v>N/A</v>
        <stp/>
        <stp>VOLUME</stp>
        <stp>.QQQ250606P502</stp>
        <tr r="J46" s="2"/>
      </tp>
      <tp t="s">
        <v>N/A</v>
        <stp/>
        <stp>VOLUME</stp>
        <stp>.QQQ250606C502</stp>
        <tr r="J46" s="2"/>
      </tp>
      <tp>
        <v>5</v>
        <stp/>
        <stp>VOLUME</stp>
        <stp>.QQQ250606P500</stp>
        <tr r="J48" s="2"/>
        <tr r="J48" s="2"/>
      </tp>
      <tp>
        <v>634</v>
        <stp/>
        <stp>VOLUME</stp>
        <stp>.QQQ250606C500</stp>
        <tr r="J48" s="2"/>
        <tr r="J48" s="2"/>
      </tp>
      <tp t="s">
        <v>N/A</v>
        <stp/>
        <stp>VOLUME</stp>
        <stp>.QQQ250606P501</stp>
        <tr r="J47" s="2"/>
      </tp>
      <tp t="s">
        <v>N/A</v>
        <stp/>
        <stp>VOLUME</stp>
        <stp>.QQQ250606C501</stp>
        <tr r="J47" s="2"/>
      </tp>
      <tp>
        <v>18</v>
        <stp/>
        <stp>VOLUME</stp>
        <stp>.QQQ250630P500</stp>
        <tr r="L48" s="2"/>
        <tr r="L48" s="2"/>
      </tp>
      <tp>
        <v>3175</v>
        <stp/>
        <stp>VOLUME</stp>
        <stp>.QQQ250630C500</stp>
        <tr r="L48" s="2"/>
        <tr r="L48" s="2"/>
      </tp>
      <tp>
        <v>1</v>
        <stp/>
        <stp>VOLUME</stp>
        <stp>.QQQ250630P501</stp>
        <tr r="L47" s="2"/>
        <tr r="L47" s="2"/>
      </tp>
      <tp>
        <v>14</v>
        <stp/>
        <stp>VOLUME</stp>
        <stp>.QQQ250630C501</stp>
        <tr r="L47" s="2"/>
        <tr r="L47" s="2"/>
      </tp>
      <tp>
        <v>1</v>
        <stp/>
        <stp>VOLUME</stp>
        <stp>.QQQ250630P502</stp>
        <tr r="L46" s="2"/>
        <tr r="L46" s="2"/>
      </tp>
      <tp>
        <v>15</v>
        <stp/>
        <stp>VOLUME</stp>
        <stp>.QQQ250630C502</stp>
        <tr r="L46" s="2"/>
        <tr r="L46" s="2"/>
      </tp>
      <tp>
        <v>1648</v>
        <stp/>
        <stp>VOLUME</stp>
        <stp>.QQQ250620P500</stp>
        <tr r="K48" s="2"/>
        <tr r="K48" s="2"/>
      </tp>
      <tp>
        <v>17966</v>
        <stp/>
        <stp>VOLUME</stp>
        <stp>.QQQ250620C500</stp>
        <tr r="K48" s="2"/>
        <tr r="K48" s="2"/>
      </tp>
      <tp t="s">
        <v>N/A</v>
        <stp/>
        <stp>VOLUME</stp>
        <stp>.QQQ250620P501</stp>
        <tr r="K47" s="2"/>
      </tp>
      <tp t="s">
        <v>N/A</v>
        <stp/>
        <stp>VOLUME</stp>
        <stp>.QQQ250620C501</stp>
        <tr r="K47" s="2"/>
      </tp>
      <tp t="s">
        <v>N/A</v>
        <stp/>
        <stp>VOLUME</stp>
        <stp>.QQQ250620P502</stp>
        <tr r="K46" s="2"/>
      </tp>
      <tp t="s">
        <v>N/A</v>
        <stp/>
        <stp>VOLUME</stp>
        <stp>.QQQ250620C502</stp>
        <tr r="K46" s="2"/>
      </tp>
      <tp>
        <v>200</v>
        <stp/>
        <stp>VOLUME</stp>
        <stp>.QQQ250731P469</stp>
        <tr r="N79" s="2"/>
        <tr r="N79" s="2"/>
      </tp>
      <tp>
        <v>1</v>
        <stp/>
        <stp>VOLUME</stp>
        <stp>.QQQ250731C469</stp>
        <tr r="N79" s="2"/>
        <tr r="N79" s="2"/>
      </tp>
      <tp t="s">
        <v>N/A</v>
        <stp/>
        <stp>VOLUME</stp>
        <stp>.QQQ250731P468</stp>
        <tr r="N80" s="2"/>
      </tp>
      <tp t="s">
        <v>N/A</v>
        <stp/>
        <stp>VOLUME</stp>
        <stp>.QQQ250731C468</stp>
        <tr r="N80" s="2"/>
      </tp>
      <tp>
        <v>50</v>
        <stp/>
        <stp>VOLUME</stp>
        <stp>.QQQ250731P475</stp>
        <tr r="N73" s="2"/>
        <tr r="N73" s="2"/>
      </tp>
      <tp>
        <v>8</v>
        <stp/>
        <stp>VOLUME</stp>
        <stp>.QQQ250731C475</stp>
        <tr r="N73" s="2"/>
        <tr r="N73" s="2"/>
      </tp>
      <tp t="s">
        <v>N/A</v>
        <stp/>
        <stp>VOLUME</stp>
        <stp>.QQQ250731P474</stp>
        <tr r="N74" s="2"/>
      </tp>
      <tp>
        <v>10</v>
        <stp/>
        <stp>VOLUME</stp>
        <stp>.QQQ250731C474</stp>
        <tr r="N74" s="2"/>
        <tr r="N74" s="2"/>
      </tp>
      <tp t="s">
        <v>N/A</v>
        <stp/>
        <stp>VOLUME</stp>
        <stp>.QQQ250731P477</stp>
        <tr r="N71" s="2"/>
      </tp>
      <tp>
        <v>30</v>
        <stp/>
        <stp>VOLUME</stp>
        <stp>.QQQ250731C477</stp>
        <tr r="N71" s="2"/>
        <tr r="N71" s="2"/>
      </tp>
      <tp>
        <v>3</v>
        <stp/>
        <stp>VOLUME</stp>
        <stp>.QQQ250731P476</stp>
        <tr r="N72" s="2"/>
        <tr r="N72" s="2"/>
      </tp>
      <tp>
        <v>8</v>
        <stp/>
        <stp>VOLUME</stp>
        <stp>.QQQ250731C476</stp>
        <tr r="N72" s="2"/>
        <tr r="N72" s="2"/>
      </tp>
      <tp t="s">
        <v>N/A</v>
        <stp/>
        <stp>VOLUME</stp>
        <stp>.QQQ250731P471</stp>
        <tr r="N77" s="2"/>
      </tp>
      <tp t="s">
        <v>N/A</v>
        <stp/>
        <stp>VOLUME</stp>
        <stp>.QQQ250731C471</stp>
        <tr r="N77" s="2"/>
      </tp>
      <tp>
        <v>69</v>
        <stp/>
        <stp>VOLUME</stp>
        <stp>.QQQ250731P470</stp>
        <tr r="N78" s="2"/>
        <tr r="N78" s="2"/>
      </tp>
      <tp>
        <v>10</v>
        <stp/>
        <stp>VOLUME</stp>
        <stp>.QQQ250731C470</stp>
        <tr r="N78" s="2"/>
        <tr r="N78" s="2"/>
      </tp>
      <tp>
        <v>1</v>
        <stp/>
        <stp>VOLUME</stp>
        <stp>.QQQ250731P473</stp>
        <tr r="N75" s="2"/>
        <tr r="N75" s="2"/>
      </tp>
      <tp>
        <v>10</v>
        <stp/>
        <stp>VOLUME</stp>
        <stp>.QQQ250731C473</stp>
        <tr r="N75" s="2"/>
        <tr r="N75" s="2"/>
      </tp>
      <tp t="s">
        <v>N/A</v>
        <stp/>
        <stp>VOLUME</stp>
        <stp>.QQQ250731P472</stp>
        <tr r="N76" s="2"/>
      </tp>
      <tp>
        <v>5</v>
        <stp/>
        <stp>VOLUME</stp>
        <stp>.QQQ250731C472</stp>
        <tr r="N76" s="2"/>
        <tr r="N76" s="2"/>
      </tp>
      <tp>
        <v>10</v>
        <stp/>
        <stp>VOLUME</stp>
        <stp>.QQQ250731P479</stp>
        <tr r="N69" s="2"/>
        <tr r="N69" s="2"/>
      </tp>
      <tp t="s">
        <v>N/A</v>
        <stp/>
        <stp>VOLUME</stp>
        <stp>.QQQ250731C479</stp>
        <tr r="N69" s="2"/>
      </tp>
      <tp>
        <v>2</v>
        <stp/>
        <stp>VOLUME</stp>
        <stp>.QQQ250731P478</stp>
        <tr r="N70" s="2"/>
        <tr r="N70" s="2"/>
      </tp>
      <tp>
        <v>8</v>
        <stp/>
        <stp>VOLUME</stp>
        <stp>.QQQ250731C478</stp>
        <tr r="N70" s="2"/>
        <tr r="N70" s="2"/>
      </tp>
      <tp t="s">
        <v>N/A</v>
        <stp/>
        <stp>VOLUME</stp>
        <stp>.QQQ250718P468</stp>
        <tr r="M80" s="2"/>
      </tp>
      <tp t="s">
        <v>N/A</v>
        <stp/>
        <stp>VOLUME</stp>
        <stp>.QQQ250718C468</stp>
        <tr r="M80" s="2"/>
      </tp>
      <tp t="s">
        <v>N/A</v>
        <stp/>
        <stp>VOLUME</stp>
        <stp>.QQQ250718P469</stp>
        <tr r="M79" s="2"/>
      </tp>
      <tp t="s">
        <v>N/A</v>
        <stp/>
        <stp>VOLUME</stp>
        <stp>.QQQ250718C469</stp>
        <tr r="M79" s="2"/>
      </tp>
      <tp t="s">
        <v>N/A</v>
        <stp/>
        <stp>VOLUME</stp>
        <stp>.QQQ250718P478</stp>
        <tr r="M70" s="2"/>
      </tp>
      <tp t="s">
        <v>N/A</v>
        <stp/>
        <stp>VOLUME</stp>
        <stp>.QQQ250718C478</stp>
        <tr r="M70" s="2"/>
      </tp>
      <tp t="s">
        <v>N/A</v>
        <stp/>
        <stp>VOLUME</stp>
        <stp>.QQQ250718P479</stp>
        <tr r="M69" s="2"/>
      </tp>
      <tp t="s">
        <v>N/A</v>
        <stp/>
        <stp>VOLUME</stp>
        <stp>.QQQ250718C479</stp>
        <tr r="M69" s="2"/>
      </tp>
      <tp t="s">
        <v>N/A</v>
        <stp/>
        <stp>VOLUME</stp>
        <stp>.QQQ250718P474</stp>
        <tr r="M74" s="2"/>
      </tp>
      <tp t="s">
        <v>N/A</v>
        <stp/>
        <stp>VOLUME</stp>
        <stp>.QQQ250718C474</stp>
        <tr r="M74" s="2"/>
      </tp>
      <tp>
        <v>474</v>
        <stp/>
        <stp>VOLUME</stp>
        <stp>.QQQ250718P475</stp>
        <tr r="M73" s="2"/>
        <tr r="M73" s="2"/>
      </tp>
      <tp>
        <v>114</v>
        <stp/>
        <stp>VOLUME</stp>
        <stp>.QQQ250718C475</stp>
        <tr r="M73" s="2"/>
        <tr r="M73" s="2"/>
      </tp>
      <tp t="s">
        <v>N/A</v>
        <stp/>
        <stp>VOLUME</stp>
        <stp>.QQQ250718P476</stp>
        <tr r="M72" s="2"/>
      </tp>
      <tp t="s">
        <v>N/A</v>
        <stp/>
        <stp>VOLUME</stp>
        <stp>.QQQ250718C476</stp>
        <tr r="M72" s="2"/>
      </tp>
      <tp t="s">
        <v>N/A</v>
        <stp/>
        <stp>VOLUME</stp>
        <stp>.QQQ250718P477</stp>
        <tr r="M71" s="2"/>
      </tp>
      <tp t="s">
        <v>N/A</v>
        <stp/>
        <stp>VOLUME</stp>
        <stp>.QQQ250718C477</stp>
        <tr r="M71" s="2"/>
      </tp>
      <tp>
        <v>267</v>
        <stp/>
        <stp>VOLUME</stp>
        <stp>.QQQ250718P470</stp>
        <tr r="M78" s="2"/>
        <tr r="M78" s="2"/>
      </tp>
      <tp>
        <v>30</v>
        <stp/>
        <stp>VOLUME</stp>
        <stp>.QQQ250718C470</stp>
        <tr r="M78" s="2"/>
        <tr r="M78" s="2"/>
      </tp>
      <tp t="s">
        <v>N/A</v>
        <stp/>
        <stp>VOLUME</stp>
        <stp>.QQQ250718P471</stp>
        <tr r="M77" s="2"/>
      </tp>
      <tp t="s">
        <v>N/A</v>
        <stp/>
        <stp>VOLUME</stp>
        <stp>.QQQ250718C471</stp>
        <tr r="M77" s="2"/>
      </tp>
      <tp t="s">
        <v>N/A</v>
        <stp/>
        <stp>VOLUME</stp>
        <stp>.QQQ250718P472</stp>
        <tr r="M76" s="2"/>
      </tp>
      <tp t="s">
        <v>N/A</v>
        <stp/>
        <stp>VOLUME</stp>
        <stp>.QQQ250718C472</stp>
        <tr r="M76" s="2"/>
      </tp>
      <tp t="s">
        <v>N/A</v>
        <stp/>
        <stp>VOLUME</stp>
        <stp>.QQQ250718P473</stp>
        <tr r="M75" s="2"/>
      </tp>
      <tp t="s">
        <v>N/A</v>
        <stp/>
        <stp>VOLUME</stp>
        <stp>.QQQ250718C473</stp>
        <tr r="M75" s="2"/>
      </tp>
      <tp>
        <v>26</v>
        <stp/>
        <stp>BID</stp>
        <stp>.SPXW250506C5580</stp>
        <tr r="DE114" s="1"/>
        <tr r="DE114" s="1"/>
      </tp>
      <tp>
        <v>0</v>
        <stp/>
        <stp>BID</stp>
        <stp>.SPXW250506P5580</stp>
        <tr r="DF114" s="1"/>
        <tr r="DF114" s="1"/>
      </tp>
      <tp>
        <v>15.2</v>
        <stp/>
        <stp>BID</stp>
        <stp>.SPXW250506C5590</stp>
        <tr r="DE113" s="1"/>
        <tr r="DE113" s="1"/>
      </tp>
      <tp>
        <v>0</v>
        <stp/>
        <stp>BID</stp>
        <stp>.SPXW250506P5590</stp>
        <tr r="DF113" s="1"/>
        <tr r="DF113" s="1"/>
      </tp>
      <tp>
        <v>44.3</v>
        <stp/>
        <stp>BID</stp>
        <stp>.SPXW250506C5560</stp>
        <tr r="DE116" s="1"/>
        <tr r="DE116" s="1"/>
      </tp>
      <tp>
        <v>0</v>
        <stp/>
        <stp>BID</stp>
        <stp>.SPXW250506P5560</stp>
        <tr r="DF116" s="1"/>
        <tr r="DF116" s="1"/>
      </tp>
      <tp>
        <v>34.299999999999997</v>
        <stp/>
        <stp>BID</stp>
        <stp>.SPXW250506C5570</stp>
        <tr r="DE115" s="1"/>
        <tr r="DE115" s="1"/>
      </tp>
      <tp>
        <v>0</v>
        <stp/>
        <stp>BID</stp>
        <stp>.SPXW250506P5570</stp>
        <tr r="DF115" s="1"/>
        <tr r="DF115" s="1"/>
      </tp>
      <tp>
        <v>64.3</v>
        <stp/>
        <stp>BID</stp>
        <stp>.SPXW250506C5540</stp>
        <tr r="DE118" s="1"/>
        <tr r="DE118" s="1"/>
      </tp>
      <tp>
        <v>0</v>
        <stp/>
        <stp>BID</stp>
        <stp>.SPXW250506P5540</stp>
        <tr r="DF118" s="1"/>
        <tr r="DF118" s="1"/>
      </tp>
      <tp>
        <v>54.3</v>
        <stp/>
        <stp>BID</stp>
        <stp>.SPXW250506C5550</stp>
        <tr r="DE117" s="1"/>
        <tr r="DE117" s="1"/>
      </tp>
      <tp>
        <v>0</v>
        <stp/>
        <stp>BID</stp>
        <stp>.SPXW250506P5550</stp>
        <tr r="DF117" s="1"/>
        <tr r="DF117" s="1"/>
      </tp>
      <tp>
        <v>84.3</v>
        <stp/>
        <stp>BID</stp>
        <stp>.SPXW250506C5520</stp>
        <tr r="DE120" s="1"/>
        <tr r="DE120" s="1"/>
      </tp>
      <tp>
        <v>0</v>
        <stp/>
        <stp>BID</stp>
        <stp>.SPXW250506P5520</stp>
        <tr r="DF120" s="1"/>
        <tr r="DF120" s="1"/>
      </tp>
      <tp>
        <v>74.3</v>
        <stp/>
        <stp>BID</stp>
        <stp>.SPXW250506C5530</stp>
        <tr r="DE119" s="1"/>
        <tr r="DE119" s="1"/>
      </tp>
      <tp>
        <v>0</v>
        <stp/>
        <stp>BID</stp>
        <stp>.SPXW250506P5530</stp>
        <tr r="DF119" s="1"/>
        <tr r="DF119" s="1"/>
      </tp>
      <tp>
        <v>104.3</v>
        <stp/>
        <stp>BID</stp>
        <stp>.SPXW250506C5500</stp>
        <tr r="DE122" s="1"/>
        <tr r="DE122" s="1"/>
      </tp>
      <tp>
        <v>0</v>
        <stp/>
        <stp>BID</stp>
        <stp>.SPXW250506P5500</stp>
        <tr r="DF122" s="1"/>
        <tr r="DF122" s="1"/>
      </tp>
      <tp>
        <v>94.3</v>
        <stp/>
        <stp>BID</stp>
        <stp>.SPXW250506C5510</stp>
        <tr r="DE121" s="1"/>
        <tr r="DE121" s="1"/>
      </tp>
      <tp>
        <v>0</v>
        <stp/>
        <stp>BID</stp>
        <stp>.SPXW250506P5510</stp>
        <tr r="DF121" s="1"/>
        <tr r="DF121" s="1"/>
      </tp>
      <tp>
        <v>21</v>
        <stp/>
        <stp>VOLUME</stp>
        <stp>.QQQ250516P502</stp>
        <tr r="BF45" s="1"/>
        <tr r="BF45" s="1"/>
      </tp>
      <tp>
        <v>284</v>
        <stp/>
        <stp>VOLUME</stp>
        <stp>.QQQ250516C502</stp>
        <tr r="BE45" s="1"/>
        <tr r="BE45" s="1"/>
      </tp>
      <tp>
        <v>301</v>
        <stp/>
        <stp>VOLUME</stp>
        <stp>.QQQ250516P500</stp>
        <tr r="BF47" s="1"/>
        <tr r="BF47" s="1"/>
      </tp>
      <tp>
        <v>6276</v>
        <stp/>
        <stp>VOLUME</stp>
        <stp>.QQQ250516C500</stp>
        <tr r="BE47" s="1"/>
        <tr r="BE47" s="1"/>
      </tp>
      <tp>
        <v>20</v>
        <stp/>
        <stp>VOLUME</stp>
        <stp>.QQQ250516P501</stp>
        <tr r="BF46" s="1"/>
        <tr r="BF46" s="1"/>
      </tp>
      <tp>
        <v>236</v>
        <stp/>
        <stp>VOLUME</stp>
        <stp>.QQQ250516C501</stp>
        <tr r="BE46" s="1"/>
        <tr r="BE46" s="1"/>
      </tp>
      <tp>
        <v>11</v>
        <stp/>
        <stp>VOLUME</stp>
        <stp>.QQQ250506P502</stp>
        <tr r="BB45" s="1"/>
        <tr r="BB45" s="1"/>
      </tp>
      <tp>
        <v>24</v>
        <stp/>
        <stp>VOLUME</stp>
        <stp>.QQQ250506C502</stp>
        <tr r="BA45" s="1"/>
        <tr r="BA45" s="1"/>
      </tp>
      <tp>
        <v>2</v>
        <stp/>
        <stp>VOLUME</stp>
        <stp>.QQQ250507P502</stp>
        <tr r="D46" s="2"/>
        <tr r="D46" s="2"/>
      </tp>
      <tp>
        <v>187</v>
        <stp/>
        <stp>VOLUME</stp>
        <stp>.QQQ250507C502</stp>
        <tr r="D46" s="2"/>
        <tr r="D46" s="2"/>
      </tp>
      <tp>
        <v>138</v>
        <stp/>
        <stp>VOLUME</stp>
        <stp>.QQQ250506P500</stp>
        <tr r="BB47" s="1"/>
        <tr r="BB47" s="1"/>
      </tp>
      <tp>
        <v>9</v>
        <stp/>
        <stp>VOLUME</stp>
        <stp>.QQQ250507P501</stp>
        <tr r="D47" s="2"/>
        <tr r="D47" s="2"/>
      </tp>
      <tp>
        <v>288</v>
        <stp/>
        <stp>VOLUME</stp>
        <stp>.QQQ250506C500</stp>
        <tr r="BA47" s="1"/>
        <tr r="BA47" s="1"/>
      </tp>
      <tp>
        <v>209</v>
        <stp/>
        <stp>VOLUME</stp>
        <stp>.QQQ250507C501</stp>
        <tr r="D47" s="2"/>
        <tr r="D47" s="2"/>
      </tp>
      <tp>
        <v>1</v>
        <stp/>
        <stp>VOLUME</stp>
        <stp>.QQQ250506P501</stp>
        <tr r="BB46" s="1"/>
        <tr r="BB46" s="1"/>
      </tp>
      <tp>
        <v>30</v>
        <stp/>
        <stp>VOLUME</stp>
        <stp>.QQQ250507P500</stp>
        <tr r="D48" s="2"/>
        <tr r="D48" s="2"/>
      </tp>
      <tp>
        <v>36</v>
        <stp/>
        <stp>VOLUME</stp>
        <stp>.QQQ250506C501</stp>
        <tr r="BA46" s="1"/>
        <tr r="BA46" s="1"/>
      </tp>
      <tp>
        <v>4108</v>
        <stp/>
        <stp>VOLUME</stp>
        <stp>.QQQ250507C500</stp>
        <tr r="D48" s="2"/>
        <tr r="D48" s="2"/>
      </tp>
      <tp>
        <v>9</v>
        <stp/>
        <stp>VOLUME</stp>
        <stp>.QQQ250508P500</stp>
        <tr r="E48" s="2"/>
        <tr r="E48" s="2"/>
      </tp>
      <tp>
        <v>3</v>
        <stp/>
        <stp>VOLUME</stp>
        <stp>.QQQ250509P501</stp>
        <tr r="BD46" s="1"/>
        <tr r="BD46" s="1"/>
      </tp>
      <tp>
        <v>965</v>
        <stp/>
        <stp>VOLUME</stp>
        <stp>.QQQ250508C500</stp>
        <tr r="E48" s="2"/>
        <tr r="E48" s="2"/>
      </tp>
      <tp>
        <v>533</v>
        <stp/>
        <stp>VOLUME</stp>
        <stp>.QQQ250509C501</stp>
        <tr r="BC46" s="1"/>
        <tr r="BC46" s="1"/>
      </tp>
      <tp t="s">
        <v>N/A</v>
        <stp/>
        <stp>VOLUME</stp>
        <stp>.QQQ250508P501</stp>
        <tr r="E47" s="2"/>
      </tp>
      <tp>
        <v>141</v>
        <stp/>
        <stp>VOLUME</stp>
        <stp>.QQQ250509P500</stp>
        <tr r="BD47" s="1"/>
        <tr r="BD47" s="1"/>
      </tp>
      <tp>
        <v>61</v>
        <stp/>
        <stp>VOLUME</stp>
        <stp>.QQQ250508C501</stp>
        <tr r="E47" s="2"/>
        <tr r="E47" s="2"/>
      </tp>
      <tp>
        <v>4072</v>
        <stp/>
        <stp>VOLUME</stp>
        <stp>.QQQ250509C500</stp>
        <tr r="BC47" s="1"/>
        <tr r="BC47" s="1"/>
      </tp>
      <tp t="s">
        <v>N/A</v>
        <stp/>
        <stp>VOLUME</stp>
        <stp>.QQQ250508P502</stp>
        <tr r="E46" s="2"/>
      </tp>
      <tp>
        <v>286</v>
        <stp/>
        <stp>VOLUME</stp>
        <stp>.QQQ250508C502</stp>
        <tr r="E46" s="2"/>
        <tr r="E46" s="2"/>
      </tp>
      <tp t="s">
        <v>N/A</v>
        <stp/>
        <stp>VOLUME</stp>
        <stp>.QQQ250509P502</stp>
        <tr r="BD45" s="1"/>
      </tp>
      <tp>
        <v>398</v>
        <stp/>
        <stp>VOLUME</stp>
        <stp>.QQQ250509C502</stp>
        <tr r="BC45" s="1"/>
        <tr r="BC45" s="1"/>
      </tp>
      <tp>
        <v>342</v>
        <stp/>
        <stp>VOLUME</stp>
        <stp>.QQQ250530P500</stp>
        <tr r="I48" s="2"/>
        <tr r="I48" s="2"/>
      </tp>
      <tp>
        <v>978</v>
        <stp/>
        <stp>VOLUME</stp>
        <stp>.QQQ250530C500</stp>
        <tr r="I48" s="2"/>
        <tr r="I48" s="2"/>
      </tp>
      <tp>
        <v>224</v>
        <stp/>
        <stp>VOLUME</stp>
        <stp>.QQQ250530P501</stp>
        <tr r="I47" s="2"/>
        <tr r="I47" s="2"/>
      </tp>
      <tp>
        <v>31</v>
        <stp/>
        <stp>VOLUME</stp>
        <stp>.QQQ250530C501</stp>
        <tr r="I47" s="2"/>
        <tr r="I47" s="2"/>
      </tp>
      <tp>
        <v>100</v>
        <stp/>
        <stp>VOLUME</stp>
        <stp>.QQQ250530P502</stp>
        <tr r="I46" s="2"/>
        <tr r="I46" s="2"/>
      </tp>
      <tp>
        <v>21</v>
        <stp/>
        <stp>VOLUME</stp>
        <stp>.QQQ250530C502</stp>
        <tr r="I46" s="2"/>
        <tr r="I46" s="2"/>
      </tp>
      <tp>
        <v>2</v>
        <stp/>
        <stp>VOLUME</stp>
        <stp>.QQQ250523P502</stp>
        <tr r="H46" s="2"/>
        <tr r="H46" s="2"/>
      </tp>
      <tp>
        <v>46</v>
        <stp/>
        <stp>VOLUME</stp>
        <stp>.QQQ250523C502</stp>
        <tr r="H46" s="2"/>
        <tr r="H46" s="2"/>
      </tp>
      <tp>
        <v>2</v>
        <stp/>
        <stp>VOLUME</stp>
        <stp>.QQQ250523P501</stp>
        <tr r="H47" s="2"/>
        <tr r="H47" s="2"/>
      </tp>
      <tp>
        <v>18</v>
        <stp/>
        <stp>VOLUME</stp>
        <stp>.QQQ250523C501</stp>
        <tr r="H47" s="2"/>
        <tr r="H47" s="2"/>
      </tp>
      <tp>
        <v>83</v>
        <stp/>
        <stp>VOLUME</stp>
        <stp>.QQQ250523P500</stp>
        <tr r="H48" s="2"/>
        <tr r="H48" s="2"/>
      </tp>
      <tp>
        <v>483</v>
        <stp/>
        <stp>VOLUME</stp>
        <stp>.QQQ250523C500</stp>
        <tr r="H48" s="2"/>
        <tr r="H48" s="2"/>
      </tp>
      <tp>
        <v>124.3</v>
        <stp/>
        <stp>BID</stp>
        <stp>.SPXW250506C5480</stp>
        <tr r="DE124" s="1"/>
        <tr r="DE124" s="1"/>
      </tp>
      <tp>
        <v>0</v>
        <stp/>
        <stp>BID</stp>
        <stp>.SPXW250506P5480</stp>
        <tr r="DF124" s="1"/>
        <tr r="DF124" s="1"/>
      </tp>
      <tp>
        <v>114.3</v>
        <stp/>
        <stp>BID</stp>
        <stp>.SPXW250506C5490</stp>
        <tr r="DE123" s="1"/>
        <tr r="DE123" s="1"/>
      </tp>
      <tp>
        <v>0</v>
        <stp/>
        <stp>BID</stp>
        <stp>.SPXW250506P5490</stp>
        <tr r="DF123" s="1"/>
        <tr r="DF123" s="1"/>
      </tp>
      <tp>
        <v>144.30000000000001</v>
        <stp/>
        <stp>BID</stp>
        <stp>.SPXW250506C5460</stp>
        <tr r="DE126" s="1"/>
        <tr r="DE126" s="1"/>
      </tp>
      <tp>
        <v>0</v>
        <stp/>
        <stp>BID</stp>
        <stp>.SPXW250506P5460</stp>
        <tr r="DF126" s="1"/>
        <tr r="DF126" s="1"/>
      </tp>
      <tp>
        <v>134.30000000000001</v>
        <stp/>
        <stp>BID</stp>
        <stp>.SPXW250506C5470</stp>
        <tr r="DE125" s="1"/>
        <tr r="DE125" s="1"/>
      </tp>
      <tp>
        <v>0</v>
        <stp/>
        <stp>BID</stp>
        <stp>.SPXW250506P5470</stp>
        <tr r="DF125" s="1"/>
        <tr r="DF125" s="1"/>
      </tp>
      <tp>
        <v>153.19999999999999</v>
        <stp/>
        <stp>BID</stp>
        <stp>.SPXW250506C5440</stp>
        <tr r="DE128" s="1"/>
        <tr r="DE128" s="1"/>
      </tp>
      <tp>
        <v>0</v>
        <stp/>
        <stp>BID</stp>
        <stp>.SPXW250506P5440</stp>
        <tr r="DF128" s="1"/>
        <tr r="DF128" s="1"/>
      </tp>
      <tp>
        <v>144.69999999999999</v>
        <stp/>
        <stp>BID</stp>
        <stp>.SPXW250506C5450</stp>
        <tr r="DE127" s="1"/>
        <tr r="DE127" s="1"/>
      </tp>
      <tp>
        <v>0</v>
        <stp/>
        <stp>BID</stp>
        <stp>.SPXW250506P5450</stp>
        <tr r="DF127" s="1"/>
        <tr r="DF127" s="1"/>
      </tp>
      <tp>
        <v>176</v>
        <stp/>
        <stp>BID</stp>
        <stp>.SPXW250506C5420</stp>
        <tr r="DE130" s="1"/>
        <tr r="DE130" s="1"/>
      </tp>
      <tp>
        <v>0</v>
        <stp/>
        <stp>BID</stp>
        <stp>.SPXW250506P5420</stp>
        <tr r="DF130" s="1"/>
        <tr r="DF130" s="1"/>
      </tp>
      <tp>
        <v>166</v>
        <stp/>
        <stp>BID</stp>
        <stp>.SPXW250506C5430</stp>
        <tr r="DE129" s="1"/>
        <tr r="DE129" s="1"/>
      </tp>
      <tp>
        <v>0</v>
        <stp/>
        <stp>BID</stp>
        <stp>.SPXW250506P5430</stp>
        <tr r="DF129" s="1"/>
        <tr r="DF129" s="1"/>
      </tp>
      <tp>
        <v>88</v>
        <stp/>
        <stp>VOLUME</stp>
        <stp>.QQQ250506P492</stp>
        <tr r="BB55" s="1"/>
        <tr r="BB55" s="1"/>
      </tp>
      <tp>
        <v>33</v>
        <stp/>
        <stp>VOLUME</stp>
        <stp>.QQQ250507P493</stp>
        <tr r="D55" s="2"/>
        <tr r="D55" s="2"/>
      </tp>
      <tp>
        <v>972</v>
        <stp/>
        <stp>VOLUME</stp>
        <stp>.QQQ250516P482</stp>
        <tr r="BF65" s="1"/>
        <tr r="BF65" s="1"/>
      </tp>
      <tp>
        <v>5137</v>
        <stp/>
        <stp>VOLUME</stp>
        <stp>.QQQ250506C492</stp>
        <tr r="BA55" s="1"/>
        <tr r="BA55" s="1"/>
      </tp>
      <tp>
        <v>2921</v>
        <stp/>
        <stp>VOLUME</stp>
        <stp>.QQQ250507C493</stp>
        <tr r="D55" s="2"/>
        <tr r="D55" s="2"/>
      </tp>
      <tp>
        <v>537</v>
        <stp/>
        <stp>VOLUME</stp>
        <stp>.QQQ250516C482</stp>
        <tr r="BE65" s="1"/>
        <tr r="BE65" s="1"/>
      </tp>
      <tp>
        <v>80</v>
        <stp/>
        <stp>VOLUME</stp>
        <stp>.QQQ250506P493</stp>
        <tr r="BB54" s="1"/>
        <tr r="BB54" s="1"/>
      </tp>
      <tp>
        <v>62</v>
        <stp/>
        <stp>VOLUME</stp>
        <stp>.QQQ250507P492</stp>
        <tr r="D56" s="2"/>
        <tr r="D56" s="2"/>
      </tp>
      <tp>
        <v>3377</v>
        <stp/>
        <stp>VOLUME</stp>
        <stp>.QQQ250516P483</stp>
        <tr r="BF64" s="1"/>
        <tr r="BF64" s="1"/>
      </tp>
      <tp>
        <v>2618</v>
        <stp/>
        <stp>VOLUME</stp>
        <stp>.QQQ250506C493</stp>
        <tr r="BA54" s="1"/>
        <tr r="BA54" s="1"/>
      </tp>
      <tp>
        <v>4869</v>
        <stp/>
        <stp>VOLUME</stp>
        <stp>.QQQ250507C492</stp>
        <tr r="D56" s="2"/>
        <tr r="D56" s="2"/>
      </tp>
      <tp>
        <v>789</v>
        <stp/>
        <stp>VOLUME</stp>
        <stp>.QQQ250516C483</stp>
        <tr r="BE64" s="1"/>
        <tr r="BE64" s="1"/>
      </tp>
      <tp>
        <v>1626</v>
        <stp/>
        <stp>VOLUME</stp>
        <stp>.QQQ250506P490</stp>
        <tr r="BB57" s="1"/>
        <tr r="BB57" s="1"/>
      </tp>
      <tp>
        <v>218</v>
        <stp/>
        <stp>VOLUME</stp>
        <stp>.QQQ250507P491</stp>
        <tr r="D57" s="2"/>
        <tr r="D57" s="2"/>
      </tp>
      <tp>
        <v>13163</v>
        <stp/>
        <stp>VOLUME</stp>
        <stp>.QQQ250516P480</stp>
        <tr r="BF67" s="1"/>
        <tr r="BF67" s="1"/>
      </tp>
      <tp>
        <v>20016</v>
        <stp/>
        <stp>VOLUME</stp>
        <stp>.QQQ250506C490</stp>
        <tr r="BA57" s="1"/>
        <tr r="BA57" s="1"/>
      </tp>
      <tp>
        <v>2600</v>
        <stp/>
        <stp>VOLUME</stp>
        <stp>.QQQ250507C491</stp>
        <tr r="D57" s="2"/>
        <tr r="D57" s="2"/>
      </tp>
      <tp>
        <v>3287</v>
        <stp/>
        <stp>VOLUME</stp>
        <stp>.QQQ250516C480</stp>
        <tr r="BE67" s="1"/>
        <tr r="BE67" s="1"/>
      </tp>
      <tp>
        <v>322</v>
        <stp/>
        <stp>VOLUME</stp>
        <stp>.QQQ250506P491</stp>
        <tr r="BB56" s="1"/>
        <tr r="BB56" s="1"/>
      </tp>
      <tp>
        <v>822</v>
        <stp/>
        <stp>VOLUME</stp>
        <stp>.QQQ250507P490</stp>
        <tr r="D58" s="2"/>
        <tr r="D58" s="2"/>
      </tp>
      <tp>
        <v>3856</v>
        <stp/>
        <stp>VOLUME</stp>
        <stp>.QQQ250516P481</stp>
        <tr r="BF66" s="1"/>
        <tr r="BF66" s="1"/>
      </tp>
      <tp>
        <v>5868</v>
        <stp/>
        <stp>VOLUME</stp>
        <stp>.QQQ250506C491</stp>
        <tr r="BA56" s="1"/>
        <tr r="BA56" s="1"/>
      </tp>
      <tp>
        <v>16472</v>
        <stp/>
        <stp>VOLUME</stp>
        <stp>.QQQ250507C490</stp>
        <tr r="D58" s="2"/>
        <tr r="D58" s="2"/>
      </tp>
      <tp>
        <v>1278</v>
        <stp/>
        <stp>VOLUME</stp>
        <stp>.QQQ250516C481</stp>
        <tr r="BE66" s="1"/>
        <tr r="BE66" s="1"/>
      </tp>
      <tp>
        <v>43</v>
        <stp/>
        <stp>VOLUME</stp>
        <stp>.QQQ250506P496</stp>
        <tr r="BB51" s="1"/>
        <tr r="BB51" s="1"/>
      </tp>
      <tp>
        <v>12</v>
        <stp/>
        <stp>VOLUME</stp>
        <stp>.QQQ250507P497</stp>
        <tr r="D51" s="2"/>
        <tr r="D51" s="2"/>
      </tp>
      <tp t="s">
        <v>N/A</v>
        <stp/>
        <stp>VOLUME</stp>
        <stp>.QQQ250508P498</stp>
        <tr r="E50" s="2"/>
      </tp>
      <tp t="s">
        <v>N/A</v>
        <stp/>
        <stp>VOLUME</stp>
        <stp>.QQQ250509P499</stp>
        <tr r="BD48" s="1"/>
      </tp>
      <tp>
        <v>187</v>
        <stp/>
        <stp>VOLUME</stp>
        <stp>.QQQ250516P486</stp>
        <tr r="BF61" s="1"/>
        <tr r="BF61" s="1"/>
      </tp>
      <tp>
        <v>1511</v>
        <stp/>
        <stp>VOLUME</stp>
        <stp>.QQQ250506C496</stp>
        <tr r="BA51" s="1"/>
        <tr r="BA51" s="1"/>
      </tp>
      <tp>
        <v>888</v>
        <stp/>
        <stp>VOLUME</stp>
        <stp>.QQQ250507C497</stp>
        <tr r="D51" s="2"/>
        <tr r="D51" s="2"/>
      </tp>
      <tp>
        <v>617</v>
        <stp/>
        <stp>VOLUME</stp>
        <stp>.QQQ250508C498</stp>
        <tr r="E50" s="2"/>
        <tr r="E50" s="2"/>
      </tp>
      <tp>
        <v>326</v>
        <stp/>
        <stp>VOLUME</stp>
        <stp>.QQQ250509C499</stp>
        <tr r="BC48" s="1"/>
        <tr r="BC48" s="1"/>
      </tp>
      <tp>
        <v>439</v>
        <stp/>
        <stp>VOLUME</stp>
        <stp>.QQQ250516C486</stp>
        <tr r="BE61" s="1"/>
        <tr r="BE61" s="1"/>
      </tp>
      <tp>
        <v>2</v>
        <stp/>
        <stp>VOLUME</stp>
        <stp>.QQQ250506P497</stp>
        <tr r="BB50" s="1"/>
        <tr r="BB50" s="1"/>
      </tp>
      <tp>
        <v>14</v>
        <stp/>
        <stp>VOLUME</stp>
        <stp>.QQQ250507P496</stp>
        <tr r="D52" s="2"/>
        <tr r="D52" s="2"/>
      </tp>
      <tp t="s">
        <v>N/A</v>
        <stp/>
        <stp>VOLUME</stp>
        <stp>.QQQ250508P499</stp>
        <tr r="E49" s="2"/>
      </tp>
      <tp>
        <v>52</v>
        <stp/>
        <stp>VOLUME</stp>
        <stp>.QQQ250509P498</stp>
        <tr r="BD49" s="1"/>
        <tr r="BD49" s="1"/>
      </tp>
      <tp>
        <v>162</v>
        <stp/>
        <stp>VOLUME</stp>
        <stp>.QQQ250516P487</stp>
        <tr r="BF60" s="1"/>
        <tr r="BF60" s="1"/>
      </tp>
      <tp>
        <v>1662</v>
        <stp/>
        <stp>VOLUME</stp>
        <stp>.QQQ250506C497</stp>
        <tr r="BA50" s="1"/>
        <tr r="BA50" s="1"/>
      </tp>
      <tp>
        <v>1498</v>
        <stp/>
        <stp>VOLUME</stp>
        <stp>.QQQ250507C496</stp>
        <tr r="D52" s="2"/>
        <tr r="D52" s="2"/>
      </tp>
      <tp>
        <v>243</v>
        <stp/>
        <stp>VOLUME</stp>
        <stp>.QQQ250508C499</stp>
        <tr r="E49" s="2"/>
        <tr r="E49" s="2"/>
      </tp>
      <tp>
        <v>591</v>
        <stp/>
        <stp>VOLUME</stp>
        <stp>.QQQ250509C498</stp>
        <tr r="BC49" s="1"/>
        <tr r="BC49" s="1"/>
      </tp>
      <tp>
        <v>514</v>
        <stp/>
        <stp>VOLUME</stp>
        <stp>.QQQ250516C487</stp>
        <tr r="BE60" s="1"/>
        <tr r="BE60" s="1"/>
      </tp>
      <tp>
        <v>75</v>
        <stp/>
        <stp>VOLUME</stp>
        <stp>.QQQ250506P494</stp>
        <tr r="BB53" s="1"/>
        <tr r="BB53" s="1"/>
      </tp>
      <tp>
        <v>27</v>
        <stp/>
        <stp>VOLUME</stp>
        <stp>.QQQ250507P495</stp>
        <tr r="D53" s="2"/>
        <tr r="D53" s="2"/>
      </tp>
      <tp>
        <v>889</v>
        <stp/>
        <stp>VOLUME</stp>
        <stp>.QQQ250516P484</stp>
        <tr r="BF63" s="1"/>
        <tr r="BF63" s="1"/>
      </tp>
      <tp>
        <v>2002</v>
        <stp/>
        <stp>VOLUME</stp>
        <stp>.QQQ250506C494</stp>
        <tr r="BA53" s="1"/>
        <tr r="BA53" s="1"/>
      </tp>
      <tp>
        <v>5898</v>
        <stp/>
        <stp>VOLUME</stp>
        <stp>.QQQ250507C495</stp>
        <tr r="D53" s="2"/>
        <tr r="D53" s="2"/>
      </tp>
      <tp>
        <v>1893</v>
        <stp/>
        <stp>VOLUME</stp>
        <stp>.QQQ250516C484</stp>
        <tr r="BE63" s="1"/>
        <tr r="BE63" s="1"/>
      </tp>
      <tp>
        <v>16</v>
        <stp/>
        <stp>VOLUME</stp>
        <stp>.QQQ250506P495</stp>
        <tr r="BB52" s="1"/>
        <tr r="BB52" s="1"/>
      </tp>
      <tp>
        <v>11</v>
        <stp/>
        <stp>VOLUME</stp>
        <stp>.QQQ250507P494</stp>
        <tr r="D54" s="2"/>
        <tr r="D54" s="2"/>
      </tp>
      <tp>
        <v>4446</v>
        <stp/>
        <stp>VOLUME</stp>
        <stp>.QQQ250516P485</stp>
        <tr r="BF62" s="1"/>
        <tr r="BF62" s="1"/>
      </tp>
      <tp>
        <v>2796</v>
        <stp/>
        <stp>VOLUME</stp>
        <stp>.QQQ250506C495</stp>
        <tr r="BA52" s="1"/>
        <tr r="BA52" s="1"/>
      </tp>
      <tp>
        <v>8764</v>
        <stp/>
        <stp>VOLUME</stp>
        <stp>.QQQ250507C494</stp>
        <tr r="D54" s="2"/>
        <tr r="D54" s="2"/>
      </tp>
      <tp>
        <v>3263</v>
        <stp/>
        <stp>VOLUME</stp>
        <stp>.QQQ250516C485</stp>
        <tr r="BE62" s="1"/>
        <tr r="BE62" s="1"/>
      </tp>
      <tp>
        <v>1</v>
        <stp/>
        <stp>VOLUME</stp>
        <stp>.QQQ250508P494</stp>
        <tr r="E54" s="2"/>
        <tr r="E54" s="2"/>
      </tp>
      <tp>
        <v>886</v>
        <stp/>
        <stp>VOLUME</stp>
        <stp>.QQQ250509P495</stp>
        <tr r="BD52" s="1"/>
        <tr r="BD52" s="1"/>
      </tp>
      <tp>
        <v>417</v>
        <stp/>
        <stp>VOLUME</stp>
        <stp>.QQQ250508C494</stp>
        <tr r="E54" s="2"/>
        <tr r="E54" s="2"/>
      </tp>
      <tp>
        <v>4982</v>
        <stp/>
        <stp>VOLUME</stp>
        <stp>.QQQ250509C495</stp>
        <tr r="BC52" s="1"/>
        <tr r="BC52" s="1"/>
      </tp>
      <tp>
        <v>12</v>
        <stp/>
        <stp>VOLUME</stp>
        <stp>.QQQ250508P495</stp>
        <tr r="E53" s="2"/>
        <tr r="E53" s="2"/>
      </tp>
      <tp>
        <v>16</v>
        <stp/>
        <stp>VOLUME</stp>
        <stp>.QQQ250509P494</stp>
        <tr r="BD53" s="1"/>
        <tr r="BD53" s="1"/>
      </tp>
      <tp>
        <v>1628</v>
        <stp/>
        <stp>VOLUME</stp>
        <stp>.QQQ250508C495</stp>
        <tr r="E53" s="2"/>
        <tr r="E53" s="2"/>
      </tp>
      <tp>
        <v>932</v>
        <stp/>
        <stp>VOLUME</stp>
        <stp>.QQQ250509C494</stp>
        <tr r="BC53" s="1"/>
        <tr r="BC53" s="1"/>
      </tp>
      <tp>
        <v>27</v>
        <stp/>
        <stp>VOLUME</stp>
        <stp>.QQQ250506P498</stp>
        <tr r="BB49" s="1"/>
        <tr r="BB49" s="1"/>
      </tp>
      <tp>
        <v>1</v>
        <stp/>
        <stp>VOLUME</stp>
        <stp>.QQQ250507P499</stp>
        <tr r="D49" s="2"/>
        <tr r="D49" s="2"/>
      </tp>
      <tp t="s">
        <v>N/A</v>
        <stp/>
        <stp>VOLUME</stp>
        <stp>.QQQ250508P496</stp>
        <tr r="E52" s="2"/>
      </tp>
      <tp>
        <v>3</v>
        <stp/>
        <stp>VOLUME</stp>
        <stp>.QQQ250509P497</stp>
        <tr r="BD50" s="1"/>
        <tr r="BD50" s="1"/>
      </tp>
      <tp>
        <v>168</v>
        <stp/>
        <stp>VOLUME</stp>
        <stp>.QQQ250516P488</stp>
        <tr r="BF59" s="1"/>
        <tr r="BF59" s="1"/>
      </tp>
      <tp>
        <v>2059</v>
        <stp/>
        <stp>VOLUME</stp>
        <stp>.QQQ250506C498</stp>
        <tr r="BA49" s="1"/>
        <tr r="BA49" s="1"/>
      </tp>
      <tp>
        <v>937</v>
        <stp/>
        <stp>VOLUME</stp>
        <stp>.QQQ250507C499</stp>
        <tr r="D49" s="2"/>
        <tr r="D49" s="2"/>
      </tp>
      <tp>
        <v>504</v>
        <stp/>
        <stp>VOLUME</stp>
        <stp>.QQQ250508C496</stp>
        <tr r="E52" s="2"/>
        <tr r="E52" s="2"/>
      </tp>
      <tp>
        <v>310</v>
        <stp/>
        <stp>VOLUME</stp>
        <stp>.QQQ250509C497</stp>
        <tr r="BC50" s="1"/>
        <tr r="BC50" s="1"/>
      </tp>
      <tp>
        <v>567</v>
        <stp/>
        <stp>VOLUME</stp>
        <stp>.QQQ250516C488</stp>
        <tr r="BE59" s="1"/>
        <tr r="BE59" s="1"/>
      </tp>
      <tp t="s">
        <v>N/A</v>
        <stp/>
        <stp>VOLUME</stp>
        <stp>.QQQ250506P499</stp>
        <tr r="BB48" s="1"/>
      </tp>
      <tp>
        <v>1</v>
        <stp/>
        <stp>VOLUME</stp>
        <stp>.QQQ250507P498</stp>
        <tr r="D50" s="2"/>
        <tr r="D50" s="2"/>
      </tp>
      <tp>
        <v>3</v>
        <stp/>
        <stp>VOLUME</stp>
        <stp>.QQQ250508P497</stp>
        <tr r="E51" s="2"/>
        <tr r="E51" s="2"/>
      </tp>
      <tp>
        <v>16</v>
        <stp/>
        <stp>VOLUME</stp>
        <stp>.QQQ250509P496</stp>
        <tr r="BD51" s="1"/>
        <tr r="BD51" s="1"/>
      </tp>
      <tp>
        <v>77</v>
        <stp/>
        <stp>VOLUME</stp>
        <stp>.QQQ250516P489</stp>
        <tr r="BF58" s="1"/>
        <tr r="BF58" s="1"/>
      </tp>
      <tp>
        <v>1541</v>
        <stp/>
        <stp>VOLUME</stp>
        <stp>.QQQ250506C499</stp>
        <tr r="BA48" s="1"/>
        <tr r="BA48" s="1"/>
      </tp>
      <tp>
        <v>939</v>
        <stp/>
        <stp>VOLUME</stp>
        <stp>.QQQ250507C498</stp>
        <tr r="D50" s="2"/>
        <tr r="D50" s="2"/>
      </tp>
      <tp>
        <v>392</v>
        <stp/>
        <stp>VOLUME</stp>
        <stp>.QQQ250508C497</stp>
        <tr r="E51" s="2"/>
        <tr r="E51" s="2"/>
      </tp>
      <tp>
        <v>663</v>
        <stp/>
        <stp>VOLUME</stp>
        <stp>.QQQ250509C496</stp>
        <tr r="BC51" s="1"/>
        <tr r="BC51" s="1"/>
      </tp>
      <tp>
        <v>441</v>
        <stp/>
        <stp>VOLUME</stp>
        <stp>.QQQ250516C489</stp>
        <tr r="BE58" s="1"/>
        <tr r="BE58" s="1"/>
      </tp>
      <tp>
        <v>189</v>
        <stp/>
        <stp>VOLUME</stp>
        <stp>.QQQ250508P490</stp>
        <tr r="E58" s="2"/>
        <tr r="E58" s="2"/>
      </tp>
      <tp>
        <v>89</v>
        <stp/>
        <stp>VOLUME</stp>
        <stp>.QQQ250509P491</stp>
        <tr r="BD56" s="1"/>
        <tr r="BD56" s="1"/>
      </tp>
      <tp>
        <v>3148</v>
        <stp/>
        <stp>VOLUME</stp>
        <stp>.QQQ250508C490</stp>
        <tr r="E58" s="2"/>
        <tr r="E58" s="2"/>
      </tp>
      <tp>
        <v>1078</v>
        <stp/>
        <stp>VOLUME</stp>
        <stp>.QQQ250509C491</stp>
        <tr r="BC56" s="1"/>
        <tr r="BC56" s="1"/>
      </tp>
      <tp>
        <v>38</v>
        <stp/>
        <stp>VOLUME</stp>
        <stp>.QQQ250508P491</stp>
        <tr r="E57" s="2"/>
        <tr r="E57" s="2"/>
      </tp>
      <tp>
        <v>1818</v>
        <stp/>
        <stp>VOLUME</stp>
        <stp>.QQQ250509P490</stp>
        <tr r="BD57" s="1"/>
        <tr r="BD57" s="1"/>
      </tp>
      <tp>
        <v>1064</v>
        <stp/>
        <stp>VOLUME</stp>
        <stp>.QQQ250508C491</stp>
        <tr r="E57" s="2"/>
        <tr r="E57" s="2"/>
      </tp>
      <tp>
        <v>9192</v>
        <stp/>
        <stp>VOLUME</stp>
        <stp>.QQQ250509C490</stp>
        <tr r="BC57" s="1"/>
        <tr r="BC57" s="1"/>
      </tp>
      <tp>
        <v>37</v>
        <stp/>
        <stp>VOLUME</stp>
        <stp>.QQQ250508P492</stp>
        <tr r="E56" s="2"/>
        <tr r="E56" s="2"/>
      </tp>
      <tp>
        <v>33</v>
        <stp/>
        <stp>VOLUME</stp>
        <stp>.QQQ250509P493</stp>
        <tr r="BD54" s="1"/>
        <tr r="BD54" s="1"/>
      </tp>
      <tp>
        <v>537</v>
        <stp/>
        <stp>VOLUME</stp>
        <stp>.QQQ250508C492</stp>
        <tr r="E56" s="2"/>
        <tr r="E56" s="2"/>
      </tp>
      <tp>
        <v>1745</v>
        <stp/>
        <stp>VOLUME</stp>
        <stp>.QQQ250509C493</stp>
        <tr r="BC54" s="1"/>
        <tr r="BC54" s="1"/>
      </tp>
      <tp>
        <v>13</v>
        <stp/>
        <stp>VOLUME</stp>
        <stp>.QQQ250508P493</stp>
        <tr r="E55" s="2"/>
        <tr r="E55" s="2"/>
      </tp>
      <tp>
        <v>35</v>
        <stp/>
        <stp>VOLUME</stp>
        <stp>.QQQ250509P492</stp>
        <tr r="BD55" s="1"/>
        <tr r="BD55" s="1"/>
      </tp>
      <tp>
        <v>359</v>
        <stp/>
        <stp>VOLUME</stp>
        <stp>.QQQ250508C493</stp>
        <tr r="E55" s="2"/>
        <tr r="E55" s="2"/>
      </tp>
      <tp>
        <v>985</v>
        <stp/>
        <stp>VOLUME</stp>
        <stp>.QQQ250509C492</stp>
        <tr r="BC55" s="1"/>
        <tr r="BC55" s="1"/>
      </tp>
      <tp>
        <v>191194</v>
        <stp/>
        <stp>VOLUME</stp>
        <stp>.QQQ250506P482</stp>
        <tr r="BB65" s="1"/>
        <tr r="BB65" s="1"/>
      </tp>
      <tp>
        <v>16036</v>
        <stp/>
        <stp>VOLUME</stp>
        <stp>.QQQ250507P483</stp>
        <tr r="D65" s="2"/>
        <tr r="D65" s="2"/>
      </tp>
      <tp>
        <v>10</v>
        <stp/>
        <stp>VOLUME</stp>
        <stp>.QQQ250516P492</stp>
        <tr r="BF55" s="1"/>
        <tr r="BF55" s="1"/>
      </tp>
      <tp>
        <v>189461</v>
        <stp/>
        <stp>VOLUME</stp>
        <stp>.QQQ250506C482</stp>
        <tr r="BA65" s="1"/>
        <tr r="BA65" s="1"/>
      </tp>
      <tp>
        <v>31120</v>
        <stp/>
        <stp>VOLUME</stp>
        <stp>.QQQ250507C483</stp>
        <tr r="D65" s="2"/>
        <tr r="D65" s="2"/>
      </tp>
      <tp>
        <v>452</v>
        <stp/>
        <stp>VOLUME</stp>
        <stp>.QQQ250516C492</stp>
        <tr r="BE55" s="1"/>
        <tr r="BE55" s="1"/>
      </tp>
      <tp>
        <v>96892</v>
        <stp/>
        <stp>VOLUME</stp>
        <stp>.QQQ250506P483</stp>
        <tr r="BB64" s="1"/>
        <tr r="BB64" s="1"/>
      </tp>
      <tp>
        <v>31911</v>
        <stp/>
        <stp>VOLUME</stp>
        <stp>.QQQ250507P482</stp>
        <tr r="D66" s="2"/>
        <tr r="D66" s="2"/>
      </tp>
      <tp>
        <v>2</v>
        <stp/>
        <stp>VOLUME</stp>
        <stp>.QQQ250516P493</stp>
        <tr r="BF54" s="1"/>
        <tr r="BF54" s="1"/>
      </tp>
      <tp>
        <v>218771</v>
        <stp/>
        <stp>VOLUME</stp>
        <stp>.QQQ250506C483</stp>
        <tr r="BA64" s="1"/>
        <tr r="BA64" s="1"/>
      </tp>
      <tp>
        <v>26123</v>
        <stp/>
        <stp>VOLUME</stp>
        <stp>.QQQ250507C482</stp>
        <tr r="D66" s="2"/>
        <tr r="D66" s="2"/>
      </tp>
      <tp>
        <v>312</v>
        <stp/>
        <stp>VOLUME</stp>
        <stp>.QQQ250516C493</stp>
        <tr r="BE54" s="1"/>
        <tr r="BE54" s="1"/>
      </tp>
      <tp>
        <v>239630</v>
        <stp/>
        <stp>VOLUME</stp>
        <stp>.QQQ250506P480</stp>
        <tr r="BB67" s="1"/>
        <tr r="BB67" s="1"/>
      </tp>
      <tp>
        <v>18457</v>
        <stp/>
        <stp>VOLUME</stp>
        <stp>.QQQ250507P481</stp>
        <tr r="D67" s="2"/>
        <tr r="D67" s="2"/>
      </tp>
      <tp>
        <v>979</v>
        <stp/>
        <stp>VOLUME</stp>
        <stp>.QQQ250516P490</stp>
        <tr r="BF57" s="1"/>
        <tr r="BF57" s="1"/>
      </tp>
      <tp>
        <v>85206</v>
        <stp/>
        <stp>VOLUME</stp>
        <stp>.QQQ250506C480</stp>
        <tr r="BA67" s="1"/>
        <tr r="BA67" s="1"/>
      </tp>
      <tp>
        <v>22246</v>
        <stp/>
        <stp>VOLUME</stp>
        <stp>.QQQ250507C481</stp>
        <tr r="D67" s="2"/>
        <tr r="D67" s="2"/>
      </tp>
      <tp>
        <v>9913</v>
        <stp/>
        <stp>VOLUME</stp>
        <stp>.QQQ250516C490</stp>
        <tr r="BE57" s="1"/>
        <tr r="BE57" s="1"/>
      </tp>
      <tp>
        <v>188936</v>
        <stp/>
        <stp>VOLUME</stp>
        <stp>.QQQ250506P481</stp>
        <tr r="BB66" s="1"/>
        <tr r="BB66" s="1"/>
      </tp>
      <tp>
        <v>31897</v>
        <stp/>
        <stp>VOLUME</stp>
        <stp>.QQQ250507P480</stp>
        <tr r="D68" s="2"/>
        <tr r="D68" s="2"/>
      </tp>
      <tp>
        <v>21</v>
        <stp/>
        <stp>VOLUME</stp>
        <stp>.QQQ250516P491</stp>
        <tr r="BF56" s="1"/>
        <tr r="BF56" s="1"/>
      </tp>
      <tp>
        <v>114347</v>
        <stp/>
        <stp>VOLUME</stp>
        <stp>.QQQ250506C481</stp>
        <tr r="BA66" s="1"/>
        <tr r="BA66" s="1"/>
      </tp>
      <tp>
        <v>11150</v>
        <stp/>
        <stp>VOLUME</stp>
        <stp>.QQQ250507C480</stp>
        <tr r="D68" s="2"/>
        <tr r="D68" s="2"/>
      </tp>
      <tp>
        <v>653</v>
        <stp/>
        <stp>VOLUME</stp>
        <stp>.QQQ250516C491</stp>
        <tr r="BE56" s="1"/>
        <tr r="BE56" s="1"/>
      </tp>
      <tp>
        <v>6481</v>
        <stp/>
        <stp>VOLUME</stp>
        <stp>.QQQ250506P486</stp>
        <tr r="BB61" s="1"/>
        <tr r="BB61" s="1"/>
      </tp>
      <tp>
        <v>1199</v>
        <stp/>
        <stp>VOLUME</stp>
        <stp>.QQQ250507P487</stp>
        <tr r="D61" s="2"/>
        <tr r="D61" s="2"/>
      </tp>
      <tp>
        <v>146</v>
        <stp/>
        <stp>VOLUME</stp>
        <stp>.QQQ250508P488</stp>
        <tr r="E60" s="2"/>
        <tr r="E60" s="2"/>
      </tp>
      <tp>
        <v>358</v>
        <stp/>
        <stp>VOLUME</stp>
        <stp>.QQQ250509P489</stp>
        <tr r="BD58" s="1"/>
        <tr r="BD58" s="1"/>
      </tp>
      <tp>
        <v>1</v>
        <stp/>
        <stp>VOLUME</stp>
        <stp>.QQQ250516P496</stp>
        <tr r="BF51" s="1"/>
        <tr r="BF51" s="1"/>
      </tp>
      <tp>
        <v>68888</v>
        <stp/>
        <stp>VOLUME</stp>
        <stp>.QQQ250506C486</stp>
        <tr r="BA61" s="1"/>
        <tr r="BA61" s="1"/>
      </tp>
      <tp>
        <v>14980</v>
        <stp/>
        <stp>VOLUME</stp>
        <stp>.QQQ250507C487</stp>
        <tr r="D61" s="2"/>
        <tr r="D61" s="2"/>
      </tp>
      <tp>
        <v>2679</v>
        <stp/>
        <stp>VOLUME</stp>
        <stp>.QQQ250508C488</stp>
        <tr r="E60" s="2"/>
        <tr r="E60" s="2"/>
      </tp>
      <tp>
        <v>2029</v>
        <stp/>
        <stp>VOLUME</stp>
        <stp>.QQQ250509C489</stp>
        <tr r="BC58" s="1"/>
        <tr r="BC58" s="1"/>
      </tp>
      <tp>
        <v>1277</v>
        <stp/>
        <stp>VOLUME</stp>
        <stp>.QQQ250516C496</stp>
        <tr r="BE51" s="1"/>
        <tr r="BE51" s="1"/>
      </tp>
      <tp>
        <v>4834</v>
        <stp/>
        <stp>VOLUME</stp>
        <stp>.QQQ250506P487</stp>
        <tr r="BB60" s="1"/>
        <tr r="BB60" s="1"/>
      </tp>
      <tp>
        <v>1447</v>
        <stp/>
        <stp>VOLUME</stp>
        <stp>.QQQ250507P486</stp>
        <tr r="D62" s="2"/>
        <tr r="D62" s="2"/>
      </tp>
      <tp>
        <v>54</v>
        <stp/>
        <stp>VOLUME</stp>
        <stp>.QQQ250508P489</stp>
        <tr r="E59" s="2"/>
        <tr r="E59" s="2"/>
      </tp>
      <tp>
        <v>479</v>
        <stp/>
        <stp>VOLUME</stp>
        <stp>.QQQ250509P488</stp>
        <tr r="BD59" s="1"/>
        <tr r="BD59" s="1"/>
      </tp>
      <tp>
        <v>2</v>
        <stp/>
        <stp>VOLUME</stp>
        <stp>.QQQ250516P497</stp>
        <tr r="BF50" s="1"/>
        <tr r="BF50" s="1"/>
      </tp>
      <tp>
        <v>30527</v>
        <stp/>
        <stp>VOLUME</stp>
        <stp>.QQQ250506C487</stp>
        <tr r="BA60" s="1"/>
        <tr r="BA60" s="1"/>
      </tp>
      <tp>
        <v>10161</v>
        <stp/>
        <stp>VOLUME</stp>
        <stp>.QQQ250507C486</stp>
        <tr r="D62" s="2"/>
        <tr r="D62" s="2"/>
      </tp>
      <tp>
        <v>1052</v>
        <stp/>
        <stp>VOLUME</stp>
        <stp>.QQQ250508C489</stp>
        <tr r="E59" s="2"/>
        <tr r="E59" s="2"/>
      </tp>
      <tp>
        <v>3815</v>
        <stp/>
        <stp>VOLUME</stp>
        <stp>.QQQ250509C488</stp>
        <tr r="BC59" s="1"/>
        <tr r="BC59" s="1"/>
      </tp>
      <tp>
        <v>462</v>
        <stp/>
        <stp>VOLUME</stp>
        <stp>.QQQ250516C497</stp>
        <tr r="BE50" s="1"/>
        <tr r="BE50" s="1"/>
      </tp>
      <tp>
        <v>25517</v>
        <stp/>
        <stp>VOLUME</stp>
        <stp>.QQQ250506P484</stp>
        <tr r="BB63" s="1"/>
        <tr r="BB63" s="1"/>
      </tp>
      <tp>
        <v>4206</v>
        <stp/>
        <stp>VOLUME</stp>
        <stp>.QQQ250507P485</stp>
        <tr r="D63" s="2"/>
        <tr r="D63" s="2"/>
      </tp>
      <tp>
        <v>6</v>
        <stp/>
        <stp>VOLUME</stp>
        <stp>.QQQ250516P494</stp>
        <tr r="BF53" s="1"/>
        <tr r="BF53" s="1"/>
      </tp>
      <tp>
        <v>167718</v>
        <stp/>
        <stp>VOLUME</stp>
        <stp>.QQQ250506C484</stp>
        <tr r="BA63" s="1"/>
        <tr r="BA63" s="1"/>
      </tp>
      <tp>
        <v>31766</v>
        <stp/>
        <stp>VOLUME</stp>
        <stp>.QQQ250507C485</stp>
        <tr r="D63" s="2"/>
        <tr r="D63" s="2"/>
      </tp>
      <tp>
        <v>197</v>
        <stp/>
        <stp>VOLUME</stp>
        <stp>.QQQ250516C494</stp>
        <tr r="BE53" s="1"/>
        <tr r="BE53" s="1"/>
      </tp>
      <tp>
        <v>17489</v>
        <stp/>
        <stp>VOLUME</stp>
        <stp>.QQQ250506P485</stp>
        <tr r="BB62" s="1"/>
        <tr r="BB62" s="1"/>
      </tp>
      <tp>
        <v>10703</v>
        <stp/>
        <stp>VOLUME</stp>
        <stp>.QQQ250507P484</stp>
        <tr r="D64" s="2"/>
        <tr r="D64" s="2"/>
      </tp>
      <tp>
        <v>147</v>
        <stp/>
        <stp>VOLUME</stp>
        <stp>.QQQ250516P495</stp>
        <tr r="BF52" s="1"/>
        <tr r="BF52" s="1"/>
      </tp>
      <tp>
        <v>141793</v>
        <stp/>
        <stp>VOLUME</stp>
        <stp>.QQQ250506C485</stp>
        <tr r="BA62" s="1"/>
        <tr r="BA62" s="1"/>
      </tp>
      <tp>
        <v>23709</v>
        <stp/>
        <stp>VOLUME</stp>
        <stp>.QQQ250507C484</stp>
        <tr r="D64" s="2"/>
        <tr r="D64" s="2"/>
      </tp>
      <tp>
        <v>2298</v>
        <stp/>
        <stp>VOLUME</stp>
        <stp>.QQQ250516C495</stp>
        <tr r="BE52" s="1"/>
        <tr r="BE52" s="1"/>
      </tp>
      <tp>
        <v>1145</v>
        <stp/>
        <stp>VOLUME</stp>
        <stp>.QQQ250508P484</stp>
        <tr r="E64" s="2"/>
        <tr r="E64" s="2"/>
      </tp>
      <tp>
        <v>6652</v>
        <stp/>
        <stp>VOLUME</stp>
        <stp>.QQQ250509P485</stp>
        <tr r="BD62" s="1"/>
        <tr r="BD62" s="1"/>
      </tp>
      <tp>
        <v>1979</v>
        <stp/>
        <stp>VOLUME</stp>
        <stp>.QQQ250508C484</stp>
        <tr r="E64" s="2"/>
        <tr r="E64" s="2"/>
      </tp>
      <tp>
        <v>11921</v>
        <stp/>
        <stp>VOLUME</stp>
        <stp>.QQQ250509C485</stp>
        <tr r="BC62" s="1"/>
        <tr r="BC62" s="1"/>
      </tp>
      <tp>
        <v>999</v>
        <stp/>
        <stp>VOLUME</stp>
        <stp>.QQQ250508P485</stp>
        <tr r="E63" s="2"/>
        <tr r="E63" s="2"/>
      </tp>
      <tp>
        <v>3189</v>
        <stp/>
        <stp>VOLUME</stp>
        <stp>.QQQ250509P484</stp>
        <tr r="BD63" s="1"/>
        <tr r="BD63" s="1"/>
      </tp>
      <tp>
        <v>6241</v>
        <stp/>
        <stp>VOLUME</stp>
        <stp>.QQQ250508C485</stp>
        <tr r="E63" s="2"/>
        <tr r="E63" s="2"/>
      </tp>
      <tp>
        <v>7384</v>
        <stp/>
        <stp>VOLUME</stp>
        <stp>.QQQ250509C484</stp>
        <tr r="BC63" s="1"/>
        <tr r="BC63" s="1"/>
      </tp>
      <tp>
        <v>1768</v>
        <stp/>
        <stp>VOLUME</stp>
        <stp>.QQQ250506P488</stp>
        <tr r="BB59" s="1"/>
        <tr r="BB59" s="1"/>
      </tp>
      <tp>
        <v>318</v>
        <stp/>
        <stp>VOLUME</stp>
        <stp>.QQQ250507P489</stp>
        <tr r="D59" s="2"/>
        <tr r="D59" s="2"/>
      </tp>
      <tp>
        <v>214</v>
        <stp/>
        <stp>VOLUME</stp>
        <stp>.QQQ250508P486</stp>
        <tr r="E62" s="2"/>
        <tr r="E62" s="2"/>
      </tp>
      <tp>
        <v>2222</v>
        <stp/>
        <stp>VOLUME</stp>
        <stp>.QQQ250509P487</stp>
        <tr r="BD60" s="1"/>
        <tr r="BD60" s="1"/>
      </tp>
      <tp>
        <v>15</v>
        <stp/>
        <stp>VOLUME</stp>
        <stp>.QQQ250516P498</stp>
        <tr r="BF49" s="1"/>
        <tr r="BF49" s="1"/>
      </tp>
      <tp>
        <v>19262</v>
        <stp/>
        <stp>VOLUME</stp>
        <stp>.QQQ250506C488</stp>
        <tr r="BA59" s="1"/>
        <tr r="BA59" s="1"/>
      </tp>
      <tp>
        <v>9824</v>
        <stp/>
        <stp>VOLUME</stp>
        <stp>.QQQ250507C489</stp>
        <tr r="D59" s="2"/>
        <tr r="D59" s="2"/>
      </tp>
      <tp>
        <v>1639</v>
        <stp/>
        <stp>VOLUME</stp>
        <stp>.QQQ250508C486</stp>
        <tr r="E62" s="2"/>
        <tr r="E62" s="2"/>
      </tp>
      <tp>
        <v>3134</v>
        <stp/>
        <stp>VOLUME</stp>
        <stp>.QQQ250509C487</stp>
        <tr r="BC60" s="1"/>
        <tr r="BC60" s="1"/>
      </tp>
      <tp>
        <v>1294</v>
        <stp/>
        <stp>VOLUME</stp>
        <stp>.QQQ250516C498</stp>
        <tr r="BE49" s="1"/>
        <tr r="BE49" s="1"/>
      </tp>
      <tp>
        <v>766</v>
        <stp/>
        <stp>VOLUME</stp>
        <stp>.QQQ250506P489</stp>
        <tr r="BB58" s="1"/>
        <tr r="BB58" s="1"/>
      </tp>
      <tp>
        <v>1148</v>
        <stp/>
        <stp>VOLUME</stp>
        <stp>.QQQ250507P488</stp>
        <tr r="D60" s="2"/>
        <tr r="D60" s="2"/>
      </tp>
      <tp>
        <v>212</v>
        <stp/>
        <stp>VOLUME</stp>
        <stp>.QQQ250508P487</stp>
        <tr r="E61" s="2"/>
        <tr r="E61" s="2"/>
      </tp>
      <tp>
        <v>508</v>
        <stp/>
        <stp>VOLUME</stp>
        <stp>.QQQ250509P486</stp>
        <tr r="BD61" s="1"/>
        <tr r="BD61" s="1"/>
      </tp>
      <tp>
        <v>1</v>
        <stp/>
        <stp>VOLUME</stp>
        <stp>.QQQ250516P499</stp>
        <tr r="BF48" s="1"/>
        <tr r="BF48" s="1"/>
      </tp>
      <tp>
        <v>11194</v>
        <stp/>
        <stp>VOLUME</stp>
        <stp>.QQQ250506C489</stp>
        <tr r="BA58" s="1"/>
        <tr r="BA58" s="1"/>
      </tp>
      <tp>
        <v>12210</v>
        <stp/>
        <stp>VOLUME</stp>
        <stp>.QQQ250507C488</stp>
        <tr r="D60" s="2"/>
        <tr r="D60" s="2"/>
      </tp>
      <tp>
        <v>1857</v>
        <stp/>
        <stp>VOLUME</stp>
        <stp>.QQQ250508C487</stp>
        <tr r="E61" s="2"/>
        <tr r="E61" s="2"/>
      </tp>
      <tp>
        <v>3847</v>
        <stp/>
        <stp>VOLUME</stp>
        <stp>.QQQ250509C486</stp>
        <tr r="BC61" s="1"/>
        <tr r="BC61" s="1"/>
      </tp>
      <tp>
        <v>425</v>
        <stp/>
        <stp>VOLUME</stp>
        <stp>.QQQ250516C499</stp>
        <tr r="BE48" s="1"/>
        <tr r="BE48" s="1"/>
      </tp>
      <tp>
        <v>7214</v>
        <stp/>
        <stp>VOLUME</stp>
        <stp>.QQQ250508P480</stp>
        <tr r="E68" s="2"/>
        <tr r="E68" s="2"/>
      </tp>
      <tp>
        <v>4309</v>
        <stp/>
        <stp>VOLUME</stp>
        <stp>.QQQ250509P481</stp>
        <tr r="BD66" s="1"/>
        <tr r="BD66" s="1"/>
      </tp>
      <tp>
        <v>2174</v>
        <stp/>
        <stp>VOLUME</stp>
        <stp>.QQQ250508C480</stp>
        <tr r="E68" s="2"/>
        <tr r="E68" s="2"/>
      </tp>
      <tp>
        <v>4246</v>
        <stp/>
        <stp>VOLUME</stp>
        <stp>.QQQ250509C481</stp>
        <tr r="BC66" s="1"/>
        <tr r="BC66" s="1"/>
      </tp>
      <tp>
        <v>3119</v>
        <stp/>
        <stp>VOLUME</stp>
        <stp>.QQQ250508P481</stp>
        <tr r="E67" s="2"/>
        <tr r="E67" s="2"/>
      </tp>
      <tp>
        <v>20099</v>
        <stp/>
        <stp>VOLUME</stp>
        <stp>.QQQ250509P480</stp>
        <tr r="BD67" s="1"/>
        <tr r="BD67" s="1"/>
      </tp>
      <tp>
        <v>10949</v>
        <stp/>
        <stp>VOLUME</stp>
        <stp>.QQQ250508C481</stp>
        <tr r="E67" s="2"/>
        <tr r="E67" s="2"/>
      </tp>
      <tp>
        <v>5902</v>
        <stp/>
        <stp>VOLUME</stp>
        <stp>.QQQ250509C480</stp>
        <tr r="BC67" s="1"/>
        <tr r="BC67" s="1"/>
      </tp>
      <tp>
        <v>4154</v>
        <stp/>
        <stp>VOLUME</stp>
        <stp>.QQQ250508P482</stp>
        <tr r="E66" s="2"/>
        <tr r="E66" s="2"/>
      </tp>
      <tp>
        <v>6380</v>
        <stp/>
        <stp>VOLUME</stp>
        <stp>.QQQ250509P483</stp>
        <tr r="BD64" s="1"/>
        <tr r="BD64" s="1"/>
      </tp>
      <tp>
        <v>2735</v>
        <stp/>
        <stp>VOLUME</stp>
        <stp>.QQQ250508C482</stp>
        <tr r="E66" s="2"/>
        <tr r="E66" s="2"/>
      </tp>
      <tp>
        <v>4284</v>
        <stp/>
        <stp>VOLUME</stp>
        <stp>.QQQ250509C483</stp>
        <tr r="BC64" s="1"/>
        <tr r="BC64" s="1"/>
      </tp>
      <tp>
        <v>3067</v>
        <stp/>
        <stp>VOLUME</stp>
        <stp>.QQQ250508P483</stp>
        <tr r="E65" s="2"/>
        <tr r="E65" s="2"/>
      </tp>
      <tp>
        <v>5296</v>
        <stp/>
        <stp>VOLUME</stp>
        <stp>.QQQ250509P482</stp>
        <tr r="BD65" s="1"/>
        <tr r="BD65" s="1"/>
      </tp>
      <tp>
        <v>3405</v>
        <stp/>
        <stp>VOLUME</stp>
        <stp>.QQQ250508C483</stp>
        <tr r="E65" s="2"/>
        <tr r="E65" s="2"/>
      </tp>
      <tp>
        <v>3221</v>
        <stp/>
        <stp>VOLUME</stp>
        <stp>.QQQ250509C482</stp>
        <tr r="BC65" s="1"/>
        <tr r="BC65" s="1"/>
      </tp>
      <tp>
        <v>102</v>
        <stp/>
        <stp>VOLUME</stp>
        <stp>.QQQ250523P497</stp>
        <tr r="H51" s="2"/>
        <tr r="H51" s="2"/>
      </tp>
      <tp>
        <v>426</v>
        <stp/>
        <stp>VOLUME</stp>
        <stp>.QQQ250530P484</stp>
        <tr r="I64" s="2"/>
        <tr r="I64" s="2"/>
      </tp>
      <tp>
        <v>28</v>
        <stp/>
        <stp>VOLUME</stp>
        <stp>.QQQ250523C497</stp>
        <tr r="H51" s="2"/>
        <tr r="H51" s="2"/>
      </tp>
      <tp>
        <v>49</v>
        <stp/>
        <stp>VOLUME</stp>
        <stp>.QQQ250530C484</stp>
        <tr r="I64" s="2"/>
        <tr r="I64" s="2"/>
      </tp>
      <tp>
        <v>2</v>
        <stp/>
        <stp>VOLUME</stp>
        <stp>.QQQ250523P496</stp>
        <tr r="H52" s="2"/>
        <tr r="H52" s="2"/>
      </tp>
      <tp>
        <v>689</v>
        <stp/>
        <stp>VOLUME</stp>
        <stp>.QQQ250530P485</stp>
        <tr r="I63" s="2"/>
        <tr r="I63" s="2"/>
      </tp>
      <tp>
        <v>33</v>
        <stp/>
        <stp>VOLUME</stp>
        <stp>.QQQ250523C496</stp>
        <tr r="H52" s="2"/>
        <tr r="H52" s="2"/>
      </tp>
      <tp>
        <v>1111</v>
        <stp/>
        <stp>VOLUME</stp>
        <stp>.QQQ250530C485</stp>
        <tr r="I63" s="2"/>
        <tr r="I63" s="2"/>
      </tp>
      <tp>
        <v>32</v>
        <stp/>
        <stp>VOLUME</stp>
        <stp>.QQQ250523P495</stp>
        <tr r="H53" s="2"/>
        <tr r="H53" s="2"/>
      </tp>
      <tp>
        <v>116</v>
        <stp/>
        <stp>VOLUME</stp>
        <stp>.QQQ250530P486</stp>
        <tr r="I62" s="2"/>
        <tr r="I62" s="2"/>
      </tp>
      <tp>
        <v>223</v>
        <stp/>
        <stp>VOLUME</stp>
        <stp>.QQQ250523C495</stp>
        <tr r="H53" s="2"/>
        <tr r="H53" s="2"/>
      </tp>
      <tp>
        <v>76</v>
        <stp/>
        <stp>VOLUME</stp>
        <stp>.QQQ250530C486</stp>
        <tr r="I62" s="2"/>
        <tr r="I62" s="2"/>
      </tp>
      <tp>
        <v>133</v>
        <stp/>
        <stp>VOLUME</stp>
        <stp>.QQQ250523P494</stp>
        <tr r="H54" s="2"/>
        <tr r="H54" s="2"/>
      </tp>
      <tp>
        <v>23</v>
        <stp/>
        <stp>VOLUME</stp>
        <stp>.QQQ250530P487</stp>
        <tr r="I61" s="2"/>
        <tr r="I61" s="2"/>
      </tp>
      <tp>
        <v>12</v>
        <stp/>
        <stp>VOLUME</stp>
        <stp>.QQQ250523C494</stp>
        <tr r="H54" s="2"/>
        <tr r="H54" s="2"/>
      </tp>
      <tp>
        <v>94</v>
        <stp/>
        <stp>VOLUME</stp>
        <stp>.QQQ250530C487</stp>
        <tr r="I61" s="2"/>
        <tr r="I61" s="2"/>
      </tp>
      <tp t="s">
        <v>N/A</v>
        <stp/>
        <stp>VOLUME</stp>
        <stp>.QQQ250523P493</stp>
        <tr r="H55" s="2"/>
      </tp>
      <tp>
        <v>2444</v>
        <stp/>
        <stp>VOLUME</stp>
        <stp>.QQQ250530P480</stp>
        <tr r="I68" s="2"/>
        <tr r="I68" s="2"/>
      </tp>
      <tp>
        <v>37</v>
        <stp/>
        <stp>VOLUME</stp>
        <stp>.QQQ250523C493</stp>
        <tr r="H55" s="2"/>
        <tr r="H55" s="2"/>
      </tp>
      <tp>
        <v>483</v>
        <stp/>
        <stp>VOLUME</stp>
        <stp>.QQQ250530C480</stp>
        <tr r="I68" s="2"/>
        <tr r="I68" s="2"/>
      </tp>
      <tp>
        <v>4</v>
        <stp/>
        <stp>VOLUME</stp>
        <stp>.QQQ250523P492</stp>
        <tr r="H56" s="2"/>
        <tr r="H56" s="2"/>
      </tp>
      <tp>
        <v>210</v>
        <stp/>
        <stp>VOLUME</stp>
        <stp>.QQQ250530P481</stp>
        <tr r="I67" s="2"/>
        <tr r="I67" s="2"/>
      </tp>
      <tp>
        <v>1</v>
        <stp/>
        <stp>VOLUME</stp>
        <stp>.QQQ250523C492</stp>
        <tr r="H56" s="2"/>
        <tr r="H56" s="2"/>
      </tp>
      <tp>
        <v>83</v>
        <stp/>
        <stp>VOLUME</stp>
        <stp>.QQQ250530C481</stp>
        <tr r="I67" s="2"/>
        <tr r="I67" s="2"/>
      </tp>
      <tp t="s">
        <v>N/A</v>
        <stp/>
        <stp>VOLUME</stp>
        <stp>.QQQ250523P491</stp>
        <tr r="H57" s="2"/>
      </tp>
      <tp>
        <v>471</v>
        <stp/>
        <stp>VOLUME</stp>
        <stp>.QQQ250530P482</stp>
        <tr r="I66" s="2"/>
        <tr r="I66" s="2"/>
      </tp>
      <tp>
        <v>18</v>
        <stp/>
        <stp>VOLUME</stp>
        <stp>.QQQ250523C491</stp>
        <tr r="H57" s="2"/>
        <tr r="H57" s="2"/>
      </tp>
      <tp>
        <v>334</v>
        <stp/>
        <stp>VOLUME</stp>
        <stp>.QQQ250530C482</stp>
        <tr r="I66" s="2"/>
        <tr r="I66" s="2"/>
      </tp>
      <tp>
        <v>170</v>
        <stp/>
        <stp>VOLUME</stp>
        <stp>.QQQ250523P490</stp>
        <tr r="H58" s="2"/>
        <tr r="H58" s="2"/>
      </tp>
      <tp>
        <v>1082</v>
        <stp/>
        <stp>VOLUME</stp>
        <stp>.QQQ250530P483</stp>
        <tr r="I65" s="2"/>
        <tr r="I65" s="2"/>
      </tp>
      <tp>
        <v>497</v>
        <stp/>
        <stp>VOLUME</stp>
        <stp>.QQQ250523C490</stp>
        <tr r="H58" s="2"/>
        <tr r="H58" s="2"/>
      </tp>
      <tp>
        <v>161</v>
        <stp/>
        <stp>VOLUME</stp>
        <stp>.QQQ250530C483</stp>
        <tr r="I65" s="2"/>
        <tr r="I65" s="2"/>
      </tp>
      <tp>
        <v>33</v>
        <stp/>
        <stp>VOLUME</stp>
        <stp>.QQQ250530P488</stp>
        <tr r="I60" s="2"/>
        <tr r="I60" s="2"/>
      </tp>
      <tp>
        <v>182</v>
        <stp/>
        <stp>VOLUME</stp>
        <stp>.QQQ250530C488</stp>
        <tr r="I60" s="2"/>
        <tr r="I60" s="2"/>
      </tp>
      <tp>
        <v>68</v>
        <stp/>
        <stp>VOLUME</stp>
        <stp>.QQQ250530P489</stp>
        <tr r="I59" s="2"/>
        <tr r="I59" s="2"/>
      </tp>
      <tp>
        <v>314</v>
        <stp/>
        <stp>VOLUME</stp>
        <stp>.QQQ250530C489</stp>
        <tr r="I59" s="2"/>
        <tr r="I59" s="2"/>
      </tp>
      <tp>
        <v>2</v>
        <stp/>
        <stp>VOLUME</stp>
        <stp>.QQQ250523P499</stp>
        <tr r="H49" s="2"/>
        <tr r="H49" s="2"/>
      </tp>
      <tp>
        <v>18</v>
        <stp/>
        <stp>VOLUME</stp>
        <stp>.QQQ250523C499</stp>
        <tr r="H49" s="2"/>
        <tr r="H49" s="2"/>
      </tp>
      <tp>
        <v>5</v>
        <stp/>
        <stp>VOLUME</stp>
        <stp>.QQQ250523P498</stp>
        <tr r="H50" s="2"/>
        <tr r="H50" s="2"/>
      </tp>
      <tp>
        <v>39</v>
        <stp/>
        <stp>VOLUME</stp>
        <stp>.QQQ250523C498</stp>
        <tr r="H50" s="2"/>
        <tr r="H50" s="2"/>
      </tp>
      <tp>
        <v>66</v>
        <stp/>
        <stp>VOLUME</stp>
        <stp>.QQQ250523P487</stp>
        <tr r="H61" s="2"/>
        <tr r="H61" s="2"/>
      </tp>
      <tp>
        <v>122</v>
        <stp/>
        <stp>VOLUME</stp>
        <stp>.QQQ250530P494</stp>
        <tr r="I54" s="2"/>
        <tr r="I54" s="2"/>
      </tp>
      <tp>
        <v>316</v>
        <stp/>
        <stp>VOLUME</stp>
        <stp>.QQQ250523C487</stp>
        <tr r="H61" s="2"/>
        <tr r="H61" s="2"/>
      </tp>
      <tp>
        <v>365</v>
        <stp/>
        <stp>VOLUME</stp>
        <stp>.QQQ250530C494</stp>
        <tr r="I54" s="2"/>
        <tr r="I54" s="2"/>
      </tp>
      <tp>
        <v>35</v>
        <stp/>
        <stp>VOLUME</stp>
        <stp>.QQQ250523P486</stp>
        <tr r="H62" s="2"/>
        <tr r="H62" s="2"/>
      </tp>
      <tp>
        <v>104</v>
        <stp/>
        <stp>VOLUME</stp>
        <stp>.QQQ250530P495</stp>
        <tr r="I53" s="2"/>
        <tr r="I53" s="2"/>
      </tp>
      <tp>
        <v>143</v>
        <stp/>
        <stp>VOLUME</stp>
        <stp>.QQQ250523C486</stp>
        <tr r="H62" s="2"/>
        <tr r="H62" s="2"/>
      </tp>
      <tp>
        <v>116</v>
        <stp/>
        <stp>VOLUME</stp>
        <stp>.QQQ250530C495</stp>
        <tr r="I53" s="2"/>
        <tr r="I53" s="2"/>
      </tp>
      <tp>
        <v>167</v>
        <stp/>
        <stp>VOLUME</stp>
        <stp>.QQQ250523P485</stp>
        <tr r="H63" s="2"/>
        <tr r="H63" s="2"/>
      </tp>
      <tp>
        <v>202</v>
        <stp/>
        <stp>VOLUME</stp>
        <stp>.QQQ250530P496</stp>
        <tr r="I52" s="2"/>
        <tr r="I52" s="2"/>
      </tp>
      <tp>
        <v>271</v>
        <stp/>
        <stp>VOLUME</stp>
        <stp>.QQQ250523C485</stp>
        <tr r="H63" s="2"/>
        <tr r="H63" s="2"/>
      </tp>
      <tp>
        <v>11</v>
        <stp/>
        <stp>VOLUME</stp>
        <stp>.QQQ250530C496</stp>
        <tr r="I52" s="2"/>
        <tr r="I52" s="2"/>
      </tp>
      <tp>
        <v>206</v>
        <stp/>
        <stp>VOLUME</stp>
        <stp>.QQQ250523P484</stp>
        <tr r="H64" s="2"/>
        <tr r="H64" s="2"/>
      </tp>
      <tp>
        <v>102</v>
        <stp/>
        <stp>VOLUME</stp>
        <stp>.QQQ250530P497</stp>
        <tr r="I51" s="2"/>
        <tr r="I51" s="2"/>
      </tp>
      <tp>
        <v>192</v>
        <stp/>
        <stp>VOLUME</stp>
        <stp>.QQQ250523C484</stp>
        <tr r="H64" s="2"/>
        <tr r="H64" s="2"/>
      </tp>
      <tp>
        <v>134</v>
        <stp/>
        <stp>VOLUME</stp>
        <stp>.QQQ250530C497</stp>
        <tr r="I51" s="2"/>
        <tr r="I51" s="2"/>
      </tp>
      <tp>
        <v>89</v>
        <stp/>
        <stp>VOLUME</stp>
        <stp>.QQQ250523P483</stp>
        <tr r="H65" s="2"/>
        <tr r="H65" s="2"/>
      </tp>
      <tp>
        <v>252</v>
        <stp/>
        <stp>VOLUME</stp>
        <stp>.QQQ250530P490</stp>
        <tr r="I58" s="2"/>
        <tr r="I58" s="2"/>
      </tp>
      <tp>
        <v>71</v>
        <stp/>
        <stp>VOLUME</stp>
        <stp>.QQQ250523C483</stp>
        <tr r="H65" s="2"/>
        <tr r="H65" s="2"/>
      </tp>
      <tp>
        <v>2114</v>
        <stp/>
        <stp>VOLUME</stp>
        <stp>.QQQ250530C490</stp>
        <tr r="I58" s="2"/>
        <tr r="I58" s="2"/>
      </tp>
      <tp>
        <v>233</v>
        <stp/>
        <stp>VOLUME</stp>
        <stp>.QQQ250523P482</stp>
        <tr r="H66" s="2"/>
        <tr r="H66" s="2"/>
      </tp>
      <tp>
        <v>162</v>
        <stp/>
        <stp>VOLUME</stp>
        <stp>.QQQ250530P491</stp>
        <tr r="I57" s="2"/>
        <tr r="I57" s="2"/>
      </tp>
      <tp>
        <v>165</v>
        <stp/>
        <stp>VOLUME</stp>
        <stp>.QQQ250523C482</stp>
        <tr r="H66" s="2"/>
        <tr r="H66" s="2"/>
      </tp>
      <tp>
        <v>395</v>
        <stp/>
        <stp>VOLUME</stp>
        <stp>.QQQ250530C491</stp>
        <tr r="I57" s="2"/>
        <tr r="I57" s="2"/>
      </tp>
      <tp>
        <v>94</v>
        <stp/>
        <stp>VOLUME</stp>
        <stp>.QQQ250523P481</stp>
        <tr r="H67" s="2"/>
        <tr r="H67" s="2"/>
      </tp>
      <tp>
        <v>111</v>
        <stp/>
        <stp>VOLUME</stp>
        <stp>.QQQ250530P492</stp>
        <tr r="I56" s="2"/>
        <tr r="I56" s="2"/>
      </tp>
      <tp>
        <v>65</v>
        <stp/>
        <stp>VOLUME</stp>
        <stp>.QQQ250523C481</stp>
        <tr r="H67" s="2"/>
        <tr r="H67" s="2"/>
      </tp>
      <tp>
        <v>348</v>
        <stp/>
        <stp>VOLUME</stp>
        <stp>.QQQ250530C492</stp>
        <tr r="I56" s="2"/>
        <tr r="I56" s="2"/>
      </tp>
      <tp>
        <v>734</v>
        <stp/>
        <stp>VOLUME</stp>
        <stp>.QQQ250523P480</stp>
        <tr r="H68" s="2"/>
        <tr r="H68" s="2"/>
      </tp>
      <tp>
        <v>100</v>
        <stp/>
        <stp>VOLUME</stp>
        <stp>.QQQ250530P493</stp>
        <tr r="I55" s="2"/>
        <tr r="I55" s="2"/>
      </tp>
      <tp>
        <v>182</v>
        <stp/>
        <stp>VOLUME</stp>
        <stp>.QQQ250523C480</stp>
        <tr r="H68" s="2"/>
        <tr r="H68" s="2"/>
      </tp>
      <tp>
        <v>388</v>
        <stp/>
        <stp>VOLUME</stp>
        <stp>.QQQ250530C493</stp>
        <tr r="I55" s="2"/>
        <tr r="I55" s="2"/>
      </tp>
      <tp>
        <v>107</v>
        <stp/>
        <stp>VOLUME</stp>
        <stp>.QQQ250530P498</stp>
        <tr r="I50" s="2"/>
        <tr r="I50" s="2"/>
      </tp>
      <tp>
        <v>11</v>
        <stp/>
        <stp>VOLUME</stp>
        <stp>.QQQ250530C498</stp>
        <tr r="I50" s="2"/>
        <tr r="I50" s="2"/>
      </tp>
      <tp>
        <v>286</v>
        <stp/>
        <stp>VOLUME</stp>
        <stp>.QQQ250530P499</stp>
        <tr r="I49" s="2"/>
        <tr r="I49" s="2"/>
      </tp>
      <tp>
        <v>32</v>
        <stp/>
        <stp>VOLUME</stp>
        <stp>.QQQ250530C499</stp>
        <tr r="I49" s="2"/>
        <tr r="I49" s="2"/>
      </tp>
      <tp>
        <v>5</v>
        <stp/>
        <stp>VOLUME</stp>
        <stp>.QQQ250523P489</stp>
        <tr r="H59" s="2"/>
        <tr r="H59" s="2"/>
      </tp>
      <tp>
        <v>12</v>
        <stp/>
        <stp>VOLUME</stp>
        <stp>.QQQ250523C489</stp>
        <tr r="H59" s="2"/>
        <tr r="H59" s="2"/>
      </tp>
      <tp>
        <v>48</v>
        <stp/>
        <stp>VOLUME</stp>
        <stp>.QQQ250523P488</stp>
        <tr r="H60" s="2"/>
        <tr r="H60" s="2"/>
      </tp>
      <tp>
        <v>21</v>
        <stp/>
        <stp>VOLUME</stp>
        <stp>.QQQ250523C488</stp>
        <tr r="H60" s="2"/>
        <tr r="H60" s="2"/>
      </tp>
      <tp>
        <v>70</v>
        <stp/>
        <stp>VOLUME</stp>
        <stp>.QQQ250523P477</stp>
        <tr r="H71" s="2"/>
        <tr r="H71" s="2"/>
      </tp>
      <tp>
        <v>40</v>
        <stp/>
        <stp>VOLUME</stp>
        <stp>.QQQ250523C477</stp>
        <tr r="H71" s="2"/>
        <tr r="H71" s="2"/>
      </tp>
      <tp>
        <v>5</v>
        <stp/>
        <stp>VOLUME</stp>
        <stp>.QQQ250523P476</stp>
        <tr r="H72" s="2"/>
        <tr r="H72" s="2"/>
      </tp>
      <tp>
        <v>5</v>
        <stp/>
        <stp>VOLUME</stp>
        <stp>.QQQ250523C476</stp>
        <tr r="H72" s="2"/>
        <tr r="H72" s="2"/>
      </tp>
      <tp>
        <v>1021</v>
        <stp/>
        <stp>VOLUME</stp>
        <stp>.QQQ250523P475</stp>
        <tr r="H73" s="2"/>
        <tr r="H73" s="2"/>
      </tp>
      <tp>
        <v>55</v>
        <stp/>
        <stp>VOLUME</stp>
        <stp>.QQQ250523C475</stp>
        <tr r="H73" s="2"/>
        <tr r="H73" s="2"/>
      </tp>
      <tp>
        <v>55</v>
        <stp/>
        <stp>VOLUME</stp>
        <stp>.QQQ250523P474</stp>
        <tr r="H74" s="2"/>
        <tr r="H74" s="2"/>
      </tp>
      <tp>
        <v>31</v>
        <stp/>
        <stp>VOLUME</stp>
        <stp>.QQQ250523C474</stp>
        <tr r="H74" s="2"/>
        <tr r="H74" s="2"/>
      </tp>
      <tp>
        <v>34</v>
        <stp/>
        <stp>VOLUME</stp>
        <stp>.QQQ250523P473</stp>
        <tr r="H75" s="2"/>
        <tr r="H75" s="2"/>
      </tp>
      <tp>
        <v>22</v>
        <stp/>
        <stp>VOLUME</stp>
        <stp>.QQQ250523C473</stp>
        <tr r="H75" s="2"/>
        <tr r="H75" s="2"/>
      </tp>
      <tp>
        <v>66</v>
        <stp/>
        <stp>VOLUME</stp>
        <stp>.QQQ250523P472</stp>
        <tr r="H76" s="2"/>
        <tr r="H76" s="2"/>
      </tp>
      <tp>
        <v>2</v>
        <stp/>
        <stp>VOLUME</stp>
        <stp>.QQQ250523C472</stp>
        <tr r="H76" s="2"/>
        <tr r="H76" s="2"/>
      </tp>
      <tp>
        <v>175</v>
        <stp/>
        <stp>VOLUME</stp>
        <stp>.QQQ250523P471</stp>
        <tr r="H77" s="2"/>
        <tr r="H77" s="2"/>
      </tp>
      <tp>
        <v>25</v>
        <stp/>
        <stp>VOLUME</stp>
        <stp>.QQQ250523C471</stp>
        <tr r="H77" s="2"/>
        <tr r="H77" s="2"/>
      </tp>
      <tp>
        <v>982</v>
        <stp/>
        <stp>VOLUME</stp>
        <stp>.QQQ250523P470</stp>
        <tr r="H78" s="2"/>
        <tr r="H78" s="2"/>
      </tp>
      <tp>
        <v>42</v>
        <stp/>
        <stp>VOLUME</stp>
        <stp>.QQQ250523C470</stp>
        <tr r="H78" s="2"/>
        <tr r="H78" s="2"/>
      </tp>
      <tp>
        <v>95</v>
        <stp/>
        <stp>VOLUME</stp>
        <stp>.QQQ250530P468</stp>
        <tr r="I80" s="2"/>
        <tr r="I80" s="2"/>
      </tp>
      <tp>
        <v>40</v>
        <stp/>
        <stp>VOLUME</stp>
        <stp>.QQQ250530C468</stp>
        <tr r="I80" s="2"/>
        <tr r="I80" s="2"/>
      </tp>
      <tp>
        <v>21</v>
        <stp/>
        <stp>VOLUME</stp>
        <stp>.QQQ250530P469</stp>
        <tr r="I79" s="2"/>
        <tr r="I79" s="2"/>
      </tp>
      <tp>
        <v>31</v>
        <stp/>
        <stp>VOLUME</stp>
        <stp>.QQQ250530C469</stp>
        <tr r="I79" s="2"/>
        <tr r="I79" s="2"/>
      </tp>
      <tp>
        <v>87</v>
        <stp/>
        <stp>VOLUME</stp>
        <stp>.QQQ250523P479</stp>
        <tr r="H69" s="2"/>
        <tr r="H69" s="2"/>
      </tp>
      <tp>
        <v>24</v>
        <stp/>
        <stp>VOLUME</stp>
        <stp>.QQQ250523C479</stp>
        <tr r="H69" s="2"/>
        <tr r="H69" s="2"/>
      </tp>
      <tp>
        <v>32</v>
        <stp/>
        <stp>VOLUME</stp>
        <stp>.QQQ250523P478</stp>
        <tr r="H70" s="2"/>
        <tr r="H70" s="2"/>
      </tp>
      <tp>
        <v>66</v>
        <stp/>
        <stp>VOLUME</stp>
        <stp>.QQQ250523C478</stp>
        <tr r="H70" s="2"/>
        <tr r="H70" s="2"/>
      </tp>
      <tp>
        <v>29</v>
        <stp/>
        <stp>VOLUME</stp>
        <stp>.QQQ250530P474</stp>
        <tr r="I74" s="2"/>
        <tr r="I74" s="2"/>
      </tp>
      <tp>
        <v>32</v>
        <stp/>
        <stp>VOLUME</stp>
        <stp>.QQQ250530C474</stp>
        <tr r="I74" s="2"/>
        <tr r="I74" s="2"/>
      </tp>
      <tp>
        <v>586</v>
        <stp/>
        <stp>VOLUME</stp>
        <stp>.QQQ250530P475</stp>
        <tr r="I73" s="2"/>
        <tr r="I73" s="2"/>
      </tp>
      <tp>
        <v>596</v>
        <stp/>
        <stp>VOLUME</stp>
        <stp>.QQQ250530C475</stp>
        <tr r="I73" s="2"/>
        <tr r="I73" s="2"/>
      </tp>
      <tp>
        <v>45</v>
        <stp/>
        <stp>VOLUME</stp>
        <stp>.QQQ250530P476</stp>
        <tr r="I72" s="2"/>
        <tr r="I72" s="2"/>
      </tp>
      <tp>
        <v>14</v>
        <stp/>
        <stp>VOLUME</stp>
        <stp>.QQQ250530C476</stp>
        <tr r="I72" s="2"/>
        <tr r="I72" s="2"/>
      </tp>
      <tp>
        <v>38</v>
        <stp/>
        <stp>VOLUME</stp>
        <stp>.QQQ250530P477</stp>
        <tr r="I71" s="2"/>
        <tr r="I71" s="2"/>
      </tp>
      <tp>
        <v>1</v>
        <stp/>
        <stp>VOLUME</stp>
        <stp>.QQQ250530C477</stp>
        <tr r="I71" s="2"/>
        <tr r="I71" s="2"/>
      </tp>
      <tp>
        <v>690</v>
        <stp/>
        <stp>VOLUME</stp>
        <stp>.QQQ250530P470</stp>
        <tr r="I78" s="2"/>
        <tr r="I78" s="2"/>
      </tp>
      <tp>
        <v>102</v>
        <stp/>
        <stp>VOLUME</stp>
        <stp>.QQQ250530C470</stp>
        <tr r="I78" s="2"/>
        <tr r="I78" s="2"/>
      </tp>
      <tp>
        <v>12</v>
        <stp/>
        <stp>VOLUME</stp>
        <stp>.QQQ250530P471</stp>
        <tr r="I77" s="2"/>
        <tr r="I77" s="2"/>
      </tp>
      <tp>
        <v>8</v>
        <stp/>
        <stp>VOLUME</stp>
        <stp>.QQQ250530C471</stp>
        <tr r="I77" s="2"/>
        <tr r="I77" s="2"/>
      </tp>
      <tp>
        <v>33</v>
        <stp/>
        <stp>VOLUME</stp>
        <stp>.QQQ250530P472</stp>
        <tr r="I76" s="2"/>
        <tr r="I76" s="2"/>
      </tp>
      <tp>
        <v>4</v>
        <stp/>
        <stp>VOLUME</stp>
        <stp>.QQQ250530C472</stp>
        <tr r="I76" s="2"/>
        <tr r="I76" s="2"/>
      </tp>
      <tp>
        <v>282</v>
        <stp/>
        <stp>VOLUME</stp>
        <stp>.QQQ250530P473</stp>
        <tr r="I75" s="2"/>
        <tr r="I75" s="2"/>
      </tp>
      <tp>
        <v>9</v>
        <stp/>
        <stp>VOLUME</stp>
        <stp>.QQQ250530C473</stp>
        <tr r="I75" s="2"/>
        <tr r="I75" s="2"/>
      </tp>
      <tp>
        <v>113</v>
        <stp/>
        <stp>VOLUME</stp>
        <stp>.QQQ250530P478</stp>
        <tr r="I70" s="2"/>
        <tr r="I70" s="2"/>
      </tp>
      <tp>
        <v>25</v>
        <stp/>
        <stp>VOLUME</stp>
        <stp>.QQQ250530C478</stp>
        <tr r="I70" s="2"/>
        <tr r="I70" s="2"/>
      </tp>
      <tp>
        <v>84</v>
        <stp/>
        <stp>VOLUME</stp>
        <stp>.QQQ250530P479</stp>
        <tr r="I69" s="2"/>
        <tr r="I69" s="2"/>
      </tp>
      <tp>
        <v>34</v>
        <stp/>
        <stp>VOLUME</stp>
        <stp>.QQQ250530C479</stp>
        <tr r="I69" s="2"/>
        <tr r="I69" s="2"/>
      </tp>
      <tp>
        <v>21</v>
        <stp/>
        <stp>VOLUME</stp>
        <stp>.QQQ250523P469</stp>
        <tr r="H79" s="2"/>
        <tr r="H79" s="2"/>
      </tp>
      <tp>
        <v>2</v>
        <stp/>
        <stp>VOLUME</stp>
        <stp>.QQQ250523C469</stp>
        <tr r="H79" s="2"/>
        <tr r="H79" s="2"/>
      </tp>
      <tp>
        <v>21</v>
        <stp/>
        <stp>VOLUME</stp>
        <stp>.QQQ250523P468</stp>
        <tr r="H80" s="2"/>
        <tr r="H80" s="2"/>
      </tp>
      <tp>
        <v>109</v>
        <stp/>
        <stp>VOLUME</stp>
        <stp>.QQQ250523C468</stp>
        <tr r="H80" s="2"/>
        <tr r="H80" s="2"/>
      </tp>
      <tp>
        <v>8951</v>
        <stp/>
        <stp>VOLUME</stp>
        <stp>.QQQ250506P472</stp>
        <tr r="BB75" s="1"/>
        <tr r="BB75" s="1"/>
      </tp>
      <tp>
        <v>6438</v>
        <stp/>
        <stp>VOLUME</stp>
        <stp>.QQQ250507P473</stp>
        <tr r="D75" s="2"/>
        <tr r="D75" s="2"/>
      </tp>
      <tp>
        <v>101</v>
        <stp/>
        <stp>VOLUME</stp>
        <stp>.QQQ250506C472</stp>
        <tr r="BA75" s="1"/>
        <tr r="BA75" s="1"/>
      </tp>
      <tp>
        <v>146</v>
        <stp/>
        <stp>VOLUME</stp>
        <stp>.QQQ250507C473</stp>
        <tr r="D75" s="2"/>
        <tr r="D75" s="2"/>
      </tp>
      <tp>
        <v>13828</v>
        <stp/>
        <stp>VOLUME</stp>
        <stp>.QQQ250506P473</stp>
        <tr r="BB74" s="1"/>
        <tr r="BB74" s="1"/>
      </tp>
      <tp>
        <v>3163</v>
        <stp/>
        <stp>VOLUME</stp>
        <stp>.QQQ250507P472</stp>
        <tr r="D76" s="2"/>
        <tr r="D76" s="2"/>
      </tp>
      <tp>
        <v>167</v>
        <stp/>
        <stp>VOLUME</stp>
        <stp>.QQQ250506C473</stp>
        <tr r="BA74" s="1"/>
        <tr r="BA74" s="1"/>
      </tp>
      <tp>
        <v>71</v>
        <stp/>
        <stp>VOLUME</stp>
        <stp>.QQQ250507C472</stp>
        <tr r="D76" s="2"/>
        <tr r="D76" s="2"/>
      </tp>
      <tp>
        <v>8558</v>
        <stp/>
        <stp>VOLUME</stp>
        <stp>.QQQ250506P470</stp>
        <tr r="BB77" s="1"/>
        <tr r="BB77" s="1"/>
      </tp>
      <tp>
        <v>2207</v>
        <stp/>
        <stp>VOLUME</stp>
        <stp>.QQQ250507P471</stp>
        <tr r="D77" s="2"/>
        <tr r="D77" s="2"/>
      </tp>
      <tp>
        <v>523</v>
        <stp/>
        <stp>VOLUME</stp>
        <stp>.QQQ250506C470</stp>
        <tr r="BA77" s="1"/>
        <tr r="BA77" s="1"/>
      </tp>
      <tp>
        <v>542</v>
        <stp/>
        <stp>VOLUME</stp>
        <stp>.QQQ250507C471</stp>
        <tr r="D77" s="2"/>
        <tr r="D77" s="2"/>
      </tp>
      <tp>
        <v>7410</v>
        <stp/>
        <stp>VOLUME</stp>
        <stp>.QQQ250506P471</stp>
        <tr r="BB76" s="1"/>
        <tr r="BB76" s="1"/>
      </tp>
      <tp>
        <v>12160</v>
        <stp/>
        <stp>VOLUME</stp>
        <stp>.QQQ250507P470</stp>
        <tr r="D78" s="2"/>
        <tr r="D78" s="2"/>
      </tp>
      <tp>
        <v>35</v>
        <stp/>
        <stp>VOLUME</stp>
        <stp>.QQQ250506C471</stp>
        <tr r="BA76" s="1"/>
        <tr r="BA76" s="1"/>
      </tp>
      <tp>
        <v>508</v>
        <stp/>
        <stp>VOLUME</stp>
        <stp>.QQQ250507C470</stp>
        <tr r="D78" s="2"/>
        <tr r="D78" s="2"/>
      </tp>
      <tp>
        <v>45726</v>
        <stp/>
        <stp>VOLUME</stp>
        <stp>.QQQ250506P476</stp>
        <tr r="BB71" s="1"/>
        <tr r="BB71" s="1"/>
      </tp>
      <tp>
        <v>13167</v>
        <stp/>
        <stp>VOLUME</stp>
        <stp>.QQQ250507P477</stp>
        <tr r="D71" s="2"/>
        <tr r="D71" s="2"/>
      </tp>
      <tp>
        <v>3395</v>
        <stp/>
        <stp>VOLUME</stp>
        <stp>.QQQ250508P478</stp>
        <tr r="E70" s="2"/>
        <tr r="E70" s="2"/>
      </tp>
      <tp>
        <v>4283</v>
        <stp/>
        <stp>VOLUME</stp>
        <stp>.QQQ250509P479</stp>
        <tr r="BD68" s="1"/>
        <tr r="BD68" s="1"/>
      </tp>
      <tp>
        <v>962</v>
        <stp/>
        <stp>VOLUME</stp>
        <stp>.QQQ250506C476</stp>
        <tr r="BA71" s="1"/>
        <tr r="BA71" s="1"/>
      </tp>
      <tp>
        <v>610</v>
        <stp/>
        <stp>VOLUME</stp>
        <stp>.QQQ250507C477</stp>
        <tr r="D71" s="2"/>
        <tr r="D71" s="2"/>
      </tp>
      <tp>
        <v>746</v>
        <stp/>
        <stp>VOLUME</stp>
        <stp>.QQQ250508C478</stp>
        <tr r="E70" s="2"/>
        <tr r="E70" s="2"/>
      </tp>
      <tp>
        <v>1428</v>
        <stp/>
        <stp>VOLUME</stp>
        <stp>.QQQ250509C479</stp>
        <tr r="BC68" s="1"/>
        <tr r="BC68" s="1"/>
      </tp>
      <tp>
        <v>64422</v>
        <stp/>
        <stp>VOLUME</stp>
        <stp>.QQQ250506P477</stp>
        <tr r="BB70" s="1"/>
        <tr r="BB70" s="1"/>
      </tp>
      <tp>
        <v>7711</v>
        <stp/>
        <stp>VOLUME</stp>
        <stp>.QQQ250507P476</stp>
        <tr r="D72" s="2"/>
        <tr r="D72" s="2"/>
      </tp>
      <tp>
        <v>2303</v>
        <stp/>
        <stp>VOLUME</stp>
        <stp>.QQQ250508P479</stp>
        <tr r="E69" s="2"/>
        <tr r="E69" s="2"/>
      </tp>
      <tp>
        <v>6142</v>
        <stp/>
        <stp>VOLUME</stp>
        <stp>.QQQ250509P478</stp>
        <tr r="BD69" s="1"/>
        <tr r="BD69" s="1"/>
      </tp>
      <tp>
        <v>3444</v>
        <stp/>
        <stp>VOLUME</stp>
        <stp>.QQQ250506C477</stp>
        <tr r="BA70" s="1"/>
        <tr r="BA70" s="1"/>
      </tp>
      <tp>
        <v>585</v>
        <stp/>
        <stp>VOLUME</stp>
        <stp>.QQQ250507C476</stp>
        <tr r="D72" s="2"/>
        <tr r="D72" s="2"/>
      </tp>
      <tp>
        <v>991</v>
        <stp/>
        <stp>VOLUME</stp>
        <stp>.QQQ250508C479</stp>
        <tr r="E69" s="2"/>
        <tr r="E69" s="2"/>
      </tp>
      <tp>
        <v>842</v>
        <stp/>
        <stp>VOLUME</stp>
        <stp>.QQQ250509C478</stp>
        <tr r="BC69" s="1"/>
        <tr r="BC69" s="1"/>
      </tp>
      <tp>
        <v>17317</v>
        <stp/>
        <stp>VOLUME</stp>
        <stp>.QQQ250506P474</stp>
        <tr r="BB73" s="1"/>
        <tr r="BB73" s="1"/>
      </tp>
      <tp>
        <v>23672</v>
        <stp/>
        <stp>VOLUME</stp>
        <stp>.QQQ250507P475</stp>
        <tr r="D73" s="2"/>
        <tr r="D73" s="2"/>
      </tp>
      <tp>
        <v>326</v>
        <stp/>
        <stp>VOLUME</stp>
        <stp>.QQQ250506C474</stp>
        <tr r="BA73" s="1"/>
        <tr r="BA73" s="1"/>
      </tp>
      <tp>
        <v>702</v>
        <stp/>
        <stp>VOLUME</stp>
        <stp>.QQQ250507C475</stp>
        <tr r="D73" s="2"/>
        <tr r="D73" s="2"/>
      </tp>
      <tp>
        <v>53576</v>
        <stp/>
        <stp>VOLUME</stp>
        <stp>.QQQ250506P475</stp>
        <tr r="BB72" s="1"/>
        <tr r="BB72" s="1"/>
      </tp>
      <tp>
        <v>7312</v>
        <stp/>
        <stp>VOLUME</stp>
        <stp>.QQQ250507P474</stp>
        <tr r="D74" s="2"/>
        <tr r="D74" s="2"/>
      </tp>
      <tp>
        <v>1481</v>
        <stp/>
        <stp>VOLUME</stp>
        <stp>.QQQ250506C475</stp>
        <tr r="BA72" s="1"/>
        <tr r="BA72" s="1"/>
      </tp>
      <tp>
        <v>248</v>
        <stp/>
        <stp>VOLUME</stp>
        <stp>.QQQ250507C474</stp>
        <tr r="D74" s="2"/>
        <tr r="D74" s="2"/>
      </tp>
      <tp>
        <v>2030</v>
        <stp/>
        <stp>VOLUME</stp>
        <stp>.QQQ250508P474</stp>
        <tr r="E74" s="2"/>
        <tr r="E74" s="2"/>
      </tp>
      <tp>
        <v>11936</v>
        <stp/>
        <stp>VOLUME</stp>
        <stp>.QQQ250509P475</stp>
        <tr r="BD72" s="1"/>
        <tr r="BD72" s="1"/>
      </tp>
      <tp>
        <v>48</v>
        <stp/>
        <stp>VOLUME</stp>
        <stp>.QQQ250508C474</stp>
        <tr r="E74" s="2"/>
        <tr r="E74" s="2"/>
      </tp>
      <tp>
        <v>805</v>
        <stp/>
        <stp>VOLUME</stp>
        <stp>.QQQ250509C475</stp>
        <tr r="BC72" s="1"/>
        <tr r="BC72" s="1"/>
      </tp>
      <tp>
        <v>4224</v>
        <stp/>
        <stp>VOLUME</stp>
        <stp>.QQQ250508P475</stp>
        <tr r="E73" s="2"/>
        <tr r="E73" s="2"/>
      </tp>
      <tp>
        <v>1952</v>
        <stp/>
        <stp>VOLUME</stp>
        <stp>.QQQ250509P474</stp>
        <tr r="BD73" s="1"/>
        <tr r="BD73" s="1"/>
      </tp>
      <tp>
        <v>24</v>
        <stp/>
        <stp>VOLUME</stp>
        <stp>.QQQ250508C475</stp>
        <tr r="E73" s="2"/>
        <tr r="E73" s="2"/>
      </tp>
      <tp>
        <v>646</v>
        <stp/>
        <stp>VOLUME</stp>
        <stp>.QQQ250509C474</stp>
        <tr r="BC73" s="1"/>
        <tr r="BC73" s="1"/>
      </tp>
      <tp>
        <v>112119</v>
        <stp/>
        <stp>VOLUME</stp>
        <stp>.QQQ250506P478</stp>
        <tr r="BB69" s="1"/>
        <tr r="BB69" s="1"/>
      </tp>
      <tp>
        <v>15114</v>
        <stp/>
        <stp>VOLUME</stp>
        <stp>.QQQ250507P479</stp>
        <tr r="D69" s="2"/>
        <tr r="D69" s="2"/>
      </tp>
      <tp>
        <v>1507</v>
        <stp/>
        <stp>VOLUME</stp>
        <stp>.QQQ250508P476</stp>
        <tr r="E72" s="2"/>
        <tr r="E72" s="2"/>
      </tp>
      <tp>
        <v>2665</v>
        <stp/>
        <stp>VOLUME</stp>
        <stp>.QQQ250509P477</stp>
        <tr r="BD70" s="1"/>
        <tr r="BD70" s="1"/>
      </tp>
      <tp>
        <v>2025</v>
        <stp/>
        <stp>VOLUME</stp>
        <stp>.QQQ250516P468</stp>
        <tr r="BF79" s="1"/>
        <tr r="BF79" s="1"/>
      </tp>
      <tp>
        <v>9426</v>
        <stp/>
        <stp>VOLUME</stp>
        <stp>.QQQ250506C478</stp>
        <tr r="BA69" s="1"/>
        <tr r="BA69" s="1"/>
      </tp>
      <tp>
        <v>3732</v>
        <stp/>
        <stp>VOLUME</stp>
        <stp>.QQQ250507C479</stp>
        <tr r="D69" s="2"/>
        <tr r="D69" s="2"/>
      </tp>
      <tp>
        <v>107</v>
        <stp/>
        <stp>VOLUME</stp>
        <stp>.QQQ250508C476</stp>
        <tr r="E72" s="2"/>
        <tr r="E72" s="2"/>
      </tp>
      <tp>
        <v>291</v>
        <stp/>
        <stp>VOLUME</stp>
        <stp>.QQQ250509C477</stp>
        <tr r="BC70" s="1"/>
        <tr r="BC70" s="1"/>
      </tp>
      <tp>
        <v>9</v>
        <stp/>
        <stp>VOLUME</stp>
        <stp>.QQQ250516C468</stp>
        <tr r="BE79" s="1"/>
        <tr r="BE79" s="1"/>
      </tp>
      <tp>
        <v>112256</v>
        <stp/>
        <stp>VOLUME</stp>
        <stp>.QQQ250506P479</stp>
        <tr r="BB68" s="1"/>
        <tr r="BB68" s="1"/>
      </tp>
      <tp>
        <v>14348</v>
        <stp/>
        <stp>VOLUME</stp>
        <stp>.QQQ250507P478</stp>
        <tr r="D70" s="2"/>
        <tr r="D70" s="2"/>
      </tp>
      <tp>
        <v>2844</v>
        <stp/>
        <stp>VOLUME</stp>
        <stp>.QQQ250508P477</stp>
        <tr r="E71" s="2"/>
        <tr r="E71" s="2"/>
      </tp>
      <tp>
        <v>2142</v>
        <stp/>
        <stp>VOLUME</stp>
        <stp>.QQQ250509P476</stp>
        <tr r="BD71" s="1"/>
        <tr r="BD71" s="1"/>
      </tp>
      <tp>
        <v>847</v>
        <stp/>
        <stp>VOLUME</stp>
        <stp>.QQQ250516P469</stp>
        <tr r="BF78" s="1"/>
        <tr r="BF78" s="1"/>
      </tp>
      <tp>
        <v>24647</v>
        <stp/>
        <stp>VOLUME</stp>
        <stp>.QQQ250506C479</stp>
        <tr r="BA68" s="1"/>
        <tr r="BA68" s="1"/>
      </tp>
      <tp>
        <v>3961</v>
        <stp/>
        <stp>VOLUME</stp>
        <stp>.QQQ250507C478</stp>
        <tr r="D70" s="2"/>
        <tr r="D70" s="2"/>
      </tp>
      <tp>
        <v>496</v>
        <stp/>
        <stp>VOLUME</stp>
        <stp>.QQQ250508C477</stp>
        <tr r="E71" s="2"/>
        <tr r="E71" s="2"/>
      </tp>
      <tp>
        <v>196</v>
        <stp/>
        <stp>VOLUME</stp>
        <stp>.QQQ250509C476</stp>
        <tr r="BC71" s="1"/>
        <tr r="BC71" s="1"/>
      </tp>
      <tp>
        <v>51</v>
        <stp/>
        <stp>VOLUME</stp>
        <stp>.QQQ250516C469</stp>
        <tr r="BE78" s="1"/>
        <tr r="BE78" s="1"/>
      </tp>
      <tp>
        <v>6317</v>
        <stp/>
        <stp>VOLUME</stp>
        <stp>.QQQ250508P470</stp>
        <tr r="E78" s="2"/>
        <tr r="E78" s="2"/>
      </tp>
      <tp>
        <v>1811</v>
        <stp/>
        <stp>VOLUME</stp>
        <stp>.QQQ250509P471</stp>
        <tr r="BD76" s="1"/>
        <tr r="BD76" s="1"/>
      </tp>
      <tp>
        <v>21</v>
        <stp/>
        <stp>VOLUME</stp>
        <stp>.QQQ250508C470</stp>
        <tr r="E78" s="2"/>
        <tr r="E78" s="2"/>
      </tp>
      <tp>
        <v>61</v>
        <stp/>
        <stp>VOLUME</stp>
        <stp>.QQQ250509C471</stp>
        <tr r="BC76" s="1"/>
        <tr r="BC76" s="1"/>
      </tp>
      <tp>
        <v>531</v>
        <stp/>
        <stp>VOLUME</stp>
        <stp>.QQQ250508P471</stp>
        <tr r="E77" s="2"/>
        <tr r="E77" s="2"/>
      </tp>
      <tp>
        <v>9442</v>
        <stp/>
        <stp>VOLUME</stp>
        <stp>.QQQ250509P470</stp>
        <tr r="BD77" s="1"/>
        <tr r="BD77" s="1"/>
      </tp>
      <tp>
        <v>1</v>
        <stp/>
        <stp>VOLUME</stp>
        <stp>.QQQ250508C471</stp>
        <tr r="E77" s="2"/>
        <tr r="E77" s="2"/>
      </tp>
      <tp>
        <v>223</v>
        <stp/>
        <stp>VOLUME</stp>
        <stp>.QQQ250509C470</stp>
        <tr r="BC77" s="1"/>
        <tr r="BC77" s="1"/>
      </tp>
      <tp>
        <v>2431</v>
        <stp/>
        <stp>VOLUME</stp>
        <stp>.QQQ250508P472</stp>
        <tr r="E76" s="2"/>
        <tr r="E76" s="2"/>
      </tp>
      <tp>
        <v>1931</v>
        <stp/>
        <stp>VOLUME</stp>
        <stp>.QQQ250509P473</stp>
        <tr r="BD74" s="1"/>
        <tr r="BD74" s="1"/>
      </tp>
      <tp>
        <v>32</v>
        <stp/>
        <stp>VOLUME</stp>
        <stp>.QQQ250508C472</stp>
        <tr r="E76" s="2"/>
        <tr r="E76" s="2"/>
      </tp>
      <tp>
        <v>43</v>
        <stp/>
        <stp>VOLUME</stp>
        <stp>.QQQ250509C473</stp>
        <tr r="BC74" s="1"/>
        <tr r="BC74" s="1"/>
      </tp>
      <tp>
        <v>687</v>
        <stp/>
        <stp>VOLUME</stp>
        <stp>.QQQ250508P473</stp>
        <tr r="E75" s="2"/>
        <tr r="E75" s="2"/>
      </tp>
      <tp>
        <v>3391</v>
        <stp/>
        <stp>VOLUME</stp>
        <stp>.QQQ250509P472</stp>
        <tr r="BD75" s="1"/>
        <tr r="BD75" s="1"/>
      </tp>
      <tp>
        <v>50</v>
        <stp/>
        <stp>VOLUME</stp>
        <stp>.QQQ250508C473</stp>
        <tr r="E75" s="2"/>
        <tr r="E75" s="2"/>
      </tp>
      <tp>
        <v>27</v>
        <stp/>
        <stp>VOLUME</stp>
        <stp>.QQQ250509C472</stp>
        <tr r="BC75" s="1"/>
        <tr r="BC75" s="1"/>
      </tp>
      <tp>
        <v>454</v>
        <stp/>
        <stp>VOLUME</stp>
        <stp>.QQQ250516P472</stp>
        <tr r="BF75" s="1"/>
        <tr r="BF75" s="1"/>
      </tp>
      <tp>
        <v>106</v>
        <stp/>
        <stp>VOLUME</stp>
        <stp>.QQQ250516C472</stp>
        <tr r="BE75" s="1"/>
        <tr r="BE75" s="1"/>
      </tp>
      <tp>
        <v>1369</v>
        <stp/>
        <stp>VOLUME</stp>
        <stp>.QQQ250516P473</stp>
        <tr r="BF74" s="1"/>
        <tr r="BF74" s="1"/>
      </tp>
      <tp>
        <v>25</v>
        <stp/>
        <stp>VOLUME</stp>
        <stp>.QQQ250516C473</stp>
        <tr r="BE74" s="1"/>
        <tr r="BE74" s="1"/>
      </tp>
      <tp>
        <v>8513</v>
        <stp/>
        <stp>VOLUME</stp>
        <stp>.QQQ250516P470</stp>
        <tr r="BF77" s="1"/>
        <tr r="BF77" s="1"/>
      </tp>
      <tp>
        <v>284</v>
        <stp/>
        <stp>VOLUME</stp>
        <stp>.QQQ250516C470</stp>
        <tr r="BE77" s="1"/>
        <tr r="BE77" s="1"/>
      </tp>
      <tp>
        <v>317</v>
        <stp/>
        <stp>VOLUME</stp>
        <stp>.QQQ250516P471</stp>
        <tr r="BF76" s="1"/>
        <tr r="BF76" s="1"/>
      </tp>
      <tp>
        <v>34</v>
        <stp/>
        <stp>VOLUME</stp>
        <stp>.QQQ250516C471</stp>
        <tr r="BE76" s="1"/>
        <tr r="BE76" s="1"/>
      </tp>
      <tp>
        <v>630</v>
        <stp/>
        <stp>VOLUME</stp>
        <stp>.QQQ250508P468</stp>
        <tr r="E80" s="2"/>
        <tr r="E80" s="2"/>
      </tp>
      <tp>
        <v>2981</v>
        <stp/>
        <stp>VOLUME</stp>
        <stp>.QQQ250509P469</stp>
        <tr r="BD78" s="1"/>
        <tr r="BD78" s="1"/>
      </tp>
      <tp>
        <v>558</v>
        <stp/>
        <stp>VOLUME</stp>
        <stp>.QQQ250516P476</stp>
        <tr r="BF71" s="1"/>
        <tr r="BF71" s="1"/>
      </tp>
      <tp>
        <v>5</v>
        <stp/>
        <stp>VOLUME</stp>
        <stp>.QQQ250508C468</stp>
        <tr r="E80" s="2"/>
        <tr r="E80" s="2"/>
      </tp>
      <tp>
        <v>33</v>
        <stp/>
        <stp>VOLUME</stp>
        <stp>.QQQ250509C469</stp>
        <tr r="BC78" s="1"/>
        <tr r="BC78" s="1"/>
      </tp>
      <tp>
        <v>122</v>
        <stp/>
        <stp>VOLUME</stp>
        <stp>.QQQ250516C476</stp>
        <tr r="BE71" s="1"/>
        <tr r="BE71" s="1"/>
      </tp>
      <tp>
        <v>350</v>
        <stp/>
        <stp>VOLUME</stp>
        <stp>.QQQ250508P469</stp>
        <tr r="E79" s="2"/>
        <tr r="E79" s="2"/>
      </tp>
      <tp>
        <v>736</v>
        <stp/>
        <stp>VOLUME</stp>
        <stp>.QQQ250509P468</stp>
        <tr r="BD79" s="1"/>
        <tr r="BD79" s="1"/>
      </tp>
      <tp>
        <v>758</v>
        <stp/>
        <stp>VOLUME</stp>
        <stp>.QQQ250516P477</stp>
        <tr r="BF70" s="1"/>
        <tr r="BF70" s="1"/>
      </tp>
      <tp>
        <v>1</v>
        <stp/>
        <stp>VOLUME</stp>
        <stp>.QQQ250508C469</stp>
        <tr r="E79" s="2"/>
        <tr r="E79" s="2"/>
      </tp>
      <tp>
        <v>9</v>
        <stp/>
        <stp>VOLUME</stp>
        <stp>.QQQ250509C468</stp>
        <tr r="BC79" s="1"/>
        <tr r="BC79" s="1"/>
      </tp>
      <tp>
        <v>56</v>
        <stp/>
        <stp>VOLUME</stp>
        <stp>.QQQ250516C477</stp>
        <tr r="BE70" s="1"/>
        <tr r="BE70" s="1"/>
      </tp>
      <tp>
        <v>301</v>
        <stp/>
        <stp>VOLUME</stp>
        <stp>.QQQ250516P474</stp>
        <tr r="BF73" s="1"/>
        <tr r="BF73" s="1"/>
      </tp>
      <tp>
        <v>54</v>
        <stp/>
        <stp>VOLUME</stp>
        <stp>.QQQ250516C474</stp>
        <tr r="BE73" s="1"/>
        <tr r="BE73" s="1"/>
      </tp>
      <tp>
        <v>11734</v>
        <stp/>
        <stp>VOLUME</stp>
        <stp>.QQQ250516P475</stp>
        <tr r="BF72" s="1"/>
        <tr r="BF72" s="1"/>
      </tp>
      <tp>
        <v>570</v>
        <stp/>
        <stp>VOLUME</stp>
        <stp>.QQQ250516C475</stp>
        <tr r="BE72" s="1"/>
        <tr r="BE72" s="1"/>
      </tp>
      <tp>
        <v>3293</v>
        <stp/>
        <stp>VOLUME</stp>
        <stp>.QQQ250506P468</stp>
        <tr r="BB79" s="1"/>
        <tr r="BB79" s="1"/>
      </tp>
      <tp>
        <v>2814</v>
        <stp/>
        <stp>VOLUME</stp>
        <stp>.QQQ250507P469</stp>
        <tr r="D79" s="2"/>
        <tr r="D79" s="2"/>
      </tp>
      <tp>
        <v>530</v>
        <stp/>
        <stp>VOLUME</stp>
        <stp>.QQQ250516P478</stp>
        <tr r="BF69" s="1"/>
        <tr r="BF69" s="1"/>
      </tp>
      <tp>
        <v>143</v>
        <stp/>
        <stp>VOLUME</stp>
        <stp>.QQQ250506C468</stp>
        <tr r="BA79" s="1"/>
        <tr r="BA79" s="1"/>
      </tp>
      <tp>
        <v>20</v>
        <stp/>
        <stp>VOLUME</stp>
        <stp>.QQQ250507C469</stp>
        <tr r="D79" s="2"/>
        <tr r="D79" s="2"/>
      </tp>
      <tp>
        <v>101</v>
        <stp/>
        <stp>VOLUME</stp>
        <stp>.QQQ250516C478</stp>
        <tr r="BE69" s="1"/>
        <tr r="BE69" s="1"/>
      </tp>
      <tp>
        <v>2776</v>
        <stp/>
        <stp>VOLUME</stp>
        <stp>.QQQ250506P469</stp>
        <tr r="BB78" s="1"/>
        <tr r="BB78" s="1"/>
      </tp>
      <tp>
        <v>3818</v>
        <stp/>
        <stp>VOLUME</stp>
        <stp>.QQQ250507P468</stp>
        <tr r="D80" s="2"/>
        <tr r="D80" s="2"/>
      </tp>
      <tp>
        <v>517</v>
        <stp/>
        <stp>VOLUME</stp>
        <stp>.QQQ250516P479</stp>
        <tr r="BF68" s="1"/>
        <tr r="BF68" s="1"/>
      </tp>
      <tp>
        <v>9</v>
        <stp/>
        <stp>VOLUME</stp>
        <stp>.QQQ250506C469</stp>
        <tr r="BA78" s="1"/>
        <tr r="BA78" s="1"/>
      </tp>
      <tp>
        <v>92</v>
        <stp/>
        <stp>VOLUME</stp>
        <stp>.QQQ250507C468</stp>
        <tr r="D80" s="2"/>
        <tr r="D80" s="2"/>
      </tp>
      <tp>
        <v>150</v>
        <stp/>
        <stp>VOLUME</stp>
        <stp>.QQQ250516C479</stp>
        <tr r="BE68" s="1"/>
        <tr r="BE68" s="1"/>
      </tp>
      <tp t="s">
        <v>N/A</v>
        <stp/>
        <stp>VOLUME</stp>
        <stp>.QQQ251219P489</stp>
        <tr r="W59" s="2"/>
      </tp>
      <tp t="s">
        <v>N/A</v>
        <stp/>
        <stp>VOLUME</stp>
        <stp>.QQQ251219C489</stp>
        <tr r="W59" s="2"/>
      </tp>
      <tp t="s">
        <v>N/A</v>
        <stp/>
        <stp>VOLUME</stp>
        <stp>.QQQ251219P488</stp>
        <tr r="W60" s="2"/>
      </tp>
      <tp t="s">
        <v>N/A</v>
        <stp/>
        <stp>VOLUME</stp>
        <stp>.QQQ251219C488</stp>
        <tr r="W60" s="2"/>
      </tp>
      <tp t="s">
        <v>N/A</v>
        <stp/>
        <stp>VOLUME</stp>
        <stp>.QQQ251219P485</stp>
        <tr r="W63" s="2"/>
      </tp>
      <tp t="s">
        <v>N/A</v>
        <stp/>
        <stp>VOLUME</stp>
        <stp>.QQQ251219C485</stp>
        <tr r="W63" s="2"/>
      </tp>
      <tp t="s">
        <v>N/A</v>
        <stp/>
        <stp>VOLUME</stp>
        <stp>.QQQ251219P484</stp>
        <tr r="W64" s="2"/>
      </tp>
      <tp t="s">
        <v>N/A</v>
        <stp/>
        <stp>VOLUME</stp>
        <stp>.QQQ251219C484</stp>
        <tr r="W64" s="2"/>
      </tp>
      <tp t="s">
        <v>N/A</v>
        <stp/>
        <stp>VOLUME</stp>
        <stp>.QQQ251219P487</stp>
        <tr r="W61" s="2"/>
      </tp>
      <tp t="s">
        <v>N/A</v>
        <stp/>
        <stp>VOLUME</stp>
        <stp>.QQQ251219C487</stp>
        <tr r="W61" s="2"/>
      </tp>
      <tp t="s">
        <v>N/A</v>
        <stp/>
        <stp>VOLUME</stp>
        <stp>.QQQ251219P486</stp>
        <tr r="W62" s="2"/>
      </tp>
      <tp t="s">
        <v>N/A</v>
        <stp/>
        <stp>VOLUME</stp>
        <stp>.QQQ251219C486</stp>
        <tr r="W62" s="2"/>
      </tp>
      <tp t="s">
        <v>N/A</v>
        <stp/>
        <stp>VOLUME</stp>
        <stp>.QQQ251219P481</stp>
        <tr r="W67" s="2"/>
      </tp>
      <tp t="s">
        <v>N/A</v>
        <stp/>
        <stp>VOLUME</stp>
        <stp>.QQQ251219C481</stp>
        <tr r="W67" s="2"/>
      </tp>
      <tp>
        <v>322</v>
        <stp/>
        <stp>VOLUME</stp>
        <stp>.QQQ251219P480</stp>
        <tr r="W68" s="2"/>
        <tr r="W68" s="2"/>
      </tp>
      <tp>
        <v>214</v>
        <stp/>
        <stp>VOLUME</stp>
        <stp>.QQQ251219C480</stp>
        <tr r="W68" s="2"/>
        <tr r="W68" s="2"/>
      </tp>
      <tp t="s">
        <v>N/A</v>
        <stp/>
        <stp>VOLUME</stp>
        <stp>.QQQ251219P483</stp>
        <tr r="W65" s="2"/>
      </tp>
      <tp t="s">
        <v>N/A</v>
        <stp/>
        <stp>VOLUME</stp>
        <stp>.QQQ251219C483</stp>
        <tr r="W65" s="2"/>
      </tp>
      <tp t="s">
        <v>N/A</v>
        <stp/>
        <stp>VOLUME</stp>
        <stp>.QQQ251219P482</stp>
        <tr r="W66" s="2"/>
      </tp>
      <tp t="s">
        <v>N/A</v>
        <stp/>
        <stp>VOLUME</stp>
        <stp>.QQQ251219C482</stp>
        <tr r="W66" s="2"/>
      </tp>
      <tp t="s">
        <v>N/A</v>
        <stp/>
        <stp>VOLUME</stp>
        <stp>.QQQ251219P499</stp>
        <tr r="W49" s="2"/>
      </tp>
      <tp t="s">
        <v>N/A</v>
        <stp/>
        <stp>VOLUME</stp>
        <stp>.QQQ251219C499</stp>
        <tr r="W49" s="2"/>
      </tp>
      <tp t="s">
        <v>N/A</v>
        <stp/>
        <stp>VOLUME</stp>
        <stp>.QQQ251219P498</stp>
        <tr r="W50" s="2"/>
      </tp>
      <tp t="s">
        <v>N/A</v>
        <stp/>
        <stp>VOLUME</stp>
        <stp>.QQQ251219C498</stp>
        <tr r="W50" s="2"/>
      </tp>
      <tp t="s">
        <v>N/A</v>
        <stp/>
        <stp>VOLUME</stp>
        <stp>.QQQ251219P495</stp>
        <tr r="W53" s="2"/>
      </tp>
      <tp t="s">
        <v>N/A</v>
        <stp/>
        <stp>VOLUME</stp>
        <stp>.QQQ251219C495</stp>
        <tr r="W53" s="2"/>
      </tp>
      <tp t="s">
        <v>N/A</v>
        <stp/>
        <stp>VOLUME</stp>
        <stp>.QQQ251219P494</stp>
        <tr r="W54" s="2"/>
      </tp>
      <tp t="s">
        <v>N/A</v>
        <stp/>
        <stp>VOLUME</stp>
        <stp>.QQQ251219C494</stp>
        <tr r="W54" s="2"/>
      </tp>
      <tp t="s">
        <v>N/A</v>
        <stp/>
        <stp>VOLUME</stp>
        <stp>.QQQ251219P497</stp>
        <tr r="W51" s="2"/>
      </tp>
      <tp t="s">
        <v>N/A</v>
        <stp/>
        <stp>VOLUME</stp>
        <stp>.QQQ251219C497</stp>
        <tr r="W51" s="2"/>
      </tp>
      <tp t="s">
        <v>N/A</v>
        <stp/>
        <stp>VOLUME</stp>
        <stp>.QQQ251219P496</stp>
        <tr r="W52" s="2"/>
      </tp>
      <tp t="s">
        <v>N/A</v>
        <stp/>
        <stp>VOLUME</stp>
        <stp>.QQQ251219C496</stp>
        <tr r="W52" s="2"/>
      </tp>
      <tp t="s">
        <v>N/A</v>
        <stp/>
        <stp>VOLUME</stp>
        <stp>.QQQ251219P491</stp>
        <tr r="W57" s="2"/>
      </tp>
      <tp t="s">
        <v>N/A</v>
        <stp/>
        <stp>VOLUME</stp>
        <stp>.QQQ251219C491</stp>
        <tr r="W57" s="2"/>
      </tp>
      <tp>
        <v>505</v>
        <stp/>
        <stp>VOLUME</stp>
        <stp>.QQQ251219P490</stp>
        <tr r="W58" s="2"/>
        <tr r="W58" s="2"/>
      </tp>
      <tp>
        <v>4</v>
        <stp/>
        <stp>VOLUME</stp>
        <stp>.QQQ251219C490</stp>
        <tr r="W58" s="2"/>
        <tr r="W58" s="2"/>
      </tp>
      <tp t="s">
        <v>N/A</v>
        <stp/>
        <stp>VOLUME</stp>
        <stp>.QQQ251219P493</stp>
        <tr r="W55" s="2"/>
      </tp>
      <tp t="s">
        <v>N/A</v>
        <stp/>
        <stp>VOLUME</stp>
        <stp>.QQQ251219C493</stp>
        <tr r="W55" s="2"/>
      </tp>
      <tp t="s">
        <v>N/A</v>
        <stp/>
        <stp>VOLUME</stp>
        <stp>.QQQ251219P492</stp>
        <tr r="W56" s="2"/>
      </tp>
      <tp t="s">
        <v>N/A</v>
        <stp/>
        <stp>VOLUME</stp>
        <stp>.QQQ251219C492</stp>
        <tr r="W56" s="2"/>
      </tp>
      <tp>
        <v>1</v>
        <stp/>
        <stp>VOLUME</stp>
        <stp>.QQQ251231P485</stp>
        <tr r="X63" s="2"/>
        <tr r="X63" s="2"/>
      </tp>
      <tp>
        <v>4</v>
        <stp/>
        <stp>VOLUME</stp>
        <stp>.QQQ251231C485</stp>
        <tr r="X63" s="2"/>
        <tr r="X63" s="2"/>
      </tp>
      <tp t="s">
        <v>N/A</v>
        <stp/>
        <stp>VOLUME</stp>
        <stp>.QQQ251231P484</stp>
        <tr r="X64" s="2"/>
      </tp>
      <tp t="s">
        <v>N/A</v>
        <stp/>
        <stp>VOLUME</stp>
        <stp>.QQQ251231C484</stp>
        <tr r="X64" s="2"/>
      </tp>
      <tp>
        <v>1</v>
        <stp/>
        <stp>VOLUME</stp>
        <stp>.QQQ251231P487</stp>
        <tr r="X61" s="2"/>
        <tr r="X61" s="2"/>
      </tp>
      <tp t="s">
        <v>N/A</v>
        <stp/>
        <stp>VOLUME</stp>
        <stp>.QQQ251231C487</stp>
        <tr r="X61" s="2"/>
      </tp>
      <tp>
        <v>2</v>
        <stp/>
        <stp>VOLUME</stp>
        <stp>.QQQ251231P486</stp>
        <tr r="X62" s="2"/>
        <tr r="X62" s="2"/>
      </tp>
      <tp t="s">
        <v>N/A</v>
        <stp/>
        <stp>VOLUME</stp>
        <stp>.QQQ251231C486</stp>
        <tr r="X62" s="2"/>
      </tp>
      <tp>
        <v>1</v>
        <stp/>
        <stp>VOLUME</stp>
        <stp>.QQQ251231P481</stp>
        <tr r="X67" s="2"/>
        <tr r="X67" s="2"/>
      </tp>
      <tp>
        <v>1</v>
        <stp/>
        <stp>VOLUME</stp>
        <stp>.QQQ251231C481</stp>
        <tr r="X67" s="2"/>
        <tr r="X67" s="2"/>
      </tp>
      <tp>
        <v>24</v>
        <stp/>
        <stp>VOLUME</stp>
        <stp>.QQQ251231P480</stp>
        <tr r="X68" s="2"/>
        <tr r="X68" s="2"/>
      </tp>
      <tp>
        <v>19</v>
        <stp/>
        <stp>VOLUME</stp>
        <stp>.QQQ251231C480</stp>
        <tr r="X68" s="2"/>
        <tr r="X68" s="2"/>
      </tp>
      <tp>
        <v>2</v>
        <stp/>
        <stp>VOLUME</stp>
        <stp>.QQQ251231P483</stp>
        <tr r="X65" s="2"/>
        <tr r="X65" s="2"/>
      </tp>
      <tp>
        <v>16</v>
        <stp/>
        <stp>VOLUME</stp>
        <stp>.QQQ251231C483</stp>
        <tr r="X65" s="2"/>
        <tr r="X65" s="2"/>
      </tp>
      <tp>
        <v>26</v>
        <stp/>
        <stp>VOLUME</stp>
        <stp>.QQQ251231P482</stp>
        <tr r="X66" s="2"/>
        <tr r="X66" s="2"/>
      </tp>
      <tp>
        <v>12</v>
        <stp/>
        <stp>VOLUME</stp>
        <stp>.QQQ251231C482</stp>
        <tr r="X66" s="2"/>
        <tr r="X66" s="2"/>
      </tp>
      <tp t="s">
        <v>N/A</v>
        <stp/>
        <stp>VOLUME</stp>
        <stp>.QQQ251231P489</stp>
        <tr r="X59" s="2"/>
      </tp>
      <tp t="s">
        <v>N/A</v>
        <stp/>
        <stp>VOLUME</stp>
        <stp>.QQQ251231C489</stp>
        <tr r="X59" s="2"/>
      </tp>
      <tp>
        <v>2</v>
        <stp/>
        <stp>VOLUME</stp>
        <stp>.QQQ251231P488</stp>
        <tr r="X60" s="2"/>
        <tr r="X60" s="2"/>
      </tp>
      <tp>
        <v>2</v>
        <stp/>
        <stp>VOLUME</stp>
        <stp>.QQQ251231C488</stp>
        <tr r="X60" s="2"/>
        <tr r="X60" s="2"/>
      </tp>
      <tp t="s">
        <v>N/A</v>
        <stp/>
        <stp>VOLUME</stp>
        <stp>.QQQ251231P495</stp>
        <tr r="X53" s="2"/>
      </tp>
      <tp t="s">
        <v>N/A</v>
        <stp/>
        <stp>VOLUME</stp>
        <stp>.QQQ251231C495</stp>
        <tr r="X53" s="2"/>
      </tp>
      <tp t="s">
        <v>N/A</v>
        <stp/>
        <stp>VOLUME</stp>
        <stp>.QQQ251231P494</stp>
        <tr r="X54" s="2"/>
      </tp>
      <tp t="s">
        <v>N/A</v>
        <stp/>
        <stp>VOLUME</stp>
        <stp>.QQQ251231C494</stp>
        <tr r="X54" s="2"/>
      </tp>
      <tp t="s">
        <v>N/A</v>
        <stp/>
        <stp>VOLUME</stp>
        <stp>.QQQ251231P497</stp>
        <tr r="X51" s="2"/>
      </tp>
      <tp t="s">
        <v>N/A</v>
        <stp/>
        <stp>VOLUME</stp>
        <stp>.QQQ251231C497</stp>
        <tr r="X51" s="2"/>
      </tp>
      <tp t="s">
        <v>N/A</v>
        <stp/>
        <stp>VOLUME</stp>
        <stp>.QQQ251231P496</stp>
        <tr r="X52" s="2"/>
      </tp>
      <tp t="s">
        <v>N/A</v>
        <stp/>
        <stp>VOLUME</stp>
        <stp>.QQQ251231C496</stp>
        <tr r="X52" s="2"/>
      </tp>
      <tp t="s">
        <v>N/A</v>
        <stp/>
        <stp>VOLUME</stp>
        <stp>.QQQ251231P491</stp>
        <tr r="X57" s="2"/>
      </tp>
      <tp t="s">
        <v>N/A</v>
        <stp/>
        <stp>VOLUME</stp>
        <stp>.QQQ251231C491</stp>
        <tr r="X57" s="2"/>
      </tp>
      <tp t="s">
        <v>N/A</v>
        <stp/>
        <stp>VOLUME</stp>
        <stp>.QQQ251231P490</stp>
        <tr r="X58" s="2"/>
      </tp>
      <tp t="s">
        <v>N/A</v>
        <stp/>
        <stp>VOLUME</stp>
        <stp>.QQQ251231C490</stp>
        <tr r="X58" s="2"/>
      </tp>
      <tp t="s">
        <v>N/A</v>
        <stp/>
        <stp>VOLUME</stp>
        <stp>.QQQ251231P493</stp>
        <tr r="X55" s="2"/>
      </tp>
      <tp t="s">
        <v>N/A</v>
        <stp/>
        <stp>VOLUME</stp>
        <stp>.QQQ251231C493</stp>
        <tr r="X55" s="2"/>
      </tp>
      <tp t="s">
        <v>N/A</v>
        <stp/>
        <stp>VOLUME</stp>
        <stp>.QQQ251231P492</stp>
        <tr r="X56" s="2"/>
      </tp>
      <tp t="s">
        <v>N/A</v>
        <stp/>
        <stp>VOLUME</stp>
        <stp>.QQQ251231C492</stp>
        <tr r="X56" s="2"/>
      </tp>
      <tp t="s">
        <v>N/A</v>
        <stp/>
        <stp>VOLUME</stp>
        <stp>.QQQ251231P499</stp>
        <tr r="X49" s="2"/>
      </tp>
      <tp>
        <v>1</v>
        <stp/>
        <stp>VOLUME</stp>
        <stp>.QQQ251231C499</stp>
        <tr r="X49" s="2"/>
        <tr r="X49" s="2"/>
      </tp>
      <tp t="s">
        <v>N/A</v>
        <stp/>
        <stp>VOLUME</stp>
        <stp>.QQQ251231P498</stp>
        <tr r="X50" s="2"/>
      </tp>
      <tp t="s">
        <v>N/A</v>
        <stp/>
        <stp>VOLUME</stp>
        <stp>.QQQ251231C498</stp>
        <tr r="X50" s="2"/>
      </tp>
      <tp t="s">
        <v>N/A</v>
        <stp/>
        <stp>VOLUME</stp>
        <stp>.QQQ251231P469</stp>
        <tr r="X79" s="2"/>
      </tp>
      <tp t="s">
        <v>N/A</v>
        <stp/>
        <stp>VOLUME</stp>
        <stp>.QQQ251231C469</stp>
        <tr r="X79" s="2"/>
      </tp>
      <tp t="s">
        <v>N/A</v>
        <stp/>
        <stp>VOLUME</stp>
        <stp>.QQQ251231P468</stp>
        <tr r="X80" s="2"/>
      </tp>
      <tp t="s">
        <v>N/A</v>
        <stp/>
        <stp>VOLUME</stp>
        <stp>.QQQ251231C468</stp>
        <tr r="X80" s="2"/>
      </tp>
      <tp t="s">
        <v>N/A</v>
        <stp/>
        <stp>VOLUME</stp>
        <stp>.QQQ251231P475</stp>
        <tr r="X73" s="2"/>
      </tp>
      <tp>
        <v>1</v>
        <stp/>
        <stp>VOLUME</stp>
        <stp>.QQQ251231C475</stp>
        <tr r="X73" s="2"/>
        <tr r="X73" s="2"/>
      </tp>
      <tp>
        <v>5</v>
        <stp/>
        <stp>VOLUME</stp>
        <stp>.QQQ251231P474</stp>
        <tr r="X74" s="2"/>
        <tr r="X74" s="2"/>
      </tp>
      <tp t="s">
        <v>N/A</v>
        <stp/>
        <stp>VOLUME</stp>
        <stp>.QQQ251231C474</stp>
        <tr r="X74" s="2"/>
      </tp>
      <tp t="s">
        <v>N/A</v>
        <stp/>
        <stp>VOLUME</stp>
        <stp>.QQQ251231P477</stp>
        <tr r="X71" s="2"/>
      </tp>
      <tp t="s">
        <v>N/A</v>
        <stp/>
        <stp>VOLUME</stp>
        <stp>.QQQ251231C477</stp>
        <tr r="X71" s="2"/>
      </tp>
      <tp t="s">
        <v>N/A</v>
        <stp/>
        <stp>VOLUME</stp>
        <stp>.QQQ251231P476</stp>
        <tr r="X72" s="2"/>
      </tp>
      <tp t="s">
        <v>N/A</v>
        <stp/>
        <stp>VOLUME</stp>
        <stp>.QQQ251231C476</stp>
        <tr r="X72" s="2"/>
      </tp>
      <tp t="s">
        <v>N/A</v>
        <stp/>
        <stp>VOLUME</stp>
        <stp>.QQQ251231P471</stp>
        <tr r="X77" s="2"/>
      </tp>
      <tp t="s">
        <v>N/A</v>
        <stp/>
        <stp>VOLUME</stp>
        <stp>.QQQ251231C471</stp>
        <tr r="X77" s="2"/>
      </tp>
      <tp>
        <v>1</v>
        <stp/>
        <stp>VOLUME</stp>
        <stp>.QQQ251231P470</stp>
        <tr r="X78" s="2"/>
        <tr r="X78" s="2"/>
      </tp>
      <tp>
        <v>3</v>
        <stp/>
        <stp>VOLUME</stp>
        <stp>.QQQ251231C470</stp>
        <tr r="X78" s="2"/>
        <tr r="X78" s="2"/>
      </tp>
      <tp t="s">
        <v>N/A</v>
        <stp/>
        <stp>VOLUME</stp>
        <stp>.QQQ251231P473</stp>
        <tr r="X75" s="2"/>
      </tp>
      <tp>
        <v>1</v>
        <stp/>
        <stp>VOLUME</stp>
        <stp>.QQQ251231C473</stp>
        <tr r="X75" s="2"/>
        <tr r="X75" s="2"/>
      </tp>
      <tp t="s">
        <v>N/A</v>
        <stp/>
        <stp>VOLUME</stp>
        <stp>.QQQ251231P472</stp>
        <tr r="X76" s="2"/>
      </tp>
      <tp t="s">
        <v>N/A</v>
        <stp/>
        <stp>VOLUME</stp>
        <stp>.QQQ251231C472</stp>
        <tr r="X76" s="2"/>
      </tp>
      <tp t="s">
        <v>N/A</v>
        <stp/>
        <stp>VOLUME</stp>
        <stp>.QQQ251231P479</stp>
        <tr r="X69" s="2"/>
      </tp>
      <tp>
        <v>4</v>
        <stp/>
        <stp>VOLUME</stp>
        <stp>.QQQ251231C479</stp>
        <tr r="X69" s="2"/>
        <tr r="X69" s="2"/>
      </tp>
      <tp t="s">
        <v>N/A</v>
        <stp/>
        <stp>VOLUME</stp>
        <stp>.QQQ251231P478</stp>
        <tr r="X70" s="2"/>
      </tp>
      <tp t="s">
        <v>N/A</v>
        <stp/>
        <stp>VOLUME</stp>
        <stp>.QQQ251231C478</stp>
        <tr r="X70" s="2"/>
      </tp>
      <tp t="s">
        <v>N/A</v>
        <stp/>
        <stp>VOLUME</stp>
        <stp>.QQQ251219P469</stp>
        <tr r="W79" s="2"/>
      </tp>
      <tp t="s">
        <v>N/A</v>
        <stp/>
        <stp>VOLUME</stp>
        <stp>.QQQ251219C469</stp>
        <tr r="W79" s="2"/>
      </tp>
      <tp t="s">
        <v>N/A</v>
        <stp/>
        <stp>VOLUME</stp>
        <stp>.QQQ251219P468</stp>
        <tr r="W80" s="2"/>
      </tp>
      <tp t="s">
        <v>N/A</v>
        <stp/>
        <stp>VOLUME</stp>
        <stp>.QQQ251219C468</stp>
        <tr r="W80" s="2"/>
      </tp>
      <tp t="s">
        <v>N/A</v>
        <stp/>
        <stp>VOLUME</stp>
        <stp>.QQQ251219P479</stp>
        <tr r="W69" s="2"/>
      </tp>
      <tp t="s">
        <v>N/A</v>
        <stp/>
        <stp>VOLUME</stp>
        <stp>.QQQ251219C479</stp>
        <tr r="W69" s="2"/>
      </tp>
      <tp t="s">
        <v>N/A</v>
        <stp/>
        <stp>VOLUME</stp>
        <stp>.QQQ251219P478</stp>
        <tr r="W70" s="2"/>
      </tp>
      <tp t="s">
        <v>N/A</v>
        <stp/>
        <stp>VOLUME</stp>
        <stp>.QQQ251219C478</stp>
        <tr r="W70" s="2"/>
      </tp>
      <tp t="s">
        <v>N/A</v>
        <stp/>
        <stp>VOLUME</stp>
        <stp>.QQQ251219P475</stp>
        <tr r="W73" s="2"/>
      </tp>
      <tp t="s">
        <v>N/A</v>
        <stp/>
        <stp>VOLUME</stp>
        <stp>.QQQ251219C475</stp>
        <tr r="W73" s="2"/>
      </tp>
      <tp t="s">
        <v>N/A</v>
        <stp/>
        <stp>VOLUME</stp>
        <stp>.QQQ251219P474</stp>
        <tr r="W74" s="2"/>
      </tp>
      <tp t="s">
        <v>N/A</v>
        <stp/>
        <stp>VOLUME</stp>
        <stp>.QQQ251219C474</stp>
        <tr r="W74" s="2"/>
      </tp>
      <tp t="s">
        <v>N/A</v>
        <stp/>
        <stp>VOLUME</stp>
        <stp>.QQQ251219P477</stp>
        <tr r="W71" s="2"/>
      </tp>
      <tp t="s">
        <v>N/A</v>
        <stp/>
        <stp>VOLUME</stp>
        <stp>.QQQ251219C477</stp>
        <tr r="W71" s="2"/>
      </tp>
      <tp t="s">
        <v>N/A</v>
        <stp/>
        <stp>VOLUME</stp>
        <stp>.QQQ251219P476</stp>
        <tr r="W72" s="2"/>
      </tp>
      <tp t="s">
        <v>N/A</v>
        <stp/>
        <stp>VOLUME</stp>
        <stp>.QQQ251219C476</stp>
        <tr r="W72" s="2"/>
      </tp>
      <tp t="s">
        <v>N/A</v>
        <stp/>
        <stp>VOLUME</stp>
        <stp>.QQQ251219P471</stp>
        <tr r="W77" s="2"/>
      </tp>
      <tp t="s">
        <v>N/A</v>
        <stp/>
        <stp>VOLUME</stp>
        <stp>.QQQ251219C471</stp>
        <tr r="W77" s="2"/>
      </tp>
      <tp>
        <v>448</v>
        <stp/>
        <stp>VOLUME</stp>
        <stp>.QQQ251219P470</stp>
        <tr r="W78" s="2"/>
        <tr r="W78" s="2"/>
      </tp>
      <tp>
        <v>1</v>
        <stp/>
        <stp>VOLUME</stp>
        <stp>.QQQ251219C470</stp>
        <tr r="W78" s="2"/>
        <tr r="W78" s="2"/>
      </tp>
      <tp t="s">
        <v>N/A</v>
        <stp/>
        <stp>VOLUME</stp>
        <stp>.QQQ251219P473</stp>
        <tr r="W75" s="2"/>
      </tp>
      <tp t="s">
        <v>N/A</v>
        <stp/>
        <stp>VOLUME</stp>
        <stp>.QQQ251219C473</stp>
        <tr r="W75" s="2"/>
      </tp>
      <tp t="s">
        <v>N/A</v>
        <stp/>
        <stp>VOLUME</stp>
        <stp>.QQQ251219P472</stp>
        <tr r="W76" s="2"/>
      </tp>
      <tp t="s">
        <v>N/A</v>
        <stp/>
        <stp>VOLUME</stp>
        <stp>.QQQ251219C472</stp>
        <tr r="W76" s="2"/>
      </tp>
      <tp t="s">
        <v>N/A</v>
        <stp/>
        <stp>VOLUME</stp>
        <stp>.QQQ251219P501</stp>
        <tr r="W47" s="2"/>
      </tp>
      <tp t="s">
        <v>N/A</v>
        <stp/>
        <stp>VOLUME</stp>
        <stp>.QQQ251219C501</stp>
        <tr r="W47" s="2"/>
      </tp>
      <tp>
        <v>6</v>
        <stp/>
        <stp>VOLUME</stp>
        <stp>.QQQ251219P500</stp>
        <tr r="W48" s="2"/>
        <tr r="W48" s="2"/>
      </tp>
      <tp>
        <v>1515</v>
        <stp/>
        <stp>VOLUME</stp>
        <stp>.QQQ251219C500</stp>
        <tr r="W48" s="2"/>
        <tr r="W48" s="2"/>
      </tp>
      <tp t="s">
        <v>N/A</v>
        <stp/>
        <stp>VOLUME</stp>
        <stp>.QQQ251219P502</stp>
        <tr r="W46" s="2"/>
      </tp>
      <tp t="s">
        <v>N/A</v>
        <stp/>
        <stp>VOLUME</stp>
        <stp>.QQQ251219C502</stp>
        <tr r="W46" s="2"/>
      </tp>
      <tp t="s">
        <v>N/A</v>
        <stp/>
        <stp>VOLUME</stp>
        <stp>.QQQ251231P501</stp>
        <tr r="X47" s="2"/>
      </tp>
      <tp t="s">
        <v>N/A</v>
        <stp/>
        <stp>VOLUME</stp>
        <stp>.QQQ251231C501</stp>
        <tr r="X47" s="2"/>
      </tp>
      <tp>
        <v>12</v>
        <stp/>
        <stp>VOLUME</stp>
        <stp>.QQQ251231P500</stp>
        <tr r="X48" s="2"/>
        <tr r="X48" s="2"/>
      </tp>
      <tp>
        <v>9</v>
        <stp/>
        <stp>VOLUME</stp>
        <stp>.QQQ251231C500</stp>
        <tr r="X48" s="2"/>
        <tr r="X48" s="2"/>
      </tp>
      <tp t="s">
        <v>N/A</v>
        <stp/>
        <stp>VOLUME</stp>
        <stp>.QQQ251231P502</stp>
        <tr r="X46" s="2"/>
      </tp>
      <tp t="s">
        <v>N/A</v>
        <stp/>
        <stp>VOLUME</stp>
        <stp>.QQQ251231C502</stp>
        <tr r="X46" s="2"/>
      </tp>
      <tp t="s">
        <v>N/A</v>
        <stp/>
        <stp>VOLUME</stp>
        <stp>.QQQ251017P483</stp>
        <tr r="S65" s="2"/>
      </tp>
      <tp t="s">
        <v>N/A</v>
        <stp/>
        <stp>VOLUME</stp>
        <stp>.QQQ251017C483</stp>
        <tr r="S65" s="2"/>
      </tp>
      <tp t="s">
        <v>N/A</v>
        <stp/>
        <stp>VOLUME</stp>
        <stp>.QQQ251017P482</stp>
        <tr r="S66" s="2"/>
      </tp>
      <tp t="s">
        <v>N/A</v>
        <stp/>
        <stp>VOLUME</stp>
        <stp>.QQQ251017C482</stp>
        <tr r="S66" s="2"/>
      </tp>
      <tp t="s">
        <v>N/A</v>
        <stp/>
        <stp>VOLUME</stp>
        <stp>.QQQ251017P481</stp>
        <tr r="S67" s="2"/>
      </tp>
      <tp t="s">
        <v>N/A</v>
        <stp/>
        <stp>VOLUME</stp>
        <stp>.QQQ251017C481</stp>
        <tr r="S67" s="2"/>
      </tp>
      <tp t="s">
        <v>N/A</v>
        <stp/>
        <stp>VOLUME</stp>
        <stp>.QQQ251017P480</stp>
        <tr r="S68" s="2"/>
      </tp>
      <tp t="s">
        <v>N/A</v>
        <stp/>
        <stp>VOLUME</stp>
        <stp>.QQQ251017C480</stp>
        <tr r="S68" s="2"/>
      </tp>
      <tp t="s">
        <v>N/A</v>
        <stp/>
        <stp>VOLUME</stp>
        <stp>.QQQ251017P487</stp>
        <tr r="S61" s="2"/>
      </tp>
      <tp t="s">
        <v>N/A</v>
        <stp/>
        <stp>VOLUME</stp>
        <stp>.QQQ251017C487</stp>
        <tr r="S61" s="2"/>
      </tp>
      <tp t="s">
        <v>N/A</v>
        <stp/>
        <stp>VOLUME</stp>
        <stp>.QQQ251017P486</stp>
        <tr r="S62" s="2"/>
      </tp>
      <tp t="s">
        <v>N/A</v>
        <stp/>
        <stp>VOLUME</stp>
        <stp>.QQQ251017C486</stp>
        <tr r="S62" s="2"/>
      </tp>
      <tp t="s">
        <v>N/A</v>
        <stp/>
        <stp>VOLUME</stp>
        <stp>.QQQ251017P485</stp>
        <tr r="S63" s="2"/>
      </tp>
      <tp t="s">
        <v>N/A</v>
        <stp/>
        <stp>VOLUME</stp>
        <stp>.QQQ251017C485</stp>
        <tr r="S63" s="2"/>
      </tp>
      <tp t="s">
        <v>N/A</v>
        <stp/>
        <stp>VOLUME</stp>
        <stp>.QQQ251017P484</stp>
        <tr r="S64" s="2"/>
      </tp>
      <tp t="s">
        <v>N/A</v>
        <stp/>
        <stp>VOLUME</stp>
        <stp>.QQQ251017C484</stp>
        <tr r="S64" s="2"/>
      </tp>
      <tp t="s">
        <v>N/A</v>
        <stp/>
        <stp>VOLUME</stp>
        <stp>.QQQ251017P489</stp>
        <tr r="S59" s="2"/>
      </tp>
      <tp t="s">
        <v>N/A</v>
        <stp/>
        <stp>VOLUME</stp>
        <stp>.QQQ251017C489</stp>
        <tr r="S59" s="2"/>
      </tp>
      <tp t="s">
        <v>N/A</v>
        <stp/>
        <stp>VOLUME</stp>
        <stp>.QQQ251017P488</stp>
        <tr r="S60" s="2"/>
      </tp>
      <tp t="s">
        <v>N/A</v>
        <stp/>
        <stp>VOLUME</stp>
        <stp>.QQQ251017C488</stp>
        <tr r="S60" s="2"/>
      </tp>
      <tp t="s">
        <v>N/A</v>
        <stp/>
        <stp>VOLUME</stp>
        <stp>.SPY250919P582</stp>
        <tr r="Q5" s="2"/>
      </tp>
      <tp t="s">
        <v>N/A</v>
        <stp/>
        <stp>VOLUME</stp>
        <stp>.SPY250919C582</stp>
        <tr r="Q5" s="2"/>
      </tp>
      <tp t="s">
        <v>N/A</v>
        <stp/>
        <stp>VOLUME</stp>
        <stp>.SPY250919P581</stp>
        <tr r="Q6" s="2"/>
      </tp>
      <tp t="s">
        <v>N/A</v>
        <stp/>
        <stp>VOLUME</stp>
        <stp>.SPY250919C581</stp>
        <tr r="Q6" s="2"/>
      </tp>
      <tp>
        <v>95</v>
        <stp/>
        <stp>VOLUME</stp>
        <stp>.SPY250919P580</stp>
        <tr r="Q7" s="2"/>
        <tr r="Q7" s="2"/>
      </tp>
      <tp>
        <v>235</v>
        <stp/>
        <stp>VOLUME</stp>
        <stp>.SPY250919C580</stp>
        <tr r="Q7" s="2"/>
        <tr r="Q7" s="2"/>
      </tp>
      <tp t="s">
        <v>N/A</v>
        <stp/>
        <stp>VOLUME</stp>
        <stp>.QQQ251017P493</stp>
        <tr r="S55" s="2"/>
      </tp>
      <tp t="s">
        <v>N/A</v>
        <stp/>
        <stp>VOLUME</stp>
        <stp>.QQQ251017C493</stp>
        <tr r="S55" s="2"/>
      </tp>
      <tp t="s">
        <v>N/A</v>
        <stp/>
        <stp>VOLUME</stp>
        <stp>.QQQ251017P492</stp>
        <tr r="S56" s="2"/>
      </tp>
      <tp t="s">
        <v>N/A</v>
        <stp/>
        <stp>VOLUME</stp>
        <stp>.QQQ251017C492</stp>
        <tr r="S56" s="2"/>
      </tp>
      <tp t="s">
        <v>N/A</v>
        <stp/>
        <stp>VOLUME</stp>
        <stp>.QQQ251017P491</stp>
        <tr r="S57" s="2"/>
      </tp>
      <tp t="s">
        <v>N/A</v>
        <stp/>
        <stp>VOLUME</stp>
        <stp>.QQQ251017C491</stp>
        <tr r="S57" s="2"/>
      </tp>
      <tp t="s">
        <v>N/A</v>
        <stp/>
        <stp>VOLUME</stp>
        <stp>.QQQ251017P490</stp>
        <tr r="S58" s="2"/>
      </tp>
      <tp t="s">
        <v>N/A</v>
        <stp/>
        <stp>VOLUME</stp>
        <stp>.QQQ251017C490</stp>
        <tr r="S58" s="2"/>
      </tp>
      <tp t="s">
        <v>N/A</v>
        <stp/>
        <stp>VOLUME</stp>
        <stp>.QQQ251017P497</stp>
        <tr r="S51" s="2"/>
      </tp>
      <tp t="s">
        <v>N/A</v>
        <stp/>
        <stp>VOLUME</stp>
        <stp>.QQQ251017C497</stp>
        <tr r="S51" s="2"/>
      </tp>
      <tp t="s">
        <v>N/A</v>
        <stp/>
        <stp>VOLUME</stp>
        <stp>.QQQ251017P496</stp>
        <tr r="S52" s="2"/>
      </tp>
      <tp t="s">
        <v>N/A</v>
        <stp/>
        <stp>VOLUME</stp>
        <stp>.QQQ251017C496</stp>
        <tr r="S52" s="2"/>
      </tp>
      <tp t="s">
        <v>N/A</v>
        <stp/>
        <stp>VOLUME</stp>
        <stp>.QQQ251017P495</stp>
        <tr r="S53" s="2"/>
      </tp>
      <tp t="s">
        <v>N/A</v>
        <stp/>
        <stp>VOLUME</stp>
        <stp>.QQQ251017C495</stp>
        <tr r="S53" s="2"/>
      </tp>
      <tp t="s">
        <v>N/A</v>
        <stp/>
        <stp>VOLUME</stp>
        <stp>.QQQ251017P494</stp>
        <tr r="S54" s="2"/>
      </tp>
      <tp t="s">
        <v>N/A</v>
        <stp/>
        <stp>VOLUME</stp>
        <stp>.QQQ251017C494</stp>
        <tr r="S54" s="2"/>
      </tp>
      <tp t="s">
        <v>N/A</v>
        <stp/>
        <stp>VOLUME</stp>
        <stp>.QQQ251017P499</stp>
        <tr r="S49" s="2"/>
      </tp>
      <tp t="s">
        <v>N/A</v>
        <stp/>
        <stp>VOLUME</stp>
        <stp>.QQQ251017C499</stp>
        <tr r="S49" s="2"/>
      </tp>
      <tp t="s">
        <v>N/A</v>
        <stp/>
        <stp>VOLUME</stp>
        <stp>.QQQ251017P498</stp>
        <tr r="S50" s="2"/>
      </tp>
      <tp t="s">
        <v>N/A</v>
        <stp/>
        <stp>VOLUME</stp>
        <stp>.QQQ251017C498</stp>
        <tr r="S50" s="2"/>
      </tp>
      <tp t="s">
        <v>N/A</v>
        <stp/>
        <stp>VOLUME</stp>
        <stp>.QQQ251031P485</stp>
        <tr r="T63" s="2"/>
      </tp>
      <tp t="s">
        <v>N/A</v>
        <stp/>
        <stp>VOLUME</stp>
        <stp>.QQQ251031C485</stp>
        <tr r="T63" s="2"/>
      </tp>
      <tp t="s">
        <v>N/A</v>
        <stp/>
        <stp>VOLUME</stp>
        <stp>.QQQ251031P484</stp>
        <tr r="T64" s="2"/>
      </tp>
      <tp t="s">
        <v>N/A</v>
        <stp/>
        <stp>VOLUME</stp>
        <stp>.QQQ251031C484</stp>
        <tr r="T64" s="2"/>
      </tp>
      <tp t="s">
        <v>N/A</v>
        <stp/>
        <stp>VOLUME</stp>
        <stp>.QQQ251031P487</stp>
        <tr r="T61" s="2"/>
      </tp>
      <tp t="s">
        <v>N/A</v>
        <stp/>
        <stp>VOLUME</stp>
        <stp>.QQQ251031C487</stp>
        <tr r="T61" s="2"/>
      </tp>
      <tp t="s">
        <v>N/A</v>
        <stp/>
        <stp>VOLUME</stp>
        <stp>.QQQ251031P486</stp>
        <tr r="T62" s="2"/>
      </tp>
      <tp t="s">
        <v>N/A</v>
        <stp/>
        <stp>VOLUME</stp>
        <stp>.QQQ251031C486</stp>
        <tr r="T62" s="2"/>
      </tp>
      <tp t="s">
        <v>N/A</v>
        <stp/>
        <stp>VOLUME</stp>
        <stp>.QQQ251031P481</stp>
        <tr r="T67" s="2"/>
      </tp>
      <tp t="s">
        <v>N/A</v>
        <stp/>
        <stp>VOLUME</stp>
        <stp>.SPY250930P582</stp>
        <tr r="R5" s="2"/>
      </tp>
      <tp t="s">
        <v>N/A</v>
        <stp/>
        <stp>VOLUME</stp>
        <stp>.QQQ251031C481</stp>
        <tr r="T67" s="2"/>
      </tp>
      <tp>
        <v>1</v>
        <stp/>
        <stp>VOLUME</stp>
        <stp>.SPY250930C582</stp>
        <tr r="R5" s="2"/>
        <tr r="R5" s="2"/>
      </tp>
      <tp t="s">
        <v>N/A</v>
        <stp/>
        <stp>VOLUME</stp>
        <stp>.QQQ251031P480</stp>
        <tr r="T68" s="2"/>
      </tp>
      <tp t="s">
        <v>N/A</v>
        <stp/>
        <stp>VOLUME</stp>
        <stp>.QQQ251031C480</stp>
        <tr r="T68" s="2"/>
      </tp>
      <tp t="s">
        <v>N/A</v>
        <stp/>
        <stp>VOLUME</stp>
        <stp>.QQQ251031P483</stp>
        <tr r="T65" s="2"/>
      </tp>
      <tp>
        <v>28</v>
        <stp/>
        <stp>VOLUME</stp>
        <stp>.SPY250930P580</stp>
        <tr r="R7" s="2"/>
        <tr r="R7" s="2"/>
      </tp>
      <tp t="s">
        <v>N/A</v>
        <stp/>
        <stp>VOLUME</stp>
        <stp>.QQQ251031C483</stp>
        <tr r="T65" s="2"/>
      </tp>
      <tp>
        <v>59</v>
        <stp/>
        <stp>VOLUME</stp>
        <stp>.SPY250930C580</stp>
        <tr r="R7" s="2"/>
        <tr r="R7" s="2"/>
      </tp>
      <tp t="s">
        <v>N/A</v>
        <stp/>
        <stp>VOLUME</stp>
        <stp>.QQQ251031P482</stp>
        <tr r="T66" s="2"/>
      </tp>
      <tp>
        <v>1</v>
        <stp/>
        <stp>VOLUME</stp>
        <stp>.SPY250930P581</stp>
        <tr r="R6" s="2"/>
        <tr r="R6" s="2"/>
      </tp>
      <tp t="s">
        <v>N/A</v>
        <stp/>
        <stp>VOLUME</stp>
        <stp>.QQQ251031C482</stp>
        <tr r="T66" s="2"/>
      </tp>
      <tp>
        <v>10</v>
        <stp/>
        <stp>VOLUME</stp>
        <stp>.SPY250930C581</stp>
        <tr r="R6" s="2"/>
        <tr r="R6" s="2"/>
      </tp>
      <tp t="s">
        <v>N/A</v>
        <stp/>
        <stp>VOLUME</stp>
        <stp>.QQQ251031P489</stp>
        <tr r="T59" s="2"/>
      </tp>
      <tp t="s">
        <v>N/A</v>
        <stp/>
        <stp>VOLUME</stp>
        <stp>.QQQ251031C489</stp>
        <tr r="T59" s="2"/>
      </tp>
      <tp t="s">
        <v>N/A</v>
        <stp/>
        <stp>VOLUME</stp>
        <stp>.QQQ251031P488</stp>
        <tr r="T60" s="2"/>
      </tp>
      <tp t="s">
        <v>N/A</v>
        <stp/>
        <stp>VOLUME</stp>
        <stp>.QQQ251031C488</stp>
        <tr r="T60" s="2"/>
      </tp>
      <tp t="s">
        <v>N/A</v>
        <stp/>
        <stp>VOLUME</stp>
        <stp>.QQQ251031P495</stp>
        <tr r="T53" s="2"/>
      </tp>
      <tp t="s">
        <v>N/A</v>
        <stp/>
        <stp>VOLUME</stp>
        <stp>.QQQ251031C495</stp>
        <tr r="T53" s="2"/>
      </tp>
      <tp t="s">
        <v>N/A</v>
        <stp/>
        <stp>VOLUME</stp>
        <stp>.QQQ251031P494</stp>
        <tr r="T54" s="2"/>
      </tp>
      <tp t="s">
        <v>N/A</v>
        <stp/>
        <stp>VOLUME</stp>
        <stp>.QQQ251031C494</stp>
        <tr r="T54" s="2"/>
      </tp>
      <tp t="s">
        <v>N/A</v>
        <stp/>
        <stp>VOLUME</stp>
        <stp>.QQQ251031P497</stp>
        <tr r="T51" s="2"/>
      </tp>
      <tp t="s">
        <v>N/A</v>
        <stp/>
        <stp>VOLUME</stp>
        <stp>.QQQ251031C497</stp>
        <tr r="T51" s="2"/>
      </tp>
      <tp t="s">
        <v>N/A</v>
        <stp/>
        <stp>VOLUME</stp>
        <stp>.QQQ251031P496</stp>
        <tr r="T52" s="2"/>
      </tp>
      <tp t="s">
        <v>N/A</v>
        <stp/>
        <stp>VOLUME</stp>
        <stp>.QQQ251031C496</stp>
        <tr r="T52" s="2"/>
      </tp>
      <tp t="s">
        <v>N/A</v>
        <stp/>
        <stp>VOLUME</stp>
        <stp>.QQQ251031P491</stp>
        <tr r="T57" s="2"/>
      </tp>
      <tp t="s">
        <v>N/A</v>
        <stp/>
        <stp>VOLUME</stp>
        <stp>.QQQ251031C491</stp>
        <tr r="T57" s="2"/>
      </tp>
      <tp t="s">
        <v>N/A</v>
        <stp/>
        <stp>VOLUME</stp>
        <stp>.QQQ251031P490</stp>
        <tr r="T58" s="2"/>
      </tp>
      <tp t="s">
        <v>N/A</v>
        <stp/>
        <stp>VOLUME</stp>
        <stp>.QQQ251031C490</stp>
        <tr r="T58" s="2"/>
      </tp>
      <tp t="s">
        <v>N/A</v>
        <stp/>
        <stp>VOLUME</stp>
        <stp>.QQQ251031P493</stp>
        <tr r="T55" s="2"/>
      </tp>
      <tp t="s">
        <v>N/A</v>
        <stp/>
        <stp>VOLUME</stp>
        <stp>.QQQ251031C493</stp>
        <tr r="T55" s="2"/>
      </tp>
      <tp t="s">
        <v>N/A</v>
        <stp/>
        <stp>VOLUME</stp>
        <stp>.QQQ251031P492</stp>
        <tr r="T56" s="2"/>
      </tp>
      <tp t="s">
        <v>N/A</v>
        <stp/>
        <stp>VOLUME</stp>
        <stp>.QQQ251031C492</stp>
        <tr r="T56" s="2"/>
      </tp>
      <tp t="s">
        <v>N/A</v>
        <stp/>
        <stp>VOLUME</stp>
        <stp>.QQQ251031P499</stp>
        <tr r="T49" s="2"/>
      </tp>
      <tp t="s">
        <v>N/A</v>
        <stp/>
        <stp>VOLUME</stp>
        <stp>.QQQ251031C499</stp>
        <tr r="T49" s="2"/>
      </tp>
      <tp t="s">
        <v>N/A</v>
        <stp/>
        <stp>VOLUME</stp>
        <stp>.QQQ251031P498</stp>
        <tr r="T50" s="2"/>
      </tp>
      <tp t="s">
        <v>N/A</v>
        <stp/>
        <stp>VOLUME</stp>
        <stp>.QQQ251031C498</stp>
        <tr r="T50" s="2"/>
      </tp>
      <tp t="s">
        <v>N/A</v>
        <stp/>
        <stp>VOLUME</stp>
        <stp>.QQQ251121P501</stp>
        <tr r="U47" s="2"/>
      </tp>
      <tp t="s">
        <v>N/A</v>
        <stp/>
        <stp>VOLUME</stp>
        <stp>.QQQ251121C501</stp>
        <tr r="U47" s="2"/>
      </tp>
      <tp>
        <v>52</v>
        <stp/>
        <stp>VOLUME</stp>
        <stp>.QQQ251121P500</stp>
        <tr r="U48" s="2"/>
        <tr r="U48" s="2"/>
      </tp>
      <tp>
        <v>118</v>
        <stp/>
        <stp>VOLUME</stp>
        <stp>.QQQ251121C500</stp>
        <tr r="U48" s="2"/>
        <tr r="U48" s="2"/>
      </tp>
      <tp t="s">
        <v>N/A</v>
        <stp/>
        <stp>VOLUME</stp>
        <stp>.QQQ251121P502</stp>
        <tr r="U46" s="2"/>
      </tp>
      <tp t="s">
        <v>N/A</v>
        <stp/>
        <stp>VOLUME</stp>
        <stp>.QQQ251121C502</stp>
        <tr r="U46" s="2"/>
      </tp>
      <tp t="s">
        <v>N/A</v>
        <stp/>
        <stp>VOLUME</stp>
        <stp>.QQQ251128P500</stp>
        <tr r="V48" s="2"/>
      </tp>
      <tp t="s">
        <v>N/A</v>
        <stp/>
        <stp>VOLUME</stp>
        <stp>.QQQ251128C500</stp>
        <tr r="V48" s="2"/>
      </tp>
      <tp t="s">
        <v>N/A</v>
        <stp/>
        <stp>VOLUME</stp>
        <stp>.QQQ251128P501</stp>
        <tr r="V47" s="2"/>
      </tp>
      <tp t="s">
        <v>N/A</v>
        <stp/>
        <stp>VOLUME</stp>
        <stp>.QQQ251128C501</stp>
        <tr r="V47" s="2"/>
      </tp>
      <tp t="s">
        <v>N/A</v>
        <stp/>
        <stp>VOLUME</stp>
        <stp>.QQQ251128P502</stp>
        <tr r="V46" s="2"/>
      </tp>
      <tp t="s">
        <v>N/A</v>
        <stp/>
        <stp>VOLUME</stp>
        <stp>.QQQ251128C502</stp>
        <tr r="V46" s="2"/>
      </tp>
      <tp>
        <v>3</v>
        <stp/>
        <stp>VOLUME</stp>
        <stp>.SPY250930P566</stp>
        <tr r="R21" s="2"/>
        <tr r="R21" s="2"/>
      </tp>
      <tp t="s">
        <v>N/A</v>
        <stp/>
        <stp>VOLUME</stp>
        <stp>.SPY250930C566</stp>
        <tr r="R21" s="2"/>
      </tp>
      <tp>
        <v>2</v>
        <stp/>
        <stp>VOLUME</stp>
        <stp>.SPY250930P567</stp>
        <tr r="R20" s="2"/>
        <tr r="R20" s="2"/>
      </tp>
      <tp>
        <v>1</v>
        <stp/>
        <stp>VOLUME</stp>
        <stp>.SPY250930C567</stp>
        <tr r="R20" s="2"/>
        <tr r="R20" s="2"/>
      </tp>
      <tp>
        <v>3</v>
        <stp/>
        <stp>VOLUME</stp>
        <stp>.SPY250930P564</stp>
        <tr r="R23" s="2"/>
        <tr r="R23" s="2"/>
      </tp>
      <tp>
        <v>5</v>
        <stp/>
        <stp>VOLUME</stp>
        <stp>.SPY250930C564</stp>
        <tr r="R23" s="2"/>
        <tr r="R23" s="2"/>
      </tp>
      <tp>
        <v>102</v>
        <stp/>
        <stp>VOLUME</stp>
        <stp>.SPY250930P565</stp>
        <tr r="R22" s="2"/>
        <tr r="R22" s="2"/>
      </tp>
      <tp>
        <v>37</v>
        <stp/>
        <stp>VOLUME</stp>
        <stp>.SPY250930C565</stp>
        <tr r="R22" s="2"/>
        <tr r="R22" s="2"/>
      </tp>
      <tp>
        <v>1</v>
        <stp/>
        <stp>VOLUME</stp>
        <stp>.SPY250930P562</stp>
        <tr r="R25" s="2"/>
        <tr r="R25" s="2"/>
      </tp>
      <tp>
        <v>5</v>
        <stp/>
        <stp>VOLUME</stp>
        <stp>.SPY250930C562</stp>
        <tr r="R25" s="2"/>
        <tr r="R25" s="2"/>
      </tp>
      <tp>
        <v>2</v>
        <stp/>
        <stp>VOLUME</stp>
        <stp>.SPY250930P563</stp>
        <tr r="R24" s="2"/>
        <tr r="R24" s="2"/>
      </tp>
      <tp>
        <v>12</v>
        <stp/>
        <stp>VOLUME</stp>
        <stp>.SPY250930C563</stp>
        <tr r="R24" s="2"/>
        <tr r="R24" s="2"/>
      </tp>
      <tp t="s">
        <v>N/A</v>
        <stp/>
        <stp>VOLUME</stp>
        <stp>.SPY250919P549</stp>
        <tr r="Q38" s="2"/>
      </tp>
      <tp>
        <v>95</v>
        <stp/>
        <stp>VOLUME</stp>
        <stp>.SPY250930P560</stp>
        <tr r="R27" s="2"/>
        <tr r="R27" s="2"/>
      </tp>
      <tp t="s">
        <v>N/A</v>
        <stp/>
        <stp>VOLUME</stp>
        <stp>.SPY250919C549</stp>
        <tr r="Q38" s="2"/>
      </tp>
      <tp>
        <v>8</v>
        <stp/>
        <stp>VOLUME</stp>
        <stp>.SPY250930C560</stp>
        <tr r="R27" s="2"/>
        <tr r="R27" s="2"/>
      </tp>
      <tp t="s">
        <v>N/A</v>
        <stp/>
        <stp>VOLUME</stp>
        <stp>.SPY250919P548</stp>
        <tr r="Q39" s="2"/>
      </tp>
      <tp>
        <v>106</v>
        <stp/>
        <stp>VOLUME</stp>
        <stp>.SPY250930P561</stp>
        <tr r="R26" s="2"/>
        <tr r="R26" s="2"/>
      </tp>
      <tp t="s">
        <v>N/A</v>
        <stp/>
        <stp>VOLUME</stp>
        <stp>.SPY250919C548</stp>
        <tr r="Q39" s="2"/>
      </tp>
      <tp>
        <v>2</v>
        <stp/>
        <stp>VOLUME</stp>
        <stp>.SPY250930C561</stp>
        <tr r="R26" s="2"/>
        <tr r="R26" s="2"/>
      </tp>
      <tp t="s">
        <v>N/A</v>
        <stp/>
        <stp>VOLUME</stp>
        <stp>.QQQ251031P469</stp>
        <tr r="T79" s="2"/>
      </tp>
      <tp t="s">
        <v>N/A</v>
        <stp/>
        <stp>VOLUME</stp>
        <stp>.QQQ251031C469</stp>
        <tr r="T79" s="2"/>
      </tp>
      <tp t="s">
        <v>N/A</v>
        <stp/>
        <stp>VOLUME</stp>
        <stp>.QQQ251031P468</stp>
        <tr r="T80" s="2"/>
      </tp>
      <tp t="s">
        <v>N/A</v>
        <stp/>
        <stp>VOLUME</stp>
        <stp>.QQQ251031C468</stp>
        <tr r="T80" s="2"/>
      </tp>
      <tp>
        <v>1</v>
        <stp/>
        <stp>VOLUME</stp>
        <stp>.SPY250930P568</stp>
        <tr r="R19" s="2"/>
        <tr r="R19" s="2"/>
      </tp>
      <tp t="s">
        <v>N/A</v>
        <stp/>
        <stp>VOLUME</stp>
        <stp>.SPY250930C568</stp>
        <tr r="R19" s="2"/>
      </tp>
      <tp t="s">
        <v>N/A</v>
        <stp/>
        <stp>VOLUME</stp>
        <stp>.SPY250930P569</stp>
        <tr r="R18" s="2"/>
      </tp>
      <tp t="s">
        <v>N/A</v>
        <stp/>
        <stp>VOLUME</stp>
        <stp>.SPY250930C569</stp>
        <tr r="R18" s="2"/>
      </tp>
      <tp t="s">
        <v>N/A</v>
        <stp/>
        <stp>VOLUME</stp>
        <stp>.QQQ251031P475</stp>
        <tr r="T73" s="2"/>
      </tp>
      <tp>
        <v>2</v>
        <stp/>
        <stp>VOLUME</stp>
        <stp>.SPY250930P576</stp>
        <tr r="R11" s="2"/>
        <tr r="R11" s="2"/>
      </tp>
      <tp t="s">
        <v>N/A</v>
        <stp/>
        <stp>VOLUME</stp>
        <stp>.QQQ251031C475</stp>
        <tr r="T73" s="2"/>
      </tp>
      <tp>
        <v>9</v>
        <stp/>
        <stp>VOLUME</stp>
        <stp>.SPY250930C576</stp>
        <tr r="R11" s="2"/>
        <tr r="R11" s="2"/>
      </tp>
      <tp t="s">
        <v>N/A</v>
        <stp/>
        <stp>VOLUME</stp>
        <stp>.QQQ251031P474</stp>
        <tr r="T74" s="2"/>
      </tp>
      <tp t="s">
        <v>N/A</v>
        <stp/>
        <stp>VOLUME</stp>
        <stp>.SPY250930P577</stp>
        <tr r="R10" s="2"/>
      </tp>
      <tp t="s">
        <v>N/A</v>
        <stp/>
        <stp>VOLUME</stp>
        <stp>.QQQ251031C474</stp>
        <tr r="T74" s="2"/>
      </tp>
      <tp t="s">
        <v>N/A</v>
        <stp/>
        <stp>VOLUME</stp>
        <stp>.SPY250930C577</stp>
        <tr r="R10" s="2"/>
      </tp>
      <tp t="s">
        <v>N/A</v>
        <stp/>
        <stp>VOLUME</stp>
        <stp>.QQQ251031P477</stp>
        <tr r="T71" s="2"/>
      </tp>
      <tp t="s">
        <v>N/A</v>
        <stp/>
        <stp>VOLUME</stp>
        <stp>.SPY250930P574</stp>
        <tr r="R13" s="2"/>
      </tp>
      <tp t="s">
        <v>N/A</v>
        <stp/>
        <stp>VOLUME</stp>
        <stp>.QQQ251031C477</stp>
        <tr r="T71" s="2"/>
      </tp>
      <tp>
        <v>69</v>
        <stp/>
        <stp>VOLUME</stp>
        <stp>.SPY250930C574</stp>
        <tr r="R13" s="2"/>
        <tr r="R13" s="2"/>
      </tp>
      <tp t="s">
        <v>N/A</v>
        <stp/>
        <stp>VOLUME</stp>
        <stp>.QQQ251031P476</stp>
        <tr r="T72" s="2"/>
      </tp>
      <tp>
        <v>4</v>
        <stp/>
        <stp>VOLUME</stp>
        <stp>.SPY250930P575</stp>
        <tr r="R12" s="2"/>
        <tr r="R12" s="2"/>
      </tp>
      <tp t="s">
        <v>N/A</v>
        <stp/>
        <stp>VOLUME</stp>
        <stp>.QQQ251031C476</stp>
        <tr r="T72" s="2"/>
      </tp>
      <tp>
        <v>209</v>
        <stp/>
        <stp>VOLUME</stp>
        <stp>.SPY250930C575</stp>
        <tr r="R12" s="2"/>
        <tr r="R12" s="2"/>
      </tp>
      <tp t="s">
        <v>N/A</v>
        <stp/>
        <stp>VOLUME</stp>
        <stp>.QQQ251031P471</stp>
        <tr r="T77" s="2"/>
      </tp>
      <tp t="s">
        <v>N/A</v>
        <stp/>
        <stp>VOLUME</stp>
        <stp>.SPY250930P572</stp>
        <tr r="R15" s="2"/>
      </tp>
      <tp t="s">
        <v>N/A</v>
        <stp/>
        <stp>VOLUME</stp>
        <stp>.QQQ251031C471</stp>
        <tr r="T77" s="2"/>
      </tp>
      <tp t="s">
        <v>N/A</v>
        <stp/>
        <stp>VOLUME</stp>
        <stp>.SPY250930C572</stp>
        <tr r="R15" s="2"/>
      </tp>
      <tp t="s">
        <v>N/A</v>
        <stp/>
        <stp>VOLUME</stp>
        <stp>.QQQ251031P470</stp>
        <tr r="T78" s="2"/>
      </tp>
      <tp t="s">
        <v>N/A</v>
        <stp/>
        <stp>VOLUME</stp>
        <stp>.SPY250930P573</stp>
        <tr r="R14" s="2"/>
      </tp>
      <tp t="s">
        <v>N/A</v>
        <stp/>
        <stp>VOLUME</stp>
        <stp>.QQQ251031C470</stp>
        <tr r="T78" s="2"/>
      </tp>
      <tp t="s">
        <v>N/A</v>
        <stp/>
        <stp>VOLUME</stp>
        <stp>.SPY250930C573</stp>
        <tr r="R14" s="2"/>
      </tp>
      <tp t="s">
        <v>N/A</v>
        <stp/>
        <stp>VOLUME</stp>
        <stp>.QQQ251031P473</stp>
        <tr r="T75" s="2"/>
      </tp>
      <tp t="s">
        <v>N/A</v>
        <stp/>
        <stp>VOLUME</stp>
        <stp>.SPY250919P559</stp>
        <tr r="Q28" s="2"/>
      </tp>
      <tp>
        <v>5</v>
        <stp/>
        <stp>VOLUME</stp>
        <stp>.SPY250930P570</stp>
        <tr r="R17" s="2"/>
        <tr r="R17" s="2"/>
      </tp>
      <tp t="s">
        <v>N/A</v>
        <stp/>
        <stp>VOLUME</stp>
        <stp>.QQQ251031C473</stp>
        <tr r="T75" s="2"/>
      </tp>
      <tp t="s">
        <v>N/A</v>
        <stp/>
        <stp>VOLUME</stp>
        <stp>.SPY250919C559</stp>
        <tr r="Q28" s="2"/>
      </tp>
      <tp>
        <v>4</v>
        <stp/>
        <stp>VOLUME</stp>
        <stp>.SPY250930C570</stp>
        <tr r="R17" s="2"/>
        <tr r="R17" s="2"/>
      </tp>
      <tp t="s">
        <v>N/A</v>
        <stp/>
        <stp>VOLUME</stp>
        <stp>.QQQ251031P472</stp>
        <tr r="T76" s="2"/>
      </tp>
      <tp t="s">
        <v>N/A</v>
        <stp/>
        <stp>VOLUME</stp>
        <stp>.SPY250919P558</stp>
        <tr r="Q29" s="2"/>
      </tp>
      <tp t="s">
        <v>N/A</v>
        <stp/>
        <stp>VOLUME</stp>
        <stp>.SPY250930P571</stp>
        <tr r="R16" s="2"/>
      </tp>
      <tp t="s">
        <v>N/A</v>
        <stp/>
        <stp>VOLUME</stp>
        <stp>.QQQ251031C472</stp>
        <tr r="T76" s="2"/>
      </tp>
      <tp t="s">
        <v>N/A</v>
        <stp/>
        <stp>VOLUME</stp>
        <stp>.SPY250919C558</stp>
        <tr r="Q29" s="2"/>
      </tp>
      <tp t="s">
        <v>N/A</v>
        <stp/>
        <stp>VOLUME</stp>
        <stp>.SPY250930C571</stp>
        <tr r="R16" s="2"/>
      </tp>
      <tp t="s">
        <v>N/A</v>
        <stp/>
        <stp>VOLUME</stp>
        <stp>.SPY250919P557</stp>
        <tr r="Q30" s="2"/>
      </tp>
      <tp t="s">
        <v>N/A</v>
        <stp/>
        <stp>VOLUME</stp>
        <stp>.SPY250919C557</stp>
        <tr r="Q30" s="2"/>
      </tp>
      <tp t="s">
        <v>N/A</v>
        <stp/>
        <stp>VOLUME</stp>
        <stp>.SPY250919P556</stp>
        <tr r="Q31" s="2"/>
      </tp>
      <tp t="s">
        <v>N/A</v>
        <stp/>
        <stp>VOLUME</stp>
        <stp>.SPY250919C556</stp>
        <tr r="Q31" s="2"/>
      </tp>
      <tp>
        <v>678</v>
        <stp/>
        <stp>VOLUME</stp>
        <stp>.SPY250919P555</stp>
        <tr r="Q32" s="2"/>
        <tr r="Q32" s="2"/>
      </tp>
      <tp>
        <v>136</v>
        <stp/>
        <stp>VOLUME</stp>
        <stp>.SPY250919C555</stp>
        <tr r="Q32" s="2"/>
        <tr r="Q32" s="2"/>
      </tp>
      <tp t="s">
        <v>N/A</v>
        <stp/>
        <stp>VOLUME</stp>
        <stp>.SPY250919P554</stp>
        <tr r="Q33" s="2"/>
      </tp>
      <tp t="s">
        <v>N/A</v>
        <stp/>
        <stp>VOLUME</stp>
        <stp>.SPY250919C554</stp>
        <tr r="Q33" s="2"/>
      </tp>
      <tp t="s">
        <v>N/A</v>
        <stp/>
        <stp>VOLUME</stp>
        <stp>.QQQ251031P479</stp>
        <tr r="T69" s="2"/>
      </tp>
      <tp t="s">
        <v>N/A</v>
        <stp/>
        <stp>VOLUME</stp>
        <stp>.SPY250919P553</stp>
        <tr r="Q34" s="2"/>
      </tp>
      <tp t="s">
        <v>N/A</v>
        <stp/>
        <stp>VOLUME</stp>
        <stp>.QQQ251031C479</stp>
        <tr r="T69" s="2"/>
      </tp>
      <tp t="s">
        <v>N/A</v>
        <stp/>
        <stp>VOLUME</stp>
        <stp>.SPY250919C553</stp>
        <tr r="Q34" s="2"/>
      </tp>
      <tp t="s">
        <v>N/A</v>
        <stp/>
        <stp>VOLUME</stp>
        <stp>.QQQ251031P478</stp>
        <tr r="T70" s="2"/>
      </tp>
      <tp t="s">
        <v>N/A</v>
        <stp/>
        <stp>VOLUME</stp>
        <stp>.SPY250919P552</stp>
        <tr r="Q35" s="2"/>
      </tp>
      <tp t="s">
        <v>N/A</v>
        <stp/>
        <stp>VOLUME</stp>
        <stp>.QQQ251031C478</stp>
        <tr r="T70" s="2"/>
      </tp>
      <tp t="s">
        <v>N/A</v>
        <stp/>
        <stp>VOLUME</stp>
        <stp>.SPY250919C552</stp>
        <tr r="Q35" s="2"/>
      </tp>
      <tp t="s">
        <v>N/A</v>
        <stp/>
        <stp>VOLUME</stp>
        <stp>.SPY250919P551</stp>
        <tr r="Q36" s="2"/>
      </tp>
      <tp t="s">
        <v>N/A</v>
        <stp/>
        <stp>VOLUME</stp>
        <stp>.SPY250930P578</stp>
        <tr r="R9" s="2"/>
      </tp>
      <tp t="s">
        <v>N/A</v>
        <stp/>
        <stp>VOLUME</stp>
        <stp>.SPY250919C551</stp>
        <tr r="Q36" s="2"/>
      </tp>
      <tp>
        <v>68</v>
        <stp/>
        <stp>VOLUME</stp>
        <stp>.SPY250930C578</stp>
        <tr r="R9" s="2"/>
        <tr r="R9" s="2"/>
      </tp>
      <tp>
        <v>792</v>
        <stp/>
        <stp>VOLUME</stp>
        <stp>.SPY250919P550</stp>
        <tr r="Q37" s="2"/>
        <tr r="Q37" s="2"/>
      </tp>
      <tp t="s">
        <v>N/A</v>
        <stp/>
        <stp>VOLUME</stp>
        <stp>.SPY250930P579</stp>
        <tr r="R8" s="2"/>
      </tp>
      <tp>
        <v>229</v>
        <stp/>
        <stp>VOLUME</stp>
        <stp>.SPY250919C550</stp>
        <tr r="Q37" s="2"/>
        <tr r="Q37" s="2"/>
      </tp>
      <tp t="s">
        <v>N/A</v>
        <stp/>
        <stp>VOLUME</stp>
        <stp>.SPY250930C579</stp>
        <tr r="R8" s="2"/>
      </tp>
      <tp t="s">
        <v>N/A</v>
        <stp/>
        <stp>VOLUME</stp>
        <stp>.SPY250919P569</stp>
        <tr r="Q18" s="2"/>
      </tp>
      <tp t="s">
        <v>N/A</v>
        <stp/>
        <stp>VOLUME</stp>
        <stp>.SPY250919C569</stp>
        <tr r="Q18" s="2"/>
      </tp>
      <tp t="s">
        <v>N/A</v>
        <stp/>
        <stp>VOLUME</stp>
        <stp>.SPY250919P568</stp>
        <tr r="Q19" s="2"/>
      </tp>
      <tp t="s">
        <v>N/A</v>
        <stp/>
        <stp>VOLUME</stp>
        <stp>.SPY250919C568</stp>
        <tr r="Q19" s="2"/>
      </tp>
      <tp t="s">
        <v>N/A</v>
        <stp/>
        <stp>VOLUME</stp>
        <stp>.SPY250919P567</stp>
        <tr r="Q20" s="2"/>
      </tp>
      <tp t="s">
        <v>N/A</v>
        <stp/>
        <stp>VOLUME</stp>
        <stp>.SPY250919C567</stp>
        <tr r="Q20" s="2"/>
      </tp>
      <tp t="s">
        <v>N/A</v>
        <stp/>
        <stp>VOLUME</stp>
        <stp>.SPY250919P566</stp>
        <tr r="Q21" s="2"/>
      </tp>
      <tp t="s">
        <v>N/A</v>
        <stp/>
        <stp>VOLUME</stp>
        <stp>.SPY250919C566</stp>
        <tr r="Q21" s="2"/>
      </tp>
      <tp t="s">
        <v>N/A</v>
        <stp/>
        <stp>VOLUME</stp>
        <stp>.QQQ251017P469</stp>
        <tr r="S79" s="2"/>
      </tp>
      <tp>
        <v>83</v>
        <stp/>
        <stp>VOLUME</stp>
        <stp>.SPY250919P565</stp>
        <tr r="Q22" s="2"/>
        <tr r="Q22" s="2"/>
      </tp>
      <tp t="s">
        <v>N/A</v>
        <stp/>
        <stp>VOLUME</stp>
        <stp>.QQQ251017C469</stp>
        <tr r="S79" s="2"/>
      </tp>
      <tp>
        <v>491</v>
        <stp/>
        <stp>VOLUME</stp>
        <stp>.SPY250919C565</stp>
        <tr r="Q22" s="2"/>
        <tr r="Q22" s="2"/>
      </tp>
      <tp t="s">
        <v>N/A</v>
        <stp/>
        <stp>VOLUME</stp>
        <stp>.QQQ251017P468</stp>
        <tr r="S80" s="2"/>
      </tp>
      <tp t="s">
        <v>N/A</v>
        <stp/>
        <stp>VOLUME</stp>
        <stp>.SPY250919P564</stp>
        <tr r="Q23" s="2"/>
      </tp>
      <tp t="s">
        <v>N/A</v>
        <stp/>
        <stp>VOLUME</stp>
        <stp>.QQQ251017C468</stp>
        <tr r="S80" s="2"/>
      </tp>
      <tp t="s">
        <v>N/A</v>
        <stp/>
        <stp>VOLUME</stp>
        <stp>.SPY250919C564</stp>
        <tr r="Q23" s="2"/>
      </tp>
      <tp t="s">
        <v>N/A</v>
        <stp/>
        <stp>VOLUME</stp>
        <stp>.SPY250919P563</stp>
        <tr r="Q24" s="2"/>
      </tp>
      <tp t="s">
        <v>N/A</v>
        <stp/>
        <stp>VOLUME</stp>
        <stp>.SPY250919C563</stp>
        <tr r="Q24" s="2"/>
      </tp>
      <tp t="s">
        <v>N/A</v>
        <stp/>
        <stp>VOLUME</stp>
        <stp>.SPY250919P562</stp>
        <tr r="Q25" s="2"/>
      </tp>
      <tp t="s">
        <v>N/A</v>
        <stp/>
        <stp>VOLUME</stp>
        <stp>.SPY250919C562</stp>
        <tr r="Q25" s="2"/>
      </tp>
      <tp t="s">
        <v>N/A</v>
        <stp/>
        <stp>VOLUME</stp>
        <stp>.SPY250919P561</stp>
        <tr r="Q26" s="2"/>
      </tp>
      <tp t="s">
        <v>N/A</v>
        <stp/>
        <stp>VOLUME</stp>
        <stp>.SPY250930P548</stp>
        <tr r="R39" s="2"/>
      </tp>
      <tp t="s">
        <v>N/A</v>
        <stp/>
        <stp>VOLUME</stp>
        <stp>.SPY250919C561</stp>
        <tr r="Q26" s="2"/>
      </tp>
      <tp t="s">
        <v>N/A</v>
        <stp/>
        <stp>VOLUME</stp>
        <stp>.SPY250930C548</stp>
        <tr r="R39" s="2"/>
      </tp>
      <tp>
        <v>531</v>
        <stp/>
        <stp>VOLUME</stp>
        <stp>.SPY250919P560</stp>
        <tr r="Q27" s="2"/>
        <tr r="Q27" s="2"/>
      </tp>
      <tp>
        <v>1</v>
        <stp/>
        <stp>VOLUME</stp>
        <stp>.SPY250930P549</stp>
        <tr r="R38" s="2"/>
        <tr r="R38" s="2"/>
      </tp>
      <tp>
        <v>842</v>
        <stp/>
        <stp>VOLUME</stp>
        <stp>.SPY250919C560</stp>
        <tr r="Q27" s="2"/>
        <tr r="Q27" s="2"/>
      </tp>
      <tp t="s">
        <v>N/A</v>
        <stp/>
        <stp>VOLUME</stp>
        <stp>.SPY250930C549</stp>
        <tr r="R38" s="2"/>
      </tp>
      <tp t="s">
        <v>N/A</v>
        <stp/>
        <stp>VOLUME</stp>
        <stp>.QQQ251017P473</stp>
        <tr r="S75" s="2"/>
      </tp>
      <tp>
        <v>4</v>
        <stp/>
        <stp>VOLUME</stp>
        <stp>.SPY250930P556</stp>
        <tr r="R31" s="2"/>
        <tr r="R31" s="2"/>
      </tp>
      <tp t="s">
        <v>N/A</v>
        <stp/>
        <stp>VOLUME</stp>
        <stp>.QQQ251017C473</stp>
        <tr r="S75" s="2"/>
      </tp>
      <tp>
        <v>1</v>
        <stp/>
        <stp>VOLUME</stp>
        <stp>.SPY250930C556</stp>
        <tr r="R31" s="2"/>
        <tr r="R31" s="2"/>
      </tp>
      <tp t="s">
        <v>N/A</v>
        <stp/>
        <stp>VOLUME</stp>
        <stp>.QQQ251017P472</stp>
        <tr r="S76" s="2"/>
      </tp>
      <tp>
        <v>10</v>
        <stp/>
        <stp>VOLUME</stp>
        <stp>.SPY250930P557</stp>
        <tr r="R30" s="2"/>
        <tr r="R30" s="2"/>
      </tp>
      <tp t="s">
        <v>N/A</v>
        <stp/>
        <stp>VOLUME</stp>
        <stp>.QQQ251017C472</stp>
        <tr r="S76" s="2"/>
      </tp>
      <tp t="s">
        <v>N/A</v>
        <stp/>
        <stp>VOLUME</stp>
        <stp>.SPY250930C557</stp>
        <tr r="R30" s="2"/>
      </tp>
      <tp t="s">
        <v>N/A</v>
        <stp/>
        <stp>VOLUME</stp>
        <stp>.QQQ251017P471</stp>
        <tr r="S77" s="2"/>
      </tp>
      <tp>
        <v>11</v>
        <stp/>
        <stp>VOLUME</stp>
        <stp>.SPY250930P554</stp>
        <tr r="R33" s="2"/>
        <tr r="R33" s="2"/>
      </tp>
      <tp t="s">
        <v>N/A</v>
        <stp/>
        <stp>VOLUME</stp>
        <stp>.QQQ251017C471</stp>
        <tr r="S77" s="2"/>
      </tp>
      <tp>
        <v>1</v>
        <stp/>
        <stp>VOLUME</stp>
        <stp>.SPY250930C554</stp>
        <tr r="R33" s="2"/>
        <tr r="R33" s="2"/>
      </tp>
      <tp t="s">
        <v>N/A</v>
        <stp/>
        <stp>VOLUME</stp>
        <stp>.QQQ251017P470</stp>
        <tr r="S78" s="2"/>
      </tp>
      <tp>
        <v>21</v>
        <stp/>
        <stp>VOLUME</stp>
        <stp>.SPY250930P555</stp>
        <tr r="R32" s="2"/>
        <tr r="R32" s="2"/>
      </tp>
      <tp t="s">
        <v>N/A</v>
        <stp/>
        <stp>VOLUME</stp>
        <stp>.QQQ251017C470</stp>
        <tr r="S78" s="2"/>
      </tp>
      <tp>
        <v>4</v>
        <stp/>
        <stp>VOLUME</stp>
        <stp>.SPY250930C555</stp>
        <tr r="R32" s="2"/>
        <tr r="R32" s="2"/>
      </tp>
      <tp t="s">
        <v>N/A</v>
        <stp/>
        <stp>VOLUME</stp>
        <stp>.QQQ251017P477</stp>
        <tr r="S71" s="2"/>
      </tp>
      <tp t="s">
        <v>N/A</v>
        <stp/>
        <stp>VOLUME</stp>
        <stp>.SPY250930P552</stp>
        <tr r="R35" s="2"/>
      </tp>
      <tp t="s">
        <v>N/A</v>
        <stp/>
        <stp>VOLUME</stp>
        <stp>.QQQ251017C477</stp>
        <tr r="S71" s="2"/>
      </tp>
      <tp>
        <v>2</v>
        <stp/>
        <stp>VOLUME</stp>
        <stp>.SPY250930C552</stp>
        <tr r="R35" s="2"/>
        <tr r="R35" s="2"/>
      </tp>
      <tp t="s">
        <v>N/A</v>
        <stp/>
        <stp>VOLUME</stp>
        <stp>.QQQ251017P476</stp>
        <tr r="S72" s="2"/>
      </tp>
      <tp>
        <v>6</v>
        <stp/>
        <stp>VOLUME</stp>
        <stp>.SPY250930P553</stp>
        <tr r="R34" s="2"/>
        <tr r="R34" s="2"/>
      </tp>
      <tp t="s">
        <v>N/A</v>
        <stp/>
        <stp>VOLUME</stp>
        <stp>.QQQ251017C476</stp>
        <tr r="S72" s="2"/>
      </tp>
      <tp t="s">
        <v>N/A</v>
        <stp/>
        <stp>VOLUME</stp>
        <stp>.SPY250930C553</stp>
        <tr r="R34" s="2"/>
      </tp>
      <tp t="s">
        <v>N/A</v>
        <stp/>
        <stp>VOLUME</stp>
        <stp>.QQQ251017P475</stp>
        <tr r="S73" s="2"/>
      </tp>
      <tp t="s">
        <v>N/A</v>
        <stp/>
        <stp>VOLUME</stp>
        <stp>.SPY250919P579</stp>
        <tr r="Q8" s="2"/>
      </tp>
      <tp>
        <v>526</v>
        <stp/>
        <stp>VOLUME</stp>
        <stp>.SPY250930P550</stp>
        <tr r="R37" s="2"/>
        <tr r="R37" s="2"/>
      </tp>
      <tp t="s">
        <v>N/A</v>
        <stp/>
        <stp>VOLUME</stp>
        <stp>.QQQ251017C475</stp>
        <tr r="S73" s="2"/>
      </tp>
      <tp t="s">
        <v>N/A</v>
        <stp/>
        <stp>VOLUME</stp>
        <stp>.SPY250919C579</stp>
        <tr r="Q8" s="2"/>
      </tp>
      <tp>
        <v>5</v>
        <stp/>
        <stp>VOLUME</stp>
        <stp>.SPY250930C550</stp>
        <tr r="R37" s="2"/>
        <tr r="R37" s="2"/>
      </tp>
      <tp t="s">
        <v>N/A</v>
        <stp/>
        <stp>VOLUME</stp>
        <stp>.QQQ251017P474</stp>
        <tr r="S74" s="2"/>
      </tp>
      <tp t="s">
        <v>N/A</v>
        <stp/>
        <stp>VOLUME</stp>
        <stp>.SPY250919P578</stp>
        <tr r="Q9" s="2"/>
      </tp>
      <tp>
        <v>2</v>
        <stp/>
        <stp>VOLUME</stp>
        <stp>.SPY250930P551</stp>
        <tr r="R36" s="2"/>
        <tr r="R36" s="2"/>
      </tp>
      <tp t="s">
        <v>N/A</v>
        <stp/>
        <stp>VOLUME</stp>
        <stp>.QQQ251017C474</stp>
        <tr r="S74" s="2"/>
      </tp>
      <tp t="s">
        <v>N/A</v>
        <stp/>
        <stp>VOLUME</stp>
        <stp>.SPY250919C578</stp>
        <tr r="Q9" s="2"/>
      </tp>
      <tp>
        <v>2</v>
        <stp/>
        <stp>VOLUME</stp>
        <stp>.SPY250930C551</stp>
        <tr r="R36" s="2"/>
        <tr r="R36" s="2"/>
      </tp>
      <tp t="s">
        <v>N/A</v>
        <stp/>
        <stp>VOLUME</stp>
        <stp>.SPY250919P577</stp>
        <tr r="Q10" s="2"/>
      </tp>
      <tp t="s">
        <v>N/A</v>
        <stp/>
        <stp>VOLUME</stp>
        <stp>.SPY250919C577</stp>
        <tr r="Q10" s="2"/>
      </tp>
      <tp t="s">
        <v>N/A</v>
        <stp/>
        <stp>VOLUME</stp>
        <stp>.SPY250919P576</stp>
        <tr r="Q11" s="2"/>
      </tp>
      <tp t="s">
        <v>N/A</v>
        <stp/>
        <stp>VOLUME</stp>
        <stp>.SPY250919C576</stp>
        <tr r="Q11" s="2"/>
      </tp>
      <tp t="s">
        <v>N/A</v>
        <stp/>
        <stp>VOLUME</stp>
        <stp>.QQQ251017P479</stp>
        <tr r="S69" s="2"/>
      </tp>
      <tp>
        <v>43</v>
        <stp/>
        <stp>VOLUME</stp>
        <stp>.SPY250919P575</stp>
        <tr r="Q12" s="2"/>
        <tr r="Q12" s="2"/>
      </tp>
      <tp t="s">
        <v>N/A</v>
        <stp/>
        <stp>VOLUME</stp>
        <stp>.QQQ251017C479</stp>
        <tr r="S69" s="2"/>
      </tp>
      <tp>
        <v>66</v>
        <stp/>
        <stp>VOLUME</stp>
        <stp>.SPY250919C575</stp>
        <tr r="Q12" s="2"/>
        <tr r="Q12" s="2"/>
      </tp>
      <tp t="s">
        <v>N/A</v>
        <stp/>
        <stp>VOLUME</stp>
        <stp>.QQQ251017P478</stp>
        <tr r="S70" s="2"/>
      </tp>
      <tp t="s">
        <v>N/A</v>
        <stp/>
        <stp>VOLUME</stp>
        <stp>.SPY250919P574</stp>
        <tr r="Q13" s="2"/>
      </tp>
      <tp t="s">
        <v>N/A</v>
        <stp/>
        <stp>VOLUME</stp>
        <stp>.QQQ251017C478</stp>
        <tr r="S70" s="2"/>
      </tp>
      <tp t="s">
        <v>N/A</v>
        <stp/>
        <stp>VOLUME</stp>
        <stp>.SPY250919C574</stp>
        <tr r="Q13" s="2"/>
      </tp>
      <tp t="s">
        <v>N/A</v>
        <stp/>
        <stp>VOLUME</stp>
        <stp>.SPY250919P573</stp>
        <tr r="Q14" s="2"/>
      </tp>
      <tp t="s">
        <v>N/A</v>
        <stp/>
        <stp>VOLUME</stp>
        <stp>.SPY250919C573</stp>
        <tr r="Q14" s="2"/>
      </tp>
      <tp t="s">
        <v>N/A</v>
        <stp/>
        <stp>VOLUME</stp>
        <stp>.SPY250919P572</stp>
        <tr r="Q15" s="2"/>
      </tp>
      <tp t="s">
        <v>N/A</v>
        <stp/>
        <stp>VOLUME</stp>
        <stp>.SPY250919C572</stp>
        <tr r="Q15" s="2"/>
      </tp>
      <tp t="s">
        <v>N/A</v>
        <stp/>
        <stp>VOLUME</stp>
        <stp>.SPY250919P571</stp>
        <tr r="Q16" s="2"/>
      </tp>
      <tp>
        <v>97</v>
        <stp/>
        <stp>VOLUME</stp>
        <stp>.SPY250930P558</stp>
        <tr r="R29" s="2"/>
        <tr r="R29" s="2"/>
      </tp>
      <tp t="s">
        <v>N/A</v>
        <stp/>
        <stp>VOLUME</stp>
        <stp>.SPY250919C571</stp>
        <tr r="Q16" s="2"/>
      </tp>
      <tp>
        <v>103</v>
        <stp/>
        <stp>VOLUME</stp>
        <stp>.SPY250930C558</stp>
        <tr r="R29" s="2"/>
        <tr r="R29" s="2"/>
      </tp>
      <tp>
        <v>49</v>
        <stp/>
        <stp>VOLUME</stp>
        <stp>.SPY250919P570</stp>
        <tr r="Q17" s="2"/>
        <tr r="Q17" s="2"/>
      </tp>
      <tp>
        <v>10</v>
        <stp/>
        <stp>VOLUME</stp>
        <stp>.SPY250930P559</stp>
        <tr r="R28" s="2"/>
        <tr r="R28" s="2"/>
      </tp>
      <tp>
        <v>192</v>
        <stp/>
        <stp>VOLUME</stp>
        <stp>.SPY250919C570</stp>
        <tr r="Q17" s="2"/>
        <tr r="Q17" s="2"/>
      </tp>
      <tp>
        <v>13</v>
        <stp/>
        <stp>VOLUME</stp>
        <stp>.SPY250930C559</stp>
        <tr r="R28" s="2"/>
        <tr r="R28" s="2"/>
      </tp>
      <tp>
        <v>-0.94</v>
        <stp/>
        <stp>DELTA</stp>
        <stp>.SPXW250509P5820</stp>
        <tr r="CG90" s="1"/>
        <tr r="CG90" s="1"/>
      </tp>
      <tp>
        <v>0.03</v>
        <stp/>
        <stp>DELTA</stp>
        <stp>.SPXW250509C5820</stp>
        <tr r="CF90" s="1"/>
        <tr r="CF90" s="1"/>
      </tp>
      <tp>
        <v>-0.95</v>
        <stp/>
        <stp>DELTA</stp>
        <stp>.SPXW250509P5830</stp>
        <tr r="CG89" s="1"/>
        <tr r="CG89" s="1"/>
      </tp>
      <tp>
        <v>0.02</v>
        <stp/>
        <stp>DELTA</stp>
        <stp>.SPXW250509C5830</stp>
        <tr r="CF89" s="1"/>
        <tr r="CF89" s="1"/>
      </tp>
      <tp>
        <v>-0.93</v>
        <stp/>
        <stp>DELTA</stp>
        <stp>.SPXW250509P5800</stp>
        <tr r="CG92" s="1"/>
        <tr r="CG92" s="1"/>
      </tp>
      <tp>
        <v>0.04</v>
        <stp/>
        <stp>DELTA</stp>
        <stp>.SPXW250509C5800</stp>
        <tr r="CF92" s="1"/>
        <tr r="CF92" s="1"/>
      </tp>
      <tp>
        <v>-0.94</v>
        <stp/>
        <stp>DELTA</stp>
        <stp>.SPXW250509P5810</stp>
        <tr r="CG91" s="1"/>
        <tr r="CG91" s="1"/>
      </tp>
      <tp>
        <v>0.03</v>
        <stp/>
        <stp>DELTA</stp>
        <stp>.SPXW250509C5810</stp>
        <tr r="CF91" s="1"/>
        <tr r="CF91" s="1"/>
      </tp>
      <tp>
        <v>-0.96</v>
        <stp/>
        <stp>DELTA</stp>
        <stp>.SPXW250509P5860</stp>
        <tr r="CG86" s="1"/>
        <tr r="CG86" s="1"/>
      </tp>
      <tp>
        <v>0.01</v>
        <stp/>
        <stp>DELTA</stp>
        <stp>.SPXW250509C5860</stp>
        <tr r="CF86" s="1"/>
        <tr r="CF86" s="1"/>
      </tp>
      <tp>
        <v>-0.96</v>
        <stp/>
        <stp>DELTA</stp>
        <stp>.SPXW250509P5870</stp>
        <tr r="CG85" s="1"/>
        <tr r="CG85" s="1"/>
      </tp>
      <tp>
        <v>0.01</v>
        <stp/>
        <stp>DELTA</stp>
        <stp>.SPXW250509C5870</stp>
        <tr r="CF85" s="1"/>
        <tr r="CF85" s="1"/>
      </tp>
      <tp>
        <v>-0.95</v>
        <stp/>
        <stp>DELTA</stp>
        <stp>.SPXW250509P5840</stp>
        <tr r="CG88" s="1"/>
        <tr r="CG88" s="1"/>
      </tp>
      <tp>
        <v>0.02</v>
        <stp/>
        <stp>DELTA</stp>
        <stp>.SPXW250509C5840</stp>
        <tr r="CF88" s="1"/>
        <tr r="CF88" s="1"/>
      </tp>
      <tp>
        <v>-0.95</v>
        <stp/>
        <stp>DELTA</stp>
        <stp>.SPXW250509P5850</stp>
        <tr r="CG87" s="1"/>
        <tr r="CG87" s="1"/>
      </tp>
      <tp>
        <v>0.01</v>
        <stp/>
        <stp>DELTA</stp>
        <stp>.SPXW250509C5850</stp>
        <tr r="CF87" s="1"/>
        <tr r="CF87" s="1"/>
      </tp>
      <tp>
        <v>-1</v>
        <stp/>
        <stp>DELTA</stp>
        <stp>.SPXW250506P5850</stp>
        <tr r="CE87" s="1"/>
        <tr r="CE87" s="1"/>
      </tp>
      <tp>
        <v>0</v>
        <stp/>
        <stp>DELTA</stp>
        <stp>.SPXW250506C5850</stp>
        <tr r="CD87" s="1"/>
        <tr r="CD87" s="1"/>
      </tp>
      <tp>
        <v>-1</v>
        <stp/>
        <stp>DELTA</stp>
        <stp>.SPXW250506P5840</stp>
        <tr r="CE88" s="1"/>
        <tr r="CE88" s="1"/>
      </tp>
      <tp>
        <v>0</v>
        <stp/>
        <stp>DELTA</stp>
        <stp>.SPXW250506C5840</stp>
        <tr r="CD88" s="1"/>
        <tr r="CD88" s="1"/>
      </tp>
      <tp>
        <v>-1</v>
        <stp/>
        <stp>DELTA</stp>
        <stp>.SPXW250506P5870</stp>
        <tr r="CE85" s="1"/>
        <tr r="CE85" s="1"/>
      </tp>
      <tp>
        <v>0</v>
        <stp/>
        <stp>DELTA</stp>
        <stp>.SPXW250506C5870</stp>
        <tr r="CD85" s="1"/>
        <tr r="CD85" s="1"/>
      </tp>
      <tp>
        <v>-1</v>
        <stp/>
        <stp>DELTA</stp>
        <stp>.SPXW250506P5860</stp>
        <tr r="CE86" s="1"/>
        <tr r="CE86" s="1"/>
      </tp>
      <tp>
        <v>0</v>
        <stp/>
        <stp>DELTA</stp>
        <stp>.SPXW250506C5860</stp>
        <tr r="CD86" s="1"/>
        <tr r="CD86" s="1"/>
      </tp>
      <tp>
        <v>-1</v>
        <stp/>
        <stp>DELTA</stp>
        <stp>.SPXW250506P5810</stp>
        <tr r="CE91" s="1"/>
        <tr r="CE91" s="1"/>
      </tp>
      <tp>
        <v>0</v>
        <stp/>
        <stp>DELTA</stp>
        <stp>.SPXW250506C5810</stp>
        <tr r="CD91" s="1"/>
        <tr r="CD91" s="1"/>
      </tp>
      <tp>
        <v>-1</v>
        <stp/>
        <stp>DELTA</stp>
        <stp>.SPXW250506P5800</stp>
        <tr r="CE92" s="1"/>
        <tr r="CE92" s="1"/>
      </tp>
      <tp>
        <v>0</v>
        <stp/>
        <stp>DELTA</stp>
        <stp>.SPXW250506C5800</stp>
        <tr r="CD92" s="1"/>
        <tr r="CD92" s="1"/>
      </tp>
      <tp>
        <v>-1</v>
        <stp/>
        <stp>DELTA</stp>
        <stp>.SPXW250506P5830</stp>
        <tr r="CE89" s="1"/>
        <tr r="CE89" s="1"/>
      </tp>
      <tp>
        <v>0</v>
        <stp/>
        <stp>DELTA</stp>
        <stp>.SPXW250506C5830</stp>
        <tr r="CD89" s="1"/>
        <tr r="CD89" s="1"/>
      </tp>
      <tp>
        <v>-1</v>
        <stp/>
        <stp>DELTA</stp>
        <stp>.SPXW250506P5820</stp>
        <tr r="CE90" s="1"/>
        <tr r="CE90" s="1"/>
      </tp>
      <tp>
        <v>0</v>
        <stp/>
        <stp>DELTA</stp>
        <stp>.SPXW250506C5820</stp>
        <tr r="CD90" s="1"/>
        <tr r="CD90" s="1"/>
      </tp>
      <tp t="s">
        <v>N/A</v>
        <stp/>
        <stp>VOLUME</stp>
        <stp>.SPY250815P582</stp>
        <tr r="O5" s="2"/>
      </tp>
      <tp t="s">
        <v>N/A</v>
        <stp/>
        <stp>VOLUME</stp>
        <stp>.SPY250815C582</stp>
        <tr r="O5" s="2"/>
      </tp>
      <tp t="s">
        <v>N/A</v>
        <stp/>
        <stp>VOLUME</stp>
        <stp>.SPY250815P581</stp>
        <tr r="O6" s="2"/>
      </tp>
      <tp t="s">
        <v>N/A</v>
        <stp/>
        <stp>VOLUME</stp>
        <stp>.SPY250815C581</stp>
        <tr r="O6" s="2"/>
      </tp>
      <tp>
        <v>26</v>
        <stp/>
        <stp>VOLUME</stp>
        <stp>.SPY250815P580</stp>
        <tr r="O7" s="2"/>
        <tr r="O7" s="2"/>
      </tp>
      <tp>
        <v>374</v>
        <stp/>
        <stp>VOLUME</stp>
        <stp>.SPY250815C580</stp>
        <tr r="O7" s="2"/>
        <tr r="O7" s="2"/>
      </tp>
      <tp t="s">
        <v>N/A</v>
        <stp/>
        <stp>VOLUME</stp>
        <stp>.QQQ251121P495</stp>
        <tr r="U53" s="2"/>
      </tp>
      <tp>
        <v>26</v>
        <stp/>
        <stp>VOLUME</stp>
        <stp>.QQQ251121C495</stp>
        <tr r="U53" s="2"/>
        <tr r="U53" s="2"/>
      </tp>
      <tp t="s">
        <v>N/A</v>
        <stp/>
        <stp>VOLUME</stp>
        <stp>.QQQ251121P494</stp>
        <tr r="U54" s="2"/>
      </tp>
      <tp t="s">
        <v>N/A</v>
        <stp/>
        <stp>VOLUME</stp>
        <stp>.QQQ251121C494</stp>
        <tr r="U54" s="2"/>
      </tp>
      <tp t="s">
        <v>N/A</v>
        <stp/>
        <stp>VOLUME</stp>
        <stp>.QQQ251121P497</stp>
        <tr r="U51" s="2"/>
      </tp>
      <tp t="s">
        <v>N/A</v>
        <stp/>
        <stp>VOLUME</stp>
        <stp>.QQQ251121C497</stp>
        <tr r="U51" s="2"/>
      </tp>
      <tp t="s">
        <v>N/A</v>
        <stp/>
        <stp>VOLUME</stp>
        <stp>.QQQ251121P496</stp>
        <tr r="U52" s="2"/>
      </tp>
      <tp t="s">
        <v>N/A</v>
        <stp/>
        <stp>VOLUME</stp>
        <stp>.QQQ251121C496</stp>
        <tr r="U52" s="2"/>
      </tp>
      <tp t="s">
        <v>N/A</v>
        <stp/>
        <stp>VOLUME</stp>
        <stp>.QQQ251121P491</stp>
        <tr r="U57" s="2"/>
      </tp>
      <tp t="s">
        <v>N/A</v>
        <stp/>
        <stp>VOLUME</stp>
        <stp>.QQQ251128P498</stp>
        <tr r="V50" s="2"/>
      </tp>
      <tp t="s">
        <v>N/A</v>
        <stp/>
        <stp>VOLUME</stp>
        <stp>.QQQ251121C491</stp>
        <tr r="U57" s="2"/>
      </tp>
      <tp t="s">
        <v>N/A</v>
        <stp/>
        <stp>VOLUME</stp>
        <stp>.QQQ251128C498</stp>
        <tr r="V50" s="2"/>
      </tp>
      <tp>
        <v>151</v>
        <stp/>
        <stp>VOLUME</stp>
        <stp>.QQQ251121P490</stp>
        <tr r="U58" s="2"/>
        <tr r="U58" s="2"/>
      </tp>
      <tp t="s">
        <v>N/A</v>
        <stp/>
        <stp>VOLUME</stp>
        <stp>.QQQ251128P499</stp>
        <tr r="V49" s="2"/>
      </tp>
      <tp>
        <v>6</v>
        <stp/>
        <stp>VOLUME</stp>
        <stp>.QQQ251121C490</stp>
        <tr r="U58" s="2"/>
        <tr r="U58" s="2"/>
      </tp>
      <tp t="s">
        <v>N/A</v>
        <stp/>
        <stp>VOLUME</stp>
        <stp>.QQQ251128C499</stp>
        <tr r="V49" s="2"/>
      </tp>
      <tp t="s">
        <v>N/A</v>
        <stp/>
        <stp>VOLUME</stp>
        <stp>.QQQ251121P493</stp>
        <tr r="U55" s="2"/>
      </tp>
      <tp t="s">
        <v>N/A</v>
        <stp/>
        <stp>VOLUME</stp>
        <stp>.QQQ251121C493</stp>
        <tr r="U55" s="2"/>
      </tp>
      <tp t="s">
        <v>N/A</v>
        <stp/>
        <stp>VOLUME</stp>
        <stp>.QQQ251121P492</stp>
        <tr r="U56" s="2"/>
      </tp>
      <tp t="s">
        <v>N/A</v>
        <stp/>
        <stp>VOLUME</stp>
        <stp>.QQQ251121C492</stp>
        <tr r="U56" s="2"/>
      </tp>
      <tp t="s">
        <v>N/A</v>
        <stp/>
        <stp>VOLUME</stp>
        <stp>.QQQ251128P494</stp>
        <tr r="V54" s="2"/>
      </tp>
      <tp t="s">
        <v>N/A</v>
        <stp/>
        <stp>VOLUME</stp>
        <stp>.QQQ251128C494</stp>
        <tr r="V54" s="2"/>
      </tp>
      <tp t="s">
        <v>N/A</v>
        <stp/>
        <stp>VOLUME</stp>
        <stp>.QQQ251128P495</stp>
        <tr r="V53" s="2"/>
      </tp>
      <tp t="s">
        <v>N/A</v>
        <stp/>
        <stp>VOLUME</stp>
        <stp>.QQQ251128C495</stp>
        <tr r="V53" s="2"/>
      </tp>
      <tp t="s">
        <v>N/A</v>
        <stp/>
        <stp>VOLUME</stp>
        <stp>.QQQ251128P496</stp>
        <tr r="V52" s="2"/>
      </tp>
      <tp t="s">
        <v>N/A</v>
        <stp/>
        <stp>VOLUME</stp>
        <stp>.QQQ251128C496</stp>
        <tr r="V52" s="2"/>
      </tp>
      <tp t="s">
        <v>N/A</v>
        <stp/>
        <stp>VOLUME</stp>
        <stp>.QQQ251128P497</stp>
        <tr r="V51" s="2"/>
      </tp>
      <tp t="s">
        <v>N/A</v>
        <stp/>
        <stp>VOLUME</stp>
        <stp>.QQQ251128C497</stp>
        <tr r="V51" s="2"/>
      </tp>
      <tp t="s">
        <v>N/A</v>
        <stp/>
        <stp>VOLUME</stp>
        <stp>.QQQ251121P499</stp>
        <tr r="U49" s="2"/>
      </tp>
      <tp t="s">
        <v>N/A</v>
        <stp/>
        <stp>VOLUME</stp>
        <stp>.QQQ251128P490</stp>
        <tr r="V58" s="2"/>
      </tp>
      <tp t="s">
        <v>N/A</v>
        <stp/>
        <stp>VOLUME</stp>
        <stp>.QQQ251121C499</stp>
        <tr r="U49" s="2"/>
      </tp>
      <tp t="s">
        <v>N/A</v>
        <stp/>
        <stp>VOLUME</stp>
        <stp>.QQQ251128C490</stp>
        <tr r="V58" s="2"/>
      </tp>
      <tp t="s">
        <v>N/A</v>
        <stp/>
        <stp>VOLUME</stp>
        <stp>.QQQ251121P498</stp>
        <tr r="U50" s="2"/>
      </tp>
      <tp t="s">
        <v>N/A</v>
        <stp/>
        <stp>VOLUME</stp>
        <stp>.QQQ251128P491</stp>
        <tr r="V57" s="2"/>
      </tp>
      <tp t="s">
        <v>N/A</v>
        <stp/>
        <stp>VOLUME</stp>
        <stp>.QQQ251121C498</stp>
        <tr r="U50" s="2"/>
      </tp>
      <tp t="s">
        <v>N/A</v>
        <stp/>
        <stp>VOLUME</stp>
        <stp>.QQQ251128C491</stp>
        <tr r="V57" s="2"/>
      </tp>
      <tp t="s">
        <v>N/A</v>
        <stp/>
        <stp>VOLUME</stp>
        <stp>.QQQ251128P492</stp>
        <tr r="V56" s="2"/>
      </tp>
      <tp t="s">
        <v>N/A</v>
        <stp/>
        <stp>VOLUME</stp>
        <stp>.QQQ251128C492</stp>
        <tr r="V56" s="2"/>
      </tp>
      <tp t="s">
        <v>N/A</v>
        <stp/>
        <stp>VOLUME</stp>
        <stp>.QQQ251128P493</stp>
        <tr r="V55" s="2"/>
      </tp>
      <tp t="s">
        <v>N/A</v>
        <stp/>
        <stp>VOLUME</stp>
        <stp>.QQQ251128C493</stp>
        <tr r="V55" s="2"/>
      </tp>
      <tp>
        <v>6</v>
        <stp/>
        <stp>VOLUME</stp>
        <stp>.QQQ251121P485</stp>
        <tr r="U63" s="2"/>
        <tr r="U63" s="2"/>
      </tp>
      <tp>
        <v>28</v>
        <stp/>
        <stp>VOLUME</stp>
        <stp>.QQQ251121C485</stp>
        <tr r="U63" s="2"/>
        <tr r="U63" s="2"/>
      </tp>
      <tp t="s">
        <v>N/A</v>
        <stp/>
        <stp>VOLUME</stp>
        <stp>.QQQ251121P484</stp>
        <tr r="U64" s="2"/>
      </tp>
      <tp t="s">
        <v>N/A</v>
        <stp/>
        <stp>VOLUME</stp>
        <stp>.QQQ251121C484</stp>
        <tr r="U64" s="2"/>
      </tp>
      <tp t="s">
        <v>N/A</v>
        <stp/>
        <stp>VOLUME</stp>
        <stp>.QQQ251121P487</stp>
        <tr r="U61" s="2"/>
      </tp>
      <tp t="s">
        <v>N/A</v>
        <stp/>
        <stp>VOLUME</stp>
        <stp>.QQQ251121C487</stp>
        <tr r="U61" s="2"/>
      </tp>
      <tp t="s">
        <v>N/A</v>
        <stp/>
        <stp>VOLUME</stp>
        <stp>.QQQ251121P486</stp>
        <tr r="U62" s="2"/>
      </tp>
      <tp t="s">
        <v>N/A</v>
        <stp/>
        <stp>VOLUME</stp>
        <stp>.QQQ251121C486</stp>
        <tr r="U62" s="2"/>
      </tp>
      <tp t="s">
        <v>N/A</v>
        <stp/>
        <stp>VOLUME</stp>
        <stp>.QQQ251121P481</stp>
        <tr r="U67" s="2"/>
      </tp>
      <tp t="s">
        <v>N/A</v>
        <stp/>
        <stp>VOLUME</stp>
        <stp>.QQQ251128P488</stp>
        <tr r="V60" s="2"/>
      </tp>
      <tp t="s">
        <v>N/A</v>
        <stp/>
        <stp>VOLUME</stp>
        <stp>.QQQ251121C481</stp>
        <tr r="U67" s="2"/>
      </tp>
      <tp t="s">
        <v>N/A</v>
        <stp/>
        <stp>VOLUME</stp>
        <stp>.QQQ251128C488</stp>
        <tr r="V60" s="2"/>
      </tp>
      <tp>
        <v>13</v>
        <stp/>
        <stp>VOLUME</stp>
        <stp>.QQQ251121P480</stp>
        <tr r="U68" s="2"/>
        <tr r="U68" s="2"/>
      </tp>
      <tp t="s">
        <v>N/A</v>
        <stp/>
        <stp>VOLUME</stp>
        <stp>.QQQ251128P489</stp>
        <tr r="V59" s="2"/>
      </tp>
      <tp>
        <v>13</v>
        <stp/>
        <stp>VOLUME</stp>
        <stp>.QQQ251121C480</stp>
        <tr r="U68" s="2"/>
        <tr r="U68" s="2"/>
      </tp>
      <tp t="s">
        <v>N/A</v>
        <stp/>
        <stp>VOLUME</stp>
        <stp>.QQQ251128C489</stp>
        <tr r="V59" s="2"/>
      </tp>
      <tp t="s">
        <v>N/A</v>
        <stp/>
        <stp>VOLUME</stp>
        <stp>.QQQ251121P483</stp>
        <tr r="U65" s="2"/>
      </tp>
      <tp t="s">
        <v>N/A</v>
        <stp/>
        <stp>VOLUME</stp>
        <stp>.QQQ251121C483</stp>
        <tr r="U65" s="2"/>
      </tp>
      <tp t="s">
        <v>N/A</v>
        <stp/>
        <stp>VOLUME</stp>
        <stp>.QQQ251121P482</stp>
        <tr r="U66" s="2"/>
      </tp>
      <tp t="s">
        <v>N/A</v>
        <stp/>
        <stp>VOLUME</stp>
        <stp>.QQQ251121C482</stp>
        <tr r="U66" s="2"/>
      </tp>
      <tp t="s">
        <v>N/A</v>
        <stp/>
        <stp>VOLUME</stp>
        <stp>.QQQ251128P484</stp>
        <tr r="V64" s="2"/>
      </tp>
      <tp t="s">
        <v>N/A</v>
        <stp/>
        <stp>VOLUME</stp>
        <stp>.QQQ251128C484</stp>
        <tr r="V64" s="2"/>
      </tp>
      <tp t="s">
        <v>N/A</v>
        <stp/>
        <stp>VOLUME</stp>
        <stp>.QQQ251128P485</stp>
        <tr r="V63" s="2"/>
      </tp>
      <tp t="s">
        <v>N/A</v>
        <stp/>
        <stp>VOLUME</stp>
        <stp>.QQQ251128C485</stp>
        <tr r="V63" s="2"/>
      </tp>
      <tp t="s">
        <v>N/A</v>
        <stp/>
        <stp>VOLUME</stp>
        <stp>.QQQ251128P486</stp>
        <tr r="V62" s="2"/>
      </tp>
      <tp t="s">
        <v>N/A</v>
        <stp/>
        <stp>VOLUME</stp>
        <stp>.QQQ251128C486</stp>
        <tr r="V62" s="2"/>
      </tp>
      <tp t="s">
        <v>N/A</v>
        <stp/>
        <stp>VOLUME</stp>
        <stp>.QQQ251128P487</stp>
        <tr r="V61" s="2"/>
      </tp>
      <tp t="s">
        <v>N/A</v>
        <stp/>
        <stp>VOLUME</stp>
        <stp>.QQQ251128C487</stp>
        <tr r="V61" s="2"/>
      </tp>
      <tp t="s">
        <v>N/A</v>
        <stp/>
        <stp>VOLUME</stp>
        <stp>.QQQ251121P489</stp>
        <tr r="U59" s="2"/>
      </tp>
      <tp t="s">
        <v>N/A</v>
        <stp/>
        <stp>VOLUME</stp>
        <stp>.QQQ251128P480</stp>
        <tr r="V68" s="2"/>
      </tp>
      <tp t="s">
        <v>N/A</v>
        <stp/>
        <stp>VOLUME</stp>
        <stp>.QQQ251121C489</stp>
        <tr r="U59" s="2"/>
      </tp>
      <tp t="s">
        <v>N/A</v>
        <stp/>
        <stp>VOLUME</stp>
        <stp>.QQQ251128C480</stp>
        <tr r="V68" s="2"/>
      </tp>
      <tp t="s">
        <v>N/A</v>
        <stp/>
        <stp>VOLUME</stp>
        <stp>.QQQ251121P488</stp>
        <tr r="U60" s="2"/>
      </tp>
      <tp t="s">
        <v>N/A</v>
        <stp/>
        <stp>VOLUME</stp>
        <stp>.QQQ251128P481</stp>
        <tr r="V67" s="2"/>
      </tp>
      <tp t="s">
        <v>N/A</v>
        <stp/>
        <stp>VOLUME</stp>
        <stp>.SPY250829P582</stp>
        <tr r="P5" s="2"/>
      </tp>
      <tp t="s">
        <v>N/A</v>
        <stp/>
        <stp>VOLUME</stp>
        <stp>.QQQ251121C488</stp>
        <tr r="U60" s="2"/>
      </tp>
      <tp t="s">
        <v>N/A</v>
        <stp/>
        <stp>VOLUME</stp>
        <stp>.QQQ251128C481</stp>
        <tr r="V67" s="2"/>
      </tp>
      <tp>
        <v>3</v>
        <stp/>
        <stp>VOLUME</stp>
        <stp>.SPY250829C582</stp>
        <tr r="P5" s="2"/>
        <tr r="P5" s="2"/>
      </tp>
      <tp t="s">
        <v>N/A</v>
        <stp/>
        <stp>VOLUME</stp>
        <stp>.QQQ251128P482</stp>
        <tr r="V66" s="2"/>
      </tp>
      <tp t="s">
        <v>N/A</v>
        <stp/>
        <stp>VOLUME</stp>
        <stp>.SPY250829P581</stp>
        <tr r="P6" s="2"/>
      </tp>
      <tp t="s">
        <v>N/A</v>
        <stp/>
        <stp>VOLUME</stp>
        <stp>.QQQ251128C482</stp>
        <tr r="V66" s="2"/>
      </tp>
      <tp>
        <v>1</v>
        <stp/>
        <stp>VOLUME</stp>
        <stp>.SPY250829C581</stp>
        <tr r="P6" s="2"/>
        <tr r="P6" s="2"/>
      </tp>
      <tp t="s">
        <v>N/A</v>
        <stp/>
        <stp>VOLUME</stp>
        <stp>.QQQ251128P483</stp>
        <tr r="V65" s="2"/>
      </tp>
      <tp>
        <v>21</v>
        <stp/>
        <stp>VOLUME</stp>
        <stp>.SPY250829P580</stp>
        <tr r="P7" s="2"/>
        <tr r="P7" s="2"/>
      </tp>
      <tp t="s">
        <v>N/A</v>
        <stp/>
        <stp>VOLUME</stp>
        <stp>.QQQ251128C483</stp>
        <tr r="V65" s="2"/>
      </tp>
      <tp>
        <v>3</v>
        <stp/>
        <stp>VOLUME</stp>
        <stp>.SPY250829C580</stp>
        <tr r="P7" s="2"/>
        <tr r="P7" s="2"/>
      </tp>
      <tp t="s">
        <v>N/A</v>
        <stp/>
        <stp>VOLUME</stp>
        <stp>.QQQ251017P502</stp>
        <tr r="S46" s="2"/>
      </tp>
      <tp t="s">
        <v>N/A</v>
        <stp/>
        <stp>VOLUME</stp>
        <stp>.QQQ251017C502</stp>
        <tr r="S46" s="2"/>
      </tp>
      <tp t="s">
        <v>N/A</v>
        <stp/>
        <stp>VOLUME</stp>
        <stp>.QQQ251017P501</stp>
        <tr r="S47" s="2"/>
      </tp>
      <tp t="s">
        <v>N/A</v>
        <stp/>
        <stp>VOLUME</stp>
        <stp>.QQQ251017C501</stp>
        <tr r="S47" s="2"/>
      </tp>
      <tp t="s">
        <v>N/A</v>
        <stp/>
        <stp>VOLUME</stp>
        <stp>.QQQ251017P500</stp>
        <tr r="S48" s="2"/>
      </tp>
      <tp t="s">
        <v>N/A</v>
        <stp/>
        <stp>VOLUME</stp>
        <stp>.QQQ251017C500</stp>
        <tr r="S48" s="2"/>
      </tp>
      <tp t="s">
        <v>N/A</v>
        <stp/>
        <stp>VOLUME</stp>
        <stp>.QQQ251031P501</stp>
        <tr r="T47" s="2"/>
      </tp>
      <tp t="s">
        <v>N/A</v>
        <stp/>
        <stp>VOLUME</stp>
        <stp>.QQQ251031C501</stp>
        <tr r="T47" s="2"/>
      </tp>
      <tp t="s">
        <v>N/A</v>
        <stp/>
        <stp>VOLUME</stp>
        <stp>.QQQ251031P500</stp>
        <tr r="T48" s="2"/>
      </tp>
      <tp t="s">
        <v>N/A</v>
        <stp/>
        <stp>VOLUME</stp>
        <stp>.QQQ251031C500</stp>
        <tr r="T48" s="2"/>
      </tp>
      <tp t="s">
        <v>N/A</v>
        <stp/>
        <stp>VOLUME</stp>
        <stp>.QQQ251031P502</stp>
        <tr r="T46" s="2"/>
      </tp>
      <tp t="s">
        <v>N/A</v>
        <stp/>
        <stp>VOLUME</stp>
        <stp>.QQQ251031C502</stp>
        <tr r="T46" s="2"/>
      </tp>
      <tp>
        <v>14</v>
        <stp/>
        <stp>VOLUME</stp>
        <stp>.QQQ251121P475</stp>
        <tr r="U73" s="2"/>
        <tr r="U73" s="2"/>
      </tp>
      <tp>
        <v>6</v>
        <stp/>
        <stp>VOLUME</stp>
        <stp>.QQQ251121C475</stp>
        <tr r="U73" s="2"/>
        <tr r="U73" s="2"/>
      </tp>
      <tp t="s">
        <v>N/A</v>
        <stp/>
        <stp>VOLUME</stp>
        <stp>.QQQ251121P474</stp>
        <tr r="U74" s="2"/>
      </tp>
      <tp t="s">
        <v>N/A</v>
        <stp/>
        <stp>VOLUME</stp>
        <stp>.QQQ251121C474</stp>
        <tr r="U74" s="2"/>
      </tp>
      <tp t="s">
        <v>N/A</v>
        <stp/>
        <stp>VOLUME</stp>
        <stp>.QQQ251121P477</stp>
        <tr r="U71" s="2"/>
      </tp>
      <tp t="s">
        <v>N/A</v>
        <stp/>
        <stp>VOLUME</stp>
        <stp>.QQQ251121C477</stp>
        <tr r="U71" s="2"/>
      </tp>
      <tp t="s">
        <v>N/A</v>
        <stp/>
        <stp>VOLUME</stp>
        <stp>.QQQ251121P476</stp>
        <tr r="U72" s="2"/>
      </tp>
      <tp t="s">
        <v>N/A</v>
        <stp/>
        <stp>VOLUME</stp>
        <stp>.QQQ251121C476</stp>
        <tr r="U72" s="2"/>
      </tp>
      <tp t="s">
        <v>N/A</v>
        <stp/>
        <stp>VOLUME</stp>
        <stp>.QQQ251121P471</stp>
        <tr r="U77" s="2"/>
      </tp>
      <tp t="s">
        <v>N/A</v>
        <stp/>
        <stp>VOLUME</stp>
        <stp>.QQQ251128P478</stp>
        <tr r="V70" s="2"/>
      </tp>
      <tp t="s">
        <v>N/A</v>
        <stp/>
        <stp>VOLUME</stp>
        <stp>.QQQ251121C471</stp>
        <tr r="U77" s="2"/>
      </tp>
      <tp t="s">
        <v>N/A</v>
        <stp/>
        <stp>VOLUME</stp>
        <stp>.QQQ251128C478</stp>
        <tr r="V70" s="2"/>
      </tp>
      <tp>
        <v>51</v>
        <stp/>
        <stp>VOLUME</stp>
        <stp>.QQQ251121P470</stp>
        <tr r="U78" s="2"/>
        <tr r="U78" s="2"/>
      </tp>
      <tp t="s">
        <v>N/A</v>
        <stp/>
        <stp>VOLUME</stp>
        <stp>.QQQ251128P479</stp>
        <tr r="V69" s="2"/>
      </tp>
      <tp>
        <v>3</v>
        <stp/>
        <stp>VOLUME</stp>
        <stp>.QQQ251121C470</stp>
        <tr r="U78" s="2"/>
        <tr r="U78" s="2"/>
      </tp>
      <tp t="s">
        <v>N/A</v>
        <stp/>
        <stp>VOLUME</stp>
        <stp>.QQQ251128C479</stp>
        <tr r="V69" s="2"/>
      </tp>
      <tp t="s">
        <v>N/A</v>
        <stp/>
        <stp>VOLUME</stp>
        <stp>.QQQ251121P473</stp>
        <tr r="U75" s="2"/>
      </tp>
      <tp t="s">
        <v>N/A</v>
        <stp/>
        <stp>VOLUME</stp>
        <stp>.SPY250829P579</stp>
        <tr r="P8" s="2"/>
      </tp>
      <tp t="s">
        <v>N/A</v>
        <stp/>
        <stp>VOLUME</stp>
        <stp>.QQQ251121C473</stp>
        <tr r="U75" s="2"/>
      </tp>
      <tp>
        <v>1</v>
        <stp/>
        <stp>VOLUME</stp>
        <stp>.SPY250829C579</stp>
        <tr r="P8" s="2"/>
        <tr r="P8" s="2"/>
      </tp>
      <tp t="s">
        <v>N/A</v>
        <stp/>
        <stp>VOLUME</stp>
        <stp>.QQQ251121P472</stp>
        <tr r="U76" s="2"/>
      </tp>
      <tp t="s">
        <v>N/A</v>
        <stp/>
        <stp>VOLUME</stp>
        <stp>.SPY250829P578</stp>
        <tr r="P9" s="2"/>
      </tp>
      <tp t="s">
        <v>N/A</v>
        <stp/>
        <stp>VOLUME</stp>
        <stp>.QQQ251121C472</stp>
        <tr r="U76" s="2"/>
      </tp>
      <tp t="s">
        <v>N/A</v>
        <stp/>
        <stp>VOLUME</stp>
        <stp>.SPY250829C578</stp>
        <tr r="P9" s="2"/>
      </tp>
      <tp t="s">
        <v>N/A</v>
        <stp/>
        <stp>VOLUME</stp>
        <stp>.QQQ251128P474</stp>
        <tr r="V74" s="2"/>
      </tp>
      <tp t="s">
        <v>N/A</v>
        <stp/>
        <stp>VOLUME</stp>
        <stp>.SPY250829P577</stp>
        <tr r="P10" s="2"/>
      </tp>
      <tp t="s">
        <v>N/A</v>
        <stp/>
        <stp>VOLUME</stp>
        <stp>.QQQ251128C474</stp>
        <tr r="V74" s="2"/>
      </tp>
      <tp t="s">
        <v>N/A</v>
        <stp/>
        <stp>VOLUME</stp>
        <stp>.SPY250829C577</stp>
        <tr r="P10" s="2"/>
      </tp>
      <tp t="s">
        <v>N/A</v>
        <stp/>
        <stp>VOLUME</stp>
        <stp>.QQQ251128P475</stp>
        <tr r="V73" s="2"/>
      </tp>
      <tp t="s">
        <v>N/A</v>
        <stp/>
        <stp>VOLUME</stp>
        <stp>.SPY250829P576</stp>
        <tr r="P11" s="2"/>
      </tp>
      <tp t="s">
        <v>N/A</v>
        <stp/>
        <stp>VOLUME</stp>
        <stp>.QQQ251128C475</stp>
        <tr r="V73" s="2"/>
      </tp>
      <tp t="s">
        <v>N/A</v>
        <stp/>
        <stp>VOLUME</stp>
        <stp>.SPY250829C576</stp>
        <tr r="P11" s="2"/>
      </tp>
      <tp t="s">
        <v>N/A</v>
        <stp/>
        <stp>VOLUME</stp>
        <stp>.QQQ251128P476</stp>
        <tr r="V72" s="2"/>
      </tp>
      <tp>
        <v>10</v>
        <stp/>
        <stp>VOLUME</stp>
        <stp>.SPY250815P549</stp>
        <tr r="O38" s="2"/>
        <tr r="O38" s="2"/>
      </tp>
      <tp>
        <v>19</v>
        <stp/>
        <stp>VOLUME</stp>
        <stp>.SPY250829P575</stp>
        <tr r="P12" s="2"/>
        <tr r="P12" s="2"/>
      </tp>
      <tp t="s">
        <v>N/A</v>
        <stp/>
        <stp>VOLUME</stp>
        <stp>.QQQ251128C476</stp>
        <tr r="V72" s="2"/>
      </tp>
      <tp t="s">
        <v>N/A</v>
        <stp/>
        <stp>VOLUME</stp>
        <stp>.SPY250815C549</stp>
        <tr r="O38" s="2"/>
      </tp>
      <tp>
        <v>9</v>
        <stp/>
        <stp>VOLUME</stp>
        <stp>.SPY250829C575</stp>
        <tr r="P12" s="2"/>
        <tr r="P12" s="2"/>
      </tp>
      <tp t="s">
        <v>N/A</v>
        <stp/>
        <stp>VOLUME</stp>
        <stp>.QQQ251128P477</stp>
        <tr r="V71" s="2"/>
      </tp>
      <tp>
        <v>9</v>
        <stp/>
        <stp>VOLUME</stp>
        <stp>.SPY250815P548</stp>
        <tr r="O39" s="2"/>
        <tr r="O39" s="2"/>
      </tp>
      <tp t="s">
        <v>N/A</v>
        <stp/>
        <stp>VOLUME</stp>
        <stp>.SPY250829P574</stp>
        <tr r="P13" s="2"/>
      </tp>
      <tp t="s">
        <v>N/A</v>
        <stp/>
        <stp>VOLUME</stp>
        <stp>.QQQ251128C477</stp>
        <tr r="V71" s="2"/>
      </tp>
      <tp>
        <v>2</v>
        <stp/>
        <stp>VOLUME</stp>
        <stp>.SPY250815C548</stp>
        <tr r="O39" s="2"/>
        <tr r="O39" s="2"/>
      </tp>
      <tp t="s">
        <v>N/A</v>
        <stp/>
        <stp>VOLUME</stp>
        <stp>.SPY250829C574</stp>
        <tr r="P13" s="2"/>
      </tp>
      <tp t="s">
        <v>N/A</v>
        <stp/>
        <stp>VOLUME</stp>
        <stp>.QQQ251121P479</stp>
        <tr r="U69" s="2"/>
      </tp>
      <tp t="s">
        <v>N/A</v>
        <stp/>
        <stp>VOLUME</stp>
        <stp>.QQQ251128P470</stp>
        <tr r="V78" s="2"/>
      </tp>
      <tp>
        <v>2</v>
        <stp/>
        <stp>VOLUME</stp>
        <stp>.SPY250829P573</stp>
        <tr r="P14" s="2"/>
        <tr r="P14" s="2"/>
      </tp>
      <tp t="s">
        <v>N/A</v>
        <stp/>
        <stp>VOLUME</stp>
        <stp>.QQQ251121C479</stp>
        <tr r="U69" s="2"/>
      </tp>
      <tp t="s">
        <v>N/A</v>
        <stp/>
        <stp>VOLUME</stp>
        <stp>.QQQ251128C470</stp>
        <tr r="V78" s="2"/>
      </tp>
      <tp>
        <v>4</v>
        <stp/>
        <stp>VOLUME</stp>
        <stp>.SPY250829C573</stp>
        <tr r="P14" s="2"/>
        <tr r="P14" s="2"/>
      </tp>
      <tp t="s">
        <v>N/A</v>
        <stp/>
        <stp>VOLUME</stp>
        <stp>.QQQ251121P478</stp>
        <tr r="U70" s="2"/>
      </tp>
      <tp t="s">
        <v>N/A</v>
        <stp/>
        <stp>VOLUME</stp>
        <stp>.QQQ251128P471</stp>
        <tr r="V77" s="2"/>
      </tp>
      <tp t="s">
        <v>N/A</v>
        <stp/>
        <stp>VOLUME</stp>
        <stp>.SPY250829P572</stp>
        <tr r="P15" s="2"/>
      </tp>
      <tp t="s">
        <v>N/A</v>
        <stp/>
        <stp>VOLUME</stp>
        <stp>.QQQ251121C478</stp>
        <tr r="U70" s="2"/>
      </tp>
      <tp t="s">
        <v>N/A</v>
        <stp/>
        <stp>VOLUME</stp>
        <stp>.QQQ251128C471</stp>
        <tr r="V77" s="2"/>
      </tp>
      <tp t="s">
        <v>N/A</v>
        <stp/>
        <stp>VOLUME</stp>
        <stp>.SPY250829C572</stp>
        <tr r="P15" s="2"/>
      </tp>
      <tp t="s">
        <v>N/A</v>
        <stp/>
        <stp>VOLUME</stp>
        <stp>.QQQ251128P472</stp>
        <tr r="V76" s="2"/>
      </tp>
      <tp t="s">
        <v>N/A</v>
        <stp/>
        <stp>VOLUME</stp>
        <stp>.SPY250829P571</stp>
        <tr r="P16" s="2"/>
      </tp>
      <tp t="s">
        <v>N/A</v>
        <stp/>
        <stp>VOLUME</stp>
        <stp>.QQQ251128C472</stp>
        <tr r="V76" s="2"/>
      </tp>
      <tp t="s">
        <v>N/A</v>
        <stp/>
        <stp>VOLUME</stp>
        <stp>.SPY250829C571</stp>
        <tr r="P16" s="2"/>
      </tp>
      <tp t="s">
        <v>N/A</v>
        <stp/>
        <stp>VOLUME</stp>
        <stp>.QQQ251128P473</stp>
        <tr r="V75" s="2"/>
      </tp>
      <tp>
        <v>6</v>
        <stp/>
        <stp>VOLUME</stp>
        <stp>.SPY250829P570</stp>
        <tr r="P17" s="2"/>
        <tr r="P17" s="2"/>
      </tp>
      <tp t="s">
        <v>N/A</v>
        <stp/>
        <stp>VOLUME</stp>
        <stp>.QQQ251128C473</stp>
        <tr r="V75" s="2"/>
      </tp>
      <tp>
        <v>3</v>
        <stp/>
        <stp>VOLUME</stp>
        <stp>.SPY250829C570</stp>
        <tr r="P17" s="2"/>
        <tr r="P17" s="2"/>
      </tp>
      <tp>
        <v>78</v>
        <stp/>
        <stp>VOLUME</stp>
        <stp>.SPY250815P553</stp>
        <tr r="O34" s="2"/>
        <tr r="O34" s="2"/>
      </tp>
      <tp>
        <v>11</v>
        <stp/>
        <stp>VOLUME</stp>
        <stp>.SPY250815C553</stp>
        <tr r="O34" s="2"/>
        <tr r="O34" s="2"/>
      </tp>
      <tp>
        <v>185</v>
        <stp/>
        <stp>VOLUME</stp>
        <stp>.SPY250815P552</stp>
        <tr r="O35" s="2"/>
        <tr r="O35" s="2"/>
      </tp>
      <tp>
        <v>8</v>
        <stp/>
        <stp>VOLUME</stp>
        <stp>.SPY250815C552</stp>
        <tr r="O35" s="2"/>
        <tr r="O35" s="2"/>
      </tp>
      <tp>
        <v>203</v>
        <stp/>
        <stp>VOLUME</stp>
        <stp>.SPY250815P551</stp>
        <tr r="O36" s="2"/>
        <tr r="O36" s="2"/>
      </tp>
      <tp>
        <v>1</v>
        <stp/>
        <stp>VOLUME</stp>
        <stp>.SPY250815C551</stp>
        <tr r="O36" s="2"/>
        <tr r="O36" s="2"/>
      </tp>
      <tp>
        <v>444</v>
        <stp/>
        <stp>VOLUME</stp>
        <stp>.SPY250815P550</stp>
        <tr r="O37" s="2"/>
        <tr r="O37" s="2"/>
      </tp>
      <tp>
        <v>60</v>
        <stp/>
        <stp>VOLUME</stp>
        <stp>.SPY250815C550</stp>
        <tr r="O37" s="2"/>
        <tr r="O37" s="2"/>
      </tp>
      <tp t="s">
        <v>N/A</v>
        <stp/>
        <stp>VOLUME</stp>
        <stp>.QQQ251128P468</stp>
        <tr r="V80" s="2"/>
      </tp>
      <tp>
        <v>23</v>
        <stp/>
        <stp>VOLUME</stp>
        <stp>.SPY250815P557</stp>
        <tr r="O30" s="2"/>
        <tr r="O30" s="2"/>
      </tp>
      <tp t="s">
        <v>N/A</v>
        <stp/>
        <stp>VOLUME</stp>
        <stp>.QQQ251128C468</stp>
        <tr r="V80" s="2"/>
      </tp>
      <tp>
        <v>1</v>
        <stp/>
        <stp>VOLUME</stp>
        <stp>.SPY250815C557</stp>
        <tr r="O30" s="2"/>
        <tr r="O30" s="2"/>
      </tp>
      <tp t="s">
        <v>N/A</v>
        <stp/>
        <stp>VOLUME</stp>
        <stp>.QQQ251128P469</stp>
        <tr r="V79" s="2"/>
      </tp>
      <tp>
        <v>37</v>
        <stp/>
        <stp>VOLUME</stp>
        <stp>.SPY250815P556</stp>
        <tr r="O31" s="2"/>
        <tr r="O31" s="2"/>
      </tp>
      <tp t="s">
        <v>N/A</v>
        <stp/>
        <stp>VOLUME</stp>
        <stp>.QQQ251128C469</stp>
        <tr r="V79" s="2"/>
      </tp>
      <tp>
        <v>3</v>
        <stp/>
        <stp>VOLUME</stp>
        <stp>.SPY250815C556</stp>
        <tr r="O31" s="2"/>
        <tr r="O31" s="2"/>
      </tp>
      <tp>
        <v>340</v>
        <stp/>
        <stp>VOLUME</stp>
        <stp>.SPY250815P555</stp>
        <tr r="O32" s="2"/>
        <tr r="O32" s="2"/>
      </tp>
      <tp t="s">
        <v>N/A</v>
        <stp/>
        <stp>VOLUME</stp>
        <stp>.SPY250829P569</stp>
        <tr r="P18" s="2"/>
      </tp>
      <tp>
        <v>8</v>
        <stp/>
        <stp>VOLUME</stp>
        <stp>.SPY250815C555</stp>
        <tr r="O32" s="2"/>
        <tr r="O32" s="2"/>
      </tp>
      <tp>
        <v>2</v>
        <stp/>
        <stp>VOLUME</stp>
        <stp>.SPY250829C569</stp>
        <tr r="P18" s="2"/>
        <tr r="P18" s="2"/>
      </tp>
      <tp>
        <v>163</v>
        <stp/>
        <stp>VOLUME</stp>
        <stp>.SPY250815P554</stp>
        <tr r="O33" s="2"/>
        <tr r="O33" s="2"/>
      </tp>
      <tp>
        <v>3</v>
        <stp/>
        <stp>VOLUME</stp>
        <stp>.SPY250829P568</stp>
        <tr r="P19" s="2"/>
        <tr r="P19" s="2"/>
      </tp>
      <tp t="s">
        <v>N/A</v>
        <stp/>
        <stp>VOLUME</stp>
        <stp>.SPY250815C554</stp>
        <tr r="O33" s="2"/>
      </tp>
      <tp t="s">
        <v>N/A</v>
        <stp/>
        <stp>VOLUME</stp>
        <stp>.SPY250829C568</stp>
        <tr r="P19" s="2"/>
      </tp>
      <tp>
        <v>15</v>
        <stp/>
        <stp>VOLUME</stp>
        <stp>.SPY250829P567</stp>
        <tr r="P20" s="2"/>
        <tr r="P20" s="2"/>
      </tp>
      <tp t="s">
        <v>N/A</v>
        <stp/>
        <stp>VOLUME</stp>
        <stp>.SPY250829C567</stp>
        <tr r="P20" s="2"/>
      </tp>
      <tp>
        <v>1</v>
        <stp/>
        <stp>VOLUME</stp>
        <stp>.SPY250829P566</stp>
        <tr r="P21" s="2"/>
        <tr r="P21" s="2"/>
      </tp>
      <tp t="s">
        <v>N/A</v>
        <stp/>
        <stp>VOLUME</stp>
        <stp>.SPY250829C566</stp>
        <tr r="P21" s="2"/>
      </tp>
      <tp>
        <v>441</v>
        <stp/>
        <stp>VOLUME</stp>
        <stp>.SPY250815P559</stp>
        <tr r="O28" s="2"/>
        <tr r="O28" s="2"/>
      </tp>
      <tp>
        <v>93</v>
        <stp/>
        <stp>VOLUME</stp>
        <stp>.SPY250829P565</stp>
        <tr r="P22" s="2"/>
        <tr r="P22" s="2"/>
      </tp>
      <tp>
        <v>14</v>
        <stp/>
        <stp>VOLUME</stp>
        <stp>.SPY250815C559</stp>
        <tr r="O28" s="2"/>
        <tr r="O28" s="2"/>
      </tp>
      <tp>
        <v>9</v>
        <stp/>
        <stp>VOLUME</stp>
        <stp>.SPY250829C565</stp>
        <tr r="P22" s="2"/>
        <tr r="P22" s="2"/>
      </tp>
      <tp>
        <v>24</v>
        <stp/>
        <stp>VOLUME</stp>
        <stp>.SPY250815P558</stp>
        <tr r="O29" s="2"/>
        <tr r="O29" s="2"/>
      </tp>
      <tp>
        <v>35</v>
        <stp/>
        <stp>VOLUME</stp>
        <stp>.SPY250829P564</stp>
        <tr r="P23" s="2"/>
        <tr r="P23" s="2"/>
      </tp>
      <tp>
        <v>10</v>
        <stp/>
        <stp>VOLUME</stp>
        <stp>.SPY250815C558</stp>
        <tr r="O29" s="2"/>
        <tr r="O29" s="2"/>
      </tp>
      <tp>
        <v>3</v>
        <stp/>
        <stp>VOLUME</stp>
        <stp>.SPY250829C564</stp>
        <tr r="P23" s="2"/>
        <tr r="P23" s="2"/>
      </tp>
      <tp t="s">
        <v>N/A</v>
        <stp/>
        <stp>VOLUME</stp>
        <stp>.QQQ251121P469</stp>
        <tr r="U79" s="2"/>
      </tp>
      <tp>
        <v>3</v>
        <stp/>
        <stp>VOLUME</stp>
        <stp>.SPY250829P563</stp>
        <tr r="P24" s="2"/>
        <tr r="P24" s="2"/>
      </tp>
      <tp t="s">
        <v>N/A</v>
        <stp/>
        <stp>VOLUME</stp>
        <stp>.QQQ251121C469</stp>
        <tr r="U79" s="2"/>
      </tp>
      <tp>
        <v>1</v>
        <stp/>
        <stp>VOLUME</stp>
        <stp>.SPY250829C563</stp>
        <tr r="P24" s="2"/>
        <tr r="P24" s="2"/>
      </tp>
      <tp t="s">
        <v>N/A</v>
        <stp/>
        <stp>VOLUME</stp>
        <stp>.QQQ251121P468</stp>
        <tr r="U80" s="2"/>
      </tp>
      <tp>
        <v>5</v>
        <stp/>
        <stp>VOLUME</stp>
        <stp>.SPY250829P562</stp>
        <tr r="P25" s="2"/>
        <tr r="P25" s="2"/>
      </tp>
      <tp t="s">
        <v>N/A</v>
        <stp/>
        <stp>VOLUME</stp>
        <stp>.QQQ251121C468</stp>
        <tr r="U80" s="2"/>
      </tp>
      <tp>
        <v>101</v>
        <stp/>
        <stp>VOLUME</stp>
        <stp>.SPY250829C562</stp>
        <tr r="P25" s="2"/>
        <tr r="P25" s="2"/>
      </tp>
      <tp>
        <v>40</v>
        <stp/>
        <stp>VOLUME</stp>
        <stp>.SPY250829P561</stp>
        <tr r="P26" s="2"/>
        <tr r="P26" s="2"/>
      </tp>
      <tp>
        <v>27</v>
        <stp/>
        <stp>VOLUME</stp>
        <stp>.SPY250829C561</stp>
        <tr r="P26" s="2"/>
        <tr r="P26" s="2"/>
      </tp>
      <tp>
        <v>68</v>
        <stp/>
        <stp>VOLUME</stp>
        <stp>.SPY250829P560</stp>
        <tr r="P27" s="2"/>
        <tr r="P27" s="2"/>
      </tp>
      <tp>
        <v>21</v>
        <stp/>
        <stp>VOLUME</stp>
        <stp>.SPY250829C560</stp>
        <tr r="P27" s="2"/>
        <tr r="P27" s="2"/>
      </tp>
      <tp>
        <v>35</v>
        <stp/>
        <stp>VOLUME</stp>
        <stp>.SPY250815P563</stp>
        <tr r="O24" s="2"/>
        <tr r="O24" s="2"/>
      </tp>
      <tp>
        <v>53</v>
        <stp/>
        <stp>VOLUME</stp>
        <stp>.SPY250815C563</stp>
        <tr r="O24" s="2"/>
        <tr r="O24" s="2"/>
      </tp>
      <tp>
        <v>24</v>
        <stp/>
        <stp>VOLUME</stp>
        <stp>.SPY250815P562</stp>
        <tr r="O25" s="2"/>
        <tr r="O25" s="2"/>
      </tp>
      <tp>
        <v>3</v>
        <stp/>
        <stp>VOLUME</stp>
        <stp>.SPY250815C562</stp>
        <tr r="O25" s="2"/>
        <tr r="O25" s="2"/>
      </tp>
      <tp>
        <v>27</v>
        <stp/>
        <stp>VOLUME</stp>
        <stp>.SPY250815P561</stp>
        <tr r="O26" s="2"/>
        <tr r="O26" s="2"/>
      </tp>
      <tp>
        <v>5</v>
        <stp/>
        <stp>VOLUME</stp>
        <stp>.SPY250815C561</stp>
        <tr r="O26" s="2"/>
        <tr r="O26" s="2"/>
      </tp>
      <tp>
        <v>4825</v>
        <stp/>
        <stp>VOLUME</stp>
        <stp>.SPY250815P560</stp>
        <tr r="O27" s="2"/>
        <tr r="O27" s="2"/>
      </tp>
      <tp>
        <v>4213</v>
        <stp/>
        <stp>VOLUME</stp>
        <stp>.SPY250815C560</stp>
        <tr r="O27" s="2"/>
        <tr r="O27" s="2"/>
      </tp>
      <tp>
        <v>244</v>
        <stp/>
        <stp>VOLUME</stp>
        <stp>.SPY250815P567</stp>
        <tr r="O20" s="2"/>
        <tr r="O20" s="2"/>
      </tp>
      <tp>
        <v>311</v>
        <stp/>
        <stp>VOLUME</stp>
        <stp>.SPY250815C567</stp>
        <tr r="O20" s="2"/>
        <tr r="O20" s="2"/>
      </tp>
      <tp>
        <v>404</v>
        <stp/>
        <stp>VOLUME</stp>
        <stp>.SPY250815P566</stp>
        <tr r="O21" s="2"/>
        <tr r="O21" s="2"/>
      </tp>
      <tp>
        <v>2</v>
        <stp/>
        <stp>VOLUME</stp>
        <stp>.SPY250815C566</stp>
        <tr r="O21" s="2"/>
        <tr r="O21" s="2"/>
      </tp>
      <tp>
        <v>195</v>
        <stp/>
        <stp>VOLUME</stp>
        <stp>.SPY250815P565</stp>
        <tr r="O22" s="2"/>
        <tr r="O22" s="2"/>
      </tp>
      <tp>
        <v>10</v>
        <stp/>
        <stp>VOLUME</stp>
        <stp>.SPY250829P559</stp>
        <tr r="P28" s="2"/>
        <tr r="P28" s="2"/>
      </tp>
      <tp>
        <v>165</v>
        <stp/>
        <stp>VOLUME</stp>
        <stp>.SPY250815C565</stp>
        <tr r="O22" s="2"/>
        <tr r="O22" s="2"/>
      </tp>
      <tp>
        <v>39</v>
        <stp/>
        <stp>VOLUME</stp>
        <stp>.SPY250829C559</stp>
        <tr r="P28" s="2"/>
        <tr r="P28" s="2"/>
      </tp>
      <tp>
        <v>24</v>
        <stp/>
        <stp>VOLUME</stp>
        <stp>.SPY250815P564</stp>
        <tr r="O23" s="2"/>
        <tr r="O23" s="2"/>
      </tp>
      <tp>
        <v>7</v>
        <stp/>
        <stp>VOLUME</stp>
        <stp>.SPY250829P558</stp>
        <tr r="P29" s="2"/>
        <tr r="P29" s="2"/>
      </tp>
      <tp>
        <v>6</v>
        <stp/>
        <stp>VOLUME</stp>
        <stp>.SPY250815C564</stp>
        <tr r="O23" s="2"/>
        <tr r="O23" s="2"/>
      </tp>
      <tp>
        <v>3</v>
        <stp/>
        <stp>VOLUME</stp>
        <stp>.SPY250829C558</stp>
        <tr r="P29" s="2"/>
        <tr r="P29" s="2"/>
      </tp>
      <tp t="s">
        <v>N/A</v>
        <stp/>
        <stp>VOLUME</stp>
        <stp>.SPY250829P557</stp>
        <tr r="P30" s="2"/>
      </tp>
      <tp>
        <v>4</v>
        <stp/>
        <stp>VOLUME</stp>
        <stp>.SPY250829C557</stp>
        <tr r="P30" s="2"/>
        <tr r="P30" s="2"/>
      </tp>
      <tp>
        <v>3</v>
        <stp/>
        <stp>VOLUME</stp>
        <stp>.SPY250829P556</stp>
        <tr r="P31" s="2"/>
        <tr r="P31" s="2"/>
      </tp>
      <tp>
        <v>38</v>
        <stp/>
        <stp>VOLUME</stp>
        <stp>.SPY250829C556</stp>
        <tr r="P31" s="2"/>
        <tr r="P31" s="2"/>
      </tp>
      <tp>
        <v>2</v>
        <stp/>
        <stp>VOLUME</stp>
        <stp>.SPY250815P569</stp>
        <tr r="O18" s="2"/>
        <tr r="O18" s="2"/>
      </tp>
      <tp>
        <v>12</v>
        <stp/>
        <stp>VOLUME</stp>
        <stp>.SPY250829P555</stp>
        <tr r="P32" s="2"/>
        <tr r="P32" s="2"/>
      </tp>
      <tp>
        <v>421</v>
        <stp/>
        <stp>VOLUME</stp>
        <stp>.SPY250815C569</stp>
        <tr r="O18" s="2"/>
        <tr r="O18" s="2"/>
      </tp>
      <tp>
        <v>19</v>
        <stp/>
        <stp>VOLUME</stp>
        <stp>.SPY250829C555</stp>
        <tr r="P32" s="2"/>
        <tr r="P32" s="2"/>
      </tp>
      <tp>
        <v>128</v>
        <stp/>
        <stp>VOLUME</stp>
        <stp>.SPY250815P568</stp>
        <tr r="O19" s="2"/>
        <tr r="O19" s="2"/>
      </tp>
      <tp t="s">
        <v>N/A</v>
        <stp/>
        <stp>VOLUME</stp>
        <stp>.SPY250829P554</stp>
        <tr r="P33" s="2"/>
      </tp>
      <tp>
        <v>6</v>
        <stp/>
        <stp>VOLUME</stp>
        <stp>.SPY250815C568</stp>
        <tr r="O19" s="2"/>
        <tr r="O19" s="2"/>
      </tp>
      <tp t="s">
        <v>N/A</v>
        <stp/>
        <stp>VOLUME</stp>
        <stp>.SPY250829C554</stp>
        <tr r="P33" s="2"/>
      </tp>
      <tp t="s">
        <v>N/A</v>
        <stp/>
        <stp>VOLUME</stp>
        <stp>.SPY250829P553</stp>
        <tr r="P34" s="2"/>
      </tp>
      <tp>
        <v>1</v>
        <stp/>
        <stp>VOLUME</stp>
        <stp>.SPY250829C553</stp>
        <tr r="P34" s="2"/>
        <tr r="P34" s="2"/>
      </tp>
      <tp t="s">
        <v>N/A</v>
        <stp/>
        <stp>VOLUME</stp>
        <stp>.SPY250829P552</stp>
        <tr r="P35" s="2"/>
      </tp>
      <tp t="s">
        <v>N/A</v>
        <stp/>
        <stp>VOLUME</stp>
        <stp>.SPY250829C552</stp>
        <tr r="P35" s="2"/>
      </tp>
      <tp>
        <v>1</v>
        <stp/>
        <stp>VOLUME</stp>
        <stp>.SPY250829P551</stp>
        <tr r="P36" s="2"/>
        <tr r="P36" s="2"/>
      </tp>
      <tp t="s">
        <v>N/A</v>
        <stp/>
        <stp>VOLUME</stp>
        <stp>.SPY250829C551</stp>
        <tr r="P36" s="2"/>
      </tp>
      <tp>
        <v>66</v>
        <stp/>
        <stp>VOLUME</stp>
        <stp>.SPY250829P550</stp>
        <tr r="P37" s="2"/>
        <tr r="P37" s="2"/>
      </tp>
      <tp>
        <v>115</v>
        <stp/>
        <stp>VOLUME</stp>
        <stp>.SPY250829C550</stp>
        <tr r="P37" s="2"/>
        <tr r="P37" s="2"/>
      </tp>
      <tp>
        <v>6</v>
        <stp/>
        <stp>VOLUME</stp>
        <stp>.SPY250815P573</stp>
        <tr r="O14" s="2"/>
        <tr r="O14" s="2"/>
      </tp>
      <tp>
        <v>238</v>
        <stp/>
        <stp>VOLUME</stp>
        <stp>.SPY250815C573</stp>
        <tr r="O14" s="2"/>
        <tr r="O14" s="2"/>
      </tp>
      <tp>
        <v>4</v>
        <stp/>
        <stp>VOLUME</stp>
        <stp>.SPY250815P572</stp>
        <tr r="O15" s="2"/>
        <tr r="O15" s="2"/>
      </tp>
      <tp>
        <v>308</v>
        <stp/>
        <stp>VOLUME</stp>
        <stp>.SPY250815C572</stp>
        <tr r="O15" s="2"/>
        <tr r="O15" s="2"/>
      </tp>
      <tp>
        <v>2</v>
        <stp/>
        <stp>VOLUME</stp>
        <stp>.SPY250815P571</stp>
        <tr r="O16" s="2"/>
        <tr r="O16" s="2"/>
      </tp>
      <tp>
        <v>21</v>
        <stp/>
        <stp>VOLUME</stp>
        <stp>.SPY250815C571</stp>
        <tr r="O16" s="2"/>
        <tr r="O16" s="2"/>
      </tp>
      <tp>
        <v>119</v>
        <stp/>
        <stp>VOLUME</stp>
        <stp>.SPY250815P570</stp>
        <tr r="O17" s="2"/>
        <tr r="O17" s="2"/>
      </tp>
      <tp>
        <v>521</v>
        <stp/>
        <stp>VOLUME</stp>
        <stp>.SPY250815C570</stp>
        <tr r="O17" s="2"/>
        <tr r="O17" s="2"/>
      </tp>
      <tp>
        <v>8</v>
        <stp/>
        <stp>VOLUME</stp>
        <stp>.SPY250815P577</stp>
        <tr r="O10" s="2"/>
        <tr r="O10" s="2"/>
      </tp>
      <tp>
        <v>311</v>
        <stp/>
        <stp>VOLUME</stp>
        <stp>.SPY250815C577</stp>
        <tr r="O10" s="2"/>
        <tr r="O10" s="2"/>
      </tp>
      <tp>
        <v>7</v>
        <stp/>
        <stp>VOLUME</stp>
        <stp>.SPY250815P576</stp>
        <tr r="O11" s="2"/>
        <tr r="O11" s="2"/>
      </tp>
      <tp>
        <v>214</v>
        <stp/>
        <stp>VOLUME</stp>
        <stp>.SPY250815C576</stp>
        <tr r="O11" s="2"/>
        <tr r="O11" s="2"/>
      </tp>
      <tp>
        <v>36</v>
        <stp/>
        <stp>VOLUME</stp>
        <stp>.SPY250815P575</stp>
        <tr r="O12" s="2"/>
        <tr r="O12" s="2"/>
      </tp>
      <tp t="s">
        <v>N/A</v>
        <stp/>
        <stp>VOLUME</stp>
        <stp>.SPY250829P549</stp>
        <tr r="P38" s="2"/>
      </tp>
      <tp>
        <v>145</v>
        <stp/>
        <stp>VOLUME</stp>
        <stp>.SPY250815C575</stp>
        <tr r="O12" s="2"/>
        <tr r="O12" s="2"/>
      </tp>
      <tp>
        <v>3</v>
        <stp/>
        <stp>VOLUME</stp>
        <stp>.SPY250829C549</stp>
        <tr r="P38" s="2"/>
        <tr r="P38" s="2"/>
      </tp>
      <tp>
        <v>6</v>
        <stp/>
        <stp>VOLUME</stp>
        <stp>.SPY250815P574</stp>
        <tr r="O13" s="2"/>
        <tr r="O13" s="2"/>
      </tp>
      <tp>
        <v>1</v>
        <stp/>
        <stp>VOLUME</stp>
        <stp>.SPY250829P548</stp>
        <tr r="P39" s="2"/>
        <tr r="P39" s="2"/>
      </tp>
      <tp>
        <v>11</v>
        <stp/>
        <stp>VOLUME</stp>
        <stp>.SPY250815C574</stp>
        <tr r="O13" s="2"/>
        <tr r="O13" s="2"/>
      </tp>
      <tp>
        <v>7</v>
        <stp/>
        <stp>VOLUME</stp>
        <stp>.SPY250829C548</stp>
        <tr r="P39" s="2"/>
        <tr r="P39" s="2"/>
      </tp>
      <tp>
        <v>13</v>
        <stp/>
        <stp>VOLUME</stp>
        <stp>.SPY250815P579</stp>
        <tr r="O8" s="2"/>
        <tr r="O8" s="2"/>
      </tp>
      <tp>
        <v>6</v>
        <stp/>
        <stp>VOLUME</stp>
        <stp>.SPY250815C579</stp>
        <tr r="O8" s="2"/>
        <tr r="O8" s="2"/>
      </tp>
      <tp>
        <v>13</v>
        <stp/>
        <stp>VOLUME</stp>
        <stp>.SPY250815P578</stp>
        <tr r="O9" s="2"/>
        <tr r="O9" s="2"/>
      </tp>
      <tp>
        <v>143</v>
        <stp/>
        <stp>VOLUME</stp>
        <stp>.SPY250815C578</stp>
        <tr r="O9" s="2"/>
        <tr r="O9" s="2"/>
      </tp>
      <tp>
        <v>-0.88</v>
        <stp/>
        <stp>DELTA</stp>
        <stp>.SPXW250516P5850</stp>
        <tr r="CI87" s="1"/>
        <tr r="CI87" s="1"/>
      </tp>
      <tp>
        <v>0.08</v>
        <stp/>
        <stp>DELTA</stp>
        <stp>.SPXW250516C5850</stp>
        <tr r="CH87" s="1"/>
        <tr r="CH87" s="1"/>
      </tp>
      <tp>
        <v>-0.88</v>
        <stp/>
        <stp>DELTA</stp>
        <stp>.SPXW250516P5840</stp>
        <tr r="CI88" s="1"/>
        <tr r="CI88" s="1"/>
      </tp>
      <tp>
        <v>0.09</v>
        <stp/>
        <stp>DELTA</stp>
        <stp>.SPXW250516C5840</stp>
        <tr r="CH88" s="1"/>
        <tr r="CH88" s="1"/>
      </tp>
      <tp>
        <v>-0.9</v>
        <stp/>
        <stp>DELTA</stp>
        <stp>.SPXW250516P5870</stp>
        <tr r="CI85" s="1"/>
        <tr r="CI85" s="1"/>
      </tp>
      <tp>
        <v>0.06</v>
        <stp/>
        <stp>DELTA</stp>
        <stp>.SPXW250516C5870</stp>
        <tr r="CH85" s="1"/>
        <tr r="CH85" s="1"/>
      </tp>
      <tp>
        <v>-0.89</v>
        <stp/>
        <stp>DELTA</stp>
        <stp>.SPXW250516P5860</stp>
        <tr r="CI86" s="1"/>
        <tr r="CI86" s="1"/>
      </tp>
      <tp>
        <v>7.0000000000000007E-2</v>
        <stp/>
        <stp>DELTA</stp>
        <stp>.SPXW250516C5860</stp>
        <tr r="CH86" s="1"/>
        <tr r="CH86" s="1"/>
      </tp>
      <tp>
        <v>-0.84</v>
        <stp/>
        <stp>DELTA</stp>
        <stp>.SPXW250516P5810</stp>
        <tr r="CI91" s="1"/>
        <tr r="CI91" s="1"/>
      </tp>
      <tp>
        <v>0.12</v>
        <stp/>
        <stp>DELTA</stp>
        <stp>.SPXW250516C5810</stp>
        <tr r="CH91" s="1"/>
        <tr r="CH91" s="1"/>
      </tp>
      <tp>
        <v>-0.83</v>
        <stp/>
        <stp>DELTA</stp>
        <stp>.SPXW250516P5800</stp>
        <tr r="CI92" s="1"/>
        <tr r="CI92" s="1"/>
      </tp>
      <tp>
        <v>0.14000000000000001</v>
        <stp/>
        <stp>DELTA</stp>
        <stp>.SPXW250516C5800</stp>
        <tr r="CH92" s="1"/>
        <tr r="CH92" s="1"/>
      </tp>
      <tp>
        <v>-0.87</v>
        <stp/>
        <stp>DELTA</stp>
        <stp>.SPXW250516P5830</stp>
        <tr r="CI89" s="1"/>
        <tr r="CI89" s="1"/>
      </tp>
      <tp>
        <v>0.1</v>
        <stp/>
        <stp>DELTA</stp>
        <stp>.SPXW250516C5830</stp>
        <tr r="CH89" s="1"/>
        <tr r="CH89" s="1"/>
      </tp>
      <tp>
        <v>-0.86</v>
        <stp/>
        <stp>DELTA</stp>
        <stp>.SPXW250516P5820</stp>
        <tr r="CI90" s="1"/>
        <tr r="CI90" s="1"/>
      </tp>
      <tp>
        <v>0.11</v>
        <stp/>
        <stp>DELTA</stp>
        <stp>.SPXW250516C5820</stp>
        <tr r="CH90" s="1"/>
        <tr r="CH90" s="1"/>
      </tp>
      <tp>
        <v>2</v>
        <stp/>
        <stp>VOLUME</stp>
        <stp>.SPX250815C5830</stp>
        <tr r="O90" s="2"/>
        <tr r="O90" s="2"/>
      </tp>
      <tp t="s">
        <v>N/A</v>
        <stp/>
        <stp>VOLUME</stp>
        <stp>.SPX251017C5810</stp>
        <tr r="S92" s="2"/>
      </tp>
      <tp t="s">
        <v>N/A</v>
        <stp/>
        <stp>VOLUME</stp>
        <stp>.SPX251017P5810</stp>
        <tr r="S92" s="2"/>
      </tp>
      <tp t="s">
        <v>N/A</v>
        <stp/>
        <stp>VOLUME</stp>
        <stp>.SPX250815P5830</stp>
        <tr r="O90" s="2"/>
      </tp>
      <tp t="s">
        <v>N/A</v>
        <stp/>
        <stp>VOLUME</stp>
        <stp>.SPX250815C5820</stp>
        <tr r="O91" s="2"/>
      </tp>
      <tp>
        <v>1</v>
        <stp/>
        <stp>VOLUME</stp>
        <stp>.SPX251017C5800</stp>
        <tr r="S93" s="2"/>
        <tr r="S93" s="2"/>
      </tp>
      <tp t="s">
        <v>N/A</v>
        <stp/>
        <stp>VOLUME</stp>
        <stp>.SPX251017P5800</stp>
        <tr r="S93" s="2"/>
      </tp>
      <tp>
        <v>2</v>
        <stp/>
        <stp>VOLUME</stp>
        <stp>.SPX250815P5820</stp>
        <tr r="O91" s="2"/>
        <tr r="O91" s="2"/>
      </tp>
      <tp t="s">
        <v>N/A</v>
        <stp/>
        <stp>VOLUME</stp>
        <stp>.SPX250815C5810</stp>
        <tr r="O92" s="2"/>
      </tp>
      <tp t="s">
        <v>N/A</v>
        <stp/>
        <stp>VOLUME</stp>
        <stp>.SPX251017C5830</stp>
        <tr r="S90" s="2"/>
      </tp>
      <tp t="s">
        <v>N/A</v>
        <stp/>
        <stp>VOLUME</stp>
        <stp>.SPX251017P5830</stp>
        <tr r="S90" s="2"/>
      </tp>
      <tp t="s">
        <v>N/A</v>
        <stp/>
        <stp>VOLUME</stp>
        <stp>.SPX250815P5810</stp>
        <tr r="O92" s="2"/>
      </tp>
      <tp>
        <v>66</v>
        <stp/>
        <stp>VOLUME</stp>
        <stp>.SPX250815C5800</stp>
        <tr r="O93" s="2"/>
        <tr r="O93" s="2"/>
      </tp>
      <tp t="s">
        <v>N/A</v>
        <stp/>
        <stp>VOLUME</stp>
        <stp>.SPX251017C5820</stp>
        <tr r="S91" s="2"/>
      </tp>
      <tp t="s">
        <v>N/A</v>
        <stp/>
        <stp>VOLUME</stp>
        <stp>.SPX251017P5820</stp>
        <tr r="S91" s="2"/>
      </tp>
      <tp>
        <v>19</v>
        <stp/>
        <stp>VOLUME</stp>
        <stp>.SPX250815P5800</stp>
        <tr r="O93" s="2"/>
        <tr r="O93" s="2"/>
      </tp>
      <tp t="s">
        <v>N/A</v>
        <stp/>
        <stp>VOLUME</stp>
        <stp>.SPX250815C5870</stp>
        <tr r="O86" s="2"/>
      </tp>
      <tp>
        <v>200</v>
        <stp/>
        <stp>VOLUME</stp>
        <stp>.SPX251017C5850</stp>
        <tr r="S88" s="2"/>
        <tr r="S88" s="2"/>
      </tp>
      <tp>
        <v>24</v>
        <stp/>
        <stp>VOLUME</stp>
        <stp>.SPX251017P5850</stp>
        <tr r="S88" s="2"/>
        <tr r="S88" s="2"/>
      </tp>
      <tp t="s">
        <v>N/A</v>
        <stp/>
        <stp>VOLUME</stp>
        <stp>.SPX250815P5870</stp>
        <tr r="O86" s="2"/>
      </tp>
      <tp t="s">
        <v>N/A</v>
        <stp/>
        <stp>VOLUME</stp>
        <stp>.SPX250815C5860</stp>
        <tr r="O87" s="2"/>
      </tp>
      <tp t="s">
        <v>N/A</v>
        <stp/>
        <stp>VOLUME</stp>
        <stp>.SPX251017C5840</stp>
        <tr r="S89" s="2"/>
      </tp>
      <tp t="s">
        <v>N/A</v>
        <stp/>
        <stp>VOLUME</stp>
        <stp>.SPX251017P5840</stp>
        <tr r="S89" s="2"/>
      </tp>
      <tp t="s">
        <v>N/A</v>
        <stp/>
        <stp>VOLUME</stp>
        <stp>.SPX250815P5860</stp>
        <tr r="O87" s="2"/>
      </tp>
      <tp>
        <v>25</v>
        <stp/>
        <stp>VOLUME</stp>
        <stp>.SPX250815C5850</stp>
        <tr r="O88" s="2"/>
        <tr r="O88" s="2"/>
      </tp>
      <tp t="s">
        <v>N/A</v>
        <stp/>
        <stp>VOLUME</stp>
        <stp>.SPX251017C5870</stp>
        <tr r="S86" s="2"/>
      </tp>
      <tp t="s">
        <v>N/A</v>
        <stp/>
        <stp>VOLUME</stp>
        <stp>.SPX251017P5870</stp>
        <tr r="S86" s="2"/>
      </tp>
      <tp t="s">
        <v>N/A</v>
        <stp/>
        <stp>VOLUME</stp>
        <stp>.SPX250815P5850</stp>
        <tr r="O88" s="2"/>
      </tp>
      <tp t="s">
        <v>N/A</v>
        <stp/>
        <stp>VOLUME</stp>
        <stp>.SPX250815C5840</stp>
        <tr r="O89" s="2"/>
      </tp>
      <tp t="s">
        <v>N/A</v>
        <stp/>
        <stp>VOLUME</stp>
        <stp>.SPX251017C5860</stp>
        <tr r="S87" s="2"/>
      </tp>
      <tp t="s">
        <v>N/A</v>
        <stp/>
        <stp>VOLUME</stp>
        <stp>.SPX251017P5860</stp>
        <tr r="S87" s="2"/>
      </tp>
      <tp t="s">
        <v>N/A</v>
        <stp/>
        <stp>VOLUME</stp>
        <stp>.SPX250815P5840</stp>
        <tr r="O89" s="2"/>
      </tp>
      <tp>
        <v>1</v>
        <stp/>
        <stp>VOLUME</stp>
        <stp>.SPX250718C5860</stp>
        <tr r="M87" s="2"/>
        <tr r="M87" s="2"/>
      </tp>
      <tp>
        <v>7</v>
        <stp/>
        <stp>VOLUME</stp>
        <stp>.SPX250919C5870</stp>
        <tr r="Q86" s="2"/>
        <tr r="Q86" s="2"/>
      </tp>
      <tp t="s">
        <v>N/A</v>
        <stp/>
        <stp>VOLUME</stp>
        <stp>.SPX251219C5870</stp>
        <tr r="W86" s="2"/>
      </tp>
      <tp t="s">
        <v>N/A</v>
        <stp/>
        <stp>VOLUME</stp>
        <stp>.SPX251219P5870</stp>
        <tr r="W86" s="2"/>
      </tp>
      <tp t="s">
        <v>N/A</v>
        <stp/>
        <stp>VOLUME</stp>
        <stp>.SPX250718P5860</stp>
        <tr r="M87" s="2"/>
      </tp>
      <tp t="s">
        <v>N/A</v>
        <stp/>
        <stp>VOLUME</stp>
        <stp>.SPX250919P5870</stp>
        <tr r="Q86" s="2"/>
      </tp>
      <tp>
        <v>4</v>
        <stp/>
        <stp>VOLUME</stp>
        <stp>.SPX250718C5870</stp>
        <tr r="M86" s="2"/>
        <tr r="M86" s="2"/>
      </tp>
      <tp>
        <v>6</v>
        <stp/>
        <stp>VOLUME</stp>
        <stp>.SPX250919C5860</stp>
        <tr r="Q87" s="2"/>
        <tr r="Q87" s="2"/>
      </tp>
      <tp t="s">
        <v>N/A</v>
        <stp/>
        <stp>VOLUME</stp>
        <stp>.SPX251219C5860</stp>
        <tr r="W87" s="2"/>
      </tp>
      <tp t="s">
        <v>N/A</v>
        <stp/>
        <stp>VOLUME</stp>
        <stp>.SPX251219P5860</stp>
        <tr r="W87" s="2"/>
      </tp>
      <tp t="s">
        <v>N/A</v>
        <stp/>
        <stp>VOLUME</stp>
        <stp>.SPX250718P5870</stp>
        <tr r="M86" s="2"/>
      </tp>
      <tp t="s">
        <v>N/A</v>
        <stp/>
        <stp>VOLUME</stp>
        <stp>.SPX250919P5860</stp>
        <tr r="Q87" s="2"/>
      </tp>
      <tp>
        <v>23</v>
        <stp/>
        <stp>VOLUME</stp>
        <stp>.SPX250718C5840</stp>
        <tr r="M89" s="2"/>
        <tr r="M89" s="2"/>
      </tp>
      <tp>
        <v>15</v>
        <stp/>
        <stp>VOLUME</stp>
        <stp>.SPX250919C5850</stp>
        <tr r="Q88" s="2"/>
        <tr r="Q88" s="2"/>
      </tp>
      <tp>
        <v>98</v>
        <stp/>
        <stp>VOLUME</stp>
        <stp>.SPX251219C5850</stp>
        <tr r="W88" s="2"/>
        <tr r="W88" s="2"/>
      </tp>
      <tp t="s">
        <v>N/A</v>
        <stp/>
        <stp>VOLUME</stp>
        <stp>.SPX251219P5850</stp>
        <tr r="W88" s="2"/>
      </tp>
      <tp t="s">
        <v>N/A</v>
        <stp/>
        <stp>VOLUME</stp>
        <stp>.SPX250718P5840</stp>
        <tr r="M89" s="2"/>
      </tp>
      <tp>
        <v>9</v>
        <stp/>
        <stp>VOLUME</stp>
        <stp>.SPX250919P5850</stp>
        <tr r="Q88" s="2"/>
        <tr r="Q88" s="2"/>
      </tp>
      <tp>
        <v>31</v>
        <stp/>
        <stp>VOLUME</stp>
        <stp>.SPX250718C5850</stp>
        <tr r="M88" s="2"/>
        <tr r="M88" s="2"/>
      </tp>
      <tp>
        <v>2</v>
        <stp/>
        <stp>VOLUME</stp>
        <stp>.SPX250919C5840</stp>
        <tr r="Q89" s="2"/>
        <tr r="Q89" s="2"/>
      </tp>
      <tp t="s">
        <v>N/A</v>
        <stp/>
        <stp>VOLUME</stp>
        <stp>.SPX251219C5840</stp>
        <tr r="W89" s="2"/>
      </tp>
      <tp t="s">
        <v>N/A</v>
        <stp/>
        <stp>VOLUME</stp>
        <stp>.SPX251219P5840</stp>
        <tr r="W89" s="2"/>
      </tp>
      <tp>
        <v>4</v>
        <stp/>
        <stp>VOLUME</stp>
        <stp>.SPX250718P5850</stp>
        <tr r="M88" s="2"/>
        <tr r="M88" s="2"/>
      </tp>
      <tp t="s">
        <v>N/A</v>
        <stp/>
        <stp>VOLUME</stp>
        <stp>.SPX250919P5840</stp>
        <tr r="Q89" s="2"/>
      </tp>
      <tp>
        <v>12</v>
        <stp/>
        <stp>VOLUME</stp>
        <stp>.SPX250718C5820</stp>
        <tr r="M91" s="2"/>
        <tr r="M91" s="2"/>
      </tp>
      <tp>
        <v>9</v>
        <stp/>
        <stp>VOLUME</stp>
        <stp>.SPX250919C5830</stp>
        <tr r="Q90" s="2"/>
        <tr r="Q90" s="2"/>
      </tp>
      <tp t="s">
        <v>N/A</v>
        <stp/>
        <stp>VOLUME</stp>
        <stp>.SPX251219C5830</stp>
        <tr r="W90" s="2"/>
      </tp>
      <tp t="s">
        <v>N/A</v>
        <stp/>
        <stp>VOLUME</stp>
        <stp>.SPX251219P5830</stp>
        <tr r="W90" s="2"/>
      </tp>
      <tp t="s">
        <v>N/A</v>
        <stp/>
        <stp>VOLUME</stp>
        <stp>.SPX250718P5820</stp>
        <tr r="M91" s="2"/>
      </tp>
      <tp t="s">
        <v>N/A</v>
        <stp/>
        <stp>VOLUME</stp>
        <stp>.SPX250919P5830</stp>
        <tr r="Q90" s="2"/>
      </tp>
      <tp>
        <v>3</v>
        <stp/>
        <stp>VOLUME</stp>
        <stp>.SPX250718C5830</stp>
        <tr r="M90" s="2"/>
        <tr r="M90" s="2"/>
      </tp>
      <tp>
        <v>6</v>
        <stp/>
        <stp>VOLUME</stp>
        <stp>.SPX250919C5820</stp>
        <tr r="Q91" s="2"/>
        <tr r="Q91" s="2"/>
      </tp>
      <tp t="s">
        <v>N/A</v>
        <stp/>
        <stp>VOLUME</stp>
        <stp>.SPX251219C5820</stp>
        <tr r="W91" s="2"/>
      </tp>
      <tp t="s">
        <v>N/A</v>
        <stp/>
        <stp>VOLUME</stp>
        <stp>.SPX251219P5820</stp>
        <tr r="W91" s="2"/>
      </tp>
      <tp t="s">
        <v>N/A</v>
        <stp/>
        <stp>VOLUME</stp>
        <stp>.SPX250718P5830</stp>
        <tr r="M90" s="2"/>
      </tp>
      <tp t="s">
        <v>N/A</v>
        <stp/>
        <stp>VOLUME</stp>
        <stp>.SPX250919P5820</stp>
        <tr r="Q91" s="2"/>
      </tp>
      <tp>
        <v>51</v>
        <stp/>
        <stp>VOLUME</stp>
        <stp>.SPX250718C5800</stp>
        <tr r="M93" s="2"/>
        <tr r="M93" s="2"/>
      </tp>
      <tp>
        <v>3</v>
        <stp/>
        <stp>VOLUME</stp>
        <stp>.SPX250919C5810</stp>
        <tr r="Q92" s="2"/>
        <tr r="Q92" s="2"/>
      </tp>
      <tp t="s">
        <v>N/A</v>
        <stp/>
        <stp>VOLUME</stp>
        <stp>.SPX251219C5810</stp>
        <tr r="W92" s="2"/>
      </tp>
      <tp t="s">
        <v>N/A</v>
        <stp/>
        <stp>VOLUME</stp>
        <stp>.SPX251219P5810</stp>
        <tr r="W92" s="2"/>
      </tp>
      <tp t="s">
        <v>N/A</v>
        <stp/>
        <stp>VOLUME</stp>
        <stp>.SPX250718P5800</stp>
        <tr r="M93" s="2"/>
      </tp>
      <tp t="s">
        <v>N/A</v>
        <stp/>
        <stp>VOLUME</stp>
        <stp>.SPX250919P5810</stp>
        <tr r="Q92" s="2"/>
      </tp>
      <tp t="s">
        <v>N/A</v>
        <stp/>
        <stp>VOLUME</stp>
        <stp>.SPX250718C5810</stp>
        <tr r="M92" s="2"/>
      </tp>
      <tp>
        <v>62</v>
        <stp/>
        <stp>VOLUME</stp>
        <stp>.SPX250919C5800</stp>
        <tr r="Q93" s="2"/>
        <tr r="Q93" s="2"/>
      </tp>
      <tp>
        <v>90</v>
        <stp/>
        <stp>VOLUME</stp>
        <stp>.SPX251219C5800</stp>
        <tr r="W93" s="2"/>
        <tr r="W93" s="2"/>
      </tp>
      <tp>
        <v>1500</v>
        <stp/>
        <stp>VOLUME</stp>
        <stp>.SPX251219P5800</stp>
        <tr r="W93" s="2"/>
        <tr r="W93" s="2"/>
      </tp>
      <tp t="s">
        <v>N/A</v>
        <stp/>
        <stp>VOLUME</stp>
        <stp>.SPX250718P5810</stp>
        <tr r="M92" s="2"/>
      </tp>
      <tp>
        <v>1</v>
        <stp/>
        <stp>VOLUME</stp>
        <stp>.SPX250919P5800</stp>
        <tr r="Q93" s="2"/>
        <tr r="Q93" s="2"/>
      </tp>
      <tp t="s">
        <v>23.74%</v>
        <stp/>
        <stp>IMPL_VOL</stp>
        <stp>.NDX250516C19900</stp>
        <tr r="EP159" s="1"/>
      </tp>
      <tp t="s">
        <v>23.64%</v>
        <stp/>
        <stp>IMPL_VOL</stp>
        <stp>.NDX250516C19925</stp>
        <tr r="EP158" s="1"/>
      </tp>
      <tp t="s">
        <v>23.52%</v>
        <stp/>
        <stp>IMPL_VOL</stp>
        <stp>.NDX250516C19950</stp>
        <tr r="EP157" s="1"/>
      </tp>
      <tp t="s">
        <v>23.41%</v>
        <stp/>
        <stp>IMPL_VOL</stp>
        <stp>.NDX250516C19975</stp>
        <tr r="EP156" s="1"/>
      </tp>
      <tp t="s">
        <v>24.30%</v>
        <stp/>
        <stp>IMPL_VOL</stp>
        <stp>.NDX250516P19925</stp>
        <tr r="EQ158" s="1"/>
      </tp>
      <tp t="s">
        <v>24.40%</v>
        <stp/>
        <stp>IMPL_VOL</stp>
        <stp>.NDX250516P19900</stp>
        <tr r="EQ159" s="1"/>
      </tp>
      <tp t="s">
        <v>24.08%</v>
        <stp/>
        <stp>IMPL_VOL</stp>
        <stp>.NDX250516P19975</stp>
        <tr r="EQ156" s="1"/>
      </tp>
      <tp t="s">
        <v>24.22%</v>
        <stp/>
        <stp>IMPL_VOL</stp>
        <stp>.NDX250516P19950</stp>
        <tr r="EQ157" s="1"/>
      </tp>
      <tp t="s">
        <v>24.20%</v>
        <stp/>
        <stp>IMPL_VOL</stp>
        <stp>.NDX250516C19800</stp>
        <tr r="EP163" s="1"/>
      </tp>
      <tp t="s">
        <v>24.09%</v>
        <stp/>
        <stp>IMPL_VOL</stp>
        <stp>.NDX250516C19825</stp>
        <tr r="EP162" s="1"/>
      </tp>
      <tp t="s">
        <v>23.96%</v>
        <stp/>
        <stp>IMPL_VOL</stp>
        <stp>.NDX250516C19850</stp>
        <tr r="EP161" s="1"/>
      </tp>
      <tp t="s">
        <v>23.86%</v>
        <stp/>
        <stp>IMPL_VOL</stp>
        <stp>.NDX250516C19875</stp>
        <tr r="EP160" s="1"/>
      </tp>
      <tp t="s">
        <v>24.75%</v>
        <stp/>
        <stp>IMPL_VOL</stp>
        <stp>.NDX250516P19825</stp>
        <tr r="EQ162" s="1"/>
      </tp>
      <tp t="s">
        <v>24.86%</v>
        <stp/>
        <stp>IMPL_VOL</stp>
        <stp>.NDX250516P19800</stp>
        <tr r="EQ163" s="1"/>
      </tp>
      <tp t="s">
        <v>24.53%</v>
        <stp/>
        <stp>IMPL_VOL</stp>
        <stp>.NDX250516P19875</stp>
        <tr r="EQ160" s="1"/>
      </tp>
      <tp t="s">
        <v>24.65%</v>
        <stp/>
        <stp>IMPL_VOL</stp>
        <stp>.NDX250516P19850</stp>
        <tr r="EQ161" s="1"/>
      </tp>
      <tp>
        <v>15</v>
        <stp/>
        <stp>VOLUME</stp>
        <stp>.SPX250620C5860</stp>
        <tr r="K87" s="2"/>
        <tr r="K87" s="2"/>
      </tp>
      <tp t="s">
        <v>N/A</v>
        <stp/>
        <stp>VOLUME</stp>
        <stp>.SPX250523C5850</stp>
        <tr r="H88" s="2"/>
      </tp>
      <tp t="s">
        <v>N/A</v>
        <stp/>
        <stp>VOLUME</stp>
        <stp>.SPX251121C5870</stp>
        <tr r="U86" s="2"/>
      </tp>
      <tp t="s">
        <v>N/A</v>
        <stp/>
        <stp>VOLUME</stp>
        <stp>.SPX251121P5870</stp>
        <tr r="U86" s="2"/>
      </tp>
      <tp t="s">
        <v>N/A</v>
        <stp/>
        <stp>VOLUME</stp>
        <stp>.SPX250620P5860</stp>
        <tr r="K87" s="2"/>
      </tp>
      <tp t="s">
        <v>N/A</v>
        <stp/>
        <stp>VOLUME</stp>
        <stp>.SPX250523P5850</stp>
        <tr r="H88" s="2"/>
      </tp>
      <tp>
        <v>1</v>
        <stp/>
        <stp>VOLUME</stp>
        <stp>.SPX250620C5870</stp>
        <tr r="K86" s="2"/>
        <tr r="K86" s="2"/>
      </tp>
      <tp t="s">
        <v>N/A</v>
        <stp/>
        <stp>VOLUME</stp>
        <stp>.SPX250523C5840</stp>
        <tr r="H89" s="2"/>
      </tp>
      <tp t="s">
        <v>N/A</v>
        <stp/>
        <stp>VOLUME</stp>
        <stp>.SPX251121C5860</stp>
        <tr r="U87" s="2"/>
      </tp>
      <tp t="s">
        <v>N/A</v>
        <stp/>
        <stp>VOLUME</stp>
        <stp>.SPX251121P5860</stp>
        <tr r="U87" s="2"/>
      </tp>
      <tp t="s">
        <v>N/A</v>
        <stp/>
        <stp>VOLUME</stp>
        <stp>.SPX250620P5870</stp>
        <tr r="K86" s="2"/>
      </tp>
      <tp t="s">
        <v>N/A</v>
        <stp/>
        <stp>VOLUME</stp>
        <stp>.SPX250523P5840</stp>
        <tr r="H89" s="2"/>
      </tp>
      <tp>
        <v>1</v>
        <stp/>
        <stp>VOLUME</stp>
        <stp>.SPX250620C5840</stp>
        <tr r="K89" s="2"/>
        <tr r="K89" s="2"/>
      </tp>
      <tp t="s">
        <v>N/A</v>
        <stp/>
        <stp>VOLUME</stp>
        <stp>.SPX250523C5870</stp>
        <tr r="H86" s="2"/>
      </tp>
      <tp t="s">
        <v>N/A</v>
        <stp/>
        <stp>VOLUME</stp>
        <stp>.SPX251121C5850</stp>
        <tr r="U88" s="2"/>
      </tp>
      <tp>
        <v>2</v>
        <stp/>
        <stp>VOLUME</stp>
        <stp>.SPX251121P5850</stp>
        <tr r="U88" s="2"/>
        <tr r="U88" s="2"/>
      </tp>
      <tp t="s">
        <v>N/A</v>
        <stp/>
        <stp>VOLUME</stp>
        <stp>.SPX250620P5840</stp>
        <tr r="K89" s="2"/>
      </tp>
      <tp t="s">
        <v>N/A</v>
        <stp/>
        <stp>VOLUME</stp>
        <stp>.SPX250523P5870</stp>
        <tr r="H86" s="2"/>
      </tp>
      <tp>
        <v>116</v>
        <stp/>
        <stp>VOLUME</stp>
        <stp>.SPX250620C5850</stp>
        <tr r="K88" s="2"/>
        <tr r="K88" s="2"/>
      </tp>
      <tp t="s">
        <v>N/A</v>
        <stp/>
        <stp>VOLUME</stp>
        <stp>.SPX250523C5860</stp>
        <tr r="H87" s="2"/>
      </tp>
      <tp t="s">
        <v>N/A</v>
        <stp/>
        <stp>VOLUME</stp>
        <stp>.SPX251121C5840</stp>
        <tr r="U89" s="2"/>
      </tp>
      <tp t="s">
        <v>N/A</v>
        <stp/>
        <stp>VOLUME</stp>
        <stp>.SPX251121P5840</stp>
        <tr r="U89" s="2"/>
      </tp>
      <tp>
        <v>2</v>
        <stp/>
        <stp>VOLUME</stp>
        <stp>.SPX250620P5850</stp>
        <tr r="K88" s="2"/>
        <tr r="K88" s="2"/>
      </tp>
      <tp t="s">
        <v>N/A</v>
        <stp/>
        <stp>VOLUME</stp>
        <stp>.SPX250523P5860</stp>
        <tr r="H87" s="2"/>
      </tp>
      <tp>
        <v>1</v>
        <stp/>
        <stp>VOLUME</stp>
        <stp>.SPX250620C5820</stp>
        <tr r="K91" s="2"/>
        <tr r="K91" s="2"/>
      </tp>
      <tp t="s">
        <v>N/A</v>
        <stp/>
        <stp>VOLUME</stp>
        <stp>.SPX250523C5810</stp>
        <tr r="H92" s="2"/>
      </tp>
      <tp t="s">
        <v>N/A</v>
        <stp/>
        <stp>VOLUME</stp>
        <stp>.SPX251121C5830</stp>
        <tr r="U90" s="2"/>
      </tp>
      <tp t="s">
        <v>N/A</v>
        <stp/>
        <stp>VOLUME</stp>
        <stp>.SPX251121P5830</stp>
        <tr r="U90" s="2"/>
      </tp>
      <tp>
        <v>113</v>
        <stp/>
        <stp>VOLUME</stp>
        <stp>.SPX250620P5820</stp>
        <tr r="K91" s="2"/>
        <tr r="K91" s="2"/>
      </tp>
      <tp t="s">
        <v>N/A</v>
        <stp/>
        <stp>VOLUME</stp>
        <stp>.SPX250523P5810</stp>
        <tr r="H92" s="2"/>
      </tp>
      <tp>
        <v>2</v>
        <stp/>
        <stp>VOLUME</stp>
        <stp>.SPX250620C5830</stp>
        <tr r="K90" s="2"/>
        <tr r="K90" s="2"/>
      </tp>
      <tp t="s">
        <v>N/A</v>
        <stp/>
        <stp>VOLUME</stp>
        <stp>.SPX250523C5800</stp>
        <tr r="H93" s="2"/>
      </tp>
      <tp t="s">
        <v>N/A</v>
        <stp/>
        <stp>VOLUME</stp>
        <stp>.SPX251121C5820</stp>
        <tr r="U91" s="2"/>
      </tp>
      <tp t="s">
        <v>N/A</v>
        <stp/>
        <stp>VOLUME</stp>
        <stp>.SPX251121P5820</stp>
        <tr r="U91" s="2"/>
      </tp>
      <tp t="s">
        <v>N/A</v>
        <stp/>
        <stp>VOLUME</stp>
        <stp>.SPX250620P5830</stp>
        <tr r="K90" s="2"/>
      </tp>
      <tp t="s">
        <v>N/A</v>
        <stp/>
        <stp>VOLUME</stp>
        <stp>.SPX250523P5800</stp>
        <tr r="H93" s="2"/>
      </tp>
      <tp>
        <v>733</v>
        <stp/>
        <stp>VOLUME</stp>
        <stp>.SPX250620C5800</stp>
        <tr r="K93" s="2"/>
        <tr r="K93" s="2"/>
      </tp>
      <tp t="s">
        <v>N/A</v>
        <stp/>
        <stp>VOLUME</stp>
        <stp>.SPX250523C5830</stp>
        <tr r="H90" s="2"/>
      </tp>
      <tp t="s">
        <v>N/A</v>
        <stp/>
        <stp>VOLUME</stp>
        <stp>.SPX251121C5810</stp>
        <tr r="U92" s="2"/>
      </tp>
      <tp t="s">
        <v>N/A</v>
        <stp/>
        <stp>VOLUME</stp>
        <stp>.SPX251121P5810</stp>
        <tr r="U92" s="2"/>
      </tp>
      <tp>
        <v>2</v>
        <stp/>
        <stp>VOLUME</stp>
        <stp>.SPX250620P5800</stp>
        <tr r="K93" s="2"/>
        <tr r="K93" s="2"/>
      </tp>
      <tp t="s">
        <v>N/A</v>
        <stp/>
        <stp>VOLUME</stp>
        <stp>.SPX250523P5830</stp>
        <tr r="H90" s="2"/>
      </tp>
      <tp>
        <v>2</v>
        <stp/>
        <stp>VOLUME</stp>
        <stp>.SPX250620C5810</stp>
        <tr r="K92" s="2"/>
        <tr r="K92" s="2"/>
      </tp>
      <tp t="s">
        <v>N/A</v>
        <stp/>
        <stp>VOLUME</stp>
        <stp>.SPX250523C5820</stp>
        <tr r="H91" s="2"/>
      </tp>
      <tp t="s">
        <v>N/A</v>
        <stp/>
        <stp>VOLUME</stp>
        <stp>.SPX251121C5800</stp>
        <tr r="U93" s="2"/>
      </tp>
      <tp>
        <v>60</v>
        <stp/>
        <stp>VOLUME</stp>
        <stp>.SPX251121P5800</stp>
        <tr r="U93" s="2"/>
        <tr r="U93" s="2"/>
      </tp>
      <tp t="s">
        <v>N/A</v>
        <stp/>
        <stp>VOLUME</stp>
        <stp>.SPX250620P5810</stp>
        <tr r="K92" s="2"/>
      </tp>
      <tp t="s">
        <v>N/A</v>
        <stp/>
        <stp>VOLUME</stp>
        <stp>.SPX250523P5820</stp>
        <tr r="H91" s="2"/>
      </tp>
      <tp>
        <v>949</v>
        <stp/>
        <stp>OPEN_INT</stp>
        <stp>.SPXW250506C5770</stp>
        <tr r="AS95" s="1"/>
        <tr r="AS95" s="1"/>
      </tp>
      <tp>
        <v>1046</v>
        <stp/>
        <stp>OPEN_INT</stp>
        <stp>.SPXW250509C5780</stp>
        <tr r="AU94" s="1"/>
        <tr r="AU94" s="1"/>
      </tp>
      <tp>
        <v>133</v>
        <stp/>
        <stp>OPEN_INT</stp>
        <stp>.SPXW250516C5670</stp>
        <tr r="AW105" s="1"/>
        <tr r="AW105" s="1"/>
      </tp>
      <tp>
        <v>632</v>
        <stp/>
        <stp>OPEN_INT</stp>
        <stp>.SPXW250506P5770</stp>
        <tr r="AT95" s="1"/>
        <tr r="AT95" s="1"/>
      </tp>
      <tp>
        <v>21</v>
        <stp/>
        <stp>OPEN_INT</stp>
        <stp>.SPXW250509P5780</stp>
        <tr r="AV94" s="1"/>
        <tr r="AV94" s="1"/>
      </tp>
      <tp>
        <v>189</v>
        <stp/>
        <stp>OPEN_INT</stp>
        <stp>.SPXW250516P5670</stp>
        <tr r="AX105" s="1"/>
        <tr r="AX105" s="1"/>
      </tp>
      <tp>
        <v>766</v>
        <stp/>
        <stp>OPEN_INT</stp>
        <stp>.SPXW250506C5760</stp>
        <tr r="AS96" s="1"/>
        <tr r="AS96" s="1"/>
      </tp>
      <tp>
        <v>788</v>
        <stp/>
        <stp>OPEN_INT</stp>
        <stp>.SPXW250509C5790</stp>
        <tr r="AU93" s="1"/>
        <tr r="AU93" s="1"/>
      </tp>
      <tp>
        <v>464</v>
        <stp/>
        <stp>OPEN_INT</stp>
        <stp>.SPXW250516C5660</stp>
        <tr r="AW106" s="1"/>
        <tr r="AW106" s="1"/>
      </tp>
      <tp>
        <v>138</v>
        <stp/>
        <stp>OPEN_INT</stp>
        <stp>.SPXW250506P5760</stp>
        <tr r="AT96" s="1"/>
        <tr r="AT96" s="1"/>
      </tp>
      <tp>
        <v>20</v>
        <stp/>
        <stp>OPEN_INT</stp>
        <stp>.SPXW250509P5790</stp>
        <tr r="AV93" s="1"/>
        <tr r="AV93" s="1"/>
      </tp>
      <tp>
        <v>344</v>
        <stp/>
        <stp>OPEN_INT</stp>
        <stp>.SPXW250516P5660</stp>
        <tr r="AX106" s="1"/>
        <tr r="AX106" s="1"/>
      </tp>
      <tp>
        <v>1948</v>
        <stp/>
        <stp>OPEN_INT</stp>
        <stp>.SPXW250506C5750</stp>
        <tr r="AS97" s="1"/>
        <tr r="AS97" s="1"/>
      </tp>
      <tp>
        <v>737</v>
        <stp/>
        <stp>OPEN_INT</stp>
        <stp>.SPXW250516C5650</stp>
        <tr r="AW107" s="1"/>
        <tr r="AW107" s="1"/>
      </tp>
      <tp>
        <v>493</v>
        <stp/>
        <stp>OPEN_INT</stp>
        <stp>.SPXW250506P5750</stp>
        <tr r="AT97" s="1"/>
        <tr r="AT97" s="1"/>
      </tp>
      <tp>
        <v>746</v>
        <stp/>
        <stp>OPEN_INT</stp>
        <stp>.SPXW250516P5650</stp>
        <tr r="AX107" s="1"/>
        <tr r="AX107" s="1"/>
      </tp>
      <tp>
        <v>1793</v>
        <stp/>
        <stp>OPEN_INT</stp>
        <stp>.SPXW250506C5740</stp>
        <tr r="AS98" s="1"/>
        <tr r="AS98" s="1"/>
      </tp>
      <tp>
        <v>248</v>
        <stp/>
        <stp>OPEN_INT</stp>
        <stp>.SPXW250516C5640</stp>
        <tr r="AW108" s="1"/>
        <tr r="AW108" s="1"/>
      </tp>
      <tp>
        <v>52</v>
        <stp/>
        <stp>OPEN_INT</stp>
        <stp>.SPXW250506P5740</stp>
        <tr r="AT98" s="1"/>
        <tr r="AT98" s="1"/>
      </tp>
      <tp>
        <v>564</v>
        <stp/>
        <stp>OPEN_INT</stp>
        <stp>.SPXW250516P5640</stp>
        <tr r="AX108" s="1"/>
        <tr r="AX108" s="1"/>
      </tp>
      <tp>
        <v>2492</v>
        <stp/>
        <stp>OPEN_INT</stp>
        <stp>.SPXW250506C5730</stp>
        <tr r="AS99" s="1"/>
        <tr r="AS99" s="1"/>
      </tp>
      <tp>
        <v>260</v>
        <stp/>
        <stp>OPEN_INT</stp>
        <stp>.SPXW250516C5630</stp>
        <tr r="AW109" s="1"/>
        <tr r="AW109" s="1"/>
      </tp>
      <tp>
        <v>47</v>
        <stp/>
        <stp>OPEN_INT</stp>
        <stp>.SPXW250506P5730</stp>
        <tr r="AT99" s="1"/>
        <tr r="AT99" s="1"/>
      </tp>
      <tp>
        <v>1250</v>
        <stp/>
        <stp>OPEN_INT</stp>
        <stp>.SPXW250516P5630</stp>
        <tr r="AX109" s="1"/>
        <tr r="AX109" s="1"/>
      </tp>
      <tp>
        <v>1269</v>
        <stp/>
        <stp>OPEN_INT</stp>
        <stp>.SPXW250506C5720</stp>
        <tr r="AS100" s="1"/>
        <tr r="AS100" s="1"/>
      </tp>
      <tp>
        <v>559</v>
        <stp/>
        <stp>OPEN_INT</stp>
        <stp>.SPXW250516C5620</stp>
        <tr r="AW110" s="1"/>
        <tr r="AW110" s="1"/>
      </tp>
      <tp>
        <v>41</v>
        <stp/>
        <stp>OPEN_INT</stp>
        <stp>.SPXW250506P5720</stp>
        <tr r="AT100" s="1"/>
        <tr r="AT100" s="1"/>
      </tp>
      <tp>
        <v>524</v>
        <stp/>
        <stp>OPEN_INT</stp>
        <stp>.SPXW250516P5620</stp>
        <tr r="AX110" s="1"/>
        <tr r="AX110" s="1"/>
      </tp>
      <tp>
        <v>1151</v>
        <stp/>
        <stp>OPEN_INT</stp>
        <stp>.SPXW250506C5710</stp>
        <tr r="AS101" s="1"/>
        <tr r="AS101" s="1"/>
      </tp>
      <tp>
        <v>1183</v>
        <stp/>
        <stp>OPEN_INT</stp>
        <stp>.SPXW250516C5610</stp>
        <tr r="AW111" s="1"/>
        <tr r="AW111" s="1"/>
      </tp>
      <tp>
        <v>42</v>
        <stp/>
        <stp>OPEN_INT</stp>
        <stp>.SPXW250506P5710</stp>
        <tr r="AT101" s="1"/>
        <tr r="AT101" s="1"/>
      </tp>
      <tp>
        <v>254</v>
        <stp/>
        <stp>OPEN_INT</stp>
        <stp>.SPXW250516P5610</stp>
        <tr r="AX111" s="1"/>
        <tr r="AX111" s="1"/>
      </tp>
      <tp>
        <v>2066</v>
        <stp/>
        <stp>OPEN_INT</stp>
        <stp>.SPXW250506C5700</stp>
        <tr r="AS102" s="1"/>
        <tr r="AS102" s="1"/>
      </tp>
      <tp>
        <v>3203</v>
        <stp/>
        <stp>OPEN_INT</stp>
        <stp>.SPXW250516C5600</stp>
        <tr r="AW112" s="1"/>
        <tr r="AW112" s="1"/>
      </tp>
      <tp>
        <v>350</v>
        <stp/>
        <stp>OPEN_INT</stp>
        <stp>.SPXW250506P5700</stp>
        <tr r="AT102" s="1"/>
        <tr r="AT102" s="1"/>
      </tp>
      <tp>
        <v>2604</v>
        <stp/>
        <stp>OPEN_INT</stp>
        <stp>.SPXW250516P5600</stp>
        <tr r="AX112" s="1"/>
        <tr r="AX112" s="1"/>
      </tp>
      <tp>
        <v>3373</v>
        <stp/>
        <stp>OPEN_INT</stp>
        <stp>.SPXW250509C5700</stp>
        <tr r="AU102" s="1"/>
        <tr r="AU102" s="1"/>
      </tp>
      <tp>
        <v>1242</v>
        <stp/>
        <stp>OPEN_INT</stp>
        <stp>.SPXW250509P5700</stp>
        <tr r="AV102" s="1"/>
        <tr r="AV102" s="1"/>
      </tp>
      <tp>
        <v>1565</v>
        <stp/>
        <stp>OPEN_INT</stp>
        <stp>.SPXW250509C5710</stp>
        <tr r="AU101" s="1"/>
        <tr r="AU101" s="1"/>
      </tp>
      <tp>
        <v>168</v>
        <stp/>
        <stp>OPEN_INT</stp>
        <stp>.SPXW250509P5710</stp>
        <tr r="AV101" s="1"/>
        <tr r="AV101" s="1"/>
      </tp>
      <tp t="s">
        <v>N/A</v>
        <stp/>
        <stp>OPEN_INT</stp>
        <stp>.SPXW250509C5720</stp>
        <tr r="AU100" s="1"/>
      </tp>
      <tp t="s">
        <v>N/A</v>
        <stp/>
        <stp>OPEN_INT</stp>
        <stp>.SPXW250509P5720</stp>
        <tr r="AV100" s="1"/>
      </tp>
      <tp>
        <v>650</v>
        <stp/>
        <stp>OPEN_INT</stp>
        <stp>.SPXW250509C5730</stp>
        <tr r="AU99" s="1"/>
        <tr r="AU99" s="1"/>
      </tp>
      <tp>
        <v>88</v>
        <stp/>
        <stp>OPEN_INT</stp>
        <stp>.SPXW250509P5730</stp>
        <tr r="AV99" s="1"/>
        <tr r="AV99" s="1"/>
      </tp>
      <tp>
        <v>1027</v>
        <stp/>
        <stp>OPEN_INT</stp>
        <stp>.SPXW250509C5740</stp>
        <tr r="AU98" s="1"/>
        <tr r="AU98" s="1"/>
      </tp>
      <tp>
        <v>20</v>
        <stp/>
        <stp>OPEN_INT</stp>
        <stp>.SPXW250509P5740</stp>
        <tr r="AV98" s="1"/>
        <tr r="AV98" s="1"/>
      </tp>
      <tp>
        <v>3407</v>
        <stp/>
        <stp>OPEN_INT</stp>
        <stp>.SPXW250509C5750</stp>
        <tr r="AU97" s="1"/>
        <tr r="AU97" s="1"/>
      </tp>
      <tp>
        <v>115</v>
        <stp/>
        <stp>OPEN_INT</stp>
        <stp>.SPXW250509P5750</stp>
        <tr r="AV97" s="1"/>
        <tr r="AV97" s="1"/>
      </tp>
      <tp>
        <v>593</v>
        <stp/>
        <stp>OPEN_INT</stp>
        <stp>.SPXW250506C5790</stp>
        <tr r="AS93" s="1"/>
        <tr r="AS93" s="1"/>
      </tp>
      <tp>
        <v>1510</v>
        <stp/>
        <stp>OPEN_INT</stp>
        <stp>.SPXW250509C5760</stp>
        <tr r="AU96" s="1"/>
        <tr r="AU96" s="1"/>
      </tp>
      <tp>
        <v>551</v>
        <stp/>
        <stp>OPEN_INT</stp>
        <stp>.SPXW250516C5690</stp>
        <tr r="AW103" s="1"/>
        <tr r="AW103" s="1"/>
      </tp>
      <tp>
        <v>34</v>
        <stp/>
        <stp>OPEN_INT</stp>
        <stp>.SPXW250506P5790</stp>
        <tr r="AT93" s="1"/>
        <tr r="AT93" s="1"/>
      </tp>
      <tp>
        <v>29</v>
        <stp/>
        <stp>OPEN_INT</stp>
        <stp>.SPXW250509P5760</stp>
        <tr r="AV96" s="1"/>
        <tr r="AV96" s="1"/>
      </tp>
      <tp>
        <v>243</v>
        <stp/>
        <stp>OPEN_INT</stp>
        <stp>.SPXW250516P5690</stp>
        <tr r="AX103" s="1"/>
        <tr r="AX103" s="1"/>
      </tp>
      <tp>
        <v>852</v>
        <stp/>
        <stp>OPEN_INT</stp>
        <stp>.SPXW250506C5780</stp>
        <tr r="AS94" s="1"/>
        <tr r="AS94" s="1"/>
      </tp>
      <tp>
        <v>832</v>
        <stp/>
        <stp>OPEN_INT</stp>
        <stp>.SPXW250509C5770</stp>
        <tr r="AU95" s="1"/>
        <tr r="AU95" s="1"/>
      </tp>
      <tp>
        <v>525</v>
        <stp/>
        <stp>OPEN_INT</stp>
        <stp>.SPXW250516C5680</stp>
        <tr r="AW104" s="1"/>
        <tr r="AW104" s="1"/>
      </tp>
      <tp>
        <v>353</v>
        <stp/>
        <stp>OPEN_INT</stp>
        <stp>.SPXW250506P5780</stp>
        <tr r="AT94" s="1"/>
        <tr r="AT94" s="1"/>
      </tp>
      <tp>
        <v>26</v>
        <stp/>
        <stp>OPEN_INT</stp>
        <stp>.SPXW250509P5770</stp>
        <tr r="AV95" s="1"/>
        <tr r="AV95" s="1"/>
      </tp>
      <tp>
        <v>959</v>
        <stp/>
        <stp>OPEN_INT</stp>
        <stp>.SPXW250516P5680</stp>
        <tr r="AX104" s="1"/>
        <tr r="AX104" s="1"/>
      </tp>
      <tp>
        <v>799</v>
        <stp/>
        <stp>OPEN_INT</stp>
        <stp>.SPXW250506C5670</stp>
        <tr r="AS105" s="1"/>
        <tr r="AS105" s="1"/>
      </tp>
      <tp>
        <v>2494</v>
        <stp/>
        <stp>OPEN_INT</stp>
        <stp>.SPXW250509C5680</stp>
        <tr r="AU104" s="1"/>
        <tr r="AU104" s="1"/>
      </tp>
      <tp>
        <v>359</v>
        <stp/>
        <stp>OPEN_INT</stp>
        <stp>.SPXW250516C5770</stp>
        <tr r="AW95" s="1"/>
        <tr r="AW95" s="1"/>
      </tp>
      <tp>
        <v>504</v>
        <stp/>
        <stp>OPEN_INT</stp>
        <stp>.SPXW250506P5670</stp>
        <tr r="AT105" s="1"/>
        <tr r="AT105" s="1"/>
      </tp>
      <tp>
        <v>279</v>
        <stp/>
        <stp>OPEN_INT</stp>
        <stp>.SPXW250509P5680</stp>
        <tr r="AV104" s="1"/>
        <tr r="AV104" s="1"/>
      </tp>
      <tp>
        <v>203</v>
        <stp/>
        <stp>OPEN_INT</stp>
        <stp>.SPXW250516P5770</stp>
        <tr r="AX95" s="1"/>
        <tr r="AX95" s="1"/>
      </tp>
      <tp>
        <v>1065</v>
        <stp/>
        <stp>OPEN_INT</stp>
        <stp>.SPXW250506C5660</stp>
        <tr r="AS106" s="1"/>
        <tr r="AS106" s="1"/>
      </tp>
      <tp>
        <v>1084</v>
        <stp/>
        <stp>OPEN_INT</stp>
        <stp>.SPXW250509C5690</stp>
        <tr r="AU103" s="1"/>
        <tr r="AU103" s="1"/>
      </tp>
      <tp>
        <v>369</v>
        <stp/>
        <stp>OPEN_INT</stp>
        <stp>.SPXW250516C5760</stp>
        <tr r="AW96" s="1"/>
        <tr r="AW96" s="1"/>
      </tp>
      <tp>
        <v>641</v>
        <stp/>
        <stp>OPEN_INT</stp>
        <stp>.SPXW250506P5660</stp>
        <tr r="AT106" s="1"/>
        <tr r="AT106" s="1"/>
      </tp>
      <tp>
        <v>138</v>
        <stp/>
        <stp>OPEN_INT</stp>
        <stp>.SPXW250509P5690</stp>
        <tr r="AV103" s="1"/>
        <tr r="AV103" s="1"/>
      </tp>
      <tp>
        <v>337</v>
        <stp/>
        <stp>OPEN_INT</stp>
        <stp>.SPXW250516P5760</stp>
        <tr r="AX96" s="1"/>
        <tr r="AX96" s="1"/>
      </tp>
      <tp>
        <v>1225</v>
        <stp/>
        <stp>OPEN_INT</stp>
        <stp>.SPXW250506C5650</stp>
        <tr r="AS107" s="1"/>
        <tr r="AS107" s="1"/>
      </tp>
      <tp>
        <v>2338</v>
        <stp/>
        <stp>OPEN_INT</stp>
        <stp>.SPXW250516C5750</stp>
        <tr r="AW97" s="1"/>
        <tr r="AW97" s="1"/>
      </tp>
      <tp>
        <v>2647</v>
        <stp/>
        <stp>OPEN_INT</stp>
        <stp>.SPXW250506P5650</stp>
        <tr r="AT107" s="1"/>
        <tr r="AT107" s="1"/>
      </tp>
      <tp>
        <v>350</v>
        <stp/>
        <stp>OPEN_INT</stp>
        <stp>.SPXW250516P5750</stp>
        <tr r="AX97" s="1"/>
        <tr r="AX97" s="1"/>
      </tp>
      <tp>
        <v>310</v>
        <stp/>
        <stp>OPEN_INT</stp>
        <stp>.SPXW250506C5640</stp>
        <tr r="AS108" s="1"/>
        <tr r="AS108" s="1"/>
      </tp>
      <tp>
        <v>328</v>
        <stp/>
        <stp>OPEN_INT</stp>
        <stp>.SPXW250516C5740</stp>
        <tr r="AW98" s="1"/>
        <tr r="AW98" s="1"/>
      </tp>
      <tp>
        <v>1158</v>
        <stp/>
        <stp>OPEN_INT</stp>
        <stp>.SPXW250506P5640</stp>
        <tr r="AT108" s="1"/>
        <tr r="AT108" s="1"/>
      </tp>
      <tp>
        <v>164</v>
        <stp/>
        <stp>OPEN_INT</stp>
        <stp>.SPXW250516P5740</stp>
        <tr r="AX98" s="1"/>
        <tr r="AX98" s="1"/>
      </tp>
      <tp>
        <v>167</v>
        <stp/>
        <stp>OPEN_INT</stp>
        <stp>.SPXW250506C5630</stp>
        <tr r="AS109" s="1"/>
        <tr r="AS109" s="1"/>
      </tp>
      <tp>
        <v>353</v>
        <stp/>
        <stp>OPEN_INT</stp>
        <stp>.SPXW250516C5730</stp>
        <tr r="AW99" s="1"/>
        <tr r="AW99" s="1"/>
      </tp>
      <tp>
        <v>505</v>
        <stp/>
        <stp>OPEN_INT</stp>
        <stp>.SPXW250506P5630</stp>
        <tr r="AT109" s="1"/>
        <tr r="AT109" s="1"/>
      </tp>
      <tp>
        <v>106</v>
        <stp/>
        <stp>OPEN_INT</stp>
        <stp>.SPXW250516P5730</stp>
        <tr r="AX99" s="1"/>
        <tr r="AX99" s="1"/>
      </tp>
      <tp>
        <v>321</v>
        <stp/>
        <stp>OPEN_INT</stp>
        <stp>.SPXW250506C5620</stp>
        <tr r="AS110" s="1"/>
        <tr r="AS110" s="1"/>
      </tp>
      <tp>
        <v>522</v>
        <stp/>
        <stp>OPEN_INT</stp>
        <stp>.SPXW250516C5720</stp>
        <tr r="AW100" s="1"/>
        <tr r="AW100" s="1"/>
      </tp>
      <tp>
        <v>1057</v>
        <stp/>
        <stp>OPEN_INT</stp>
        <stp>.SPXW250506P5620</stp>
        <tr r="AT110" s="1"/>
        <tr r="AT110" s="1"/>
      </tp>
      <tp>
        <v>168</v>
        <stp/>
        <stp>OPEN_INT</stp>
        <stp>.SPXW250516P5720</stp>
        <tr r="AX100" s="1"/>
        <tr r="AX100" s="1"/>
      </tp>
      <tp>
        <v>1080</v>
        <stp/>
        <stp>OPEN_INT</stp>
        <stp>.SPXW250506C5610</stp>
        <tr r="AS111" s="1"/>
        <tr r="AS111" s="1"/>
      </tp>
      <tp>
        <v>808</v>
        <stp/>
        <stp>OPEN_INT</stp>
        <stp>.SPXW250516C5710</stp>
        <tr r="AW101" s="1"/>
        <tr r="AW101" s="1"/>
      </tp>
      <tp>
        <v>1363</v>
        <stp/>
        <stp>OPEN_INT</stp>
        <stp>.SPXW250506P5610</stp>
        <tr r="AT111" s="1"/>
        <tr r="AT111" s="1"/>
      </tp>
      <tp>
        <v>581</v>
        <stp/>
        <stp>OPEN_INT</stp>
        <stp>.SPXW250516P5710</stp>
        <tr r="AX101" s="1"/>
        <tr r="AX101" s="1"/>
      </tp>
      <tp>
        <v>1620</v>
        <stp/>
        <stp>OPEN_INT</stp>
        <stp>.SPXW250506C5600</stp>
        <tr r="AS112" s="1"/>
        <tr r="AS112" s="1"/>
      </tp>
      <tp>
        <v>3875</v>
        <stp/>
        <stp>OPEN_INT</stp>
        <stp>.SPXW250516C5700</stp>
        <tr r="AW102" s="1"/>
        <tr r="AW102" s="1"/>
      </tp>
      <tp>
        <v>3397</v>
        <stp/>
        <stp>OPEN_INT</stp>
        <stp>.SPXW250506P5600</stp>
        <tr r="AT112" s="1"/>
        <tr r="AT112" s="1"/>
      </tp>
      <tp>
        <v>6181</v>
        <stp/>
        <stp>OPEN_INT</stp>
        <stp>.SPXW250516P5700</stp>
        <tr r="AX102" s="1"/>
        <tr r="AX102" s="1"/>
      </tp>
      <tp>
        <v>1932</v>
        <stp/>
        <stp>OPEN_INT</stp>
        <stp>.SPXW250509C5600</stp>
        <tr r="AU112" s="1"/>
        <tr r="AU112" s="1"/>
      </tp>
      <tp>
        <v>2653</v>
        <stp/>
        <stp>OPEN_INT</stp>
        <stp>.SPXW250509P5600</stp>
        <tr r="AV112" s="1"/>
        <tr r="AV112" s="1"/>
      </tp>
      <tp>
        <v>361</v>
        <stp/>
        <stp>OPEN_INT</stp>
        <stp>.SPXW250509C5610</stp>
        <tr r="AU111" s="1"/>
        <tr r="AU111" s="1"/>
      </tp>
      <tp>
        <v>561</v>
        <stp/>
        <stp>OPEN_INT</stp>
        <stp>.SPXW250509P5610</stp>
        <tr r="AV111" s="1"/>
        <tr r="AV111" s="1"/>
      </tp>
      <tp>
        <v>1514</v>
        <stp/>
        <stp>OPEN_INT</stp>
        <stp>.SPXW250509C5620</stp>
        <tr r="AU110" s="1"/>
        <tr r="AU110" s="1"/>
      </tp>
      <tp>
        <v>1321</v>
        <stp/>
        <stp>OPEN_INT</stp>
        <stp>.SPXW250509P5620</stp>
        <tr r="AV110" s="1"/>
        <tr r="AV110" s="1"/>
      </tp>
      <tp>
        <v>919</v>
        <stp/>
        <stp>OPEN_INT</stp>
        <stp>.SPXW250509C5630</stp>
        <tr r="AU109" s="1"/>
        <tr r="AU109" s="1"/>
      </tp>
      <tp>
        <v>366</v>
        <stp/>
        <stp>OPEN_INT</stp>
        <stp>.SPXW250509P5630</stp>
        <tr r="AV109" s="1"/>
        <tr r="AV109" s="1"/>
      </tp>
      <tp>
        <v>1034</v>
        <stp/>
        <stp>OPEN_INT</stp>
        <stp>.SPXW250509C5640</stp>
        <tr r="AU108" s="1"/>
        <tr r="AU108" s="1"/>
      </tp>
      <tp>
        <v>367</v>
        <stp/>
        <stp>OPEN_INT</stp>
        <stp>.SPXW250509P5640</stp>
        <tr r="AV108" s="1"/>
        <tr r="AV108" s="1"/>
      </tp>
      <tp>
        <v>2044</v>
        <stp/>
        <stp>OPEN_INT</stp>
        <stp>.SPXW250509C5650</stp>
        <tr r="AU107" s="1"/>
        <tr r="AU107" s="1"/>
      </tp>
      <tp>
        <v>1574</v>
        <stp/>
        <stp>OPEN_INT</stp>
        <stp>.SPXW250509P5650</stp>
        <tr r="AV107" s="1"/>
        <tr r="AV107" s="1"/>
      </tp>
      <tp>
        <v>941</v>
        <stp/>
        <stp>OPEN_INT</stp>
        <stp>.SPXW250506C5690</stp>
        <tr r="AS103" s="1"/>
        <tr r="AS103" s="1"/>
      </tp>
      <tp>
        <v>742</v>
        <stp/>
        <stp>OPEN_INT</stp>
        <stp>.SPXW250509C5660</stp>
        <tr r="AU106" s="1"/>
        <tr r="AU106" s="1"/>
      </tp>
      <tp>
        <v>622</v>
        <stp/>
        <stp>OPEN_INT</stp>
        <stp>.SPXW250516C5790</stp>
        <tr r="AW93" s="1"/>
        <tr r="AW93" s="1"/>
      </tp>
      <tp>
        <v>238</v>
        <stp/>
        <stp>OPEN_INT</stp>
        <stp>.SPXW250506P5690</stp>
        <tr r="AT103" s="1"/>
        <tr r="AT103" s="1"/>
      </tp>
      <tp>
        <v>569</v>
        <stp/>
        <stp>OPEN_INT</stp>
        <stp>.SPXW250509P5660</stp>
        <tr r="AV106" s="1"/>
        <tr r="AV106" s="1"/>
      </tp>
      <tp>
        <v>163</v>
        <stp/>
        <stp>OPEN_INT</stp>
        <stp>.SPXW250516P5790</stp>
        <tr r="AX93" s="1"/>
        <tr r="AX93" s="1"/>
      </tp>
      <tp>
        <v>1125</v>
        <stp/>
        <stp>OPEN_INT</stp>
        <stp>.SPXW250506C5680</stp>
        <tr r="AS104" s="1"/>
        <tr r="AS104" s="1"/>
      </tp>
      <tp>
        <v>461</v>
        <stp/>
        <stp>OPEN_INT</stp>
        <stp>.SPXW250509C5670</stp>
        <tr r="AU105" s="1"/>
        <tr r="AU105" s="1"/>
      </tp>
      <tp>
        <v>354</v>
        <stp/>
        <stp>OPEN_INT</stp>
        <stp>.SPXW250516C5780</stp>
        <tr r="AW94" s="1"/>
        <tr r="AW94" s="1"/>
      </tp>
      <tp>
        <v>293</v>
        <stp/>
        <stp>OPEN_INT</stp>
        <stp>.SPXW250506P5680</stp>
        <tr r="AT104" s="1"/>
        <tr r="AT104" s="1"/>
      </tp>
      <tp>
        <v>302</v>
        <stp/>
        <stp>OPEN_INT</stp>
        <stp>.SPXW250509P5670</stp>
        <tr r="AV105" s="1"/>
        <tr r="AV105" s="1"/>
      </tp>
      <tp>
        <v>450</v>
        <stp/>
        <stp>OPEN_INT</stp>
        <stp>.SPXW250516P5780</stp>
        <tr r="AX94" s="1"/>
        <tr r="AX94" s="1"/>
      </tp>
      <tp>
        <v>161</v>
        <stp/>
        <stp>OPEN_INT</stp>
        <stp>.SPXW250506C5570</stp>
        <tr r="AS115" s="1"/>
        <tr r="AS115" s="1"/>
      </tp>
      <tp>
        <v>387</v>
        <stp/>
        <stp>OPEN_INT</stp>
        <stp>.SPXW250509C5580</stp>
        <tr r="AU114" s="1"/>
        <tr r="AU114" s="1"/>
      </tp>
      <tp>
        <v>117</v>
        <stp/>
        <stp>OPEN_INT</stp>
        <stp>.SPXW250516C5470</stp>
        <tr r="AW125" s="1"/>
        <tr r="AW125" s="1"/>
      </tp>
      <tp>
        <v>1527</v>
        <stp/>
        <stp>OPEN_INT</stp>
        <stp>.SPXW250506P5570</stp>
        <tr r="AT115" s="1"/>
        <tr r="AT115" s="1"/>
      </tp>
      <tp>
        <v>808</v>
        <stp/>
        <stp>OPEN_INT</stp>
        <stp>.SPXW250509P5580</stp>
        <tr r="AV114" s="1"/>
        <tr r="AV114" s="1"/>
      </tp>
      <tp>
        <v>398</v>
        <stp/>
        <stp>OPEN_INT</stp>
        <stp>.SPXW250516P5470</stp>
        <tr r="AX125" s="1"/>
        <tr r="AX125" s="1"/>
      </tp>
      <tp>
        <v>391</v>
        <stp/>
        <stp>OPEN_INT</stp>
        <stp>.SPXW250506C5560</stp>
        <tr r="AS116" s="1"/>
        <tr r="AS116" s="1"/>
      </tp>
      <tp>
        <v>621</v>
        <stp/>
        <stp>OPEN_INT</stp>
        <stp>.SPXW250509C5590</stp>
        <tr r="AU113" s="1"/>
        <tr r="AU113" s="1"/>
      </tp>
      <tp>
        <v>460</v>
        <stp/>
        <stp>OPEN_INT</stp>
        <stp>.SPXW250516C5460</stp>
        <tr r="AW126" s="1"/>
        <tr r="AW126" s="1"/>
      </tp>
      <tp>
        <v>1520</v>
        <stp/>
        <stp>OPEN_INT</stp>
        <stp>.SPXW250506P5560</stp>
        <tr r="AT116" s="1"/>
        <tr r="AT116" s="1"/>
      </tp>
      <tp>
        <v>521</v>
        <stp/>
        <stp>OPEN_INT</stp>
        <stp>.SPXW250509P5590</stp>
        <tr r="AV113" s="1"/>
        <tr r="AV113" s="1"/>
      </tp>
      <tp>
        <v>291</v>
        <stp/>
        <stp>OPEN_INT</stp>
        <stp>.SPXW250516P5460</stp>
        <tr r="AX126" s="1"/>
        <tr r="AX126" s="1"/>
      </tp>
      <tp>
        <v>1003</v>
        <stp/>
        <stp>OPEN_INT</stp>
        <stp>.SPXW250506C5550</stp>
        <tr r="AS117" s="1"/>
        <tr r="AS117" s="1"/>
      </tp>
      <tp>
        <v>742</v>
        <stp/>
        <stp>OPEN_INT</stp>
        <stp>.SPXW250516C5450</stp>
        <tr r="AW127" s="1"/>
        <tr r="AW127" s="1"/>
      </tp>
      <tp>
        <v>1600</v>
        <stp/>
        <stp>OPEN_INT</stp>
        <stp>.SPXW250506P5550</stp>
        <tr r="AT117" s="1"/>
        <tr r="AT117" s="1"/>
      </tp>
      <tp>
        <v>1655</v>
        <stp/>
        <stp>OPEN_INT</stp>
        <stp>.SPXW250516P5450</stp>
        <tr r="AX127" s="1"/>
        <tr r="AX127" s="1"/>
      </tp>
      <tp>
        <v>487</v>
        <stp/>
        <stp>OPEN_INT</stp>
        <stp>.SPXW250506C5540</stp>
        <tr r="AS118" s="1"/>
        <tr r="AS118" s="1"/>
      </tp>
      <tp>
        <v>656</v>
        <stp/>
        <stp>OPEN_INT</stp>
        <stp>.SPXW250516C5440</stp>
        <tr r="AW128" s="1"/>
        <tr r="AW128" s="1"/>
      </tp>
      <tp>
        <v>1018</v>
        <stp/>
        <stp>OPEN_INT</stp>
        <stp>.SPXW250506P5540</stp>
        <tr r="AT118" s="1"/>
        <tr r="AT118" s="1"/>
      </tp>
      <tp>
        <v>1321</v>
        <stp/>
        <stp>OPEN_INT</stp>
        <stp>.SPXW250516P5440</stp>
        <tr r="AX128" s="1"/>
        <tr r="AX128" s="1"/>
      </tp>
      <tp>
        <v>112</v>
        <stp/>
        <stp>OPEN_INT</stp>
        <stp>.SPXW250506C5530</stp>
        <tr r="AS119" s="1"/>
        <tr r="AS119" s="1"/>
      </tp>
      <tp>
        <v>116</v>
        <stp/>
        <stp>OPEN_INT</stp>
        <stp>.SPXW250516C5430</stp>
        <tr r="AW129" s="1"/>
        <tr r="AW129" s="1"/>
      </tp>
      <tp>
        <v>490</v>
        <stp/>
        <stp>OPEN_INT</stp>
        <stp>.SPXW250506P5530</stp>
        <tr r="AT119" s="1"/>
        <tr r="AT119" s="1"/>
      </tp>
      <tp>
        <v>263</v>
        <stp/>
        <stp>OPEN_INT</stp>
        <stp>.SPXW250516P5430</stp>
        <tr r="AX129" s="1"/>
        <tr r="AX129" s="1"/>
      </tp>
      <tp>
        <v>108</v>
        <stp/>
        <stp>OPEN_INT</stp>
        <stp>.SPXW250506C5520</stp>
        <tr r="AS120" s="1"/>
        <tr r="AS120" s="1"/>
      </tp>
      <tp>
        <v>309</v>
        <stp/>
        <stp>OPEN_INT</stp>
        <stp>.SPXW250516C5420</stp>
        <tr r="AW130" s="1"/>
        <tr r="AW130" s="1"/>
      </tp>
      <tp>
        <v>638</v>
        <stp/>
        <stp>OPEN_INT</stp>
        <stp>.SPXW250506P5520</stp>
        <tr r="AT120" s="1"/>
        <tr r="AT120" s="1"/>
      </tp>
      <tp>
        <v>339</v>
        <stp/>
        <stp>OPEN_INT</stp>
        <stp>.SPXW250516P5420</stp>
        <tr r="AX130" s="1"/>
        <tr r="AX130" s="1"/>
      </tp>
      <tp>
        <v>111</v>
        <stp/>
        <stp>OPEN_INT</stp>
        <stp>.SPXW250506C5510</stp>
        <tr r="AS121" s="1"/>
        <tr r="AS121" s="1"/>
      </tp>
      <tp>
        <v>704</v>
        <stp/>
        <stp>OPEN_INT</stp>
        <stp>.SPXW250506P5510</stp>
        <tr r="AT121" s="1"/>
        <tr r="AT121" s="1"/>
      </tp>
      <tp>
        <v>422</v>
        <stp/>
        <stp>OPEN_INT</stp>
        <stp>.SPXW250506C5500</stp>
        <tr r="AS122" s="1"/>
        <tr r="AS122" s="1"/>
      </tp>
      <tp>
        <v>1698</v>
        <stp/>
        <stp>OPEN_INT</stp>
        <stp>.SPXW250506P5500</stp>
        <tr r="AT122" s="1"/>
        <tr r="AT122" s="1"/>
      </tp>
      <tp>
        <v>1679</v>
        <stp/>
        <stp>OPEN_INT</stp>
        <stp>.SPXW250509C5500</stp>
        <tr r="AU122" s="1"/>
        <tr r="AU122" s="1"/>
      </tp>
      <tp>
        <v>4697</v>
        <stp/>
        <stp>OPEN_INT</stp>
        <stp>.SPXW250509P5500</stp>
        <tr r="AV122" s="1"/>
        <tr r="AV122" s="1"/>
      </tp>
      <tp>
        <v>364</v>
        <stp/>
        <stp>OPEN_INT</stp>
        <stp>.SPXW250509C5510</stp>
        <tr r="AU121" s="1"/>
        <tr r="AU121" s="1"/>
      </tp>
      <tp>
        <v>317</v>
        <stp/>
        <stp>OPEN_INT</stp>
        <stp>.SPXW250509P5510</stp>
        <tr r="AV121" s="1"/>
        <tr r="AV121" s="1"/>
      </tp>
      <tp>
        <v>332</v>
        <stp/>
        <stp>OPEN_INT</stp>
        <stp>.SPXW250509C5520</stp>
        <tr r="AU120" s="1"/>
        <tr r="AU120" s="1"/>
      </tp>
      <tp>
        <v>380</v>
        <stp/>
        <stp>OPEN_INT</stp>
        <stp>.SPXW250509P5520</stp>
        <tr r="AV120" s="1"/>
        <tr r="AV120" s="1"/>
      </tp>
      <tp>
        <v>153</v>
        <stp/>
        <stp>OPEN_INT</stp>
        <stp>.SPXW250509C5530</stp>
        <tr r="AU119" s="1"/>
        <tr r="AU119" s="1"/>
      </tp>
      <tp>
        <v>192</v>
        <stp/>
        <stp>OPEN_INT</stp>
        <stp>.SPXW250509P5530</stp>
        <tr r="AV119" s="1"/>
        <tr r="AV119" s="1"/>
      </tp>
      <tp>
        <v>408</v>
        <stp/>
        <stp>OPEN_INT</stp>
        <stp>.SPXW250509C5540</stp>
        <tr r="AU118" s="1"/>
        <tr r="AU118" s="1"/>
      </tp>
      <tp>
        <v>2452</v>
        <stp/>
        <stp>OPEN_INT</stp>
        <stp>.SPXW250509P5540</stp>
        <tr r="AV118" s="1"/>
        <tr r="AV118" s="1"/>
      </tp>
      <tp>
        <v>888</v>
        <stp/>
        <stp>OPEN_INT</stp>
        <stp>.SPXW250509C5550</stp>
        <tr r="AU117" s="1"/>
        <tr r="AU117" s="1"/>
      </tp>
      <tp>
        <v>1859</v>
        <stp/>
        <stp>OPEN_INT</stp>
        <stp>.SPXW250509P5550</stp>
        <tr r="AV117" s="1"/>
        <tr r="AV117" s="1"/>
      </tp>
      <tp>
        <v>90</v>
        <stp/>
        <stp>OPEN_INT</stp>
        <stp>.SPXW250506C5590</stp>
        <tr r="AS113" s="1"/>
        <tr r="AS113" s="1"/>
      </tp>
      <tp>
        <v>244</v>
        <stp/>
        <stp>OPEN_INT</stp>
        <stp>.SPXW250509C5560</stp>
        <tr r="AU116" s="1"/>
        <tr r="AU116" s="1"/>
      </tp>
      <tp>
        <v>448</v>
        <stp/>
        <stp>OPEN_INT</stp>
        <stp>.SPXW250516C5490</stp>
        <tr r="AW123" s="1"/>
        <tr r="AW123" s="1"/>
      </tp>
      <tp>
        <v>745</v>
        <stp/>
        <stp>OPEN_INT</stp>
        <stp>.SPXW250506P5590</stp>
        <tr r="AT113" s="1"/>
        <tr r="AT113" s="1"/>
      </tp>
      <tp>
        <v>275</v>
        <stp/>
        <stp>OPEN_INT</stp>
        <stp>.SPXW250509P5560</stp>
        <tr r="AV116" s="1"/>
        <tr r="AV116" s="1"/>
      </tp>
      <tp>
        <v>357</v>
        <stp/>
        <stp>OPEN_INT</stp>
        <stp>.SPXW250516P5490</stp>
        <tr r="AX123" s="1"/>
        <tr r="AX123" s="1"/>
      </tp>
      <tp>
        <v>70</v>
        <stp/>
        <stp>OPEN_INT</stp>
        <stp>.SPXW250506C5580</stp>
        <tr r="AS114" s="1"/>
        <tr r="AS114" s="1"/>
      </tp>
      <tp>
        <v>138</v>
        <stp/>
        <stp>OPEN_INT</stp>
        <stp>.SPXW250509C5570</stp>
        <tr r="AU115" s="1"/>
        <tr r="AU115" s="1"/>
      </tp>
      <tp>
        <v>183</v>
        <stp/>
        <stp>OPEN_INT</stp>
        <stp>.SPXW250516C5480</stp>
        <tr r="AW124" s="1"/>
        <tr r="AW124" s="1"/>
      </tp>
      <tp>
        <v>827</v>
        <stp/>
        <stp>OPEN_INT</stp>
        <stp>.SPXW250506P5580</stp>
        <tr r="AT114" s="1"/>
        <tr r="AT114" s="1"/>
      </tp>
      <tp>
        <v>398</v>
        <stp/>
        <stp>OPEN_INT</stp>
        <stp>.SPXW250509P5570</stp>
        <tr r="AV115" s="1"/>
        <tr r="AV115" s="1"/>
      </tp>
      <tp>
        <v>2201</v>
        <stp/>
        <stp>OPEN_INT</stp>
        <stp>.SPXW250516P5480</stp>
        <tr r="AX124" s="1"/>
        <tr r="AX124" s="1"/>
      </tp>
      <tp>
        <v>159</v>
        <stp/>
        <stp>OPEN_INT</stp>
        <stp>.SPXW250506C5470</stp>
        <tr r="AS125" s="1"/>
        <tr r="AS125" s="1"/>
      </tp>
      <tp>
        <v>813</v>
        <stp/>
        <stp>OPEN_INT</stp>
        <stp>.SPXW250509C5480</stp>
        <tr r="AU124" s="1"/>
        <tr r="AU124" s="1"/>
      </tp>
      <tp>
        <v>259</v>
        <stp/>
        <stp>OPEN_INT</stp>
        <stp>.SPXW250516C5570</stp>
        <tr r="AW115" s="1"/>
        <tr r="AW115" s="1"/>
      </tp>
      <tp>
        <v>528</v>
        <stp/>
        <stp>OPEN_INT</stp>
        <stp>.SPXW250506P5470</stp>
        <tr r="AT125" s="1"/>
        <tr r="AT125" s="1"/>
      </tp>
      <tp>
        <v>609</v>
        <stp/>
        <stp>OPEN_INT</stp>
        <stp>.SPXW250509P5480</stp>
        <tr r="AV124" s="1"/>
        <tr r="AV124" s="1"/>
      </tp>
      <tp>
        <v>1446</v>
        <stp/>
        <stp>OPEN_INT</stp>
        <stp>.SPXW250516P5570</stp>
        <tr r="AX115" s="1"/>
        <tr r="AX115" s="1"/>
      </tp>
      <tp>
        <v>79</v>
        <stp/>
        <stp>OPEN_INT</stp>
        <stp>.SPXW250506C5460</stp>
        <tr r="AS126" s="1"/>
        <tr r="AS126" s="1"/>
      </tp>
      <tp>
        <v>222</v>
        <stp/>
        <stp>OPEN_INT</stp>
        <stp>.SPXW250509C5490</stp>
        <tr r="AU123" s="1"/>
        <tr r="AU123" s="1"/>
      </tp>
      <tp>
        <v>228</v>
        <stp/>
        <stp>OPEN_INT</stp>
        <stp>.SPXW250516C5560</stp>
        <tr r="AW116" s="1"/>
        <tr r="AW116" s="1"/>
      </tp>
      <tp>
        <v>1481</v>
        <stp/>
        <stp>OPEN_INT</stp>
        <stp>.SPXW250506P5460</stp>
        <tr r="AT126" s="1"/>
        <tr r="AT126" s="1"/>
      </tp>
      <tp>
        <v>455</v>
        <stp/>
        <stp>OPEN_INT</stp>
        <stp>.SPXW250509P5490</stp>
        <tr r="AV123" s="1"/>
        <tr r="AV123" s="1"/>
      </tp>
      <tp>
        <v>188</v>
        <stp/>
        <stp>OPEN_INT</stp>
        <stp>.SPXW250516P5560</stp>
        <tr r="AX116" s="1"/>
        <tr r="AX116" s="1"/>
      </tp>
      <tp>
        <v>435</v>
        <stp/>
        <stp>OPEN_INT</stp>
        <stp>.SPXW250506C5450</stp>
        <tr r="AS127" s="1"/>
        <tr r="AS127" s="1"/>
      </tp>
      <tp>
        <v>749</v>
        <stp/>
        <stp>OPEN_INT</stp>
        <stp>.SPXW250516C5550</stp>
        <tr r="AW117" s="1"/>
        <tr r="AW117" s="1"/>
      </tp>
      <tp>
        <v>826</v>
        <stp/>
        <stp>OPEN_INT</stp>
        <stp>.SPXW250506P5450</stp>
        <tr r="AT127" s="1"/>
        <tr r="AT127" s="1"/>
      </tp>
      <tp>
        <v>467</v>
        <stp/>
        <stp>OPEN_INT</stp>
        <stp>.SPXW250516P5550</stp>
        <tr r="AX117" s="1"/>
        <tr r="AX117" s="1"/>
      </tp>
      <tp>
        <v>33</v>
        <stp/>
        <stp>OPEN_INT</stp>
        <stp>.SPXW250506C5440</stp>
        <tr r="AS128" s="1"/>
        <tr r="AS128" s="1"/>
      </tp>
      <tp>
        <v>505</v>
        <stp/>
        <stp>OPEN_INT</stp>
        <stp>.SPXW250516C5540</stp>
        <tr r="AW118" s="1"/>
        <tr r="AW118" s="1"/>
      </tp>
      <tp>
        <v>307</v>
        <stp/>
        <stp>OPEN_INT</stp>
        <stp>.SPXW250506P5440</stp>
        <tr r="AT128" s="1"/>
        <tr r="AT128" s="1"/>
      </tp>
      <tp>
        <v>245</v>
        <stp/>
        <stp>OPEN_INT</stp>
        <stp>.SPXW250516P5540</stp>
        <tr r="AX118" s="1"/>
        <tr r="AX118" s="1"/>
      </tp>
      <tp>
        <v>67</v>
        <stp/>
        <stp>OPEN_INT</stp>
        <stp>.SPXW250506C5430</stp>
        <tr r="AS129" s="1"/>
        <tr r="AS129" s="1"/>
      </tp>
      <tp>
        <v>144</v>
        <stp/>
        <stp>OPEN_INT</stp>
        <stp>.SPXW250516C5530</stp>
        <tr r="AW119" s="1"/>
        <tr r="AW119" s="1"/>
      </tp>
      <tp>
        <v>730</v>
        <stp/>
        <stp>OPEN_INT</stp>
        <stp>.SPXW250506P5430</stp>
        <tr r="AT129" s="1"/>
        <tr r="AT129" s="1"/>
      </tp>
      <tp>
        <v>1022</v>
        <stp/>
        <stp>OPEN_INT</stp>
        <stp>.SPXW250516P5530</stp>
        <tr r="AX119" s="1"/>
        <tr r="AX119" s="1"/>
      </tp>
      <tp>
        <v>108</v>
        <stp/>
        <stp>OPEN_INT</stp>
        <stp>.SPXW250506C5420</stp>
        <tr r="AS130" s="1"/>
        <tr r="AS130" s="1"/>
      </tp>
      <tp>
        <v>139</v>
        <stp/>
        <stp>OPEN_INT</stp>
        <stp>.SPXW250516C5520</stp>
        <tr r="AW120" s="1"/>
        <tr r="AW120" s="1"/>
      </tp>
      <tp>
        <v>126</v>
        <stp/>
        <stp>OPEN_INT</stp>
        <stp>.SPXW250506P5420</stp>
        <tr r="AT130" s="1"/>
        <tr r="AT130" s="1"/>
      </tp>
      <tp>
        <v>341</v>
        <stp/>
        <stp>OPEN_INT</stp>
        <stp>.SPXW250516P5520</stp>
        <tr r="AX120" s="1"/>
        <tr r="AX120" s="1"/>
      </tp>
      <tp>
        <v>459</v>
        <stp/>
        <stp>OPEN_INT</stp>
        <stp>.SPXW250516C5510</stp>
        <tr r="AW121" s="1"/>
        <tr r="AW121" s="1"/>
      </tp>
      <tp>
        <v>198</v>
        <stp/>
        <stp>OPEN_INT</stp>
        <stp>.SPXW250516P5510</stp>
        <tr r="AX121" s="1"/>
        <tr r="AX121" s="1"/>
      </tp>
      <tp>
        <v>1083</v>
        <stp/>
        <stp>OPEN_INT</stp>
        <stp>.SPXW250516C5500</stp>
        <tr r="AW122" s="1"/>
        <tr r="AW122" s="1"/>
      </tp>
      <tp>
        <v>2543</v>
        <stp/>
        <stp>OPEN_INT</stp>
        <stp>.SPXW250516P5500</stp>
        <tr r="AX122" s="1"/>
        <tr r="AX122" s="1"/>
      </tp>
      <tp>
        <v>151</v>
        <stp/>
        <stp>OPEN_INT</stp>
        <stp>.SPXW250509C5420</stp>
        <tr r="AU130" s="1"/>
        <tr r="AU130" s="1"/>
      </tp>
      <tp>
        <v>371</v>
        <stp/>
        <stp>OPEN_INT</stp>
        <stp>.SPXW250509P5420</stp>
        <tr r="AV130" s="1"/>
        <tr r="AV130" s="1"/>
      </tp>
      <tp>
        <v>1118</v>
        <stp/>
        <stp>OPEN_INT</stp>
        <stp>.SPXW250509C5430</stp>
        <tr r="AU129" s="1"/>
        <tr r="AU129" s="1"/>
      </tp>
      <tp>
        <v>380</v>
        <stp/>
        <stp>OPEN_INT</stp>
        <stp>.SPXW250509P5430</stp>
        <tr r="AV129" s="1"/>
        <tr r="AV129" s="1"/>
      </tp>
      <tp>
        <v>302</v>
        <stp/>
        <stp>OPEN_INT</stp>
        <stp>.SPXW250509C5440</stp>
        <tr r="AU128" s="1"/>
        <tr r="AU128" s="1"/>
      </tp>
      <tp>
        <v>397</v>
        <stp/>
        <stp>OPEN_INT</stp>
        <stp>.SPXW250509P5440</stp>
        <tr r="AV128" s="1"/>
        <tr r="AV128" s="1"/>
      </tp>
      <tp>
        <v>1019</v>
        <stp/>
        <stp>OPEN_INT</stp>
        <stp>.SPXW250509C5450</stp>
        <tr r="AU127" s="1"/>
        <tr r="AU127" s="1"/>
      </tp>
      <tp>
        <v>3094</v>
        <stp/>
        <stp>OPEN_INT</stp>
        <stp>.SPXW250509P5450</stp>
        <tr r="AV127" s="1"/>
        <tr r="AV127" s="1"/>
      </tp>
      <tp>
        <v>281</v>
        <stp/>
        <stp>OPEN_INT</stp>
        <stp>.SPXW250506C5490</stp>
        <tr r="AS123" s="1"/>
        <tr r="AS123" s="1"/>
      </tp>
      <tp>
        <v>308</v>
        <stp/>
        <stp>OPEN_INT</stp>
        <stp>.SPXW250509C5460</stp>
        <tr r="AU126" s="1"/>
        <tr r="AU126" s="1"/>
      </tp>
      <tp>
        <v>318</v>
        <stp/>
        <stp>OPEN_INT</stp>
        <stp>.SPXW250516C5590</stp>
        <tr r="AW113" s="1"/>
        <tr r="AW113" s="1"/>
      </tp>
      <tp>
        <v>605</v>
        <stp/>
        <stp>OPEN_INT</stp>
        <stp>.SPXW250506P5490</stp>
        <tr r="AT123" s="1"/>
        <tr r="AT123" s="1"/>
      </tp>
      <tp>
        <v>940</v>
        <stp/>
        <stp>OPEN_INT</stp>
        <stp>.SPXW250509P5460</stp>
        <tr r="AV126" s="1"/>
        <tr r="AV126" s="1"/>
      </tp>
      <tp>
        <v>600</v>
        <stp/>
        <stp>OPEN_INT</stp>
        <stp>.SPXW250516P5590</stp>
        <tr r="AX113" s="1"/>
        <tr r="AX113" s="1"/>
      </tp>
      <tp>
        <v>83</v>
        <stp/>
        <stp>OPEN_INT</stp>
        <stp>.SPXW250506C5480</stp>
        <tr r="AS124" s="1"/>
        <tr r="AS124" s="1"/>
      </tp>
      <tp>
        <v>128</v>
        <stp/>
        <stp>OPEN_INT</stp>
        <stp>.SPXW250509C5470</stp>
        <tr r="AU125" s="1"/>
        <tr r="AU125" s="1"/>
      </tp>
      <tp>
        <v>319</v>
        <stp/>
        <stp>OPEN_INT</stp>
        <stp>.SPXW250516C5580</stp>
        <tr r="AW114" s="1"/>
        <tr r="AW114" s="1"/>
      </tp>
      <tp>
        <v>366</v>
        <stp/>
        <stp>OPEN_INT</stp>
        <stp>.SPXW250506P5480</stp>
        <tr r="AT124" s="1"/>
        <tr r="AT124" s="1"/>
      </tp>
      <tp>
        <v>357</v>
        <stp/>
        <stp>OPEN_INT</stp>
        <stp>.SPXW250509P5470</stp>
        <tr r="AV125" s="1"/>
        <tr r="AV125" s="1"/>
      </tp>
      <tp>
        <v>393</v>
        <stp/>
        <stp>OPEN_INT</stp>
        <stp>.SPXW250516P5580</stp>
        <tr r="AX114" s="1"/>
        <tr r="AX114" s="1"/>
      </tp>
      <tp t="s">
        <v>27.20%</v>
        <stp/>
        <stp>IMPL_VOL</stp>
        <stp>.NDX250516C19300</stp>
        <tr r="EP183" s="1"/>
      </tp>
      <tp t="s">
        <v>22.14%</v>
        <stp/>
        <stp>IMPL_VOL</stp>
        <stp>.NDX250516C20300</stp>
        <tr r="EP143" s="1"/>
      </tp>
      <tp t="s">
        <v>26.91%</v>
        <stp/>
        <stp>IMPL_VOL</stp>
        <stp>.NDX250516C19325</stp>
        <tr r="EP182" s="1"/>
      </tp>
      <tp t="s">
        <v>22.07%</v>
        <stp/>
        <stp>IMPL_VOL</stp>
        <stp>.NDX250516C20325</stp>
        <tr r="EP142" s="1"/>
      </tp>
      <tp t="s">
        <v>26.29%</v>
        <stp/>
        <stp>IMPL_VOL</stp>
        <stp>.NDX250516C19350</stp>
        <tr r="EP181" s="1"/>
      </tp>
      <tp t="s">
        <v>21.99%</v>
        <stp/>
        <stp>IMPL_VOL</stp>
        <stp>.NDX250516C20350</stp>
        <tr r="EP141" s="1"/>
      </tp>
      <tp t="s">
        <v>26.19%</v>
        <stp/>
        <stp>IMPL_VOL</stp>
        <stp>.NDX250516C19375</stp>
        <tr r="EP180" s="1"/>
      </tp>
      <tp t="s">
        <v>21.92%</v>
        <stp/>
        <stp>IMPL_VOL</stp>
        <stp>.NDX250516C20375</stp>
        <tr r="EP140" s="1"/>
      </tp>
      <tp t="s">
        <v>27.14%</v>
        <stp/>
        <stp>IMPL_VOL</stp>
        <stp>.NDX250516P19325</stp>
        <tr r="EQ182" s="1"/>
      </tp>
      <tp t="s">
        <v>23.03%</v>
        <stp/>
        <stp>IMPL_VOL</stp>
        <stp>.NDX250516P20325</stp>
        <tr r="EQ142" s="1"/>
      </tp>
      <tp t="s">
        <v>27.27%</v>
        <stp/>
        <stp>IMPL_VOL</stp>
        <stp>.NDX250516P19300</stp>
        <tr r="EQ183" s="1"/>
      </tp>
      <tp t="s">
        <v>23.08%</v>
        <stp/>
        <stp>IMPL_VOL</stp>
        <stp>.NDX250516P20300</stp>
        <tr r="EQ143" s="1"/>
      </tp>
      <tp t="s">
        <v>26.91%</v>
        <stp/>
        <stp>IMPL_VOL</stp>
        <stp>.NDX250516P19375</stp>
        <tr r="EQ180" s="1"/>
      </tp>
      <tp t="s">
        <v>22.80%</v>
        <stp/>
        <stp>IMPL_VOL</stp>
        <stp>.NDX250516P20375</stp>
        <tr r="EQ140" s="1"/>
      </tp>
      <tp t="s">
        <v>27.03%</v>
        <stp/>
        <stp>IMPL_VOL</stp>
        <stp>.NDX250516P19350</stp>
        <tr r="EQ181" s="1"/>
      </tp>
      <tp t="s">
        <v>22.85%</v>
        <stp/>
        <stp>IMPL_VOL</stp>
        <stp>.NDX250516P20350</stp>
        <tr r="EQ141" s="1"/>
      </tp>
      <tp t="s">
        <v>27.51%</v>
        <stp/>
        <stp>IMPL_VOL</stp>
        <stp>.NDX250516C19200</stp>
        <tr r="EP187" s="1"/>
      </tp>
      <tp t="s">
        <v>22.50%</v>
        <stp/>
        <stp>IMPL_VOL</stp>
        <stp>.NDX250516C20200</stp>
        <tr r="EP147" s="1"/>
      </tp>
      <tp t="s">
        <v>27.29%</v>
        <stp/>
        <stp>IMPL_VOL</stp>
        <stp>.NDX250516C19225</stp>
        <tr r="EP186" s="1"/>
      </tp>
      <tp t="s">
        <v>22.40%</v>
        <stp/>
        <stp>IMPL_VOL</stp>
        <stp>.NDX250516C20225</stp>
        <tr r="EP146" s="1"/>
      </tp>
      <tp t="s">
        <v>27.22%</v>
        <stp/>
        <stp>IMPL_VOL</stp>
        <stp>.NDX250516C19250</stp>
        <tr r="EP185" s="1"/>
      </tp>
      <tp t="s">
        <v>22.32%</v>
        <stp/>
        <stp>IMPL_VOL</stp>
        <stp>.NDX250516C20250</stp>
        <tr r="EP145" s="1"/>
      </tp>
      <tp t="s">
        <v>27.08%</v>
        <stp/>
        <stp>IMPL_VOL</stp>
        <stp>.NDX250516C19275</stp>
        <tr r="EP184" s="1"/>
      </tp>
      <tp t="s">
        <v>22.23%</v>
        <stp/>
        <stp>IMPL_VOL</stp>
        <stp>.NDX250516C20275</stp>
        <tr r="EP144" s="1"/>
      </tp>
      <tp t="s">
        <v>27.61%</v>
        <stp/>
        <stp>IMPL_VOL</stp>
        <stp>.NDX250516P19225</stp>
        <tr r="EQ186" s="1"/>
      </tp>
      <tp t="s">
        <v>23.50%</v>
        <stp/>
        <stp>IMPL_VOL</stp>
        <stp>.NDX250516P20225</stp>
        <tr r="EQ146" s="1"/>
      </tp>
      <tp t="s">
        <v>27.73%</v>
        <stp/>
        <stp>IMPL_VOL</stp>
        <stp>.NDX250516P19200</stp>
        <tr r="EQ187" s="1"/>
      </tp>
      <tp t="s">
        <v>23.27%</v>
        <stp/>
        <stp>IMPL_VOL</stp>
        <stp>.NDX250516P20200</stp>
        <tr r="EQ147" s="1"/>
      </tp>
      <tp t="s">
        <v>27.38%</v>
        <stp/>
        <stp>IMPL_VOL</stp>
        <stp>.NDX250516P19275</stp>
        <tr r="EQ184" s="1"/>
      </tp>
      <tp t="s">
        <v>23.02%</v>
        <stp/>
        <stp>IMPL_VOL</stp>
        <stp>.NDX250516P20275</stp>
        <tr r="EQ144" s="1"/>
      </tp>
      <tp t="s">
        <v>27.49%</v>
        <stp/>
        <stp>IMPL_VOL</stp>
        <stp>.NDX250516P19250</stp>
        <tr r="EQ185" s="1"/>
      </tp>
      <tp t="s">
        <v>23.09%</v>
        <stp/>
        <stp>IMPL_VOL</stp>
        <stp>.NDX250516P20250</stp>
        <tr r="EQ145" s="1"/>
      </tp>
      <tp t="s">
        <v>22.88%</v>
        <stp/>
        <stp>IMPL_VOL</stp>
        <stp>.NDX250516C20100</stp>
        <tr r="EP151" s="1"/>
      </tp>
      <tp t="s">
        <v>22.78%</v>
        <stp/>
        <stp>IMPL_VOL</stp>
        <stp>.NDX250516C20125</stp>
        <tr r="EP150" s="1"/>
      </tp>
      <tp t="s">
        <v>27.70%</v>
        <stp/>
        <stp>IMPL_VOL</stp>
        <stp>.NDX250516C19150</stp>
        <tr r="EP189" s="1"/>
      </tp>
      <tp t="s">
        <v>22.68%</v>
        <stp/>
        <stp>IMPL_VOL</stp>
        <stp>.NDX250516C20150</stp>
        <tr r="EP149" s="1"/>
      </tp>
      <tp t="s">
        <v>27.53%</v>
        <stp/>
        <stp>IMPL_VOL</stp>
        <stp>.NDX250516C19175</stp>
        <tr r="EP188" s="1"/>
      </tp>
      <tp t="s">
        <v>22.58%</v>
        <stp/>
        <stp>IMPL_VOL</stp>
        <stp>.NDX250516C20175</stp>
        <tr r="EP148" s="1"/>
      </tp>
      <tp t="s">
        <v>23.52%</v>
        <stp/>
        <stp>IMPL_VOL</stp>
        <stp>.NDX250516P20125</stp>
        <tr r="EQ150" s="1"/>
      </tp>
      <tp t="s">
        <v>23.55%</v>
        <stp/>
        <stp>IMPL_VOL</stp>
        <stp>.NDX250516P20100</stp>
        <tr r="EQ151" s="1"/>
      </tp>
      <tp t="s">
        <v>27.85%</v>
        <stp/>
        <stp>IMPL_VOL</stp>
        <stp>.NDX250516P19175</stp>
        <tr r="EQ188" s="1"/>
      </tp>
      <tp t="s">
        <v>23.81%</v>
        <stp/>
        <stp>IMPL_VOL</stp>
        <stp>.NDX250516P20175</stp>
        <tr r="EQ148" s="1"/>
      </tp>
      <tp t="s">
        <v>27.98%</v>
        <stp/>
        <stp>IMPL_VOL</stp>
        <stp>.NDX250516P19150</stp>
        <tr r="EQ189" s="1"/>
      </tp>
      <tp t="s">
        <v>23.39%</v>
        <stp/>
        <stp>IMPL_VOL</stp>
        <stp>.NDX250516P20150</stp>
        <tr r="EQ149" s="1"/>
      </tp>
      <tp>
        <v>208</v>
        <stp/>
        <stp>OPEN_INT</stp>
        <stp>.SPXW250516C5870</stp>
        <tr r="AW85" s="1"/>
        <tr r="AW85" s="1"/>
      </tp>
      <tp>
        <v>158</v>
        <stp/>
        <stp>OPEN_INT</stp>
        <stp>.SPXW250516P5870</stp>
        <tr r="AX85" s="1"/>
        <tr r="AX85" s="1"/>
      </tp>
      <tp>
        <v>884</v>
        <stp/>
        <stp>OPEN_INT</stp>
        <stp>.SPXW250516C5860</stp>
        <tr r="AW86" s="1"/>
        <tr r="AW86" s="1"/>
      </tp>
      <tp>
        <v>283</v>
        <stp/>
        <stp>OPEN_INT</stp>
        <stp>.SPXW250516P5860</stp>
        <tr r="AX86" s="1"/>
        <tr r="AX86" s="1"/>
      </tp>
      <tp>
        <v>1723</v>
        <stp/>
        <stp>OPEN_INT</stp>
        <stp>.SPXW250516C5850</stp>
        <tr r="AW87" s="1"/>
        <tr r="AW87" s="1"/>
      </tp>
      <tp>
        <v>899</v>
        <stp/>
        <stp>OPEN_INT</stp>
        <stp>.SPXW250516P5850</stp>
        <tr r="AX87" s="1"/>
        <tr r="AX87" s="1"/>
      </tp>
      <tp>
        <v>353</v>
        <stp/>
        <stp>OPEN_INT</stp>
        <stp>.SPXW250516C5840</stp>
        <tr r="AW88" s="1"/>
        <tr r="AW88" s="1"/>
      </tp>
      <tp>
        <v>136</v>
        <stp/>
        <stp>OPEN_INT</stp>
        <stp>.SPXW250516P5840</stp>
        <tr r="AX88" s="1"/>
        <tr r="AX88" s="1"/>
      </tp>
      <tp>
        <v>256</v>
        <stp/>
        <stp>OPEN_INT</stp>
        <stp>.SPXW250516C5830</stp>
        <tr r="AW89" s="1"/>
        <tr r="AW89" s="1"/>
      </tp>
      <tp>
        <v>103</v>
        <stp/>
        <stp>OPEN_INT</stp>
        <stp>.SPXW250516P5830</stp>
        <tr r="AX89" s="1"/>
        <tr r="AX89" s="1"/>
      </tp>
      <tp>
        <v>648</v>
        <stp/>
        <stp>OPEN_INT</stp>
        <stp>.SPXW250516C5820</stp>
        <tr r="AW90" s="1"/>
        <tr r="AW90" s="1"/>
      </tp>
      <tp>
        <v>213</v>
        <stp/>
        <stp>OPEN_INT</stp>
        <stp>.SPXW250516P5820</stp>
        <tr r="AX90" s="1"/>
        <tr r="AX90" s="1"/>
      </tp>
      <tp>
        <v>320</v>
        <stp/>
        <stp>OPEN_INT</stp>
        <stp>.SPXW250516C5810</stp>
        <tr r="AW91" s="1"/>
        <tr r="AW91" s="1"/>
      </tp>
      <tp>
        <v>667</v>
        <stp/>
        <stp>OPEN_INT</stp>
        <stp>.SPXW250516P5810</stp>
        <tr r="AX91" s="1"/>
        <tr r="AX91" s="1"/>
      </tp>
      <tp>
        <v>22440</v>
        <stp/>
        <stp>OPEN_INT</stp>
        <stp>.SPXW250516C5800</stp>
        <tr r="AW92" s="1"/>
        <tr r="AW92" s="1"/>
      </tp>
      <tp>
        <v>7493</v>
        <stp/>
        <stp>OPEN_INT</stp>
        <stp>.SPXW250516P5800</stp>
        <tr r="AX92" s="1"/>
        <tr r="AX92" s="1"/>
      </tp>
      <tp t="s">
        <v>23.30%</v>
        <stp/>
        <stp>IMPL_VOL</stp>
        <stp>.NDX250516C20000</stp>
        <tr r="EP155" s="1"/>
      </tp>
      <tp t="s">
        <v>23.19%</v>
        <stp/>
        <stp>IMPL_VOL</stp>
        <stp>.NDX250516C20025</stp>
        <tr r="EP154" s="1"/>
      </tp>
      <tp t="s">
        <v>23.08%</v>
        <stp/>
        <stp>IMPL_VOL</stp>
        <stp>.NDX250516C20050</stp>
        <tr r="EP153" s="1"/>
      </tp>
      <tp t="s">
        <v>22.98%</v>
        <stp/>
        <stp>IMPL_VOL</stp>
        <stp>.NDX250516C20075</stp>
        <tr r="EP152" s="1"/>
      </tp>
      <tp t="s">
        <v>23.96%</v>
        <stp/>
        <stp>IMPL_VOL</stp>
        <stp>.NDX250516P20025</stp>
        <tr r="EQ154" s="1"/>
      </tp>
      <tp t="s">
        <v>23.97%</v>
        <stp/>
        <stp>IMPL_VOL</stp>
        <stp>.NDX250516P20000</stp>
        <tr r="EQ155" s="1"/>
      </tp>
      <tp t="s">
        <v>23.70%</v>
        <stp/>
        <stp>IMPL_VOL</stp>
        <stp>.NDX250516P20075</stp>
        <tr r="EQ152" s="1"/>
      </tp>
      <tp t="s">
        <v>23.77%</v>
        <stp/>
        <stp>IMPL_VOL</stp>
        <stp>.NDX250516P20050</stp>
        <tr r="EQ153" s="1"/>
      </tp>
      <tp>
        <v>287</v>
        <stp/>
        <stp>OPEN_INT</stp>
        <stp>.SPXW250506C5870</stp>
        <tr r="AS85" s="1"/>
        <tr r="AS85" s="1"/>
      </tp>
      <tp>
        <v>0</v>
        <stp/>
        <stp>OPEN_INT</stp>
        <stp>.SPXW250506P5870</stp>
        <tr r="AT85" s="1"/>
        <tr r="AT85" s="1"/>
      </tp>
      <tp>
        <v>63</v>
        <stp/>
        <stp>OPEN_INT</stp>
        <stp>.SPXW250506C5860</stp>
        <tr r="AS86" s="1"/>
        <tr r="AS86" s="1"/>
      </tp>
      <tp>
        <v>0</v>
        <stp/>
        <stp>OPEN_INT</stp>
        <stp>.SPXW250506P5860</stp>
        <tr r="AT86" s="1"/>
        <tr r="AT86" s="1"/>
      </tp>
      <tp>
        <v>1399</v>
        <stp/>
        <stp>OPEN_INT</stp>
        <stp>.SPXW250506C5850</stp>
        <tr r="AS87" s="1"/>
        <tr r="AS87" s="1"/>
      </tp>
      <tp>
        <v>161</v>
        <stp/>
        <stp>OPEN_INT</stp>
        <stp>.SPXW250506P5850</stp>
        <tr r="AT87" s="1"/>
        <tr r="AT87" s="1"/>
      </tp>
      <tp>
        <v>120</v>
        <stp/>
        <stp>OPEN_INT</stp>
        <stp>.SPXW250506C5840</stp>
        <tr r="AS88" s="1"/>
        <tr r="AS88" s="1"/>
      </tp>
      <tp>
        <v>0</v>
        <stp/>
        <stp>OPEN_INT</stp>
        <stp>.SPXW250506P5840</stp>
        <tr r="AT88" s="1"/>
        <tr r="AT88" s="1"/>
      </tp>
      <tp>
        <v>115</v>
        <stp/>
        <stp>OPEN_INT</stp>
        <stp>.SPXW250506C5830</stp>
        <tr r="AS89" s="1"/>
        <tr r="AS89" s="1"/>
      </tp>
      <tp>
        <v>0</v>
        <stp/>
        <stp>OPEN_INT</stp>
        <stp>.SPXW250506P5830</stp>
        <tr r="AT89" s="1"/>
        <tr r="AT89" s="1"/>
      </tp>
      <tp>
        <v>566</v>
        <stp/>
        <stp>OPEN_INT</stp>
        <stp>.SPXW250506C5820</stp>
        <tr r="AS90" s="1"/>
        <tr r="AS90" s="1"/>
      </tp>
      <tp>
        <v>10</v>
        <stp/>
        <stp>OPEN_INT</stp>
        <stp>.SPXW250506P5820</stp>
        <tr r="AT90" s="1"/>
        <tr r="AT90" s="1"/>
      </tp>
      <tp>
        <v>433</v>
        <stp/>
        <stp>OPEN_INT</stp>
        <stp>.SPXW250506C5810</stp>
        <tr r="AS91" s="1"/>
        <tr r="AS91" s="1"/>
      </tp>
      <tp>
        <v>9</v>
        <stp/>
        <stp>OPEN_INT</stp>
        <stp>.SPXW250506P5810</stp>
        <tr r="AT91" s="1"/>
        <tr r="AT91" s="1"/>
      </tp>
      <tp>
        <v>6807</v>
        <stp/>
        <stp>OPEN_INT</stp>
        <stp>.SPXW250506C5800</stp>
        <tr r="AS92" s="1"/>
        <tr r="AS92" s="1"/>
      </tp>
      <tp>
        <v>142</v>
        <stp/>
        <stp>OPEN_INT</stp>
        <stp>.SPXW250506P5800</stp>
        <tr r="AT92" s="1"/>
        <tr r="AT92" s="1"/>
      </tp>
      <tp>
        <v>5851</v>
        <stp/>
        <stp>OPEN_INT</stp>
        <stp>.SPXW250509C5800</stp>
        <tr r="AU92" s="1"/>
        <tr r="AU92" s="1"/>
      </tp>
      <tp>
        <v>32</v>
        <stp/>
        <stp>OPEN_INT</stp>
        <stp>.SPXW250509P5800</stp>
        <tr r="AV92" s="1"/>
        <tr r="AV92" s="1"/>
      </tp>
      <tp>
        <v>517</v>
        <stp/>
        <stp>OPEN_INT</stp>
        <stp>.SPXW250509C5810</stp>
        <tr r="AU91" s="1"/>
        <tr r="AU91" s="1"/>
      </tp>
      <tp>
        <v>60</v>
        <stp/>
        <stp>OPEN_INT</stp>
        <stp>.SPXW250509P5810</stp>
        <tr r="AV91" s="1"/>
        <tr r="AV91" s="1"/>
      </tp>
      <tp>
        <v>477</v>
        <stp/>
        <stp>OPEN_INT</stp>
        <stp>.SPXW250509C5820</stp>
        <tr r="AU90" s="1"/>
        <tr r="AU90" s="1"/>
      </tp>
      <tp>
        <v>13</v>
        <stp/>
        <stp>OPEN_INT</stp>
        <stp>.SPXW250509P5820</stp>
        <tr r="AV90" s="1"/>
        <tr r="AV90" s="1"/>
      </tp>
      <tp>
        <v>957</v>
        <stp/>
        <stp>OPEN_INT</stp>
        <stp>.SPXW250509C5830</stp>
        <tr r="AU89" s="1"/>
        <tr r="AU89" s="1"/>
      </tp>
      <tp>
        <v>110</v>
        <stp/>
        <stp>OPEN_INT</stp>
        <stp>.SPXW250509P5830</stp>
        <tr r="AV89" s="1"/>
        <tr r="AV89" s="1"/>
      </tp>
      <tp>
        <v>590</v>
        <stp/>
        <stp>OPEN_INT</stp>
        <stp>.SPXW250509C5840</stp>
        <tr r="AU88" s="1"/>
        <tr r="AU88" s="1"/>
      </tp>
      <tp>
        <v>10</v>
        <stp/>
        <stp>OPEN_INT</stp>
        <stp>.SPXW250509P5840</stp>
        <tr r="AV88" s="1"/>
        <tr r="AV88" s="1"/>
      </tp>
      <tp>
        <v>8366</v>
        <stp/>
        <stp>OPEN_INT</stp>
        <stp>.SPXW250509C5850</stp>
        <tr r="AU87" s="1"/>
        <tr r="AU87" s="1"/>
      </tp>
      <tp>
        <v>64</v>
        <stp/>
        <stp>OPEN_INT</stp>
        <stp>.SPXW250509P5850</stp>
        <tr r="AV87" s="1"/>
        <tr r="AV87" s="1"/>
      </tp>
      <tp>
        <v>229</v>
        <stp/>
        <stp>OPEN_INT</stp>
        <stp>.SPXW250509C5860</stp>
        <tr r="AU86" s="1"/>
        <tr r="AU86" s="1"/>
      </tp>
      <tp>
        <v>3</v>
        <stp/>
        <stp>OPEN_INT</stp>
        <stp>.SPXW250509P5860</stp>
        <tr r="AV86" s="1"/>
        <tr r="AV86" s="1"/>
      </tp>
      <tp>
        <v>360</v>
        <stp/>
        <stp>OPEN_INT</stp>
        <stp>.SPXW250509C5870</stp>
        <tr r="AU85" s="1"/>
        <tr r="AU85" s="1"/>
      </tp>
      <tp>
        <v>1</v>
        <stp/>
        <stp>OPEN_INT</stp>
        <stp>.SPXW250509P5870</stp>
        <tr r="AV85" s="1"/>
        <tr r="AV85" s="1"/>
      </tp>
      <tp t="s">
        <v>24.65%</v>
        <stp/>
        <stp>IMPL_VOL</stp>
        <stp>.NDX250516C19700</stp>
        <tr r="EP167" s="1"/>
      </tp>
      <tp t="s">
        <v>24.55%</v>
        <stp/>
        <stp>IMPL_VOL</stp>
        <stp>.NDX250516C19725</stp>
        <tr r="EP166" s="1"/>
      </tp>
      <tp t="s">
        <v>24.43%</v>
        <stp/>
        <stp>IMPL_VOL</stp>
        <stp>.NDX250516C19750</stp>
        <tr r="EP165" s="1"/>
      </tp>
      <tp t="s">
        <v>24.32%</v>
        <stp/>
        <stp>IMPL_VOL</stp>
        <stp>.NDX250516C19775</stp>
        <tr r="EP164" s="1"/>
      </tp>
      <tp t="s">
        <v>25.21%</v>
        <stp/>
        <stp>IMPL_VOL</stp>
        <stp>.NDX250516P19725</stp>
        <tr r="EQ166" s="1"/>
      </tp>
      <tp t="s">
        <v>25.34%</v>
        <stp/>
        <stp>IMPL_VOL</stp>
        <stp>.NDX250516P19700</stp>
        <tr r="EQ167" s="1"/>
      </tp>
      <tp t="s">
        <v>24.98%</v>
        <stp/>
        <stp>IMPL_VOL</stp>
        <stp>.NDX250516P19775</stp>
        <tr r="EQ164" s="1"/>
      </tp>
      <tp t="s">
        <v>25.09%</v>
        <stp/>
        <stp>IMPL_VOL</stp>
        <stp>.NDX250516P19750</stp>
        <tr r="EQ165" s="1"/>
      </tp>
      <tp>
        <v>1</v>
        <stp/>
        <stp>VOLUME</stp>
        <stp>.SPX250620C5760</stp>
        <tr r="K97" s="2"/>
        <tr r="K97" s="2"/>
      </tp>
      <tp t="s">
        <v>N/A</v>
        <stp/>
        <stp>VOLUME</stp>
        <stp>.SPX250523C5750</stp>
        <tr r="H98" s="2"/>
      </tp>
      <tp t="s">
        <v>N/A</v>
        <stp/>
        <stp>VOLUME</stp>
        <stp>.SPX250815C5430</stp>
        <tr r="O130" s="2"/>
      </tp>
      <tp t="s">
        <v>N/A</v>
        <stp/>
        <stp>VOLUME</stp>
        <stp>.SPX251121C5770</stp>
        <tr r="U96" s="2"/>
      </tp>
      <tp t="s">
        <v>N/A</v>
        <stp/>
        <stp>VOLUME</stp>
        <stp>.SPX251121P5770</stp>
        <tr r="U96" s="2"/>
      </tp>
      <tp>
        <v>2</v>
        <stp/>
        <stp>VOLUME</stp>
        <stp>.SPX250620P5760</stp>
        <tr r="K97" s="2"/>
        <tr r="K97" s="2"/>
      </tp>
      <tp t="s">
        <v>N/A</v>
        <stp/>
        <stp>VOLUME</stp>
        <stp>.SPX250523P5750</stp>
        <tr r="H98" s="2"/>
      </tp>
      <tp t="s">
        <v>N/A</v>
        <stp/>
        <stp>VOLUME</stp>
        <stp>.SPX250815P5430</stp>
        <tr r="O130" s="2"/>
      </tp>
      <tp>
        <v>1</v>
        <stp/>
        <stp>VOLUME</stp>
        <stp>.SPX250620C5770</stp>
        <tr r="K96" s="2"/>
        <tr r="K96" s="2"/>
      </tp>
      <tp t="s">
        <v>N/A</v>
        <stp/>
        <stp>VOLUME</stp>
        <stp>.SPX250523C5740</stp>
        <tr r="H99" s="2"/>
      </tp>
      <tp t="s">
        <v>N/A</v>
        <stp/>
        <stp>VOLUME</stp>
        <stp>.SPX250815C5420</stp>
        <tr r="O131" s="2"/>
      </tp>
      <tp t="s">
        <v>N/A</v>
        <stp/>
        <stp>VOLUME</stp>
        <stp>.SPX251121C5760</stp>
        <tr r="U97" s="2"/>
      </tp>
      <tp t="s">
        <v>N/A</v>
        <stp/>
        <stp>VOLUME</stp>
        <stp>.SPX251121P5760</stp>
        <tr r="U97" s="2"/>
      </tp>
      <tp t="s">
        <v>N/A</v>
        <stp/>
        <stp>VOLUME</stp>
        <stp>.SPX250620P5770</stp>
        <tr r="K96" s="2"/>
      </tp>
      <tp t="s">
        <v>N/A</v>
        <stp/>
        <stp>VOLUME</stp>
        <stp>.SPX250523P5740</stp>
        <tr r="H99" s="2"/>
      </tp>
      <tp t="s">
        <v>N/A</v>
        <stp/>
        <stp>VOLUME</stp>
        <stp>.SPX250815P5420</stp>
        <tr r="O131" s="2"/>
      </tp>
      <tp>
        <v>25</v>
        <stp/>
        <stp>VOLUME</stp>
        <stp>.SPX250620C5740</stp>
        <tr r="K99" s="2"/>
        <tr r="K99" s="2"/>
      </tp>
      <tp t="s">
        <v>N/A</v>
        <stp/>
        <stp>VOLUME</stp>
        <stp>.SPX250523C5770</stp>
        <tr r="H96" s="2"/>
      </tp>
      <tp>
        <v>11</v>
        <stp/>
        <stp>VOLUME</stp>
        <stp>.SPX251121C5750</stp>
        <tr r="U98" s="2"/>
        <tr r="U98" s="2"/>
      </tp>
      <tp t="s">
        <v>N/A</v>
        <stp/>
        <stp>VOLUME</stp>
        <stp>.SPX251017C5430</stp>
        <tr r="S130" s="2"/>
      </tp>
      <tp>
        <v>14</v>
        <stp/>
        <stp>VOLUME</stp>
        <stp>.SPX251121P5750</stp>
        <tr r="U98" s="2"/>
        <tr r="U98" s="2"/>
      </tp>
      <tp t="s">
        <v>N/A</v>
        <stp/>
        <stp>VOLUME</stp>
        <stp>.SPX251017P5430</stp>
        <tr r="S130" s="2"/>
      </tp>
      <tp t="s">
        <v>N/A</v>
        <stp/>
        <stp>VOLUME</stp>
        <stp>.SPX250620P5740</stp>
        <tr r="K99" s="2"/>
      </tp>
      <tp t="s">
        <v>N/A</v>
        <stp/>
        <stp>VOLUME</stp>
        <stp>.SPX250523P5770</stp>
        <tr r="H96" s="2"/>
      </tp>
      <tp>
        <v>388</v>
        <stp/>
        <stp>VOLUME</stp>
        <stp>.SPX250620C5750</stp>
        <tr r="K98" s="2"/>
        <tr r="K98" s="2"/>
      </tp>
      <tp t="s">
        <v>N/A</v>
        <stp/>
        <stp>VOLUME</stp>
        <stp>.SPX250523C5760</stp>
        <tr r="H97" s="2"/>
      </tp>
      <tp t="s">
        <v>N/A</v>
        <stp/>
        <stp>VOLUME</stp>
        <stp>.SPX251121C5740</stp>
        <tr r="U99" s="2"/>
      </tp>
      <tp t="s">
        <v>N/A</v>
        <stp/>
        <stp>VOLUME</stp>
        <stp>.SPX251017C5420</stp>
        <tr r="S131" s="2"/>
      </tp>
      <tp t="s">
        <v>N/A</v>
        <stp/>
        <stp>VOLUME</stp>
        <stp>.SPX251121P5740</stp>
        <tr r="U99" s="2"/>
      </tp>
      <tp t="s">
        <v>N/A</v>
        <stp/>
        <stp>VOLUME</stp>
        <stp>.SPX251017P5420</stp>
        <tr r="S131" s="2"/>
      </tp>
      <tp>
        <v>96</v>
        <stp/>
        <stp>VOLUME</stp>
        <stp>.SPX250620P5750</stp>
        <tr r="K98" s="2"/>
        <tr r="K98" s="2"/>
      </tp>
      <tp t="s">
        <v>N/A</v>
        <stp/>
        <stp>VOLUME</stp>
        <stp>.SPX250523P5760</stp>
        <tr r="H97" s="2"/>
      </tp>
      <tp>
        <v>307</v>
        <stp/>
        <stp>VOLUME</stp>
        <stp>.SPX250620C5720</stp>
        <tr r="K101" s="2"/>
        <tr r="K101" s="2"/>
      </tp>
      <tp t="s">
        <v>N/A</v>
        <stp/>
        <stp>VOLUME</stp>
        <stp>.SPX250523C5710</stp>
        <tr r="H102" s="2"/>
      </tp>
      <tp t="s">
        <v>N/A</v>
        <stp/>
        <stp>VOLUME</stp>
        <stp>.SPX250815C5470</stp>
        <tr r="O126" s="2"/>
      </tp>
      <tp t="s">
        <v>N/A</v>
        <stp/>
        <stp>VOLUME</stp>
        <stp>.SPX251121C5730</stp>
        <tr r="U100" s="2"/>
      </tp>
      <tp t="s">
        <v>N/A</v>
        <stp/>
        <stp>VOLUME</stp>
        <stp>.SPX251017C5450</stp>
        <tr r="S128" s="2"/>
      </tp>
      <tp t="s">
        <v>N/A</v>
        <stp/>
        <stp>VOLUME</stp>
        <stp>.SPX251121P5730</stp>
        <tr r="U100" s="2"/>
      </tp>
      <tp>
        <v>1</v>
        <stp/>
        <stp>VOLUME</stp>
        <stp>.SPX251017P5450</stp>
        <tr r="S128" s="2"/>
        <tr r="S128" s="2"/>
      </tp>
      <tp>
        <v>6</v>
        <stp/>
        <stp>VOLUME</stp>
        <stp>.SPX250620P5720</stp>
        <tr r="K101" s="2"/>
        <tr r="K101" s="2"/>
      </tp>
      <tp t="s">
        <v>N/A</v>
        <stp/>
        <stp>VOLUME</stp>
        <stp>.SPX250523P5710</stp>
        <tr r="H102" s="2"/>
      </tp>
      <tp t="s">
        <v>N/A</v>
        <stp/>
        <stp>VOLUME</stp>
        <stp>.SPX250815P5470</stp>
        <tr r="O126" s="2"/>
      </tp>
      <tp>
        <v>3</v>
        <stp/>
        <stp>VOLUME</stp>
        <stp>.SPX250620C5730</stp>
        <tr r="K100" s="2"/>
        <tr r="K100" s="2"/>
      </tp>
      <tp t="s">
        <v>N/A</v>
        <stp/>
        <stp>VOLUME</stp>
        <stp>.SPX250523C5700</stp>
        <tr r="H103" s="2"/>
      </tp>
      <tp t="s">
        <v>N/A</v>
        <stp/>
        <stp>VOLUME</stp>
        <stp>.SPX250815C5460</stp>
        <tr r="O127" s="2"/>
      </tp>
      <tp t="s">
        <v>N/A</v>
        <stp/>
        <stp>VOLUME</stp>
        <stp>.SPX251121C5720</stp>
        <tr r="U101" s="2"/>
      </tp>
      <tp t="s">
        <v>N/A</v>
        <stp/>
        <stp>VOLUME</stp>
        <stp>.SPX251017C5440</stp>
        <tr r="S129" s="2"/>
      </tp>
      <tp t="s">
        <v>N/A</v>
        <stp/>
        <stp>VOLUME</stp>
        <stp>.SPX251121P5720</stp>
        <tr r="U101" s="2"/>
      </tp>
      <tp t="s">
        <v>N/A</v>
        <stp/>
        <stp>VOLUME</stp>
        <stp>.SPX251017P5440</stp>
        <tr r="S129" s="2"/>
      </tp>
      <tp t="s">
        <v>N/A</v>
        <stp/>
        <stp>VOLUME</stp>
        <stp>.SPX250620P5730</stp>
        <tr r="K100" s="2"/>
      </tp>
      <tp t="s">
        <v>N/A</v>
        <stp/>
        <stp>VOLUME</stp>
        <stp>.SPX250523P5700</stp>
        <tr r="H103" s="2"/>
      </tp>
      <tp>
        <v>8</v>
        <stp/>
        <stp>VOLUME</stp>
        <stp>.SPX250815P5460</stp>
        <tr r="O127" s="2"/>
        <tr r="O127" s="2"/>
      </tp>
      <tp t="s">
        <v>N/A</v>
        <stp/>
        <stp>VOLUME</stp>
        <stp>.SPX250718C5480</stp>
        <tr r="M125" s="2"/>
      </tp>
      <tp>
        <v>1252</v>
        <stp/>
        <stp>VOLUME</stp>
        <stp>.SPX250620C5700</stp>
        <tr r="K103" s="2"/>
        <tr r="K103" s="2"/>
      </tp>
      <tp t="s">
        <v>N/A</v>
        <stp/>
        <stp>VOLUME</stp>
        <stp>.SPX250523C5730</stp>
        <tr r="H100" s="2"/>
      </tp>
      <tp t="s">
        <v>N/A</v>
        <stp/>
        <stp>VOLUME</stp>
        <stp>.SPX250919C5490</stp>
        <tr r="Q124" s="2"/>
      </tp>
      <tp t="s">
        <v>N/A</v>
        <stp/>
        <stp>VOLUME</stp>
        <stp>.SPX250815C5450</stp>
        <tr r="O128" s="2"/>
      </tp>
      <tp t="s">
        <v>N/A</v>
        <stp/>
        <stp>VOLUME</stp>
        <stp>.SPX251219C5490</stp>
        <tr r="W124" s="2"/>
      </tp>
      <tp t="s">
        <v>N/A</v>
        <stp/>
        <stp>VOLUME</stp>
        <stp>.SPX251121C5710</stp>
        <tr r="U102" s="2"/>
      </tp>
      <tp t="s">
        <v>N/A</v>
        <stp/>
        <stp>VOLUME</stp>
        <stp>.SPX251017C5470</stp>
        <tr r="S126" s="2"/>
      </tp>
      <tp t="s">
        <v>N/A</v>
        <stp/>
        <stp>VOLUME</stp>
        <stp>.SPX251219P5490</stp>
        <tr r="W124" s="2"/>
      </tp>
      <tp t="s">
        <v>N/A</v>
        <stp/>
        <stp>VOLUME</stp>
        <stp>.SPX251121P5710</stp>
        <tr r="U102" s="2"/>
      </tp>
      <tp t="s">
        <v>N/A</v>
        <stp/>
        <stp>VOLUME</stp>
        <stp>.SPX251017P5470</stp>
        <tr r="S126" s="2"/>
      </tp>
      <tp t="s">
        <v>N/A</v>
        <stp/>
        <stp>VOLUME</stp>
        <stp>.SPX250718P5480</stp>
        <tr r="M125" s="2"/>
      </tp>
      <tp>
        <v>94</v>
        <stp/>
        <stp>VOLUME</stp>
        <stp>.SPX250620P5700</stp>
        <tr r="K103" s="2"/>
        <tr r="K103" s="2"/>
      </tp>
      <tp t="s">
        <v>N/A</v>
        <stp/>
        <stp>VOLUME</stp>
        <stp>.SPX250523P5730</stp>
        <tr r="H100" s="2"/>
      </tp>
      <tp t="s">
        <v>N/A</v>
        <stp/>
        <stp>VOLUME</stp>
        <stp>.SPX250919P5490</stp>
        <tr r="Q124" s="2"/>
      </tp>
      <tp>
        <v>12</v>
        <stp/>
        <stp>VOLUME</stp>
        <stp>.SPX250815P5450</stp>
        <tr r="O128" s="2"/>
        <tr r="O128" s="2"/>
      </tp>
      <tp t="s">
        <v>N/A</v>
        <stp/>
        <stp>VOLUME</stp>
        <stp>.SPX250718C5490</stp>
        <tr r="M124" s="2"/>
      </tp>
      <tp>
        <v>257</v>
        <stp/>
        <stp>VOLUME</stp>
        <stp>.SPX250620C5710</stp>
        <tr r="K102" s="2"/>
        <tr r="K102" s="2"/>
      </tp>
      <tp t="s">
        <v>N/A</v>
        <stp/>
        <stp>VOLUME</stp>
        <stp>.SPX250523C5720</stp>
        <tr r="H101" s="2"/>
      </tp>
      <tp t="s">
        <v>N/A</v>
        <stp/>
        <stp>VOLUME</stp>
        <stp>.SPX250919C5480</stp>
        <tr r="Q125" s="2"/>
      </tp>
      <tp>
        <v>8</v>
        <stp/>
        <stp>VOLUME</stp>
        <stp>.SPX250815C5440</stp>
        <tr r="O129" s="2"/>
        <tr r="O129" s="2"/>
      </tp>
      <tp t="s">
        <v>N/A</v>
        <stp/>
        <stp>VOLUME</stp>
        <stp>.SPX251219C5480</stp>
        <tr r="W125" s="2"/>
      </tp>
      <tp t="s">
        <v>N/A</v>
        <stp/>
        <stp>VOLUME</stp>
        <stp>.SPX251121C5700</stp>
        <tr r="U103" s="2"/>
      </tp>
      <tp t="s">
        <v>N/A</v>
        <stp/>
        <stp>VOLUME</stp>
        <stp>.SPX251017C5460</stp>
        <tr r="S127" s="2"/>
      </tp>
      <tp t="s">
        <v>N/A</v>
        <stp/>
        <stp>VOLUME</stp>
        <stp>.SPX251219P5480</stp>
        <tr r="W125" s="2"/>
      </tp>
      <tp t="s">
        <v>N/A</v>
        <stp/>
        <stp>VOLUME</stp>
        <stp>.SPX251121P5700</stp>
        <tr r="U103" s="2"/>
      </tp>
      <tp t="s">
        <v>N/A</v>
        <stp/>
        <stp>VOLUME</stp>
        <stp>.SPX251017P5460</stp>
        <tr r="S127" s="2"/>
      </tp>
      <tp t="s">
        <v>N/A</v>
        <stp/>
        <stp>VOLUME</stp>
        <stp>.SPX250718P5490</stp>
        <tr r="M124" s="2"/>
      </tp>
      <tp>
        <v>32</v>
        <stp/>
        <stp>VOLUME</stp>
        <stp>.SPX250620P5710</stp>
        <tr r="K102" s="2"/>
        <tr r="K102" s="2"/>
      </tp>
      <tp t="s">
        <v>N/A</v>
        <stp/>
        <stp>VOLUME</stp>
        <stp>.SPX250523P5720</stp>
        <tr r="H101" s="2"/>
      </tp>
      <tp>
        <v>9</v>
        <stp/>
        <stp>VOLUME</stp>
        <stp>.SPX250919P5480</stp>
        <tr r="Q125" s="2"/>
        <tr r="Q125" s="2"/>
      </tp>
      <tp t="s">
        <v>N/A</v>
        <stp/>
        <stp>VOLUME</stp>
        <stp>.SPX250815P5440</stp>
        <tr r="O129" s="2"/>
      </tp>
      <tp t="s">
        <v>N/A</v>
        <stp/>
        <stp>VOLUME</stp>
        <stp>.SPX250718C5460</stp>
        <tr r="M127" s="2"/>
      </tp>
      <tp t="s">
        <v>N/A</v>
        <stp/>
        <stp>VOLUME</stp>
        <stp>.SPX250919C5470</stp>
        <tr r="Q126" s="2"/>
      </tp>
      <tp t="s">
        <v>N/A</v>
        <stp/>
        <stp>VOLUME</stp>
        <stp>.SPX251219C5470</stp>
        <tr r="W126" s="2"/>
      </tp>
      <tp t="s">
        <v>N/A</v>
        <stp/>
        <stp>VOLUME</stp>
        <stp>.SPX251017C5490</stp>
        <tr r="S124" s="2"/>
      </tp>
      <tp t="s">
        <v>N/A</v>
        <stp/>
        <stp>VOLUME</stp>
        <stp>.SPX251219P5470</stp>
        <tr r="W126" s="2"/>
      </tp>
      <tp t="s">
        <v>N/A</v>
        <stp/>
        <stp>VOLUME</stp>
        <stp>.SPX251017P5490</stp>
        <tr r="S124" s="2"/>
      </tp>
      <tp>
        <v>92</v>
        <stp/>
        <stp>VOLUME</stp>
        <stp>.SPX250718P5460</stp>
        <tr r="M127" s="2"/>
        <tr r="M127" s="2"/>
      </tp>
      <tp t="s">
        <v>N/A</v>
        <stp/>
        <stp>VOLUME</stp>
        <stp>.SPX250919P5470</stp>
        <tr r="Q126" s="2"/>
      </tp>
      <tp t="s">
        <v>N/A</v>
        <stp/>
        <stp>VOLUME</stp>
        <stp>.SPX250718C5470</stp>
        <tr r="M126" s="2"/>
      </tp>
      <tp>
        <v>2</v>
        <stp/>
        <stp>VOLUME</stp>
        <stp>.SPX250919C5460</stp>
        <tr r="Q127" s="2"/>
        <tr r="Q127" s="2"/>
      </tp>
      <tp t="s">
        <v>N/A</v>
        <stp/>
        <stp>VOLUME</stp>
        <stp>.SPX251219C5460</stp>
        <tr r="W127" s="2"/>
      </tp>
      <tp t="s">
        <v>N/A</v>
        <stp/>
        <stp>VOLUME</stp>
        <stp>.SPX251017C5480</stp>
        <tr r="S125" s="2"/>
      </tp>
      <tp t="s">
        <v>N/A</v>
        <stp/>
        <stp>VOLUME</stp>
        <stp>.SPX251219P5460</stp>
        <tr r="W127" s="2"/>
      </tp>
      <tp t="s">
        <v>N/A</v>
        <stp/>
        <stp>VOLUME</stp>
        <stp>.SPX251017P5480</stp>
        <tr r="S125" s="2"/>
      </tp>
      <tp>
        <v>21</v>
        <stp/>
        <stp>VOLUME</stp>
        <stp>.SPX250718P5470</stp>
        <tr r="M126" s="2"/>
        <tr r="M126" s="2"/>
      </tp>
      <tp t="s">
        <v>N/A</v>
        <stp/>
        <stp>VOLUME</stp>
        <stp>.SPX250919P5460</stp>
        <tr r="Q127" s="2"/>
      </tp>
      <tp t="s">
        <v>N/A</v>
        <stp/>
        <stp>VOLUME</stp>
        <stp>.SPX250718C5440</stp>
        <tr r="M129" s="2"/>
      </tp>
      <tp t="s">
        <v>N/A</v>
        <stp/>
        <stp>VOLUME</stp>
        <stp>.SPX250919C5450</stp>
        <tr r="Q128" s="2"/>
      </tp>
      <tp t="s">
        <v>N/A</v>
        <stp/>
        <stp>VOLUME</stp>
        <stp>.SPX250815C5490</stp>
        <tr r="O124" s="2"/>
      </tp>
      <tp>
        <v>8</v>
        <stp/>
        <stp>VOLUME</stp>
        <stp>.SPX251219C5450</stp>
        <tr r="W128" s="2"/>
        <tr r="W128" s="2"/>
      </tp>
      <tp>
        <v>5</v>
        <stp/>
        <stp>VOLUME</stp>
        <stp>.SPX251219P5450</stp>
        <tr r="W128" s="2"/>
        <tr r="W128" s="2"/>
      </tp>
      <tp>
        <v>1</v>
        <stp/>
        <stp>VOLUME</stp>
        <stp>.SPX250718P5440</stp>
        <tr r="M129" s="2"/>
        <tr r="M129" s="2"/>
      </tp>
      <tp>
        <v>15</v>
        <stp/>
        <stp>VOLUME</stp>
        <stp>.SPX250919P5450</stp>
        <tr r="Q128" s="2"/>
        <tr r="Q128" s="2"/>
      </tp>
      <tp t="s">
        <v>N/A</v>
        <stp/>
        <stp>VOLUME</stp>
        <stp>.SPX250815P5490</stp>
        <tr r="O124" s="2"/>
      </tp>
      <tp t="s">
        <v>N/A</v>
        <stp/>
        <stp>VOLUME</stp>
        <stp>.SPX250718C5450</stp>
        <tr r="M128" s="2"/>
      </tp>
      <tp t="s">
        <v>N/A</v>
        <stp/>
        <stp>VOLUME</stp>
        <stp>.SPX250919C5440</stp>
        <tr r="Q129" s="2"/>
      </tp>
      <tp t="s">
        <v>N/A</v>
        <stp/>
        <stp>VOLUME</stp>
        <stp>.SPX250815C5480</stp>
        <tr r="O125" s="2"/>
      </tp>
      <tp t="s">
        <v>N/A</v>
        <stp/>
        <stp>VOLUME</stp>
        <stp>.SPX251219C5440</stp>
        <tr r="W129" s="2"/>
      </tp>
      <tp t="s">
        <v>N/A</v>
        <stp/>
        <stp>VOLUME</stp>
        <stp>.SPX251219P5440</stp>
        <tr r="W129" s="2"/>
      </tp>
      <tp>
        <v>115</v>
        <stp/>
        <stp>VOLUME</stp>
        <stp>.SPX250718P5450</stp>
        <tr r="M128" s="2"/>
        <tr r="M128" s="2"/>
      </tp>
      <tp t="s">
        <v>N/A</v>
        <stp/>
        <stp>VOLUME</stp>
        <stp>.SPX250919P5440</stp>
        <tr r="Q129" s="2"/>
      </tp>
      <tp>
        <v>150</v>
        <stp/>
        <stp>VOLUME</stp>
        <stp>.SPX250815P5480</stp>
        <tr r="O125" s="2"/>
        <tr r="O125" s="2"/>
      </tp>
      <tp t="s">
        <v>N/A</v>
        <stp/>
        <stp>VOLUME</stp>
        <stp>.SPX250718C5420</stp>
        <tr r="M131" s="2"/>
      </tp>
      <tp t="s">
        <v>N/A</v>
        <stp/>
        <stp>VOLUME</stp>
        <stp>.SPX250523C5790</stp>
        <tr r="H94" s="2"/>
      </tp>
      <tp t="s">
        <v>N/A</v>
        <stp/>
        <stp>VOLUME</stp>
        <stp>.SPX250919C5430</stp>
        <tr r="Q130" s="2"/>
      </tp>
      <tp t="s">
        <v>N/A</v>
        <stp/>
        <stp>VOLUME</stp>
        <stp>.SPX251219C5430</stp>
        <tr r="W130" s="2"/>
      </tp>
      <tp t="s">
        <v>N/A</v>
        <stp/>
        <stp>VOLUME</stp>
        <stp>.SPX251219P5430</stp>
        <tr r="W130" s="2"/>
      </tp>
      <tp t="s">
        <v>N/A</v>
        <stp/>
        <stp>VOLUME</stp>
        <stp>.SPX250718P5420</stp>
        <tr r="M131" s="2"/>
      </tp>
      <tp t="s">
        <v>N/A</v>
        <stp/>
        <stp>VOLUME</stp>
        <stp>.SPX250523P5790</stp>
        <tr r="H94" s="2"/>
      </tp>
      <tp t="s">
        <v>N/A</v>
        <stp/>
        <stp>VOLUME</stp>
        <stp>.SPX250919P5430</stp>
        <tr r="Q130" s="2"/>
      </tp>
      <tp t="s">
        <v>N/A</v>
        <stp/>
        <stp>VOLUME</stp>
        <stp>.SPX250718C5430</stp>
        <tr r="M130" s="2"/>
      </tp>
      <tp t="s">
        <v>N/A</v>
        <stp/>
        <stp>VOLUME</stp>
        <stp>.SPX250523C5780</stp>
        <tr r="H95" s="2"/>
      </tp>
      <tp t="s">
        <v>N/A</v>
        <stp/>
        <stp>VOLUME</stp>
        <stp>.SPX250919C5420</stp>
        <tr r="Q131" s="2"/>
      </tp>
      <tp t="s">
        <v>N/A</v>
        <stp/>
        <stp>VOLUME</stp>
        <stp>.SPX251219C5420</stp>
        <tr r="W131" s="2"/>
      </tp>
      <tp t="s">
        <v>N/A</v>
        <stp/>
        <stp>VOLUME</stp>
        <stp>.SPX251219P5420</stp>
        <tr r="W131" s="2"/>
      </tp>
      <tp>
        <v>4</v>
        <stp/>
        <stp>VOLUME</stp>
        <stp>.SPX250718P5430</stp>
        <tr r="M130" s="2"/>
        <tr r="M130" s="2"/>
      </tp>
      <tp t="s">
        <v>N/A</v>
        <stp/>
        <stp>VOLUME</stp>
        <stp>.SPX250523P5780</stp>
        <tr r="H95" s="2"/>
      </tp>
      <tp t="s">
        <v>N/A</v>
        <stp/>
        <stp>VOLUME</stp>
        <stp>.SPX250919P5420</stp>
        <tr r="Q131" s="2"/>
      </tp>
      <tp>
        <v>5</v>
        <stp/>
        <stp>VOLUME</stp>
        <stp>.SPX250620C5780</stp>
        <tr r="K95" s="2"/>
        <tr r="K95" s="2"/>
      </tp>
      <tp t="s">
        <v>N/A</v>
        <stp/>
        <stp>VOLUME</stp>
        <stp>.SPX251121C5790</stp>
        <tr r="U94" s="2"/>
      </tp>
      <tp t="s">
        <v>N/A</v>
        <stp/>
        <stp>VOLUME</stp>
        <stp>.SPX251121P5790</stp>
        <tr r="U94" s="2"/>
      </tp>
      <tp t="s">
        <v>N/A</v>
        <stp/>
        <stp>VOLUME</stp>
        <stp>.SPX250620P5780</stp>
        <tr r="K95" s="2"/>
      </tp>
      <tp t="s">
        <v>N/A</v>
        <stp/>
        <stp>VOLUME</stp>
        <stp>.SPX250620C5790</stp>
        <tr r="K94" s="2"/>
      </tp>
      <tp t="s">
        <v>N/A</v>
        <stp/>
        <stp>VOLUME</stp>
        <stp>.SPX251121C5780</stp>
        <tr r="U95" s="2"/>
      </tp>
      <tp t="s">
        <v>N/A</v>
        <stp/>
        <stp>VOLUME</stp>
        <stp>.SPX251121P5780</stp>
        <tr r="U95" s="2"/>
      </tp>
      <tp t="s">
        <v>N/A</v>
        <stp/>
        <stp>VOLUME</stp>
        <stp>.SPX250620P5790</stp>
        <tr r="K94" s="2"/>
      </tp>
      <tp t="s">
        <v>25.12%</v>
        <stp/>
        <stp>IMPL_VOL</stp>
        <stp>.NDX250516C19600</stp>
        <tr r="EP171" s="1"/>
      </tp>
      <tp t="s">
        <v>25.01%</v>
        <stp/>
        <stp>IMPL_VOL</stp>
        <stp>.NDX250516C19625</stp>
        <tr r="EP170" s="1"/>
      </tp>
      <tp t="s">
        <v>24.89%</v>
        <stp/>
        <stp>IMPL_VOL</stp>
        <stp>.NDX250516C19650</stp>
        <tr r="EP169" s="1"/>
      </tp>
      <tp t="s">
        <v>24.77%</v>
        <stp/>
        <stp>IMPL_VOL</stp>
        <stp>.NDX250516C19675</stp>
        <tr r="EP168" s="1"/>
      </tp>
      <tp t="s">
        <v>25.71%</v>
        <stp/>
        <stp>IMPL_VOL</stp>
        <stp>.NDX250516P19625</stp>
        <tr r="EQ170" s="1"/>
      </tp>
      <tp t="s">
        <v>25.83%</v>
        <stp/>
        <stp>IMPL_VOL</stp>
        <stp>.NDX250516P19600</stp>
        <tr r="EQ171" s="1"/>
      </tp>
      <tp t="s">
        <v>25.46%</v>
        <stp/>
        <stp>IMPL_VOL</stp>
        <stp>.NDX250516P19675</stp>
        <tr r="EQ168" s="1"/>
      </tp>
      <tp t="s">
        <v>25.58%</v>
        <stp/>
        <stp>IMPL_VOL</stp>
        <stp>.NDX250516P19650</stp>
        <tr r="EQ169" s="1"/>
      </tp>
      <tp>
        <v>535</v>
        <stp/>
        <stp>VOLUME</stp>
        <stp>.SPX250620C5660</stp>
        <tr r="K107" s="2"/>
        <tr r="K107" s="2"/>
      </tp>
      <tp t="s">
        <v>N/A</v>
        <stp/>
        <stp>VOLUME</stp>
        <stp>.SPX250523C5650</stp>
        <tr r="H108" s="2"/>
      </tp>
      <tp t="s">
        <v>N/A</v>
        <stp/>
        <stp>VOLUME</stp>
        <stp>.SPX250815C5530</stp>
        <tr r="O120" s="2"/>
      </tp>
      <tp t="s">
        <v>N/A</v>
        <stp/>
        <stp>VOLUME</stp>
        <stp>.SPX251121C5670</stp>
        <tr r="U106" s="2"/>
      </tp>
      <tp t="s">
        <v>N/A</v>
        <stp/>
        <stp>VOLUME</stp>
        <stp>.SPX251017C5510</stp>
        <tr r="S122" s="2"/>
      </tp>
      <tp t="s">
        <v>N/A</v>
        <stp/>
        <stp>VOLUME</stp>
        <stp>.SPX251121P5670</stp>
        <tr r="U106" s="2"/>
      </tp>
      <tp t="s">
        <v>N/A</v>
        <stp/>
        <stp>VOLUME</stp>
        <stp>.SPX251017P5510</stp>
        <tr r="S122" s="2"/>
      </tp>
      <tp>
        <v>117</v>
        <stp/>
        <stp>VOLUME</stp>
        <stp>.SPX250620P5660</stp>
        <tr r="K107" s="2"/>
        <tr r="K107" s="2"/>
      </tp>
      <tp t="s">
        <v>N/A</v>
        <stp/>
        <stp>VOLUME</stp>
        <stp>.SPX250523P5650</stp>
        <tr r="H108" s="2"/>
      </tp>
      <tp>
        <v>2</v>
        <stp/>
        <stp>VOLUME</stp>
        <stp>.SPX250815P5530</stp>
        <tr r="O120" s="2"/>
        <tr r="O120" s="2"/>
      </tp>
      <tp>
        <v>210</v>
        <stp/>
        <stp>VOLUME</stp>
        <stp>.SPX250620C5670</stp>
        <tr r="K106" s="2"/>
        <tr r="K106" s="2"/>
      </tp>
      <tp t="s">
        <v>N/A</v>
        <stp/>
        <stp>VOLUME</stp>
        <stp>.SPX250523C5640</stp>
        <tr r="H109" s="2"/>
      </tp>
      <tp t="s">
        <v>N/A</v>
        <stp/>
        <stp>VOLUME</stp>
        <stp>.SPX250815C5520</stp>
        <tr r="O121" s="2"/>
      </tp>
      <tp t="s">
        <v>N/A</v>
        <stp/>
        <stp>VOLUME</stp>
        <stp>.SPX251121C5660</stp>
        <tr r="U107" s="2"/>
      </tp>
      <tp>
        <v>3</v>
        <stp/>
        <stp>VOLUME</stp>
        <stp>.SPX251017C5500</stp>
        <tr r="S123" s="2"/>
        <tr r="S123" s="2"/>
      </tp>
      <tp t="s">
        <v>N/A</v>
        <stp/>
        <stp>VOLUME</stp>
        <stp>.SPX251121P5660</stp>
        <tr r="U107" s="2"/>
      </tp>
      <tp>
        <v>125</v>
        <stp/>
        <stp>VOLUME</stp>
        <stp>.SPX251017P5500</stp>
        <tr r="S123" s="2"/>
        <tr r="S123" s="2"/>
      </tp>
      <tp>
        <v>217</v>
        <stp/>
        <stp>VOLUME</stp>
        <stp>.SPX250620P5670</stp>
        <tr r="K106" s="2"/>
        <tr r="K106" s="2"/>
      </tp>
      <tp t="s">
        <v>N/A</v>
        <stp/>
        <stp>VOLUME</stp>
        <stp>.SPX250523P5640</stp>
        <tr r="H109" s="2"/>
      </tp>
      <tp t="s">
        <v>N/A</v>
        <stp/>
        <stp>VOLUME</stp>
        <stp>.SPX250815P5520</stp>
        <tr r="O121" s="2"/>
      </tp>
      <tp>
        <v>1773</v>
        <stp/>
        <stp>VOLUME</stp>
        <stp>.SPX250620C5640</stp>
        <tr r="K109" s="2"/>
        <tr r="K109" s="2"/>
      </tp>
      <tp t="s">
        <v>N/A</v>
        <stp/>
        <stp>VOLUME</stp>
        <stp>.SPX250523C5670</stp>
        <tr r="H106" s="2"/>
      </tp>
      <tp t="s">
        <v>N/A</v>
        <stp/>
        <stp>VOLUME</stp>
        <stp>.SPX250815C5510</stp>
        <tr r="O122" s="2"/>
      </tp>
      <tp>
        <v>12</v>
        <stp/>
        <stp>VOLUME</stp>
        <stp>.SPX251121C5650</stp>
        <tr r="U108" s="2"/>
        <tr r="U108" s="2"/>
      </tp>
      <tp t="s">
        <v>N/A</v>
        <stp/>
        <stp>VOLUME</stp>
        <stp>.SPX251017C5530</stp>
        <tr r="S120" s="2"/>
      </tp>
      <tp>
        <v>14</v>
        <stp/>
        <stp>VOLUME</stp>
        <stp>.SPX251121P5650</stp>
        <tr r="U108" s="2"/>
        <tr r="U108" s="2"/>
      </tp>
      <tp t="s">
        <v>N/A</v>
        <stp/>
        <stp>VOLUME</stp>
        <stp>.SPX251017P5530</stp>
        <tr r="S120" s="2"/>
      </tp>
      <tp>
        <v>1747</v>
        <stp/>
        <stp>VOLUME</stp>
        <stp>.SPX250620P5640</stp>
        <tr r="K109" s="2"/>
        <tr r="K109" s="2"/>
      </tp>
      <tp t="s">
        <v>N/A</v>
        <stp/>
        <stp>VOLUME</stp>
        <stp>.SPX250523P5670</stp>
        <tr r="H106" s="2"/>
      </tp>
      <tp t="s">
        <v>N/A</v>
        <stp/>
        <stp>VOLUME</stp>
        <stp>.SPX250815P5510</stp>
        <tr r="O122" s="2"/>
      </tp>
      <tp>
        <v>9601</v>
        <stp/>
        <stp>VOLUME</stp>
        <stp>.SPX250620C5650</stp>
        <tr r="K108" s="2"/>
        <tr r="K108" s="2"/>
      </tp>
      <tp t="s">
        <v>N/A</v>
        <stp/>
        <stp>VOLUME</stp>
        <stp>.SPX250523C5660</stp>
        <tr r="H107" s="2"/>
      </tp>
      <tp>
        <v>402</v>
        <stp/>
        <stp>VOLUME</stp>
        <stp>.SPX250815C5500</stp>
        <tr r="O123" s="2"/>
        <tr r="O123" s="2"/>
      </tp>
      <tp t="s">
        <v>N/A</v>
        <stp/>
        <stp>VOLUME</stp>
        <stp>.SPX251121C5640</stp>
        <tr r="U109" s="2"/>
      </tp>
      <tp t="s">
        <v>N/A</v>
        <stp/>
        <stp>VOLUME</stp>
        <stp>.SPX251017C5520</stp>
        <tr r="S121" s="2"/>
      </tp>
      <tp t="s">
        <v>N/A</v>
        <stp/>
        <stp>VOLUME</stp>
        <stp>.SPX251121P5640</stp>
        <tr r="U109" s="2"/>
      </tp>
      <tp t="s">
        <v>N/A</v>
        <stp/>
        <stp>VOLUME</stp>
        <stp>.SPX251017P5520</stp>
        <tr r="S121" s="2"/>
      </tp>
      <tp>
        <v>9128</v>
        <stp/>
        <stp>VOLUME</stp>
        <stp>.SPX250620P5650</stp>
        <tr r="K108" s="2"/>
        <tr r="K108" s="2"/>
      </tp>
      <tp t="s">
        <v>N/A</v>
        <stp/>
        <stp>VOLUME</stp>
        <stp>.SPX250523P5660</stp>
        <tr r="H107" s="2"/>
      </tp>
      <tp>
        <v>285</v>
        <stp/>
        <stp>VOLUME</stp>
        <stp>.SPX250815P5500</stp>
        <tr r="O123" s="2"/>
        <tr r="O123" s="2"/>
      </tp>
      <tp>
        <v>1469</v>
        <stp/>
        <stp>VOLUME</stp>
        <stp>.SPX250620C5620</stp>
        <tr r="K111" s="2"/>
        <tr r="K111" s="2"/>
      </tp>
      <tp t="s">
        <v>N/A</v>
        <stp/>
        <stp>VOLUME</stp>
        <stp>.SPX250523C5610</stp>
        <tr r="H112" s="2"/>
      </tp>
      <tp t="s">
        <v>N/A</v>
        <stp/>
        <stp>VOLUME</stp>
        <stp>.SPX250815C5570</stp>
        <tr r="O116" s="2"/>
      </tp>
      <tp t="s">
        <v>N/A</v>
        <stp/>
        <stp>VOLUME</stp>
        <stp>.SPX251121C5630</stp>
        <tr r="U110" s="2"/>
      </tp>
      <tp t="s">
        <v>N/A</v>
        <stp/>
        <stp>VOLUME</stp>
        <stp>.SPX251017C5550</stp>
        <tr r="S118" s="2"/>
      </tp>
      <tp t="s">
        <v>N/A</v>
        <stp/>
        <stp>VOLUME</stp>
        <stp>.SPX251121P5630</stp>
        <tr r="U110" s="2"/>
      </tp>
      <tp>
        <v>58</v>
        <stp/>
        <stp>VOLUME</stp>
        <stp>.SPX251017P5550</stp>
        <tr r="S118" s="2"/>
        <tr r="S118" s="2"/>
      </tp>
      <tp>
        <v>1501</v>
        <stp/>
        <stp>VOLUME</stp>
        <stp>.SPX250620P5620</stp>
        <tr r="K111" s="2"/>
        <tr r="K111" s="2"/>
      </tp>
      <tp t="s">
        <v>N/A</v>
        <stp/>
        <stp>VOLUME</stp>
        <stp>.SPX250523P5610</stp>
        <tr r="H112" s="2"/>
      </tp>
      <tp t="s">
        <v>N/A</v>
        <stp/>
        <stp>VOLUME</stp>
        <stp>.SPX250815P5570</stp>
        <tr r="O116" s="2"/>
      </tp>
      <tp>
        <v>2227</v>
        <stp/>
        <stp>VOLUME</stp>
        <stp>.SPX250620C5630</stp>
        <tr r="K110" s="2"/>
        <tr r="K110" s="2"/>
      </tp>
      <tp t="s">
        <v>N/A</v>
        <stp/>
        <stp>VOLUME</stp>
        <stp>.SPX250523C5600</stp>
        <tr r="H113" s="2"/>
      </tp>
      <tp t="s">
        <v>N/A</v>
        <stp/>
        <stp>VOLUME</stp>
        <stp>.SPX250815C5560</stp>
        <tr r="O117" s="2"/>
      </tp>
      <tp t="s">
        <v>N/A</v>
        <stp/>
        <stp>VOLUME</stp>
        <stp>.SPX251121C5620</stp>
        <tr r="U111" s="2"/>
      </tp>
      <tp>
        <v>2</v>
        <stp/>
        <stp>VOLUME</stp>
        <stp>.SPX251017C5540</stp>
        <tr r="S119" s="2"/>
        <tr r="S119" s="2"/>
      </tp>
      <tp t="s">
        <v>N/A</v>
        <stp/>
        <stp>VOLUME</stp>
        <stp>.SPX251121P5620</stp>
        <tr r="U111" s="2"/>
      </tp>
      <tp t="s">
        <v>N/A</v>
        <stp/>
        <stp>VOLUME</stp>
        <stp>.SPX251017P5540</stp>
        <tr r="S119" s="2"/>
      </tp>
      <tp>
        <v>2225</v>
        <stp/>
        <stp>VOLUME</stp>
        <stp>.SPX250620P5630</stp>
        <tr r="K110" s="2"/>
        <tr r="K110" s="2"/>
      </tp>
      <tp t="s">
        <v>N/A</v>
        <stp/>
        <stp>VOLUME</stp>
        <stp>.SPX250523P5600</stp>
        <tr r="H113" s="2"/>
      </tp>
      <tp t="s">
        <v>N/A</v>
        <stp/>
        <stp>VOLUME</stp>
        <stp>.SPX250815P5560</stp>
        <tr r="O117" s="2"/>
      </tp>
      <tp t="s">
        <v>N/A</v>
        <stp/>
        <stp>VOLUME</stp>
        <stp>.SPX250718C5580</stp>
        <tr r="M115" s="2"/>
      </tp>
      <tp>
        <v>2417</v>
        <stp/>
        <stp>VOLUME</stp>
        <stp>.SPX250620C5600</stp>
        <tr r="K113" s="2"/>
        <tr r="K113" s="2"/>
      </tp>
      <tp t="s">
        <v>N/A</v>
        <stp/>
        <stp>VOLUME</stp>
        <stp>.SPX250523C5630</stp>
        <tr r="H110" s="2"/>
      </tp>
      <tp t="s">
        <v>N/A</v>
        <stp/>
        <stp>VOLUME</stp>
        <stp>.SPX250919C5590</stp>
        <tr r="Q114" s="2"/>
      </tp>
      <tp>
        <v>4</v>
        <stp/>
        <stp>VOLUME</stp>
        <stp>.SPX250815C5550</stp>
        <tr r="O118" s="2"/>
        <tr r="O118" s="2"/>
      </tp>
      <tp t="s">
        <v>N/A</v>
        <stp/>
        <stp>VOLUME</stp>
        <stp>.SPX251219C5590</stp>
        <tr r="W114" s="2"/>
      </tp>
      <tp t="s">
        <v>N/A</v>
        <stp/>
        <stp>VOLUME</stp>
        <stp>.SPX251121C5610</stp>
        <tr r="U112" s="2"/>
      </tp>
      <tp t="s">
        <v>N/A</v>
        <stp/>
        <stp>VOLUME</stp>
        <stp>.SPX251017C5570</stp>
        <tr r="S116" s="2"/>
      </tp>
      <tp t="s">
        <v>N/A</v>
        <stp/>
        <stp>VOLUME</stp>
        <stp>.SPX251219P5590</stp>
        <tr r="W114" s="2"/>
      </tp>
      <tp t="s">
        <v>N/A</v>
        <stp/>
        <stp>VOLUME</stp>
        <stp>.SPX251121P5610</stp>
        <tr r="U112" s="2"/>
      </tp>
      <tp t="s">
        <v>N/A</v>
        <stp/>
        <stp>VOLUME</stp>
        <stp>.SPX251017P5570</stp>
        <tr r="S116" s="2"/>
      </tp>
      <tp>
        <v>9</v>
        <stp/>
        <stp>VOLUME</stp>
        <stp>.SPX250718P5580</stp>
        <tr r="M115" s="2"/>
        <tr r="M115" s="2"/>
      </tp>
      <tp>
        <v>4206</v>
        <stp/>
        <stp>VOLUME</stp>
        <stp>.SPX250620P5600</stp>
        <tr r="K113" s="2"/>
        <tr r="K113" s="2"/>
      </tp>
      <tp t="s">
        <v>N/A</v>
        <stp/>
        <stp>VOLUME</stp>
        <stp>.SPX250523P5630</stp>
        <tr r="H110" s="2"/>
      </tp>
      <tp t="s">
        <v>N/A</v>
        <stp/>
        <stp>VOLUME</stp>
        <stp>.SPX250919P5590</stp>
        <tr r="Q114" s="2"/>
      </tp>
      <tp>
        <v>19</v>
        <stp/>
        <stp>VOLUME</stp>
        <stp>.SPX250815P5550</stp>
        <tr r="O118" s="2"/>
        <tr r="O118" s="2"/>
      </tp>
      <tp>
        <v>2</v>
        <stp/>
        <stp>VOLUME</stp>
        <stp>.SPX250718C5590</stp>
        <tr r="M114" s="2"/>
        <tr r="M114" s="2"/>
      </tp>
      <tp>
        <v>292</v>
        <stp/>
        <stp>VOLUME</stp>
        <stp>.SPX250620C5610</stp>
        <tr r="K112" s="2"/>
        <tr r="K112" s="2"/>
      </tp>
      <tp t="s">
        <v>N/A</v>
        <stp/>
        <stp>VOLUME</stp>
        <stp>.SPX250523C5620</stp>
        <tr r="H111" s="2"/>
      </tp>
      <tp>
        <v>1</v>
        <stp/>
        <stp>VOLUME</stp>
        <stp>.SPX250919C5580</stp>
        <tr r="Q115" s="2"/>
        <tr r="Q115" s="2"/>
      </tp>
      <tp t="s">
        <v>N/A</v>
        <stp/>
        <stp>VOLUME</stp>
        <stp>.SPX250815C5540</stp>
        <tr r="O119" s="2"/>
      </tp>
      <tp t="s">
        <v>N/A</v>
        <stp/>
        <stp>VOLUME</stp>
        <stp>.SPX251219C5580</stp>
        <tr r="W115" s="2"/>
      </tp>
      <tp t="s">
        <v>N/A</v>
        <stp/>
        <stp>VOLUME</stp>
        <stp>.SPX251121C5600</stp>
        <tr r="U113" s="2"/>
      </tp>
      <tp t="s">
        <v>N/A</v>
        <stp/>
        <stp>VOLUME</stp>
        <stp>.SPX251017C5560</stp>
        <tr r="S117" s="2"/>
      </tp>
      <tp t="s">
        <v>N/A</v>
        <stp/>
        <stp>VOLUME</stp>
        <stp>.SPX251219P5580</stp>
        <tr r="W115" s="2"/>
      </tp>
      <tp>
        <v>280</v>
        <stp/>
        <stp>VOLUME</stp>
        <stp>.SPX251121P5600</stp>
        <tr r="U113" s="2"/>
        <tr r="U113" s="2"/>
      </tp>
      <tp>
        <v>1</v>
        <stp/>
        <stp>VOLUME</stp>
        <stp>.SPX251017P5560</stp>
        <tr r="S117" s="2"/>
        <tr r="S117" s="2"/>
      </tp>
      <tp>
        <v>2</v>
        <stp/>
        <stp>VOLUME</stp>
        <stp>.SPX250718P5590</stp>
        <tr r="M114" s="2"/>
        <tr r="M114" s="2"/>
      </tp>
      <tp>
        <v>301</v>
        <stp/>
        <stp>VOLUME</stp>
        <stp>.SPX250620P5610</stp>
        <tr r="K112" s="2"/>
        <tr r="K112" s="2"/>
      </tp>
      <tp t="s">
        <v>N/A</v>
        <stp/>
        <stp>VOLUME</stp>
        <stp>.SPX250523P5620</stp>
        <tr r="H111" s="2"/>
      </tp>
      <tp t="s">
        <v>N/A</v>
        <stp/>
        <stp>VOLUME</stp>
        <stp>.SPX250919P5580</stp>
        <tr r="Q115" s="2"/>
      </tp>
      <tp t="s">
        <v>N/A</v>
        <stp/>
        <stp>VOLUME</stp>
        <stp>.SPX250815P5540</stp>
        <tr r="O119" s="2"/>
      </tp>
      <tp t="s">
        <v>N/A</v>
        <stp/>
        <stp>VOLUME</stp>
        <stp>.SPX250718C5560</stp>
        <tr r="M117" s="2"/>
      </tp>
      <tp t="s">
        <v>N/A</v>
        <stp/>
        <stp>VOLUME</stp>
        <stp>.SPX250919C5570</stp>
        <tr r="Q116" s="2"/>
      </tp>
      <tp t="s">
        <v>N/A</v>
        <stp/>
        <stp>VOLUME</stp>
        <stp>.SPX251219C5570</stp>
        <tr r="W116" s="2"/>
      </tp>
      <tp t="s">
        <v>N/A</v>
        <stp/>
        <stp>VOLUME</stp>
        <stp>.SPX251017C5590</stp>
        <tr r="S114" s="2"/>
      </tp>
      <tp t="s">
        <v>N/A</v>
        <stp/>
        <stp>VOLUME</stp>
        <stp>.SPX251219P5570</stp>
        <tr r="W116" s="2"/>
      </tp>
      <tp t="s">
        <v>N/A</v>
        <stp/>
        <stp>VOLUME</stp>
        <stp>.SPX251017P5590</stp>
        <tr r="S114" s="2"/>
      </tp>
      <tp t="s">
        <v>N/A</v>
        <stp/>
        <stp>VOLUME</stp>
        <stp>.SPX250718P5560</stp>
        <tr r="M117" s="2"/>
      </tp>
      <tp t="s">
        <v>N/A</v>
        <stp/>
        <stp>VOLUME</stp>
        <stp>.SPX250919P5570</stp>
        <tr r="Q116" s="2"/>
      </tp>
      <tp t="s">
        <v>N/A</v>
        <stp/>
        <stp>VOLUME</stp>
        <stp>.SPX250718C5570</stp>
        <tr r="M116" s="2"/>
      </tp>
      <tp t="s">
        <v>N/A</v>
        <stp/>
        <stp>VOLUME</stp>
        <stp>.SPX250919C5560</stp>
        <tr r="Q117" s="2"/>
      </tp>
      <tp t="s">
        <v>N/A</v>
        <stp/>
        <stp>VOLUME</stp>
        <stp>.SPX251219C5560</stp>
        <tr r="W117" s="2"/>
      </tp>
      <tp>
        <v>62</v>
        <stp/>
        <stp>VOLUME</stp>
        <stp>.SPX251017C5580</stp>
        <tr r="S115" s="2"/>
        <tr r="S115" s="2"/>
      </tp>
      <tp t="s">
        <v>N/A</v>
        <stp/>
        <stp>VOLUME</stp>
        <stp>.SPX251219P5560</stp>
        <tr r="W117" s="2"/>
      </tp>
      <tp t="s">
        <v>N/A</v>
        <stp/>
        <stp>VOLUME</stp>
        <stp>.SPX251017P5580</stp>
        <tr r="S115" s="2"/>
      </tp>
      <tp t="s">
        <v>N/A</v>
        <stp/>
        <stp>VOLUME</stp>
        <stp>.SPX250718P5570</stp>
        <tr r="M116" s="2"/>
      </tp>
      <tp t="s">
        <v>N/A</v>
        <stp/>
        <stp>VOLUME</stp>
        <stp>.SPX250919P5560</stp>
        <tr r="Q117" s="2"/>
      </tp>
      <tp t="s">
        <v>N/A</v>
        <stp/>
        <stp>VOLUME</stp>
        <stp>.SPX250718C5540</stp>
        <tr r="M119" s="2"/>
      </tp>
      <tp t="s">
        <v>N/A</v>
        <stp/>
        <stp>VOLUME</stp>
        <stp>.SPX250919C5550</stp>
        <tr r="Q118" s="2"/>
      </tp>
      <tp t="s">
        <v>N/A</v>
        <stp/>
        <stp>VOLUME</stp>
        <stp>.SPX250815C5590</stp>
        <tr r="O114" s="2"/>
      </tp>
      <tp t="s">
        <v>N/A</v>
        <stp/>
        <stp>VOLUME</stp>
        <stp>.SPX251219C5550</stp>
        <tr r="W118" s="2"/>
      </tp>
      <tp>
        <v>23</v>
        <stp/>
        <stp>VOLUME</stp>
        <stp>.SPX251219P5550</stp>
        <tr r="W118" s="2"/>
        <tr r="W118" s="2"/>
      </tp>
      <tp t="s">
        <v>N/A</v>
        <stp/>
        <stp>VOLUME</stp>
        <stp>.SPX250718P5540</stp>
        <tr r="M119" s="2"/>
      </tp>
      <tp>
        <v>7</v>
        <stp/>
        <stp>VOLUME</stp>
        <stp>.SPX250919P5550</stp>
        <tr r="Q118" s="2"/>
        <tr r="Q118" s="2"/>
      </tp>
      <tp t="s">
        <v>N/A</v>
        <stp/>
        <stp>VOLUME</stp>
        <stp>.SPX250815P5590</stp>
        <tr r="O114" s="2"/>
      </tp>
      <tp t="s">
        <v>N/A</v>
        <stp/>
        <stp>VOLUME</stp>
        <stp>.SPX250718C5550</stp>
        <tr r="M118" s="2"/>
      </tp>
      <tp t="s">
        <v>N/A</v>
        <stp/>
        <stp>VOLUME</stp>
        <stp>.SPX250919C5540</stp>
        <tr r="Q119" s="2"/>
      </tp>
      <tp t="s">
        <v>N/A</v>
        <stp/>
        <stp>VOLUME</stp>
        <stp>.SPX250815C5580</stp>
        <tr r="O115" s="2"/>
      </tp>
      <tp t="s">
        <v>N/A</v>
        <stp/>
        <stp>VOLUME</stp>
        <stp>.SPX251219C5540</stp>
        <tr r="W119" s="2"/>
      </tp>
      <tp t="s">
        <v>N/A</v>
        <stp/>
        <stp>VOLUME</stp>
        <stp>.SPX251219P5540</stp>
        <tr r="W119" s="2"/>
      </tp>
      <tp>
        <v>513</v>
        <stp/>
        <stp>VOLUME</stp>
        <stp>.SPX250718P5550</stp>
        <tr r="M118" s="2"/>
        <tr r="M118" s="2"/>
      </tp>
      <tp t="s">
        <v>N/A</v>
        <stp/>
        <stp>VOLUME</stp>
        <stp>.SPX250919P5540</stp>
        <tr r="Q119" s="2"/>
      </tp>
      <tp>
        <v>2</v>
        <stp/>
        <stp>VOLUME</stp>
        <stp>.SPX250815P5580</stp>
        <tr r="O115" s="2"/>
        <tr r="O115" s="2"/>
      </tp>
      <tp t="s">
        <v>N/A</v>
        <stp/>
        <stp>VOLUME</stp>
        <stp>.SPX250718C5520</stp>
        <tr r="M121" s="2"/>
      </tp>
      <tp t="s">
        <v>N/A</v>
        <stp/>
        <stp>VOLUME</stp>
        <stp>.SPX250523C5690</stp>
        <tr r="H104" s="2"/>
      </tp>
      <tp t="s">
        <v>N/A</v>
        <stp/>
        <stp>VOLUME</stp>
        <stp>.SPX250919C5530</stp>
        <tr r="Q120" s="2"/>
      </tp>
      <tp t="s">
        <v>N/A</v>
        <stp/>
        <stp>VOLUME</stp>
        <stp>.SPX251219C5530</stp>
        <tr r="W120" s="2"/>
      </tp>
      <tp t="s">
        <v>N/A</v>
        <stp/>
        <stp>VOLUME</stp>
        <stp>.SPX251219P5530</stp>
        <tr r="W120" s="2"/>
      </tp>
      <tp t="s">
        <v>N/A</v>
        <stp/>
        <stp>VOLUME</stp>
        <stp>.SPX250718P5520</stp>
        <tr r="M121" s="2"/>
      </tp>
      <tp t="s">
        <v>N/A</v>
        <stp/>
        <stp>VOLUME</stp>
        <stp>.SPX250523P5690</stp>
        <tr r="H104" s="2"/>
      </tp>
      <tp t="s">
        <v>N/A</v>
        <stp/>
        <stp>VOLUME</stp>
        <stp>.SPX250919P5530</stp>
        <tr r="Q120" s="2"/>
      </tp>
      <tp t="s">
        <v>N/A</v>
        <stp/>
        <stp>VOLUME</stp>
        <stp>.SPX250718C5530</stp>
        <tr r="M120" s="2"/>
      </tp>
      <tp t="s">
        <v>N/A</v>
        <stp/>
        <stp>VOLUME</stp>
        <stp>.SPX250523C5680</stp>
        <tr r="H105" s="2"/>
      </tp>
      <tp t="s">
        <v>N/A</v>
        <stp/>
        <stp>VOLUME</stp>
        <stp>.SPX250919C5520</stp>
        <tr r="Q121" s="2"/>
      </tp>
      <tp t="s">
        <v>N/A</v>
        <stp/>
        <stp>VOLUME</stp>
        <stp>.SPX251219C5520</stp>
        <tr r="W121" s="2"/>
      </tp>
      <tp t="s">
        <v>N/A</v>
        <stp/>
        <stp>VOLUME</stp>
        <stp>.SPX251219P5520</stp>
        <tr r="W121" s="2"/>
      </tp>
      <tp t="s">
        <v>N/A</v>
        <stp/>
        <stp>VOLUME</stp>
        <stp>.SPX250718P5530</stp>
        <tr r="M120" s="2"/>
      </tp>
      <tp t="s">
        <v>N/A</v>
        <stp/>
        <stp>VOLUME</stp>
        <stp>.SPX250523P5680</stp>
        <tr r="H105" s="2"/>
      </tp>
      <tp t="s">
        <v>N/A</v>
        <stp/>
        <stp>VOLUME</stp>
        <stp>.SPX250919P5520</stp>
        <tr r="Q121" s="2"/>
      </tp>
      <tp>
        <v>5</v>
        <stp/>
        <stp>VOLUME</stp>
        <stp>.SPX250718C5500</stp>
        <tr r="M123" s="2"/>
        <tr r="M123" s="2"/>
      </tp>
      <tp>
        <v>3</v>
        <stp/>
        <stp>VOLUME</stp>
        <stp>.SPX250620C5680</stp>
        <tr r="K105" s="2"/>
        <tr r="K105" s="2"/>
      </tp>
      <tp t="s">
        <v>N/A</v>
        <stp/>
        <stp>VOLUME</stp>
        <stp>.SPX250919C5510</stp>
        <tr r="Q122" s="2"/>
      </tp>
      <tp t="s">
        <v>N/A</v>
        <stp/>
        <stp>VOLUME</stp>
        <stp>.SPX251219C5510</stp>
        <tr r="W122" s="2"/>
      </tp>
      <tp t="s">
        <v>N/A</v>
        <stp/>
        <stp>VOLUME</stp>
        <stp>.SPX251121C5690</stp>
        <tr r="U104" s="2"/>
      </tp>
      <tp t="s">
        <v>N/A</v>
        <stp/>
        <stp>VOLUME</stp>
        <stp>.SPX251219P5510</stp>
        <tr r="W122" s="2"/>
      </tp>
      <tp t="s">
        <v>N/A</v>
        <stp/>
        <stp>VOLUME</stp>
        <stp>.SPX251121P5690</stp>
        <tr r="U104" s="2"/>
      </tp>
      <tp>
        <v>312</v>
        <stp/>
        <stp>VOLUME</stp>
        <stp>.SPX250718P5500</stp>
        <tr r="M123" s="2"/>
        <tr r="M123" s="2"/>
      </tp>
      <tp>
        <v>10</v>
        <stp/>
        <stp>VOLUME</stp>
        <stp>.SPX250620P5680</stp>
        <tr r="K105" s="2"/>
        <tr r="K105" s="2"/>
      </tp>
      <tp t="s">
        <v>N/A</v>
        <stp/>
        <stp>VOLUME</stp>
        <stp>.SPX250919P5510</stp>
        <tr r="Q122" s="2"/>
      </tp>
      <tp t="s">
        <v>N/A</v>
        <stp/>
        <stp>VOLUME</stp>
        <stp>.SPX250718C5510</stp>
        <tr r="M122" s="2"/>
      </tp>
      <tp>
        <v>28</v>
        <stp/>
        <stp>VOLUME</stp>
        <stp>.SPX250620C5690</stp>
        <tr r="K104" s="2"/>
        <tr r="K104" s="2"/>
      </tp>
      <tp>
        <v>11</v>
        <stp/>
        <stp>VOLUME</stp>
        <stp>.SPX250919C5500</stp>
        <tr r="Q123" s="2"/>
        <tr r="Q123" s="2"/>
      </tp>
      <tp>
        <v>2</v>
        <stp/>
        <stp>VOLUME</stp>
        <stp>.SPX251219C5500</stp>
        <tr r="W123" s="2"/>
        <tr r="W123" s="2"/>
      </tp>
      <tp t="s">
        <v>N/A</v>
        <stp/>
        <stp>VOLUME</stp>
        <stp>.SPX251121C5680</stp>
        <tr r="U105" s="2"/>
      </tp>
      <tp>
        <v>167</v>
        <stp/>
        <stp>VOLUME</stp>
        <stp>.SPX251219P5500</stp>
        <tr r="W123" s="2"/>
        <tr r="W123" s="2"/>
      </tp>
      <tp t="s">
        <v>N/A</v>
        <stp/>
        <stp>VOLUME</stp>
        <stp>.SPX251121P5680</stp>
        <tr r="U105" s="2"/>
      </tp>
      <tp t="s">
        <v>N/A</v>
        <stp/>
        <stp>VOLUME</stp>
        <stp>.SPX250718P5510</stp>
        <tr r="M122" s="2"/>
      </tp>
      <tp t="s">
        <v>N/A</v>
        <stp/>
        <stp>VOLUME</stp>
        <stp>.SPX250620P5690</stp>
        <tr r="K104" s="2"/>
      </tp>
      <tp>
        <v>515</v>
        <stp/>
        <stp>VOLUME</stp>
        <stp>.SPX250919P5500</stp>
        <tr r="Q123" s="2"/>
        <tr r="Q123" s="2"/>
      </tp>
      <tp t="s">
        <v>25.59%</v>
        <stp/>
        <stp>IMPL_VOL</stp>
        <stp>.NDX250516C19500</stp>
        <tr r="EP175" s="1"/>
      </tp>
      <tp t="s">
        <v>25.47%</v>
        <stp/>
        <stp>IMPL_VOL</stp>
        <stp>.NDX250516C19525</stp>
        <tr r="EP174" s="1"/>
      </tp>
      <tp t="s">
        <v>25.35%</v>
        <stp/>
        <stp>IMPL_VOL</stp>
        <stp>.NDX250516C19550</stp>
        <tr r="EP173" s="1"/>
      </tp>
      <tp t="s">
        <v>25.26%</v>
        <stp/>
        <stp>IMPL_VOL</stp>
        <stp>.NDX250516C19575</stp>
        <tr r="EP172" s="1"/>
      </tp>
      <tp t="s">
        <v>26.19%</v>
        <stp/>
        <stp>IMPL_VOL</stp>
        <stp>.NDX250516P19525</stp>
        <tr r="EQ174" s="1"/>
      </tp>
      <tp t="s">
        <v>26.31%</v>
        <stp/>
        <stp>IMPL_VOL</stp>
        <stp>.NDX250516P19500</stp>
        <tr r="EQ175" s="1"/>
      </tp>
      <tp t="s">
        <v>25.94%</v>
        <stp/>
        <stp>IMPL_VOL</stp>
        <stp>.NDX250516P19575</stp>
        <tr r="EQ172" s="1"/>
      </tp>
      <tp t="s">
        <v>26.07%</v>
        <stp/>
        <stp>IMPL_VOL</stp>
        <stp>.NDX250516P19550</stp>
        <tr r="EQ173" s="1"/>
      </tp>
      <tp t="s">
        <v>N/A</v>
        <stp/>
        <stp>VOLUME</stp>
        <stp>.SPX250620C5560</stp>
        <tr r="K117" s="2"/>
      </tp>
      <tp t="s">
        <v>N/A</v>
        <stp/>
        <stp>VOLUME</stp>
        <stp>.SPX250523C5550</stp>
        <tr r="H118" s="2"/>
      </tp>
      <tp>
        <v>20</v>
        <stp/>
        <stp>VOLUME</stp>
        <stp>.SPX250815C5630</stp>
        <tr r="O110" s="2"/>
        <tr r="O110" s="2"/>
      </tp>
      <tp t="s">
        <v>N/A</v>
        <stp/>
        <stp>VOLUME</stp>
        <stp>.SPX251121C5570</stp>
        <tr r="U116" s="2"/>
      </tp>
      <tp t="s">
        <v>N/A</v>
        <stp/>
        <stp>VOLUME</stp>
        <stp>.SPX251017C5610</stp>
        <tr r="S112" s="2"/>
      </tp>
      <tp t="s">
        <v>N/A</v>
        <stp/>
        <stp>VOLUME</stp>
        <stp>.SPX251121P5570</stp>
        <tr r="U116" s="2"/>
      </tp>
      <tp>
        <v>16</v>
        <stp/>
        <stp>VOLUME</stp>
        <stp>.SPX251017P5610</stp>
        <tr r="S112" s="2"/>
        <tr r="S112" s="2"/>
      </tp>
      <tp>
        <v>401</v>
        <stp/>
        <stp>VOLUME</stp>
        <stp>.SPX250620P5560</stp>
        <tr r="K117" s="2"/>
        <tr r="K117" s="2"/>
      </tp>
      <tp t="s">
        <v>N/A</v>
        <stp/>
        <stp>VOLUME</stp>
        <stp>.SPX250523P5550</stp>
        <tr r="H118" s="2"/>
      </tp>
      <tp t="s">
        <v>N/A</v>
        <stp/>
        <stp>VOLUME</stp>
        <stp>.SPX250815P5630</stp>
        <tr r="O110" s="2"/>
      </tp>
      <tp>
        <v>1</v>
        <stp/>
        <stp>VOLUME</stp>
        <stp>.SPX250620C5570</stp>
        <tr r="K116" s="2"/>
        <tr r="K116" s="2"/>
      </tp>
      <tp t="s">
        <v>N/A</v>
        <stp/>
        <stp>VOLUME</stp>
        <stp>.SPX250523C5540</stp>
        <tr r="H119" s="2"/>
      </tp>
      <tp>
        <v>1</v>
        <stp/>
        <stp>VOLUME</stp>
        <stp>.SPX250815C5620</stp>
        <tr r="O111" s="2"/>
        <tr r="O111" s="2"/>
      </tp>
      <tp t="s">
        <v>N/A</v>
        <stp/>
        <stp>VOLUME</stp>
        <stp>.SPX251121C5560</stp>
        <tr r="U117" s="2"/>
      </tp>
      <tp>
        <v>100</v>
        <stp/>
        <stp>VOLUME</stp>
        <stp>.SPX251017C5600</stp>
        <tr r="S113" s="2"/>
        <tr r="S113" s="2"/>
      </tp>
      <tp t="s">
        <v>N/A</v>
        <stp/>
        <stp>VOLUME</stp>
        <stp>.SPX251121P5560</stp>
        <tr r="U117" s="2"/>
      </tp>
      <tp>
        <v>27</v>
        <stp/>
        <stp>VOLUME</stp>
        <stp>.SPX251017P5600</stp>
        <tr r="S113" s="2"/>
        <tr r="S113" s="2"/>
      </tp>
      <tp t="s">
        <v>N/A</v>
        <stp/>
        <stp>VOLUME</stp>
        <stp>.SPX250620P5570</stp>
        <tr r="K116" s="2"/>
      </tp>
      <tp t="s">
        <v>N/A</v>
        <stp/>
        <stp>VOLUME</stp>
        <stp>.SPX250523P5540</stp>
        <tr r="H119" s="2"/>
      </tp>
      <tp t="s">
        <v>N/A</v>
        <stp/>
        <stp>VOLUME</stp>
        <stp>.SPX250815P5620</stp>
        <tr r="O111" s="2"/>
      </tp>
      <tp t="s">
        <v>N/A</v>
        <stp/>
        <stp>VOLUME</stp>
        <stp>.SPX250620C5540</stp>
        <tr r="K119" s="2"/>
      </tp>
      <tp t="s">
        <v>N/A</v>
        <stp/>
        <stp>VOLUME</stp>
        <stp>.SPX250523C5570</stp>
        <tr r="H116" s="2"/>
      </tp>
      <tp t="s">
        <v>N/A</v>
        <stp/>
        <stp>VOLUME</stp>
        <stp>.SPX250815C5610</stp>
        <tr r="O112" s="2"/>
      </tp>
      <tp t="s">
        <v>N/A</v>
        <stp/>
        <stp>VOLUME</stp>
        <stp>.SPX251121C5550</stp>
        <tr r="U118" s="2"/>
      </tp>
      <tp t="s">
        <v>N/A</v>
        <stp/>
        <stp>VOLUME</stp>
        <stp>.SPX251017C5630</stp>
        <tr r="S110" s="2"/>
      </tp>
      <tp>
        <v>4</v>
        <stp/>
        <stp>VOLUME</stp>
        <stp>.SPX251121P5550</stp>
        <tr r="U118" s="2"/>
        <tr r="U118" s="2"/>
      </tp>
      <tp t="s">
        <v>N/A</v>
        <stp/>
        <stp>VOLUME</stp>
        <stp>.SPX251017P5630</stp>
        <tr r="S110" s="2"/>
      </tp>
      <tp>
        <v>14</v>
        <stp/>
        <stp>VOLUME</stp>
        <stp>.SPX250620P5540</stp>
        <tr r="K119" s="2"/>
        <tr r="K119" s="2"/>
      </tp>
      <tp t="s">
        <v>N/A</v>
        <stp/>
        <stp>VOLUME</stp>
        <stp>.SPX250523P5570</stp>
        <tr r="H116" s="2"/>
      </tp>
      <tp>
        <v>9</v>
        <stp/>
        <stp>VOLUME</stp>
        <stp>.SPX250815P5610</stp>
        <tr r="O112" s="2"/>
        <tr r="O112" s="2"/>
      </tp>
      <tp>
        <v>105</v>
        <stp/>
        <stp>VOLUME</stp>
        <stp>.SPX250620C5550</stp>
        <tr r="K118" s="2"/>
        <tr r="K118" s="2"/>
      </tp>
      <tp t="s">
        <v>N/A</v>
        <stp/>
        <stp>VOLUME</stp>
        <stp>.SPX250523C5560</stp>
        <tr r="H117" s="2"/>
      </tp>
      <tp>
        <v>1</v>
        <stp/>
        <stp>VOLUME</stp>
        <stp>.SPX250815C5600</stp>
        <tr r="O113" s="2"/>
        <tr r="O113" s="2"/>
      </tp>
      <tp t="s">
        <v>N/A</v>
        <stp/>
        <stp>VOLUME</stp>
        <stp>.SPX251121C5540</stp>
        <tr r="U119" s="2"/>
      </tp>
      <tp t="s">
        <v>N/A</v>
        <stp/>
        <stp>VOLUME</stp>
        <stp>.SPX251017C5620</stp>
        <tr r="S111" s="2"/>
      </tp>
      <tp t="s">
        <v>N/A</v>
        <stp/>
        <stp>VOLUME</stp>
        <stp>.SPX251121P5540</stp>
        <tr r="U119" s="2"/>
      </tp>
      <tp t="s">
        <v>N/A</v>
        <stp/>
        <stp>VOLUME</stp>
        <stp>.SPX251017P5620</stp>
        <tr r="S111" s="2"/>
      </tp>
      <tp>
        <v>574</v>
        <stp/>
        <stp>VOLUME</stp>
        <stp>.SPX250620P5550</stp>
        <tr r="K118" s="2"/>
        <tr r="K118" s="2"/>
      </tp>
      <tp t="s">
        <v>N/A</v>
        <stp/>
        <stp>VOLUME</stp>
        <stp>.SPX250523P5560</stp>
        <tr r="H117" s="2"/>
      </tp>
      <tp>
        <v>121</v>
        <stp/>
        <stp>VOLUME</stp>
        <stp>.SPX250815P5600</stp>
        <tr r="O113" s="2"/>
        <tr r="O113" s="2"/>
      </tp>
      <tp t="s">
        <v>N/A</v>
        <stp/>
        <stp>VOLUME</stp>
        <stp>.SPX250620C5520</stp>
        <tr r="K121" s="2"/>
      </tp>
      <tp t="s">
        <v>N/A</v>
        <stp/>
        <stp>VOLUME</stp>
        <stp>.SPX250523C5510</stp>
        <tr r="H122" s="2"/>
      </tp>
      <tp t="s">
        <v>N/A</v>
        <stp/>
        <stp>VOLUME</stp>
        <stp>.SPX250815C5670</stp>
        <tr r="O106" s="2"/>
      </tp>
      <tp t="s">
        <v>N/A</v>
        <stp/>
        <stp>VOLUME</stp>
        <stp>.SPX251121C5530</stp>
        <tr r="U120" s="2"/>
      </tp>
      <tp>
        <v>6</v>
        <stp/>
        <stp>VOLUME</stp>
        <stp>.SPX251017C5650</stp>
        <tr r="S108" s="2"/>
        <tr r="S108" s="2"/>
      </tp>
      <tp t="s">
        <v>N/A</v>
        <stp/>
        <stp>VOLUME</stp>
        <stp>.SPX251121P5530</stp>
        <tr r="U120" s="2"/>
      </tp>
      <tp>
        <v>27</v>
        <stp/>
        <stp>VOLUME</stp>
        <stp>.SPX251017P5650</stp>
        <tr r="S108" s="2"/>
        <tr r="S108" s="2"/>
      </tp>
      <tp>
        <v>1</v>
        <stp/>
        <stp>VOLUME</stp>
        <stp>.SPX250620P5520</stp>
        <tr r="K121" s="2"/>
        <tr r="K121" s="2"/>
      </tp>
      <tp t="s">
        <v>N/A</v>
        <stp/>
        <stp>VOLUME</stp>
        <stp>.SPX250523P5510</stp>
        <tr r="H122" s="2"/>
      </tp>
      <tp t="s">
        <v>N/A</v>
        <stp/>
        <stp>VOLUME</stp>
        <stp>.SPX250815P5670</stp>
        <tr r="O106" s="2"/>
      </tp>
      <tp>
        <v>11</v>
        <stp/>
        <stp>VOLUME</stp>
        <stp>.SPX250620C5530</stp>
        <tr r="K120" s="2"/>
        <tr r="K120" s="2"/>
      </tp>
      <tp t="s">
        <v>N/A</v>
        <stp/>
        <stp>VOLUME</stp>
        <stp>.SPX250523C5500</stp>
        <tr r="H123" s="2"/>
      </tp>
      <tp>
        <v>2</v>
        <stp/>
        <stp>VOLUME</stp>
        <stp>.SPX250815C5660</stp>
        <tr r="O107" s="2"/>
        <tr r="O107" s="2"/>
      </tp>
      <tp t="s">
        <v>N/A</v>
        <stp/>
        <stp>VOLUME</stp>
        <stp>.SPX251121C5520</stp>
        <tr r="U121" s="2"/>
      </tp>
      <tp t="s">
        <v>N/A</v>
        <stp/>
        <stp>VOLUME</stp>
        <stp>.SPX251017C5640</stp>
        <tr r="S109" s="2"/>
      </tp>
      <tp t="s">
        <v>N/A</v>
        <stp/>
        <stp>VOLUME</stp>
        <stp>.SPX251121P5520</stp>
        <tr r="U121" s="2"/>
      </tp>
      <tp t="s">
        <v>N/A</v>
        <stp/>
        <stp>VOLUME</stp>
        <stp>.SPX251017P5640</stp>
        <tr r="S109" s="2"/>
      </tp>
      <tp>
        <v>17</v>
        <stp/>
        <stp>VOLUME</stp>
        <stp>.SPX250620P5530</stp>
        <tr r="K120" s="2"/>
        <tr r="K120" s="2"/>
      </tp>
      <tp t="s">
        <v>N/A</v>
        <stp/>
        <stp>VOLUME</stp>
        <stp>.SPX250523P5500</stp>
        <tr r="H123" s="2"/>
      </tp>
      <tp t="s">
        <v>N/A</v>
        <stp/>
        <stp>VOLUME</stp>
        <stp>.SPX250815P5660</stp>
        <tr r="O107" s="2"/>
      </tp>
      <tp>
        <v>205</v>
        <stp/>
        <stp>VOLUME</stp>
        <stp>.SPX250718C5680</stp>
        <tr r="M105" s="2"/>
        <tr r="M105" s="2"/>
      </tp>
      <tp>
        <v>346</v>
        <stp/>
        <stp>VOLUME</stp>
        <stp>.SPX250620C5500</stp>
        <tr r="K123" s="2"/>
        <tr r="K123" s="2"/>
      </tp>
      <tp t="s">
        <v>N/A</v>
        <stp/>
        <stp>VOLUME</stp>
        <stp>.SPX250523C5530</stp>
        <tr r="H120" s="2"/>
      </tp>
      <tp t="s">
        <v>N/A</v>
        <stp/>
        <stp>VOLUME</stp>
        <stp>.SPX250919C5690</stp>
        <tr r="Q104" s="2"/>
      </tp>
      <tp>
        <v>500</v>
        <stp/>
        <stp>VOLUME</stp>
        <stp>.SPX250815C5650</stp>
        <tr r="O108" s="2"/>
        <tr r="O108" s="2"/>
      </tp>
      <tp t="s">
        <v>N/A</v>
        <stp/>
        <stp>VOLUME</stp>
        <stp>.SPX251219C5690</stp>
        <tr r="W104" s="2"/>
      </tp>
      <tp t="s">
        <v>N/A</v>
        <stp/>
        <stp>VOLUME</stp>
        <stp>.SPX251121C5510</stp>
        <tr r="U122" s="2"/>
      </tp>
      <tp t="s">
        <v>N/A</v>
        <stp/>
        <stp>VOLUME</stp>
        <stp>.SPX251017C5670</stp>
        <tr r="S106" s="2"/>
      </tp>
      <tp t="s">
        <v>N/A</v>
        <stp/>
        <stp>VOLUME</stp>
        <stp>.SPX251219P5690</stp>
        <tr r="W104" s="2"/>
      </tp>
      <tp t="s">
        <v>N/A</v>
        <stp/>
        <stp>VOLUME</stp>
        <stp>.SPX251121P5510</stp>
        <tr r="U122" s="2"/>
      </tp>
      <tp t="s">
        <v>N/A</v>
        <stp/>
        <stp>VOLUME</stp>
        <stp>.SPX251017P5670</stp>
        <tr r="S106" s="2"/>
      </tp>
      <tp>
        <v>26</v>
        <stp/>
        <stp>VOLUME</stp>
        <stp>.SPX250718P5680</stp>
        <tr r="M105" s="2"/>
        <tr r="M105" s="2"/>
      </tp>
      <tp>
        <v>2079</v>
        <stp/>
        <stp>VOLUME</stp>
        <stp>.SPX250620P5500</stp>
        <tr r="K123" s="2"/>
        <tr r="K123" s="2"/>
      </tp>
      <tp t="s">
        <v>N/A</v>
        <stp/>
        <stp>VOLUME</stp>
        <stp>.SPX250523P5530</stp>
        <tr r="H120" s="2"/>
      </tp>
      <tp t="s">
        <v>N/A</v>
        <stp/>
        <stp>VOLUME</stp>
        <stp>.SPX250919P5690</stp>
        <tr r="Q104" s="2"/>
      </tp>
      <tp>
        <v>21</v>
        <stp/>
        <stp>VOLUME</stp>
        <stp>.SPX250815P5650</stp>
        <tr r="O108" s="2"/>
        <tr r="O108" s="2"/>
      </tp>
      <tp t="s">
        <v>N/A</v>
        <stp/>
        <stp>VOLUME</stp>
        <stp>.SPX250718C5690</stp>
        <tr r="M104" s="2"/>
      </tp>
      <tp t="s">
        <v>N/A</v>
        <stp/>
        <stp>VOLUME</stp>
        <stp>.SPX250620C5510</stp>
        <tr r="K122" s="2"/>
      </tp>
      <tp t="s">
        <v>N/A</v>
        <stp/>
        <stp>VOLUME</stp>
        <stp>.SPX250523C5520</stp>
        <tr r="H121" s="2"/>
      </tp>
      <tp t="s">
        <v>N/A</v>
        <stp/>
        <stp>VOLUME</stp>
        <stp>.SPX250919C5680</stp>
        <tr r="Q105" s="2"/>
      </tp>
      <tp t="s">
        <v>N/A</v>
        <stp/>
        <stp>VOLUME</stp>
        <stp>.SPX250815C5640</stp>
        <tr r="O109" s="2"/>
      </tp>
      <tp t="s">
        <v>N/A</v>
        <stp/>
        <stp>VOLUME</stp>
        <stp>.SPX251219C5680</stp>
        <tr r="W105" s="2"/>
      </tp>
      <tp t="s">
        <v>N/A</v>
        <stp/>
        <stp>VOLUME</stp>
        <stp>.SPX251121C5500</stp>
        <tr r="U123" s="2"/>
      </tp>
      <tp t="s">
        <v>N/A</v>
        <stp/>
        <stp>VOLUME</stp>
        <stp>.SPX251017C5660</stp>
        <tr r="S107" s="2"/>
      </tp>
      <tp t="s">
        <v>N/A</v>
        <stp/>
        <stp>VOLUME</stp>
        <stp>.SPX251219P5680</stp>
        <tr r="W105" s="2"/>
      </tp>
      <tp>
        <v>93</v>
        <stp/>
        <stp>VOLUME</stp>
        <stp>.SPX251121P5500</stp>
        <tr r="U123" s="2"/>
        <tr r="U123" s="2"/>
      </tp>
      <tp t="s">
        <v>N/A</v>
        <stp/>
        <stp>VOLUME</stp>
        <stp>.SPX251017P5660</stp>
        <tr r="S107" s="2"/>
      </tp>
      <tp>
        <v>41</v>
        <stp/>
        <stp>VOLUME</stp>
        <stp>.SPX250718P5690</stp>
        <tr r="M104" s="2"/>
        <tr r="M104" s="2"/>
      </tp>
      <tp>
        <v>22</v>
        <stp/>
        <stp>VOLUME</stp>
        <stp>.SPX250620P5510</stp>
        <tr r="K122" s="2"/>
        <tr r="K122" s="2"/>
      </tp>
      <tp t="s">
        <v>N/A</v>
        <stp/>
        <stp>VOLUME</stp>
        <stp>.SPX250523P5520</stp>
        <tr r="H121" s="2"/>
      </tp>
      <tp t="s">
        <v>N/A</v>
        <stp/>
        <stp>VOLUME</stp>
        <stp>.SPX250919P5680</stp>
        <tr r="Q105" s="2"/>
      </tp>
      <tp t="s">
        <v>N/A</v>
        <stp/>
        <stp>VOLUME</stp>
        <stp>.SPX250815P5640</stp>
        <tr r="O109" s="2"/>
      </tp>
      <tp>
        <v>87</v>
        <stp/>
        <stp>VOLUME</stp>
        <stp>.SPX250718C5660</stp>
        <tr r="M107" s="2"/>
        <tr r="M107" s="2"/>
      </tp>
      <tp t="s">
        <v>N/A</v>
        <stp/>
        <stp>VOLUME</stp>
        <stp>.SPX250919C5670</stp>
        <tr r="Q106" s="2"/>
      </tp>
      <tp t="s">
        <v>N/A</v>
        <stp/>
        <stp>VOLUME</stp>
        <stp>.SPX251219C5670</stp>
        <tr r="W106" s="2"/>
      </tp>
      <tp t="s">
        <v>N/A</v>
        <stp/>
        <stp>VOLUME</stp>
        <stp>.SPX251017C5690</stp>
        <tr r="S104" s="2"/>
      </tp>
      <tp t="s">
        <v>N/A</v>
        <stp/>
        <stp>VOLUME</stp>
        <stp>.SPX251219P5670</stp>
        <tr r="W106" s="2"/>
      </tp>
      <tp t="s">
        <v>N/A</v>
        <stp/>
        <stp>VOLUME</stp>
        <stp>.SPX251017P5690</stp>
        <tr r="S104" s="2"/>
      </tp>
      <tp>
        <v>82</v>
        <stp/>
        <stp>VOLUME</stp>
        <stp>.SPX250718P5660</stp>
        <tr r="M107" s="2"/>
        <tr r="M107" s="2"/>
      </tp>
      <tp t="s">
        <v>N/A</v>
        <stp/>
        <stp>VOLUME</stp>
        <stp>.SPX250919P5670</stp>
        <tr r="Q106" s="2"/>
      </tp>
      <tp>
        <v>97</v>
        <stp/>
        <stp>VOLUME</stp>
        <stp>.SPX250718C5670</stp>
        <tr r="M106" s="2"/>
        <tr r="M106" s="2"/>
      </tp>
      <tp t="s">
        <v>N/A</v>
        <stp/>
        <stp>VOLUME</stp>
        <stp>.SPX250919C5660</stp>
        <tr r="Q107" s="2"/>
      </tp>
      <tp t="s">
        <v>N/A</v>
        <stp/>
        <stp>VOLUME</stp>
        <stp>.SPX251219C5660</stp>
        <tr r="W107" s="2"/>
      </tp>
      <tp t="s">
        <v>N/A</v>
        <stp/>
        <stp>VOLUME</stp>
        <stp>.SPX251017C5680</stp>
        <tr r="S105" s="2"/>
      </tp>
      <tp t="s">
        <v>N/A</v>
        <stp/>
        <stp>VOLUME</stp>
        <stp>.SPX251219P5660</stp>
        <tr r="W107" s="2"/>
      </tp>
      <tp t="s">
        <v>N/A</v>
        <stp/>
        <stp>VOLUME</stp>
        <stp>.SPX251017P5680</stp>
        <tr r="S105" s="2"/>
      </tp>
      <tp>
        <v>61</v>
        <stp/>
        <stp>VOLUME</stp>
        <stp>.SPX250718P5670</stp>
        <tr r="M106" s="2"/>
        <tr r="M106" s="2"/>
      </tp>
      <tp t="s">
        <v>N/A</v>
        <stp/>
        <stp>VOLUME</stp>
        <stp>.SPX250919P5660</stp>
        <tr r="Q107" s="2"/>
      </tp>
      <tp t="s">
        <v>N/A</v>
        <stp/>
        <stp>VOLUME</stp>
        <stp>.SPX250718C5640</stp>
        <tr r="M109" s="2"/>
      </tp>
      <tp>
        <v>2615</v>
        <stp/>
        <stp>VOLUME</stp>
        <stp>.SPX250919C5650</stp>
        <tr r="Q108" s="2"/>
        <tr r="Q108" s="2"/>
      </tp>
      <tp t="s">
        <v>N/A</v>
        <stp/>
        <stp>VOLUME</stp>
        <stp>.SPX250815C5690</stp>
        <tr r="O104" s="2"/>
      </tp>
      <tp>
        <v>1024</v>
        <stp/>
        <stp>VOLUME</stp>
        <stp>.SPX251219C5650</stp>
        <tr r="W108" s="2"/>
        <tr r="W108" s="2"/>
      </tp>
      <tp>
        <v>1003</v>
        <stp/>
        <stp>VOLUME</stp>
        <stp>.SPX251219P5650</stp>
        <tr r="W108" s="2"/>
        <tr r="W108" s="2"/>
      </tp>
      <tp>
        <v>1</v>
        <stp/>
        <stp>VOLUME</stp>
        <stp>.SPX250718P5640</stp>
        <tr r="M109" s="2"/>
        <tr r="M109" s="2"/>
      </tp>
      <tp>
        <v>3602</v>
        <stp/>
        <stp>VOLUME</stp>
        <stp>.SPX250919P5650</stp>
        <tr r="Q108" s="2"/>
        <tr r="Q108" s="2"/>
      </tp>
      <tp>
        <v>12</v>
        <stp/>
        <stp>VOLUME</stp>
        <stp>.SPX250815P5690</stp>
        <tr r="O104" s="2"/>
        <tr r="O104" s="2"/>
      </tp>
      <tp>
        <v>2500</v>
        <stp/>
        <stp>VOLUME</stp>
        <stp>.SPX250718C5650</stp>
        <tr r="M108" s="2"/>
        <tr r="M108" s="2"/>
      </tp>
      <tp t="s">
        <v>N/A</v>
        <stp/>
        <stp>VOLUME</stp>
        <stp>.SPX250919C5640</stp>
        <tr r="Q109" s="2"/>
      </tp>
      <tp t="s">
        <v>N/A</v>
        <stp/>
        <stp>VOLUME</stp>
        <stp>.SPX250815C5680</stp>
        <tr r="O105" s="2"/>
      </tp>
      <tp t="s">
        <v>N/A</v>
        <stp/>
        <stp>VOLUME</stp>
        <stp>.SPX251219C5640</stp>
        <tr r="W109" s="2"/>
      </tp>
      <tp t="s">
        <v>N/A</v>
        <stp/>
        <stp>VOLUME</stp>
        <stp>.SPX251219P5640</stp>
        <tr r="W109" s="2"/>
      </tp>
      <tp>
        <v>2716</v>
        <stp/>
        <stp>VOLUME</stp>
        <stp>.SPX250718P5650</stp>
        <tr r="M108" s="2"/>
        <tr r="M108" s="2"/>
      </tp>
      <tp t="s">
        <v>N/A</v>
        <stp/>
        <stp>VOLUME</stp>
        <stp>.SPX250919P5640</stp>
        <tr r="Q109" s="2"/>
      </tp>
      <tp>
        <v>3</v>
        <stp/>
        <stp>VOLUME</stp>
        <stp>.SPX250815P5680</stp>
        <tr r="O105" s="2"/>
        <tr r="O105" s="2"/>
      </tp>
      <tp t="s">
        <v>N/A</v>
        <stp/>
        <stp>VOLUME</stp>
        <stp>.SPX250718C5620</stp>
        <tr r="M111" s="2"/>
      </tp>
      <tp t="s">
        <v>N/A</v>
        <stp/>
        <stp>VOLUME</stp>
        <stp>.SPX250523C5590</stp>
        <tr r="H114" s="2"/>
      </tp>
      <tp t="s">
        <v>N/A</v>
        <stp/>
        <stp>VOLUME</stp>
        <stp>.SPX250919C5630</stp>
        <tr r="Q110" s="2"/>
      </tp>
      <tp t="s">
        <v>N/A</v>
        <stp/>
        <stp>VOLUME</stp>
        <stp>.SPX251219C5630</stp>
        <tr r="W110" s="2"/>
      </tp>
      <tp t="s">
        <v>N/A</v>
        <stp/>
        <stp>VOLUME</stp>
        <stp>.SPX251219P5630</stp>
        <tr r="W110" s="2"/>
      </tp>
      <tp t="s">
        <v>N/A</v>
        <stp/>
        <stp>VOLUME</stp>
        <stp>.SPX250718P5620</stp>
        <tr r="M111" s="2"/>
      </tp>
      <tp t="s">
        <v>N/A</v>
        <stp/>
        <stp>VOLUME</stp>
        <stp>.SPX250523P5590</stp>
        <tr r="H114" s="2"/>
      </tp>
      <tp t="s">
        <v>N/A</v>
        <stp/>
        <stp>VOLUME</stp>
        <stp>.SPX250919P5630</stp>
        <tr r="Q110" s="2"/>
      </tp>
      <tp t="s">
        <v>N/A</v>
        <stp/>
        <stp>VOLUME</stp>
        <stp>.SPX250718C5630</stp>
        <tr r="M110" s="2"/>
      </tp>
      <tp t="s">
        <v>N/A</v>
        <stp/>
        <stp>VOLUME</stp>
        <stp>.SPX250523C5580</stp>
        <tr r="H115" s="2"/>
      </tp>
      <tp t="s">
        <v>N/A</v>
        <stp/>
        <stp>VOLUME</stp>
        <stp>.SPX250919C5620</stp>
        <tr r="Q111" s="2"/>
      </tp>
      <tp t="s">
        <v>N/A</v>
        <stp/>
        <stp>VOLUME</stp>
        <stp>.SPX251219C5620</stp>
        <tr r="W111" s="2"/>
      </tp>
      <tp t="s">
        <v>N/A</v>
        <stp/>
        <stp>VOLUME</stp>
        <stp>.SPX251219P5620</stp>
        <tr r="W111" s="2"/>
      </tp>
      <tp>
        <v>4</v>
        <stp/>
        <stp>VOLUME</stp>
        <stp>.SPX250718P5630</stp>
        <tr r="M110" s="2"/>
        <tr r="M110" s="2"/>
      </tp>
      <tp t="s">
        <v>N/A</v>
        <stp/>
        <stp>VOLUME</stp>
        <stp>.SPX250523P5580</stp>
        <tr r="H115" s="2"/>
      </tp>
      <tp>
        <v>4</v>
        <stp/>
        <stp>VOLUME</stp>
        <stp>.SPX250919P5620</stp>
        <tr r="Q111" s="2"/>
        <tr r="Q111" s="2"/>
      </tp>
      <tp>
        <v>668</v>
        <stp/>
        <stp>VOLUME</stp>
        <stp>.SPX250718C5600</stp>
        <tr r="M113" s="2"/>
        <tr r="M113" s="2"/>
      </tp>
      <tp t="s">
        <v>N/A</v>
        <stp/>
        <stp>VOLUME</stp>
        <stp>.SPX250620C5580</stp>
        <tr r="K115" s="2"/>
      </tp>
      <tp t="s">
        <v>N/A</v>
        <stp/>
        <stp>VOLUME</stp>
        <stp>.SPX250919C5610</stp>
        <tr r="Q112" s="2"/>
      </tp>
      <tp t="s">
        <v>N/A</v>
        <stp/>
        <stp>VOLUME</stp>
        <stp>.SPX251219C5610</stp>
        <tr r="W112" s="2"/>
      </tp>
      <tp t="s">
        <v>N/A</v>
        <stp/>
        <stp>VOLUME</stp>
        <stp>.SPX251121C5590</stp>
        <tr r="U114" s="2"/>
      </tp>
      <tp t="s">
        <v>N/A</v>
        <stp/>
        <stp>VOLUME</stp>
        <stp>.SPX251219P5610</stp>
        <tr r="W112" s="2"/>
      </tp>
      <tp t="s">
        <v>N/A</v>
        <stp/>
        <stp>VOLUME</stp>
        <stp>.SPX251121P5590</stp>
        <tr r="U114" s="2"/>
      </tp>
      <tp>
        <v>814</v>
        <stp/>
        <stp>VOLUME</stp>
        <stp>.SPX250718P5600</stp>
        <tr r="M113" s="2"/>
        <tr r="M113" s="2"/>
      </tp>
      <tp>
        <v>10</v>
        <stp/>
        <stp>VOLUME</stp>
        <stp>.SPX250620P5580</stp>
        <tr r="K115" s="2"/>
        <tr r="K115" s="2"/>
      </tp>
      <tp t="s">
        <v>N/A</v>
        <stp/>
        <stp>VOLUME</stp>
        <stp>.SPX250919P5610</stp>
        <tr r="Q112" s="2"/>
      </tp>
      <tp t="s">
        <v>N/A</v>
        <stp/>
        <stp>VOLUME</stp>
        <stp>.SPX250718C5610</stp>
        <tr r="M112" s="2"/>
      </tp>
      <tp>
        <v>6</v>
        <stp/>
        <stp>VOLUME</stp>
        <stp>.SPX250620C5590</stp>
        <tr r="K114" s="2"/>
        <tr r="K114" s="2"/>
      </tp>
      <tp>
        <v>105</v>
        <stp/>
        <stp>VOLUME</stp>
        <stp>.SPX250919C5600</stp>
        <tr r="Q113" s="2"/>
        <tr r="Q113" s="2"/>
      </tp>
      <tp>
        <v>337</v>
        <stp/>
        <stp>VOLUME</stp>
        <stp>.SPX251219C5600</stp>
        <tr r="W113" s="2"/>
        <tr r="W113" s="2"/>
      </tp>
      <tp t="s">
        <v>N/A</v>
        <stp/>
        <stp>VOLUME</stp>
        <stp>.SPX251121C5580</stp>
        <tr r="U115" s="2"/>
      </tp>
      <tp>
        <v>263</v>
        <stp/>
        <stp>VOLUME</stp>
        <stp>.SPX251219P5600</stp>
        <tr r="W113" s="2"/>
        <tr r="W113" s="2"/>
      </tp>
      <tp t="s">
        <v>N/A</v>
        <stp/>
        <stp>VOLUME</stp>
        <stp>.SPX251121P5580</stp>
        <tr r="U115" s="2"/>
      </tp>
      <tp>
        <v>5</v>
        <stp/>
        <stp>VOLUME</stp>
        <stp>.SPX250718P5610</stp>
        <tr r="M112" s="2"/>
        <tr r="M112" s="2"/>
      </tp>
      <tp>
        <v>26</v>
        <stp/>
        <stp>VOLUME</stp>
        <stp>.SPX250620P5590</stp>
        <tr r="K114" s="2"/>
        <tr r="K114" s="2"/>
      </tp>
      <tp>
        <v>102</v>
        <stp/>
        <stp>VOLUME</stp>
        <stp>.SPX250919P5600</stp>
        <tr r="Q113" s="2"/>
        <tr r="Q113" s="2"/>
      </tp>
      <tp t="s">
        <v>26.02%</v>
        <stp/>
        <stp>IMPL_VOL</stp>
        <stp>.NDX250516C19400</stp>
        <tr r="EP179" s="1"/>
      </tp>
      <tp t="s">
        <v>21.85%</v>
        <stp/>
        <stp>IMPL_VOL</stp>
        <stp>.NDX250516C20400</stp>
        <tr r="EP139" s="1"/>
      </tp>
      <tp t="s">
        <v>25.98%</v>
        <stp/>
        <stp>IMPL_VOL</stp>
        <stp>.NDX250516C19425</stp>
        <tr r="EP178" s="1"/>
      </tp>
      <tp t="s">
        <v>21.79%</v>
        <stp/>
        <stp>IMPL_VOL</stp>
        <stp>.NDX250516C20425</stp>
        <tr r="EP138" s="1"/>
      </tp>
      <tp t="s">
        <v>25.81%</v>
        <stp/>
        <stp>IMPL_VOL</stp>
        <stp>.NDX250516C19450</stp>
        <tr r="EP177" s="1"/>
      </tp>
      <tp t="s">
        <v>21.73%</v>
        <stp/>
        <stp>IMPL_VOL</stp>
        <stp>.NDX250516C20450</stp>
        <tr r="EP137" s="1"/>
      </tp>
      <tp t="s">
        <v>25.76%</v>
        <stp/>
        <stp>IMPL_VOL</stp>
        <stp>.NDX250516C19475</stp>
        <tr r="EP176" s="1"/>
      </tp>
      <tp t="s">
        <v>26.66%</v>
        <stp/>
        <stp>IMPL_VOL</stp>
        <stp>.NDX250516P19425</stp>
        <tr r="EQ178" s="1"/>
      </tp>
      <tp t="s">
        <v>23.23%</v>
        <stp/>
        <stp>IMPL_VOL</stp>
        <stp>.NDX250516P20425</stp>
        <tr r="EQ138" s="1"/>
      </tp>
      <tp t="s">
        <v>26.79%</v>
        <stp/>
        <stp>IMPL_VOL</stp>
        <stp>.NDX250516P19400</stp>
        <tr r="EQ179" s="1"/>
      </tp>
      <tp t="s">
        <v>22.76%</v>
        <stp/>
        <stp>IMPL_VOL</stp>
        <stp>.NDX250516P20400</stp>
        <tr r="EQ139" s="1"/>
      </tp>
      <tp t="s">
        <v>26.43%</v>
        <stp/>
        <stp>IMPL_VOL</stp>
        <stp>.NDX250516P19475</stp>
        <tr r="EQ176" s="1"/>
      </tp>
      <tp t="s">
        <v>26.55%</v>
        <stp/>
        <stp>IMPL_VOL</stp>
        <stp>.NDX250516P19450</stp>
        <tr r="EQ177" s="1"/>
      </tp>
      <tp t="s">
        <v>22.98%</v>
        <stp/>
        <stp>IMPL_VOL</stp>
        <stp>.NDX250516P20450</stp>
        <tr r="EQ137" s="1"/>
      </tp>
      <tp>
        <v>13</v>
        <stp/>
        <stp>VOLUME</stp>
        <stp>.SPX250620C5460</stp>
        <tr r="K127" s="2"/>
        <tr r="K127" s="2"/>
      </tp>
      <tp t="s">
        <v>N/A</v>
        <stp/>
        <stp>VOLUME</stp>
        <stp>.SPX250523C5450</stp>
        <tr r="H128" s="2"/>
      </tp>
      <tp t="s">
        <v>N/A</v>
        <stp/>
        <stp>VOLUME</stp>
        <stp>.SPX250815C5730</stp>
        <tr r="O100" s="2"/>
      </tp>
      <tp t="s">
        <v>N/A</v>
        <stp/>
        <stp>VOLUME</stp>
        <stp>.SPX251121C5470</stp>
        <tr r="U126" s="2"/>
      </tp>
      <tp t="s">
        <v>N/A</v>
        <stp/>
        <stp>VOLUME</stp>
        <stp>.SPX251017C5710</stp>
        <tr r="S102" s="2"/>
      </tp>
      <tp t="s">
        <v>N/A</v>
        <stp/>
        <stp>VOLUME</stp>
        <stp>.SPX251121P5470</stp>
        <tr r="U126" s="2"/>
      </tp>
      <tp t="s">
        <v>N/A</v>
        <stp/>
        <stp>VOLUME</stp>
        <stp>.SPX251017P5710</stp>
        <tr r="S102" s="2"/>
      </tp>
      <tp>
        <v>13</v>
        <stp/>
        <stp>VOLUME</stp>
        <stp>.SPX250620P5460</stp>
        <tr r="K127" s="2"/>
        <tr r="K127" s="2"/>
      </tp>
      <tp t="s">
        <v>N/A</v>
        <stp/>
        <stp>VOLUME</stp>
        <stp>.SPX250523P5450</stp>
        <tr r="H128" s="2"/>
      </tp>
      <tp t="s">
        <v>N/A</v>
        <stp/>
        <stp>VOLUME</stp>
        <stp>.SPX250815P5730</stp>
        <tr r="O100" s="2"/>
      </tp>
      <tp>
        <v>2</v>
        <stp/>
        <stp>VOLUME</stp>
        <stp>.SPX250620C5470</stp>
        <tr r="K126" s="2"/>
        <tr r="K126" s="2"/>
      </tp>
      <tp t="s">
        <v>N/A</v>
        <stp/>
        <stp>VOLUME</stp>
        <stp>.SPX250523C5440</stp>
        <tr r="H129" s="2"/>
      </tp>
      <tp>
        <v>26</v>
        <stp/>
        <stp>VOLUME</stp>
        <stp>.SPX250815C5720</stp>
        <tr r="O101" s="2"/>
        <tr r="O101" s="2"/>
      </tp>
      <tp t="s">
        <v>N/A</v>
        <stp/>
        <stp>VOLUME</stp>
        <stp>.SPX251121C5460</stp>
        <tr r="U127" s="2"/>
      </tp>
      <tp>
        <v>211</v>
        <stp/>
        <stp>VOLUME</stp>
        <stp>.SPX251017C5700</stp>
        <tr r="S103" s="2"/>
        <tr r="S103" s="2"/>
      </tp>
      <tp t="s">
        <v>N/A</v>
        <stp/>
        <stp>VOLUME</stp>
        <stp>.SPX251121P5460</stp>
        <tr r="U127" s="2"/>
      </tp>
      <tp>
        <v>7</v>
        <stp/>
        <stp>VOLUME</stp>
        <stp>.SPX251017P5700</stp>
        <tr r="S103" s="2"/>
        <tr r="S103" s="2"/>
      </tp>
      <tp>
        <v>7</v>
        <stp/>
        <stp>VOLUME</stp>
        <stp>.SPX250620P5470</stp>
        <tr r="K126" s="2"/>
        <tr r="K126" s="2"/>
      </tp>
      <tp t="s">
        <v>N/A</v>
        <stp/>
        <stp>VOLUME</stp>
        <stp>.SPX250523P5440</stp>
        <tr r="H129" s="2"/>
      </tp>
      <tp t="s">
        <v>N/A</v>
        <stp/>
        <stp>VOLUME</stp>
        <stp>.SPX250815P5720</stp>
        <tr r="O101" s="2"/>
      </tp>
      <tp t="s">
        <v>N/A</v>
        <stp/>
        <stp>VOLUME</stp>
        <stp>.SPX250620C5440</stp>
        <tr r="K129" s="2"/>
      </tp>
      <tp t="s">
        <v>N/A</v>
        <stp/>
        <stp>VOLUME</stp>
        <stp>.SPX250523C5470</stp>
        <tr r="H126" s="2"/>
      </tp>
      <tp t="s">
        <v>N/A</v>
        <stp/>
        <stp>VOLUME</stp>
        <stp>.SPX250815C5710</stp>
        <tr r="O102" s="2"/>
      </tp>
      <tp t="s">
        <v>N/A</v>
        <stp/>
        <stp>VOLUME</stp>
        <stp>.SPX251121C5450</stp>
        <tr r="U128" s="2"/>
      </tp>
      <tp t="s">
        <v>N/A</v>
        <stp/>
        <stp>VOLUME</stp>
        <stp>.SPX251017C5730</stp>
        <tr r="S100" s="2"/>
      </tp>
      <tp t="s">
        <v>N/A</v>
        <stp/>
        <stp>VOLUME</stp>
        <stp>.SPX251121P5450</stp>
        <tr r="U128" s="2"/>
      </tp>
      <tp t="s">
        <v>N/A</v>
        <stp/>
        <stp>VOLUME</stp>
        <stp>.SPX251017P5730</stp>
        <tr r="S100" s="2"/>
      </tp>
      <tp>
        <v>3</v>
        <stp/>
        <stp>VOLUME</stp>
        <stp>.SPX250620P5440</stp>
        <tr r="K129" s="2"/>
        <tr r="K129" s="2"/>
      </tp>
      <tp t="s">
        <v>N/A</v>
        <stp/>
        <stp>VOLUME</stp>
        <stp>.SPX250523P5470</stp>
        <tr r="H126" s="2"/>
      </tp>
      <tp t="s">
        <v>N/A</v>
        <stp/>
        <stp>VOLUME</stp>
        <stp>.SPX250815P5710</stp>
        <tr r="O102" s="2"/>
      </tp>
      <tp>
        <v>20</v>
        <stp/>
        <stp>VOLUME</stp>
        <stp>.SPX250620C5450</stp>
        <tr r="K128" s="2"/>
        <tr r="K128" s="2"/>
      </tp>
      <tp t="s">
        <v>N/A</v>
        <stp/>
        <stp>VOLUME</stp>
        <stp>.SPX250523C5460</stp>
        <tr r="H127" s="2"/>
      </tp>
      <tp>
        <v>303</v>
        <stp/>
        <stp>VOLUME</stp>
        <stp>.SPX250815C5700</stp>
        <tr r="O103" s="2"/>
        <tr r="O103" s="2"/>
      </tp>
      <tp t="s">
        <v>N/A</v>
        <stp/>
        <stp>VOLUME</stp>
        <stp>.SPX251121C5440</stp>
        <tr r="U129" s="2"/>
      </tp>
      <tp t="s">
        <v>N/A</v>
        <stp/>
        <stp>VOLUME</stp>
        <stp>.SPX251017C5720</stp>
        <tr r="S101" s="2"/>
      </tp>
      <tp t="s">
        <v>N/A</v>
        <stp/>
        <stp>VOLUME</stp>
        <stp>.SPX251121P5440</stp>
        <tr r="U129" s="2"/>
      </tp>
      <tp t="s">
        <v>N/A</v>
        <stp/>
        <stp>VOLUME</stp>
        <stp>.SPX251017P5720</stp>
        <tr r="S101" s="2"/>
      </tp>
      <tp>
        <v>97</v>
        <stp/>
        <stp>VOLUME</stp>
        <stp>.SPX250620P5450</stp>
        <tr r="K128" s="2"/>
        <tr r="K128" s="2"/>
      </tp>
      <tp t="s">
        <v>N/A</v>
        <stp/>
        <stp>VOLUME</stp>
        <stp>.SPX250523P5460</stp>
        <tr r="H127" s="2"/>
      </tp>
      <tp>
        <v>80</v>
        <stp/>
        <stp>VOLUME</stp>
        <stp>.SPX250815P5700</stp>
        <tr r="O103" s="2"/>
        <tr r="O103" s="2"/>
      </tp>
      <tp t="s">
        <v>N/A</v>
        <stp/>
        <stp>VOLUME</stp>
        <stp>.SPX250620C5420</stp>
        <tr r="K131" s="2"/>
      </tp>
      <tp t="s">
        <v>N/A</v>
        <stp/>
        <stp>VOLUME</stp>
        <stp>.SPX250815C5770</stp>
        <tr r="O96" s="2"/>
      </tp>
      <tp t="s">
        <v>N/A</v>
        <stp/>
        <stp>VOLUME</stp>
        <stp>.SPX251121C5430</stp>
        <tr r="U130" s="2"/>
      </tp>
      <tp t="s">
        <v>N/A</v>
        <stp/>
        <stp>VOLUME</stp>
        <stp>.SPX251017C5750</stp>
        <tr r="S98" s="2"/>
      </tp>
      <tp t="s">
        <v>N/A</v>
        <stp/>
        <stp>VOLUME</stp>
        <stp>.SPX251121P5430</stp>
        <tr r="U130" s="2"/>
      </tp>
      <tp t="s">
        <v>N/A</v>
        <stp/>
        <stp>VOLUME</stp>
        <stp>.SPX251017P5750</stp>
        <tr r="S98" s="2"/>
      </tp>
      <tp t="s">
        <v>N/A</v>
        <stp/>
        <stp>VOLUME</stp>
        <stp>.SPX250620P5420</stp>
        <tr r="K131" s="2"/>
      </tp>
      <tp t="s">
        <v>N/A</v>
        <stp/>
        <stp>VOLUME</stp>
        <stp>.SPX250815P5770</stp>
        <tr r="O96" s="2"/>
      </tp>
      <tp t="s">
        <v>N/A</v>
        <stp/>
        <stp>VOLUME</stp>
        <stp>.SPX250620C5430</stp>
        <tr r="K130" s="2"/>
      </tp>
      <tp t="s">
        <v>N/A</v>
        <stp/>
        <stp>VOLUME</stp>
        <stp>.SPX250815C5760</stp>
        <tr r="O97" s="2"/>
      </tp>
      <tp t="s">
        <v>N/A</v>
        <stp/>
        <stp>VOLUME</stp>
        <stp>.SPX251121C5420</stp>
        <tr r="U131" s="2"/>
      </tp>
      <tp t="s">
        <v>N/A</v>
        <stp/>
        <stp>VOLUME</stp>
        <stp>.SPX251017C5740</stp>
        <tr r="S99" s="2"/>
      </tp>
      <tp t="s">
        <v>N/A</v>
        <stp/>
        <stp>VOLUME</stp>
        <stp>.SPX251121P5420</stp>
        <tr r="U131" s="2"/>
      </tp>
      <tp t="s">
        <v>N/A</v>
        <stp/>
        <stp>VOLUME</stp>
        <stp>.SPX251017P5740</stp>
        <tr r="S99" s="2"/>
      </tp>
      <tp>
        <v>5</v>
        <stp/>
        <stp>VOLUME</stp>
        <stp>.SPX250620P5430</stp>
        <tr r="K130" s="2"/>
        <tr r="K130" s="2"/>
      </tp>
      <tp t="s">
        <v>N/A</v>
        <stp/>
        <stp>VOLUME</stp>
        <stp>.SPX250815P5760</stp>
        <tr r="O97" s="2"/>
      </tp>
      <tp>
        <v>5</v>
        <stp/>
        <stp>VOLUME</stp>
        <stp>.SPX250718C5780</stp>
        <tr r="M95" s="2"/>
        <tr r="M95" s="2"/>
      </tp>
      <tp t="s">
        <v>N/A</v>
        <stp/>
        <stp>VOLUME</stp>
        <stp>.SPX250523C5430</stp>
        <tr r="H130" s="2"/>
      </tp>
      <tp>
        <v>15</v>
        <stp/>
        <stp>VOLUME</stp>
        <stp>.SPX250919C5790</stp>
        <tr r="Q94" s="2"/>
        <tr r="Q94" s="2"/>
      </tp>
      <tp t="s">
        <v>N/A</v>
        <stp/>
        <stp>VOLUME</stp>
        <stp>.SPX250815C5750</stp>
        <tr r="O98" s="2"/>
      </tp>
      <tp t="s">
        <v>N/A</v>
        <stp/>
        <stp>VOLUME</stp>
        <stp>.SPX251219C5790</stp>
        <tr r="W94" s="2"/>
      </tp>
      <tp t="s">
        <v>N/A</v>
        <stp/>
        <stp>VOLUME</stp>
        <stp>.SPX251017C5770</stp>
        <tr r="S96" s="2"/>
      </tp>
      <tp t="s">
        <v>N/A</v>
        <stp/>
        <stp>VOLUME</stp>
        <stp>.SPX251219P5790</stp>
        <tr r="W94" s="2"/>
      </tp>
      <tp t="s">
        <v>N/A</v>
        <stp/>
        <stp>VOLUME</stp>
        <stp>.SPX251017P5770</stp>
        <tr r="S96" s="2"/>
      </tp>
      <tp t="s">
        <v>N/A</v>
        <stp/>
        <stp>VOLUME</stp>
        <stp>.SPX250718P5780</stp>
        <tr r="M95" s="2"/>
      </tp>
      <tp t="s">
        <v>N/A</v>
        <stp/>
        <stp>VOLUME</stp>
        <stp>.SPX250523P5430</stp>
        <tr r="H130" s="2"/>
      </tp>
      <tp t="s">
        <v>N/A</v>
        <stp/>
        <stp>VOLUME</stp>
        <stp>.SPX250919P5790</stp>
        <tr r="Q94" s="2"/>
      </tp>
      <tp>
        <v>11</v>
        <stp/>
        <stp>VOLUME</stp>
        <stp>.SPX250815P5750</stp>
        <tr r="O98" s="2"/>
        <tr r="O98" s="2"/>
      </tp>
      <tp>
        <v>15</v>
        <stp/>
        <stp>VOLUME</stp>
        <stp>.SPX250718C5790</stp>
        <tr r="M94" s="2"/>
        <tr r="M94" s="2"/>
      </tp>
      <tp t="s">
        <v>N/A</v>
        <stp/>
        <stp>VOLUME</stp>
        <stp>.SPX250523C5420</stp>
        <tr r="H131" s="2"/>
      </tp>
      <tp t="s">
        <v>N/A</v>
        <stp/>
        <stp>VOLUME</stp>
        <stp>.SPX250919C5780</stp>
        <tr r="Q95" s="2"/>
      </tp>
      <tp t="s">
        <v>N/A</v>
        <stp/>
        <stp>VOLUME</stp>
        <stp>.SPX250815C5740</stp>
        <tr r="O99" s="2"/>
      </tp>
      <tp t="s">
        <v>N/A</v>
        <stp/>
        <stp>VOLUME</stp>
        <stp>.SPX251219C5780</stp>
        <tr r="W95" s="2"/>
      </tp>
      <tp t="s">
        <v>N/A</v>
        <stp/>
        <stp>VOLUME</stp>
        <stp>.SPX251017C5760</stp>
        <tr r="S97" s="2"/>
      </tp>
      <tp t="s">
        <v>N/A</v>
        <stp/>
        <stp>VOLUME</stp>
        <stp>.SPX251219P5780</stp>
        <tr r="W95" s="2"/>
      </tp>
      <tp t="s">
        <v>N/A</v>
        <stp/>
        <stp>VOLUME</stp>
        <stp>.SPX251017P5760</stp>
        <tr r="S97" s="2"/>
      </tp>
      <tp t="s">
        <v>N/A</v>
        <stp/>
        <stp>VOLUME</stp>
        <stp>.SPX250718P5790</stp>
        <tr r="M94" s="2"/>
      </tp>
      <tp t="s">
        <v>N/A</v>
        <stp/>
        <stp>VOLUME</stp>
        <stp>.SPX250523P5420</stp>
        <tr r="H131" s="2"/>
      </tp>
      <tp t="s">
        <v>N/A</v>
        <stp/>
        <stp>VOLUME</stp>
        <stp>.SPX250919P5780</stp>
        <tr r="Q95" s="2"/>
      </tp>
      <tp t="s">
        <v>N/A</v>
        <stp/>
        <stp>VOLUME</stp>
        <stp>.SPX250815P5740</stp>
        <tr r="O99" s="2"/>
      </tp>
      <tp>
        <v>1</v>
        <stp/>
        <stp>VOLUME</stp>
        <stp>.SPX250718C5760</stp>
        <tr r="M97" s="2"/>
        <tr r="M97" s="2"/>
      </tp>
      <tp>
        <v>3</v>
        <stp/>
        <stp>VOLUME</stp>
        <stp>.SPX250919C5770</stp>
        <tr r="Q96" s="2"/>
        <tr r="Q96" s="2"/>
      </tp>
      <tp t="s">
        <v>N/A</v>
        <stp/>
        <stp>VOLUME</stp>
        <stp>.SPX251219C5770</stp>
        <tr r="W96" s="2"/>
      </tp>
      <tp t="s">
        <v>N/A</v>
        <stp/>
        <stp>VOLUME</stp>
        <stp>.SPX251017C5790</stp>
        <tr r="S94" s="2"/>
      </tp>
      <tp t="s">
        <v>N/A</v>
        <stp/>
        <stp>VOLUME</stp>
        <stp>.SPX251219P5770</stp>
        <tr r="W96" s="2"/>
      </tp>
      <tp t="s">
        <v>N/A</v>
        <stp/>
        <stp>VOLUME</stp>
        <stp>.SPX251017P5790</stp>
        <tr r="S94" s="2"/>
      </tp>
      <tp t="s">
        <v>N/A</v>
        <stp/>
        <stp>VOLUME</stp>
        <stp>.SPX250718P5760</stp>
        <tr r="M97" s="2"/>
      </tp>
      <tp t="s">
        <v>N/A</v>
        <stp/>
        <stp>VOLUME</stp>
        <stp>.SPX250919P5770</stp>
        <tr r="Q96" s="2"/>
      </tp>
      <tp t="s">
        <v>N/A</v>
        <stp/>
        <stp>VOLUME</stp>
        <stp>.SPX250718C5770</stp>
        <tr r="M96" s="2"/>
      </tp>
      <tp>
        <v>4</v>
        <stp/>
        <stp>VOLUME</stp>
        <stp>.SPX250919C5760</stp>
        <tr r="Q97" s="2"/>
        <tr r="Q97" s="2"/>
      </tp>
      <tp t="s">
        <v>N/A</v>
        <stp/>
        <stp>VOLUME</stp>
        <stp>.SPX251219C5760</stp>
        <tr r="W97" s="2"/>
      </tp>
      <tp t="s">
        <v>N/A</v>
        <stp/>
        <stp>VOLUME</stp>
        <stp>.SPX251017C5780</stp>
        <tr r="S95" s="2"/>
      </tp>
      <tp t="s">
        <v>N/A</v>
        <stp/>
        <stp>VOLUME</stp>
        <stp>.SPX251219P5760</stp>
        <tr r="W97" s="2"/>
      </tp>
      <tp t="s">
        <v>N/A</v>
        <stp/>
        <stp>VOLUME</stp>
        <stp>.SPX251017P5780</stp>
        <tr r="S95" s="2"/>
      </tp>
      <tp t="s">
        <v>N/A</v>
        <stp/>
        <stp>VOLUME</stp>
        <stp>.SPX250718P5770</stp>
        <tr r="M96" s="2"/>
      </tp>
      <tp t="s">
        <v>N/A</v>
        <stp/>
        <stp>VOLUME</stp>
        <stp>.SPX250919P5760</stp>
        <tr r="Q97" s="2"/>
      </tp>
      <tp t="s">
        <v>N/A</v>
        <stp/>
        <stp>VOLUME</stp>
        <stp>.SPX250718C5740</stp>
        <tr r="M99" s="2"/>
      </tp>
      <tp>
        <v>234</v>
        <stp/>
        <stp>VOLUME</stp>
        <stp>.SPX250919C5750</stp>
        <tr r="Q98" s="2"/>
        <tr r="Q98" s="2"/>
      </tp>
      <tp t="s">
        <v>N/A</v>
        <stp/>
        <stp>VOLUME</stp>
        <stp>.SPX250815C5790</stp>
        <tr r="O94" s="2"/>
      </tp>
      <tp>
        <v>93</v>
        <stp/>
        <stp>VOLUME</stp>
        <stp>.SPX251219C5750</stp>
        <tr r="W98" s="2"/>
        <tr r="W98" s="2"/>
      </tp>
      <tp>
        <v>90</v>
        <stp/>
        <stp>VOLUME</stp>
        <stp>.SPX251219P5750</stp>
        <tr r="W98" s="2"/>
        <tr r="W98" s="2"/>
      </tp>
      <tp t="s">
        <v>N/A</v>
        <stp/>
        <stp>VOLUME</stp>
        <stp>.SPX250718P5740</stp>
        <tr r="M99" s="2"/>
      </tp>
      <tp t="s">
        <v>N/A</v>
        <stp/>
        <stp>VOLUME</stp>
        <stp>.SPX250919P5750</stp>
        <tr r="Q98" s="2"/>
      </tp>
      <tp t="s">
        <v>N/A</v>
        <stp/>
        <stp>VOLUME</stp>
        <stp>.SPX250815P5790</stp>
        <tr r="O94" s="2"/>
      </tp>
      <tp>
        <v>20</v>
        <stp/>
        <stp>VOLUME</stp>
        <stp>.SPX250718C5750</stp>
        <tr r="M98" s="2"/>
        <tr r="M98" s="2"/>
      </tp>
      <tp>
        <v>15</v>
        <stp/>
        <stp>VOLUME</stp>
        <stp>.SPX250919C5740</stp>
        <tr r="Q99" s="2"/>
        <tr r="Q99" s="2"/>
      </tp>
      <tp t="s">
        <v>N/A</v>
        <stp/>
        <stp>VOLUME</stp>
        <stp>.SPX250815C5780</stp>
        <tr r="O95" s="2"/>
      </tp>
      <tp t="s">
        <v>N/A</v>
        <stp/>
        <stp>VOLUME</stp>
        <stp>.SPX251219C5740</stp>
        <tr r="W99" s="2"/>
      </tp>
      <tp t="s">
        <v>N/A</v>
        <stp/>
        <stp>VOLUME</stp>
        <stp>.SPX251219P5740</stp>
        <tr r="W99" s="2"/>
      </tp>
      <tp>
        <v>11</v>
        <stp/>
        <stp>VOLUME</stp>
        <stp>.SPX250718P5750</stp>
        <tr r="M98" s="2"/>
        <tr r="M98" s="2"/>
      </tp>
      <tp t="s">
        <v>N/A</v>
        <stp/>
        <stp>VOLUME</stp>
        <stp>.SPX250919P5740</stp>
        <tr r="Q99" s="2"/>
      </tp>
      <tp t="s">
        <v>N/A</v>
        <stp/>
        <stp>VOLUME</stp>
        <stp>.SPX250815P5780</stp>
        <tr r="O95" s="2"/>
      </tp>
      <tp>
        <v>5</v>
        <stp/>
        <stp>VOLUME</stp>
        <stp>.SPX250718C5720</stp>
        <tr r="M101" s="2"/>
        <tr r="M101" s="2"/>
      </tp>
      <tp t="s">
        <v>N/A</v>
        <stp/>
        <stp>VOLUME</stp>
        <stp>.SPX250523C5490</stp>
        <tr r="H124" s="2"/>
      </tp>
      <tp>
        <v>11</v>
        <stp/>
        <stp>VOLUME</stp>
        <stp>.SPX250919C5730</stp>
        <tr r="Q100" s="2"/>
        <tr r="Q100" s="2"/>
      </tp>
      <tp t="s">
        <v>N/A</v>
        <stp/>
        <stp>VOLUME</stp>
        <stp>.SPX251219C5730</stp>
        <tr r="W100" s="2"/>
      </tp>
      <tp t="s">
        <v>N/A</v>
        <stp/>
        <stp>VOLUME</stp>
        <stp>.SPX251219P5730</stp>
        <tr r="W100" s="2"/>
      </tp>
      <tp t="s">
        <v>N/A</v>
        <stp/>
        <stp>VOLUME</stp>
        <stp>.SPX250718P5720</stp>
        <tr r="M101" s="2"/>
      </tp>
      <tp t="s">
        <v>N/A</v>
        <stp/>
        <stp>VOLUME</stp>
        <stp>.SPX250523P5490</stp>
        <tr r="H124" s="2"/>
      </tp>
      <tp t="s">
        <v>N/A</v>
        <stp/>
        <stp>VOLUME</stp>
        <stp>.SPX250919P5730</stp>
        <tr r="Q100" s="2"/>
      </tp>
      <tp>
        <v>2</v>
        <stp/>
        <stp>VOLUME</stp>
        <stp>.SPX250718C5730</stp>
        <tr r="M100" s="2"/>
        <tr r="M100" s="2"/>
      </tp>
      <tp t="s">
        <v>N/A</v>
        <stp/>
        <stp>VOLUME</stp>
        <stp>.SPX250523C5480</stp>
        <tr r="H125" s="2"/>
      </tp>
      <tp t="s">
        <v>N/A</v>
        <stp/>
        <stp>VOLUME</stp>
        <stp>.SPX250919C5720</stp>
        <tr r="Q101" s="2"/>
      </tp>
      <tp t="s">
        <v>N/A</v>
        <stp/>
        <stp>VOLUME</stp>
        <stp>.SPX251219C5720</stp>
        <tr r="W101" s="2"/>
      </tp>
      <tp t="s">
        <v>N/A</v>
        <stp/>
        <stp>VOLUME</stp>
        <stp>.SPX251219P5720</stp>
        <tr r="W101" s="2"/>
      </tp>
      <tp t="s">
        <v>N/A</v>
        <stp/>
        <stp>VOLUME</stp>
        <stp>.SPX250718P5730</stp>
        <tr r="M100" s="2"/>
      </tp>
      <tp t="s">
        <v>N/A</v>
        <stp/>
        <stp>VOLUME</stp>
        <stp>.SPX250523P5480</stp>
        <tr r="H125" s="2"/>
      </tp>
      <tp t="s">
        <v>N/A</v>
        <stp/>
        <stp>VOLUME</stp>
        <stp>.SPX250919P5720</stp>
        <tr r="Q101" s="2"/>
      </tp>
      <tp>
        <v>644</v>
        <stp/>
        <stp>VOLUME</stp>
        <stp>.SPX250718C5700</stp>
        <tr r="M103" s="2"/>
        <tr r="M103" s="2"/>
      </tp>
      <tp>
        <v>2</v>
        <stp/>
        <stp>VOLUME</stp>
        <stp>.SPX250620C5480</stp>
        <tr r="K125" s="2"/>
        <tr r="K125" s="2"/>
      </tp>
      <tp t="s">
        <v>N/A</v>
        <stp/>
        <stp>VOLUME</stp>
        <stp>.SPX250919C5710</stp>
        <tr r="Q102" s="2"/>
      </tp>
      <tp t="s">
        <v>N/A</v>
        <stp/>
        <stp>VOLUME</stp>
        <stp>.SPX251219C5710</stp>
        <tr r="W102" s="2"/>
      </tp>
      <tp t="s">
        <v>N/A</v>
        <stp/>
        <stp>VOLUME</stp>
        <stp>.SPX251121C5490</stp>
        <tr r="U124" s="2"/>
      </tp>
      <tp t="s">
        <v>N/A</v>
        <stp/>
        <stp>VOLUME</stp>
        <stp>.SPX251219P5710</stp>
        <tr r="W102" s="2"/>
      </tp>
      <tp t="s">
        <v>N/A</v>
        <stp/>
        <stp>VOLUME</stp>
        <stp>.SPX251121P5490</stp>
        <tr r="U124" s="2"/>
      </tp>
      <tp>
        <v>228</v>
        <stp/>
        <stp>VOLUME</stp>
        <stp>.SPX250718P5700</stp>
        <tr r="M103" s="2"/>
        <tr r="M103" s="2"/>
      </tp>
      <tp>
        <v>8</v>
        <stp/>
        <stp>VOLUME</stp>
        <stp>.SPX250620P5480</stp>
        <tr r="K125" s="2"/>
        <tr r="K125" s="2"/>
      </tp>
      <tp t="s">
        <v>N/A</v>
        <stp/>
        <stp>VOLUME</stp>
        <stp>.SPX250919P5710</stp>
        <tr r="Q102" s="2"/>
      </tp>
      <tp t="s">
        <v>N/A</v>
        <stp/>
        <stp>VOLUME</stp>
        <stp>.SPX250718C5710</stp>
        <tr r="M102" s="2"/>
      </tp>
      <tp>
        <v>2</v>
        <stp/>
        <stp>VOLUME</stp>
        <stp>.SPX250620C5490</stp>
        <tr r="K124" s="2"/>
        <tr r="K124" s="2"/>
      </tp>
      <tp>
        <v>12</v>
        <stp/>
        <stp>VOLUME</stp>
        <stp>.SPX250919C5700</stp>
        <tr r="Q103" s="2"/>
        <tr r="Q103" s="2"/>
      </tp>
      <tp>
        <v>401</v>
        <stp/>
        <stp>VOLUME</stp>
        <stp>.SPX251219C5700</stp>
        <tr r="W103" s="2"/>
        <tr r="W103" s="2"/>
      </tp>
      <tp t="s">
        <v>N/A</v>
        <stp/>
        <stp>VOLUME</stp>
        <stp>.SPX251121C5480</stp>
        <tr r="U125" s="2"/>
      </tp>
      <tp>
        <v>1317</v>
        <stp/>
        <stp>VOLUME</stp>
        <stp>.SPX251219P5700</stp>
        <tr r="W103" s="2"/>
        <tr r="W103" s="2"/>
      </tp>
      <tp t="s">
        <v>N/A</v>
        <stp/>
        <stp>VOLUME</stp>
        <stp>.SPX251121P5480</stp>
        <tr r="U125" s="2"/>
      </tp>
      <tp t="s">
        <v>N/A</v>
        <stp/>
        <stp>VOLUME</stp>
        <stp>.SPX250718P5710</stp>
        <tr r="M102" s="2"/>
      </tp>
      <tp>
        <v>1</v>
        <stp/>
        <stp>VOLUME</stp>
        <stp>.SPX250620P5490</stp>
        <tr r="K124" s="2"/>
        <tr r="K124" s="2"/>
      </tp>
      <tp>
        <v>253</v>
        <stp/>
        <stp>VOLUME</stp>
        <stp>.SPX250919P5700</stp>
        <tr r="Q103" s="2"/>
        <tr r="Q103" s="2"/>
      </tp>
      <tp t="s">
        <v>N/A</v>
        <stp/>
        <stp>IMPL_VOL</stp>
        <stp>.SPXW250509C5720</stp>
        <tr r="EN100" s="1"/>
      </tp>
      <tp t="s">
        <v>N/A</v>
        <stp/>
        <stp>IMPL_VOL</stp>
        <stp>.SPXW250509P5720</stp>
        <tr r="EO100" s="1"/>
      </tp>
      <tp t="s">
        <v>21.89%</v>
        <stp/>
        <stp>IMPL_VOL</stp>
        <stp>.SPXW250509C5730</stp>
        <tr r="EN99" s="1"/>
      </tp>
      <tp t="s">
        <v>23.62%</v>
        <stp/>
        <stp>IMPL_VOL</stp>
        <stp>.SPXW250509P5730</stp>
        <tr r="EO99" s="1"/>
      </tp>
      <tp t="s">
        <v>22.28%</v>
        <stp/>
        <stp>IMPL_VOL</stp>
        <stp>.SPXW250509C5700</stp>
        <tr r="EN102" s="1"/>
      </tp>
      <tp t="s">
        <v>23.64%</v>
        <stp/>
        <stp>IMPL_VOL</stp>
        <stp>.SPXW250509P5700</stp>
        <tr r="EO102" s="1"/>
      </tp>
      <tp t="s">
        <v>22.11%</v>
        <stp/>
        <stp>IMPL_VOL</stp>
        <stp>.SPXW250509C5710</stp>
        <tr r="EN101" s="1"/>
      </tp>
      <tp t="s">
        <v>23.62%</v>
        <stp/>
        <stp>IMPL_VOL</stp>
        <stp>.SPXW250509P5710</stp>
        <tr r="EO101" s="1"/>
      </tp>
      <tp t="s">
        <v>142.67%</v>
        <stp/>
        <stp>IMPL_VOL</stp>
        <stp>.SPXW250506C5790</stp>
        <tr r="EL93" s="1"/>
      </tp>
      <tp t="s">
        <v>21.49%</v>
        <stp/>
        <stp>IMPL_VOL</stp>
        <stp>.SPXW250509C5760</stp>
        <tr r="EN96" s="1"/>
      </tp>
      <tp t="s">
        <v>19.40%</v>
        <stp/>
        <stp>IMPL_VOL</stp>
        <stp>.SPXW250516C5690</stp>
        <tr r="EP103" s="1"/>
      </tp>
      <tp t="s">
        <v>--</v>
        <stp/>
        <stp>IMPL_VOL</stp>
        <stp>.SPXW250506P5790</stp>
        <tr r="EM93" s="1"/>
      </tp>
      <tp t="s">
        <v>23.84%</v>
        <stp/>
        <stp>IMPL_VOL</stp>
        <stp>.SPXW250509P5760</stp>
        <tr r="EO96" s="1"/>
      </tp>
      <tp t="s">
        <v>21.03%</v>
        <stp/>
        <stp>IMPL_VOL</stp>
        <stp>.SPXW250516P5690</stp>
        <tr r="EQ103" s="1"/>
      </tp>
      <tp t="s">
        <v>135.66%</v>
        <stp/>
        <stp>IMPL_VOL</stp>
        <stp>.SPXW250506C5780</stp>
        <tr r="EL94" s="1"/>
      </tp>
      <tp t="s">
        <v>21.33%</v>
        <stp/>
        <stp>IMPL_VOL</stp>
        <stp>.SPXW250509C5770</stp>
        <tr r="EN95" s="1"/>
      </tp>
      <tp t="s">
        <v>19.57%</v>
        <stp/>
        <stp>IMPL_VOL</stp>
        <stp>.SPXW250516C5680</stp>
        <tr r="EP104" s="1"/>
      </tp>
      <tp t="s">
        <v>--</v>
        <stp/>
        <stp>IMPL_VOL</stp>
        <stp>.SPXW250506P5780</stp>
        <tr r="EM94" s="1"/>
      </tp>
      <tp t="s">
        <v>24.02%</v>
        <stp/>
        <stp>IMPL_VOL</stp>
        <stp>.SPXW250509P5770</stp>
        <tr r="EO95" s="1"/>
      </tp>
      <tp t="s">
        <v>21.19%</v>
        <stp/>
        <stp>IMPL_VOL</stp>
        <stp>.SPXW250516P5680</stp>
        <tr r="EQ104" s="1"/>
      </tp>
      <tp t="s">
        <v>21.69%</v>
        <stp/>
        <stp>IMPL_VOL</stp>
        <stp>.SPXW250509C5740</stp>
        <tr r="EN98" s="1"/>
      </tp>
      <tp t="s">
        <v>23.65%</v>
        <stp/>
        <stp>IMPL_VOL</stp>
        <stp>.SPXW250509P5740</stp>
        <tr r="EO98" s="1"/>
      </tp>
      <tp t="s">
        <v>21.58%</v>
        <stp/>
        <stp>IMPL_VOL</stp>
        <stp>.SPXW250509C5750</stp>
        <tr r="EN97" s="1"/>
      </tp>
      <tp t="s">
        <v>23.74%</v>
        <stp/>
        <stp>IMPL_VOL</stp>
        <stp>.SPXW250509P5750</stp>
        <tr r="EO97" s="1"/>
      </tp>
      <tp t="s">
        <v>114.17%</v>
        <stp/>
        <stp>IMPL_VOL</stp>
        <stp>.SPXW250506C5750</stp>
        <tr r="EL97" s="1"/>
      </tp>
      <tp t="s">
        <v>20.12%</v>
        <stp/>
        <stp>IMPL_VOL</stp>
        <stp>.SPXW250516C5650</stp>
        <tr r="EP107" s="1"/>
      </tp>
      <tp t="s">
        <v>--</v>
        <stp/>
        <stp>IMPL_VOL</stp>
        <stp>.SPXW250506P5750</stp>
        <tr r="EM97" s="1"/>
      </tp>
      <tp t="s">
        <v>21.66%</v>
        <stp/>
        <stp>IMPL_VOL</stp>
        <stp>.SPXW250516P5650</stp>
        <tr r="EQ107" s="1"/>
      </tp>
      <tp t="s">
        <v>106.99%</v>
        <stp/>
        <stp>IMPL_VOL</stp>
        <stp>.SPXW250506C5740</stp>
        <tr r="EL98" s="1"/>
      </tp>
      <tp t="s">
        <v>20.32%</v>
        <stp/>
        <stp>IMPL_VOL</stp>
        <stp>.SPXW250516C5640</stp>
        <tr r="EP108" s="1"/>
      </tp>
      <tp t="s">
        <v>--</v>
        <stp/>
        <stp>IMPL_VOL</stp>
        <stp>.SPXW250506P5740</stp>
        <tr r="EM98" s="1"/>
      </tp>
      <tp t="s">
        <v>21.85%</v>
        <stp/>
        <stp>IMPL_VOL</stp>
        <stp>.SPXW250516P5640</stp>
        <tr r="EQ108" s="1"/>
      </tp>
      <tp t="s">
        <v>128.60%</v>
        <stp/>
        <stp>IMPL_VOL</stp>
        <stp>.SPXW250506C5770</stp>
        <tr r="EL95" s="1"/>
      </tp>
      <tp t="s">
        <v>21.24%</v>
        <stp/>
        <stp>IMPL_VOL</stp>
        <stp>.SPXW250509C5780</stp>
        <tr r="EN94" s="1"/>
      </tp>
      <tp t="s">
        <v>19.76%</v>
        <stp/>
        <stp>IMPL_VOL</stp>
        <stp>.SPXW250516C5670</stp>
        <tr r="EP105" s="1"/>
      </tp>
      <tp t="s">
        <v>--</v>
        <stp/>
        <stp>IMPL_VOL</stp>
        <stp>.SPXW250506P5770</stp>
        <tr r="EM95" s="1"/>
      </tp>
      <tp t="s">
        <v>24.13%</v>
        <stp/>
        <stp>IMPL_VOL</stp>
        <stp>.SPXW250509P5780</stp>
        <tr r="EO94" s="1"/>
      </tp>
      <tp t="s">
        <v>21.33%</v>
        <stp/>
        <stp>IMPL_VOL</stp>
        <stp>.SPXW250516P5670</stp>
        <tr r="EQ105" s="1"/>
      </tp>
      <tp t="s">
        <v>121.29%</v>
        <stp/>
        <stp>IMPL_VOL</stp>
        <stp>.SPXW250506C5760</stp>
        <tr r="EL96" s="1"/>
      </tp>
      <tp t="s">
        <v>21.11%</v>
        <stp/>
        <stp>IMPL_VOL</stp>
        <stp>.SPXW250509C5790</stp>
        <tr r="EN93" s="1"/>
      </tp>
      <tp t="s">
        <v>19.95%</v>
        <stp/>
        <stp>IMPL_VOL</stp>
        <stp>.SPXW250516C5660</stp>
        <tr r="EP106" s="1"/>
      </tp>
      <tp t="s">
        <v>--</v>
        <stp/>
        <stp>IMPL_VOL</stp>
        <stp>.SPXW250506P5760</stp>
        <tr r="EM96" s="1"/>
      </tp>
      <tp t="s">
        <v>24.44%</v>
        <stp/>
        <stp>IMPL_VOL</stp>
        <stp>.SPXW250509P5790</stp>
        <tr r="EO93" s="1"/>
      </tp>
      <tp t="s">
        <v>21.49%</v>
        <stp/>
        <stp>IMPL_VOL</stp>
        <stp>.SPXW250516P5660</stp>
        <tr r="EQ106" s="1"/>
      </tp>
      <tp t="s">
        <v>85.12%</v>
        <stp/>
        <stp>IMPL_VOL</stp>
        <stp>.SPXW250506C5710</stp>
        <tr r="EL101" s="1"/>
      </tp>
      <tp t="s">
        <v>20.89%</v>
        <stp/>
        <stp>IMPL_VOL</stp>
        <stp>.SPXW250516C5610</stp>
        <tr r="EP111" s="1"/>
      </tp>
      <tp t="s">
        <v>--</v>
        <stp/>
        <stp>IMPL_VOL</stp>
        <stp>.SPXW250506P5710</stp>
        <tr r="EM101" s="1"/>
      </tp>
      <tp t="s">
        <v>22.40%</v>
        <stp/>
        <stp>IMPL_VOL</stp>
        <stp>.SPXW250516P5610</stp>
        <tr r="EQ111" s="1"/>
      </tp>
      <tp t="s">
        <v>77.77%</v>
        <stp/>
        <stp>IMPL_VOL</stp>
        <stp>.SPXW250506C5700</stp>
        <tr r="EL102" s="1"/>
      </tp>
      <tp t="s">
        <v>21.07%</v>
        <stp/>
        <stp>IMPL_VOL</stp>
        <stp>.SPXW250516C5600</stp>
        <tr r="EP112" s="1"/>
      </tp>
      <tp t="s">
        <v>--</v>
        <stp/>
        <stp>IMPL_VOL</stp>
        <stp>.SPXW250506P5700</stp>
        <tr r="EM102" s="1"/>
      </tp>
      <tp t="s">
        <v>22.59%</v>
        <stp/>
        <stp>IMPL_VOL</stp>
        <stp>.SPXW250516P5600</stp>
        <tr r="EQ112" s="1"/>
      </tp>
      <tp t="s">
        <v>99.77%</v>
        <stp/>
        <stp>IMPL_VOL</stp>
        <stp>.SPXW250506C5730</stp>
        <tr r="EL99" s="1"/>
      </tp>
      <tp t="s">
        <v>20.50%</v>
        <stp/>
        <stp>IMPL_VOL</stp>
        <stp>.SPXW250516C5630</stp>
        <tr r="EP109" s="1"/>
      </tp>
      <tp t="s">
        <v>--</v>
        <stp/>
        <stp>IMPL_VOL</stp>
        <stp>.SPXW250506P5730</stp>
        <tr r="EM99" s="1"/>
      </tp>
      <tp t="s">
        <v>22.02%</v>
        <stp/>
        <stp>IMPL_VOL</stp>
        <stp>.SPXW250516P5630</stp>
        <tr r="EQ109" s="1"/>
      </tp>
      <tp t="s">
        <v>92.48%</v>
        <stp/>
        <stp>IMPL_VOL</stp>
        <stp>.SPXW250506C5720</stp>
        <tr r="EL100" s="1"/>
      </tp>
      <tp t="s">
        <v>20.69%</v>
        <stp/>
        <stp>IMPL_VOL</stp>
        <stp>.SPXW250516C5620</stp>
        <tr r="EP110" s="1"/>
      </tp>
      <tp t="s">
        <v>--</v>
        <stp/>
        <stp>IMPL_VOL</stp>
        <stp>.SPXW250506P5720</stp>
        <tr r="EM100" s="1"/>
      </tp>
      <tp t="s">
        <v>22.20%</v>
        <stp/>
        <stp>IMPL_VOL</stp>
        <stp>.SPXW250516P5620</stp>
        <tr r="EQ110" s="1"/>
      </tp>
      <tp t="s">
        <v>23.80%</v>
        <stp/>
        <stp>IMPL_VOL</stp>
        <stp>.SPXW250509C5620</stp>
        <tr r="EN110" s="1"/>
      </tp>
      <tp t="s">
        <v>24.83%</v>
        <stp/>
        <stp>IMPL_VOL</stp>
        <stp>.SPXW250509P5620</stp>
        <tr r="EO110" s="1"/>
      </tp>
      <tp t="s">
        <v>23.59%</v>
        <stp/>
        <stp>IMPL_VOL</stp>
        <stp>.SPXW250509C5630</stp>
        <tr r="EN109" s="1"/>
      </tp>
      <tp t="s">
        <v>24.63%</v>
        <stp/>
        <stp>IMPL_VOL</stp>
        <stp>.SPXW250509P5630</stp>
        <tr r="EO109" s="1"/>
      </tp>
      <tp t="s">
        <v>24.22%</v>
        <stp/>
        <stp>IMPL_VOL</stp>
        <stp>.SPXW250509C5600</stp>
        <tr r="EN112" s="1"/>
      </tp>
      <tp t="s">
        <v>25.27%</v>
        <stp/>
        <stp>IMPL_VOL</stp>
        <stp>.SPXW250509P5600</stp>
        <tr r="EO112" s="1"/>
      </tp>
      <tp t="s">
        <v>24.01%</v>
        <stp/>
        <stp>IMPL_VOL</stp>
        <stp>.SPXW250509C5610</stp>
        <tr r="EN111" s="1"/>
      </tp>
      <tp t="s">
        <v>25.04%</v>
        <stp/>
        <stp>IMPL_VOL</stp>
        <stp>.SPXW250509P5610</stp>
        <tr r="EO111" s="1"/>
      </tp>
      <tp t="s">
        <v>70.37%</v>
        <stp/>
        <stp>IMPL_VOL</stp>
        <stp>.SPXW250506C5690</stp>
        <tr r="EL103" s="1"/>
      </tp>
      <tp t="s">
        <v>22.97%</v>
        <stp/>
        <stp>IMPL_VOL</stp>
        <stp>.SPXW250509C5660</stp>
        <tr r="EN106" s="1"/>
      </tp>
      <tp t="s">
        <v>17.93%</v>
        <stp/>
        <stp>IMPL_VOL</stp>
        <stp>.SPXW250516C5790</stp>
        <tr r="EP93" s="1"/>
      </tp>
      <tp t="s">
        <v>--</v>
        <stp/>
        <stp>IMPL_VOL</stp>
        <stp>.SPXW250506P5690</stp>
        <tr r="EM103" s="1"/>
      </tp>
      <tp t="s">
        <v>24.13%</v>
        <stp/>
        <stp>IMPL_VOL</stp>
        <stp>.SPXW250509P5660</stp>
        <tr r="EO106" s="1"/>
      </tp>
      <tp t="s">
        <v>20.29%</v>
        <stp/>
        <stp>IMPL_VOL</stp>
        <stp>.SPXW250516P5790</stp>
        <tr r="EQ93" s="1"/>
      </tp>
      <tp t="s">
        <v>62.69%</v>
        <stp/>
        <stp>IMPL_VOL</stp>
        <stp>.SPXW250506C5680</stp>
        <tr r="EL104" s="1"/>
      </tp>
      <tp t="s">
        <v>22.76%</v>
        <stp/>
        <stp>IMPL_VOL</stp>
        <stp>.SPXW250509C5670</stp>
        <tr r="EN105" s="1"/>
      </tp>
      <tp t="s">
        <v>18.05%</v>
        <stp/>
        <stp>IMPL_VOL</stp>
        <stp>.SPXW250516C5780</stp>
        <tr r="EP94" s="1"/>
      </tp>
      <tp t="s">
        <v>--</v>
        <stp/>
        <stp>IMPL_VOL</stp>
        <stp>.SPXW250506P5680</stp>
        <tr r="EM104" s="1"/>
      </tp>
      <tp t="s">
        <v>23.97%</v>
        <stp/>
        <stp>IMPL_VOL</stp>
        <stp>.SPXW250509P5670</stp>
        <tr r="EO105" s="1"/>
      </tp>
      <tp t="s">
        <v>20.28%</v>
        <stp/>
        <stp>IMPL_VOL</stp>
        <stp>.SPXW250516P5780</stp>
        <tr r="EQ94" s="1"/>
      </tp>
      <tp t="s">
        <v>23.38%</v>
        <stp/>
        <stp>IMPL_VOL</stp>
        <stp>.SPXW250509C5640</stp>
        <tr r="EN108" s="1"/>
      </tp>
      <tp t="s">
        <v>24.42%</v>
        <stp/>
        <stp>IMPL_VOL</stp>
        <stp>.SPXW250509P5640</stp>
        <tr r="EO108" s="1"/>
      </tp>
      <tp t="s">
        <v>23.16%</v>
        <stp/>
        <stp>IMPL_VOL</stp>
        <stp>.SPXW250509C5650</stp>
        <tr r="EN107" s="1"/>
      </tp>
      <tp t="s">
        <v>24.28%</v>
        <stp/>
        <stp>IMPL_VOL</stp>
        <stp>.SPXW250509P5650</stp>
        <tr r="EO107" s="1"/>
      </tp>
      <tp t="s">
        <v>39.10%</v>
        <stp/>
        <stp>IMPL_VOL</stp>
        <stp>.SPXW250506C5650</stp>
        <tr r="EL107" s="1"/>
      </tp>
      <tp t="s">
        <v>18.44%</v>
        <stp/>
        <stp>IMPL_VOL</stp>
        <stp>.SPXW250516C5750</stp>
        <tr r="EP97" s="1"/>
      </tp>
      <tp t="s">
        <v>--</v>
        <stp/>
        <stp>IMPL_VOL</stp>
        <stp>.SPXW250506P5650</stp>
        <tr r="EM107" s="1"/>
      </tp>
      <tp t="s">
        <v>20.32%</v>
        <stp/>
        <stp>IMPL_VOL</stp>
        <stp>.SPXW250516P5750</stp>
        <tr r="EQ97" s="1"/>
      </tp>
      <tp t="s">
        <v>30.88%</v>
        <stp/>
        <stp>IMPL_VOL</stp>
        <stp>.SPXW250506C5640</stp>
        <tr r="EL108" s="1"/>
      </tp>
      <tp t="s">
        <v>18.59%</v>
        <stp/>
        <stp>IMPL_VOL</stp>
        <stp>.SPXW250516C5740</stp>
        <tr r="EP98" s="1"/>
      </tp>
      <tp t="s">
        <v>--</v>
        <stp/>
        <stp>IMPL_VOL</stp>
        <stp>.SPXW250506P5640</stp>
        <tr r="EM108" s="1"/>
      </tp>
      <tp t="s">
        <v>20.63%</v>
        <stp/>
        <stp>IMPL_VOL</stp>
        <stp>.SPXW250516P5740</stp>
        <tr r="EQ98" s="1"/>
      </tp>
      <tp t="s">
        <v>54.94%</v>
        <stp/>
        <stp>IMPL_VOL</stp>
        <stp>.SPXW250506C5670</stp>
        <tr r="EL105" s="1"/>
      </tp>
      <tp t="s">
        <v>22.59%</v>
        <stp/>
        <stp>IMPL_VOL</stp>
        <stp>.SPXW250509C5680</stp>
        <tr r="EN104" s="1"/>
      </tp>
      <tp t="s">
        <v>18.18%</v>
        <stp/>
        <stp>IMPL_VOL</stp>
        <stp>.SPXW250516C5770</stp>
        <tr r="EP95" s="1"/>
      </tp>
      <tp t="s">
        <v>--</v>
        <stp/>
        <stp>IMPL_VOL</stp>
        <stp>.SPXW250506P5670</stp>
        <tr r="EM105" s="1"/>
      </tp>
      <tp t="s">
        <v>23.83%</v>
        <stp/>
        <stp>IMPL_VOL</stp>
        <stp>.SPXW250509P5680</stp>
        <tr r="EO104" s="1"/>
      </tp>
      <tp t="s">
        <v>20.50%</v>
        <stp/>
        <stp>IMPL_VOL</stp>
        <stp>.SPXW250516P5770</stp>
        <tr r="EQ95" s="1"/>
      </tp>
      <tp t="s">
        <v>47.09%</v>
        <stp/>
        <stp>IMPL_VOL</stp>
        <stp>.SPXW250506C5660</stp>
        <tr r="EL106" s="1"/>
      </tp>
      <tp t="s">
        <v>22.42%</v>
        <stp/>
        <stp>IMPL_VOL</stp>
        <stp>.SPXW250509C5690</stp>
        <tr r="EN103" s="1"/>
      </tp>
      <tp t="s">
        <v>18.30%</v>
        <stp/>
        <stp>IMPL_VOL</stp>
        <stp>.SPXW250516C5760</stp>
        <tr r="EP96" s="1"/>
      </tp>
      <tp t="s">
        <v>--</v>
        <stp/>
        <stp>IMPL_VOL</stp>
        <stp>.SPXW250506P5660</stp>
        <tr r="EM106" s="1"/>
      </tp>
      <tp t="s">
        <v>23.73%</v>
        <stp/>
        <stp>IMPL_VOL</stp>
        <stp>.SPXW250509P5690</stp>
        <tr r="EO103" s="1"/>
      </tp>
      <tp t="s">
        <v>20.50%</v>
        <stp/>
        <stp>IMPL_VOL</stp>
        <stp>.SPXW250516P5760</stp>
        <tr r="EQ96" s="1"/>
      </tp>
      <tp t="s">
        <v>6.13%</v>
        <stp/>
        <stp>IMPL_VOL</stp>
        <stp>.SPXW250506C5610</stp>
        <tr r="EL111" s="1"/>
      </tp>
      <tp t="s">
        <v>19.06%</v>
        <stp/>
        <stp>IMPL_VOL</stp>
        <stp>.SPXW250516C5710</stp>
        <tr r="EP101" s="1"/>
      </tp>
      <tp t="s">
        <v>--</v>
        <stp/>
        <stp>IMPL_VOL</stp>
        <stp>.SPXW250506P5610</stp>
        <tr r="EM111" s="1"/>
      </tp>
      <tp t="s">
        <v>20.79%</v>
        <stp/>
        <stp>IMPL_VOL</stp>
        <stp>.SPXW250516P5710</stp>
        <tr r="EQ101" s="1"/>
      </tp>
      <tp t="s">
        <v>14.25%</v>
        <stp/>
        <stp>IMPL_VOL</stp>
        <stp>.SPXW250506C5600</stp>
        <tr r="EL112" s="1"/>
      </tp>
      <tp t="s">
        <v>19.23%</v>
        <stp/>
        <stp>IMPL_VOL</stp>
        <stp>.SPXW250516C5700</stp>
        <tr r="EP102" s="1"/>
      </tp>
      <tp t="s">
        <v>8.00%</v>
        <stp/>
        <stp>IMPL_VOL</stp>
        <stp>.SPXW250506P5600</stp>
        <tr r="EM112" s="1"/>
      </tp>
      <tp t="s">
        <v>20.89%</v>
        <stp/>
        <stp>IMPL_VOL</stp>
        <stp>.SPXW250516P5700</stp>
        <tr r="EQ102" s="1"/>
      </tp>
      <tp t="s">
        <v>22.58%</v>
        <stp/>
        <stp>IMPL_VOL</stp>
        <stp>.SPXW250506C5630</stp>
        <tr r="EL109" s="1"/>
      </tp>
      <tp t="s">
        <v>18.73%</v>
        <stp/>
        <stp>IMPL_VOL</stp>
        <stp>.SPXW250516C5730</stp>
        <tr r="EP99" s="1"/>
      </tp>
      <tp t="s">
        <v>--</v>
        <stp/>
        <stp>IMPL_VOL</stp>
        <stp>.SPXW250506P5630</stp>
        <tr r="EM109" s="1"/>
      </tp>
      <tp t="s">
        <v>20.23%</v>
        <stp/>
        <stp>IMPL_VOL</stp>
        <stp>.SPXW250516P5730</stp>
        <tr r="EQ99" s="1"/>
      </tp>
      <tp t="s">
        <v>13.74%</v>
        <stp/>
        <stp>IMPL_VOL</stp>
        <stp>.SPXW250506C5620</stp>
        <tr r="EL110" s="1"/>
      </tp>
      <tp t="s">
        <v>18.90%</v>
        <stp/>
        <stp>IMPL_VOL</stp>
        <stp>.SPXW250516C5720</stp>
        <tr r="EP100" s="1"/>
      </tp>
      <tp t="s">
        <v>--</v>
        <stp/>
        <stp>IMPL_VOL</stp>
        <stp>.SPXW250506P5620</stp>
        <tr r="EM110" s="1"/>
      </tp>
      <tp t="s">
        <v>20.31%</v>
        <stp/>
        <stp>IMPL_VOL</stp>
        <stp>.SPXW250516P5720</stp>
        <tr r="EQ100" s="1"/>
      </tp>
      <tp t="s">
        <v>178.00%</v>
        <stp/>
        <stp>IMPL_VOL</stp>
        <stp>.QQQ250506C500</stp>
        <tr r="EL47" s="1"/>
      </tp>
      <tp t="s">
        <v>255.57%</v>
        <stp/>
        <stp>IMPL_VOL</stp>
        <stp>.QQQ250506P500</stp>
        <tr r="EM47" s="1"/>
      </tp>
      <tp t="s">
        <v>186.50%</v>
        <stp/>
        <stp>IMPL_VOL</stp>
        <stp>.QQQ250506C501</stp>
        <tr r="EL46" s="1"/>
      </tp>
      <tp t="s">
        <v>269.25%</v>
        <stp/>
        <stp>IMPL_VOL</stp>
        <stp>.QQQ250506P501</stp>
        <tr r="EM46" s="1"/>
      </tp>
      <tp t="s">
        <v>194.95%</v>
        <stp/>
        <stp>IMPL_VOL</stp>
        <stp>.QQQ250506C502</stp>
        <tr r="EL45" s="1"/>
      </tp>
      <tp t="s">
        <v>283.06%</v>
        <stp/>
        <stp>IMPL_VOL</stp>
        <stp>.QQQ250506P502</stp>
        <tr r="EM45" s="1"/>
      </tp>
      <tp t="s">
        <v>27.32%</v>
        <stp/>
        <stp>IMPL_VOL</stp>
        <stp>.QQQ250509C502</stp>
        <tr r="EN45" s="1"/>
      </tp>
      <tp t="s">
        <v>--</v>
        <stp/>
        <stp>IMPL_VOL</stp>
        <stp>.QQQ250509P502</stp>
        <tr r="EO45" s="1"/>
      </tp>
      <tp t="s">
        <v>27.11%</v>
        <stp/>
        <stp>IMPL_VOL</stp>
        <stp>.QQQ250509C501</stp>
        <tr r="EN46" s="1"/>
      </tp>
      <tp t="s">
        <v>--</v>
        <stp/>
        <stp>IMPL_VOL</stp>
        <stp>.QQQ250509P501</stp>
        <tr r="EO46" s="1"/>
      </tp>
      <tp t="s">
        <v>26.96%</v>
        <stp/>
        <stp>IMPL_VOL</stp>
        <stp>.QQQ250509C500</stp>
        <tr r="EN47" s="1"/>
      </tp>
      <tp t="s">
        <v>24.44%</v>
        <stp/>
        <stp>IMPL_VOL</stp>
        <stp>.QQQ250509P500</stp>
        <tr r="EO47" s="1"/>
      </tp>
      <tp t="s">
        <v>22.74%</v>
        <stp/>
        <stp>IMPL_VOL</stp>
        <stp>.QQQ250516C500</stp>
        <tr r="EP47" s="1"/>
      </tp>
      <tp t="s">
        <v>22.57%</v>
        <stp/>
        <stp>IMPL_VOL</stp>
        <stp>.QQQ250516P500</stp>
        <tr r="EQ47" s="1"/>
      </tp>
      <tp t="s">
        <v>22.66%</v>
        <stp/>
        <stp>IMPL_VOL</stp>
        <stp>.QQQ250516C501</stp>
        <tr r="EP46" s="1"/>
      </tp>
      <tp t="s">
        <v>22.39%</v>
        <stp/>
        <stp>IMPL_VOL</stp>
        <stp>.QQQ250516P501</stp>
        <tr r="EQ46" s="1"/>
      </tp>
      <tp t="s">
        <v>22.55%</v>
        <stp/>
        <stp>IMPL_VOL</stp>
        <stp>.QQQ250516C502</stp>
        <tr r="EP45" s="1"/>
      </tp>
      <tp t="s">
        <v>22.42%</v>
        <stp/>
        <stp>IMPL_VOL</stp>
        <stp>.QQQ250516P502</stp>
        <tr r="EQ45" s="1"/>
      </tp>
      <tp>
        <v>0.01</v>
        <stp/>
        <stp>ASK</stp>
        <stp>.SPY250506C564</stp>
        <tr r="DC22" s="1"/>
        <tr r="DC22" s="1"/>
      </tp>
      <tp>
        <v>5.28</v>
        <stp/>
        <stp>ASK</stp>
        <stp>.SPY250506P564</stp>
        <tr r="DD22" s="1"/>
        <tr r="DD22" s="1"/>
      </tp>
      <tp>
        <v>0.01</v>
        <stp/>
        <stp>ASK</stp>
        <stp>.SPY250506C565</stp>
        <tr r="DC21" s="1"/>
        <tr r="DC21" s="1"/>
      </tp>
      <tp>
        <v>6.27</v>
        <stp/>
        <stp>ASK</stp>
        <stp>.SPY250506P565</stp>
        <tr r="DD21" s="1"/>
        <tr r="DD21" s="1"/>
      </tp>
      <tp>
        <v>0.01</v>
        <stp/>
        <stp>ASK</stp>
        <stp>.SPY250506C566</stp>
        <tr r="DC20" s="1"/>
        <tr r="DC20" s="1"/>
      </tp>
      <tp>
        <v>7.28</v>
        <stp/>
        <stp>ASK</stp>
        <stp>.SPY250506P566</stp>
        <tr r="DD20" s="1"/>
        <tr r="DD20" s="1"/>
      </tp>
      <tp>
        <v>0.01</v>
        <stp/>
        <stp>ASK</stp>
        <stp>.SPY250506C567</stp>
        <tr r="DC19" s="1"/>
        <tr r="DC19" s="1"/>
      </tp>
      <tp>
        <v>8.2899999999999991</v>
        <stp/>
        <stp>ASK</stp>
        <stp>.SPY250506P567</stp>
        <tr r="DD19" s="1"/>
        <tr r="DD19" s="1"/>
      </tp>
      <tp>
        <v>0.03</v>
        <stp/>
        <stp>ASK</stp>
        <stp>.SPY250506C560</stp>
        <tr r="DC26" s="1"/>
        <tr r="DC26" s="1"/>
      </tp>
      <tp>
        <v>1.28</v>
        <stp/>
        <stp>ASK</stp>
        <stp>.SPY250506P560</stp>
        <tr r="DD26" s="1"/>
        <tr r="DD26" s="1"/>
      </tp>
      <tp>
        <v>0.02</v>
        <stp/>
        <stp>ASK</stp>
        <stp>.SPY250506C561</stp>
        <tr r="DC25" s="1"/>
        <tr r="DC25" s="1"/>
      </tp>
      <tp>
        <v>2.2799999999999998</v>
        <stp/>
        <stp>ASK</stp>
        <stp>.SPY250506P561</stp>
        <tr r="DD25" s="1"/>
        <tr r="DD25" s="1"/>
      </tp>
      <tp>
        <v>0.01</v>
        <stp/>
        <stp>ASK</stp>
        <stp>.SPY250506C562</stp>
        <tr r="DC24" s="1"/>
        <tr r="DC24" s="1"/>
      </tp>
      <tp>
        <v>3.28</v>
        <stp/>
        <stp>ASK</stp>
        <stp>.SPY250506P562</stp>
        <tr r="DD24" s="1"/>
        <tr r="DD24" s="1"/>
      </tp>
      <tp>
        <v>0.01</v>
        <stp/>
        <stp>ASK</stp>
        <stp>.SPY250506C563</stp>
        <tr r="DC23" s="1"/>
        <tr r="DC23" s="1"/>
      </tp>
      <tp>
        <v>4.2699999999999996</v>
        <stp/>
        <stp>ASK</stp>
        <stp>.SPY250506P563</stp>
        <tr r="DD23" s="1"/>
        <tr r="DD23" s="1"/>
      </tp>
      <tp>
        <v>0.01</v>
        <stp/>
        <stp>ASK</stp>
        <stp>.SPY250506C568</stp>
        <tr r="DC18" s="1"/>
        <tr r="DC18" s="1"/>
      </tp>
      <tp>
        <v>9.2799999999999994</v>
        <stp/>
        <stp>ASK</stp>
        <stp>.SPY250506P568</stp>
        <tr r="DD18" s="1"/>
        <tr r="DD18" s="1"/>
      </tp>
      <tp>
        <v>0.01</v>
        <stp/>
        <stp>ASK</stp>
        <stp>.SPY250506C569</stp>
        <tr r="DC17" s="1"/>
        <tr r="DC17" s="1"/>
      </tp>
      <tp>
        <v>10.29</v>
        <stp/>
        <stp>ASK</stp>
        <stp>.SPY250506P569</stp>
        <tr r="DD17" s="1"/>
        <tr r="DD17" s="1"/>
      </tp>
      <tp>
        <v>0.79</v>
        <stp/>
        <stp>BID</stp>
        <stp>.SPY250506C558</stp>
        <tr r="DE28" s="1"/>
        <tr r="DE28" s="1"/>
      </tp>
      <tp>
        <v>0.04</v>
        <stp/>
        <stp>BID</stp>
        <stp>.SPY250506P558</stp>
        <tr r="DF28" s="1"/>
        <tr r="DF28" s="1"/>
      </tp>
      <tp>
        <v>0.12</v>
        <stp/>
        <stp>BID</stp>
        <stp>.SPY250506C559</stp>
        <tr r="DE27" s="1"/>
        <tr r="DE27" s="1"/>
      </tp>
      <tp>
        <v>0.31</v>
        <stp/>
        <stp>BID</stp>
        <stp>.SPY250506P559</stp>
        <tr r="DF27" s="1"/>
        <tr r="DF27" s="1"/>
      </tp>
      <tp>
        <v>2.69</v>
        <stp/>
        <stp>BID</stp>
        <stp>.SPY250506C556</stp>
        <tr r="DE30" s="1"/>
        <tr r="DE30" s="1"/>
      </tp>
      <tp>
        <v>0.01</v>
        <stp/>
        <stp>BID</stp>
        <stp>.SPY250506P556</stp>
        <tr r="DF30" s="1"/>
        <tr r="DF30" s="1"/>
      </tp>
      <tp>
        <v>1.74</v>
        <stp/>
        <stp>BID</stp>
        <stp>.SPY250506C557</stp>
        <tr r="DE29" s="1"/>
        <tr r="DE29" s="1"/>
      </tp>
      <tp>
        <v>0.02</v>
        <stp/>
        <stp>BID</stp>
        <stp>.SPY250506P557</stp>
        <tr r="DF29" s="1"/>
        <tr r="DF29" s="1"/>
      </tp>
      <tp>
        <v>4.7300000000000004</v>
        <stp/>
        <stp>BID</stp>
        <stp>.SPY250506C554</stp>
        <tr r="DE32" s="1"/>
        <tr r="DE32" s="1"/>
      </tp>
      <tp>
        <v>0</v>
        <stp/>
        <stp>BID</stp>
        <stp>.SPY250506P554</stp>
        <tr r="DF32" s="1"/>
        <tr r="DF32" s="1"/>
      </tp>
      <tp>
        <v>3.71</v>
        <stp/>
        <stp>BID</stp>
        <stp>.SPY250506C555</stp>
        <tr r="DE31" s="1"/>
        <tr r="DE31" s="1"/>
      </tp>
      <tp>
        <v>0</v>
        <stp/>
        <stp>BID</stp>
        <stp>.SPY250506P555</stp>
        <tr r="DF31" s="1"/>
        <tr r="DF31" s="1"/>
      </tp>
      <tp>
        <v>6.71</v>
        <stp/>
        <stp>BID</stp>
        <stp>.SPY250506C552</stp>
        <tr r="DE34" s="1"/>
        <tr r="DE34" s="1"/>
      </tp>
      <tp>
        <v>0</v>
        <stp/>
        <stp>BID</stp>
        <stp>.SPY250506P552</stp>
        <tr r="DF34" s="1"/>
        <tr r="DF34" s="1"/>
      </tp>
      <tp>
        <v>5.72</v>
        <stp/>
        <stp>BID</stp>
        <stp>.SPY250506C553</stp>
        <tr r="DE33" s="1"/>
        <tr r="DE33" s="1"/>
      </tp>
      <tp>
        <v>0</v>
        <stp/>
        <stp>BID</stp>
        <stp>.SPY250506P553</stp>
        <tr r="DF33" s="1"/>
        <tr r="DF33" s="1"/>
      </tp>
      <tp>
        <v>8.69</v>
        <stp/>
        <stp>BID</stp>
        <stp>.SPY250506C550</stp>
        <tr r="DE36" s="1"/>
        <tr r="DE36" s="1"/>
      </tp>
      <tp>
        <v>0</v>
        <stp/>
        <stp>BID</stp>
        <stp>.SPY250506P550</stp>
        <tr r="DF36" s="1"/>
        <tr r="DF36" s="1"/>
      </tp>
      <tp>
        <v>7.71</v>
        <stp/>
        <stp>BID</stp>
        <stp>.SPY250506C551</stp>
        <tr r="DE35" s="1"/>
        <tr r="DE35" s="1"/>
      </tp>
      <tp>
        <v>0</v>
        <stp/>
        <stp>BID</stp>
        <stp>.SPY250506P551</stp>
        <tr r="DF35" s="1"/>
        <tr r="DF35" s="1"/>
      </tp>
      <tp>
        <v>0.01</v>
        <stp/>
        <stp>ASK</stp>
        <stp>.SPY250506C574</stp>
        <tr r="DC12" s="1"/>
        <tr r="DC12" s="1"/>
      </tp>
      <tp>
        <v>15.29</v>
        <stp/>
        <stp>ASK</stp>
        <stp>.SPY250506P574</stp>
        <tr r="DD12" s="1"/>
        <tr r="DD12" s="1"/>
      </tp>
      <tp>
        <v>0.01</v>
        <stp/>
        <stp>ASK</stp>
        <stp>.SPY250506C575</stp>
        <tr r="DC11" s="1"/>
        <tr r="DC11" s="1"/>
      </tp>
      <tp>
        <v>16.3</v>
        <stp/>
        <stp>ASK</stp>
        <stp>.SPY250506P575</stp>
        <tr r="DD11" s="1"/>
        <tr r="DD11" s="1"/>
      </tp>
      <tp>
        <v>0.01</v>
        <stp/>
        <stp>ASK</stp>
        <stp>.SPY250506C576</stp>
        <tr r="DC10" s="1"/>
        <tr r="DC10" s="1"/>
      </tp>
      <tp>
        <v>17.29</v>
        <stp/>
        <stp>ASK</stp>
        <stp>.SPY250506P576</stp>
        <tr r="DD10" s="1"/>
        <tr r="DD10" s="1"/>
      </tp>
      <tp>
        <v>0.01</v>
        <stp/>
        <stp>ASK</stp>
        <stp>.SPY250506C577</stp>
        <tr r="DC9" s="1"/>
        <tr r="DC9" s="1"/>
      </tp>
      <tp>
        <v>18.29</v>
        <stp/>
        <stp>ASK</stp>
        <stp>.SPY250506P577</stp>
        <tr r="DD9" s="1"/>
        <tr r="DD9" s="1"/>
      </tp>
      <tp>
        <v>0.01</v>
        <stp/>
        <stp>ASK</stp>
        <stp>.SPY250506C570</stp>
        <tr r="DC16" s="1"/>
        <tr r="DC16" s="1"/>
      </tp>
      <tp>
        <v>11.3</v>
        <stp/>
        <stp>ASK</stp>
        <stp>.SPY250506P570</stp>
        <tr r="DD16" s="1"/>
        <tr r="DD16" s="1"/>
      </tp>
      <tp>
        <v>0.01</v>
        <stp/>
        <stp>ASK</stp>
        <stp>.SPY250506C571</stp>
        <tr r="DC15" s="1"/>
        <tr r="DC15" s="1"/>
      </tp>
      <tp>
        <v>12.27</v>
        <stp/>
        <stp>ASK</stp>
        <stp>.SPY250506P571</stp>
        <tr r="DD15" s="1"/>
        <tr r="DD15" s="1"/>
      </tp>
      <tp>
        <v>0.01</v>
        <stp/>
        <stp>ASK</stp>
        <stp>.SPY250506C572</stp>
        <tr r="DC14" s="1"/>
        <tr r="DC14" s="1"/>
      </tp>
      <tp>
        <v>13.28</v>
        <stp/>
        <stp>ASK</stp>
        <stp>.SPY250506P572</stp>
        <tr r="DD14" s="1"/>
        <tr r="DD14" s="1"/>
      </tp>
      <tp>
        <v>0.01</v>
        <stp/>
        <stp>ASK</stp>
        <stp>.SPY250506C573</stp>
        <tr r="DC13" s="1"/>
        <tr r="DC13" s="1"/>
      </tp>
      <tp>
        <v>14.28</v>
        <stp/>
        <stp>ASK</stp>
        <stp>.SPY250506P573</stp>
        <tr r="DD13" s="1"/>
        <tr r="DD13" s="1"/>
      </tp>
      <tp>
        <v>0.01</v>
        <stp/>
        <stp>ASK</stp>
        <stp>.SPY250506C578</stp>
        <tr r="DC8" s="1"/>
        <tr r="DC8" s="1"/>
      </tp>
      <tp>
        <v>19.3</v>
        <stp/>
        <stp>ASK</stp>
        <stp>.SPY250506P578</stp>
        <tr r="DD8" s="1"/>
        <tr r="DD8" s="1"/>
      </tp>
      <tp>
        <v>0.01</v>
        <stp/>
        <stp>ASK</stp>
        <stp>.SPY250506C579</stp>
        <tr r="DC7" s="1"/>
        <tr r="DC7" s="1"/>
      </tp>
      <tp>
        <v>20.3</v>
        <stp/>
        <stp>ASK</stp>
        <stp>.SPY250506P579</stp>
        <tr r="DD7" s="1"/>
        <tr r="DD7" s="1"/>
      </tp>
      <tp>
        <v>10.71</v>
        <stp/>
        <stp>BID</stp>
        <stp>.SPY250506C548</stp>
        <tr r="DE38" s="1"/>
        <tr r="DE38" s="1"/>
      </tp>
      <tp>
        <v>0</v>
        <stp/>
        <stp>BID</stp>
        <stp>.SPY250506P548</stp>
        <tr r="DF38" s="1"/>
        <tr r="DF38" s="1"/>
      </tp>
      <tp>
        <v>9.7100000000000009</v>
        <stp/>
        <stp>BID</stp>
        <stp>.SPY250506C549</stp>
        <tr r="DE37" s="1"/>
        <tr r="DE37" s="1"/>
      </tp>
      <tp>
        <v>0</v>
        <stp/>
        <stp>BID</stp>
        <stp>.SPY250506P549</stp>
        <tr r="DF37" s="1"/>
        <tr r="DF37" s="1"/>
      </tp>
      <tp>
        <v>10.84</v>
        <stp/>
        <stp>ASK</stp>
        <stp>.SPY250506C548</stp>
        <tr r="DC38" s="1"/>
        <tr r="DC38" s="1"/>
      </tp>
      <tp>
        <v>0.01</v>
        <stp/>
        <stp>ASK</stp>
        <stp>.SPY250506P548</stp>
        <tr r="DD38" s="1"/>
        <tr r="DD38" s="1"/>
      </tp>
      <tp>
        <v>9.86</v>
        <stp/>
        <stp>ASK</stp>
        <stp>.SPY250506C549</stp>
        <tr r="DC37" s="1"/>
        <tr r="DC37" s="1"/>
      </tp>
      <tp>
        <v>0.01</v>
        <stp/>
        <stp>ASK</stp>
        <stp>.SPY250506P549</stp>
        <tr r="DD37" s="1"/>
        <tr r="DD37" s="1"/>
      </tp>
      <tp>
        <v>0</v>
        <stp/>
        <stp>BID</stp>
        <stp>.SPY250506C578</stp>
        <tr r="DE8" s="1"/>
        <tr r="DE8" s="1"/>
      </tp>
      <tp>
        <v>19</v>
        <stp/>
        <stp>BID</stp>
        <stp>.SPY250506P578</stp>
        <tr r="DF8" s="1"/>
        <tr r="DF8" s="1"/>
      </tp>
      <tp>
        <v>0</v>
        <stp/>
        <stp>BID</stp>
        <stp>.SPY250506C579</stp>
        <tr r="DE7" s="1"/>
        <tr r="DE7" s="1"/>
      </tp>
      <tp>
        <v>20</v>
        <stp/>
        <stp>BID</stp>
        <stp>.SPY250506P579</stp>
        <tr r="DF7" s="1"/>
        <tr r="DF7" s="1"/>
      </tp>
      <tp>
        <v>0</v>
        <stp/>
        <stp>BID</stp>
        <stp>.SPY250506C576</stp>
        <tr r="DE10" s="1"/>
        <tr r="DE10" s="1"/>
      </tp>
      <tp>
        <v>17.170000000000002</v>
        <stp/>
        <stp>BID</stp>
        <stp>.SPY250506P576</stp>
        <tr r="DF10" s="1"/>
        <tr r="DF10" s="1"/>
      </tp>
      <tp>
        <v>0</v>
        <stp/>
        <stp>BID</stp>
        <stp>.SPY250506C577</stp>
        <tr r="DE9" s="1"/>
        <tr r="DE9" s="1"/>
      </tp>
      <tp>
        <v>18.03</v>
        <stp/>
        <stp>BID</stp>
        <stp>.SPY250506P577</stp>
        <tr r="DF9" s="1"/>
        <tr r="DF9" s="1"/>
      </tp>
      <tp>
        <v>0</v>
        <stp/>
        <stp>BID</stp>
        <stp>.SPY250506C574</stp>
        <tr r="DE12" s="1"/>
        <tr r="DE12" s="1"/>
      </tp>
      <tp>
        <v>15.03</v>
        <stp/>
        <stp>BID</stp>
        <stp>.SPY250506P574</stp>
        <tr r="DF12" s="1"/>
        <tr r="DF12" s="1"/>
      </tp>
      <tp>
        <v>0</v>
        <stp/>
        <stp>BID</stp>
        <stp>.SPY250506C575</stp>
        <tr r="DE11" s="1"/>
        <tr r="DE11" s="1"/>
      </tp>
      <tp>
        <v>16.03</v>
        <stp/>
        <stp>BID</stp>
        <stp>.SPY250506P575</stp>
        <tr r="DF11" s="1"/>
        <tr r="DF11" s="1"/>
      </tp>
      <tp>
        <v>0</v>
        <stp/>
        <stp>BID</stp>
        <stp>.SPY250506C572</stp>
        <tr r="DE14" s="1"/>
        <tr r="DE14" s="1"/>
      </tp>
      <tp>
        <v>13.14</v>
        <stp/>
        <stp>BID</stp>
        <stp>.SPY250506P572</stp>
        <tr r="DF14" s="1"/>
        <tr r="DF14" s="1"/>
      </tp>
      <tp>
        <v>0</v>
        <stp/>
        <stp>BID</stp>
        <stp>.SPY250506C573</stp>
        <tr r="DE13" s="1"/>
        <tr r="DE13" s="1"/>
      </tp>
      <tp>
        <v>14.14</v>
        <stp/>
        <stp>BID</stp>
        <stp>.SPY250506P573</stp>
        <tr r="DF13" s="1"/>
        <tr r="DF13" s="1"/>
      </tp>
      <tp>
        <v>0</v>
        <stp/>
        <stp>BID</stp>
        <stp>.SPY250506C570</stp>
        <tr r="DE16" s="1"/>
        <tr r="DE16" s="1"/>
      </tp>
      <tp>
        <v>11.17</v>
        <stp/>
        <stp>BID</stp>
        <stp>.SPY250506P570</stp>
        <tr r="DF16" s="1"/>
        <tr r="DF16" s="1"/>
      </tp>
      <tp>
        <v>0</v>
        <stp/>
        <stp>BID</stp>
        <stp>.SPY250506C571</stp>
        <tr r="DE15" s="1"/>
        <tr r="DE15" s="1"/>
      </tp>
      <tp>
        <v>12.15</v>
        <stp/>
        <stp>BID</stp>
        <stp>.SPY250506P571</stp>
        <tr r="DF15" s="1"/>
        <tr r="DF15" s="1"/>
      </tp>
      <tp>
        <v>4.8499999999999996</v>
        <stp/>
        <stp>ASK</stp>
        <stp>.SPY250506C554</stp>
        <tr r="DC32" s="1"/>
        <tr r="DC32" s="1"/>
      </tp>
      <tp>
        <v>0.01</v>
        <stp/>
        <stp>ASK</stp>
        <stp>.SPY250506P554</stp>
        <tr r="DD32" s="1"/>
        <tr r="DD32" s="1"/>
      </tp>
      <tp>
        <v>3.85</v>
        <stp/>
        <stp>ASK</stp>
        <stp>.SPY250506C555</stp>
        <tr r="DC31" s="1"/>
        <tr r="DC31" s="1"/>
      </tp>
      <tp>
        <v>0.01</v>
        <stp/>
        <stp>ASK</stp>
        <stp>.SPY250506P555</stp>
        <tr r="DD31" s="1"/>
        <tr r="DD31" s="1"/>
      </tp>
      <tp>
        <v>2.84</v>
        <stp/>
        <stp>ASK</stp>
        <stp>.SPY250506C556</stp>
        <tr r="DC30" s="1"/>
        <tr r="DC30" s="1"/>
      </tp>
      <tp>
        <v>0.02</v>
        <stp/>
        <stp>ASK</stp>
        <stp>.SPY250506P556</stp>
        <tr r="DD30" s="1"/>
        <tr r="DD30" s="1"/>
      </tp>
      <tp>
        <v>1.85</v>
        <stp/>
        <stp>ASK</stp>
        <stp>.SPY250506C557</stp>
        <tr r="DC29" s="1"/>
        <tr r="DC29" s="1"/>
      </tp>
      <tp>
        <v>0.03</v>
        <stp/>
        <stp>ASK</stp>
        <stp>.SPY250506P557</stp>
        <tr r="DD29" s="1"/>
        <tr r="DD29" s="1"/>
      </tp>
      <tp>
        <v>8.83</v>
        <stp/>
        <stp>ASK</stp>
        <stp>.SPY250506C550</stp>
        <tr r="DC36" s="1"/>
        <tr r="DC36" s="1"/>
      </tp>
      <tp>
        <v>0.01</v>
        <stp/>
        <stp>ASK</stp>
        <stp>.SPY250506P550</stp>
        <tr r="DD36" s="1"/>
        <tr r="DD36" s="1"/>
      </tp>
      <tp>
        <v>7.84</v>
        <stp/>
        <stp>ASK</stp>
        <stp>.SPY250506C551</stp>
        <tr r="DC35" s="1"/>
        <tr r="DC35" s="1"/>
      </tp>
      <tp>
        <v>0.01</v>
        <stp/>
        <stp>ASK</stp>
        <stp>.SPY250506P551</stp>
        <tr r="DD35" s="1"/>
        <tr r="DD35" s="1"/>
      </tp>
      <tp>
        <v>6.84</v>
        <stp/>
        <stp>ASK</stp>
        <stp>.SPY250506C552</stp>
        <tr r="DC34" s="1"/>
        <tr r="DC34" s="1"/>
      </tp>
      <tp>
        <v>0.01</v>
        <stp/>
        <stp>ASK</stp>
        <stp>.SPY250506P552</stp>
        <tr r="DD34" s="1"/>
        <tr r="DD34" s="1"/>
      </tp>
      <tp>
        <v>5.87</v>
        <stp/>
        <stp>ASK</stp>
        <stp>.SPY250506C553</stp>
        <tr r="DC33" s="1"/>
        <tr r="DC33" s="1"/>
      </tp>
      <tp>
        <v>0.01</v>
        <stp/>
        <stp>ASK</stp>
        <stp>.SPY250506P553</stp>
        <tr r="DD33" s="1"/>
        <tr r="DD33" s="1"/>
      </tp>
      <tp>
        <v>0.87</v>
        <stp/>
        <stp>ASK</stp>
        <stp>.SPY250506C558</stp>
        <tr r="DC28" s="1"/>
        <tr r="DC28" s="1"/>
      </tp>
      <tp>
        <v>0.05</v>
        <stp/>
        <stp>ASK</stp>
        <stp>.SPY250506P558</stp>
        <tr r="DD28" s="1"/>
        <tr r="DD28" s="1"/>
      </tp>
      <tp>
        <v>0.13</v>
        <stp/>
        <stp>ASK</stp>
        <stp>.SPY250506C559</stp>
        <tr r="DC27" s="1"/>
        <tr r="DC27" s="1"/>
      </tp>
      <tp>
        <v>0.35</v>
        <stp/>
        <stp>ASK</stp>
        <stp>.SPY250506P559</stp>
        <tr r="DD27" s="1"/>
        <tr r="DD27" s="1"/>
      </tp>
      <tp>
        <v>0</v>
        <stp/>
        <stp>BID</stp>
        <stp>.SPY250506C568</stp>
        <tr r="DE18" s="1"/>
        <tr r="DE18" s="1"/>
      </tp>
      <tp>
        <v>9.17</v>
        <stp/>
        <stp>BID</stp>
        <stp>.SPY250506P568</stp>
        <tr r="DF18" s="1"/>
        <tr r="DF18" s="1"/>
      </tp>
      <tp>
        <v>0</v>
        <stp/>
        <stp>BID</stp>
        <stp>.SPY250506C569</stp>
        <tr r="DE17" s="1"/>
        <tr r="DE17" s="1"/>
      </tp>
      <tp>
        <v>10.15</v>
        <stp/>
        <stp>BID</stp>
        <stp>.SPY250506P569</stp>
        <tr r="DF17" s="1"/>
        <tr r="DF17" s="1"/>
      </tp>
      <tp>
        <v>0</v>
        <stp/>
        <stp>BID</stp>
        <stp>.SPY250506C566</stp>
        <tr r="DE20" s="1"/>
        <tr r="DE20" s="1"/>
      </tp>
      <tp>
        <v>7.16</v>
        <stp/>
        <stp>BID</stp>
        <stp>.SPY250506P566</stp>
        <tr r="DF20" s="1"/>
        <tr r="DF20" s="1"/>
      </tp>
      <tp>
        <v>0</v>
        <stp/>
        <stp>BID</stp>
        <stp>.SPY250506C567</stp>
        <tr r="DE19" s="1"/>
        <tr r="DE19" s="1"/>
      </tp>
      <tp>
        <v>8.16</v>
        <stp/>
        <stp>BID</stp>
        <stp>.SPY250506P567</stp>
        <tr r="DF19" s="1"/>
        <tr r="DF19" s="1"/>
      </tp>
      <tp>
        <v>0</v>
        <stp/>
        <stp>BID</stp>
        <stp>.SPY250506C564</stp>
        <tr r="DE22" s="1"/>
        <tr r="DE22" s="1"/>
      </tp>
      <tp>
        <v>5.14</v>
        <stp/>
        <stp>BID</stp>
        <stp>.SPY250506P564</stp>
        <tr r="DF22" s="1"/>
        <tr r="DF22" s="1"/>
      </tp>
      <tp>
        <v>0</v>
        <stp/>
        <stp>BID</stp>
        <stp>.SPY250506C565</stp>
        <tr r="DE21" s="1"/>
        <tr r="DE21" s="1"/>
      </tp>
      <tp>
        <v>6.16</v>
        <stp/>
        <stp>BID</stp>
        <stp>.SPY250506P565</stp>
        <tr r="DF21" s="1"/>
        <tr r="DF21" s="1"/>
      </tp>
      <tp>
        <v>0</v>
        <stp/>
        <stp>BID</stp>
        <stp>.SPY250506C562</stp>
        <tr r="DE24" s="1"/>
        <tr r="DE24" s="1"/>
      </tp>
      <tp>
        <v>3.17</v>
        <stp/>
        <stp>BID</stp>
        <stp>.SPY250506P562</stp>
        <tr r="DF24" s="1"/>
        <tr r="DF24" s="1"/>
      </tp>
      <tp>
        <v>0</v>
        <stp/>
        <stp>BID</stp>
        <stp>.SPY250506C563</stp>
        <tr r="DE23" s="1"/>
        <tr r="DE23" s="1"/>
      </tp>
      <tp>
        <v>4.17</v>
        <stp/>
        <stp>BID</stp>
        <stp>.SPY250506P563</stp>
        <tr r="DF23" s="1"/>
        <tr r="DF23" s="1"/>
      </tp>
      <tp>
        <v>0.02</v>
        <stp/>
        <stp>BID</stp>
        <stp>.SPY250506C560</stp>
        <tr r="DE26" s="1"/>
        <tr r="DE26" s="1"/>
      </tp>
      <tp>
        <v>1.2</v>
        <stp/>
        <stp>BID</stp>
        <stp>.SPY250506P560</stp>
        <tr r="DF26" s="1"/>
        <tr r="DF26" s="1"/>
      </tp>
      <tp>
        <v>0.01</v>
        <stp/>
        <stp>BID</stp>
        <stp>.SPY250506C561</stp>
        <tr r="DE25" s="1"/>
        <tr r="DE25" s="1"/>
      </tp>
      <tp>
        <v>2.17</v>
        <stp/>
        <stp>BID</stp>
        <stp>.SPY250506P561</stp>
        <tr r="DF25" s="1"/>
        <tr r="DF25" s="1"/>
      </tp>
      <tp>
        <v>0</v>
        <stp/>
        <stp>BID</stp>
        <stp>.SPY250506C582</stp>
        <tr r="DE4" s="1"/>
        <tr r="DE4" s="1"/>
      </tp>
      <tp>
        <v>23</v>
        <stp/>
        <stp>BID</stp>
        <stp>.SPY250506P582</stp>
        <tr r="DF4" s="1"/>
        <tr r="DF4" s="1"/>
      </tp>
      <tp>
        <v>0</v>
        <stp/>
        <stp>BID</stp>
        <stp>.SPY250506C580</stp>
        <tr r="DE6" s="1"/>
        <tr r="DE6" s="1"/>
      </tp>
      <tp>
        <v>21</v>
        <stp/>
        <stp>BID</stp>
        <stp>.SPY250506P580</stp>
        <tr r="DF6" s="1"/>
        <tr r="DF6" s="1"/>
      </tp>
      <tp>
        <v>0</v>
        <stp/>
        <stp>BID</stp>
        <stp>.SPY250506C581</stp>
        <tr r="DE5" s="1"/>
        <tr r="DE5" s="1"/>
      </tp>
      <tp>
        <v>22</v>
        <stp/>
        <stp>BID</stp>
        <stp>.SPY250506P581</stp>
        <tr r="DF5" s="1"/>
        <tr r="DF5" s="1"/>
      </tp>
      <tp>
        <v>0.01</v>
        <stp/>
        <stp>ASK</stp>
        <stp>.SPY250506C580</stp>
        <tr r="DC6" s="1"/>
        <tr r="DC6" s="1"/>
      </tp>
      <tp>
        <v>21.3</v>
        <stp/>
        <stp>ASK</stp>
        <stp>.SPY250506P580</stp>
        <tr r="DD6" s="1"/>
        <tr r="DD6" s="1"/>
      </tp>
      <tp>
        <v>0.01</v>
        <stp/>
        <stp>ASK</stp>
        <stp>.SPY250506C581</stp>
        <tr r="DC5" s="1"/>
        <tr r="DC5" s="1"/>
      </tp>
      <tp>
        <v>22.4</v>
        <stp/>
        <stp>ASK</stp>
        <stp>.SPY250506P581</stp>
        <tr r="DD5" s="1"/>
        <tr r="DD5" s="1"/>
      </tp>
      <tp>
        <v>0.01</v>
        <stp/>
        <stp>ASK</stp>
        <stp>.SPY250506C582</stp>
        <tr r="DC4" s="1"/>
        <tr r="DC4" s="1"/>
      </tp>
      <tp>
        <v>23.4</v>
        <stp/>
        <stp>ASK</stp>
        <stp>.SPY250506P582</stp>
        <tr r="DD4" s="1"/>
        <tr r="DD4" s="1"/>
      </tp>
      <tp t="s">
        <v>25.79%</v>
        <stp/>
        <stp>IMPL_VOL</stp>
        <stp>.SPXW250509C5520</stp>
        <tr r="EN120" s="1"/>
      </tp>
      <tp t="s">
        <v>27.13%</v>
        <stp/>
        <stp>IMPL_VOL</stp>
        <stp>.SPXW250509P5520</stp>
        <tr r="EO120" s="1"/>
      </tp>
      <tp t="s">
        <v>25.62%</v>
        <stp/>
        <stp>IMPL_VOL</stp>
        <stp>.SPXW250509C5530</stp>
        <tr r="EN119" s="1"/>
      </tp>
      <tp t="s">
        <v>26.87%</v>
        <stp/>
        <stp>IMPL_VOL</stp>
        <stp>.SPXW250509P5530</stp>
        <tr r="EO119" s="1"/>
      </tp>
      <tp t="s">
        <v>26.14%</v>
        <stp/>
        <stp>IMPL_VOL</stp>
        <stp>.SPXW250509C5500</stp>
        <tr r="EN122" s="1"/>
      </tp>
      <tp t="s">
        <v>27.58%</v>
        <stp/>
        <stp>IMPL_VOL</stp>
        <stp>.SPXW250509P5500</stp>
        <tr r="EO122" s="1"/>
      </tp>
      <tp t="s">
        <v>25.95%</v>
        <stp/>
        <stp>IMPL_VOL</stp>
        <stp>.SPXW250509C5510</stp>
        <tr r="EN121" s="1"/>
      </tp>
      <tp t="s">
        <v>27.35%</v>
        <stp/>
        <stp>IMPL_VOL</stp>
        <stp>.SPXW250509P5510</stp>
        <tr r="EO121" s="1"/>
      </tp>
      <tp t="s">
        <v>20.17%</v>
        <stp/>
        <stp>IMPL_VOL</stp>
        <stp>.SPXW250506C5590</stp>
        <tr r="EL113" s="1"/>
      </tp>
      <tp t="s">
        <v>25.06%</v>
        <stp/>
        <stp>IMPL_VOL</stp>
        <stp>.SPXW250509C5560</stp>
        <tr r="EN116" s="1"/>
      </tp>
      <tp t="s">
        <v>23.17%</v>
        <stp/>
        <stp>IMPL_VOL</stp>
        <stp>.SPXW250516C5490</stp>
        <tr r="EP123" s="1"/>
      </tp>
      <tp t="s">
        <v>17.24%</v>
        <stp/>
        <stp>IMPL_VOL</stp>
        <stp>.SPXW250506P5590</stp>
        <tr r="EM113" s="1"/>
      </tp>
      <tp t="s">
        <v>26.18%</v>
        <stp/>
        <stp>IMPL_VOL</stp>
        <stp>.SPXW250509P5560</stp>
        <tr r="EO116" s="1"/>
      </tp>
      <tp t="s">
        <v>24.77%</v>
        <stp/>
        <stp>IMPL_VOL</stp>
        <stp>.SPXW250516P5490</stp>
        <tr r="EQ123" s="1"/>
      </tp>
      <tp t="s">
        <v>51.45%</v>
        <stp/>
        <stp>IMPL_VOL</stp>
        <stp>.SPXW250506C5580</stp>
        <tr r="EL114" s="1"/>
      </tp>
      <tp t="s">
        <v>24.85%</v>
        <stp/>
        <stp>IMPL_VOL</stp>
        <stp>.SPXW250509C5570</stp>
        <tr r="EN115" s="1"/>
      </tp>
      <tp t="s">
        <v>23.40%</v>
        <stp/>
        <stp>IMPL_VOL</stp>
        <stp>.SPXW250516C5480</stp>
        <tr r="EP124" s="1"/>
      </tp>
      <tp t="s">
        <v>25.90%</v>
        <stp/>
        <stp>IMPL_VOL</stp>
        <stp>.SPXW250506P5580</stp>
        <tr r="EM114" s="1"/>
      </tp>
      <tp t="s">
        <v>25.95%</v>
        <stp/>
        <stp>IMPL_VOL</stp>
        <stp>.SPXW250509P5570</stp>
        <tr r="EO115" s="1"/>
      </tp>
      <tp t="s">
        <v>24.98%</v>
        <stp/>
        <stp>IMPL_VOL</stp>
        <stp>.SPXW250516P5480</stp>
        <tr r="EQ124" s="1"/>
      </tp>
      <tp t="s">
        <v>25.43%</v>
        <stp/>
        <stp>IMPL_VOL</stp>
        <stp>.SPXW250509C5540</stp>
        <tr r="EN118" s="1"/>
      </tp>
      <tp t="s">
        <v>26.63%</v>
        <stp/>
        <stp>IMPL_VOL</stp>
        <stp>.SPXW250509P5540</stp>
        <tr r="EO118" s="1"/>
      </tp>
      <tp t="s">
        <v>25.25%</v>
        <stp/>
        <stp>IMPL_VOL</stp>
        <stp>.SPXW250509C5550</stp>
        <tr r="EN117" s="1"/>
      </tp>
      <tp t="s">
        <v>26.43%</v>
        <stp/>
        <stp>IMPL_VOL</stp>
        <stp>.SPXW250509P5550</stp>
        <tr r="EO117" s="1"/>
      </tp>
      <tp t="s">
        <v>69.00%</v>
        <stp/>
        <stp>IMPL_VOL</stp>
        <stp>.SPXW250506C5550</stp>
        <tr r="EL117" s="1"/>
      </tp>
      <tp t="s">
        <v>23.77%</v>
        <stp/>
        <stp>IMPL_VOL</stp>
        <stp>.SPXW250516C5450</stp>
        <tr r="EP127" s="1"/>
      </tp>
      <tp t="s">
        <v>50.63%</v>
        <stp/>
        <stp>IMPL_VOL</stp>
        <stp>.SPXW250506P5550</stp>
        <tr r="EM117" s="1"/>
      </tp>
      <tp t="s">
        <v>25.57%</v>
        <stp/>
        <stp>IMPL_VOL</stp>
        <stp>.SPXW250516P5450</stp>
        <tr r="EQ127" s="1"/>
      </tp>
      <tp t="s">
        <v>79.13%</v>
        <stp/>
        <stp>IMPL_VOL</stp>
        <stp>.SPXW250506C5540</stp>
        <tr r="EL118" s="1"/>
      </tp>
      <tp t="s">
        <v>23.91%</v>
        <stp/>
        <stp>IMPL_VOL</stp>
        <stp>.SPXW250516C5440</stp>
        <tr r="EP128" s="1"/>
      </tp>
      <tp t="s">
        <v>58.62%</v>
        <stp/>
        <stp>IMPL_VOL</stp>
        <stp>.SPXW250506P5540</stp>
        <tr r="EM118" s="1"/>
      </tp>
      <tp t="s">
        <v>25.75%</v>
        <stp/>
        <stp>IMPL_VOL</stp>
        <stp>.SPXW250516P5440</stp>
        <tr r="EQ128" s="1"/>
      </tp>
      <tp t="s">
        <v>48.08%</v>
        <stp/>
        <stp>IMPL_VOL</stp>
        <stp>.SPXW250506C5570</stp>
        <tr r="EL115" s="1"/>
      </tp>
      <tp t="s">
        <v>24.66%</v>
        <stp/>
        <stp>IMPL_VOL</stp>
        <stp>.SPXW250509C5580</stp>
        <tr r="EN114" s="1"/>
      </tp>
      <tp t="s">
        <v>23.61%</v>
        <stp/>
        <stp>IMPL_VOL</stp>
        <stp>.SPXW250516C5470</stp>
        <tr r="EP125" s="1"/>
      </tp>
      <tp t="s">
        <v>34.33%</v>
        <stp/>
        <stp>IMPL_VOL</stp>
        <stp>.SPXW250506P5570</stp>
        <tr r="EM115" s="1"/>
      </tp>
      <tp t="s">
        <v>25.71%</v>
        <stp/>
        <stp>IMPL_VOL</stp>
        <stp>.SPXW250509P5580</stp>
        <tr r="EO114" s="1"/>
      </tp>
      <tp t="s">
        <v>25.19%</v>
        <stp/>
        <stp>IMPL_VOL</stp>
        <stp>.SPXW250516P5470</stp>
        <tr r="EQ125" s="1"/>
      </tp>
      <tp t="s">
        <v>58.67%</v>
        <stp/>
        <stp>IMPL_VOL</stp>
        <stp>.SPXW250506C5560</stp>
        <tr r="EL116" s="1"/>
      </tp>
      <tp t="s">
        <v>24.44%</v>
        <stp/>
        <stp>IMPL_VOL</stp>
        <stp>.SPXW250509C5590</stp>
        <tr r="EN113" s="1"/>
      </tp>
      <tp t="s">
        <v>23.79%</v>
        <stp/>
        <stp>IMPL_VOL</stp>
        <stp>.SPXW250516C5460</stp>
        <tr r="EP126" s="1"/>
      </tp>
      <tp t="s">
        <v>42.55%</v>
        <stp/>
        <stp>IMPL_VOL</stp>
        <stp>.SPXW250506P5560</stp>
        <tr r="EM116" s="1"/>
      </tp>
      <tp t="s">
        <v>25.48%</v>
        <stp/>
        <stp>IMPL_VOL</stp>
        <stp>.SPXW250509P5590</stp>
        <tr r="EO113" s="1"/>
      </tp>
      <tp t="s">
        <v>25.38%</v>
        <stp/>
        <stp>IMPL_VOL</stp>
        <stp>.SPXW250516P5460</stp>
        <tr r="EQ126" s="1"/>
      </tp>
      <tp t="s">
        <v>108.69%</v>
        <stp/>
        <stp>IMPL_VOL</stp>
        <stp>.SPXW250506C5510</stp>
        <tr r="EL121" s="1"/>
      </tp>
      <tp t="s">
        <v>82.19%</v>
        <stp/>
        <stp>IMPL_VOL</stp>
        <stp>.SPXW250506P5510</stp>
        <tr r="EM121" s="1"/>
      </tp>
      <tp t="s">
        <v>118.33%</v>
        <stp/>
        <stp>IMPL_VOL</stp>
        <stp>.SPXW250506C5500</stp>
        <tr r="EL122" s="1"/>
      </tp>
      <tp t="s">
        <v>89.66%</v>
        <stp/>
        <stp>IMPL_VOL</stp>
        <stp>.SPXW250506P5500</stp>
        <tr r="EM122" s="1"/>
      </tp>
      <tp t="s">
        <v>89.10%</v>
        <stp/>
        <stp>IMPL_VOL</stp>
        <stp>.SPXW250506C5530</stp>
        <tr r="EL119" s="1"/>
      </tp>
      <tp t="s">
        <v>23.88%</v>
        <stp/>
        <stp>IMPL_VOL</stp>
        <stp>.SPXW250516C5430</stp>
        <tr r="EP129" s="1"/>
      </tp>
      <tp t="s">
        <v>66.55%</v>
        <stp/>
        <stp>IMPL_VOL</stp>
        <stp>.SPXW250506P5530</stp>
        <tr r="EM119" s="1"/>
      </tp>
      <tp t="s">
        <v>25.96%</v>
        <stp/>
        <stp>IMPL_VOL</stp>
        <stp>.SPXW250516P5430</stp>
        <tr r="EQ129" s="1"/>
      </tp>
      <tp t="s">
        <v>98.95%</v>
        <stp/>
        <stp>IMPL_VOL</stp>
        <stp>.SPXW250506C5520</stp>
        <tr r="EL120" s="1"/>
      </tp>
      <tp t="s">
        <v>24.09%</v>
        <stp/>
        <stp>IMPL_VOL</stp>
        <stp>.SPXW250516C5420</stp>
        <tr r="EP130" s="1"/>
      </tp>
      <tp t="s">
        <v>74.29%</v>
        <stp/>
        <stp>IMPL_VOL</stp>
        <stp>.SPXW250506P5520</stp>
        <tr r="EM120" s="1"/>
      </tp>
      <tp t="s">
        <v>26.16%</v>
        <stp/>
        <stp>IMPL_VOL</stp>
        <stp>.SPXW250516P5420</stp>
        <tr r="EQ130" s="1"/>
      </tp>
      <tp t="s">
        <v>27.71%</v>
        <stp/>
        <stp>IMPL_VOL</stp>
        <stp>.QQQ250516C474</stp>
        <tr r="EP73" s="1"/>
      </tp>
      <tp t="s">
        <v>27.03%</v>
        <stp/>
        <stp>IMPL_VOL</stp>
        <stp>.QQQ250516P474</stp>
        <tr r="EQ73" s="1"/>
      </tp>
      <tp t="s">
        <v>27.66%</v>
        <stp/>
        <stp>IMPL_VOL</stp>
        <stp>.QQQ250516C475</stp>
        <tr r="EP72" s="1"/>
      </tp>
      <tp t="s">
        <v>26.81%</v>
        <stp/>
        <stp>IMPL_VOL</stp>
        <stp>.QQQ250516P475</stp>
        <tr r="EQ72" s="1"/>
      </tp>
      <tp t="s">
        <v>30.49%</v>
        <stp/>
        <stp>IMPL_VOL</stp>
        <stp>.QQQ250509C469</stp>
        <tr r="EN78" s="1"/>
      </tp>
      <tp t="s">
        <v>27.14%</v>
        <stp/>
        <stp>IMPL_VOL</stp>
        <stp>.QQQ250516C476</stp>
        <tr r="EP71" s="1"/>
      </tp>
      <tp t="s">
        <v>31.40%</v>
        <stp/>
        <stp>IMPL_VOL</stp>
        <stp>.QQQ250509P469</stp>
        <tr r="EO78" s="1"/>
      </tp>
      <tp t="s">
        <v>26.61%</v>
        <stp/>
        <stp>IMPL_VOL</stp>
        <stp>.QQQ250516P476</stp>
        <tr r="EQ71" s="1"/>
      </tp>
      <tp t="s">
        <v>30.76%</v>
        <stp/>
        <stp>IMPL_VOL</stp>
        <stp>.QQQ250509C468</stp>
        <tr r="EN79" s="1"/>
      </tp>
      <tp t="s">
        <v>26.72%</v>
        <stp/>
        <stp>IMPL_VOL</stp>
        <stp>.QQQ250516C477</stp>
        <tr r="EP70" s="1"/>
      </tp>
      <tp t="s">
        <v>31.63%</v>
        <stp/>
        <stp>IMPL_VOL</stp>
        <stp>.QQQ250509P468</stp>
        <tr r="EO79" s="1"/>
      </tp>
      <tp t="s">
        <v>26.39%</v>
        <stp/>
        <stp>IMPL_VOL</stp>
        <stp>.QQQ250516P477</stp>
        <tr r="EQ70" s="1"/>
      </tp>
      <tp t="s">
        <v>28.46%</v>
        <stp/>
        <stp>IMPL_VOL</stp>
        <stp>.QQQ250516C470</stp>
        <tr r="EP77" s="1"/>
      </tp>
      <tp t="s">
        <v>27.87%</v>
        <stp/>
        <stp>IMPL_VOL</stp>
        <stp>.QQQ250516P470</stp>
        <tr r="EQ77" s="1"/>
      </tp>
      <tp t="s">
        <v>28.11%</v>
        <stp/>
        <stp>IMPL_VOL</stp>
        <stp>.QQQ250516C471</stp>
        <tr r="EP76" s="1"/>
      </tp>
      <tp t="s">
        <v>27.66%</v>
        <stp/>
        <stp>IMPL_VOL</stp>
        <stp>.QQQ250516P471</stp>
        <tr r="EQ76" s="1"/>
      </tp>
      <tp t="s">
        <v>27.93%</v>
        <stp/>
        <stp>IMPL_VOL</stp>
        <stp>.QQQ250516C472</stp>
        <tr r="EP75" s="1"/>
      </tp>
      <tp t="s">
        <v>27.45%</v>
        <stp/>
        <stp>IMPL_VOL</stp>
        <stp>.QQQ250516P472</stp>
        <tr r="EQ75" s="1"/>
      </tp>
      <tp t="s">
        <v>27.73%</v>
        <stp/>
        <stp>IMPL_VOL</stp>
        <stp>.QQQ250516C473</stp>
        <tr r="EP74" s="1"/>
      </tp>
      <tp t="s">
        <v>27.25%</v>
        <stp/>
        <stp>IMPL_VOL</stp>
        <stp>.QQQ250516P473</stp>
        <tr r="EQ74" s="1"/>
      </tp>
      <tp t="s">
        <v>147.91%</v>
        <stp/>
        <stp>IMPL_VOL</stp>
        <stp>.QQQ250506C468</stp>
        <tr r="EL79" s="1"/>
      </tp>
      <tp t="s">
        <v>26.56%</v>
        <stp/>
        <stp>IMPL_VOL</stp>
        <stp>.QQQ250516C478</stp>
        <tr r="EP69" s="1"/>
      </tp>
      <tp t="s">
        <v>138.82%</v>
        <stp/>
        <stp>IMPL_VOL</stp>
        <stp>.QQQ250506P468</stp>
        <tr r="EM79" s="1"/>
      </tp>
      <tp t="s">
        <v>26.19%</v>
        <stp/>
        <stp>IMPL_VOL</stp>
        <stp>.QQQ250516P478</stp>
        <tr r="EQ69" s="1"/>
      </tp>
      <tp t="s">
        <v>--</v>
        <stp/>
        <stp>IMPL_VOL</stp>
        <stp>.QQQ250506C469</stp>
        <tr r="EL78" s="1"/>
      </tp>
      <tp t="s">
        <v>26.30%</v>
        <stp/>
        <stp>IMPL_VOL</stp>
        <stp>.QQQ250516C479</stp>
        <tr r="EP68" s="1"/>
      </tp>
      <tp t="s">
        <v>129.42%</v>
        <stp/>
        <stp>IMPL_VOL</stp>
        <stp>.QQQ250506P469</stp>
        <tr r="EM78" s="1"/>
      </tp>
      <tp t="s">
        <v>25.96%</v>
        <stp/>
        <stp>IMPL_VOL</stp>
        <stp>.QQQ250516P479</stp>
        <tr r="EQ68" s="1"/>
      </tp>
      <tp t="s">
        <v>0.00%</v>
        <stp/>
        <stp>IMPL_VOL</stp>
        <stp>.QQQ250506C474</stp>
        <tr r="EL73" s="1"/>
      </tp>
      <tp t="s">
        <v>81.64%</v>
        <stp/>
        <stp>IMPL_VOL</stp>
        <stp>.QQQ250506P474</stp>
        <tr r="EM73" s="1"/>
      </tp>
      <tp t="s">
        <v>--</v>
        <stp/>
        <stp>IMPL_VOL</stp>
        <stp>.QQQ250506C475</stp>
        <tr r="EL72" s="1"/>
      </tp>
      <tp t="s">
        <v>71.85%</v>
        <stp/>
        <stp>IMPL_VOL</stp>
        <stp>.QQQ250506P475</stp>
        <tr r="EM72" s="1"/>
      </tp>
      <tp t="s">
        <v>66.26%</v>
        <stp/>
        <stp>IMPL_VOL</stp>
        <stp>.QQQ250506C476</stp>
        <tr r="EL71" s="1"/>
      </tp>
      <tp t="s">
        <v>29.82%</v>
        <stp/>
        <stp>IMPL_VOL</stp>
        <stp>.QQQ250509C479</stp>
        <tr r="EN68" s="1"/>
      </tp>
      <tp t="s">
        <v>61.94%</v>
        <stp/>
        <stp>IMPL_VOL</stp>
        <stp>.QQQ250506P476</stp>
        <tr r="EM71" s="1"/>
      </tp>
      <tp t="s">
        <v>29.10%</v>
        <stp/>
        <stp>IMPL_VOL</stp>
        <stp>.QQQ250509P479</stp>
        <tr r="EO68" s="1"/>
      </tp>
      <tp t="s">
        <v>55.74%</v>
        <stp/>
        <stp>IMPL_VOL</stp>
        <stp>.QQQ250506C477</stp>
        <tr r="EL70" s="1"/>
      </tp>
      <tp t="s">
        <v>30.05%</v>
        <stp/>
        <stp>IMPL_VOL</stp>
        <stp>.QQQ250509C478</stp>
        <tr r="EN69" s="1"/>
      </tp>
      <tp t="s">
        <v>51.89%</v>
        <stp/>
        <stp>IMPL_VOL</stp>
        <stp>.QQQ250506P477</stp>
        <tr r="EM70" s="1"/>
      </tp>
      <tp t="s">
        <v>29.32%</v>
        <stp/>
        <stp>IMPL_VOL</stp>
        <stp>.QQQ250509P478</stp>
        <tr r="EO69" s="1"/>
      </tp>
      <tp t="s">
        <v>--</v>
        <stp/>
        <stp>IMPL_VOL</stp>
        <stp>.QQQ250506C470</stp>
        <tr r="EL77" s="1"/>
      </tp>
      <tp t="s">
        <v>119.98%</v>
        <stp/>
        <stp>IMPL_VOL</stp>
        <stp>.QQQ250506P470</stp>
        <tr r="EM77" s="1"/>
      </tp>
      <tp t="s">
        <v>--</v>
        <stp/>
        <stp>IMPL_VOL</stp>
        <stp>.QQQ250506C471</stp>
        <tr r="EL76" s="1"/>
      </tp>
      <tp t="s">
        <v>110.49%</v>
        <stp/>
        <stp>IMPL_VOL</stp>
        <stp>.QQQ250506P471</stp>
        <tr r="EM76" s="1"/>
      </tp>
      <tp t="s">
        <v>--</v>
        <stp/>
        <stp>IMPL_VOL</stp>
        <stp>.QQQ250506C472</stp>
        <tr r="EL75" s="1"/>
      </tp>
      <tp t="s">
        <v>100.94%</v>
        <stp/>
        <stp>IMPL_VOL</stp>
        <stp>.QQQ250506P472</stp>
        <tr r="EM75" s="1"/>
      </tp>
      <tp t="s">
        <v>--</v>
        <stp/>
        <stp>IMPL_VOL</stp>
        <stp>.QQQ250506C473</stp>
        <tr r="EL74" s="1"/>
      </tp>
      <tp t="s">
        <v>91.33%</v>
        <stp/>
        <stp>IMPL_VOL</stp>
        <stp>.QQQ250506P473</stp>
        <tr r="EM74" s="1"/>
      </tp>
      <tp t="s">
        <v>29.94%</v>
        <stp/>
        <stp>IMPL_VOL</stp>
        <stp>.QQQ250509C473</stp>
        <tr r="EN74" s="1"/>
      </tp>
      <tp t="s">
        <v>30.49%</v>
        <stp/>
        <stp>IMPL_VOL</stp>
        <stp>.QQQ250509P473</stp>
        <tr r="EO74" s="1"/>
      </tp>
      <tp t="s">
        <v>30.58%</v>
        <stp/>
        <stp>IMPL_VOL</stp>
        <stp>.QQQ250509C472</stp>
        <tr r="EN75" s="1"/>
      </tp>
      <tp t="s">
        <v>30.70%</v>
        <stp/>
        <stp>IMPL_VOL</stp>
        <stp>.QQQ250509P472</stp>
        <tr r="EO75" s="1"/>
      </tp>
      <tp t="s">
        <v>31.42%</v>
        <stp/>
        <stp>IMPL_VOL</stp>
        <stp>.QQQ250509C471</stp>
        <tr r="EN76" s="1"/>
      </tp>
      <tp t="s">
        <v>30.91%</v>
        <stp/>
        <stp>IMPL_VOL</stp>
        <stp>.QQQ250509P471</stp>
        <tr r="EO76" s="1"/>
      </tp>
      <tp t="s">
        <v>31.67%</v>
        <stp/>
        <stp>IMPL_VOL</stp>
        <stp>.QQQ250509C470</stp>
        <tr r="EN77" s="1"/>
      </tp>
      <tp t="s">
        <v>31.21%</v>
        <stp/>
        <stp>IMPL_VOL</stp>
        <stp>.QQQ250509P470</stp>
        <tr r="EO77" s="1"/>
      </tp>
      <tp t="s">
        <v>--</v>
        <stp/>
        <stp>IMPL_VOL</stp>
        <stp>.QQQ250506C478</stp>
        <tr r="EL69" s="1"/>
      </tp>
      <tp t="s">
        <v>30.36%</v>
        <stp/>
        <stp>IMPL_VOL</stp>
        <stp>.QQQ250509C477</stp>
        <tr r="EN70" s="1"/>
      </tp>
      <tp t="s">
        <v>28.77%</v>
        <stp/>
        <stp>IMPL_VOL</stp>
        <stp>.QQQ250516C468</stp>
        <tr r="EP79" s="1"/>
      </tp>
      <tp t="s">
        <v>41.64%</v>
        <stp/>
        <stp>IMPL_VOL</stp>
        <stp>.QQQ250506P478</stp>
        <tr r="EM69" s="1"/>
      </tp>
      <tp t="s">
        <v>29.58%</v>
        <stp/>
        <stp>IMPL_VOL</stp>
        <stp>.QQQ250509P477</stp>
        <tr r="EO70" s="1"/>
      </tp>
      <tp t="s">
        <v>28.27%</v>
        <stp/>
        <stp>IMPL_VOL</stp>
        <stp>.QQQ250516P468</stp>
        <tr r="EQ79" s="1"/>
      </tp>
      <tp t="s">
        <v>36.08%</v>
        <stp/>
        <stp>IMPL_VOL</stp>
        <stp>.QQQ250506C479</stp>
        <tr r="EL68" s="1"/>
      </tp>
      <tp t="s">
        <v>30.60%</v>
        <stp/>
        <stp>IMPL_VOL</stp>
        <stp>.QQQ250509C476</stp>
        <tr r="EN71" s="1"/>
      </tp>
      <tp t="s">
        <v>28.64%</v>
        <stp/>
        <stp>IMPL_VOL</stp>
        <stp>.QQQ250516C469</stp>
        <tr r="EP78" s="1"/>
      </tp>
      <tp t="s">
        <v>31.11%</v>
        <stp/>
        <stp>IMPL_VOL</stp>
        <stp>.QQQ250506P479</stp>
        <tr r="EM68" s="1"/>
      </tp>
      <tp t="s">
        <v>29.82%</v>
        <stp/>
        <stp>IMPL_VOL</stp>
        <stp>.QQQ250509P476</stp>
        <tr r="EO71" s="1"/>
      </tp>
      <tp t="s">
        <v>28.06%</v>
        <stp/>
        <stp>IMPL_VOL</stp>
        <stp>.QQQ250516P469</stp>
        <tr r="EQ78" s="1"/>
      </tp>
      <tp t="s">
        <v>31.03%</v>
        <stp/>
        <stp>IMPL_VOL</stp>
        <stp>.QQQ250509C475</stp>
        <tr r="EN72" s="1"/>
      </tp>
      <tp t="s">
        <v>30.06%</v>
        <stp/>
        <stp>IMPL_VOL</stp>
        <stp>.QQQ250509P475</stp>
        <tr r="EO72" s="1"/>
      </tp>
      <tp t="s">
        <v>30.74%</v>
        <stp/>
        <stp>IMPL_VOL</stp>
        <stp>.QQQ250509C474</stp>
        <tr r="EN73" s="1"/>
      </tp>
      <tp t="s">
        <v>30.27%</v>
        <stp/>
        <stp>IMPL_VOL</stp>
        <stp>.QQQ250509P474</stp>
        <tr r="EO73" s="1"/>
      </tp>
      <tp t="s">
        <v>30.50%</v>
        <stp/>
        <stp>IMPL_VOL</stp>
        <stp>.QQQ250506C484</stp>
        <tr r="EL63" s="1"/>
      </tp>
      <tp t="s">
        <v>23.48%</v>
        <stp/>
        <stp>IMPL_VOL</stp>
        <stp>.QQQ250516C494</stp>
        <tr r="EP53" s="1"/>
      </tp>
      <tp t="s">
        <v>37.20%</v>
        <stp/>
        <stp>IMPL_VOL</stp>
        <stp>.QQQ250506P484</stp>
        <tr r="EM63" s="1"/>
      </tp>
      <tp t="s">
        <v>24.26%</v>
        <stp/>
        <stp>IMPL_VOL</stp>
        <stp>.QQQ250516P494</stp>
        <tr r="EQ53" s="1"/>
      </tp>
      <tp t="s">
        <v>40.90%</v>
        <stp/>
        <stp>IMPL_VOL</stp>
        <stp>.QQQ250506C485</stp>
        <tr r="EL62" s="1"/>
      </tp>
      <tp t="s">
        <v>23.32%</v>
        <stp/>
        <stp>IMPL_VOL</stp>
        <stp>.QQQ250516C495</stp>
        <tr r="EP52" s="1"/>
      </tp>
      <tp t="s">
        <v>--</v>
        <stp/>
        <stp>IMPL_VOL</stp>
        <stp>.QQQ250506P485</stp>
        <tr r="EM62" s="1"/>
      </tp>
      <tp t="s">
        <v>24.05%</v>
        <stp/>
        <stp>IMPL_VOL</stp>
        <stp>.QQQ250516P495</stp>
        <tr r="EQ52" s="1"/>
      </tp>
      <tp t="s">
        <v>50.98%</v>
        <stp/>
        <stp>IMPL_VOL</stp>
        <stp>.QQQ250506C486</stp>
        <tr r="EL61" s="1"/>
      </tp>
      <tp t="s">
        <v>27.48%</v>
        <stp/>
        <stp>IMPL_VOL</stp>
        <stp>.QQQ250509C489</stp>
        <tr r="EN58" s="1"/>
      </tp>
      <tp t="s">
        <v>23.20%</v>
        <stp/>
        <stp>IMPL_VOL</stp>
        <stp>.QQQ250516C496</stp>
        <tr r="EP51" s="1"/>
      </tp>
      <tp t="s">
        <v>--</v>
        <stp/>
        <stp>IMPL_VOL</stp>
        <stp>.QQQ250506P486</stp>
        <tr r="EM61" s="1"/>
      </tp>
      <tp t="s">
        <v>26.15%</v>
        <stp/>
        <stp>IMPL_VOL</stp>
        <stp>.QQQ250509P489</stp>
        <tr r="EO58" s="1"/>
      </tp>
      <tp t="s">
        <v>24.17%</v>
        <stp/>
        <stp>IMPL_VOL</stp>
        <stp>.QQQ250516P496</stp>
        <tr r="EQ51" s="1"/>
      </tp>
      <tp t="s">
        <v>60.83%</v>
        <stp/>
        <stp>IMPL_VOL</stp>
        <stp>.QQQ250506C487</stp>
        <tr r="EL60" s="1"/>
      </tp>
      <tp t="s">
        <v>27.63%</v>
        <stp/>
        <stp>IMPL_VOL</stp>
        <stp>.QQQ250509C488</stp>
        <tr r="EN59" s="1"/>
      </tp>
      <tp t="s">
        <v>23.07%</v>
        <stp/>
        <stp>IMPL_VOL</stp>
        <stp>.QQQ250516C497</stp>
        <tr r="EP50" s="1"/>
      </tp>
      <tp t="s">
        <v>0.00%</v>
        <stp/>
        <stp>IMPL_VOL</stp>
        <stp>.QQQ250506P487</stp>
        <tr r="EM60" s="1"/>
      </tp>
      <tp t="s">
        <v>26.97%</v>
        <stp/>
        <stp>IMPL_VOL</stp>
        <stp>.QQQ250509P488</stp>
        <tr r="EO59" s="1"/>
      </tp>
      <tp t="s">
        <v>24.10%</v>
        <stp/>
        <stp>IMPL_VOL</stp>
        <stp>.QQQ250516P497</stp>
        <tr r="EQ50" s="1"/>
      </tp>
      <tp t="s">
        <v>21.98%</v>
        <stp/>
        <stp>IMPL_VOL</stp>
        <stp>.QQQ250506C480</stp>
        <tr r="EL67" s="1"/>
      </tp>
      <tp t="s">
        <v>24.11%</v>
        <stp/>
        <stp>IMPL_VOL</stp>
        <stp>.QQQ250516C490</stp>
        <tr r="EP57" s="1"/>
      </tp>
      <tp t="s">
        <v>24.30%</v>
        <stp/>
        <stp>IMPL_VOL</stp>
        <stp>.QQQ250506P480</stp>
        <tr r="EM67" s="1"/>
      </tp>
      <tp t="s">
        <v>23.73%</v>
        <stp/>
        <stp>IMPL_VOL</stp>
        <stp>.QQQ250516P490</stp>
        <tr r="EQ57" s="1"/>
      </tp>
      <tp t="s">
        <v>19.83%</v>
        <stp/>
        <stp>IMPL_VOL</stp>
        <stp>.QQQ250506C481</stp>
        <tr r="EL66" s="1"/>
      </tp>
      <tp t="s">
        <v>23.96%</v>
        <stp/>
        <stp>IMPL_VOL</stp>
        <stp>.QQQ250516C491</stp>
        <tr r="EP56" s="1"/>
      </tp>
      <tp t="s">
        <v>19.02%</v>
        <stp/>
        <stp>IMPL_VOL</stp>
        <stp>.QQQ250506P481</stp>
        <tr r="EM66" s="1"/>
      </tp>
      <tp t="s">
        <v>23.57%</v>
        <stp/>
        <stp>IMPL_VOL</stp>
        <stp>.QQQ250516P491</stp>
        <tr r="EQ56" s="1"/>
      </tp>
      <tp t="s">
        <v>19.44%</v>
        <stp/>
        <stp>IMPL_VOL</stp>
        <stp>.QQQ250506C482</stp>
        <tr r="EL65" s="1"/>
      </tp>
      <tp t="s">
        <v>23.80%</v>
        <stp/>
        <stp>IMPL_VOL</stp>
        <stp>.QQQ250516C492</stp>
        <tr r="EP55" s="1"/>
      </tp>
      <tp t="s">
        <v>18.66%</v>
        <stp/>
        <stp>IMPL_VOL</stp>
        <stp>.QQQ250506P482</stp>
        <tr r="EM65" s="1"/>
      </tp>
      <tp t="s">
        <v>23.48%</v>
        <stp/>
        <stp>IMPL_VOL</stp>
        <stp>.QQQ250516P492</stp>
        <tr r="EQ55" s="1"/>
      </tp>
      <tp t="s">
        <v>23.76%</v>
        <stp/>
        <stp>IMPL_VOL</stp>
        <stp>.QQQ250506C483</stp>
        <tr r="EL64" s="1"/>
      </tp>
      <tp t="s">
        <v>23.64%</v>
        <stp/>
        <stp>IMPL_VOL</stp>
        <stp>.QQQ250516C493</stp>
        <tr r="EP54" s="1"/>
      </tp>
      <tp t="s">
        <v>26.85%</v>
        <stp/>
        <stp>IMPL_VOL</stp>
        <stp>.QQQ250506P483</stp>
        <tr r="EM64" s="1"/>
      </tp>
      <tp t="s">
        <v>23.79%</v>
        <stp/>
        <stp>IMPL_VOL</stp>
        <stp>.QQQ250516P493</stp>
        <tr r="EQ54" s="1"/>
      </tp>
      <tp t="s">
        <v>28.75%</v>
        <stp/>
        <stp>IMPL_VOL</stp>
        <stp>.QQQ250509C483</stp>
        <tr r="EN64" s="1"/>
      </tp>
      <tp t="s">
        <v>28.07%</v>
        <stp/>
        <stp>IMPL_VOL</stp>
        <stp>.QQQ250509P483</stp>
        <tr r="EO64" s="1"/>
      </tp>
      <tp t="s">
        <v>28.99%</v>
        <stp/>
        <stp>IMPL_VOL</stp>
        <stp>.QQQ250509C482</stp>
        <tr r="EN65" s="1"/>
      </tp>
      <tp t="s">
        <v>28.32%</v>
        <stp/>
        <stp>IMPL_VOL</stp>
        <stp>.QQQ250509P482</stp>
        <tr r="EO65" s="1"/>
      </tp>
      <tp t="s">
        <v>29.25%</v>
        <stp/>
        <stp>IMPL_VOL</stp>
        <stp>.QQQ250509C481</stp>
        <tr r="EN66" s="1"/>
      </tp>
      <tp t="s">
        <v>28.58%</v>
        <stp/>
        <stp>IMPL_VOL</stp>
        <stp>.QQQ250509P481</stp>
        <tr r="EO66" s="1"/>
      </tp>
      <tp t="s">
        <v>29.56%</v>
        <stp/>
        <stp>IMPL_VOL</stp>
        <stp>.QQQ250509C480</stp>
        <tr r="EN67" s="1"/>
      </tp>
      <tp t="s">
        <v>28.82%</v>
        <stp/>
        <stp>IMPL_VOL</stp>
        <stp>.QQQ250509P480</stp>
        <tr r="EO67" s="1"/>
      </tp>
      <tp t="s">
        <v>70.48%</v>
        <stp/>
        <stp>IMPL_VOL</stp>
        <stp>.QQQ250506C488</stp>
        <tr r="EL59" s="1"/>
      </tp>
      <tp t="s">
        <v>27.85%</v>
        <stp/>
        <stp>IMPL_VOL</stp>
        <stp>.QQQ250509C487</stp>
        <tr r="EN60" s="1"/>
      </tp>
      <tp t="s">
        <v>22.93%</v>
        <stp/>
        <stp>IMPL_VOL</stp>
        <stp>.QQQ250516C498</stp>
        <tr r="EP49" s="1"/>
      </tp>
      <tp t="s">
        <v>--</v>
        <stp/>
        <stp>IMPL_VOL</stp>
        <stp>.QQQ250506P488</stp>
        <tr r="EM59" s="1"/>
      </tp>
      <tp t="s">
        <v>27.15%</v>
        <stp/>
        <stp>IMPL_VOL</stp>
        <stp>.QQQ250509P487</stp>
        <tr r="EO60" s="1"/>
      </tp>
      <tp t="s">
        <v>24.18%</v>
        <stp/>
        <stp>IMPL_VOL</stp>
        <stp>.QQQ250516P498</stp>
        <tr r="EQ49" s="1"/>
      </tp>
      <tp t="s">
        <v>79.97%</v>
        <stp/>
        <stp>IMPL_VOL</stp>
        <stp>.QQQ250506C489</stp>
        <tr r="EL58" s="1"/>
      </tp>
      <tp t="s">
        <v>28.02%</v>
        <stp/>
        <stp>IMPL_VOL</stp>
        <stp>.QQQ250509C486</stp>
        <tr r="EN61" s="1"/>
      </tp>
      <tp t="s">
        <v>22.82%</v>
        <stp/>
        <stp>IMPL_VOL</stp>
        <stp>.QQQ250516C499</stp>
        <tr r="EP48" s="1"/>
      </tp>
      <tp t="s">
        <v>104.40%</v>
        <stp/>
        <stp>IMPL_VOL</stp>
        <stp>.QQQ250506P489</stp>
        <tr r="EM58" s="1"/>
      </tp>
      <tp t="s">
        <v>27.41%</v>
        <stp/>
        <stp>IMPL_VOL</stp>
        <stp>.QQQ250509P486</stp>
        <tr r="EO61" s="1"/>
      </tp>
      <tp t="s">
        <v>24.15%</v>
        <stp/>
        <stp>IMPL_VOL</stp>
        <stp>.QQQ250516P499</stp>
        <tr r="EQ48" s="1"/>
      </tp>
      <tp t="s">
        <v>28.27%</v>
        <stp/>
        <stp>IMPL_VOL</stp>
        <stp>.QQQ250509C485</stp>
        <tr r="EN62" s="1"/>
      </tp>
      <tp t="s">
        <v>27.59%</v>
        <stp/>
        <stp>IMPL_VOL</stp>
        <stp>.QQQ250509P485</stp>
        <tr r="EO62" s="1"/>
      </tp>
      <tp t="s">
        <v>28.50%</v>
        <stp/>
        <stp>IMPL_VOL</stp>
        <stp>.QQQ250509C484</stp>
        <tr r="EN63" s="1"/>
      </tp>
      <tp t="s">
        <v>27.84%</v>
        <stp/>
        <stp>IMPL_VOL</stp>
        <stp>.QQQ250509P484</stp>
        <tr r="EO63" s="1"/>
      </tp>
      <tp t="s">
        <v>125.73%</v>
        <stp/>
        <stp>IMPL_VOL</stp>
        <stp>.QQQ250506C494</stp>
        <tr r="EL53" s="1"/>
      </tp>
      <tp t="s">
        <v>25.33%</v>
        <stp/>
        <stp>IMPL_VOL</stp>
        <stp>.QQQ250516C484</stp>
        <tr r="EP63" s="1"/>
      </tp>
      <tp t="s">
        <v>173.18%</v>
        <stp/>
        <stp>IMPL_VOL</stp>
        <stp>.QQQ250506P494</stp>
        <tr r="EM53" s="1"/>
      </tp>
      <tp t="s">
        <v>24.92%</v>
        <stp/>
        <stp>IMPL_VOL</stp>
        <stp>.QQQ250516P484</stp>
        <tr r="EQ63" s="1"/>
      </tp>
      <tp t="s">
        <v>134.61%</v>
        <stp/>
        <stp>IMPL_VOL</stp>
        <stp>.QQQ250506C495</stp>
        <tr r="EL52" s="1"/>
      </tp>
      <tp t="s">
        <v>25.11%</v>
        <stp/>
        <stp>IMPL_VOL</stp>
        <stp>.QQQ250516C485</stp>
        <tr r="EP62" s="1"/>
      </tp>
      <tp t="s">
        <v>186.91%</v>
        <stp/>
        <stp>IMPL_VOL</stp>
        <stp>.QQQ250506P495</stp>
        <tr r="EM52" s="1"/>
      </tp>
      <tp t="s">
        <v>24.54%</v>
        <stp/>
        <stp>IMPL_VOL</stp>
        <stp>.QQQ250516P485</stp>
        <tr r="EQ62" s="1"/>
      </tp>
      <tp t="s">
        <v>143.41%</v>
        <stp/>
        <stp>IMPL_VOL</stp>
        <stp>.QQQ250506C496</stp>
        <tr r="EL51" s="1"/>
      </tp>
      <tp t="s">
        <v>26.93%</v>
        <stp/>
        <stp>IMPL_VOL</stp>
        <stp>.QQQ250509C499</stp>
        <tr r="EN48" s="1"/>
      </tp>
      <tp t="s">
        <v>24.92%</v>
        <stp/>
        <stp>IMPL_VOL</stp>
        <stp>.QQQ250516C486</stp>
        <tr r="EP61" s="1"/>
      </tp>
      <tp t="s">
        <v>200.64%</v>
        <stp/>
        <stp>IMPL_VOL</stp>
        <stp>.QQQ250506P496</stp>
        <tr r="EM51" s="1"/>
      </tp>
      <tp t="s">
        <v>21.55%</v>
        <stp/>
        <stp>IMPL_VOL</stp>
        <stp>.QQQ250509P499</stp>
        <tr r="EO48" s="1"/>
      </tp>
      <tp t="s">
        <v>24.50%</v>
        <stp/>
        <stp>IMPL_VOL</stp>
        <stp>.QQQ250516P486</stp>
        <tr r="EQ61" s="1"/>
      </tp>
      <tp t="s">
        <v>152.15%</v>
        <stp/>
        <stp>IMPL_VOL</stp>
        <stp>.QQQ250506C497</stp>
        <tr r="EL50" s="1"/>
      </tp>
      <tp t="s">
        <v>26.89%</v>
        <stp/>
        <stp>IMPL_VOL</stp>
        <stp>.QQQ250509C498</stp>
        <tr r="EN49" s="1"/>
      </tp>
      <tp t="s">
        <v>24.71%</v>
        <stp/>
        <stp>IMPL_VOL</stp>
        <stp>.QQQ250516C487</stp>
        <tr r="EP60" s="1"/>
      </tp>
      <tp t="s">
        <v>215.80%</v>
        <stp/>
        <stp>IMPL_VOL</stp>
        <stp>.QQQ250506P497</stp>
        <tr r="EM50" s="1"/>
      </tp>
      <tp t="s">
        <v>21.67%</v>
        <stp/>
        <stp>IMPL_VOL</stp>
        <stp>.QQQ250509P498</stp>
        <tr r="EO49" s="1"/>
      </tp>
      <tp t="s">
        <v>24.31%</v>
        <stp/>
        <stp>IMPL_VOL</stp>
        <stp>.QQQ250516P487</stp>
        <tr r="EQ60" s="1"/>
      </tp>
      <tp t="s">
        <v>89.33%</v>
        <stp/>
        <stp>IMPL_VOL</stp>
        <stp>.QQQ250506C490</stp>
        <tr r="EL57" s="1"/>
      </tp>
      <tp t="s">
        <v>26.28%</v>
        <stp/>
        <stp>IMPL_VOL</stp>
        <stp>.QQQ250516C480</stp>
        <tr r="EP67" s="1"/>
      </tp>
      <tp t="s">
        <v>0.00%</v>
        <stp/>
        <stp>IMPL_VOL</stp>
        <stp>.QQQ250506P490</stp>
        <tr r="EM57" s="1"/>
      </tp>
      <tp t="s">
        <v>25.76%</v>
        <stp/>
        <stp>IMPL_VOL</stp>
        <stp>.QQQ250516P480</stp>
        <tr r="EQ67" s="1"/>
      </tp>
      <tp t="s">
        <v>98.58%</v>
        <stp/>
        <stp>IMPL_VOL</stp>
        <stp>.QQQ250506C491</stp>
        <tr r="EL56" s="1"/>
      </tp>
      <tp t="s">
        <v>26.00%</v>
        <stp/>
        <stp>IMPL_VOL</stp>
        <stp>.QQQ250516C481</stp>
        <tr r="EP66" s="1"/>
      </tp>
      <tp t="s">
        <v>132.02%</v>
        <stp/>
        <stp>IMPL_VOL</stp>
        <stp>.QQQ250506P491</stp>
        <tr r="EM56" s="1"/>
      </tp>
      <tp t="s">
        <v>25.54%</v>
        <stp/>
        <stp>IMPL_VOL</stp>
        <stp>.QQQ250516P481</stp>
        <tr r="EQ66" s="1"/>
      </tp>
      <tp t="s">
        <v>107.72%</v>
        <stp/>
        <stp>IMPL_VOL</stp>
        <stp>.QQQ250506C492</stp>
        <tr r="EL55" s="1"/>
      </tp>
      <tp t="s">
        <v>25.76%</v>
        <stp/>
        <stp>IMPL_VOL</stp>
        <stp>.QQQ250516C482</stp>
        <tr r="EP65" s="1"/>
      </tp>
      <tp t="s">
        <v>145.74%</v>
        <stp/>
        <stp>IMPL_VOL</stp>
        <stp>.QQQ250506P492</stp>
        <tr r="EM55" s="1"/>
      </tp>
      <tp t="s">
        <v>25.32%</v>
        <stp/>
        <stp>IMPL_VOL</stp>
        <stp>.QQQ250516P482</stp>
        <tr r="EQ65" s="1"/>
      </tp>
      <tp t="s">
        <v>116.77%</v>
        <stp/>
        <stp>IMPL_VOL</stp>
        <stp>.QQQ250506C493</stp>
        <tr r="EL54" s="1"/>
      </tp>
      <tp t="s">
        <v>25.55%</v>
        <stp/>
        <stp>IMPL_VOL</stp>
        <stp>.QQQ250516C483</stp>
        <tr r="EP64" s="1"/>
      </tp>
      <tp t="s">
        <v>159.46%</v>
        <stp/>
        <stp>IMPL_VOL</stp>
        <stp>.QQQ250506P493</stp>
        <tr r="EM54" s="1"/>
      </tp>
      <tp t="s">
        <v>25.12%</v>
        <stp/>
        <stp>IMPL_VOL</stp>
        <stp>.QQQ250516P483</stp>
        <tr r="EQ64" s="1"/>
      </tp>
      <tp t="s">
        <v>26.98%</v>
        <stp/>
        <stp>IMPL_VOL</stp>
        <stp>.QQQ250509C493</stp>
        <tr r="EN54" s="1"/>
      </tp>
      <tp t="s">
        <v>25.81%</v>
        <stp/>
        <stp>IMPL_VOL</stp>
        <stp>.QQQ250509P493</stp>
        <tr r="EO54" s="1"/>
      </tp>
      <tp t="s">
        <v>27.03%</v>
        <stp/>
        <stp>IMPL_VOL</stp>
        <stp>.QQQ250509C492</stp>
        <tr r="EN55" s="1"/>
      </tp>
      <tp t="s">
        <v>26.83%</v>
        <stp/>
        <stp>IMPL_VOL</stp>
        <stp>.QQQ250509P492</stp>
        <tr r="EO55" s="1"/>
      </tp>
      <tp t="s">
        <v>27.17%</v>
        <stp/>
        <stp>IMPL_VOL</stp>
        <stp>.QQQ250509C491</stp>
        <tr r="EN56" s="1"/>
      </tp>
      <tp t="s">
        <v>26.54%</v>
        <stp/>
        <stp>IMPL_VOL</stp>
        <stp>.QQQ250509P491</stp>
        <tr r="EO56" s="1"/>
      </tp>
      <tp t="s">
        <v>27.34%</v>
        <stp/>
        <stp>IMPL_VOL</stp>
        <stp>.QQQ250509C490</stp>
        <tr r="EN57" s="1"/>
      </tp>
      <tp t="s">
        <v>26.32%</v>
        <stp/>
        <stp>IMPL_VOL</stp>
        <stp>.QQQ250509P490</stp>
        <tr r="EO57" s="1"/>
      </tp>
      <tp t="s">
        <v>160.83%</v>
        <stp/>
        <stp>IMPL_VOL</stp>
        <stp>.QQQ250506C498</stp>
        <tr r="EL49" s="1"/>
      </tp>
      <tp t="s">
        <v>26.75%</v>
        <stp/>
        <stp>IMPL_VOL</stp>
        <stp>.QQQ250509C497</stp>
        <tr r="EN50" s="1"/>
      </tp>
      <tp t="s">
        <v>24.52%</v>
        <stp/>
        <stp>IMPL_VOL</stp>
        <stp>.QQQ250516C488</stp>
        <tr r="EP59" s="1"/>
      </tp>
      <tp t="s">
        <v>228.11%</v>
        <stp/>
        <stp>IMPL_VOL</stp>
        <stp>.QQQ250506P498</stp>
        <tr r="EM49" s="1"/>
      </tp>
      <tp t="s">
        <v>22.35%</v>
        <stp/>
        <stp>IMPL_VOL</stp>
        <stp>.QQQ250509P497</stp>
        <tr r="EO50" s="1"/>
      </tp>
      <tp t="s">
        <v>24.08%</v>
        <stp/>
        <stp>IMPL_VOL</stp>
        <stp>.QQQ250516P488</stp>
        <tr r="EQ59" s="1"/>
      </tp>
      <tp t="s">
        <v>169.44%</v>
        <stp/>
        <stp>IMPL_VOL</stp>
        <stp>.QQQ250506C499</stp>
        <tr r="EL48" s="1"/>
      </tp>
      <tp t="s">
        <v>26.77%</v>
        <stp/>
        <stp>IMPL_VOL</stp>
        <stp>.QQQ250509C496</stp>
        <tr r="EN51" s="1"/>
      </tp>
      <tp t="s">
        <v>24.32%</v>
        <stp/>
        <stp>IMPL_VOL</stp>
        <stp>.QQQ250516C489</stp>
        <tr r="EP58" s="1"/>
      </tp>
      <tp t="s">
        <v>241.83%</v>
        <stp/>
        <stp>IMPL_VOL</stp>
        <stp>.QQQ250506P499</stp>
        <tr r="EM48" s="1"/>
      </tp>
      <tp t="s">
        <v>22.80%</v>
        <stp/>
        <stp>IMPL_VOL</stp>
        <stp>.QQQ250509P496</stp>
        <tr r="EO51" s="1"/>
      </tp>
      <tp t="s">
        <v>23.92%</v>
        <stp/>
        <stp>IMPL_VOL</stp>
        <stp>.QQQ250516P489</stp>
        <tr r="EQ58" s="1"/>
      </tp>
      <tp t="s">
        <v>26.83%</v>
        <stp/>
        <stp>IMPL_VOL</stp>
        <stp>.QQQ250509C495</stp>
        <tr r="EN52" s="1"/>
      </tp>
      <tp t="s">
        <v>26.33%</v>
        <stp/>
        <stp>IMPL_VOL</stp>
        <stp>.QQQ250509P495</stp>
        <tr r="EO52" s="1"/>
      </tp>
      <tp t="s">
        <v>26.86%</v>
        <stp/>
        <stp>IMPL_VOL</stp>
        <stp>.QQQ250509C494</stp>
        <tr r="EN53" s="1"/>
      </tp>
      <tp t="s">
        <v>24.20%</v>
        <stp/>
        <stp>IMPL_VOL</stp>
        <stp>.QQQ250509P494</stp>
        <tr r="EO53" s="1"/>
      </tp>
      <tp t="s">
        <v>26.65%</v>
        <stp/>
        <stp>IMPL_VOL</stp>
        <stp>.SPXW250509C5420</stp>
        <tr r="EN130" s="1"/>
      </tp>
      <tp t="s">
        <v>29.41%</v>
        <stp/>
        <stp>IMPL_VOL</stp>
        <stp>.SPXW250509P5420</stp>
        <tr r="EO130" s="1"/>
      </tp>
      <tp t="s">
        <v>26.76%</v>
        <stp/>
        <stp>IMPL_VOL</stp>
        <stp>.SPXW250509C5430</stp>
        <tr r="EN129" s="1"/>
      </tp>
      <tp t="s">
        <v>29.11%</v>
        <stp/>
        <stp>IMPL_VOL</stp>
        <stp>.SPXW250509P5430</stp>
        <tr r="EO129" s="1"/>
      </tp>
      <tp t="s">
        <v>127.90%</v>
        <stp/>
        <stp>IMPL_VOL</stp>
        <stp>.SPXW250506C5490</stp>
        <tr r="EL123" s="1"/>
      </tp>
      <tp t="s">
        <v>26.56%</v>
        <stp/>
        <stp>IMPL_VOL</stp>
        <stp>.SPXW250509C5460</stp>
        <tr r="EN126" s="1"/>
      </tp>
      <tp t="s">
        <v>21.25%</v>
        <stp/>
        <stp>IMPL_VOL</stp>
        <stp>.SPXW250516C5590</stp>
        <tr r="EP113" s="1"/>
      </tp>
      <tp t="s">
        <v>97.30%</v>
        <stp/>
        <stp>IMPL_VOL</stp>
        <stp>.SPXW250506P5490</stp>
        <tr r="EM123" s="1"/>
      </tp>
      <tp t="s">
        <v>28.51%</v>
        <stp/>
        <stp>IMPL_VOL</stp>
        <stp>.SPXW250509P5460</stp>
        <tr r="EO126" s="1"/>
      </tp>
      <tp t="s">
        <v>22.79%</v>
        <stp/>
        <stp>IMPL_VOL</stp>
        <stp>.SPXW250516P5590</stp>
        <tr r="EQ113" s="1"/>
      </tp>
      <tp t="s">
        <v>137.40%</v>
        <stp/>
        <stp>IMPL_VOL</stp>
        <stp>.SPXW250506C5480</stp>
        <tr r="EL124" s="1"/>
      </tp>
      <tp t="s">
        <v>26.53%</v>
        <stp/>
        <stp>IMPL_VOL</stp>
        <stp>.SPXW250509C5470</stp>
        <tr r="EN125" s="1"/>
      </tp>
      <tp t="s">
        <v>21.44%</v>
        <stp/>
        <stp>IMPL_VOL</stp>
        <stp>.SPXW250516C5580</stp>
        <tr r="EP114" s="1"/>
      </tp>
      <tp t="s">
        <v>104.91%</v>
        <stp/>
        <stp>IMPL_VOL</stp>
        <stp>.SPXW250506P5480</stp>
        <tr r="EM124" s="1"/>
      </tp>
      <tp t="s">
        <v>28.27%</v>
        <stp/>
        <stp>IMPL_VOL</stp>
        <stp>.SPXW250509P5470</stp>
        <tr r="EO125" s="1"/>
      </tp>
      <tp t="s">
        <v>22.97%</v>
        <stp/>
        <stp>IMPL_VOL</stp>
        <stp>.SPXW250516P5580</stp>
        <tr r="EQ114" s="1"/>
      </tp>
      <tp t="s">
        <v>26.71%</v>
        <stp/>
        <stp>IMPL_VOL</stp>
        <stp>.SPXW250509C5440</stp>
        <tr r="EN128" s="1"/>
      </tp>
      <tp t="s">
        <v>28.93%</v>
        <stp/>
        <stp>IMPL_VOL</stp>
        <stp>.SPXW250509P5440</stp>
        <tr r="EO128" s="1"/>
      </tp>
      <tp t="s">
        <v>26.58%</v>
        <stp/>
        <stp>IMPL_VOL</stp>
        <stp>.SPXW250509C5450</stp>
        <tr r="EN127" s="1"/>
      </tp>
      <tp t="s">
        <v>28.73%</v>
        <stp/>
        <stp>IMPL_VOL</stp>
        <stp>.SPXW250509P5450</stp>
        <tr r="EO127" s="1"/>
      </tp>
      <tp t="s">
        <v>223.31%</v>
        <stp/>
        <stp>IMPL_VOL</stp>
        <stp>.SPXW250506C5450</stp>
        <tr r="EL127" s="1"/>
      </tp>
      <tp t="s">
        <v>21.98%</v>
        <stp/>
        <stp>IMPL_VOL</stp>
        <stp>.SPXW250516C5550</stp>
        <tr r="EP117" s="1"/>
      </tp>
      <tp t="s">
        <v>127.55%</v>
        <stp/>
        <stp>IMPL_VOL</stp>
        <stp>.SPXW250506P5450</stp>
        <tr r="EM127" s="1"/>
      </tp>
      <tp t="s">
        <v>23.59%</v>
        <stp/>
        <stp>IMPL_VOL</stp>
        <stp>.SPXW250516P5550</stp>
        <tr r="EQ117" s="1"/>
      </tp>
      <tp t="s">
        <v>174.85%</v>
        <stp/>
        <stp>IMPL_VOL</stp>
        <stp>.SPXW250506C5440</stp>
        <tr r="EL128" s="1"/>
      </tp>
      <tp t="s">
        <v>22.16%</v>
        <stp/>
        <stp>IMPL_VOL</stp>
        <stp>.SPXW250516C5540</stp>
        <tr r="EP118" s="1"/>
      </tp>
      <tp t="s">
        <v>135.29%</v>
        <stp/>
        <stp>IMPL_VOL</stp>
        <stp>.SPXW250506P5440</stp>
        <tr r="EM128" s="1"/>
      </tp>
      <tp t="s">
        <v>23.79%</v>
        <stp/>
        <stp>IMPL_VOL</stp>
        <stp>.SPXW250516P5540</stp>
        <tr r="EQ118" s="1"/>
      </tp>
      <tp t="s">
        <v>146.84%</v>
        <stp/>
        <stp>IMPL_VOL</stp>
        <stp>.SPXW250506C5470</stp>
        <tr r="EL125" s="1"/>
      </tp>
      <tp t="s">
        <v>26.33%</v>
        <stp/>
        <stp>IMPL_VOL</stp>
        <stp>.SPXW250509C5480</stp>
        <tr r="EN124" s="1"/>
      </tp>
      <tp t="s">
        <v>21.62%</v>
        <stp/>
        <stp>IMPL_VOL</stp>
        <stp>.SPXW250516C5570</stp>
        <tr r="EP115" s="1"/>
      </tp>
      <tp t="s">
        <v>112.48%</v>
        <stp/>
        <stp>IMPL_VOL</stp>
        <stp>.SPXW250506P5470</stp>
        <tr r="EM125" s="1"/>
      </tp>
      <tp t="s">
        <v>28.03%</v>
        <stp/>
        <stp>IMPL_VOL</stp>
        <stp>.SPXW250509P5480</stp>
        <tr r="EO124" s="1"/>
      </tp>
      <tp t="s">
        <v>23.18%</v>
        <stp/>
        <stp>IMPL_VOL</stp>
        <stp>.SPXW250516P5570</stp>
        <tr r="EQ115" s="1"/>
      </tp>
      <tp t="s">
        <v>156.22%</v>
        <stp/>
        <stp>IMPL_VOL</stp>
        <stp>.SPXW250506C5460</stp>
        <tr r="EL126" s="1"/>
      </tp>
      <tp t="s">
        <v>26.27%</v>
        <stp/>
        <stp>IMPL_VOL</stp>
        <stp>.SPXW250509C5490</stp>
        <tr r="EN123" s="1"/>
      </tp>
      <tp t="s">
        <v>21.81%</v>
        <stp/>
        <stp>IMPL_VOL</stp>
        <stp>.SPXW250516C5560</stp>
        <tr r="EP116" s="1"/>
      </tp>
      <tp t="s">
        <v>120.03%</v>
        <stp/>
        <stp>IMPL_VOL</stp>
        <stp>.SPXW250506P5460</stp>
        <tr r="EM126" s="1"/>
      </tp>
      <tp t="s">
        <v>27.80%</v>
        <stp/>
        <stp>IMPL_VOL</stp>
        <stp>.SPXW250509P5490</stp>
        <tr r="EO123" s="1"/>
      </tp>
      <tp t="s">
        <v>23.38%</v>
        <stp/>
        <stp>IMPL_VOL</stp>
        <stp>.SPXW250516P5560</stp>
        <tr r="EQ116" s="1"/>
      </tp>
      <tp t="s">
        <v>22.94%</v>
        <stp/>
        <stp>IMPL_VOL</stp>
        <stp>.SPXW250516C5510</stp>
        <tr r="EP121" s="1"/>
      </tp>
      <tp t="s">
        <v>24.38%</v>
        <stp/>
        <stp>IMPL_VOL</stp>
        <stp>.SPXW250516P5510</stp>
        <tr r="EQ121" s="1"/>
      </tp>
      <tp t="s">
        <v>22.96%</v>
        <stp/>
        <stp>IMPL_VOL</stp>
        <stp>.SPXW250516C5500</stp>
        <tr r="EP122" s="1"/>
      </tp>
      <tp t="s">
        <v>24.58%</v>
        <stp/>
        <stp>IMPL_VOL</stp>
        <stp>.SPXW250516P5500</stp>
        <tr r="EQ122" s="1"/>
      </tp>
      <tp t="s">
        <v>275.77%</v>
        <stp/>
        <stp>IMPL_VOL</stp>
        <stp>.SPXW250506C5430</stp>
        <tr r="EL129" s="1"/>
      </tp>
      <tp t="s">
        <v>22.33%</v>
        <stp/>
        <stp>IMPL_VOL</stp>
        <stp>.SPXW250516C5530</stp>
        <tr r="EP119" s="1"/>
      </tp>
      <tp t="s">
        <v>142.80%</v>
        <stp/>
        <stp>IMPL_VOL</stp>
        <stp>.SPXW250506P5430</stp>
        <tr r="EM129" s="1"/>
      </tp>
      <tp t="s">
        <v>23.98%</v>
        <stp/>
        <stp>IMPL_VOL</stp>
        <stp>.SPXW250516P5530</stp>
        <tr r="EQ119" s="1"/>
      </tp>
      <tp t="s">
        <v>279.75%</v>
        <stp/>
        <stp>IMPL_VOL</stp>
        <stp>.SPXW250506C5420</stp>
        <tr r="EL130" s="1"/>
      </tp>
      <tp t="s">
        <v>22.75%</v>
        <stp/>
        <stp>IMPL_VOL</stp>
        <stp>.SPXW250516C5520</stp>
        <tr r="EP120" s="1"/>
      </tp>
      <tp t="s">
        <v>150.29%</v>
        <stp/>
        <stp>IMPL_VOL</stp>
        <stp>.SPXW250506P5420</stp>
        <tr r="EM130" s="1"/>
      </tp>
      <tp t="s">
        <v>24.18%</v>
        <stp/>
        <stp>IMPL_VOL</stp>
        <stp>.SPXW250516P5520</stp>
        <tr r="EQ120" s="1"/>
      </tp>
      <tp>
        <v>18</v>
        <stp/>
        <stp>OPEN_INT</stp>
        <stp>.QQQ250506P500</stp>
        <tr r="AT47" s="1"/>
        <tr r="AT47" s="1"/>
      </tp>
      <tp>
        <v>4915</v>
        <stp/>
        <stp>OPEN_INT</stp>
        <stp>.QQQ250506C500</stp>
        <tr r="AS47" s="1"/>
        <tr r="AS47" s="1"/>
      </tp>
      <tp>
        <v>1</v>
        <stp/>
        <stp>OPEN_INT</stp>
        <stp>.QQQ250506P501</stp>
        <tr r="AT46" s="1"/>
        <tr r="AT46" s="1"/>
      </tp>
      <tp>
        <v>792</v>
        <stp/>
        <stp>OPEN_INT</stp>
        <stp>.QQQ250506C501</stp>
        <tr r="AS46" s="1"/>
        <tr r="AS46" s="1"/>
      </tp>
      <tp>
        <v>20</v>
        <stp/>
        <stp>OPEN_INT</stp>
        <stp>.QQQ250506P502</stp>
        <tr r="AT45" s="1"/>
        <tr r="AT45" s="1"/>
      </tp>
      <tp>
        <v>589</v>
        <stp/>
        <stp>OPEN_INT</stp>
        <stp>.QQQ250506C502</stp>
        <tr r="AS45" s="1"/>
        <tr r="AS45" s="1"/>
      </tp>
      <tp>
        <v>3</v>
        <stp/>
        <stp>OPEN_INT</stp>
        <stp>.QQQ250509P502</stp>
        <tr r="AV45" s="1"/>
        <tr r="AV45" s="1"/>
      </tp>
      <tp>
        <v>886</v>
        <stp/>
        <stp>OPEN_INT</stp>
        <stp>.QQQ250509C502</stp>
        <tr r="AU45" s="1"/>
        <tr r="AU45" s="1"/>
      </tp>
      <tp>
        <v>10</v>
        <stp/>
        <stp>OPEN_INT</stp>
        <stp>.QQQ250509P501</stp>
        <tr r="AV46" s="1"/>
        <tr r="AV46" s="1"/>
      </tp>
      <tp>
        <v>1052</v>
        <stp/>
        <stp>OPEN_INT</stp>
        <stp>.QQQ250509C501</stp>
        <tr r="AU46" s="1"/>
        <tr r="AU46" s="1"/>
      </tp>
      <tp>
        <v>148</v>
        <stp/>
        <stp>OPEN_INT</stp>
        <stp>.QQQ250509P500</stp>
        <tr r="AV47" s="1"/>
        <tr r="AV47" s="1"/>
      </tp>
      <tp>
        <v>9261</v>
        <stp/>
        <stp>OPEN_INT</stp>
        <stp>.QQQ250509C500</stp>
        <tr r="AU47" s="1"/>
        <tr r="AU47" s="1"/>
      </tp>
      <tp>
        <v>2839</v>
        <stp/>
        <stp>OPEN_INT</stp>
        <stp>.QQQ250516P500</stp>
        <tr r="AX47" s="1"/>
        <tr r="AX47" s="1"/>
      </tp>
      <tp>
        <v>55929</v>
        <stp/>
        <stp>OPEN_INT</stp>
        <stp>.QQQ250516C500</stp>
        <tr r="AW47" s="1"/>
        <tr r="AW47" s="1"/>
      </tp>
      <tp>
        <v>12</v>
        <stp/>
        <stp>OPEN_INT</stp>
        <stp>.QQQ250516P501</stp>
        <tr r="AX46" s="1"/>
        <tr r="AX46" s="1"/>
      </tp>
      <tp>
        <v>2193</v>
        <stp/>
        <stp>OPEN_INT</stp>
        <stp>.QQQ250516C501</stp>
        <tr r="AW46" s="1"/>
        <tr r="AW46" s="1"/>
      </tp>
      <tp>
        <v>95</v>
        <stp/>
        <stp>OPEN_INT</stp>
        <stp>.QQQ250516P502</stp>
        <tr r="AX45" s="1"/>
        <tr r="AX45" s="1"/>
      </tp>
      <tp>
        <v>2949</v>
        <stp/>
        <stp>OPEN_INT</stp>
        <stp>.QQQ250516C502</stp>
        <tr r="AW45" s="1"/>
        <tr r="AW45" s="1"/>
      </tp>
      <tp>
        <v>24437</v>
        <stp/>
        <stp>OPEN_INT</stp>
        <stp>.QQQ250516P470</stp>
        <tr r="AX77" s="1"/>
        <tr r="AX77" s="1"/>
      </tp>
      <tp>
        <v>35273</v>
        <stp/>
        <stp>OPEN_INT</stp>
        <stp>.QQQ250516C470</stp>
        <tr r="AW77" s="1"/>
        <tr r="AW77" s="1"/>
      </tp>
      <tp>
        <v>60</v>
        <stp/>
        <stp>OPEN_INT</stp>
        <stp>.QQQ250516P471</stp>
        <tr r="AX76" s="1"/>
        <tr r="AX76" s="1"/>
      </tp>
      <tp>
        <v>1</v>
        <stp/>
        <stp>OPEN_INT</stp>
        <stp>.QQQ250516C471</stp>
        <tr r="AW76" s="1"/>
        <tr r="AW76" s="1"/>
      </tp>
      <tp>
        <v>94</v>
        <stp/>
        <stp>OPEN_INT</stp>
        <stp>.QQQ250516P472</stp>
        <tr r="AX75" s="1"/>
        <tr r="AX75" s="1"/>
      </tp>
      <tp>
        <v>1</v>
        <stp/>
        <stp>OPEN_INT</stp>
        <stp>.QQQ250516C472</stp>
        <tr r="AW75" s="1"/>
        <tr r="AW75" s="1"/>
      </tp>
      <tp>
        <v>57</v>
        <stp/>
        <stp>OPEN_INT</stp>
        <stp>.QQQ250516P473</stp>
        <tr r="AX74" s="1"/>
        <tr r="AX74" s="1"/>
      </tp>
      <tp>
        <v>3</v>
        <stp/>
        <stp>OPEN_INT</stp>
        <stp>.QQQ250516C473</stp>
        <tr r="AW74" s="1"/>
        <tr r="AW74" s="1"/>
      </tp>
      <tp>
        <v>23</v>
        <stp/>
        <stp>OPEN_INT</stp>
        <stp>.QQQ250516P474</stp>
        <tr r="AX73" s="1"/>
        <tr r="AX73" s="1"/>
      </tp>
      <tp>
        <v>62</v>
        <stp/>
        <stp>OPEN_INT</stp>
        <stp>.QQQ250516C474</stp>
        <tr r="AW73" s="1"/>
        <tr r="AW73" s="1"/>
      </tp>
      <tp>
        <v>19133</v>
        <stp/>
        <stp>OPEN_INT</stp>
        <stp>.QQQ250516P475</stp>
        <tr r="AX72" s="1"/>
        <tr r="AX72" s="1"/>
      </tp>
      <tp>
        <v>28930</v>
        <stp/>
        <stp>OPEN_INT</stp>
        <stp>.QQQ250516C475</stp>
        <tr r="AW72" s="1"/>
        <tr r="AW72" s="1"/>
      </tp>
      <tp>
        <v>1055</v>
        <stp/>
        <stp>OPEN_INT</stp>
        <stp>.QQQ250509P469</stp>
        <tr r="AV78" s="1"/>
        <tr r="AV78" s="1"/>
      </tp>
      <tp>
        <v>105</v>
        <stp/>
        <stp>OPEN_INT</stp>
        <stp>.QQQ250516P476</stp>
        <tr r="AX71" s="1"/>
        <tr r="AX71" s="1"/>
      </tp>
      <tp>
        <v>709</v>
        <stp/>
        <stp>OPEN_INT</stp>
        <stp>.QQQ250509C469</stp>
        <tr r="AU78" s="1"/>
        <tr r="AU78" s="1"/>
      </tp>
      <tp>
        <v>1</v>
        <stp/>
        <stp>OPEN_INT</stp>
        <stp>.QQQ250516C476</stp>
        <tr r="AW71" s="1"/>
        <tr r="AW71" s="1"/>
      </tp>
      <tp>
        <v>1169</v>
        <stp/>
        <stp>OPEN_INT</stp>
        <stp>.QQQ250509P468</stp>
        <tr r="AV79" s="1"/>
        <tr r="AV79" s="1"/>
      </tp>
      <tp>
        <v>64</v>
        <stp/>
        <stp>OPEN_INT</stp>
        <stp>.QQQ250516P477</stp>
        <tr r="AX70" s="1"/>
        <tr r="AX70" s="1"/>
      </tp>
      <tp>
        <v>1034</v>
        <stp/>
        <stp>OPEN_INT</stp>
        <stp>.QQQ250509C468</stp>
        <tr r="AU79" s="1"/>
        <tr r="AU79" s="1"/>
      </tp>
      <tp>
        <v>1</v>
        <stp/>
        <stp>OPEN_INT</stp>
        <stp>.QQQ250516C477</stp>
        <tr r="AW70" s="1"/>
        <tr r="AW70" s="1"/>
      </tp>
      <tp>
        <v>1015</v>
        <stp/>
        <stp>OPEN_INT</stp>
        <stp>.QQQ250506P468</stp>
        <tr r="AT79" s="1"/>
        <tr r="AT79" s="1"/>
      </tp>
      <tp>
        <v>511</v>
        <stp/>
        <stp>OPEN_INT</stp>
        <stp>.QQQ250516P478</stp>
        <tr r="AX69" s="1"/>
        <tr r="AX69" s="1"/>
      </tp>
      <tp>
        <v>181</v>
        <stp/>
        <stp>OPEN_INT</stp>
        <stp>.QQQ250506C468</stp>
        <tr r="AS79" s="1"/>
        <tr r="AS79" s="1"/>
      </tp>
      <tp>
        <v>500</v>
        <stp/>
        <stp>OPEN_INT</stp>
        <stp>.QQQ250516C478</stp>
        <tr r="AW69" s="1"/>
        <tr r="AW69" s="1"/>
      </tp>
      <tp>
        <v>1180</v>
        <stp/>
        <stp>OPEN_INT</stp>
        <stp>.QQQ250506P469</stp>
        <tr r="AT78" s="1"/>
        <tr r="AT78" s="1"/>
      </tp>
      <tp>
        <v>196</v>
        <stp/>
        <stp>OPEN_INT</stp>
        <stp>.QQQ250516P479</stp>
        <tr r="AX68" s="1"/>
        <tr r="AX68" s="1"/>
      </tp>
      <tp>
        <v>164</v>
        <stp/>
        <stp>OPEN_INT</stp>
        <stp>.QQQ250506C469</stp>
        <tr r="AS78" s="1"/>
        <tr r="AS78" s="1"/>
      </tp>
      <tp>
        <v>33</v>
        <stp/>
        <stp>OPEN_INT</stp>
        <stp>.QQQ250516C479</stp>
        <tr r="AW68" s="1"/>
        <tr r="AW68" s="1"/>
      </tp>
      <tp>
        <v>2951</v>
        <stp/>
        <stp>OPEN_INT</stp>
        <stp>.QQQ250506P470</stp>
        <tr r="AT77" s="1"/>
        <tr r="AT77" s="1"/>
      </tp>
      <tp>
        <v>384</v>
        <stp/>
        <stp>OPEN_INT</stp>
        <stp>.QQQ250506C470</stp>
        <tr r="AS77" s="1"/>
        <tr r="AS77" s="1"/>
      </tp>
      <tp>
        <v>1486</v>
        <stp/>
        <stp>OPEN_INT</stp>
        <stp>.QQQ250506P471</stp>
        <tr r="AT76" s="1"/>
        <tr r="AT76" s="1"/>
      </tp>
      <tp>
        <v>208</v>
        <stp/>
        <stp>OPEN_INT</stp>
        <stp>.QQQ250506C471</stp>
        <tr r="AS76" s="1"/>
        <tr r="AS76" s="1"/>
      </tp>
      <tp>
        <v>1490</v>
        <stp/>
        <stp>OPEN_INT</stp>
        <stp>.QQQ250506P472</stp>
        <tr r="AT75" s="1"/>
        <tr r="AT75" s="1"/>
      </tp>
      <tp>
        <v>251</v>
        <stp/>
        <stp>OPEN_INT</stp>
        <stp>.QQQ250506C472</stp>
        <tr r="AS75" s="1"/>
        <tr r="AS75" s="1"/>
      </tp>
      <tp>
        <v>1065</v>
        <stp/>
        <stp>OPEN_INT</stp>
        <stp>.QQQ250506P473</stp>
        <tr r="AT74" s="1"/>
        <tr r="AT74" s="1"/>
      </tp>
      <tp>
        <v>305</v>
        <stp/>
        <stp>OPEN_INT</stp>
        <stp>.QQQ250506C473</stp>
        <tr r="AS74" s="1"/>
        <tr r="AS74" s="1"/>
      </tp>
      <tp>
        <v>996</v>
        <stp/>
        <stp>OPEN_INT</stp>
        <stp>.QQQ250506P474</stp>
        <tr r="AT73" s="1"/>
        <tr r="AT73" s="1"/>
      </tp>
      <tp>
        <v>193</v>
        <stp/>
        <stp>OPEN_INT</stp>
        <stp>.QQQ250506C474</stp>
        <tr r="AS73" s="1"/>
        <tr r="AS73" s="1"/>
      </tp>
      <tp>
        <v>5273</v>
        <stp/>
        <stp>OPEN_INT</stp>
        <stp>.QQQ250506P475</stp>
        <tr r="AT72" s="1"/>
        <tr r="AT72" s="1"/>
      </tp>
      <tp>
        <v>392</v>
        <stp/>
        <stp>OPEN_INT</stp>
        <stp>.QQQ250506C475</stp>
        <tr r="AS72" s="1"/>
        <tr r="AS72" s="1"/>
      </tp>
      <tp>
        <v>1759</v>
        <stp/>
        <stp>OPEN_INT</stp>
        <stp>.QQQ250506P476</stp>
        <tr r="AT71" s="1"/>
        <tr r="AT71" s="1"/>
      </tp>
      <tp>
        <v>1769</v>
        <stp/>
        <stp>OPEN_INT</stp>
        <stp>.QQQ250509P479</stp>
        <tr r="AV68" s="1"/>
        <tr r="AV68" s="1"/>
      </tp>
      <tp>
        <v>193</v>
        <stp/>
        <stp>OPEN_INT</stp>
        <stp>.QQQ250506C476</stp>
        <tr r="AS71" s="1"/>
        <tr r="AS71" s="1"/>
      </tp>
      <tp>
        <v>482</v>
        <stp/>
        <stp>OPEN_INT</stp>
        <stp>.QQQ250509C479</stp>
        <tr r="AU68" s="1"/>
        <tr r="AU68" s="1"/>
      </tp>
      <tp>
        <v>1769</v>
        <stp/>
        <stp>OPEN_INT</stp>
        <stp>.QQQ250506P477</stp>
        <tr r="AT70" s="1"/>
        <tr r="AT70" s="1"/>
      </tp>
      <tp>
        <v>1046</v>
        <stp/>
        <stp>OPEN_INT</stp>
        <stp>.QQQ250509P478</stp>
        <tr r="AV69" s="1"/>
        <tr r="AV69" s="1"/>
      </tp>
      <tp>
        <v>130</v>
        <stp/>
        <stp>OPEN_INT</stp>
        <stp>.QQQ250506C477</stp>
        <tr r="AS70" s="1"/>
        <tr r="AS70" s="1"/>
      </tp>
      <tp>
        <v>646</v>
        <stp/>
        <stp>OPEN_INT</stp>
        <stp>.QQQ250509C478</stp>
        <tr r="AU69" s="1"/>
        <tr r="AU69" s="1"/>
      </tp>
      <tp>
        <v>1604</v>
        <stp/>
        <stp>OPEN_INT</stp>
        <stp>.QQQ250506P478</stp>
        <tr r="AT69" s="1"/>
        <tr r="AT69" s="1"/>
      </tp>
      <tp>
        <v>1058</v>
        <stp/>
        <stp>OPEN_INT</stp>
        <stp>.QQQ250509P477</stp>
        <tr r="AV70" s="1"/>
        <tr r="AV70" s="1"/>
      </tp>
      <tp>
        <v>1280</v>
        <stp/>
        <stp>OPEN_INT</stp>
        <stp>.QQQ250516P468</stp>
        <tr r="AX79" s="1"/>
        <tr r="AX79" s="1"/>
      </tp>
      <tp>
        <v>220</v>
        <stp/>
        <stp>OPEN_INT</stp>
        <stp>.QQQ250506C478</stp>
        <tr r="AS69" s="1"/>
        <tr r="AS69" s="1"/>
      </tp>
      <tp>
        <v>844</v>
        <stp/>
        <stp>OPEN_INT</stp>
        <stp>.QQQ250509C477</stp>
        <tr r="AU70" s="1"/>
        <tr r="AU70" s="1"/>
      </tp>
      <tp>
        <v>1735</v>
        <stp/>
        <stp>OPEN_INT</stp>
        <stp>.QQQ250516C468</stp>
        <tr r="AW79" s="1"/>
        <tr r="AW79" s="1"/>
      </tp>
      <tp>
        <v>2620</v>
        <stp/>
        <stp>OPEN_INT</stp>
        <stp>.QQQ250506P479</stp>
        <tr r="AT68" s="1"/>
        <tr r="AT68" s="1"/>
      </tp>
      <tp>
        <v>1144</v>
        <stp/>
        <stp>OPEN_INT</stp>
        <stp>.QQQ250509P476</stp>
        <tr r="AV71" s="1"/>
        <tr r="AV71" s="1"/>
      </tp>
      <tp>
        <v>1045</v>
        <stp/>
        <stp>OPEN_INT</stp>
        <stp>.QQQ250516P469</stp>
        <tr r="AX78" s="1"/>
        <tr r="AX78" s="1"/>
      </tp>
      <tp>
        <v>157</v>
        <stp/>
        <stp>OPEN_INT</stp>
        <stp>.QQQ250506C479</stp>
        <tr r="AS68" s="1"/>
        <tr r="AS68" s="1"/>
      </tp>
      <tp>
        <v>749</v>
        <stp/>
        <stp>OPEN_INT</stp>
        <stp>.QQQ250509C476</stp>
        <tr r="AU71" s="1"/>
        <tr r="AU71" s="1"/>
      </tp>
      <tp>
        <v>977</v>
        <stp/>
        <stp>OPEN_INT</stp>
        <stp>.QQQ250516C469</stp>
        <tr r="AW78" s="1"/>
        <tr r="AW78" s="1"/>
      </tp>
      <tp>
        <v>5218</v>
        <stp/>
        <stp>OPEN_INT</stp>
        <stp>.QQQ250509P475</stp>
        <tr r="AV72" s="1"/>
        <tr r="AV72" s="1"/>
      </tp>
      <tp>
        <v>3867</v>
        <stp/>
        <stp>OPEN_INT</stp>
        <stp>.QQQ250509C475</stp>
        <tr r="AU72" s="1"/>
        <tr r="AU72" s="1"/>
      </tp>
      <tp>
        <v>803</v>
        <stp/>
        <stp>OPEN_INT</stp>
        <stp>.QQQ250509P474</stp>
        <tr r="AV73" s="1"/>
        <tr r="AV73" s="1"/>
      </tp>
      <tp>
        <v>488</v>
        <stp/>
        <stp>OPEN_INT</stp>
        <stp>.QQQ250509C474</stp>
        <tr r="AU73" s="1"/>
        <tr r="AU73" s="1"/>
      </tp>
      <tp>
        <v>1938</v>
        <stp/>
        <stp>OPEN_INT</stp>
        <stp>.QQQ250509P473</stp>
        <tr r="AV74" s="1"/>
        <tr r="AV74" s="1"/>
      </tp>
      <tp>
        <v>1582</v>
        <stp/>
        <stp>OPEN_INT</stp>
        <stp>.QQQ250509C473</stp>
        <tr r="AU74" s="1"/>
        <tr r="AU74" s="1"/>
      </tp>
      <tp>
        <v>863</v>
        <stp/>
        <stp>OPEN_INT</stp>
        <stp>.QQQ250509P472</stp>
        <tr r="AV75" s="1"/>
        <tr r="AV75" s="1"/>
      </tp>
      <tp>
        <v>1126</v>
        <stp/>
        <stp>OPEN_INT</stp>
        <stp>.QQQ250509C472</stp>
        <tr r="AU75" s="1"/>
        <tr r="AU75" s="1"/>
      </tp>
      <tp>
        <v>970</v>
        <stp/>
        <stp>OPEN_INT</stp>
        <stp>.QQQ250509P471</stp>
        <tr r="AV76" s="1"/>
        <tr r="AV76" s="1"/>
      </tp>
      <tp>
        <v>990</v>
        <stp/>
        <stp>OPEN_INT</stp>
        <stp>.QQQ250509C471</stp>
        <tr r="AU76" s="1"/>
        <tr r="AU76" s="1"/>
      </tp>
      <tp>
        <v>9970</v>
        <stp/>
        <stp>OPEN_INT</stp>
        <stp>.QQQ250509P470</stp>
        <tr r="AV77" s="1"/>
        <tr r="AV77" s="1"/>
      </tp>
      <tp>
        <v>3242</v>
        <stp/>
        <stp>OPEN_INT</stp>
        <stp>.QQQ250509C470</stp>
        <tr r="AU77" s="1"/>
        <tr r="AU77" s="1"/>
      </tp>
      <tp>
        <v>9749</v>
        <stp/>
        <stp>OPEN_INT</stp>
        <stp>.QQQ250506P480</stp>
        <tr r="AT67" s="1"/>
        <tr r="AT67" s="1"/>
      </tp>
      <tp>
        <v>14085</v>
        <stp/>
        <stp>OPEN_INT</stp>
        <stp>.QQQ250516P490</stp>
        <tr r="AX57" s="1"/>
        <tr r="AX57" s="1"/>
      </tp>
      <tp>
        <v>919</v>
        <stp/>
        <stp>OPEN_INT</stp>
        <stp>.QQQ250506C480</stp>
        <tr r="AS67" s="1"/>
        <tr r="AS67" s="1"/>
      </tp>
      <tp>
        <v>61436</v>
        <stp/>
        <stp>OPEN_INT</stp>
        <stp>.QQQ250516C490</stp>
        <tr r="AW57" s="1"/>
        <tr r="AW57" s="1"/>
      </tp>
      <tp>
        <v>2304</v>
        <stp/>
        <stp>OPEN_INT</stp>
        <stp>.QQQ250506P481</stp>
        <tr r="AT66" s="1"/>
        <tr r="AT66" s="1"/>
      </tp>
      <tp>
        <v>10</v>
        <stp/>
        <stp>OPEN_INT</stp>
        <stp>.QQQ250516P491</stp>
        <tr r="AX56" s="1"/>
        <tr r="AX56" s="1"/>
      </tp>
      <tp>
        <v>346</v>
        <stp/>
        <stp>OPEN_INT</stp>
        <stp>.QQQ250506C481</stp>
        <tr r="AS66" s="1"/>
        <tr r="AS66" s="1"/>
      </tp>
      <tp>
        <v>67</v>
        <stp/>
        <stp>OPEN_INT</stp>
        <stp>.QQQ250516C491</stp>
        <tr r="AW56" s="1"/>
        <tr r="AW56" s="1"/>
      </tp>
      <tp>
        <v>2590</v>
        <stp/>
        <stp>OPEN_INT</stp>
        <stp>.QQQ250506P482</stp>
        <tr r="AT65" s="1"/>
        <tr r="AT65" s="1"/>
      </tp>
      <tp>
        <v>9</v>
        <stp/>
        <stp>OPEN_INT</stp>
        <stp>.QQQ250516P492</stp>
        <tr r="AX55" s="1"/>
        <tr r="AX55" s="1"/>
      </tp>
      <tp>
        <v>591</v>
        <stp/>
        <stp>OPEN_INT</stp>
        <stp>.QQQ250506C482</stp>
        <tr r="AS65" s="1"/>
        <tr r="AS65" s="1"/>
      </tp>
      <tp>
        <v>94</v>
        <stp/>
        <stp>OPEN_INT</stp>
        <stp>.QQQ250516C492</stp>
        <tr r="AW55" s="1"/>
        <tr r="AW55" s="1"/>
      </tp>
      <tp>
        <v>2286</v>
        <stp/>
        <stp>OPEN_INT</stp>
        <stp>.QQQ250506P483</stp>
        <tr r="AT64" s="1"/>
        <tr r="AT64" s="1"/>
      </tp>
      <tp>
        <v>2</v>
        <stp/>
        <stp>OPEN_INT</stp>
        <stp>.QQQ250516P493</stp>
        <tr r="AX54" s="1"/>
        <tr r="AX54" s="1"/>
      </tp>
      <tp>
        <v>497</v>
        <stp/>
        <stp>OPEN_INT</stp>
        <stp>.QQQ250506C483</stp>
        <tr r="AS64" s="1"/>
        <tr r="AS64" s="1"/>
      </tp>
      <tp>
        <v>103</v>
        <stp/>
        <stp>OPEN_INT</stp>
        <stp>.QQQ250516C493</stp>
        <tr r="AW54" s="1"/>
        <tr r="AW54" s="1"/>
      </tp>
      <tp>
        <v>2704</v>
        <stp/>
        <stp>OPEN_INT</stp>
        <stp>.QQQ250506P484</stp>
        <tr r="AT63" s="1"/>
        <tr r="AT63" s="1"/>
      </tp>
      <tp>
        <v>7</v>
        <stp/>
        <stp>OPEN_INT</stp>
        <stp>.QQQ250516P494</stp>
        <tr r="AX53" s="1"/>
        <tr r="AX53" s="1"/>
      </tp>
      <tp>
        <v>897</v>
        <stp/>
        <stp>OPEN_INT</stp>
        <stp>.QQQ250506C484</stp>
        <tr r="AS63" s="1"/>
        <tr r="AS63" s="1"/>
      </tp>
      <tp>
        <v>78</v>
        <stp/>
        <stp>OPEN_INT</stp>
        <stp>.QQQ250516C494</stp>
        <tr r="AW53" s="1"/>
        <tr r="AW53" s="1"/>
      </tp>
      <tp>
        <v>7075</v>
        <stp/>
        <stp>OPEN_INT</stp>
        <stp>.QQQ250506P485</stp>
        <tr r="AT62" s="1"/>
        <tr r="AT62" s="1"/>
      </tp>
      <tp>
        <v>2238</v>
        <stp/>
        <stp>OPEN_INT</stp>
        <stp>.QQQ250516P495</stp>
        <tr r="AX52" s="1"/>
        <tr r="AX52" s="1"/>
      </tp>
      <tp>
        <v>2115</v>
        <stp/>
        <stp>OPEN_INT</stp>
        <stp>.QQQ250506C485</stp>
        <tr r="AS62" s="1"/>
        <tr r="AS62" s="1"/>
      </tp>
      <tp>
        <v>36489</v>
        <stp/>
        <stp>OPEN_INT</stp>
        <stp>.QQQ250516C495</stp>
        <tr r="AW52" s="1"/>
        <tr r="AW52" s="1"/>
      </tp>
      <tp>
        <v>2675</v>
        <stp/>
        <stp>OPEN_INT</stp>
        <stp>.QQQ250506P486</stp>
        <tr r="AT61" s="1"/>
        <tr r="AT61" s="1"/>
      </tp>
      <tp>
        <v>1087</v>
        <stp/>
        <stp>OPEN_INT</stp>
        <stp>.QQQ250509P489</stp>
        <tr r="AV58" s="1"/>
        <tr r="AV58" s="1"/>
      </tp>
      <tp>
        <v>1</v>
        <stp/>
        <stp>OPEN_INT</stp>
        <stp>.QQQ250516P496</stp>
        <tr r="AX51" s="1"/>
        <tr r="AX51" s="1"/>
      </tp>
      <tp>
        <v>4090</v>
        <stp/>
        <stp>OPEN_INT</stp>
        <stp>.QQQ250506C486</stp>
        <tr r="AS61" s="1"/>
        <tr r="AS61" s="1"/>
      </tp>
      <tp>
        <v>42</v>
        <stp/>
        <stp>OPEN_INT</stp>
        <stp>.QQQ250516C496</stp>
        <tr r="AW51" s="1"/>
        <tr r="AW51" s="1"/>
      </tp>
      <tp>
        <v>3857</v>
        <stp/>
        <stp>OPEN_INT</stp>
        <stp>.QQQ250506P487</stp>
        <tr r="AT60" s="1"/>
        <tr r="AT60" s="1"/>
      </tp>
      <tp>
        <v>1318</v>
        <stp/>
        <stp>OPEN_INT</stp>
        <stp>.QQQ250509P488</stp>
        <tr r="AV59" s="1"/>
        <tr r="AV59" s="1"/>
      </tp>
      <tp>
        <v>3</v>
        <stp/>
        <stp>OPEN_INT</stp>
        <stp>.QQQ250516P497</stp>
        <tr r="AX50" s="1"/>
        <tr r="AX50" s="1"/>
      </tp>
      <tp>
        <v>4514</v>
        <stp/>
        <stp>OPEN_INT</stp>
        <stp>.QQQ250506C487</stp>
        <tr r="AS60" s="1"/>
        <tr r="AS60" s="1"/>
      </tp>
      <tp>
        <v>1058</v>
        <stp/>
        <stp>OPEN_INT</stp>
        <stp>.QQQ250509C488</stp>
        <tr r="AU59" s="1"/>
        <tr r="AU59" s="1"/>
      </tp>
      <tp>
        <v>115</v>
        <stp/>
        <stp>OPEN_INT</stp>
        <stp>.QQQ250516C497</stp>
        <tr r="AW50" s="1"/>
        <tr r="AW50" s="1"/>
      </tp>
      <tp>
        <v>2527</v>
        <stp/>
        <stp>OPEN_INT</stp>
        <stp>.QQQ250506P488</stp>
        <tr r="AT59" s="1"/>
        <tr r="AT59" s="1"/>
      </tp>
      <tp>
        <v>1827</v>
        <stp/>
        <stp>OPEN_INT</stp>
        <stp>.QQQ250509P487</stp>
        <tr r="AV60" s="1"/>
        <tr r="AV60" s="1"/>
      </tp>
      <tp>
        <v>0</v>
        <stp/>
        <stp>OPEN_INT</stp>
        <stp>.QQQ250516P498</stp>
        <tr r="AX49" s="1"/>
        <tr r="AX49" s="1"/>
      </tp>
      <tp>
        <v>5227</v>
        <stp/>
        <stp>OPEN_INT</stp>
        <stp>.QQQ250506C488</stp>
        <tr r="AS59" s="1"/>
        <tr r="AS59" s="1"/>
      </tp>
      <tp>
        <v>1113</v>
        <stp/>
        <stp>OPEN_INT</stp>
        <stp>.QQQ250509C487</stp>
        <tr r="AU60" s="1"/>
        <tr r="AU60" s="1"/>
      </tp>
      <tp>
        <v>340</v>
        <stp/>
        <stp>OPEN_INT</stp>
        <stp>.QQQ250516C498</stp>
        <tr r="AW49" s="1"/>
        <tr r="AW49" s="1"/>
      </tp>
      <tp>
        <v>747</v>
        <stp/>
        <stp>OPEN_INT</stp>
        <stp>.QQQ250506P489</stp>
        <tr r="AT58" s="1"/>
        <tr r="AT58" s="1"/>
      </tp>
      <tp>
        <v>1134</v>
        <stp/>
        <stp>OPEN_INT</stp>
        <stp>.QQQ250509P486</stp>
        <tr r="AV61" s="1"/>
        <tr r="AV61" s="1"/>
      </tp>
      <tp>
        <v>0</v>
        <stp/>
        <stp>OPEN_INT</stp>
        <stp>.QQQ250516P499</stp>
        <tr r="AX48" s="1"/>
        <tr r="AX48" s="1"/>
      </tp>
      <tp>
        <v>4052</v>
        <stp/>
        <stp>OPEN_INT</stp>
        <stp>.QQQ250506C489</stp>
        <tr r="AS58" s="1"/>
        <tr r="AS58" s="1"/>
      </tp>
      <tp>
        <v>1255</v>
        <stp/>
        <stp>OPEN_INT</stp>
        <stp>.QQQ250509C486</stp>
        <tr r="AU61" s="1"/>
        <tr r="AU61" s="1"/>
      </tp>
      <tp>
        <v>145</v>
        <stp/>
        <stp>OPEN_INT</stp>
        <stp>.QQQ250516C499</stp>
        <tr r="AW48" s="1"/>
        <tr r="AW48" s="1"/>
      </tp>
      <tp>
        <v>11409</v>
        <stp/>
        <stp>OPEN_INT</stp>
        <stp>.QQQ250509P485</stp>
        <tr r="AV62" s="1"/>
        <tr r="AV62" s="1"/>
      </tp>
      <tp>
        <v>12973</v>
        <stp/>
        <stp>OPEN_INT</stp>
        <stp>.QQQ250509C485</stp>
        <tr r="AU62" s="1"/>
        <tr r="AU62" s="1"/>
      </tp>
      <tp>
        <v>3352</v>
        <stp/>
        <stp>OPEN_INT</stp>
        <stp>.QQQ250509P484</stp>
        <tr r="AV63" s="1"/>
        <tr r="AV63" s="1"/>
      </tp>
      <tp>
        <v>816</v>
        <stp/>
        <stp>OPEN_INT</stp>
        <stp>.QQQ250509C484</stp>
        <tr r="AU63" s="1"/>
        <tr r="AU63" s="1"/>
      </tp>
      <tp>
        <v>1154</v>
        <stp/>
        <stp>OPEN_INT</stp>
        <stp>.QQQ250509P483</stp>
        <tr r="AV64" s="1"/>
        <tr r="AV64" s="1"/>
      </tp>
      <tp>
        <v>758</v>
        <stp/>
        <stp>OPEN_INT</stp>
        <stp>.QQQ250509C483</stp>
        <tr r="AU64" s="1"/>
        <tr r="AU64" s="1"/>
      </tp>
      <tp>
        <v>2691</v>
        <stp/>
        <stp>OPEN_INT</stp>
        <stp>.QQQ250509P482</stp>
        <tr r="AV65" s="1"/>
        <tr r="AV65" s="1"/>
      </tp>
      <tp>
        <v>521</v>
        <stp/>
        <stp>OPEN_INT</stp>
        <stp>.QQQ250509C482</stp>
        <tr r="AU65" s="1"/>
        <tr r="AU65" s="1"/>
      </tp>
      <tp>
        <v>1100</v>
        <stp/>
        <stp>OPEN_INT</stp>
        <stp>.QQQ250509P481</stp>
        <tr r="AV66" s="1"/>
        <tr r="AV66" s="1"/>
      </tp>
      <tp>
        <v>1521</v>
        <stp/>
        <stp>OPEN_INT</stp>
        <stp>.QQQ250509C481</stp>
        <tr r="AU66" s="1"/>
        <tr r="AU66" s="1"/>
      </tp>
      <tp>
        <v>6843</v>
        <stp/>
        <stp>OPEN_INT</stp>
        <stp>.QQQ250509P480</stp>
        <tr r="AV67" s="1"/>
        <tr r="AV67" s="1"/>
      </tp>
      <tp>
        <v>3906</v>
        <stp/>
        <stp>OPEN_INT</stp>
        <stp>.QQQ250509C480</stp>
        <tr r="AU67" s="1"/>
        <tr r="AU67" s="1"/>
      </tp>
      <tp>
        <v>1287</v>
        <stp/>
        <stp>OPEN_INT</stp>
        <stp>.QQQ250506P490</stp>
        <tr r="AT57" s="1"/>
        <tr r="AT57" s="1"/>
      </tp>
      <tp>
        <v>25227</v>
        <stp/>
        <stp>OPEN_INT</stp>
        <stp>.QQQ250516P480</stp>
        <tr r="AX67" s="1"/>
        <tr r="AX67" s="1"/>
      </tp>
      <tp>
        <v>5835</v>
        <stp/>
        <stp>OPEN_INT</stp>
        <stp>.QQQ250506C490</stp>
        <tr r="AS57" s="1"/>
        <tr r="AS57" s="1"/>
      </tp>
      <tp>
        <v>30275</v>
        <stp/>
        <stp>OPEN_INT</stp>
        <stp>.QQQ250516C480</stp>
        <tr r="AW67" s="1"/>
        <tr r="AW67" s="1"/>
      </tp>
      <tp>
        <v>424</v>
        <stp/>
        <stp>OPEN_INT</stp>
        <stp>.QQQ250506P491</stp>
        <tr r="AT56" s="1"/>
        <tr r="AT56" s="1"/>
      </tp>
      <tp>
        <v>112</v>
        <stp/>
        <stp>OPEN_INT</stp>
        <stp>.QQQ250516P481</stp>
        <tr r="AX66" s="1"/>
        <tr r="AX66" s="1"/>
      </tp>
      <tp>
        <v>2769</v>
        <stp/>
        <stp>OPEN_INT</stp>
        <stp>.QQQ250506C491</stp>
        <tr r="AS56" s="1"/>
        <tr r="AS56" s="1"/>
      </tp>
      <tp>
        <v>53</v>
        <stp/>
        <stp>OPEN_INT</stp>
        <stp>.QQQ250516C481</stp>
        <tr r="AW66" s="1"/>
        <tr r="AW66" s="1"/>
      </tp>
      <tp>
        <v>114</v>
        <stp/>
        <stp>OPEN_INT</stp>
        <stp>.QQQ250506P492</stp>
        <tr r="AT55" s="1"/>
        <tr r="AT55" s="1"/>
      </tp>
      <tp>
        <v>148</v>
        <stp/>
        <stp>OPEN_INT</stp>
        <stp>.QQQ250516P482</stp>
        <tr r="AX65" s="1"/>
        <tr r="AX65" s="1"/>
      </tp>
      <tp>
        <v>3709</v>
        <stp/>
        <stp>OPEN_INT</stp>
        <stp>.QQQ250506C492</stp>
        <tr r="AS55" s="1"/>
        <tr r="AS55" s="1"/>
      </tp>
      <tp>
        <v>93</v>
        <stp/>
        <stp>OPEN_INT</stp>
        <stp>.QQQ250516C482</stp>
        <tr r="AW65" s="1"/>
        <tr r="AW65" s="1"/>
      </tp>
      <tp>
        <v>361</v>
        <stp/>
        <stp>OPEN_INT</stp>
        <stp>.QQQ250506P493</stp>
        <tr r="AT54" s="1"/>
        <tr r="AT54" s="1"/>
      </tp>
      <tp>
        <v>386</v>
        <stp/>
        <stp>OPEN_INT</stp>
        <stp>.QQQ250516P483</stp>
        <tr r="AX64" s="1"/>
        <tr r="AX64" s="1"/>
      </tp>
      <tp>
        <v>4892</v>
        <stp/>
        <stp>OPEN_INT</stp>
        <stp>.QQQ250506C493</stp>
        <tr r="AS54" s="1"/>
        <tr r="AS54" s="1"/>
      </tp>
      <tp>
        <v>107</v>
        <stp/>
        <stp>OPEN_INT</stp>
        <stp>.QQQ250516C483</stp>
        <tr r="AW64" s="1"/>
        <tr r="AW64" s="1"/>
      </tp>
      <tp>
        <v>155</v>
        <stp/>
        <stp>OPEN_INT</stp>
        <stp>.QQQ250506P494</stp>
        <tr r="AT53" s="1"/>
        <tr r="AT53" s="1"/>
      </tp>
      <tp>
        <v>476</v>
        <stp/>
        <stp>OPEN_INT</stp>
        <stp>.QQQ250516P484</stp>
        <tr r="AX63" s="1"/>
        <tr r="AX63" s="1"/>
      </tp>
      <tp>
        <v>1314</v>
        <stp/>
        <stp>OPEN_INT</stp>
        <stp>.QQQ250506C494</stp>
        <tr r="AS53" s="1"/>
        <tr r="AS53" s="1"/>
      </tp>
      <tp>
        <v>262</v>
        <stp/>
        <stp>OPEN_INT</stp>
        <stp>.QQQ250516C484</stp>
        <tr r="AW63" s="1"/>
        <tr r="AW63" s="1"/>
      </tp>
      <tp>
        <v>39</v>
        <stp/>
        <stp>OPEN_INT</stp>
        <stp>.QQQ250506P495</stp>
        <tr r="AT52" s="1"/>
        <tr r="AT52" s="1"/>
      </tp>
      <tp>
        <v>14489</v>
        <stp/>
        <stp>OPEN_INT</stp>
        <stp>.QQQ250516P485</stp>
        <tr r="AX62" s="1"/>
        <tr r="AX62" s="1"/>
      </tp>
      <tp>
        <v>3889</v>
        <stp/>
        <stp>OPEN_INT</stp>
        <stp>.QQQ250506C495</stp>
        <tr r="AS52" s="1"/>
        <tr r="AS52" s="1"/>
      </tp>
      <tp>
        <v>27482</v>
        <stp/>
        <stp>OPEN_INT</stp>
        <stp>.QQQ250516C485</stp>
        <tr r="AW62" s="1"/>
        <tr r="AW62" s="1"/>
      </tp>
      <tp>
        <v>117</v>
        <stp/>
        <stp>OPEN_INT</stp>
        <stp>.QQQ250506P496</stp>
        <tr r="AT51" s="1"/>
        <tr r="AT51" s="1"/>
      </tp>
      <tp>
        <v>5</v>
        <stp/>
        <stp>OPEN_INT</stp>
        <stp>.QQQ250509P499</stp>
        <tr r="AV48" s="1"/>
        <tr r="AV48" s="1"/>
      </tp>
      <tp>
        <v>292</v>
        <stp/>
        <stp>OPEN_INT</stp>
        <stp>.QQQ250516P486</stp>
        <tr r="AX61" s="1"/>
        <tr r="AX61" s="1"/>
      </tp>
      <tp>
        <v>4360</v>
        <stp/>
        <stp>OPEN_INT</stp>
        <stp>.QQQ250506C496</stp>
        <tr r="AS51" s="1"/>
        <tr r="AS51" s="1"/>
      </tp>
      <tp>
        <v>769</v>
        <stp/>
        <stp>OPEN_INT</stp>
        <stp>.QQQ250509C499</stp>
        <tr r="AU48" s="1"/>
        <tr r="AU48" s="1"/>
      </tp>
      <tp>
        <v>361</v>
        <stp/>
        <stp>OPEN_INT</stp>
        <stp>.QQQ250516C486</stp>
        <tr r="AW61" s="1"/>
        <tr r="AW61" s="1"/>
      </tp>
      <tp>
        <v>4</v>
        <stp/>
        <stp>OPEN_INT</stp>
        <stp>.QQQ250506P497</stp>
        <tr r="AT50" s="1"/>
        <tr r="AT50" s="1"/>
      </tp>
      <tp>
        <v>61</v>
        <stp/>
        <stp>OPEN_INT</stp>
        <stp>.QQQ250509P498</stp>
        <tr r="AV49" s="1"/>
        <tr r="AV49" s="1"/>
      </tp>
      <tp>
        <v>203</v>
        <stp/>
        <stp>OPEN_INT</stp>
        <stp>.QQQ250516P487</stp>
        <tr r="AX60" s="1"/>
        <tr r="AX60" s="1"/>
      </tp>
      <tp>
        <v>1446</v>
        <stp/>
        <stp>OPEN_INT</stp>
        <stp>.QQQ250506C497</stp>
        <tr r="AS50" s="1"/>
        <tr r="AS50" s="1"/>
      </tp>
      <tp>
        <v>951</v>
        <stp/>
        <stp>OPEN_INT</stp>
        <stp>.QQQ250509C498</stp>
        <tr r="AU49" s="1"/>
        <tr r="AU49" s="1"/>
      </tp>
      <tp>
        <v>442</v>
        <stp/>
        <stp>OPEN_INT</stp>
        <stp>.QQQ250516C487</stp>
        <tr r="AW60" s="1"/>
        <tr r="AW60" s="1"/>
      </tp>
      <tp>
        <v>41</v>
        <stp/>
        <stp>OPEN_INT</stp>
        <stp>.QQQ250506P498</stp>
        <tr r="AT49" s="1"/>
        <tr r="AT49" s="1"/>
      </tp>
      <tp>
        <v>14</v>
        <stp/>
        <stp>OPEN_INT</stp>
        <stp>.QQQ250509P497</stp>
        <tr r="AV50" s="1"/>
        <tr r="AV50" s="1"/>
      </tp>
      <tp>
        <v>374</v>
        <stp/>
        <stp>OPEN_INT</stp>
        <stp>.QQQ250516P488</stp>
        <tr r="AX59" s="1"/>
        <tr r="AX59" s="1"/>
      </tp>
      <tp>
        <v>1013</v>
        <stp/>
        <stp>OPEN_INT</stp>
        <stp>.QQQ250506C498</stp>
        <tr r="AS49" s="1"/>
        <tr r="AS49" s="1"/>
      </tp>
      <tp>
        <v>1079</v>
        <stp/>
        <stp>OPEN_INT</stp>
        <stp>.QQQ250509C497</stp>
        <tr r="AU50" s="1"/>
        <tr r="AU50" s="1"/>
      </tp>
      <tp>
        <v>820</v>
        <stp/>
        <stp>OPEN_INT</stp>
        <stp>.QQQ250516C488</stp>
        <tr r="AW59" s="1"/>
        <tr r="AW59" s="1"/>
      </tp>
      <tp>
        <v>0</v>
        <stp/>
        <stp>OPEN_INT</stp>
        <stp>.QQQ250506P499</stp>
        <tr r="AT48" s="1"/>
        <tr r="AT48" s="1"/>
      </tp>
      <tp>
        <v>39</v>
        <stp/>
        <stp>OPEN_INT</stp>
        <stp>.QQQ250509P496</stp>
        <tr r="AV51" s="1"/>
        <tr r="AV51" s="1"/>
      </tp>
      <tp>
        <v>114</v>
        <stp/>
        <stp>OPEN_INT</stp>
        <stp>.QQQ250516P489</stp>
        <tr r="AX58" s="1"/>
        <tr r="AX58" s="1"/>
      </tp>
      <tp>
        <v>1469</v>
        <stp/>
        <stp>OPEN_INT</stp>
        <stp>.QQQ250506C499</stp>
        <tr r="AS48" s="1"/>
        <tr r="AS48" s="1"/>
      </tp>
      <tp>
        <v>607</v>
        <stp/>
        <stp>OPEN_INT</stp>
        <stp>.QQQ250509C496</stp>
        <tr r="AU51" s="1"/>
        <tr r="AU51" s="1"/>
      </tp>
      <tp>
        <v>163</v>
        <stp/>
        <stp>OPEN_INT</stp>
        <stp>.QQQ250516C489</stp>
        <tr r="AW58" s="1"/>
        <tr r="AW58" s="1"/>
      </tp>
      <tp>
        <v>904</v>
        <stp/>
        <stp>OPEN_INT</stp>
        <stp>.QQQ250509P495</stp>
        <tr r="AV52" s="1"/>
        <tr r="AV52" s="1"/>
      </tp>
      <tp>
        <v>3876</v>
        <stp/>
        <stp>OPEN_INT</stp>
        <stp>.QQQ250509C495</stp>
        <tr r="AU52" s="1"/>
        <tr r="AU52" s="1"/>
      </tp>
      <tp>
        <v>103</v>
        <stp/>
        <stp>OPEN_INT</stp>
        <stp>.QQQ250509P494</stp>
        <tr r="AV53" s="1"/>
        <tr r="AV53" s="1"/>
      </tp>
      <tp>
        <v>1240</v>
        <stp/>
        <stp>OPEN_INT</stp>
        <stp>.QQQ250509C494</stp>
        <tr r="AU53" s="1"/>
        <tr r="AU53" s="1"/>
      </tp>
      <tp>
        <v>175</v>
        <stp/>
        <stp>OPEN_INT</stp>
        <stp>.QQQ250509P493</stp>
        <tr r="AV54" s="1"/>
        <tr r="AV54" s="1"/>
      </tp>
      <tp>
        <v>1009</v>
        <stp/>
        <stp>OPEN_INT</stp>
        <stp>.QQQ250509C493</stp>
        <tr r="AU54" s="1"/>
        <tr r="AU54" s="1"/>
      </tp>
      <tp>
        <v>203</v>
        <stp/>
        <stp>OPEN_INT</stp>
        <stp>.QQQ250509P492</stp>
        <tr r="AV55" s="1"/>
        <tr r="AV55" s="1"/>
      </tp>
      <tp>
        <v>1192</v>
        <stp/>
        <stp>OPEN_INT</stp>
        <stp>.QQQ250509C492</stp>
        <tr r="AU55" s="1"/>
        <tr r="AU55" s="1"/>
      </tp>
      <tp>
        <v>565</v>
        <stp/>
        <stp>OPEN_INT</stp>
        <stp>.QQQ250509P491</stp>
        <tr r="AV56" s="1"/>
        <tr r="AV56" s="1"/>
      </tp>
      <tp>
        <v>860</v>
        <stp/>
        <stp>OPEN_INT</stp>
        <stp>.QQQ250509C491</stp>
        <tr r="AU56" s="1"/>
        <tr r="AU56" s="1"/>
      </tp>
      <tp>
        <v>3105</v>
        <stp/>
        <stp>OPEN_INT</stp>
        <stp>.QQQ250509P490</stp>
        <tr r="AV57" s="1"/>
        <tr r="AV57" s="1"/>
      </tp>
      <tp>
        <v>8622</v>
        <stp/>
        <stp>OPEN_INT</stp>
        <stp>.QQQ250509C490</stp>
        <tr r="AU57" s="1"/>
        <tr r="AU57" s="1"/>
      </tp>
      <tp>
        <v>55</v>
        <stp/>
        <stp>OPEN_INT</stp>
        <stp>.NDX250516P19900</stp>
        <tr r="AX159" s="1"/>
        <tr r="AX159" s="1"/>
      </tp>
      <tp>
        <v>5</v>
        <stp/>
        <stp>OPEN_INT</stp>
        <stp>.NDX250516P19925</stp>
        <tr r="AX158" s="1"/>
        <tr r="AX158" s="1"/>
      </tp>
      <tp>
        <v>5</v>
        <stp/>
        <stp>OPEN_INT</stp>
        <stp>.NDX250516P19950</stp>
        <tr r="AX157" s="1"/>
        <tr r="AX157" s="1"/>
      </tp>
      <tp>
        <v>6</v>
        <stp/>
        <stp>OPEN_INT</stp>
        <stp>.NDX250516P19975</stp>
        <tr r="AX156" s="1"/>
        <tr r="AX156" s="1"/>
      </tp>
      <tp>
        <v>16</v>
        <stp/>
        <stp>OPEN_INT</stp>
        <stp>.NDX250516C19925</stp>
        <tr r="AW158" s="1"/>
        <tr r="AW158" s="1"/>
      </tp>
      <tp>
        <v>49</v>
        <stp/>
        <stp>OPEN_INT</stp>
        <stp>.NDX250516C19900</stp>
        <tr r="AW159" s="1"/>
        <tr r="AW159" s="1"/>
      </tp>
      <tp>
        <v>14</v>
        <stp/>
        <stp>OPEN_INT</stp>
        <stp>.NDX250516C19975</stp>
        <tr r="AW156" s="1"/>
        <tr r="AW156" s="1"/>
      </tp>
      <tp>
        <v>26</v>
        <stp/>
        <stp>OPEN_INT</stp>
        <stp>.NDX250516C19950</stp>
        <tr r="AW157" s="1"/>
        <tr r="AW157" s="1"/>
      </tp>
      <tp>
        <v>29</v>
        <stp/>
        <stp>OPEN_INT</stp>
        <stp>.NDX250516P19800</stp>
        <tr r="AX163" s="1"/>
        <tr r="AX163" s="1"/>
      </tp>
      <tp>
        <v>6</v>
        <stp/>
        <stp>OPEN_INT</stp>
        <stp>.NDX250516P19825</stp>
        <tr r="AX162" s="1"/>
        <tr r="AX162" s="1"/>
      </tp>
      <tp>
        <v>5</v>
        <stp/>
        <stp>OPEN_INT</stp>
        <stp>.NDX250516P19850</stp>
        <tr r="AX161" s="1"/>
        <tr r="AX161" s="1"/>
      </tp>
      <tp>
        <v>5</v>
        <stp/>
        <stp>OPEN_INT</stp>
        <stp>.NDX250516P19875</stp>
        <tr r="AX160" s="1"/>
        <tr r="AX160" s="1"/>
      </tp>
      <tp>
        <v>12</v>
        <stp/>
        <stp>OPEN_INT</stp>
        <stp>.NDX250516C19825</stp>
        <tr r="AW162" s="1"/>
        <tr r="AW162" s="1"/>
      </tp>
      <tp>
        <v>28</v>
        <stp/>
        <stp>OPEN_INT</stp>
        <stp>.NDX250516C19800</stp>
        <tr r="AW163" s="1"/>
        <tr r="AW163" s="1"/>
      </tp>
      <tp>
        <v>11</v>
        <stp/>
        <stp>OPEN_INT</stp>
        <stp>.NDX250516C19875</stp>
        <tr r="AW160" s="1"/>
        <tr r="AW160" s="1"/>
      </tp>
      <tp>
        <v>28</v>
        <stp/>
        <stp>OPEN_INT</stp>
        <stp>.NDX250516C19850</stp>
        <tr r="AW161" s="1"/>
        <tr r="AW161" s="1"/>
      </tp>
      <tp>
        <v>48</v>
        <stp/>
        <stp>OPEN_INT</stp>
        <stp>.NDX250516P19700</stp>
        <tr r="AX167" s="1"/>
        <tr r="AX167" s="1"/>
      </tp>
      <tp>
        <v>4</v>
        <stp/>
        <stp>OPEN_INT</stp>
        <stp>.NDX250516P19725</stp>
        <tr r="AX166" s="1"/>
        <tr r="AX166" s="1"/>
      </tp>
      <tp>
        <v>5</v>
        <stp/>
        <stp>OPEN_INT</stp>
        <stp>.NDX250516P19750</stp>
        <tr r="AX165" s="1"/>
        <tr r="AX165" s="1"/>
      </tp>
      <tp>
        <v>9</v>
        <stp/>
        <stp>OPEN_INT</stp>
        <stp>.NDX250516P19775</stp>
        <tr r="AX164" s="1"/>
        <tr r="AX164" s="1"/>
      </tp>
      <tp>
        <v>32</v>
        <stp/>
        <stp>OPEN_INT</stp>
        <stp>.NDX250516C19725</stp>
        <tr r="AW166" s="1"/>
        <tr r="AW166" s="1"/>
      </tp>
      <tp>
        <v>35</v>
        <stp/>
        <stp>OPEN_INT</stp>
        <stp>.NDX250516C19700</stp>
        <tr r="AW167" s="1"/>
        <tr r="AW167" s="1"/>
      </tp>
      <tp>
        <v>24</v>
        <stp/>
        <stp>OPEN_INT</stp>
        <stp>.NDX250516C19775</stp>
        <tr r="AW164" s="1"/>
        <tr r="AW164" s="1"/>
      </tp>
      <tp>
        <v>65</v>
        <stp/>
        <stp>OPEN_INT</stp>
        <stp>.NDX250516C19750</stp>
        <tr r="AW165" s="1"/>
        <tr r="AW165" s="1"/>
      </tp>
      <tp>
        <v>46</v>
        <stp/>
        <stp>OPEN_INT</stp>
        <stp>.NDX250516P19600</stp>
        <tr r="AX171" s="1"/>
        <tr r="AX171" s="1"/>
      </tp>
      <tp>
        <v>6</v>
        <stp/>
        <stp>OPEN_INT</stp>
        <stp>.NDX250516P19625</stp>
        <tr r="AX170" s="1"/>
        <tr r="AX170" s="1"/>
      </tp>
      <tp>
        <v>13</v>
        <stp/>
        <stp>OPEN_INT</stp>
        <stp>.NDX250516P19650</stp>
        <tr r="AX169" s="1"/>
        <tr r="AX169" s="1"/>
      </tp>
      <tp>
        <v>5</v>
        <stp/>
        <stp>OPEN_INT</stp>
        <stp>.NDX250516P19675</stp>
        <tr r="AX168" s="1"/>
        <tr r="AX168" s="1"/>
      </tp>
      <tp>
        <v>28</v>
        <stp/>
        <stp>OPEN_INT</stp>
        <stp>.NDX250516C19625</stp>
        <tr r="AW170" s="1"/>
        <tr r="AW170" s="1"/>
      </tp>
      <tp>
        <v>56</v>
        <stp/>
        <stp>OPEN_INT</stp>
        <stp>.NDX250516C19600</stp>
        <tr r="AW171" s="1"/>
        <tr r="AW171" s="1"/>
      </tp>
      <tp>
        <v>8</v>
        <stp/>
        <stp>OPEN_INT</stp>
        <stp>.NDX250516C19675</stp>
        <tr r="AW168" s="1"/>
        <tr r="AW168" s="1"/>
      </tp>
      <tp>
        <v>8</v>
        <stp/>
        <stp>OPEN_INT</stp>
        <stp>.NDX250516C19650</stp>
        <tr r="AW169" s="1"/>
        <tr r="AW169" s="1"/>
      </tp>
      <tp>
        <v>82</v>
        <stp/>
        <stp>OPEN_INT</stp>
        <stp>.NDX250516P19500</stp>
        <tr r="AX175" s="1"/>
        <tr r="AX175" s="1"/>
      </tp>
      <tp>
        <v>2</v>
        <stp/>
        <stp>OPEN_INT</stp>
        <stp>.NDX250516P19525</stp>
        <tr r="AX174" s="1"/>
        <tr r="AX174" s="1"/>
      </tp>
      <tp>
        <v>42</v>
        <stp/>
        <stp>OPEN_INT</stp>
        <stp>.NDX250516P19550</stp>
        <tr r="AX173" s="1"/>
        <tr r="AX173" s="1"/>
      </tp>
      <tp>
        <v>7</v>
        <stp/>
        <stp>OPEN_INT</stp>
        <stp>.NDX250516P19575</stp>
        <tr r="AX172" s="1"/>
        <tr r="AX172" s="1"/>
      </tp>
      <tp>
        <v>22</v>
        <stp/>
        <stp>OPEN_INT</stp>
        <stp>.NDX250516C19525</stp>
        <tr r="AW174" s="1"/>
        <tr r="AW174" s="1"/>
      </tp>
      <tp>
        <v>78</v>
        <stp/>
        <stp>OPEN_INT</stp>
        <stp>.NDX250516C19500</stp>
        <tr r="AW175" s="1"/>
        <tr r="AW175" s="1"/>
      </tp>
      <tp t="s">
        <v>28.00%</v>
        <stp/>
        <stp>IMPL_VOL</stp>
        <stp>.SPY250509C549</stp>
        <tr r="EN37" s="1"/>
      </tp>
      <tp t="s">
        <v>22.85%</v>
        <stp/>
        <stp>IMPL_VOL</stp>
        <stp>.SPY250516C556</stp>
        <tr r="EP30" s="1"/>
      </tp>
      <tp t="s">
        <v>27.21%</v>
        <stp/>
        <stp>IMPL_VOL</stp>
        <stp>.SPY250509P549</stp>
        <tr r="EO37" s="1"/>
      </tp>
      <tp t="s">
        <v>22.39%</v>
        <stp/>
        <stp>IMPL_VOL</stp>
        <stp>.SPY250516P556</stp>
        <tr r="EQ30" s="1"/>
      </tp>
      <tp t="s">
        <v>28.29%</v>
        <stp/>
        <stp>IMPL_VOL</stp>
        <stp>.SPY250509C548</stp>
        <tr r="EN38" s="1"/>
      </tp>
      <tp t="s">
        <v>22.62%</v>
        <stp/>
        <stp>IMPL_VOL</stp>
        <stp>.SPY250516C557</stp>
        <tr r="EP29" s="1"/>
      </tp>
      <tp t="s">
        <v>27.45%</v>
        <stp/>
        <stp>IMPL_VOL</stp>
        <stp>.SPY250509P548</stp>
        <tr r="EO38" s="1"/>
      </tp>
      <tp t="s">
        <v>22.16%</v>
        <stp/>
        <stp>IMPL_VOL</stp>
        <stp>.SPY250516P557</stp>
        <tr r="EQ29" s="1"/>
      </tp>
      <tp t="s">
        <v>23.32%</v>
        <stp/>
        <stp>IMPL_VOL</stp>
        <stp>.SPY250516C554</stp>
        <tr r="EP32" s="1"/>
      </tp>
      <tp t="s">
        <v>22.83%</v>
        <stp/>
        <stp>IMPL_VOL</stp>
        <stp>.SPY250516P554</stp>
        <tr r="EQ32" s="1"/>
      </tp>
      <tp t="s">
        <v>23.09%</v>
        <stp/>
        <stp>IMPL_VOL</stp>
        <stp>.SPY250516C555</stp>
        <tr r="EP31" s="1"/>
      </tp>
      <tp t="s">
        <v>22.63%</v>
        <stp/>
        <stp>IMPL_VOL</stp>
        <stp>.SPY250516P555</stp>
        <tr r="EQ31" s="1"/>
      </tp>
      <tp t="s">
        <v>23.78%</v>
        <stp/>
        <stp>IMPL_VOL</stp>
        <stp>.SPY250516C552</stp>
        <tr r="EP34" s="1"/>
      </tp>
      <tp t="s">
        <v>23.26%</v>
        <stp/>
        <stp>IMPL_VOL</stp>
        <stp>.SPY250516P552</stp>
        <tr r="EQ34" s="1"/>
      </tp>
      <tp t="s">
        <v>23.55%</v>
        <stp/>
        <stp>IMPL_VOL</stp>
        <stp>.SPY250516C553</stp>
        <tr r="EP33" s="1"/>
      </tp>
      <tp t="s">
        <v>23.05%</v>
        <stp/>
        <stp>IMPL_VOL</stp>
        <stp>.SPY250516P553</stp>
        <tr r="EQ33" s="1"/>
      </tp>
      <tp t="s">
        <v>24.24%</v>
        <stp/>
        <stp>IMPL_VOL</stp>
        <stp>.SPY250516C550</stp>
        <tr r="EP36" s="1"/>
      </tp>
      <tp t="s">
        <v>23.70%</v>
        <stp/>
        <stp>IMPL_VOL</stp>
        <stp>.SPY250516P550</stp>
        <tr r="EQ36" s="1"/>
      </tp>
      <tp t="s">
        <v>24.01%</v>
        <stp/>
        <stp>IMPL_VOL</stp>
        <stp>.SPY250516C551</stp>
        <tr r="EP35" s="1"/>
      </tp>
      <tp t="s">
        <v>23.48%</v>
        <stp/>
        <stp>IMPL_VOL</stp>
        <stp>.SPY250516P551</stp>
        <tr r="EQ35" s="1"/>
      </tp>
      <tp t="s">
        <v>--</v>
        <stp/>
        <stp>IMPL_VOL</stp>
        <stp>.SPY250506C548</stp>
        <tr r="EL38" s="1"/>
      </tp>
      <tp t="s">
        <v>22.38%</v>
        <stp/>
        <stp>IMPL_VOL</stp>
        <stp>.SPY250516C558</stp>
        <tr r="EP28" s="1"/>
      </tp>
      <tp t="s">
        <v>97.35%</v>
        <stp/>
        <stp>IMPL_VOL</stp>
        <stp>.SPY250506P548</stp>
        <tr r="EM38" s="1"/>
      </tp>
      <tp t="s">
        <v>21.94%</v>
        <stp/>
        <stp>IMPL_VOL</stp>
        <stp>.SPY250516P558</stp>
        <tr r="EQ28" s="1"/>
      </tp>
      <tp t="s">
        <v>--</v>
        <stp/>
        <stp>IMPL_VOL</stp>
        <stp>.SPY250506C549</stp>
        <tr r="EL37" s="1"/>
      </tp>
      <tp t="s">
        <v>22.15%</v>
        <stp/>
        <stp>IMPL_VOL</stp>
        <stp>.SPY250516C559</stp>
        <tr r="EP27" s="1"/>
      </tp>
      <tp t="s">
        <v>89.16%</v>
        <stp/>
        <stp>IMPL_VOL</stp>
        <stp>.SPY250506P549</stp>
        <tr r="EM37" s="1"/>
      </tp>
      <tp t="s">
        <v>21.72%</v>
        <stp/>
        <stp>IMPL_VOL</stp>
        <stp>.SPY250516P559</stp>
        <tr r="EQ27" s="1"/>
      </tp>
      <tp>
        <v>15</v>
        <stp/>
        <stp>OPEN_INT</stp>
        <stp>.NDX250516C19575</stp>
        <tr r="AW172" s="1"/>
        <tr r="AW172" s="1"/>
      </tp>
      <tp t="s">
        <v>--</v>
        <stp/>
        <stp>IMPL_VOL</stp>
        <stp>.SPY250506C556</stp>
        <tr r="EL30" s="1"/>
      </tp>
      <tp t="s">
        <v>25.18%</v>
        <stp/>
        <stp>IMPL_VOL</stp>
        <stp>.SPY250509C559</stp>
        <tr r="EN27" s="1"/>
      </tp>
      <tp t="s">
        <v>34.54%</v>
        <stp/>
        <stp>IMPL_VOL</stp>
        <stp>.SPY250506P556</stp>
        <tr r="EM30" s="1"/>
      </tp>
      <tp t="s">
        <v>24.58%</v>
        <stp/>
        <stp>IMPL_VOL</stp>
        <stp>.SPY250509P559</stp>
        <tr r="EO27" s="1"/>
      </tp>
      <tp t="s">
        <v>--</v>
        <stp/>
        <stp>IMPL_VOL</stp>
        <stp>.SPY250506C557</stp>
        <tr r="EL29" s="1"/>
      </tp>
      <tp t="s">
        <v>25.43%</v>
        <stp/>
        <stp>IMPL_VOL</stp>
        <stp>.SPY250509C558</stp>
        <tr r="EN28" s="1"/>
      </tp>
      <tp t="s">
        <v>26.53%</v>
        <stp/>
        <stp>IMPL_VOL</stp>
        <stp>.SPY250506P557</stp>
        <tr r="EM29" s="1"/>
      </tp>
      <tp t="s">
        <v>24.86%</v>
        <stp/>
        <stp>IMPL_VOL</stp>
        <stp>.SPY250509P558</stp>
        <tr r="EO28" s="1"/>
      </tp>
      <tp t="s">
        <v>--</v>
        <stp/>
        <stp>IMPL_VOL</stp>
        <stp>.SPY250506C554</stp>
        <tr r="EL32" s="1"/>
      </tp>
      <tp t="s">
        <v>47.12%</v>
        <stp/>
        <stp>IMPL_VOL</stp>
        <stp>.SPY250506P554</stp>
        <tr r="EM32" s="1"/>
      </tp>
      <tp t="s">
        <v>--</v>
        <stp/>
        <stp>IMPL_VOL</stp>
        <stp>.SPY250506C555</stp>
        <tr r="EL31" s="1"/>
      </tp>
      <tp t="s">
        <v>38.35%</v>
        <stp/>
        <stp>IMPL_VOL</stp>
        <stp>.SPY250506P555</stp>
        <tr r="EM31" s="1"/>
      </tp>
      <tp t="s">
        <v>--</v>
        <stp/>
        <stp>IMPL_VOL</stp>
        <stp>.SPY250506C552</stp>
        <tr r="EL34" s="1"/>
      </tp>
      <tp t="s">
        <v>64.22%</v>
        <stp/>
        <stp>IMPL_VOL</stp>
        <stp>.SPY250506P552</stp>
        <tr r="EM34" s="1"/>
      </tp>
      <tp t="s">
        <v>--</v>
        <stp/>
        <stp>IMPL_VOL</stp>
        <stp>.SPY250506C553</stp>
        <tr r="EL33" s="1"/>
      </tp>
      <tp t="s">
        <v>55.73%</v>
        <stp/>
        <stp>IMPL_VOL</stp>
        <stp>.SPY250506P553</stp>
        <tr r="EM33" s="1"/>
      </tp>
      <tp t="s">
        <v>--</v>
        <stp/>
        <stp>IMPL_VOL</stp>
        <stp>.SPY250506C550</stp>
        <tr r="EL36" s="1"/>
      </tp>
      <tp t="s">
        <v>80.92%</v>
        <stp/>
        <stp>IMPL_VOL</stp>
        <stp>.SPY250506P550</stp>
        <tr r="EM36" s="1"/>
      </tp>
      <tp t="s">
        <v>--</v>
        <stp/>
        <stp>IMPL_VOL</stp>
        <stp>.SPY250506C551</stp>
        <tr r="EL35" s="1"/>
      </tp>
      <tp t="s">
        <v>72.61%</v>
        <stp/>
        <stp>IMPL_VOL</stp>
        <stp>.SPY250506P551</stp>
        <tr r="EM35" s="1"/>
      </tp>
      <tp t="s">
        <v>27.42%</v>
        <stp/>
        <stp>IMPL_VOL</stp>
        <stp>.SPY250509C551</stp>
        <tr r="EN35" s="1"/>
      </tp>
      <tp t="s">
        <v>26.67%</v>
        <stp/>
        <stp>IMPL_VOL</stp>
        <stp>.SPY250509P551</stp>
        <tr r="EO35" s="1"/>
      </tp>
      <tp t="s">
        <v>27.75%</v>
        <stp/>
        <stp>IMPL_VOL</stp>
        <stp>.SPY250509C550</stp>
        <tr r="EN36" s="1"/>
      </tp>
      <tp t="s">
        <v>27.00%</v>
        <stp/>
        <stp>IMPL_VOL</stp>
        <stp>.SPY250509P550</stp>
        <tr r="EO36" s="1"/>
      </tp>
      <tp t="s">
        <v>26.85%</v>
        <stp/>
        <stp>IMPL_VOL</stp>
        <stp>.SPY250509C553</stp>
        <tr r="EN33" s="1"/>
      </tp>
      <tp t="s">
        <v>26.18%</v>
        <stp/>
        <stp>IMPL_VOL</stp>
        <stp>.SPY250509P553</stp>
        <tr r="EO33" s="1"/>
      </tp>
      <tp t="s">
        <v>27.14%</v>
        <stp/>
        <stp>IMPL_VOL</stp>
        <stp>.SPY250509C552</stp>
        <tr r="EN34" s="1"/>
      </tp>
      <tp t="s">
        <v>26.42%</v>
        <stp/>
        <stp>IMPL_VOL</stp>
        <stp>.SPY250509P552</stp>
        <tr r="EO34" s="1"/>
      </tp>
      <tp t="s">
        <v>26.28%</v>
        <stp/>
        <stp>IMPL_VOL</stp>
        <stp>.SPY250509C555</stp>
        <tr r="EN31" s="1"/>
      </tp>
      <tp t="s">
        <v>25.65%</v>
        <stp/>
        <stp>IMPL_VOL</stp>
        <stp>.SPY250509P555</stp>
        <tr r="EO31" s="1"/>
      </tp>
      <tp t="s">
        <v>26.57%</v>
        <stp/>
        <stp>IMPL_VOL</stp>
        <stp>.SPY250509C554</stp>
        <tr r="EN32" s="1"/>
      </tp>
      <tp t="s">
        <v>25.89%</v>
        <stp/>
        <stp>IMPL_VOL</stp>
        <stp>.SPY250509P554</stp>
        <tr r="EO32" s="1"/>
      </tp>
      <tp t="s">
        <v>14.75%</v>
        <stp/>
        <stp>IMPL_VOL</stp>
        <stp>.SPY250506C558</stp>
        <tr r="EL28" s="1"/>
      </tp>
      <tp t="s">
        <v>25.71%</v>
        <stp/>
        <stp>IMPL_VOL</stp>
        <stp>.SPY250509C557</stp>
        <tr r="EN29" s="1"/>
      </tp>
      <tp t="s">
        <v>24.69%</v>
        <stp/>
        <stp>IMPL_VOL</stp>
        <stp>.SPY250516C548</stp>
        <tr r="EP38" s="1"/>
      </tp>
      <tp t="s">
        <v>16.77%</v>
        <stp/>
        <stp>IMPL_VOL</stp>
        <stp>.SPY250506P558</stp>
        <tr r="EM28" s="1"/>
      </tp>
      <tp t="s">
        <v>25.13%</v>
        <stp/>
        <stp>IMPL_VOL</stp>
        <stp>.SPY250509P557</stp>
        <tr r="EO29" s="1"/>
      </tp>
      <tp t="s">
        <v>24.12%</v>
        <stp/>
        <stp>IMPL_VOL</stp>
        <stp>.SPY250516P548</stp>
        <tr r="EQ38" s="1"/>
      </tp>
      <tp t="s">
        <v>12.45%</v>
        <stp/>
        <stp>IMPL_VOL</stp>
        <stp>.SPY250506C559</stp>
        <tr r="EL27" s="1"/>
      </tp>
      <tp t="s">
        <v>25.99%</v>
        <stp/>
        <stp>IMPL_VOL</stp>
        <stp>.SPY250509C556</stp>
        <tr r="EN30" s="1"/>
      </tp>
      <tp t="s">
        <v>24.48%</v>
        <stp/>
        <stp>IMPL_VOL</stp>
        <stp>.SPY250516C549</stp>
        <tr r="EP37" s="1"/>
      </tp>
      <tp t="s">
        <v>12.83%</v>
        <stp/>
        <stp>IMPL_VOL</stp>
        <stp>.SPY250506P559</stp>
        <tr r="EM27" s="1"/>
      </tp>
      <tp t="s">
        <v>25.40%</v>
        <stp/>
        <stp>IMPL_VOL</stp>
        <stp>.SPY250509P556</stp>
        <tr r="EO30" s="1"/>
      </tp>
      <tp t="s">
        <v>23.91%</v>
        <stp/>
        <stp>IMPL_VOL</stp>
        <stp>.SPY250516P549</stp>
        <tr r="EQ37" s="1"/>
      </tp>
      <tp t="s">
        <v>66.70%</v>
        <stp/>
        <stp>IMPL_VOL</stp>
        <stp>.SPY250506C566</stp>
        <tr r="EL20" s="1"/>
      </tp>
      <tp t="s">
        <v>22.84%</v>
        <stp/>
        <stp>IMPL_VOL</stp>
        <stp>.SPY250509C569</stp>
        <tr r="EN17" s="1"/>
      </tp>
      <tp t="s">
        <v>18.73%</v>
        <stp/>
        <stp>IMPL_VOL</stp>
        <stp>.SPY250516C576</stp>
        <tr r="EP10" s="1"/>
      </tp>
      <tp t="s">
        <v>90.49%</v>
        <stp/>
        <stp>IMPL_VOL</stp>
        <stp>.SPY250506P566</stp>
        <tr r="EM20" s="1"/>
      </tp>
      <tp t="s">
        <v>22.33%</v>
        <stp/>
        <stp>IMPL_VOL</stp>
        <stp>.SPY250509P569</stp>
        <tr r="EO17" s="1"/>
      </tp>
      <tp t="s">
        <v>18.36%</v>
        <stp/>
        <stp>IMPL_VOL</stp>
        <stp>.SPY250516P576</stp>
        <tr r="EQ10" s="1"/>
      </tp>
      <tp t="s">
        <v>74.82%</v>
        <stp/>
        <stp>IMPL_VOL</stp>
        <stp>.SPY250506C567</stp>
        <tr r="EL19" s="1"/>
      </tp>
      <tp t="s">
        <v>23.08%</v>
        <stp/>
        <stp>IMPL_VOL</stp>
        <stp>.SPY250509C568</stp>
        <tr r="EN18" s="1"/>
      </tp>
      <tp t="s">
        <v>18.59%</v>
        <stp/>
        <stp>IMPL_VOL</stp>
        <stp>.SPY250516C577</stp>
        <tr r="EP9" s="1"/>
      </tp>
      <tp t="s">
        <v>103.57%</v>
        <stp/>
        <stp>IMPL_VOL</stp>
        <stp>.SPY250506P567</stp>
        <tr r="EM19" s="1"/>
      </tp>
      <tp t="s">
        <v>22.52%</v>
        <stp/>
        <stp>IMPL_VOL</stp>
        <stp>.SPY250509P568</stp>
        <tr r="EO18" s="1"/>
      </tp>
      <tp t="s">
        <v>18.20%</v>
        <stp/>
        <stp>IMPL_VOL</stp>
        <stp>.SPY250516P577</stp>
        <tr r="EQ9" s="1"/>
      </tp>
      <tp t="s">
        <v>50.10%</v>
        <stp/>
        <stp>IMPL_VOL</stp>
        <stp>.SPY250506C564</stp>
        <tr r="EL22" s="1"/>
      </tp>
      <tp t="s">
        <v>19.03%</v>
        <stp/>
        <stp>IMPL_VOL</stp>
        <stp>.SPY250516C574</stp>
        <tr r="EP12" s="1"/>
      </tp>
      <tp t="s">
        <v>64.24%</v>
        <stp/>
        <stp>IMPL_VOL</stp>
        <stp>.SPY250506P564</stp>
        <tr r="EM22" s="1"/>
      </tp>
      <tp t="s">
        <v>18.66%</v>
        <stp/>
        <stp>IMPL_VOL</stp>
        <stp>.SPY250516P574</stp>
        <tr r="EQ12" s="1"/>
      </tp>
      <tp t="s">
        <v>58.47%</v>
        <stp/>
        <stp>IMPL_VOL</stp>
        <stp>.SPY250506C565</stp>
        <tr r="EL21" s="1"/>
      </tp>
      <tp t="s">
        <v>18.87%</v>
        <stp/>
        <stp>IMPL_VOL</stp>
        <stp>.SPY250516C575</stp>
        <tr r="EP11" s="1"/>
      </tp>
      <tp t="s">
        <v>77.34%</v>
        <stp/>
        <stp>IMPL_VOL</stp>
        <stp>.SPY250506P565</stp>
        <tr r="EM21" s="1"/>
      </tp>
      <tp t="s">
        <v>18.50%</v>
        <stp/>
        <stp>IMPL_VOL</stp>
        <stp>.SPY250516P575</stp>
        <tr r="EQ11" s="1"/>
      </tp>
      <tp t="s">
        <v>32.78%</v>
        <stp/>
        <stp>IMPL_VOL</stp>
        <stp>.SPY250506C562</stp>
        <tr r="EL24" s="1"/>
      </tp>
      <tp t="s">
        <v>19.37%</v>
        <stp/>
        <stp>IMPL_VOL</stp>
        <stp>.SPY250516C572</stp>
        <tr r="EP14" s="1"/>
      </tp>
      <tp t="s">
        <v>44.19%</v>
        <stp/>
        <stp>IMPL_VOL</stp>
        <stp>.SPY250506P562</stp>
        <tr r="EM24" s="1"/>
      </tp>
      <tp t="s">
        <v>19.01%</v>
        <stp/>
        <stp>IMPL_VOL</stp>
        <stp>.SPY250516P572</stp>
        <tr r="EQ14" s="1"/>
      </tp>
      <tp t="s">
        <v>41.55%</v>
        <stp/>
        <stp>IMPL_VOL</stp>
        <stp>.SPY250506C563</stp>
        <tr r="EL23" s="1"/>
      </tp>
      <tp t="s">
        <v>19.18%</v>
        <stp/>
        <stp>IMPL_VOL</stp>
        <stp>.SPY250516C573</stp>
        <tr r="EP13" s="1"/>
      </tp>
      <tp t="s">
        <v>54.93%</v>
        <stp/>
        <stp>IMPL_VOL</stp>
        <stp>.SPY250506P563</stp>
        <tr r="EM23" s="1"/>
      </tp>
      <tp t="s">
        <v>18.82%</v>
        <stp/>
        <stp>IMPL_VOL</stp>
        <stp>.SPY250516P573</stp>
        <tr r="EQ13" s="1"/>
      </tp>
      <tp t="s">
        <v>19.22%</v>
        <stp/>
        <stp>IMPL_VOL</stp>
        <stp>.SPY250506C560</stp>
        <tr r="EL26" s="1"/>
      </tp>
      <tp t="s">
        <v>19.76%</v>
        <stp/>
        <stp>IMPL_VOL</stp>
        <stp>.SPY250516C570</stp>
        <tr r="EP16" s="1"/>
      </tp>
      <tp t="s">
        <v>21.82%</v>
        <stp/>
        <stp>IMPL_VOL</stp>
        <stp>.SPY250506P560</stp>
        <tr r="EM26" s="1"/>
      </tp>
      <tp t="s">
        <v>19.35%</v>
        <stp/>
        <stp>IMPL_VOL</stp>
        <stp>.SPY250516P570</stp>
        <tr r="EQ16" s="1"/>
      </tp>
      <tp t="s">
        <v>28.13%</v>
        <stp/>
        <stp>IMPL_VOL</stp>
        <stp>.SPY250506C561</stp>
        <tr r="EL25" s="1"/>
      </tp>
      <tp t="s">
        <v>19.55%</v>
        <stp/>
        <stp>IMPL_VOL</stp>
        <stp>.SPY250516C571</stp>
        <tr r="EP15" s="1"/>
      </tp>
      <tp t="s">
        <v>32.06%</v>
        <stp/>
        <stp>IMPL_VOL</stp>
        <stp>.SPY250506P561</stp>
        <tr r="EM25" s="1"/>
      </tp>
      <tp t="s">
        <v>19.19%</v>
        <stp/>
        <stp>IMPL_VOL</stp>
        <stp>.SPY250516P571</stp>
        <tr r="EQ15" s="1"/>
      </tp>
      <tp t="s">
        <v>24.66%</v>
        <stp/>
        <stp>IMPL_VOL</stp>
        <stp>.SPY250509C561</stp>
        <tr r="EN25" s="1"/>
      </tp>
      <tp t="s">
        <v>24.07%</v>
        <stp/>
        <stp>IMPL_VOL</stp>
        <stp>.SPY250509P561</stp>
        <tr r="EO25" s="1"/>
      </tp>
      <tp t="s">
        <v>24.90%</v>
        <stp/>
        <stp>IMPL_VOL</stp>
        <stp>.SPY250509C560</stp>
        <tr r="EN26" s="1"/>
      </tp>
      <tp t="s">
        <v>24.35%</v>
        <stp/>
        <stp>IMPL_VOL</stp>
        <stp>.SPY250509P560</stp>
        <tr r="EO26" s="1"/>
      </tp>
      <tp t="s">
        <v>24.13%</v>
        <stp/>
        <stp>IMPL_VOL</stp>
        <stp>.SPY250509C563</stp>
        <tr r="EN23" s="1"/>
      </tp>
      <tp t="s">
        <v>23.57%</v>
        <stp/>
        <stp>IMPL_VOL</stp>
        <stp>.SPY250509P563</stp>
        <tr r="EO23" s="1"/>
      </tp>
      <tp t="s">
        <v>24.38%</v>
        <stp/>
        <stp>IMPL_VOL</stp>
        <stp>.SPY250509C562</stp>
        <tr r="EN24" s="1"/>
      </tp>
      <tp t="s">
        <v>23.83%</v>
        <stp/>
        <stp>IMPL_VOL</stp>
        <stp>.SPY250509P562</stp>
        <tr r="EO24" s="1"/>
      </tp>
      <tp t="s">
        <v>23.65%</v>
        <stp/>
        <stp>IMPL_VOL</stp>
        <stp>.SPY250509C565</stp>
        <tr r="EN21" s="1"/>
      </tp>
      <tp t="s">
        <v>23.15%</v>
        <stp/>
        <stp>IMPL_VOL</stp>
        <stp>.SPY250509P565</stp>
        <tr r="EO21" s="1"/>
      </tp>
      <tp t="s">
        <v>23.87%</v>
        <stp/>
        <stp>IMPL_VOL</stp>
        <stp>.SPY250509C564</stp>
        <tr r="EN22" s="1"/>
      </tp>
      <tp t="s">
        <v>23.37%</v>
        <stp/>
        <stp>IMPL_VOL</stp>
        <stp>.SPY250509P564</stp>
        <tr r="EO22" s="1"/>
      </tp>
      <tp t="s">
        <v>82.83%</v>
        <stp/>
        <stp>IMPL_VOL</stp>
        <stp>.SPY250506C568</stp>
        <tr r="EL18" s="1"/>
      </tp>
      <tp t="s">
        <v>23.26%</v>
        <stp/>
        <stp>IMPL_VOL</stp>
        <stp>.SPY250509C567</stp>
        <tr r="EN19" s="1"/>
      </tp>
      <tp t="s">
        <v>18.47%</v>
        <stp/>
        <stp>IMPL_VOL</stp>
        <stp>.SPY250516C578</stp>
        <tr r="EP8" s="1"/>
      </tp>
      <tp t="s">
        <v>115.40%</v>
        <stp/>
        <stp>IMPL_VOL</stp>
        <stp>.SPY250506P568</stp>
        <tr r="EM18" s="1"/>
      </tp>
      <tp t="s">
        <v>22.71%</v>
        <stp/>
        <stp>IMPL_VOL</stp>
        <stp>.SPY250509P567</stp>
        <tr r="EO19" s="1"/>
      </tp>
      <tp t="s">
        <v>18.13%</v>
        <stp/>
        <stp>IMPL_VOL</stp>
        <stp>.SPY250516P578</stp>
        <tr r="EQ8" s="1"/>
      </tp>
      <tp t="s">
        <v>90.75%</v>
        <stp/>
        <stp>IMPL_VOL</stp>
        <stp>.SPY250506C569</stp>
        <tr r="EL17" s="1"/>
      </tp>
      <tp t="s">
        <v>23.44%</v>
        <stp/>
        <stp>IMPL_VOL</stp>
        <stp>.SPY250509C566</stp>
        <tr r="EN20" s="1"/>
      </tp>
      <tp t="s">
        <v>18.33%</v>
        <stp/>
        <stp>IMPL_VOL</stp>
        <stp>.SPY250516C579</stp>
        <tr r="EP7" s="1"/>
      </tp>
      <tp t="s">
        <v>125.94%</v>
        <stp/>
        <stp>IMPL_VOL</stp>
        <stp>.SPY250506P569</stp>
        <tr r="EM17" s="1"/>
      </tp>
      <tp t="s">
        <v>22.94%</v>
        <stp/>
        <stp>IMPL_VOL</stp>
        <stp>.SPY250509P566</stp>
        <tr r="EO20" s="1"/>
      </tp>
      <tp t="s">
        <v>18.02%</v>
        <stp/>
        <stp>IMPL_VOL</stp>
        <stp>.SPY250516P579</stp>
        <tr r="EQ7" s="1"/>
      </tp>
      <tp>
        <v>30</v>
        <stp/>
        <stp>OPEN_INT</stp>
        <stp>.NDX250516C19550</stp>
        <tr r="AW173" s="1"/>
        <tr r="AW173" s="1"/>
      </tp>
      <tp t="s">
        <v>144.28%</v>
        <stp/>
        <stp>IMPL_VOL</stp>
        <stp>.SPY250506C576</stp>
        <tr r="EL10" s="1"/>
      </tp>
      <tp t="s">
        <v>21.50%</v>
        <stp/>
        <stp>IMPL_VOL</stp>
        <stp>.SPY250509C579</stp>
        <tr r="EN7" s="1"/>
      </tp>
      <tp t="s">
        <v>20.56%</v>
        <stp/>
        <stp>IMPL_VOL</stp>
        <stp>.SPY250516C566</stp>
        <tr r="EP20" s="1"/>
      </tp>
      <tp t="s">
        <v>211.27%</v>
        <stp/>
        <stp>IMPL_VOL</stp>
        <stp>.SPY250506P576</stp>
        <tr r="EM10" s="1"/>
      </tp>
      <tp t="s">
        <v>21.87%</v>
        <stp/>
        <stp>IMPL_VOL</stp>
        <stp>.SPY250509P579</stp>
        <tr r="EO7" s="1"/>
      </tp>
      <tp t="s">
        <v>20.18%</v>
        <stp/>
        <stp>IMPL_VOL</stp>
        <stp>.SPY250516P566</stp>
        <tr r="EQ20" s="1"/>
      </tp>
      <tp t="s">
        <v>151.70%</v>
        <stp/>
        <stp>IMPL_VOL</stp>
        <stp>.SPY250506C577</stp>
        <tr r="EL9" s="1"/>
      </tp>
      <tp t="s">
        <v>21.53%</v>
        <stp/>
        <stp>IMPL_VOL</stp>
        <stp>.SPY250509C578</stp>
        <tr r="EN8" s="1"/>
      </tp>
      <tp t="s">
        <v>20.36%</v>
        <stp/>
        <stp>IMPL_VOL</stp>
        <stp>.SPY250516C567</stp>
        <tr r="EP19" s="1"/>
      </tp>
      <tp t="s">
        <v>--</v>
        <stp/>
        <stp>IMPL_VOL</stp>
        <stp>.SPY250506P577</stp>
        <tr r="EM9" s="1"/>
      </tp>
      <tp t="s">
        <v>21.57%</v>
        <stp/>
        <stp>IMPL_VOL</stp>
        <stp>.SPY250509P578</stp>
        <tr r="EO8" s="1"/>
      </tp>
      <tp t="s">
        <v>19.98%</v>
        <stp/>
        <stp>IMPL_VOL</stp>
        <stp>.SPY250516P567</stp>
        <tr r="EQ19" s="1"/>
      </tp>
      <tp t="s">
        <v>129.28%</v>
        <stp/>
        <stp>IMPL_VOL</stp>
        <stp>.SPY250506C574</stp>
        <tr r="EL12" s="1"/>
      </tp>
      <tp t="s">
        <v>21.01%</v>
        <stp/>
        <stp>IMPL_VOL</stp>
        <stp>.SPY250516C564</stp>
        <tr r="EP22" s="1"/>
      </tp>
      <tp t="s">
        <v>--</v>
        <stp/>
        <stp>IMPL_VOL</stp>
        <stp>.SPY250506P574</stp>
        <tr r="EM12" s="1"/>
      </tp>
      <tp t="s">
        <v>20.62%</v>
        <stp/>
        <stp>IMPL_VOL</stp>
        <stp>.SPY250516P564</stp>
        <tr r="EQ22" s="1"/>
      </tp>
      <tp t="s">
        <v>136.81%</v>
        <stp/>
        <stp>IMPL_VOL</stp>
        <stp>.SPY250506C575</stp>
        <tr r="EL11" s="1"/>
      </tp>
      <tp t="s">
        <v>20.78%</v>
        <stp/>
        <stp>IMPL_VOL</stp>
        <stp>.SPY250516C565</stp>
        <tr r="EP21" s="1"/>
      </tp>
      <tp t="s">
        <v>--</v>
        <stp/>
        <stp>IMPL_VOL</stp>
        <stp>.SPY250506P575</stp>
        <tr r="EM11" s="1"/>
      </tp>
      <tp t="s">
        <v>20.40%</v>
        <stp/>
        <stp>IMPL_VOL</stp>
        <stp>.SPY250516P565</stp>
        <tr r="EQ21" s="1"/>
      </tp>
      <tp t="s">
        <v>114.07%</v>
        <stp/>
        <stp>IMPL_VOL</stp>
        <stp>.SPY250506C572</stp>
        <tr r="EL14" s="1"/>
      </tp>
      <tp t="s">
        <v>21.46%</v>
        <stp/>
        <stp>IMPL_VOL</stp>
        <stp>.SPY250516C562</stp>
        <tr r="EP24" s="1"/>
      </tp>
      <tp t="s">
        <v>159.06%</v>
        <stp/>
        <stp>IMPL_VOL</stp>
        <stp>.SPY250506P572</stp>
        <tr r="EM14" s="1"/>
      </tp>
      <tp t="s">
        <v>21.04%</v>
        <stp/>
        <stp>IMPL_VOL</stp>
        <stp>.SPY250516P562</stp>
        <tr r="EQ24" s="1"/>
      </tp>
      <tp t="s">
        <v>121.70%</v>
        <stp/>
        <stp>IMPL_VOL</stp>
        <stp>.SPY250506C573</stp>
        <tr r="EL13" s="1"/>
      </tp>
      <tp t="s">
        <v>21.24%</v>
        <stp/>
        <stp>IMPL_VOL</stp>
        <stp>.SPY250516C563</stp>
        <tr r="EP23" s="1"/>
      </tp>
      <tp t="s">
        <v>170.88%</v>
        <stp/>
        <stp>IMPL_VOL</stp>
        <stp>.SPY250506P573</stp>
        <tr r="EM13" s="1"/>
      </tp>
      <tp t="s">
        <v>20.83%</v>
        <stp/>
        <stp>IMPL_VOL</stp>
        <stp>.SPY250516P563</stp>
        <tr r="EQ23" s="1"/>
      </tp>
      <tp t="s">
        <v>98.60%</v>
        <stp/>
        <stp>IMPL_VOL</stp>
        <stp>.SPY250506C570</stp>
        <tr r="EL16" s="1"/>
      </tp>
      <tp t="s">
        <v>21.93%</v>
        <stp/>
        <stp>IMPL_VOL</stp>
        <stp>.SPY250516C560</stp>
        <tr r="EP26" s="1"/>
      </tp>
      <tp t="s">
        <v>141.36%</v>
        <stp/>
        <stp>IMPL_VOL</stp>
        <stp>.SPY250506P570</stp>
        <tr r="EM16" s="1"/>
      </tp>
      <tp t="s">
        <v>21.49%</v>
        <stp/>
        <stp>IMPL_VOL</stp>
        <stp>.SPY250516P560</stp>
        <tr r="EQ26" s="1"/>
      </tp>
      <tp t="s">
        <v>106.37%</v>
        <stp/>
        <stp>IMPL_VOL</stp>
        <stp>.SPY250506C571</stp>
        <tr r="EL15" s="1"/>
      </tp>
      <tp t="s">
        <v>21.68%</v>
        <stp/>
        <stp>IMPL_VOL</stp>
        <stp>.SPY250516C561</stp>
        <tr r="EP25" s="1"/>
      </tp>
      <tp t="s">
        <v>147.24%</v>
        <stp/>
        <stp>IMPL_VOL</stp>
        <stp>.SPY250506P571</stp>
        <tr r="EM15" s="1"/>
      </tp>
      <tp t="s">
        <v>21.27%</v>
        <stp/>
        <stp>IMPL_VOL</stp>
        <stp>.SPY250516P561</stp>
        <tr r="EQ25" s="1"/>
      </tp>
      <tp t="s">
        <v>22.50%</v>
        <stp/>
        <stp>IMPL_VOL</stp>
        <stp>.SPY250509C571</stp>
        <tr r="EN15" s="1"/>
      </tp>
      <tp t="s">
        <v>21.97%</v>
        <stp/>
        <stp>IMPL_VOL</stp>
        <stp>.SPY250509P571</stp>
        <tr r="EO15" s="1"/>
      </tp>
      <tp t="s">
        <v>22.69%</v>
        <stp/>
        <stp>IMPL_VOL</stp>
        <stp>.SPY250509C570</stp>
        <tr r="EN16" s="1"/>
      </tp>
      <tp t="s">
        <v>22.23%</v>
        <stp/>
        <stp>IMPL_VOL</stp>
        <stp>.SPY250509P570</stp>
        <tr r="EO16" s="1"/>
      </tp>
      <tp t="s">
        <v>22.24%</v>
        <stp/>
        <stp>IMPL_VOL</stp>
        <stp>.SPY250509C573</stp>
        <tr r="EN13" s="1"/>
      </tp>
      <tp t="s">
        <v>21.77%</v>
        <stp/>
        <stp>IMPL_VOL</stp>
        <stp>.SPY250509P573</stp>
        <tr r="EO13" s="1"/>
      </tp>
      <tp t="s">
        <v>22.38%</v>
        <stp/>
        <stp>IMPL_VOL</stp>
        <stp>.SPY250509C572</stp>
        <tr r="EN14" s="1"/>
      </tp>
      <tp t="s">
        <v>21.85%</v>
        <stp/>
        <stp>IMPL_VOL</stp>
        <stp>.SPY250509P572</stp>
        <tr r="EO14" s="1"/>
      </tp>
      <tp t="s">
        <v>21.97%</v>
        <stp/>
        <stp>IMPL_VOL</stp>
        <stp>.SPY250509C575</stp>
        <tr r="EN11" s="1"/>
      </tp>
      <tp t="s">
        <v>21.51%</v>
        <stp/>
        <stp>IMPL_VOL</stp>
        <stp>.SPY250509P575</stp>
        <tr r="EO11" s="1"/>
      </tp>
      <tp t="s">
        <v>22.06%</v>
        <stp/>
        <stp>IMPL_VOL</stp>
        <stp>.SPY250509C574</stp>
        <tr r="EN12" s="1"/>
      </tp>
      <tp t="s">
        <v>21.62%</v>
        <stp/>
        <stp>IMPL_VOL</stp>
        <stp>.SPY250509P574</stp>
        <tr r="EO12" s="1"/>
      </tp>
      <tp t="s">
        <v>159.08%</v>
        <stp/>
        <stp>IMPL_VOL</stp>
        <stp>.SPY250506C578</stp>
        <tr r="EL8" s="1"/>
      </tp>
      <tp t="s">
        <v>21.60%</v>
        <stp/>
        <stp>IMPL_VOL</stp>
        <stp>.SPY250509C577</stp>
        <tr r="EN9" s="1"/>
      </tp>
      <tp t="s">
        <v>20.16%</v>
        <stp/>
        <stp>IMPL_VOL</stp>
        <stp>.SPY250516C568</stp>
        <tr r="EP18" s="1"/>
      </tp>
      <tp t="s">
        <v>--</v>
        <stp/>
        <stp>IMPL_VOL</stp>
        <stp>.SPY250506P578</stp>
        <tr r="EM8" s="1"/>
      </tp>
      <tp t="s">
        <v>21.41%</v>
        <stp/>
        <stp>IMPL_VOL</stp>
        <stp>.SPY250509P577</stp>
        <tr r="EO9" s="1"/>
      </tp>
      <tp t="s">
        <v>19.78%</v>
        <stp/>
        <stp>IMPL_VOL</stp>
        <stp>.SPY250516P568</stp>
        <tr r="EQ18" s="1"/>
      </tp>
      <tp t="s">
        <v>166.42%</v>
        <stp/>
        <stp>IMPL_VOL</stp>
        <stp>.SPY250506C579</stp>
        <tr r="EL7" s="1"/>
      </tp>
      <tp t="s">
        <v>21.82%</v>
        <stp/>
        <stp>IMPL_VOL</stp>
        <stp>.SPY250509C576</stp>
        <tr r="EN10" s="1"/>
      </tp>
      <tp t="s">
        <v>19.94%</v>
        <stp/>
        <stp>IMPL_VOL</stp>
        <stp>.SPY250516C569</stp>
        <tr r="EP17" s="1"/>
      </tp>
      <tp t="s">
        <v>--</v>
        <stp/>
        <stp>IMPL_VOL</stp>
        <stp>.SPY250506P579</stp>
        <tr r="EM7" s="1"/>
      </tp>
      <tp t="s">
        <v>21.50%</v>
        <stp/>
        <stp>IMPL_VOL</stp>
        <stp>.SPY250509P576</stp>
        <tr r="EO10" s="1"/>
      </tp>
      <tp t="s">
        <v>19.58%</v>
        <stp/>
        <stp>IMPL_VOL</stp>
        <stp>.SPY250516P569</stp>
        <tr r="EQ17" s="1"/>
      </tp>
      <tp t="s">
        <v>188.18%</v>
        <stp/>
        <stp>IMPL_VOL</stp>
        <stp>.SPY250506C582</stp>
        <tr r="EL4" s="1"/>
      </tp>
      <tp t="s">
        <v>0.00%</v>
        <stp/>
        <stp>IMPL_VOL</stp>
        <stp>.SPY250506P582</stp>
        <tr r="EM4" s="1"/>
      </tp>
      <tp t="s">
        <v>173.71%</v>
        <stp/>
        <stp>IMPL_VOL</stp>
        <stp>.SPY250506C580</stp>
        <tr r="EL6" s="1"/>
      </tp>
      <tp t="s">
        <v>--</v>
        <stp/>
        <stp>IMPL_VOL</stp>
        <stp>.SPY250506P580</stp>
        <tr r="EM6" s="1"/>
      </tp>
      <tp t="s">
        <v>180.96%</v>
        <stp/>
        <stp>IMPL_VOL</stp>
        <stp>.SPY250506C581</stp>
        <tr r="EL5" s="1"/>
      </tp>
      <tp t="s">
        <v>0.00%</v>
        <stp/>
        <stp>IMPL_VOL</stp>
        <stp>.SPY250506P581</stp>
        <tr r="EM5" s="1"/>
      </tp>
      <tp t="s">
        <v>21.39%</v>
        <stp/>
        <stp>IMPL_VOL</stp>
        <stp>.SPY250509C581</stp>
        <tr r="EN5" s="1"/>
      </tp>
      <tp t="s">
        <v>23.59%</v>
        <stp/>
        <stp>IMPL_VOL</stp>
        <stp>.SPY250509P581</stp>
        <tr r="EO5" s="1"/>
      </tp>
      <tp t="s">
        <v>21.54%</v>
        <stp/>
        <stp>IMPL_VOL</stp>
        <stp>.SPY250509C580</stp>
        <tr r="EN6" s="1"/>
      </tp>
      <tp t="s">
        <v>22.24%</v>
        <stp/>
        <stp>IMPL_VOL</stp>
        <stp>.SPY250509P580</stp>
        <tr r="EO6" s="1"/>
      </tp>
      <tp t="s">
        <v>21.40%</v>
        <stp/>
        <stp>IMPL_VOL</stp>
        <stp>.SPY250509C582</stp>
        <tr r="EN4" s="1"/>
      </tp>
      <tp t="s">
        <v>--</v>
        <stp/>
        <stp>IMPL_VOL</stp>
        <stp>.SPY250509P582</stp>
        <tr r="EO4" s="1"/>
      </tp>
      <tp t="s">
        <v>18.06%</v>
        <stp/>
        <stp>IMPL_VOL</stp>
        <stp>.SPY250516C582</stp>
        <tr r="EP4" s="1"/>
      </tp>
      <tp t="s">
        <v>17.76%</v>
        <stp/>
        <stp>IMPL_VOL</stp>
        <stp>.SPY250516P582</stp>
        <tr r="EQ4" s="1"/>
      </tp>
      <tp t="s">
        <v>18.26%</v>
        <stp/>
        <stp>IMPL_VOL</stp>
        <stp>.SPY250516C580</stp>
        <tr r="EP6" s="1"/>
      </tp>
      <tp t="s">
        <v>17.92%</v>
        <stp/>
        <stp>IMPL_VOL</stp>
        <stp>.SPY250516P580</stp>
        <tr r="EQ6" s="1"/>
      </tp>
      <tp t="s">
        <v>18.15%</v>
        <stp/>
        <stp>IMPL_VOL</stp>
        <stp>.SPY250516C581</stp>
        <tr r="EP5" s="1"/>
      </tp>
      <tp t="s">
        <v>17.81%</v>
        <stp/>
        <stp>IMPL_VOL</stp>
        <stp>.SPY250516P581</stp>
        <tr r="EQ5" s="1"/>
      </tp>
      <tp>
        <v>0</v>
        <stp/>
        <stp>BID</stp>
        <stp>.QQQ250506C500</stp>
        <tr r="DE47" s="1"/>
        <tr r="DE47" s="1"/>
      </tp>
      <tp>
        <v>18.3</v>
        <stp/>
        <stp>BID</stp>
        <stp>.QQQ250506P500</stp>
        <tr r="DF47" s="1"/>
        <tr r="DF47" s="1"/>
      </tp>
      <tp>
        <v>0</v>
        <stp/>
        <stp>BID</stp>
        <stp>.QQQ250506C501</stp>
        <tr r="DE46" s="1"/>
        <tr r="DE46" s="1"/>
      </tp>
      <tp>
        <v>19.3</v>
        <stp/>
        <stp>BID</stp>
        <stp>.QQQ250506P501</stp>
        <tr r="DF46" s="1"/>
        <tr r="DF46" s="1"/>
      </tp>
      <tp>
        <v>0</v>
        <stp/>
        <stp>BID</stp>
        <stp>.QQQ250506C502</stp>
        <tr r="DE45" s="1"/>
        <tr r="DE45" s="1"/>
      </tp>
      <tp>
        <v>20.3</v>
        <stp/>
        <stp>BID</stp>
        <stp>.QQQ250506P502</stp>
        <tr r="DF45" s="1"/>
        <tr r="DF45" s="1"/>
      </tp>
      <tp>
        <v>0.01</v>
        <stp/>
        <stp>ASK</stp>
        <stp>.QQQ250506C502</stp>
        <tr r="DC45" s="1"/>
        <tr r="DC45" s="1"/>
      </tp>
      <tp>
        <v>20.67</v>
        <stp/>
        <stp>ASK</stp>
        <stp>.QQQ250506P502</stp>
        <tr r="DD45" s="1"/>
        <tr r="DD45" s="1"/>
      </tp>
      <tp>
        <v>0.01</v>
        <stp/>
        <stp>ASK</stp>
        <stp>.QQQ250506C500</stp>
        <tr r="DC47" s="1"/>
        <tr r="DC47" s="1"/>
      </tp>
      <tp>
        <v>18.670000000000002</v>
        <stp/>
        <stp>ASK</stp>
        <stp>.QQQ250506P500</stp>
        <tr r="DD47" s="1"/>
        <tr r="DD47" s="1"/>
      </tp>
      <tp>
        <v>0.01</v>
        <stp/>
        <stp>ASK</stp>
        <stp>.QQQ250506C501</stp>
        <tr r="DC46" s="1"/>
        <tr r="DC46" s="1"/>
      </tp>
      <tp>
        <v>19.670000000000002</v>
        <stp/>
        <stp>ASK</stp>
        <stp>.QQQ250506P501</stp>
        <tr r="DD46" s="1"/>
        <tr r="DD46" s="1"/>
      </tp>
      <tp>
        <v>95</v>
        <stp/>
        <stp>OPEN_INT</stp>
        <stp>.NDX250516P20400</stp>
        <tr r="AX139" s="1"/>
        <tr r="AX139" s="1"/>
      </tp>
      <tp>
        <v>63</v>
        <stp/>
        <stp>OPEN_INT</stp>
        <stp>.NDX250516P19400</stp>
        <tr r="AX179" s="1"/>
        <tr r="AX179" s="1"/>
      </tp>
      <tp>
        <v>44</v>
        <stp/>
        <stp>OPEN_INT</stp>
        <stp>.NDX250516P20425</stp>
        <tr r="AX138" s="1"/>
        <tr r="AX138" s="1"/>
      </tp>
      <tp>
        <v>25</v>
        <stp/>
        <stp>OPEN_INT</stp>
        <stp>.NDX250516P19425</stp>
        <tr r="AX178" s="1"/>
        <tr r="AX178" s="1"/>
      </tp>
      <tp>
        <v>5</v>
        <stp/>
        <stp>OPEN_INT</stp>
        <stp>.NDX250516P20450</stp>
        <tr r="AX137" s="1"/>
        <tr r="AX137" s="1"/>
      </tp>
      <tp>
        <v>10</v>
        <stp/>
        <stp>OPEN_INT</stp>
        <stp>.NDX250516P19450</stp>
        <tr r="AX177" s="1"/>
        <tr r="AX177" s="1"/>
      </tp>
      <tp>
        <v>28</v>
        <stp/>
        <stp>OPEN_INT</stp>
        <stp>.NDX250516P19475</stp>
        <tr r="AX176" s="1"/>
        <tr r="AX176" s="1"/>
      </tp>
      <tp>
        <v>21</v>
        <stp/>
        <stp>OPEN_INT</stp>
        <stp>.NDX250516C20425</stp>
        <tr r="AW138" s="1"/>
        <tr r="AW138" s="1"/>
      </tp>
      <tp>
        <v>33</v>
        <stp/>
        <stp>OPEN_INT</stp>
        <stp>.NDX250516C19425</stp>
        <tr r="AW178" s="1"/>
        <tr r="AW178" s="1"/>
      </tp>
      <tp>
        <v>64</v>
        <stp/>
        <stp>OPEN_INT</stp>
        <stp>.NDX250516C20400</stp>
        <tr r="AW139" s="1"/>
        <tr r="AW139" s="1"/>
      </tp>
      <tp>
        <v>44</v>
        <stp/>
        <stp>OPEN_INT</stp>
        <stp>.NDX250516C19400</stp>
        <tr r="AW179" s="1"/>
        <tr r="AW179" s="1"/>
      </tp>
      <tp>
        <v>257</v>
        <stp/>
        <stp>OPEN_INT</stp>
        <stp>.NDX250516C19475</stp>
        <tr r="AW176" s="1"/>
        <tr r="AW176" s="1"/>
      </tp>
      <tp>
        <v>17</v>
        <stp/>
        <stp>OPEN_INT</stp>
        <stp>.NDX250516C20450</stp>
        <tr r="AW137" s="1"/>
        <tr r="AW137" s="1"/>
      </tp>
      <tp>
        <v>25</v>
        <stp/>
        <stp>OPEN_INT</stp>
        <stp>.NDX250516C19450</stp>
        <tr r="AW177" s="1"/>
        <tr r="AW177" s="1"/>
      </tp>
      <tp>
        <v>13.7</v>
        <stp/>
        <stp>ASK</stp>
        <stp>.QQQ250506C468</stp>
        <tr r="DC79" s="1"/>
        <tr r="DC79" s="1"/>
      </tp>
      <tp>
        <v>0.01</v>
        <stp/>
        <stp>ASK</stp>
        <stp>.QQQ250506P468</stp>
        <tr r="DD79" s="1"/>
        <tr r="DD79" s="1"/>
      </tp>
      <tp>
        <v>12.7</v>
        <stp/>
        <stp>ASK</stp>
        <stp>.QQQ250506C469</stp>
        <tr r="DC78" s="1"/>
        <tr r="DC78" s="1"/>
      </tp>
      <tp>
        <v>0.01</v>
        <stp/>
        <stp>ASK</stp>
        <stp>.QQQ250506P469</stp>
        <tr r="DD78" s="1"/>
        <tr r="DD78" s="1"/>
      </tp>
      <tp>
        <v>5.7</v>
        <stp/>
        <stp>ASK</stp>
        <stp>.QQQ250506C476</stp>
        <tr r="DC71" s="1"/>
        <tr r="DC71" s="1"/>
      </tp>
      <tp>
        <v>0.01</v>
        <stp/>
        <stp>ASK</stp>
        <stp>.QQQ250506P476</stp>
        <tr r="DD71" s="1"/>
        <tr r="DD71" s="1"/>
      </tp>
      <tp>
        <v>4.6900000000000004</v>
        <stp/>
        <stp>ASK</stp>
        <stp>.QQQ250506C477</stp>
        <tr r="DC70" s="1"/>
        <tr r="DC70" s="1"/>
      </tp>
      <tp>
        <v>0.01</v>
        <stp/>
        <stp>ASK</stp>
        <stp>.QQQ250506P477</stp>
        <tr r="DD70" s="1"/>
        <tr r="DD70" s="1"/>
      </tp>
      <tp>
        <v>7.7</v>
        <stp/>
        <stp>ASK</stp>
        <stp>.QQQ250506C474</stp>
        <tr r="DC73" s="1"/>
        <tr r="DC73" s="1"/>
      </tp>
      <tp>
        <v>0.01</v>
        <stp/>
        <stp>ASK</stp>
        <stp>.QQQ250506P474</stp>
        <tr r="DD73" s="1"/>
        <tr r="DD73" s="1"/>
      </tp>
      <tp>
        <v>6.7</v>
        <stp/>
        <stp>ASK</stp>
        <stp>.QQQ250506C475</stp>
        <tr r="DC72" s="1"/>
        <tr r="DC72" s="1"/>
      </tp>
      <tp>
        <v>0.01</v>
        <stp/>
        <stp>ASK</stp>
        <stp>.QQQ250506P475</stp>
        <tr r="DD72" s="1"/>
        <tr r="DD72" s="1"/>
      </tp>
      <tp>
        <v>9.6999999999999993</v>
        <stp/>
        <stp>ASK</stp>
        <stp>.QQQ250506C472</stp>
        <tr r="DC75" s="1"/>
        <tr r="DC75" s="1"/>
      </tp>
      <tp>
        <v>0.01</v>
        <stp/>
        <stp>ASK</stp>
        <stp>.QQQ250506P472</stp>
        <tr r="DD75" s="1"/>
        <tr r="DD75" s="1"/>
      </tp>
      <tp>
        <v>8.6999999999999993</v>
        <stp/>
        <stp>ASK</stp>
        <stp>.QQQ250506C473</stp>
        <tr r="DC74" s="1"/>
        <tr r="DC74" s="1"/>
      </tp>
      <tp>
        <v>0.01</v>
        <stp/>
        <stp>ASK</stp>
        <stp>.QQQ250506P473</stp>
        <tr r="DD74" s="1"/>
        <tr r="DD74" s="1"/>
      </tp>
      <tp>
        <v>11.7</v>
        <stp/>
        <stp>ASK</stp>
        <stp>.QQQ250506C470</stp>
        <tr r="DC77" s="1"/>
        <tr r="DC77" s="1"/>
      </tp>
      <tp>
        <v>0.01</v>
        <stp/>
        <stp>ASK</stp>
        <stp>.QQQ250506P470</stp>
        <tr r="DD77" s="1"/>
        <tr r="DD77" s="1"/>
      </tp>
      <tp>
        <v>10.7</v>
        <stp/>
        <stp>ASK</stp>
        <stp>.QQQ250506C471</stp>
        <tr r="DC76" s="1"/>
        <tr r="DC76" s="1"/>
      </tp>
      <tp>
        <v>0.01</v>
        <stp/>
        <stp>ASK</stp>
        <stp>.QQQ250506P471</stp>
        <tr r="DD76" s="1"/>
        <tr r="DD76" s="1"/>
      </tp>
      <tp>
        <v>3.62</v>
        <stp/>
        <stp>ASK</stp>
        <stp>.QQQ250506C478</stp>
        <tr r="DC69" s="1"/>
        <tr r="DC69" s="1"/>
      </tp>
      <tp>
        <v>0.01</v>
        <stp/>
        <stp>ASK</stp>
        <stp>.QQQ250506P478</stp>
        <tr r="DD69" s="1"/>
        <tr r="DD69" s="1"/>
      </tp>
      <tp>
        <v>2.7</v>
        <stp/>
        <stp>ASK</stp>
        <stp>.QQQ250506C479</stp>
        <tr r="DC68" s="1"/>
        <tr r="DC68" s="1"/>
      </tp>
      <tp>
        <v>0.01</v>
        <stp/>
        <stp>ASK</stp>
        <stp>.QQQ250506P479</stp>
        <tr r="DD68" s="1"/>
        <tr r="DD68" s="1"/>
      </tp>
      <tp>
        <v>3.36</v>
        <stp/>
        <stp>BID</stp>
        <stp>.QQQ250506C478</stp>
        <tr r="DE69" s="1"/>
        <tr r="DE69" s="1"/>
      </tp>
      <tp>
        <v>0</v>
        <stp/>
        <stp>BID</stp>
        <stp>.QQQ250506P478</stp>
        <tr r="DF69" s="1"/>
        <tr r="DF69" s="1"/>
      </tp>
      <tp>
        <v>2.37</v>
        <stp/>
        <stp>BID</stp>
        <stp>.QQQ250506C479</stp>
        <tr r="DE68" s="1"/>
        <tr r="DE68" s="1"/>
      </tp>
      <tp>
        <v>0</v>
        <stp/>
        <stp>BID</stp>
        <stp>.QQQ250506P479</stp>
        <tr r="DF68" s="1"/>
        <tr r="DF68" s="1"/>
      </tp>
      <tp>
        <v>7.34</v>
        <stp/>
        <stp>BID</stp>
        <stp>.QQQ250506C474</stp>
        <tr r="DE73" s="1"/>
        <tr r="DE73" s="1"/>
      </tp>
      <tp>
        <v>0</v>
        <stp/>
        <stp>BID</stp>
        <stp>.QQQ250506P474</stp>
        <tr r="DF73" s="1"/>
        <tr r="DF73" s="1"/>
      </tp>
      <tp>
        <v>6.33</v>
        <stp/>
        <stp>BID</stp>
        <stp>.QQQ250506C475</stp>
        <tr r="DE72" s="1"/>
        <tr r="DE72" s="1"/>
      </tp>
      <tp>
        <v>0</v>
        <stp/>
        <stp>BID</stp>
        <stp>.QQQ250506P475</stp>
        <tr r="DF72" s="1"/>
        <tr r="DF72" s="1"/>
      </tp>
      <tp>
        <v>5.36</v>
        <stp/>
        <stp>BID</stp>
        <stp>.QQQ250506C476</stp>
        <tr r="DE71" s="1"/>
        <tr r="DE71" s="1"/>
      </tp>
      <tp>
        <v>0</v>
        <stp/>
        <stp>BID</stp>
        <stp>.QQQ250506P476</stp>
        <tr r="DF71" s="1"/>
        <tr r="DF71" s="1"/>
      </tp>
      <tp>
        <v>4.37</v>
        <stp/>
        <stp>BID</stp>
        <stp>.QQQ250506C477</stp>
        <tr r="DE70" s="1"/>
        <tr r="DE70" s="1"/>
      </tp>
      <tp>
        <v>0</v>
        <stp/>
        <stp>BID</stp>
        <stp>.QQQ250506P477</stp>
        <tr r="DF70" s="1"/>
        <tr r="DF70" s="1"/>
      </tp>
      <tp>
        <v>11.33</v>
        <stp/>
        <stp>BID</stp>
        <stp>.QQQ250506C470</stp>
        <tr r="DE77" s="1"/>
        <tr r="DE77" s="1"/>
      </tp>
      <tp>
        <v>0</v>
        <stp/>
        <stp>BID</stp>
        <stp>.QQQ250506P470</stp>
        <tr r="DF77" s="1"/>
        <tr r="DF77" s="1"/>
      </tp>
      <tp>
        <v>10.33</v>
        <stp/>
        <stp>BID</stp>
        <stp>.QQQ250506C471</stp>
        <tr r="DE76" s="1"/>
        <tr r="DE76" s="1"/>
      </tp>
      <tp>
        <v>0</v>
        <stp/>
        <stp>BID</stp>
        <stp>.QQQ250506P471</stp>
        <tr r="DF76" s="1"/>
        <tr r="DF76" s="1"/>
      </tp>
      <tp>
        <v>9.33</v>
        <stp/>
        <stp>BID</stp>
        <stp>.QQQ250506C472</stp>
        <tr r="DE75" s="1"/>
        <tr r="DE75" s="1"/>
      </tp>
      <tp>
        <v>0</v>
        <stp/>
        <stp>BID</stp>
        <stp>.QQQ250506P472</stp>
        <tr r="DF75" s="1"/>
        <tr r="DF75" s="1"/>
      </tp>
      <tp>
        <v>8.33</v>
        <stp/>
        <stp>BID</stp>
        <stp>.QQQ250506C473</stp>
        <tr r="DE74" s="1"/>
        <tr r="DE74" s="1"/>
      </tp>
      <tp>
        <v>0</v>
        <stp/>
        <stp>BID</stp>
        <stp>.QQQ250506P473</stp>
        <tr r="DF74" s="1"/>
        <tr r="DF74" s="1"/>
      </tp>
      <tp>
        <v>13.36</v>
        <stp/>
        <stp>BID</stp>
        <stp>.QQQ250506C468</stp>
        <tr r="DE79" s="1"/>
        <tr r="DE79" s="1"/>
      </tp>
      <tp>
        <v>0</v>
        <stp/>
        <stp>BID</stp>
        <stp>.QQQ250506P468</stp>
        <tr r="DF79" s="1"/>
        <tr r="DF79" s="1"/>
      </tp>
      <tp>
        <v>12.33</v>
        <stp/>
        <stp>BID</stp>
        <stp>.QQQ250506C469</stp>
        <tr r="DE78" s="1"/>
        <tr r="DE78" s="1"/>
      </tp>
      <tp>
        <v>0</v>
        <stp/>
        <stp>BID</stp>
        <stp>.QQQ250506P469</stp>
        <tr r="DF78" s="1"/>
        <tr r="DF78" s="1"/>
      </tp>
      <tp>
        <v>0</v>
        <stp/>
        <stp>BID</stp>
        <stp>.QQQ250506C498</stp>
        <tr r="DE49" s="1"/>
        <tr r="DE49" s="1"/>
      </tp>
      <tp>
        <v>16.3</v>
        <stp/>
        <stp>BID</stp>
        <stp>.QQQ250506P498</stp>
        <tr r="DF49" s="1"/>
        <tr r="DF49" s="1"/>
      </tp>
      <tp>
        <v>0</v>
        <stp/>
        <stp>BID</stp>
        <stp>.QQQ250506C499</stp>
        <tr r="DE48" s="1"/>
        <tr r="DE48" s="1"/>
      </tp>
      <tp>
        <v>17.3</v>
        <stp/>
        <stp>BID</stp>
        <stp>.QQQ250506P499</stp>
        <tr r="DF48" s="1"/>
        <tr r="DF48" s="1"/>
      </tp>
      <tp>
        <v>0</v>
        <stp/>
        <stp>BID</stp>
        <stp>.QQQ250506C494</stp>
        <tr r="DE53" s="1"/>
        <tr r="DE53" s="1"/>
      </tp>
      <tp>
        <v>12.3</v>
        <stp/>
        <stp>BID</stp>
        <stp>.QQQ250506P494</stp>
        <tr r="DF53" s="1"/>
        <tr r="DF53" s="1"/>
      </tp>
      <tp>
        <v>0</v>
        <stp/>
        <stp>BID</stp>
        <stp>.QQQ250506C495</stp>
        <tr r="DE52" s="1"/>
        <tr r="DE52" s="1"/>
      </tp>
      <tp>
        <v>13.3</v>
        <stp/>
        <stp>BID</stp>
        <stp>.QQQ250506P495</stp>
        <tr r="DF52" s="1"/>
        <tr r="DF52" s="1"/>
      </tp>
      <tp>
        <v>0</v>
        <stp/>
        <stp>BID</stp>
        <stp>.QQQ250506C496</stp>
        <tr r="DE51" s="1"/>
        <tr r="DE51" s="1"/>
      </tp>
      <tp>
        <v>14.3</v>
        <stp/>
        <stp>BID</stp>
        <stp>.QQQ250506P496</stp>
        <tr r="DF51" s="1"/>
        <tr r="DF51" s="1"/>
      </tp>
      <tp>
        <v>0</v>
        <stp/>
        <stp>BID</stp>
        <stp>.QQQ250506C497</stp>
        <tr r="DE50" s="1"/>
        <tr r="DE50" s="1"/>
      </tp>
      <tp>
        <v>15.3</v>
        <stp/>
        <stp>BID</stp>
        <stp>.QQQ250506P497</stp>
        <tr r="DF50" s="1"/>
        <tr r="DF50" s="1"/>
      </tp>
      <tp>
        <v>0</v>
        <stp/>
        <stp>BID</stp>
        <stp>.QQQ250506C490</stp>
        <tr r="DE57" s="1"/>
        <tr r="DE57" s="1"/>
      </tp>
      <tp>
        <v>8.3000000000000007</v>
        <stp/>
        <stp>BID</stp>
        <stp>.QQQ250506P490</stp>
        <tr r="DF57" s="1"/>
        <tr r="DF57" s="1"/>
      </tp>
      <tp>
        <v>0</v>
        <stp/>
        <stp>BID</stp>
        <stp>.QQQ250506C491</stp>
        <tr r="DE56" s="1"/>
        <tr r="DE56" s="1"/>
      </tp>
      <tp>
        <v>9.3000000000000007</v>
        <stp/>
        <stp>BID</stp>
        <stp>.QQQ250506P491</stp>
        <tr r="DF56" s="1"/>
        <tr r="DF56" s="1"/>
      </tp>
      <tp>
        <v>0</v>
        <stp/>
        <stp>BID</stp>
        <stp>.QQQ250506C492</stp>
        <tr r="DE55" s="1"/>
        <tr r="DE55" s="1"/>
      </tp>
      <tp>
        <v>10.3</v>
        <stp/>
        <stp>BID</stp>
        <stp>.QQQ250506P492</stp>
        <tr r="DF55" s="1"/>
        <tr r="DF55" s="1"/>
      </tp>
      <tp>
        <v>0</v>
        <stp/>
        <stp>BID</stp>
        <stp>.QQQ250506C493</stp>
        <tr r="DE54" s="1"/>
        <tr r="DE54" s="1"/>
      </tp>
      <tp>
        <v>11.3</v>
        <stp/>
        <stp>BID</stp>
        <stp>.QQQ250506P493</stp>
        <tr r="DF54" s="1"/>
        <tr r="DF54" s="1"/>
      </tp>
      <tp>
        <v>0</v>
        <stp/>
        <stp>BID</stp>
        <stp>.QQQ250506C488</stp>
        <tr r="DE59" s="1"/>
        <tr r="DE59" s="1"/>
      </tp>
      <tp>
        <v>6.3</v>
        <stp/>
        <stp>BID</stp>
        <stp>.QQQ250506P488</stp>
        <tr r="DF59" s="1"/>
        <tr r="DF59" s="1"/>
      </tp>
      <tp>
        <v>0</v>
        <stp/>
        <stp>BID</stp>
        <stp>.QQQ250506C489</stp>
        <tr r="DE58" s="1"/>
        <tr r="DE58" s="1"/>
      </tp>
      <tp>
        <v>7.3</v>
        <stp/>
        <stp>BID</stp>
        <stp>.QQQ250506P489</stp>
        <tr r="DF58" s="1"/>
        <tr r="DF58" s="1"/>
      </tp>
      <tp>
        <v>0</v>
        <stp/>
        <stp>BID</stp>
        <stp>.QQQ250506C484</stp>
        <tr r="DE63" s="1"/>
        <tr r="DE63" s="1"/>
      </tp>
      <tp>
        <v>2.31</v>
        <stp/>
        <stp>BID</stp>
        <stp>.QQQ250506P484</stp>
        <tr r="DF63" s="1"/>
        <tr r="DF63" s="1"/>
      </tp>
      <tp>
        <v>0</v>
        <stp/>
        <stp>BID</stp>
        <stp>.QQQ250506C485</stp>
        <tr r="DE62" s="1"/>
        <tr r="DE62" s="1"/>
      </tp>
      <tp>
        <v>3.3</v>
        <stp/>
        <stp>BID</stp>
        <stp>.QQQ250506P485</stp>
        <tr r="DF62" s="1"/>
        <tr r="DF62" s="1"/>
      </tp>
      <tp>
        <v>0</v>
        <stp/>
        <stp>BID</stp>
        <stp>.QQQ250506C486</stp>
        <tr r="DE61" s="1"/>
        <tr r="DE61" s="1"/>
      </tp>
      <tp>
        <v>4.3</v>
        <stp/>
        <stp>BID</stp>
        <stp>.QQQ250506P486</stp>
        <tr r="DF61" s="1"/>
        <tr r="DF61" s="1"/>
      </tp>
      <tp>
        <v>0</v>
        <stp/>
        <stp>BID</stp>
        <stp>.QQQ250506C487</stp>
        <tr r="DE60" s="1"/>
        <tr r="DE60" s="1"/>
      </tp>
      <tp>
        <v>5.3</v>
        <stp/>
        <stp>BID</stp>
        <stp>.QQQ250506P487</stp>
        <tr r="DF60" s="1"/>
        <tr r="DF60" s="1"/>
      </tp>
      <tp>
        <v>1.45</v>
        <stp/>
        <stp>BID</stp>
        <stp>.QQQ250506C480</stp>
        <tr r="DE67" s="1"/>
        <tr r="DE67" s="1"/>
      </tp>
      <tp>
        <v>0.01</v>
        <stp/>
        <stp>BID</stp>
        <stp>.QQQ250506P480</stp>
        <tr r="DF67" s="1"/>
        <tr r="DF67" s="1"/>
      </tp>
      <tp>
        <v>0.57999999999999996</v>
        <stp/>
        <stp>BID</stp>
        <stp>.QQQ250506C481</stp>
        <tr r="DE66" s="1"/>
        <tr r="DE66" s="1"/>
      </tp>
      <tp>
        <v>0.08</v>
        <stp/>
        <stp>BID</stp>
        <stp>.QQQ250506P481</stp>
        <tr r="DF66" s="1"/>
        <tr r="DF66" s="1"/>
      </tp>
      <tp>
        <v>0.09</v>
        <stp/>
        <stp>BID</stp>
        <stp>.QQQ250506C482</stp>
        <tr r="DE65" s="1"/>
        <tr r="DE65" s="1"/>
      </tp>
      <tp>
        <v>0.55000000000000004</v>
        <stp/>
        <stp>BID</stp>
        <stp>.QQQ250506P482</stp>
        <tr r="DF65" s="1"/>
        <tr r="DF65" s="1"/>
      </tp>
      <tp>
        <v>0.01</v>
        <stp/>
        <stp>BID</stp>
        <stp>.QQQ250506C483</stp>
        <tr r="DE64" s="1"/>
        <tr r="DE64" s="1"/>
      </tp>
      <tp>
        <v>1.42</v>
        <stp/>
        <stp>BID</stp>
        <stp>.QQQ250506P483</stp>
        <tr r="DF64" s="1"/>
        <tr r="DF64" s="1"/>
      </tp>
      <tp>
        <v>0.01</v>
        <stp/>
        <stp>ASK</stp>
        <stp>.QQQ250506C486</stp>
        <tr r="DC61" s="1"/>
        <tr r="DC61" s="1"/>
      </tp>
      <tp>
        <v>4.6399999999999997</v>
        <stp/>
        <stp>ASK</stp>
        <stp>.QQQ250506P486</stp>
        <tr r="DD61" s="1"/>
        <tr r="DD61" s="1"/>
      </tp>
      <tp>
        <v>0.01</v>
        <stp/>
        <stp>ASK</stp>
        <stp>.QQQ250506C487</stp>
        <tr r="DC60" s="1"/>
        <tr r="DC60" s="1"/>
      </tp>
      <tp>
        <v>5.66</v>
        <stp/>
        <stp>ASK</stp>
        <stp>.QQQ250506P487</stp>
        <tr r="DD60" s="1"/>
        <tr r="DD60" s="1"/>
      </tp>
      <tp>
        <v>0.01</v>
        <stp/>
        <stp>ASK</stp>
        <stp>.QQQ250506C484</stp>
        <tr r="DC63" s="1"/>
        <tr r="DC63" s="1"/>
      </tp>
      <tp>
        <v>2.67</v>
        <stp/>
        <stp>ASK</stp>
        <stp>.QQQ250506P484</stp>
        <tr r="DD63" s="1"/>
        <tr r="DD63" s="1"/>
      </tp>
      <tp>
        <v>0.01</v>
        <stp/>
        <stp>ASK</stp>
        <stp>.QQQ250506C485</stp>
        <tr r="DC62" s="1"/>
        <tr r="DC62" s="1"/>
      </tp>
      <tp>
        <v>3.64</v>
        <stp/>
        <stp>ASK</stp>
        <stp>.QQQ250506P485</stp>
        <tr r="DD62" s="1"/>
        <tr r="DD62" s="1"/>
      </tp>
      <tp>
        <v>0.12</v>
        <stp/>
        <stp>ASK</stp>
        <stp>.QQQ250506C482</stp>
        <tr r="DC65" s="1"/>
        <tr r="DC65" s="1"/>
      </tp>
      <tp>
        <v>0.6</v>
        <stp/>
        <stp>ASK</stp>
        <stp>.QQQ250506P482</stp>
        <tr r="DD65" s="1"/>
        <tr r="DD65" s="1"/>
      </tp>
      <tp>
        <v>0.02</v>
        <stp/>
        <stp>ASK</stp>
        <stp>.QQQ250506C483</stp>
        <tr r="DC64" s="1"/>
        <tr r="DC64" s="1"/>
      </tp>
      <tp>
        <v>1.59</v>
        <stp/>
        <stp>ASK</stp>
        <stp>.QQQ250506P483</stp>
        <tr r="DD64" s="1"/>
        <tr r="DD64" s="1"/>
      </tp>
      <tp>
        <v>1.61</v>
        <stp/>
        <stp>ASK</stp>
        <stp>.QQQ250506C480</stp>
        <tr r="DC67" s="1"/>
        <tr r="DC67" s="1"/>
      </tp>
      <tp>
        <v>0.02</v>
        <stp/>
        <stp>ASK</stp>
        <stp>.QQQ250506P480</stp>
        <tr r="DD67" s="1"/>
        <tr r="DD67" s="1"/>
      </tp>
      <tp>
        <v>0.66</v>
        <stp/>
        <stp>ASK</stp>
        <stp>.QQQ250506C481</stp>
        <tr r="DC66" s="1"/>
        <tr r="DC66" s="1"/>
      </tp>
      <tp>
        <v>0.1</v>
        <stp/>
        <stp>ASK</stp>
        <stp>.QQQ250506P481</stp>
        <tr r="DD66" s="1"/>
        <tr r="DD66" s="1"/>
      </tp>
      <tp>
        <v>0.01</v>
        <stp/>
        <stp>ASK</stp>
        <stp>.QQQ250506C488</stp>
        <tr r="DC59" s="1"/>
        <tr r="DC59" s="1"/>
      </tp>
      <tp>
        <v>6.65</v>
        <stp/>
        <stp>ASK</stp>
        <stp>.QQQ250506P488</stp>
        <tr r="DD59" s="1"/>
        <tr r="DD59" s="1"/>
      </tp>
      <tp>
        <v>0.01</v>
        <stp/>
        <stp>ASK</stp>
        <stp>.QQQ250506C489</stp>
        <tr r="DC58" s="1"/>
        <tr r="DC58" s="1"/>
      </tp>
      <tp>
        <v>7.67</v>
        <stp/>
        <stp>ASK</stp>
        <stp>.QQQ250506P489</stp>
        <tr r="DD58" s="1"/>
        <tr r="DD58" s="1"/>
      </tp>
      <tp>
        <v>0.01</v>
        <stp/>
        <stp>ASK</stp>
        <stp>.QQQ250506C496</stp>
        <tr r="DC51" s="1"/>
        <tr r="DC51" s="1"/>
      </tp>
      <tp>
        <v>14.67</v>
        <stp/>
        <stp>ASK</stp>
        <stp>.QQQ250506P496</stp>
        <tr r="DD51" s="1"/>
        <tr r="DD51" s="1"/>
      </tp>
      <tp>
        <v>0.01</v>
        <stp/>
        <stp>ASK</stp>
        <stp>.QQQ250506C497</stp>
        <tr r="DC50" s="1"/>
        <tr r="DC50" s="1"/>
      </tp>
      <tp>
        <v>15.68</v>
        <stp/>
        <stp>ASK</stp>
        <stp>.QQQ250506P497</stp>
        <tr r="DD50" s="1"/>
        <tr r="DD50" s="1"/>
      </tp>
      <tp>
        <v>0.01</v>
        <stp/>
        <stp>ASK</stp>
        <stp>.QQQ250506C494</stp>
        <tr r="DC53" s="1"/>
        <tr r="DC53" s="1"/>
      </tp>
      <tp>
        <v>12.67</v>
        <stp/>
        <stp>ASK</stp>
        <stp>.QQQ250506P494</stp>
        <tr r="DD53" s="1"/>
        <tr r="DD53" s="1"/>
      </tp>
      <tp>
        <v>0.01</v>
        <stp/>
        <stp>ASK</stp>
        <stp>.QQQ250506C495</stp>
        <tr r="DC52" s="1"/>
        <tr r="DC52" s="1"/>
      </tp>
      <tp>
        <v>13.67</v>
        <stp/>
        <stp>ASK</stp>
        <stp>.QQQ250506P495</stp>
        <tr r="DD52" s="1"/>
        <tr r="DD52" s="1"/>
      </tp>
      <tp>
        <v>0.01</v>
        <stp/>
        <stp>ASK</stp>
        <stp>.QQQ250506C492</stp>
        <tr r="DC55" s="1"/>
        <tr r="DC55" s="1"/>
      </tp>
      <tp>
        <v>10.67</v>
        <stp/>
        <stp>ASK</stp>
        <stp>.QQQ250506P492</stp>
        <tr r="DD55" s="1"/>
        <tr r="DD55" s="1"/>
      </tp>
      <tp>
        <v>0.01</v>
        <stp/>
        <stp>ASK</stp>
        <stp>.QQQ250506C493</stp>
        <tr r="DC54" s="1"/>
        <tr r="DC54" s="1"/>
      </tp>
      <tp>
        <v>11.67</v>
        <stp/>
        <stp>ASK</stp>
        <stp>.QQQ250506P493</stp>
        <tr r="DD54" s="1"/>
        <tr r="DD54" s="1"/>
      </tp>
      <tp>
        <v>0.01</v>
        <stp/>
        <stp>ASK</stp>
        <stp>.QQQ250506C490</stp>
        <tr r="DC57" s="1"/>
        <tr r="DC57" s="1"/>
      </tp>
      <tp>
        <v>8.66</v>
        <stp/>
        <stp>ASK</stp>
        <stp>.QQQ250506P490</stp>
        <tr r="DD57" s="1"/>
        <tr r="DD57" s="1"/>
      </tp>
      <tp>
        <v>0.01</v>
        <stp/>
        <stp>ASK</stp>
        <stp>.QQQ250506C491</stp>
        <tr r="DC56" s="1"/>
        <tr r="DC56" s="1"/>
      </tp>
      <tp>
        <v>9.67</v>
        <stp/>
        <stp>ASK</stp>
        <stp>.QQQ250506P491</stp>
        <tr r="DD56" s="1"/>
        <tr r="DD56" s="1"/>
      </tp>
      <tp>
        <v>0.01</v>
        <stp/>
        <stp>ASK</stp>
        <stp>.QQQ250506C498</stp>
        <tr r="DC49" s="1"/>
        <tr r="DC49" s="1"/>
      </tp>
      <tp>
        <v>16.670000000000002</v>
        <stp/>
        <stp>ASK</stp>
        <stp>.QQQ250506P498</stp>
        <tr r="DD49" s="1"/>
        <tr r="DD49" s="1"/>
      </tp>
      <tp>
        <v>0.01</v>
        <stp/>
        <stp>ASK</stp>
        <stp>.QQQ250506C499</stp>
        <tr r="DC48" s="1"/>
        <tr r="DC48" s="1"/>
      </tp>
      <tp>
        <v>17.670000000000002</v>
        <stp/>
        <stp>ASK</stp>
        <stp>.QQQ250506P499</stp>
        <tr r="DD48" s="1"/>
        <tr r="DD48" s="1"/>
      </tp>
      <tp>
        <v>26</v>
        <stp/>
        <stp>OPEN_INT</stp>
        <stp>.NDX250516P20300</stp>
        <tr r="AX143" s="1"/>
        <tr r="AX143" s="1"/>
      </tp>
      <tp>
        <v>23</v>
        <stp/>
        <stp>OPEN_INT</stp>
        <stp>.NDX250516P19300</stp>
        <tr r="AX183" s="1"/>
        <tr r="AX183" s="1"/>
      </tp>
      <tp>
        <v>4</v>
        <stp/>
        <stp>OPEN_INT</stp>
        <stp>.NDX250516P20325</stp>
        <tr r="AX142" s="1"/>
        <tr r="AX142" s="1"/>
      </tp>
      <tp>
        <v>24</v>
        <stp/>
        <stp>OPEN_INT</stp>
        <stp>.NDX250516P19325</stp>
        <tr r="AX182" s="1"/>
        <tr r="AX182" s="1"/>
      </tp>
      <tp>
        <v>11</v>
        <stp/>
        <stp>OPEN_INT</stp>
        <stp>.NDX250516P20350</stp>
        <tr r="AX141" s="1"/>
        <tr r="AX141" s="1"/>
      </tp>
      <tp>
        <v>14</v>
        <stp/>
        <stp>OPEN_INT</stp>
        <stp>.NDX250516P19350</stp>
        <tr r="AX181" s="1"/>
        <tr r="AX181" s="1"/>
      </tp>
      <tp>
        <v>6</v>
        <stp/>
        <stp>OPEN_INT</stp>
        <stp>.NDX250516P20375</stp>
        <tr r="AX140" s="1"/>
        <tr r="AX140" s="1"/>
      </tp>
      <tp>
        <v>12</v>
        <stp/>
        <stp>OPEN_INT</stp>
        <stp>.NDX250516P19375</stp>
        <tr r="AX180" s="1"/>
        <tr r="AX180" s="1"/>
      </tp>
      <tp>
        <v>14</v>
        <stp/>
        <stp>OPEN_INT</stp>
        <stp>.NDX250516C20325</stp>
        <tr r="AW142" s="1"/>
        <tr r="AW142" s="1"/>
      </tp>
      <tp>
        <v>30</v>
        <stp/>
        <stp>OPEN_INT</stp>
        <stp>.NDX250516C19325</stp>
        <tr r="AW182" s="1"/>
        <tr r="AW182" s="1"/>
      </tp>
      <tp>
        <v>59</v>
        <stp/>
        <stp>OPEN_INT</stp>
        <stp>.NDX250516C20300</stp>
        <tr r="AW143" s="1"/>
        <tr r="AW143" s="1"/>
      </tp>
      <tp>
        <v>66</v>
        <stp/>
        <stp>OPEN_INT</stp>
        <stp>.NDX250516C19300</stp>
        <tr r="AW183" s="1"/>
        <tr r="AW183" s="1"/>
      </tp>
      <tp>
        <v>4402</v>
        <stp/>
        <stp>OPEN_INT</stp>
        <stp>.SPY250506P562</stp>
        <tr r="AT24" s="1"/>
        <tr r="AT24" s="1"/>
      </tp>
      <tp>
        <v>613</v>
        <stp/>
        <stp>OPEN_INT</stp>
        <stp>.SPY250516P572</stp>
        <tr r="AX14" s="1"/>
        <tr r="AX14" s="1"/>
      </tp>
      <tp>
        <v>7290</v>
        <stp/>
        <stp>OPEN_INT</stp>
        <stp>.SPY250506C562</stp>
        <tr r="AS24" s="1"/>
        <tr r="AS24" s="1"/>
      </tp>
      <tp>
        <v>2638</v>
        <stp/>
        <stp>OPEN_INT</stp>
        <stp>.SPY250516C572</stp>
        <tr r="AW14" s="1"/>
        <tr r="AW14" s="1"/>
      </tp>
      <tp>
        <v>6815</v>
        <stp/>
        <stp>OPEN_INT</stp>
        <stp>.SPY250506P563</stp>
        <tr r="AT23" s="1"/>
        <tr r="AT23" s="1"/>
      </tp>
      <tp>
        <v>471</v>
        <stp/>
        <stp>OPEN_INT</stp>
        <stp>.SPY250516P573</stp>
        <tr r="AX13" s="1"/>
        <tr r="AX13" s="1"/>
      </tp>
      <tp>
        <v>9934</v>
        <stp/>
        <stp>OPEN_INT</stp>
        <stp>.SPY250506C563</stp>
        <tr r="AS23" s="1"/>
        <tr r="AS23" s="1"/>
      </tp>
      <tp>
        <v>3307</v>
        <stp/>
        <stp>OPEN_INT</stp>
        <stp>.SPY250516C573</stp>
        <tr r="AW13" s="1"/>
        <tr r="AW13" s="1"/>
      </tp>
      <tp>
        <v>13221</v>
        <stp/>
        <stp>OPEN_INT</stp>
        <stp>.SPY250506P560</stp>
        <tr r="AT26" s="1"/>
        <tr r="AT26" s="1"/>
      </tp>
      <tp>
        <v>16430</v>
        <stp/>
        <stp>OPEN_INT</stp>
        <stp>.SPY250516P570</stp>
        <tr r="AX16" s="1"/>
        <tr r="AX16" s="1"/>
      </tp>
      <tp>
        <v>2295</v>
        <stp/>
        <stp>OPEN_INT</stp>
        <stp>.SPY250506C560</stp>
        <tr r="AS26" s="1"/>
        <tr r="AS26" s="1"/>
      </tp>
      <tp>
        <v>29445</v>
        <stp/>
        <stp>OPEN_INT</stp>
        <stp>.SPY250516C570</stp>
        <tr r="AW16" s="1"/>
        <tr r="AW16" s="1"/>
      </tp>
      <tp>
        <v>3798</v>
        <stp/>
        <stp>OPEN_INT</stp>
        <stp>.SPY250506P561</stp>
        <tr r="AT25" s="1"/>
        <tr r="AT25" s="1"/>
      </tp>
      <tp>
        <v>764</v>
        <stp/>
        <stp>OPEN_INT</stp>
        <stp>.SPY250516P571</stp>
        <tr r="AX15" s="1"/>
        <tr r="AX15" s="1"/>
      </tp>
      <tp>
        <v>1653</v>
        <stp/>
        <stp>OPEN_INT</stp>
        <stp>.SPY250506C561</stp>
        <tr r="AS25" s="1"/>
        <tr r="AS25" s="1"/>
      </tp>
      <tp>
        <v>2471</v>
        <stp/>
        <stp>OPEN_INT</stp>
        <stp>.SPY250516C571</stp>
        <tr r="AW15" s="1"/>
        <tr r="AW15" s="1"/>
      </tp>
      <tp>
        <v>4480</v>
        <stp/>
        <stp>OPEN_INT</stp>
        <stp>.SPY250506P566</stp>
        <tr r="AT20" s="1"/>
        <tr r="AT20" s="1"/>
      </tp>
      <tp>
        <v>331</v>
        <stp/>
        <stp>OPEN_INT</stp>
        <stp>.SPY250509P569</stp>
        <tr r="AV17" s="1"/>
        <tr r="AV17" s="1"/>
      </tp>
      <tp>
        <v>282</v>
        <stp/>
        <stp>OPEN_INT</stp>
        <stp>.SPY250516P576</stp>
        <tr r="AX10" s="1"/>
        <tr r="AX10" s="1"/>
      </tp>
      <tp>
        <v>7382</v>
        <stp/>
        <stp>OPEN_INT</stp>
        <stp>.SPY250506C566</stp>
        <tr r="AS20" s="1"/>
        <tr r="AS20" s="1"/>
      </tp>
      <tp>
        <v>2160</v>
        <stp/>
        <stp>OPEN_INT</stp>
        <stp>.SPY250509C569</stp>
        <tr r="AU17" s="1"/>
        <tr r="AU17" s="1"/>
      </tp>
      <tp>
        <v>4330</v>
        <stp/>
        <stp>OPEN_INT</stp>
        <stp>.SPY250516C576</stp>
        <tr r="AW10" s="1"/>
        <tr r="AW10" s="1"/>
      </tp>
      <tp>
        <v>1446</v>
        <stp/>
        <stp>OPEN_INT</stp>
        <stp>.SPY250506P567</stp>
        <tr r="AT19" s="1"/>
        <tr r="AT19" s="1"/>
      </tp>
      <tp>
        <v>2426</v>
        <stp/>
        <stp>OPEN_INT</stp>
        <stp>.SPY250509P568</stp>
        <tr r="AV18" s="1"/>
        <tr r="AV18" s="1"/>
      </tp>
      <tp>
        <v>20</v>
        <stp/>
        <stp>OPEN_INT</stp>
        <stp>.SPY250516P577</stp>
        <tr r="AX9" s="1"/>
        <tr r="AX9" s="1"/>
      </tp>
      <tp>
        <v>9098</v>
        <stp/>
        <stp>OPEN_INT</stp>
        <stp>.SPY250506C567</stp>
        <tr r="AS19" s="1"/>
        <tr r="AS19" s="1"/>
      </tp>
      <tp>
        <v>4764</v>
        <stp/>
        <stp>OPEN_INT</stp>
        <stp>.SPY250509C568</stp>
        <tr r="AU18" s="1"/>
        <tr r="AU18" s="1"/>
      </tp>
      <tp>
        <v>3946</v>
        <stp/>
        <stp>OPEN_INT</stp>
        <stp>.SPY250516C577</stp>
        <tr r="AW9" s="1"/>
        <tr r="AW9" s="1"/>
      </tp>
      <tp>
        <v>3787</v>
        <stp/>
        <stp>OPEN_INT</stp>
        <stp>.SPY250506P564</stp>
        <tr r="AT22" s="1"/>
        <tr r="AT22" s="1"/>
      </tp>
      <tp>
        <v>360</v>
        <stp/>
        <stp>OPEN_INT</stp>
        <stp>.SPY250516P574</stp>
        <tr r="AX12" s="1"/>
        <tr r="AX12" s="1"/>
      </tp>
      <tp>
        <v>4907</v>
        <stp/>
        <stp>OPEN_INT</stp>
        <stp>.SPY250506C564</stp>
        <tr r="AS22" s="1"/>
        <tr r="AS22" s="1"/>
      </tp>
      <tp>
        <v>2807</v>
        <stp/>
        <stp>OPEN_INT</stp>
        <stp>.SPY250516C574</stp>
        <tr r="AW12" s="1"/>
        <tr r="AW12" s="1"/>
      </tp>
      <tp>
        <v>5190</v>
        <stp/>
        <stp>OPEN_INT</stp>
        <stp>.SPY250506P565</stp>
        <tr r="AT21" s="1"/>
        <tr r="AT21" s="1"/>
      </tp>
      <tp>
        <v>2838</v>
        <stp/>
        <stp>OPEN_INT</stp>
        <stp>.SPY250516P575</stp>
        <tr r="AX11" s="1"/>
        <tr r="AX11" s="1"/>
      </tp>
      <tp>
        <v>6800</v>
        <stp/>
        <stp>OPEN_INT</stp>
        <stp>.SPY250506C565</stp>
        <tr r="AS21" s="1"/>
        <tr r="AS21" s="1"/>
      </tp>
      <tp>
        <v>65412</v>
        <stp/>
        <stp>OPEN_INT</stp>
        <stp>.SPY250516C575</stp>
        <tr r="AW11" s="1"/>
        <tr r="AW11" s="1"/>
      </tp>
      <tp>
        <v>5678</v>
        <stp/>
        <stp>OPEN_INT</stp>
        <stp>.SPY250509P565</stp>
        <tr r="AV21" s="1"/>
        <tr r="AV21" s="1"/>
      </tp>
      <tp>
        <v>6327</v>
        <stp/>
        <stp>OPEN_INT</stp>
        <stp>.SPY250509C565</stp>
        <tr r="AU21" s="1"/>
        <tr r="AU21" s="1"/>
      </tp>
      <tp>
        <v>1610</v>
        <stp/>
        <stp>OPEN_INT</stp>
        <stp>.SPY250509P564</stp>
        <tr r="AV22" s="1"/>
        <tr r="AV22" s="1"/>
      </tp>
      <tp>
        <v>1839</v>
        <stp/>
        <stp>OPEN_INT</stp>
        <stp>.SPY250509C564</stp>
        <tr r="AU22" s="1"/>
        <tr r="AU22" s="1"/>
      </tp>
      <tp>
        <v>743</v>
        <stp/>
        <stp>OPEN_INT</stp>
        <stp>.SPY250506P568</stp>
        <tr r="AT18" s="1"/>
        <tr r="AT18" s="1"/>
      </tp>
      <tp>
        <v>1810</v>
        <stp/>
        <stp>OPEN_INT</stp>
        <stp>.SPY250509P567</stp>
        <tr r="AV19" s="1"/>
        <tr r="AV19" s="1"/>
      </tp>
      <tp>
        <v>283</v>
        <stp/>
        <stp>OPEN_INT</stp>
        <stp>.SPY250516P578</stp>
        <tr r="AX8" s="1"/>
        <tr r="AX8" s="1"/>
      </tp>
      <tp>
        <v>5567</v>
        <stp/>
        <stp>OPEN_INT</stp>
        <stp>.SPY250506C568</stp>
        <tr r="AS18" s="1"/>
        <tr r="AS18" s="1"/>
      </tp>
      <tp>
        <v>3327</v>
        <stp/>
        <stp>OPEN_INT</stp>
        <stp>.SPY250509C567</stp>
        <tr r="AU19" s="1"/>
        <tr r="AU19" s="1"/>
      </tp>
      <tp>
        <v>10244</v>
        <stp/>
        <stp>OPEN_INT</stp>
        <stp>.SPY250516C578</stp>
        <tr r="AW8" s="1"/>
        <tr r="AW8" s="1"/>
      </tp>
      <tp>
        <v>1078</v>
        <stp/>
        <stp>OPEN_INT</stp>
        <stp>.SPY250506P569</stp>
        <tr r="AT17" s="1"/>
        <tr r="AT17" s="1"/>
      </tp>
      <tp>
        <v>2110</v>
        <stp/>
        <stp>OPEN_INT</stp>
        <stp>.SPY250509P566</stp>
        <tr r="AV20" s="1"/>
        <tr r="AV20" s="1"/>
      </tp>
      <tp>
        <v>12</v>
        <stp/>
        <stp>OPEN_INT</stp>
        <stp>.SPY250516P579</stp>
        <tr r="AX7" s="1"/>
        <tr r="AX7" s="1"/>
      </tp>
      <tp>
        <v>9325</v>
        <stp/>
        <stp>OPEN_INT</stp>
        <stp>.SPY250506C569</stp>
        <tr r="AS17" s="1"/>
        <tr r="AS17" s="1"/>
      </tp>
      <tp>
        <v>3415</v>
        <stp/>
        <stp>OPEN_INT</stp>
        <stp>.SPY250509C566</stp>
        <tr r="AU20" s="1"/>
        <tr r="AU20" s="1"/>
      </tp>
      <tp>
        <v>3008</v>
        <stp/>
        <stp>OPEN_INT</stp>
        <stp>.SPY250516C579</stp>
        <tr r="AW7" s="1"/>
        <tr r="AW7" s="1"/>
      </tp>
      <tp>
        <v>2094</v>
        <stp/>
        <stp>OPEN_INT</stp>
        <stp>.SPY250509P561</stp>
        <tr r="AV25" s="1"/>
        <tr r="AV25" s="1"/>
      </tp>
      <tp>
        <v>1223</v>
        <stp/>
        <stp>OPEN_INT</stp>
        <stp>.SPY250509C561</stp>
        <tr r="AU25" s="1"/>
        <tr r="AU25" s="1"/>
      </tp>
      <tp>
        <v>9636</v>
        <stp/>
        <stp>OPEN_INT</stp>
        <stp>.SPY250509P560</stp>
        <tr r="AV26" s="1"/>
        <tr r="AV26" s="1"/>
      </tp>
      <tp>
        <v>9405</v>
        <stp/>
        <stp>OPEN_INT</stp>
        <stp>.SPY250509C560</stp>
        <tr r="AU26" s="1"/>
        <tr r="AU26" s="1"/>
      </tp>
      <tp>
        <v>2452</v>
        <stp/>
        <stp>OPEN_INT</stp>
        <stp>.SPY250509P563</stp>
        <tr r="AV23" s="1"/>
        <tr r="AV23" s="1"/>
      </tp>
      <tp>
        <v>1491</v>
        <stp/>
        <stp>OPEN_INT</stp>
        <stp>.SPY250509C563</stp>
        <tr r="AU23" s="1"/>
        <tr r="AU23" s="1"/>
      </tp>
      <tp>
        <v>2555</v>
        <stp/>
        <stp>OPEN_INT</stp>
        <stp>.SPY250509P562</stp>
        <tr r="AV24" s="1"/>
        <tr r="AV24" s="1"/>
      </tp>
      <tp>
        <v>2538</v>
        <stp/>
        <stp>OPEN_INT</stp>
        <stp>.SPY250509C562</stp>
        <tr r="AU24" s="1"/>
        <tr r="AU24" s="1"/>
      </tp>
      <tp>
        <v>11</v>
        <stp/>
        <stp>OPEN_INT</stp>
        <stp>.NDX250516C20375</stp>
        <tr r="AW140" s="1"/>
        <tr r="AW140" s="1"/>
      </tp>
      <tp>
        <v>18</v>
        <stp/>
        <stp>OPEN_INT</stp>
        <stp>.NDX250516C19375</stp>
        <tr r="AW180" s="1"/>
        <tr r="AW180" s="1"/>
      </tp>
      <tp>
        <v>169</v>
        <stp/>
        <stp>OPEN_INT</stp>
        <stp>.SPY250506P572</stp>
        <tr r="AT14" s="1"/>
        <tr r="AT14" s="1"/>
      </tp>
      <tp>
        <v>3018</v>
        <stp/>
        <stp>OPEN_INT</stp>
        <stp>.SPY250516P562</stp>
        <tr r="AX24" s="1"/>
        <tr r="AX24" s="1"/>
      </tp>
      <tp>
        <v>4144</v>
        <stp/>
        <stp>OPEN_INT</stp>
        <stp>.SPY250506C572</stp>
        <tr r="AS14" s="1"/>
        <tr r="AS14" s="1"/>
      </tp>
      <tp>
        <v>5020</v>
        <stp/>
        <stp>OPEN_INT</stp>
        <stp>.SPY250516C562</stp>
        <tr r="AW24" s="1"/>
        <tr r="AW24" s="1"/>
      </tp>
      <tp>
        <v>41</v>
        <stp/>
        <stp>OPEN_INT</stp>
        <stp>.SPY250506P573</stp>
        <tr r="AT13" s="1"/>
        <tr r="AT13" s="1"/>
      </tp>
      <tp>
        <v>2393</v>
        <stp/>
        <stp>OPEN_INT</stp>
        <stp>.SPY250516P563</stp>
        <tr r="AX23" s="1"/>
        <tr r="AX23" s="1"/>
      </tp>
      <tp>
        <v>16765</v>
        <stp/>
        <stp>OPEN_INT</stp>
        <stp>.SPY250506C573</stp>
        <tr r="AS13" s="1"/>
        <tr r="AS13" s="1"/>
      </tp>
      <tp>
        <v>4567</v>
        <stp/>
        <stp>OPEN_INT</stp>
        <stp>.SPY250516C563</stp>
        <tr r="AW23" s="1"/>
        <tr r="AW23" s="1"/>
      </tp>
      <tp>
        <v>1161</v>
        <stp/>
        <stp>OPEN_INT</stp>
        <stp>.SPY250506P570</stp>
        <tr r="AT16" s="1"/>
        <tr r="AT16" s="1"/>
      </tp>
      <tp>
        <v>36298</v>
        <stp/>
        <stp>OPEN_INT</stp>
        <stp>.SPY250516P560</stp>
        <tr r="AX26" s="1"/>
        <tr r="AX26" s="1"/>
      </tp>
      <tp>
        <v>9729</v>
        <stp/>
        <stp>OPEN_INT</stp>
        <stp>.SPY250506C570</stp>
        <tr r="AS16" s="1"/>
        <tr r="AS16" s="1"/>
      </tp>
      <tp>
        <v>11963</v>
        <stp/>
        <stp>OPEN_INT</stp>
        <stp>.SPY250516C560</stp>
        <tr r="AW26" s="1"/>
        <tr r="AW26" s="1"/>
      </tp>
      <tp>
        <v>100</v>
        <stp/>
        <stp>OPEN_INT</stp>
        <stp>.SPY250506P571</stp>
        <tr r="AT15" s="1"/>
        <tr r="AT15" s="1"/>
      </tp>
      <tp>
        <v>1193</v>
        <stp/>
        <stp>OPEN_INT</stp>
        <stp>.SPY250516P561</stp>
        <tr r="AX25" s="1"/>
        <tr r="AX25" s="1"/>
      </tp>
      <tp>
        <v>3556</v>
        <stp/>
        <stp>OPEN_INT</stp>
        <stp>.SPY250506C571</stp>
        <tr r="AS15" s="1"/>
        <tr r="AS15" s="1"/>
      </tp>
      <tp>
        <v>3803</v>
        <stp/>
        <stp>OPEN_INT</stp>
        <stp>.SPY250516C561</stp>
        <tr r="AW25" s="1"/>
        <tr r="AW25" s="1"/>
      </tp>
      <tp>
        <v>29</v>
        <stp/>
        <stp>OPEN_INT</stp>
        <stp>.SPY250506P576</stp>
        <tr r="AT10" s="1"/>
        <tr r="AT10" s="1"/>
      </tp>
      <tp>
        <v>16</v>
        <stp/>
        <stp>OPEN_INT</stp>
        <stp>.SPY250509P579</stp>
        <tr r="AV7" s="1"/>
        <tr r="AV7" s="1"/>
      </tp>
      <tp>
        <v>3469</v>
        <stp/>
        <stp>OPEN_INT</stp>
        <stp>.SPY250516P566</stp>
        <tr r="AX20" s="1"/>
        <tr r="AX20" s="1"/>
      </tp>
      <tp>
        <v>3386</v>
        <stp/>
        <stp>OPEN_INT</stp>
        <stp>.SPY250506C576</stp>
        <tr r="AS10" s="1"/>
        <tr r="AS10" s="1"/>
      </tp>
      <tp>
        <v>4337</v>
        <stp/>
        <stp>OPEN_INT</stp>
        <stp>.SPY250509C579</stp>
        <tr r="AU7" s="1"/>
        <tr r="AU7" s="1"/>
      </tp>
      <tp>
        <v>5878</v>
        <stp/>
        <stp>OPEN_INT</stp>
        <stp>.SPY250516C566</stp>
        <tr r="AW20" s="1"/>
        <tr r="AW20" s="1"/>
      </tp>
      <tp>
        <v>13</v>
        <stp/>
        <stp>OPEN_INT</stp>
        <stp>.SPY250506P577</stp>
        <tr r="AT9" s="1"/>
        <tr r="AT9" s="1"/>
      </tp>
      <tp>
        <v>110</v>
        <stp/>
        <stp>OPEN_INT</stp>
        <stp>.SPY250509P578</stp>
        <tr r="AV8" s="1"/>
        <tr r="AV8" s="1"/>
      </tp>
      <tp>
        <v>2738</v>
        <stp/>
        <stp>OPEN_INT</stp>
        <stp>.SPY250516P567</stp>
        <tr r="AX19" s="1"/>
        <tr r="AX19" s="1"/>
      </tp>
      <tp>
        <v>3642</v>
        <stp/>
        <stp>OPEN_INT</stp>
        <stp>.SPY250506C577</stp>
        <tr r="AS9" s="1"/>
        <tr r="AS9" s="1"/>
      </tp>
      <tp>
        <v>2928</v>
        <stp/>
        <stp>OPEN_INT</stp>
        <stp>.SPY250509C578</stp>
        <tr r="AU8" s="1"/>
        <tr r="AU8" s="1"/>
      </tp>
      <tp>
        <v>3434</v>
        <stp/>
        <stp>OPEN_INT</stp>
        <stp>.SPY250516C567</stp>
        <tr r="AW19" s="1"/>
        <tr r="AW19" s="1"/>
      </tp>
      <tp>
        <v>21</v>
        <stp/>
        <stp>OPEN_INT</stp>
        <stp>.SPY250506P574</stp>
        <tr r="AT12" s="1"/>
        <tr r="AT12" s="1"/>
      </tp>
      <tp>
        <v>1858</v>
        <stp/>
        <stp>OPEN_INT</stp>
        <stp>.SPY250516P564</stp>
        <tr r="AX22" s="1"/>
        <tr r="AX22" s="1"/>
      </tp>
      <tp>
        <v>3805</v>
        <stp/>
        <stp>OPEN_INT</stp>
        <stp>.SPY250506C574</stp>
        <tr r="AS12" s="1"/>
        <tr r="AS12" s="1"/>
      </tp>
      <tp>
        <v>3579</v>
        <stp/>
        <stp>OPEN_INT</stp>
        <stp>.SPY250516C564</stp>
        <tr r="AW22" s="1"/>
        <tr r="AW22" s="1"/>
      </tp>
      <tp>
        <v>139</v>
        <stp/>
        <stp>OPEN_INT</stp>
        <stp>.SPY250506P575</stp>
        <tr r="AT11" s="1"/>
        <tr r="AT11" s="1"/>
      </tp>
      <tp>
        <v>11557</v>
        <stp/>
        <stp>OPEN_INT</stp>
        <stp>.SPY250516P565</stp>
        <tr r="AX21" s="1"/>
        <tr r="AX21" s="1"/>
      </tp>
      <tp>
        <v>6145</v>
        <stp/>
        <stp>OPEN_INT</stp>
        <stp>.SPY250506C575</stp>
        <tr r="AS11" s="1"/>
        <tr r="AS11" s="1"/>
      </tp>
      <tp>
        <v>17230</v>
        <stp/>
        <stp>OPEN_INT</stp>
        <stp>.SPY250516C565</stp>
        <tr r="AW21" s="1"/>
        <tr r="AW21" s="1"/>
      </tp>
      <tp>
        <v>686</v>
        <stp/>
        <stp>OPEN_INT</stp>
        <stp>.SPY250509P575</stp>
        <tr r="AV11" s="1"/>
        <tr r="AV11" s="1"/>
      </tp>
      <tp>
        <v>8659</v>
        <stp/>
        <stp>OPEN_INT</stp>
        <stp>.SPY250509C575</stp>
        <tr r="AU11" s="1"/>
        <tr r="AU11" s="1"/>
      </tp>
      <tp>
        <v>189</v>
        <stp/>
        <stp>OPEN_INT</stp>
        <stp>.SPY250509P574</stp>
        <tr r="AV12" s="1"/>
        <tr r="AV12" s="1"/>
      </tp>
      <tp>
        <v>1415</v>
        <stp/>
        <stp>OPEN_INT</stp>
        <stp>.SPY250509C574</stp>
        <tr r="AU12" s="1"/>
        <tr r="AU12" s="1"/>
      </tp>
      <tp>
        <v>2</v>
        <stp/>
        <stp>OPEN_INT</stp>
        <stp>.SPY250506P578</stp>
        <tr r="AT8" s="1"/>
        <tr r="AT8" s="1"/>
      </tp>
      <tp>
        <v>62</v>
        <stp/>
        <stp>OPEN_INT</stp>
        <stp>.SPY250509P577</stp>
        <tr r="AV9" s="1"/>
        <tr r="AV9" s="1"/>
      </tp>
      <tp>
        <v>2212</v>
        <stp/>
        <stp>OPEN_INT</stp>
        <stp>.SPY250516P568</stp>
        <tr r="AX18" s="1"/>
        <tr r="AX18" s="1"/>
      </tp>
      <tp>
        <v>7358</v>
        <stp/>
        <stp>OPEN_INT</stp>
        <stp>.SPY250506C578</stp>
        <tr r="AS8" s="1"/>
        <tr r="AS8" s="1"/>
      </tp>
      <tp>
        <v>1781</v>
        <stp/>
        <stp>OPEN_INT</stp>
        <stp>.SPY250509C577</stp>
        <tr r="AU9" s="1"/>
        <tr r="AU9" s="1"/>
      </tp>
      <tp>
        <v>6392</v>
        <stp/>
        <stp>OPEN_INT</stp>
        <stp>.SPY250516C568</stp>
        <tr r="AW18" s="1"/>
        <tr r="AW18" s="1"/>
      </tp>
      <tp>
        <v>0</v>
        <stp/>
        <stp>OPEN_INT</stp>
        <stp>.SPY250506P579</stp>
        <tr r="AT7" s="1"/>
        <tr r="AT7" s="1"/>
      </tp>
      <tp>
        <v>68</v>
        <stp/>
        <stp>OPEN_INT</stp>
        <stp>.SPY250509P576</stp>
        <tr r="AV10" s="1"/>
        <tr r="AV10" s="1"/>
      </tp>
      <tp>
        <v>1711</v>
        <stp/>
        <stp>OPEN_INT</stp>
        <stp>.SPY250516P569</stp>
        <tr r="AX17" s="1"/>
        <tr r="AX17" s="1"/>
      </tp>
      <tp>
        <v>2052</v>
        <stp/>
        <stp>OPEN_INT</stp>
        <stp>.SPY250506C579</stp>
        <tr r="AS7" s="1"/>
        <tr r="AS7" s="1"/>
      </tp>
      <tp>
        <v>1974</v>
        <stp/>
        <stp>OPEN_INT</stp>
        <stp>.SPY250509C576</stp>
        <tr r="AU10" s="1"/>
        <tr r="AU10" s="1"/>
      </tp>
      <tp>
        <v>2953</v>
        <stp/>
        <stp>OPEN_INT</stp>
        <stp>.SPY250516C569</stp>
        <tr r="AW17" s="1"/>
        <tr r="AW17" s="1"/>
      </tp>
      <tp>
        <v>153</v>
        <stp/>
        <stp>OPEN_INT</stp>
        <stp>.SPY250509P571</stp>
        <tr r="AV15" s="1"/>
        <tr r="AV15" s="1"/>
      </tp>
      <tp>
        <v>2488</v>
        <stp/>
        <stp>OPEN_INT</stp>
        <stp>.SPY250509C571</stp>
        <tr r="AU15" s="1"/>
        <tr r="AU15" s="1"/>
      </tp>
      <tp>
        <v>899</v>
        <stp/>
        <stp>OPEN_INT</stp>
        <stp>.SPY250509P570</stp>
        <tr r="AV16" s="1"/>
        <tr r="AV16" s="1"/>
      </tp>
      <tp>
        <v>10291</v>
        <stp/>
        <stp>OPEN_INT</stp>
        <stp>.SPY250509C570</stp>
        <tr r="AU16" s="1"/>
        <tr r="AU16" s="1"/>
      </tp>
      <tp>
        <v>33</v>
        <stp/>
        <stp>OPEN_INT</stp>
        <stp>.SPY250509P573</stp>
        <tr r="AV13" s="1"/>
        <tr r="AV13" s="1"/>
      </tp>
      <tp>
        <v>2444</v>
        <stp/>
        <stp>OPEN_INT</stp>
        <stp>.SPY250509C573</stp>
        <tr r="AU13" s="1"/>
        <tr r="AU13" s="1"/>
      </tp>
      <tp>
        <v>132</v>
        <stp/>
        <stp>OPEN_INT</stp>
        <stp>.SPY250509P572</stp>
        <tr r="AV14" s="1"/>
        <tr r="AV14" s="1"/>
      </tp>
      <tp>
        <v>3051</v>
        <stp/>
        <stp>OPEN_INT</stp>
        <stp>.SPY250509C572</stp>
        <tr r="AU14" s="1"/>
        <tr r="AU14" s="1"/>
      </tp>
      <tp>
        <v>4390</v>
        <stp/>
        <stp>OPEN_INT</stp>
        <stp>.SPY250516P552</stp>
        <tr r="AX34" s="1"/>
        <tr r="AX34" s="1"/>
      </tp>
      <tp>
        <v>1987</v>
        <stp/>
        <stp>OPEN_INT</stp>
        <stp>.SPY250516C552</stp>
        <tr r="AW34" s="1"/>
        <tr r="AW34" s="1"/>
      </tp>
      <tp>
        <v>1603</v>
        <stp/>
        <stp>OPEN_INT</stp>
        <stp>.SPY250516P553</stp>
        <tr r="AX33" s="1"/>
        <tr r="AX33" s="1"/>
      </tp>
      <tp>
        <v>2528</v>
        <stp/>
        <stp>OPEN_INT</stp>
        <stp>.SPY250516C553</stp>
        <tr r="AW33" s="1"/>
        <tr r="AW33" s="1"/>
      </tp>
      <tp>
        <v>45057</v>
        <stp/>
        <stp>OPEN_INT</stp>
        <stp>.SPY250516P550</stp>
        <tr r="AX36" s="1"/>
        <tr r="AX36" s="1"/>
      </tp>
      <tp>
        <v>23995</v>
        <stp/>
        <stp>OPEN_INT</stp>
        <stp>.SPY250516C550</stp>
        <tr r="AW36" s="1"/>
        <tr r="AW36" s="1"/>
      </tp>
      <tp>
        <v>2897</v>
        <stp/>
        <stp>OPEN_INT</stp>
        <stp>.SPY250516P551</stp>
        <tr r="AX35" s="1"/>
        <tr r="AX35" s="1"/>
      </tp>
      <tp>
        <v>7376</v>
        <stp/>
        <stp>OPEN_INT</stp>
        <stp>.SPY250516C551</stp>
        <tr r="AW35" s="1"/>
        <tr r="AW35" s="1"/>
      </tp>
      <tp>
        <v>2727</v>
        <stp/>
        <stp>OPEN_INT</stp>
        <stp>.SPY250509P549</stp>
        <tr r="AV37" s="1"/>
        <tr r="AV37" s="1"/>
      </tp>
      <tp>
        <v>1688</v>
        <stp/>
        <stp>OPEN_INT</stp>
        <stp>.SPY250516P556</stp>
        <tr r="AX30" s="1"/>
        <tr r="AX30" s="1"/>
      </tp>
      <tp>
        <v>752</v>
        <stp/>
        <stp>OPEN_INT</stp>
        <stp>.SPY250509C549</stp>
        <tr r="AU37" s="1"/>
        <tr r="AU37" s="1"/>
      </tp>
      <tp>
        <v>1559</v>
        <stp/>
        <stp>OPEN_INT</stp>
        <stp>.SPY250516C556</stp>
        <tr r="AW30" s="1"/>
        <tr r="AW30" s="1"/>
      </tp>
      <tp>
        <v>1910</v>
        <stp/>
        <stp>OPEN_INT</stp>
        <stp>.SPY250509P548</stp>
        <tr r="AV38" s="1"/>
        <tr r="AV38" s="1"/>
      </tp>
      <tp>
        <v>9476</v>
        <stp/>
        <stp>OPEN_INT</stp>
        <stp>.SPY250516P557</stp>
        <tr r="AX29" s="1"/>
        <tr r="AX29" s="1"/>
      </tp>
      <tp>
        <v>982</v>
        <stp/>
        <stp>OPEN_INT</stp>
        <stp>.SPY250509C548</stp>
        <tr r="AU38" s="1"/>
        <tr r="AU38" s="1"/>
      </tp>
      <tp>
        <v>2333</v>
        <stp/>
        <stp>OPEN_INT</stp>
        <stp>.SPY250516C557</stp>
        <tr r="AW29" s="1"/>
        <tr r="AW29" s="1"/>
      </tp>
      <tp>
        <v>2245</v>
        <stp/>
        <stp>OPEN_INT</stp>
        <stp>.SPY250516P554</stp>
        <tr r="AX32" s="1"/>
        <tr r="AX32" s="1"/>
      </tp>
      <tp>
        <v>2034</v>
        <stp/>
        <stp>OPEN_INT</stp>
        <stp>.SPY250516C554</stp>
        <tr r="AW32" s="1"/>
        <tr r="AW32" s="1"/>
      </tp>
      <tp>
        <v>51443</v>
        <stp/>
        <stp>OPEN_INT</stp>
        <stp>.SPY250516P555</stp>
        <tr r="AX31" s="1"/>
        <tr r="AX31" s="1"/>
      </tp>
      <tp>
        <v>9115</v>
        <stp/>
        <stp>OPEN_INT</stp>
        <stp>.SPY250516C555</stp>
        <tr r="AW31" s="1"/>
        <tr r="AW31" s="1"/>
      </tp>
      <tp>
        <v>2189</v>
        <stp/>
        <stp>OPEN_INT</stp>
        <stp>.SPY250506P548</stp>
        <tr r="AT38" s="1"/>
        <tr r="AT38" s="1"/>
      </tp>
      <tp>
        <v>2822</v>
        <stp/>
        <stp>OPEN_INT</stp>
        <stp>.SPY250516P558</stp>
        <tr r="AX28" s="1"/>
        <tr r="AX28" s="1"/>
      </tp>
      <tp>
        <v>413</v>
        <stp/>
        <stp>OPEN_INT</stp>
        <stp>.SPY250506C548</stp>
        <tr r="AS38" s="1"/>
        <tr r="AS38" s="1"/>
      </tp>
      <tp>
        <v>11019</v>
        <stp/>
        <stp>OPEN_INT</stp>
        <stp>.SPY250516C558</stp>
        <tr r="AW28" s="1"/>
        <tr r="AW28" s="1"/>
      </tp>
      <tp>
        <v>2248</v>
        <stp/>
        <stp>OPEN_INT</stp>
        <stp>.SPY250506P549</stp>
        <tr r="AT37" s="1"/>
        <tr r="AT37" s="1"/>
      </tp>
      <tp>
        <v>2002</v>
        <stp/>
        <stp>OPEN_INT</stp>
        <stp>.SPY250516P559</stp>
        <tr r="AX27" s="1"/>
        <tr r="AX27" s="1"/>
      </tp>
      <tp>
        <v>296</v>
        <stp/>
        <stp>OPEN_INT</stp>
        <stp>.SPY250506C549</stp>
        <tr r="AS37" s="1"/>
        <tr r="AS37" s="1"/>
      </tp>
      <tp>
        <v>3668</v>
        <stp/>
        <stp>OPEN_INT</stp>
        <stp>.SPY250516C559</stp>
        <tr r="AW27" s="1"/>
        <tr r="AW27" s="1"/>
      </tp>
      <tp>
        <v>16</v>
        <stp/>
        <stp>OPEN_INT</stp>
        <stp>.NDX250516C20350</stp>
        <tr r="AW141" s="1"/>
        <tr r="AW141" s="1"/>
      </tp>
      <tp>
        <v>27</v>
        <stp/>
        <stp>OPEN_INT</stp>
        <stp>.NDX250516C19350</stp>
        <tr r="AW181" s="1"/>
        <tr r="AW181" s="1"/>
      </tp>
      <tp>
        <v>3790</v>
        <stp/>
        <stp>OPEN_INT</stp>
        <stp>.SPY250506P552</stp>
        <tr r="AT34" s="1"/>
        <tr r="AT34" s="1"/>
      </tp>
      <tp>
        <v>823</v>
        <stp/>
        <stp>OPEN_INT</stp>
        <stp>.SPY250506C552</stp>
        <tr r="AS34" s="1"/>
        <tr r="AS34" s="1"/>
      </tp>
      <tp>
        <v>4562</v>
        <stp/>
        <stp>OPEN_INT</stp>
        <stp>.SPY250506P553</stp>
        <tr r="AT33" s="1"/>
        <tr r="AT33" s="1"/>
      </tp>
      <tp>
        <v>595</v>
        <stp/>
        <stp>OPEN_INT</stp>
        <stp>.SPY250506C553</stp>
        <tr r="AS33" s="1"/>
        <tr r="AS33" s="1"/>
      </tp>
      <tp>
        <v>8268</v>
        <stp/>
        <stp>OPEN_INT</stp>
        <stp>.SPY250506P550</stp>
        <tr r="AT36" s="1"/>
        <tr r="AT36" s="1"/>
      </tp>
      <tp>
        <v>712</v>
        <stp/>
        <stp>OPEN_INT</stp>
        <stp>.SPY250506C550</stp>
        <tr r="AS36" s="1"/>
        <tr r="AS36" s="1"/>
      </tp>
      <tp>
        <v>2555</v>
        <stp/>
        <stp>OPEN_INT</stp>
        <stp>.SPY250506P551</stp>
        <tr r="AT35" s="1"/>
        <tr r="AT35" s="1"/>
      </tp>
      <tp>
        <v>519</v>
        <stp/>
        <stp>OPEN_INT</stp>
        <stp>.SPY250506C551</stp>
        <tr r="AS35" s="1"/>
        <tr r="AS35" s="1"/>
      </tp>
      <tp>
        <v>2914</v>
        <stp/>
        <stp>OPEN_INT</stp>
        <stp>.SPY250506P556</stp>
        <tr r="AT30" s="1"/>
        <tr r="AT30" s="1"/>
      </tp>
      <tp>
        <v>1688</v>
        <stp/>
        <stp>OPEN_INT</stp>
        <stp>.SPY250509P559</stp>
        <tr r="AV27" s="1"/>
        <tr r="AV27" s="1"/>
      </tp>
      <tp>
        <v>418</v>
        <stp/>
        <stp>OPEN_INT</stp>
        <stp>.SPY250506C556</stp>
        <tr r="AS30" s="1"/>
        <tr r="AS30" s="1"/>
      </tp>
      <tp>
        <v>782</v>
        <stp/>
        <stp>OPEN_INT</stp>
        <stp>.SPY250509C559</stp>
        <tr r="AU27" s="1"/>
        <tr r="AU27" s="1"/>
      </tp>
      <tp>
        <v>3072</v>
        <stp/>
        <stp>OPEN_INT</stp>
        <stp>.SPY250506P557</stp>
        <tr r="AT29" s="1"/>
        <tr r="AT29" s="1"/>
      </tp>
      <tp>
        <v>1996</v>
        <stp/>
        <stp>OPEN_INT</stp>
        <stp>.SPY250509P558</stp>
        <tr r="AV28" s="1"/>
        <tr r="AV28" s="1"/>
      </tp>
      <tp>
        <v>537</v>
        <stp/>
        <stp>OPEN_INT</stp>
        <stp>.SPY250506C557</stp>
        <tr r="AS29" s="1"/>
        <tr r="AS29" s="1"/>
      </tp>
      <tp>
        <v>999</v>
        <stp/>
        <stp>OPEN_INT</stp>
        <stp>.SPY250509C558</stp>
        <tr r="AU28" s="1"/>
        <tr r="AU28" s="1"/>
      </tp>
      <tp>
        <v>9373</v>
        <stp/>
        <stp>OPEN_INT</stp>
        <stp>.SPY250506P554</stp>
        <tr r="AT32" s="1"/>
        <tr r="AT32" s="1"/>
      </tp>
      <tp>
        <v>1614</v>
        <stp/>
        <stp>OPEN_INT</stp>
        <stp>.SPY250506C554</stp>
        <tr r="AS32" s="1"/>
        <tr r="AS32" s="1"/>
      </tp>
      <tp>
        <v>9036</v>
        <stp/>
        <stp>OPEN_INT</stp>
        <stp>.SPY250506P555</stp>
        <tr r="AT31" s="1"/>
        <tr r="AT31" s="1"/>
      </tp>
      <tp>
        <v>1628</v>
        <stp/>
        <stp>OPEN_INT</stp>
        <stp>.SPY250506C555</stp>
        <tr r="AS31" s="1"/>
        <tr r="AS31" s="1"/>
      </tp>
      <tp>
        <v>14273</v>
        <stp/>
        <stp>OPEN_INT</stp>
        <stp>.SPY250509P555</stp>
        <tr r="AV31" s="1"/>
        <tr r="AV31" s="1"/>
      </tp>
      <tp>
        <v>10241</v>
        <stp/>
        <stp>OPEN_INT</stp>
        <stp>.SPY250509C555</stp>
        <tr r="AU31" s="1"/>
        <tr r="AU31" s="1"/>
      </tp>
      <tp>
        <v>1843</v>
        <stp/>
        <stp>OPEN_INT</stp>
        <stp>.SPY250509P554</stp>
        <tr r="AV32" s="1"/>
        <tr r="AV32" s="1"/>
      </tp>
      <tp>
        <v>738</v>
        <stp/>
        <stp>OPEN_INT</stp>
        <stp>.SPY250509C554</stp>
        <tr r="AU32" s="1"/>
        <tr r="AU32" s="1"/>
      </tp>
      <tp>
        <v>3874</v>
        <stp/>
        <stp>OPEN_INT</stp>
        <stp>.SPY250506P558</stp>
        <tr r="AT28" s="1"/>
        <tr r="AT28" s="1"/>
      </tp>
      <tp>
        <v>4571</v>
        <stp/>
        <stp>OPEN_INT</stp>
        <stp>.SPY250509P557</stp>
        <tr r="AV29" s="1"/>
        <tr r="AV29" s="1"/>
      </tp>
      <tp>
        <v>4372</v>
        <stp/>
        <stp>OPEN_INT</stp>
        <stp>.SPY250516P548</stp>
        <tr r="AX38" s="1"/>
        <tr r="AX38" s="1"/>
      </tp>
      <tp>
        <v>1297</v>
        <stp/>
        <stp>OPEN_INT</stp>
        <stp>.SPY250506C558</stp>
        <tr r="AS28" s="1"/>
        <tr r="AS28" s="1"/>
      </tp>
      <tp>
        <v>1364</v>
        <stp/>
        <stp>OPEN_INT</stp>
        <stp>.SPY250509C557</stp>
        <tr r="AU29" s="1"/>
        <tr r="AU29" s="1"/>
      </tp>
      <tp>
        <v>5715</v>
        <stp/>
        <stp>OPEN_INT</stp>
        <stp>.SPY250516C548</stp>
        <tr r="AW38" s="1"/>
        <tr r="AW38" s="1"/>
      </tp>
      <tp>
        <v>2938</v>
        <stp/>
        <stp>OPEN_INT</stp>
        <stp>.SPY250506P559</stp>
        <tr r="AT27" s="1"/>
        <tr r="AT27" s="1"/>
      </tp>
      <tp>
        <v>1555</v>
        <stp/>
        <stp>OPEN_INT</stp>
        <stp>.SPY250509P556</stp>
        <tr r="AV30" s="1"/>
        <tr r="AV30" s="1"/>
      </tp>
      <tp>
        <v>3714</v>
        <stp/>
        <stp>OPEN_INT</stp>
        <stp>.SPY250516P549</stp>
        <tr r="AX37" s="1"/>
        <tr r="AX37" s="1"/>
      </tp>
      <tp>
        <v>484</v>
        <stp/>
        <stp>OPEN_INT</stp>
        <stp>.SPY250506C559</stp>
        <tr r="AS27" s="1"/>
        <tr r="AS27" s="1"/>
      </tp>
      <tp>
        <v>1374</v>
        <stp/>
        <stp>OPEN_INT</stp>
        <stp>.SPY250509C556</stp>
        <tr r="AU30" s="1"/>
        <tr r="AU30" s="1"/>
      </tp>
      <tp>
        <v>4434</v>
        <stp/>
        <stp>OPEN_INT</stp>
        <stp>.SPY250516C549</stp>
        <tr r="AW37" s="1"/>
        <tr r="AW37" s="1"/>
      </tp>
      <tp>
        <v>1580</v>
        <stp/>
        <stp>OPEN_INT</stp>
        <stp>.SPY250509P551</stp>
        <tr r="AV35" s="1"/>
        <tr r="AV35" s="1"/>
      </tp>
      <tp>
        <v>1290</v>
        <stp/>
        <stp>OPEN_INT</stp>
        <stp>.SPY250509C551</stp>
        <tr r="AU35" s="1"/>
        <tr r="AU35" s="1"/>
      </tp>
      <tp>
        <v>28762</v>
        <stp/>
        <stp>OPEN_INT</stp>
        <stp>.SPY250509P550</stp>
        <tr r="AV36" s="1"/>
        <tr r="AV36" s="1"/>
      </tp>
      <tp>
        <v>10945</v>
        <stp/>
        <stp>OPEN_INT</stp>
        <stp>.SPY250509C550</stp>
        <tr r="AU36" s="1"/>
        <tr r="AU36" s="1"/>
      </tp>
      <tp>
        <v>1408</v>
        <stp/>
        <stp>OPEN_INT</stp>
        <stp>.SPY250509P553</stp>
        <tr r="AV33" s="1"/>
        <tr r="AV33" s="1"/>
      </tp>
      <tp>
        <v>872</v>
        <stp/>
        <stp>OPEN_INT</stp>
        <stp>.SPY250509C553</stp>
        <tr r="AU33" s="1"/>
        <tr r="AU33" s="1"/>
      </tp>
      <tp>
        <v>4228</v>
        <stp/>
        <stp>OPEN_INT</stp>
        <stp>.SPY250509P552</stp>
        <tr r="AV34" s="1"/>
        <tr r="AV34" s="1"/>
      </tp>
      <tp>
        <v>539</v>
        <stp/>
        <stp>OPEN_INT</stp>
        <stp>.SPY250509C552</stp>
        <tr r="AU34" s="1"/>
        <tr r="AU34" s="1"/>
      </tp>
      <tp>
        <v>1</v>
        <stp/>
        <stp>OPEN_INT</stp>
        <stp>.SPY250506P582</stp>
        <tr r="AT4" s="1"/>
        <tr r="AT4" s="1"/>
      </tp>
      <tp>
        <v>1885</v>
        <stp/>
        <stp>OPEN_INT</stp>
        <stp>.SPY250506C582</stp>
        <tr r="AS4" s="1"/>
        <tr r="AS4" s="1"/>
      </tp>
      <tp>
        <v>10</v>
        <stp/>
        <stp>OPEN_INT</stp>
        <stp>.SPY250506P580</stp>
        <tr r="AT6" s="1"/>
        <tr r="AT6" s="1"/>
      </tp>
      <tp>
        <v>4210</v>
        <stp/>
        <stp>OPEN_INT</stp>
        <stp>.SPY250506C580</stp>
        <tr r="AS6" s="1"/>
        <tr r="AS6" s="1"/>
      </tp>
      <tp>
        <v>1</v>
        <stp/>
        <stp>OPEN_INT</stp>
        <stp>.SPY250506P581</stp>
        <tr r="AT5" s="1"/>
        <tr r="AT5" s="1"/>
      </tp>
      <tp>
        <v>1157</v>
        <stp/>
        <stp>OPEN_INT</stp>
        <stp>.SPY250506C581</stp>
        <tr r="AS5" s="1"/>
        <tr r="AS5" s="1"/>
      </tp>
      <tp>
        <v>14</v>
        <stp/>
        <stp>OPEN_INT</stp>
        <stp>.SPY250509P581</stp>
        <tr r="AV5" s="1"/>
        <tr r="AV5" s="1"/>
      </tp>
      <tp>
        <v>1688</v>
        <stp/>
        <stp>OPEN_INT</stp>
        <stp>.SPY250509C581</stp>
        <tr r="AU5" s="1"/>
        <tr r="AU5" s="1"/>
      </tp>
      <tp>
        <v>190</v>
        <stp/>
        <stp>OPEN_INT</stp>
        <stp>.SPY250509P580</stp>
        <tr r="AV6" s="1"/>
        <tr r="AV6" s="1"/>
      </tp>
      <tp>
        <v>8439</v>
        <stp/>
        <stp>OPEN_INT</stp>
        <stp>.SPY250509C580</stp>
        <tr r="AU6" s="1"/>
        <tr r="AU6" s="1"/>
      </tp>
      <tp>
        <v>4</v>
        <stp/>
        <stp>OPEN_INT</stp>
        <stp>.SPY250509P582</stp>
        <tr r="AV4" s="1"/>
        <tr r="AV4" s="1"/>
      </tp>
      <tp>
        <v>1462</v>
        <stp/>
        <stp>OPEN_INT</stp>
        <stp>.SPY250509C582</stp>
        <tr r="AU4" s="1"/>
        <tr r="AU4" s="1"/>
      </tp>
      <tp>
        <v>1</v>
        <stp/>
        <stp>OPEN_INT</stp>
        <stp>.SPY250516P582</stp>
        <tr r="AX4" s="1"/>
        <tr r="AX4" s="1"/>
      </tp>
      <tp>
        <v>3884</v>
        <stp/>
        <stp>OPEN_INT</stp>
        <stp>.SPY250516C582</stp>
        <tr r="AW4" s="1"/>
        <tr r="AW4" s="1"/>
      </tp>
      <tp>
        <v>1616</v>
        <stp/>
        <stp>OPEN_INT</stp>
        <stp>.SPY250516P580</stp>
        <tr r="AX6" s="1"/>
        <tr r="AX6" s="1"/>
      </tp>
      <tp>
        <v>34289</v>
        <stp/>
        <stp>OPEN_INT</stp>
        <stp>.SPY250516C580</stp>
        <tr r="AW6" s="1"/>
        <tr r="AW6" s="1"/>
      </tp>
      <tp>
        <v>28</v>
        <stp/>
        <stp>OPEN_INT</stp>
        <stp>.SPY250516P581</stp>
        <tr r="AX5" s="1"/>
        <tr r="AX5" s="1"/>
      </tp>
      <tp>
        <v>4800</v>
        <stp/>
        <stp>OPEN_INT</stp>
        <stp>.SPY250516C581</stp>
        <tr r="AW5" s="1"/>
        <tr r="AW5" s="1"/>
      </tp>
      <tp>
        <v>19</v>
        <stp/>
        <stp>OPEN_INT</stp>
        <stp>.NDX250516P20200</stp>
        <tr r="AX147" s="1"/>
        <tr r="AX147" s="1"/>
      </tp>
      <tp>
        <v>135</v>
        <stp/>
        <stp>OPEN_INT</stp>
        <stp>.NDX250516P19200</stp>
        <tr r="AX187" s="1"/>
        <tr r="AX187" s="1"/>
      </tp>
      <tp>
        <v>0</v>
        <stp/>
        <stp>OPEN_INT</stp>
        <stp>.NDX250516P20225</stp>
        <tr r="AX146" s="1"/>
        <tr r="AX146" s="1"/>
      </tp>
      <tp>
        <v>11</v>
        <stp/>
        <stp>OPEN_INT</stp>
        <stp>.NDX250516P19225</stp>
        <tr r="AX186" s="1"/>
        <tr r="AX186" s="1"/>
      </tp>
      <tp>
        <v>4</v>
        <stp/>
        <stp>OPEN_INT</stp>
        <stp>.NDX250516P20250</stp>
        <tr r="AX145" s="1"/>
        <tr r="AX145" s="1"/>
      </tp>
      <tp>
        <v>5</v>
        <stp/>
        <stp>OPEN_INT</stp>
        <stp>.NDX250516P19250</stp>
        <tr r="AX185" s="1"/>
        <tr r="AX185" s="1"/>
      </tp>
      <tp>
        <v>1</v>
        <stp/>
        <stp>OPEN_INT</stp>
        <stp>.NDX250516P20275</stp>
        <tr r="AX144" s="1"/>
        <tr r="AX144" s="1"/>
      </tp>
      <tp>
        <v>2</v>
        <stp/>
        <stp>OPEN_INT</stp>
        <stp>.NDX250516P19275</stp>
        <tr r="AX184" s="1"/>
        <tr r="AX184" s="1"/>
      </tp>
      <tp>
        <v>15</v>
        <stp/>
        <stp>OPEN_INT</stp>
        <stp>.NDX250516C20225</stp>
        <tr r="AW146" s="1"/>
        <tr r="AW146" s="1"/>
      </tp>
      <tp>
        <v>4</v>
        <stp/>
        <stp>OPEN_INT</stp>
        <stp>.NDX250516C19225</stp>
        <tr r="AW186" s="1"/>
        <tr r="AW186" s="1"/>
      </tp>
      <tp>
        <v>77</v>
        <stp/>
        <stp>OPEN_INT</stp>
        <stp>.NDX250516C20200</stp>
        <tr r="AW147" s="1"/>
        <tr r="AW147" s="1"/>
      </tp>
      <tp>
        <v>80</v>
        <stp/>
        <stp>OPEN_INT</stp>
        <stp>.NDX250516C19200</stp>
        <tr r="AW187" s="1"/>
        <tr r="AW187" s="1"/>
      </tp>
      <tp>
        <v>25</v>
        <stp/>
        <stp>OPEN_INT</stp>
        <stp>.NDX250516C20275</stp>
        <tr r="AW144" s="1"/>
        <tr r="AW144" s="1"/>
      </tp>
      <tp>
        <v>11</v>
        <stp/>
        <stp>OPEN_INT</stp>
        <stp>.NDX250516C19275</stp>
        <tr r="AW184" s="1"/>
        <tr r="AW184" s="1"/>
      </tp>
      <tp>
        <v>48</v>
        <stp/>
        <stp>OPEN_INT</stp>
        <stp>.NDX250516C20250</stp>
        <tr r="AW145" s="1"/>
        <tr r="AW145" s="1"/>
      </tp>
      <tp>
        <v>21</v>
        <stp/>
        <stp>OPEN_INT</stp>
        <stp>.NDX250516C19250</stp>
        <tr r="AW185" s="1"/>
        <tr r="AW185" s="1"/>
      </tp>
      <tp>
        <v>73</v>
        <stp/>
        <stp>OPEN_INT</stp>
        <stp>.NDX250516P20100</stp>
        <tr r="AX151" s="1"/>
        <tr r="AX151" s="1"/>
      </tp>
      <tp>
        <v>17</v>
        <stp/>
        <stp>OPEN_INT</stp>
        <stp>.NDX250516P20125</stp>
        <tr r="AX150" s="1"/>
        <tr r="AX150" s="1"/>
      </tp>
      <tp>
        <v>6</v>
        <stp/>
        <stp>OPEN_INT</stp>
        <stp>.NDX250516P20150</stp>
        <tr r="AX149" s="1"/>
        <tr r="AX149" s="1"/>
      </tp>
      <tp>
        <v>7</v>
        <stp/>
        <stp>OPEN_INT</stp>
        <stp>.NDX250516P19150</stp>
        <tr r="AX189" s="1"/>
        <tr r="AX189" s="1"/>
      </tp>
      <tp>
        <v>6</v>
        <stp/>
        <stp>OPEN_INT</stp>
        <stp>.NDX250516P20175</stp>
        <tr r="AX148" s="1"/>
        <tr r="AX148" s="1"/>
      </tp>
      <tp>
        <v>9</v>
        <stp/>
        <stp>OPEN_INT</stp>
        <stp>.NDX250516P19175</stp>
        <tr r="AX188" s="1"/>
        <tr r="AX188" s="1"/>
      </tp>
      <tp>
        <v>16</v>
        <stp/>
        <stp>OPEN_INT</stp>
        <stp>.NDX250516C20125</stp>
        <tr r="AW150" s="1"/>
        <tr r="AW150" s="1"/>
      </tp>
      <tp>
        <v>105</v>
        <stp/>
        <stp>OPEN_INT</stp>
        <stp>.NDX250516C20100</stp>
        <tr r="AW151" s="1"/>
        <tr r="AW151" s="1"/>
      </tp>
      <tp>
        <v>14</v>
        <stp/>
        <stp>OPEN_INT</stp>
        <stp>.NDX250516C20175</stp>
        <tr r="AW148" s="1"/>
        <tr r="AW148" s="1"/>
      </tp>
      <tp>
        <v>5</v>
        <stp/>
        <stp>OPEN_INT</stp>
        <stp>.NDX250516C19175</stp>
        <tr r="AW188" s="1"/>
        <tr r="AW188" s="1"/>
      </tp>
      <tp>
        <v>13</v>
        <stp/>
        <stp>OPEN_INT</stp>
        <stp>.NDX250516C20150</stp>
        <tr r="AW149" s="1"/>
        <tr r="AW149" s="1"/>
      </tp>
      <tp>
        <v>11</v>
        <stp/>
        <stp>OPEN_INT</stp>
        <stp>.NDX250516C19150</stp>
        <tr r="AW189" s="1"/>
        <tr r="AW189" s="1"/>
      </tp>
      <tp t="s">
        <v>17.48%</v>
        <stp/>
        <stp>IMPL_VOL</stp>
        <stp>.SPXW250516C5850</stp>
        <tr r="EP87" s="1"/>
      </tp>
      <tp t="s">
        <v>20.75%</v>
        <stp/>
        <stp>IMPL_VOL</stp>
        <stp>.SPXW250516P5850</stp>
        <tr r="EQ87" s="1"/>
      </tp>
      <tp t="s">
        <v>17.55%</v>
        <stp/>
        <stp>IMPL_VOL</stp>
        <stp>.SPXW250516C5840</stp>
        <tr r="EP88" s="1"/>
      </tp>
      <tp t="s">
        <v>20.34%</v>
        <stp/>
        <stp>IMPL_VOL</stp>
        <stp>.SPXW250516P5840</stp>
        <tr r="EQ88" s="1"/>
      </tp>
      <tp t="s">
        <v>17.39%</v>
        <stp/>
        <stp>IMPL_VOL</stp>
        <stp>.SPXW250516C5870</stp>
        <tr r="EP85" s="1"/>
      </tp>
      <tp t="s">
        <v>21.21%</v>
        <stp/>
        <stp>IMPL_VOL</stp>
        <stp>.SPXW250516P5870</stp>
        <tr r="EQ85" s="1"/>
      </tp>
      <tp t="s">
        <v>17.41%</v>
        <stp/>
        <stp>IMPL_VOL</stp>
        <stp>.SPXW250516C5860</stp>
        <tr r="EP86" s="1"/>
      </tp>
      <tp t="s">
        <v>20.79%</v>
        <stp/>
        <stp>IMPL_VOL</stp>
        <stp>.SPXW250516P5860</stp>
        <tr r="EQ86" s="1"/>
      </tp>
      <tp t="s">
        <v>17.75%</v>
        <stp/>
        <stp>IMPL_VOL</stp>
        <stp>.SPXW250516C5810</stp>
        <tr r="EP91" s="1"/>
      </tp>
      <tp t="s">
        <v>20.29%</v>
        <stp/>
        <stp>IMPL_VOL</stp>
        <stp>.SPXW250516P5810</stp>
        <tr r="EQ91" s="1"/>
      </tp>
      <tp t="s">
        <v>17.85%</v>
        <stp/>
        <stp>IMPL_VOL</stp>
        <stp>.SPXW250516C5800</stp>
        <tr r="EP92" s="1"/>
      </tp>
      <tp t="s">
        <v>20.26%</v>
        <stp/>
        <stp>IMPL_VOL</stp>
        <stp>.SPXW250516P5800</stp>
        <tr r="EQ92" s="1"/>
      </tp>
      <tp t="s">
        <v>17.62%</v>
        <stp/>
        <stp>IMPL_VOL</stp>
        <stp>.SPXW250516C5830</stp>
        <tr r="EP89" s="1"/>
      </tp>
      <tp t="s">
        <v>20.28%</v>
        <stp/>
        <stp>IMPL_VOL</stp>
        <stp>.SPXW250516P5830</stp>
        <tr r="EQ89" s="1"/>
      </tp>
      <tp t="s">
        <v>17.68%</v>
        <stp/>
        <stp>IMPL_VOL</stp>
        <stp>.SPXW250516C5820</stp>
        <tr r="EP90" s="1"/>
      </tp>
      <tp t="s">
        <v>20.21%</v>
        <stp/>
        <stp>IMPL_VOL</stp>
        <stp>.SPXW250516P5820</stp>
        <tr r="EQ90" s="1"/>
      </tp>
      <tp>
        <v>121</v>
        <stp/>
        <stp>OPEN_INT</stp>
        <stp>.NDX250516P20000</stp>
        <tr r="AX155" s="1"/>
        <tr r="AX155" s="1"/>
      </tp>
      <tp>
        <v>26</v>
        <stp/>
        <stp>OPEN_INT</stp>
        <stp>.NDX250516P20025</stp>
        <tr r="AX154" s="1"/>
        <tr r="AX154" s="1"/>
      </tp>
      <tp>
        <v>12</v>
        <stp/>
        <stp>OPEN_INT</stp>
        <stp>.NDX250516P20050</stp>
        <tr r="AX153" s="1"/>
        <tr r="AX153" s="1"/>
      </tp>
      <tp>
        <v>1</v>
        <stp/>
        <stp>OPEN_INT</stp>
        <stp>.NDX250516P20075</stp>
        <tr r="AX152" s="1"/>
        <tr r="AX152" s="1"/>
      </tp>
      <tp>
        <v>39</v>
        <stp/>
        <stp>OPEN_INT</stp>
        <stp>.NDX250516C20025</stp>
        <tr r="AW154" s="1"/>
        <tr r="AW154" s="1"/>
      </tp>
      <tp>
        <v>151</v>
        <stp/>
        <stp>OPEN_INT</stp>
        <stp>.NDX250516C20000</stp>
        <tr r="AW155" s="1"/>
        <tr r="AW155" s="1"/>
      </tp>
      <tp>
        <v>29</v>
        <stp/>
        <stp>OPEN_INT</stp>
        <stp>.NDX250516C20075</stp>
        <tr r="AW152" s="1"/>
        <tr r="AW152" s="1"/>
      </tp>
      <tp>
        <v>29</v>
        <stp/>
        <stp>OPEN_INT</stp>
        <stp>.NDX250516C20050</stp>
        <tr r="AW153" s="1"/>
        <tr r="AW153" s="1"/>
      </tp>
      <tp t="s">
        <v>20.81%</v>
        <stp/>
        <stp>IMPL_VOL</stp>
        <stp>.SPXW250509C5820</stp>
        <tr r="EN90" s="1"/>
      </tp>
      <tp t="s">
        <v>25.63%</v>
        <stp/>
        <stp>IMPL_VOL</stp>
        <stp>.SPXW250509P5820</stp>
        <tr r="EO90" s="1"/>
      </tp>
      <tp t="s">
        <v>20.89%</v>
        <stp/>
        <stp>IMPL_VOL</stp>
        <stp>.SPXW250509C5830</stp>
        <tr r="EN89" s="1"/>
      </tp>
      <tp t="s">
        <v>26.12%</v>
        <stp/>
        <stp>IMPL_VOL</stp>
        <stp>.SPXW250509P5830</stp>
        <tr r="EO89" s="1"/>
      </tp>
      <tp t="s">
        <v>20.96%</v>
        <stp/>
        <stp>IMPL_VOL</stp>
        <stp>.SPXW250509C5800</stp>
        <tr r="EN92" s="1"/>
      </tp>
      <tp t="s">
        <v>24.88%</v>
        <stp/>
        <stp>IMPL_VOL</stp>
        <stp>.SPXW250509P5800</stp>
        <tr r="EO92" s="1"/>
      </tp>
      <tp t="s">
        <v>20.88%</v>
        <stp/>
        <stp>IMPL_VOL</stp>
        <stp>.SPXW250509C5810</stp>
        <tr r="EN91" s="1"/>
      </tp>
      <tp t="s">
        <v>25.17%</v>
        <stp/>
        <stp>IMPL_VOL</stp>
        <stp>.SPXW250509P5810</stp>
        <tr r="EO91" s="1"/>
      </tp>
      <tp t="s">
        <v>21.16%</v>
        <stp/>
        <stp>IMPL_VOL</stp>
        <stp>.SPXW250509C5860</stp>
        <tr r="EN86" s="1"/>
      </tp>
      <tp t="s">
        <v>27.94%</v>
        <stp/>
        <stp>IMPL_VOL</stp>
        <stp>.SPXW250509P5860</stp>
        <tr r="EO86" s="1"/>
      </tp>
      <tp t="s">
        <v>21.53%</v>
        <stp/>
        <stp>IMPL_VOL</stp>
        <stp>.SPXW250509C5870</stp>
        <tr r="EN85" s="1"/>
      </tp>
      <tp t="s">
        <v>28.71%</v>
        <stp/>
        <stp>IMPL_VOL</stp>
        <stp>.SPXW250509P5870</stp>
        <tr r="EO85" s="1"/>
      </tp>
      <tp t="s">
        <v>20.92%</v>
        <stp/>
        <stp>IMPL_VOL</stp>
        <stp>.SPXW250509C5840</stp>
        <tr r="EN88" s="1"/>
      </tp>
      <tp t="s">
        <v>26.76%</v>
        <stp/>
        <stp>IMPL_VOL</stp>
        <stp>.SPXW250509P5840</stp>
        <tr r="EO88" s="1"/>
      </tp>
      <tp t="s">
        <v>21.17%</v>
        <stp/>
        <stp>IMPL_VOL</stp>
        <stp>.SPXW250509C5850</stp>
        <tr r="EN87" s="1"/>
      </tp>
      <tp t="s">
        <v>27.36%</v>
        <stp/>
        <stp>IMPL_VOL</stp>
        <stp>.SPXW250509P5850</stp>
        <tr r="EO87" s="1"/>
      </tp>
      <tp t="s">
        <v>183.95%</v>
        <stp/>
        <stp>IMPL_VOL</stp>
        <stp>.SPXW250506C5850</stp>
        <tr r="EL87" s="1"/>
      </tp>
      <tp t="s">
        <v>--</v>
        <stp/>
        <stp>IMPL_VOL</stp>
        <stp>.SPXW250506P5850</stp>
        <tr r="EM87" s="1"/>
      </tp>
      <tp t="s">
        <v>177.16%</v>
        <stp/>
        <stp>IMPL_VOL</stp>
        <stp>.SPXW250506C5840</stp>
        <tr r="EL88" s="1"/>
      </tp>
      <tp t="s">
        <v>--</v>
        <stp/>
        <stp>IMPL_VOL</stp>
        <stp>.SPXW250506P5840</stp>
        <tr r="EM88" s="1"/>
      </tp>
      <tp t="s">
        <v>197.44%</v>
        <stp/>
        <stp>IMPL_VOL</stp>
        <stp>.SPXW250506C5870</stp>
        <tr r="EL85" s="1"/>
      </tp>
      <tp t="s">
        <v>--</v>
        <stp/>
        <stp>IMPL_VOL</stp>
        <stp>.SPXW250506P5870</stp>
        <tr r="EM85" s="1"/>
      </tp>
      <tp t="s">
        <v>190.71%</v>
        <stp/>
        <stp>IMPL_VOL</stp>
        <stp>.SPXW250506C5860</stp>
        <tr r="EL86" s="1"/>
      </tp>
      <tp t="s">
        <v>--</v>
        <stp/>
        <stp>IMPL_VOL</stp>
        <stp>.SPXW250506P5860</stp>
        <tr r="EM86" s="1"/>
      </tp>
      <tp t="s">
        <v>156.57%</v>
        <stp/>
        <stp>IMPL_VOL</stp>
        <stp>.SPXW250506C5810</stp>
        <tr r="EL91" s="1"/>
      </tp>
      <tp t="s">
        <v>--</v>
        <stp/>
        <stp>IMPL_VOL</stp>
        <stp>.SPXW250506P5810</stp>
        <tr r="EM91" s="1"/>
      </tp>
      <tp t="s">
        <v>149.64%</v>
        <stp/>
        <stp>IMPL_VOL</stp>
        <stp>.SPXW250506C5800</stp>
        <tr r="EL92" s="1"/>
      </tp>
      <tp t="s">
        <v>--</v>
        <stp/>
        <stp>IMPL_VOL</stp>
        <stp>.SPXW250506P5800</stp>
        <tr r="EM92" s="1"/>
      </tp>
      <tp t="s">
        <v>170.33%</v>
        <stp/>
        <stp>IMPL_VOL</stp>
        <stp>.SPXW250506C5830</stp>
        <tr r="EL89" s="1"/>
      </tp>
      <tp t="s">
        <v>--</v>
        <stp/>
        <stp>IMPL_VOL</stp>
        <stp>.SPXW250506P5830</stp>
        <tr r="EM89" s="1"/>
      </tp>
      <tp t="s">
        <v>163.47%</v>
        <stp/>
        <stp>IMPL_VOL</stp>
        <stp>.SPXW250506C5820</stp>
        <tr r="EL90" s="1"/>
      </tp>
      <tp t="s">
        <v>--</v>
        <stp/>
        <stp>IMPL_VOL</stp>
        <stp>.SPXW250506P5820</stp>
        <tr r="EM90" s="1"/>
      </tp>
      <tp>
        <v>2</v>
        <stp/>
        <stp>OPEN_INT</stp>
        <stp>.NDXP250506C19300</stp>
        <tr r="AS183" s="1"/>
        <tr r="AS183" s="1"/>
      </tp>
      <tp>
        <v>67</v>
        <stp/>
        <stp>OPEN_INT</stp>
        <stp>.NDXP250506C20300</stp>
        <tr r="AS143" s="1"/>
        <tr r="AS143" s="1"/>
      </tp>
      <tp>
        <v>0</v>
        <stp/>
        <stp>OPEN_INT</stp>
        <stp>.NDXP250506C19325</stp>
        <tr r="AS182" s="1"/>
        <tr r="AS182" s="1"/>
      </tp>
      <tp>
        <v>3</v>
        <stp/>
        <stp>OPEN_INT</stp>
        <stp>.NDXP250506C20325</stp>
        <tr r="AS142" s="1"/>
        <tr r="AS142" s="1"/>
      </tp>
      <tp>
        <v>1</v>
        <stp/>
        <stp>OPEN_INT</stp>
        <stp>.NDXP250506C19350</stp>
        <tr r="AS181" s="1"/>
        <tr r="AS181" s="1"/>
      </tp>
      <tp>
        <v>12</v>
        <stp/>
        <stp>OPEN_INT</stp>
        <stp>.NDXP250506C20350</stp>
        <tr r="AS141" s="1"/>
        <tr r="AS141" s="1"/>
      </tp>
      <tp>
        <v>2</v>
        <stp/>
        <stp>OPEN_INT</stp>
        <stp>.NDXP250506C19375</stp>
        <tr r="AS180" s="1"/>
        <tr r="AS180" s="1"/>
      </tp>
      <tp>
        <v>5</v>
        <stp/>
        <stp>OPEN_INT</stp>
        <stp>.NDXP250506C20375</stp>
        <tr r="AS140" s="1"/>
        <tr r="AS140" s="1"/>
      </tp>
      <tp>
        <v>16</v>
        <stp/>
        <stp>OPEN_INT</stp>
        <stp>.NDXP250506P19325</stp>
        <tr r="AT182" s="1"/>
        <tr r="AT182" s="1"/>
      </tp>
      <tp>
        <v>0</v>
        <stp/>
        <stp>OPEN_INT</stp>
        <stp>.NDXP250506P20325</stp>
        <tr r="AT142" s="1"/>
        <tr r="AT142" s="1"/>
      </tp>
      <tp>
        <v>28</v>
        <stp/>
        <stp>OPEN_INT</stp>
        <stp>.NDXP250506P19300</stp>
        <tr r="AT183" s="1"/>
        <tr r="AT183" s="1"/>
      </tp>
      <tp>
        <v>1</v>
        <stp/>
        <stp>OPEN_INT</stp>
        <stp>.NDXP250506P20300</stp>
        <tr r="AT143" s="1"/>
        <tr r="AT143" s="1"/>
      </tp>
      <tp>
        <v>40</v>
        <stp/>
        <stp>OPEN_INT</stp>
        <stp>.NDXP250506P19375</stp>
        <tr r="AT180" s="1"/>
        <tr r="AT180" s="1"/>
      </tp>
      <tp>
        <v>0</v>
        <stp/>
        <stp>OPEN_INT</stp>
        <stp>.NDXP250506P20375</stp>
        <tr r="AT140" s="1"/>
        <tr r="AT140" s="1"/>
      </tp>
      <tp>
        <v>37</v>
        <stp/>
        <stp>OPEN_INT</stp>
        <stp>.NDXP250506P19350</stp>
        <tr r="AT181" s="1"/>
        <tr r="AT181" s="1"/>
      </tp>
      <tp>
        <v>0</v>
        <stp/>
        <stp>OPEN_INT</stp>
        <stp>.NDXP250506P20350</stp>
        <tr r="AT141" s="1"/>
        <tr r="AT141" s="1"/>
      </tp>
      <tp>
        <v>-0.93</v>
        <stp/>
        <stp>DELTA</stp>
        <stp>.NDXP250506P19925</stp>
        <tr r="CE158" s="1"/>
        <tr r="CE158" s="1"/>
      </tp>
      <tp>
        <v>-0.36</v>
        <stp/>
        <stp>DELTA</stp>
        <stp>.NDXP250509P19625</stp>
        <tr r="CG170" s="1"/>
        <tr r="CG170" s="1"/>
      </tp>
      <tp>
        <v>-1</v>
        <stp/>
        <stp>DELTA</stp>
        <stp>.NDXP250506P19900</stp>
        <tr r="CE159" s="1"/>
        <tr r="CE159" s="1"/>
      </tp>
      <tp>
        <v>-0.35</v>
        <stp/>
        <stp>DELTA</stp>
        <stp>.NDXP250509P19600</stp>
        <tr r="CG171" s="1"/>
        <tr r="CG171" s="1"/>
      </tp>
      <tp>
        <v>-0.94</v>
        <stp/>
        <stp>DELTA</stp>
        <stp>.NDXP250506P19975</stp>
        <tr r="CE156" s="1"/>
        <tr r="CE156" s="1"/>
      </tp>
      <tp>
        <v>-0.4</v>
        <stp/>
        <stp>DELTA</stp>
        <stp>.NDXP250509P19675</stp>
        <tr r="CG168" s="1"/>
        <tr r="CG168" s="1"/>
      </tp>
      <tp>
        <v>-0.94</v>
        <stp/>
        <stp>DELTA</stp>
        <stp>.NDXP250506P19950</stp>
        <tr r="CE157" s="1"/>
        <tr r="CE157" s="1"/>
      </tp>
      <tp>
        <v>-0.38</v>
        <stp/>
        <stp>DELTA</stp>
        <stp>.NDXP250509P19650</stp>
        <tr r="CG169" s="1"/>
        <tr r="CG169" s="1"/>
      </tp>
      <tp>
        <v>0.01</v>
        <stp/>
        <stp>DELTA</stp>
        <stp>.NDXP250506C19900</stp>
        <tr r="CD159" s="1"/>
        <tr r="CD159" s="1"/>
      </tp>
      <tp>
        <v>0.65</v>
        <stp/>
        <stp>DELTA</stp>
        <stp>.NDXP250509C19600</stp>
        <tr r="CF171" s="1"/>
        <tr r="CF171" s="1"/>
      </tp>
      <tp>
        <v>0.01</v>
        <stp/>
        <stp>DELTA</stp>
        <stp>.NDXP250506C19925</stp>
        <tr r="CD158" s="1"/>
        <tr r="CD158" s="1"/>
      </tp>
      <tp>
        <v>0.63</v>
        <stp/>
        <stp>DELTA</stp>
        <stp>.NDXP250509C19625</stp>
        <tr r="CF170" s="1"/>
        <tr r="CF170" s="1"/>
      </tp>
      <tp>
        <v>0</v>
        <stp/>
        <stp>DELTA</stp>
        <stp>.NDXP250506C19950</stp>
        <tr r="CD157" s="1"/>
        <tr r="CD157" s="1"/>
      </tp>
      <tp>
        <v>0.62</v>
        <stp/>
        <stp>DELTA</stp>
        <stp>.NDXP250509C19650</stp>
        <tr r="CF169" s="1"/>
        <tr r="CF169" s="1"/>
      </tp>
      <tp>
        <v>0.13</v>
        <stp/>
        <stp>DELTA</stp>
        <stp>.NDXP250506C19975</stp>
        <tr r="CD156" s="1"/>
        <tr r="CD156" s="1"/>
      </tp>
      <tp>
        <v>0.6</v>
        <stp/>
        <stp>DELTA</stp>
        <stp>.NDXP250509C19675</stp>
        <tr r="CF168" s="1"/>
        <tr r="CF168" s="1"/>
      </tp>
      <tp t="s">
        <v>N/A</v>
        <stp/>
        <stp>VOLUME</stp>
        <stp>.NDXP250829C19575</stp>
        <tr r="P173" s="2"/>
      </tp>
      <tp t="s">
        <v>N/A</v>
        <stp/>
        <stp>VOLUME</stp>
        <stp>.NDXP250508C19475</stp>
        <tr r="E177" s="2"/>
      </tp>
      <tp t="s">
        <v>N/A</v>
        <stp/>
        <stp>VOLUME</stp>
        <stp>.NDXP250509C19575</stp>
        <tr r="BC172" s="1"/>
      </tp>
      <tp t="s">
        <v>N/A</v>
        <stp/>
        <stp>VOLUME</stp>
        <stp>.NDXP251128C19475</stp>
        <tr r="V177" s="2"/>
      </tp>
      <tp t="s">
        <v>N/A</v>
        <stp/>
        <stp>VOLUME</stp>
        <stp>.NDXP250829C19550</stp>
        <tr r="P174" s="2"/>
      </tp>
      <tp>
        <v>4</v>
        <stp/>
        <stp>VOLUME</stp>
        <stp>.NDXP250508C20450</stp>
        <tr r="E138" s="2"/>
        <tr r="E138" s="2"/>
      </tp>
      <tp t="s">
        <v>N/A</v>
        <stp/>
        <stp>VOLUME</stp>
        <stp>.NDXP250508C19450</stp>
        <tr r="E178" s="2"/>
      </tp>
      <tp t="s">
        <v>N/A</v>
        <stp/>
        <stp>VOLUME</stp>
        <stp>.NDXP250509C19550</stp>
        <tr r="BC173" s="1"/>
      </tp>
      <tp t="s">
        <v>N/A</v>
        <stp/>
        <stp>VOLUME</stp>
        <stp>.NDXP251128C20450</stp>
        <tr r="V138" s="2"/>
      </tp>
      <tp t="s">
        <v>N/A</v>
        <stp/>
        <stp>VOLUME</stp>
        <stp>.NDXP251128C19450</stp>
        <tr r="V178" s="2"/>
      </tp>
      <tp t="s">
        <v>N/A</v>
        <stp/>
        <stp>VOLUME</stp>
        <stp>.NDXP251128C20425</stp>
        <tr r="V139" s="2"/>
      </tp>
      <tp t="s">
        <v>N/A</v>
        <stp/>
        <stp>VOLUME</stp>
        <stp>.NDXP251128C19425</stp>
        <tr r="V179" s="2"/>
      </tp>
      <tp t="s">
        <v>N/A</v>
        <stp/>
        <stp>VOLUME</stp>
        <stp>.NDXP250829C19525</stp>
        <tr r="P175" s="2"/>
      </tp>
      <tp>
        <v>1</v>
        <stp/>
        <stp>VOLUME</stp>
        <stp>.NDXP250508C20425</stp>
        <tr r="E139" s="2"/>
        <tr r="E139" s="2"/>
      </tp>
      <tp t="s">
        <v>N/A</v>
        <stp/>
        <stp>VOLUME</stp>
        <stp>.NDXP250508C19425</stp>
        <tr r="E179" s="2"/>
      </tp>
      <tp t="s">
        <v>N/A</v>
        <stp/>
        <stp>VOLUME</stp>
        <stp>.NDXP250509C19525</stp>
        <tr r="BC174" s="1"/>
      </tp>
      <tp t="s">
        <v>N/A</v>
        <stp/>
        <stp>VOLUME</stp>
        <stp>.NDXP251128C20400</stp>
        <tr r="V140" s="2"/>
      </tp>
      <tp t="s">
        <v>N/A</v>
        <stp/>
        <stp>VOLUME</stp>
        <stp>.NDXP251128C19400</stp>
        <tr r="V180" s="2"/>
      </tp>
      <tp t="s">
        <v>N/A</v>
        <stp/>
        <stp>VOLUME</stp>
        <stp>.NDXP250829C19500</stp>
        <tr r="P176" s="2"/>
      </tp>
      <tp>
        <v>4</v>
        <stp/>
        <stp>VOLUME</stp>
        <stp>.NDXP250508C20400</stp>
        <tr r="E140" s="2"/>
        <tr r="E140" s="2"/>
      </tp>
      <tp>
        <v>3</v>
        <stp/>
        <stp>VOLUME</stp>
        <stp>.NDXP250508C19400</stp>
        <tr r="E180" s="2"/>
        <tr r="E180" s="2"/>
      </tp>
      <tp>
        <v>2</v>
        <stp/>
        <stp>VOLUME</stp>
        <stp>.NDXP250509C19500</stp>
        <tr r="BC175" s="1"/>
        <tr r="BC175" s="1"/>
      </tp>
      <tp t="s">
        <v>N/A</v>
        <stp/>
        <stp>VOLUME</stp>
        <stp>.NDXP251128P20450</stp>
        <tr r="V138" s="2"/>
      </tp>
      <tp t="s">
        <v>N/A</v>
        <stp/>
        <stp>VOLUME</stp>
        <stp>.NDXP251128P19450</stp>
        <tr r="V178" s="2"/>
      </tp>
      <tp t="s">
        <v>N/A</v>
        <stp/>
        <stp>VOLUME</stp>
        <stp>.NDXP250829P19550</stp>
        <tr r="P174" s="2"/>
      </tp>
      <tp t="s">
        <v>N/A</v>
        <stp/>
        <stp>VOLUME</stp>
        <stp>.NDXP250508P20450</stp>
        <tr r="E138" s="2"/>
      </tp>
      <tp>
        <v>2</v>
        <stp/>
        <stp>VOLUME</stp>
        <stp>.NDXP250508P19450</stp>
        <tr r="E178" s="2"/>
        <tr r="E178" s="2"/>
      </tp>
      <tp>
        <v>3</v>
        <stp/>
        <stp>VOLUME</stp>
        <stp>.NDXP250509P19550</stp>
        <tr r="BD173" s="1"/>
        <tr r="BD173" s="1"/>
      </tp>
      <tp t="s">
        <v>N/A</v>
        <stp/>
        <stp>VOLUME</stp>
        <stp>.NDXP251128P19475</stp>
        <tr r="V177" s="2"/>
      </tp>
      <tp t="s">
        <v>N/A</v>
        <stp/>
        <stp>VOLUME</stp>
        <stp>.NDXP250829P19575</stp>
        <tr r="P173" s="2"/>
      </tp>
      <tp t="s">
        <v>N/A</v>
        <stp/>
        <stp>VOLUME</stp>
        <stp>.NDXP250508P19475</stp>
        <tr r="E177" s="2"/>
      </tp>
      <tp t="s">
        <v>N/A</v>
        <stp/>
        <stp>VOLUME</stp>
        <stp>.NDXP250509P19575</stp>
        <tr r="BD172" s="1"/>
      </tp>
      <tp t="s">
        <v>N/A</v>
        <stp/>
        <stp>VOLUME</stp>
        <stp>.NDXP250829P19500</stp>
        <tr r="P176" s="2"/>
      </tp>
      <tp t="s">
        <v>N/A</v>
        <stp/>
        <stp>VOLUME</stp>
        <stp>.NDXP250508P20400</stp>
        <tr r="E140" s="2"/>
      </tp>
      <tp>
        <v>4</v>
        <stp/>
        <stp>VOLUME</stp>
        <stp>.NDXP250508P19400</stp>
        <tr r="E180" s="2"/>
        <tr r="E180" s="2"/>
      </tp>
      <tp>
        <v>33</v>
        <stp/>
        <stp>VOLUME</stp>
        <stp>.NDXP250509P19500</stp>
        <tr r="BD175" s="1"/>
        <tr r="BD175" s="1"/>
      </tp>
      <tp t="s">
        <v>N/A</v>
        <stp/>
        <stp>VOLUME</stp>
        <stp>.NDXP251128P20400</stp>
        <tr r="V140" s="2"/>
      </tp>
      <tp t="s">
        <v>N/A</v>
        <stp/>
        <stp>VOLUME</stp>
        <stp>.NDXP251128P19400</stp>
        <tr r="V180" s="2"/>
      </tp>
      <tp t="s">
        <v>N/A</v>
        <stp/>
        <stp>VOLUME</stp>
        <stp>.NDXP250829P19525</stp>
        <tr r="P175" s="2"/>
      </tp>
      <tp>
        <v>4</v>
        <stp/>
        <stp>VOLUME</stp>
        <stp>.NDXP250508P20425</stp>
        <tr r="E139" s="2"/>
        <tr r="E139" s="2"/>
      </tp>
      <tp t="s">
        <v>N/A</v>
        <stp/>
        <stp>VOLUME</stp>
        <stp>.NDXP250508P19425</stp>
        <tr r="E179" s="2"/>
      </tp>
      <tp>
        <v>1</v>
        <stp/>
        <stp>VOLUME</stp>
        <stp>.NDXP250509P19525</stp>
        <tr r="BD174" s="1"/>
        <tr r="BD174" s="1"/>
      </tp>
      <tp t="s">
        <v>N/A</v>
        <stp/>
        <stp>VOLUME</stp>
        <stp>.NDXP251128P20425</stp>
        <tr r="V139" s="2"/>
      </tp>
      <tp t="s">
        <v>N/A</v>
        <stp/>
        <stp>VOLUME</stp>
        <stp>.NDXP251128P19425</stp>
        <tr r="V179" s="2"/>
      </tp>
      <tp>
        <v>0</v>
        <stp/>
        <stp>OPEN_INT</stp>
        <stp>.NDXP250506C19200</stp>
        <tr r="AS187" s="1"/>
        <tr r="AS187" s="1"/>
      </tp>
      <tp>
        <v>80</v>
        <stp/>
        <stp>OPEN_INT</stp>
        <stp>.NDXP250506C20200</stp>
        <tr r="AS147" s="1"/>
        <tr r="AS147" s="1"/>
      </tp>
      <tp>
        <v>0</v>
        <stp/>
        <stp>OPEN_INT</stp>
        <stp>.NDXP250506C19225</stp>
        <tr r="AS186" s="1"/>
        <tr r="AS186" s="1"/>
      </tp>
      <tp>
        <v>4</v>
        <stp/>
        <stp>OPEN_INT</stp>
        <stp>.NDXP250506C20225</stp>
        <tr r="AS146" s="1"/>
        <tr r="AS146" s="1"/>
      </tp>
      <tp>
        <v>0</v>
        <stp/>
        <stp>OPEN_INT</stp>
        <stp>.NDXP250506C19250</stp>
        <tr r="AS185" s="1"/>
        <tr r="AS185" s="1"/>
      </tp>
      <tp>
        <v>9</v>
        <stp/>
        <stp>OPEN_INT</stp>
        <stp>.NDXP250506C20250</stp>
        <tr r="AS145" s="1"/>
        <tr r="AS145" s="1"/>
      </tp>
      <tp>
        <v>2</v>
        <stp/>
        <stp>OPEN_INT</stp>
        <stp>.NDXP250506C19275</stp>
        <tr r="AS184" s="1"/>
        <tr r="AS184" s="1"/>
      </tp>
      <tp>
        <v>3</v>
        <stp/>
        <stp>OPEN_INT</stp>
        <stp>.NDXP250506C20275</stp>
        <tr r="AS144" s="1"/>
        <tr r="AS144" s="1"/>
      </tp>
      <tp>
        <v>1</v>
        <stp/>
        <stp>OPEN_INT</stp>
        <stp>.NDXP250506P19225</stp>
        <tr r="AT186" s="1"/>
        <tr r="AT186" s="1"/>
      </tp>
      <tp>
        <v>0</v>
        <stp/>
        <stp>OPEN_INT</stp>
        <stp>.NDXP250506P20225</stp>
        <tr r="AT146" s="1"/>
        <tr r="AT146" s="1"/>
      </tp>
      <tp>
        <v>14</v>
        <stp/>
        <stp>OPEN_INT</stp>
        <stp>.NDXP250506P19200</stp>
        <tr r="AT187" s="1"/>
        <tr r="AT187" s="1"/>
      </tp>
      <tp>
        <v>2</v>
        <stp/>
        <stp>OPEN_INT</stp>
        <stp>.NDXP250506P20200</stp>
        <tr r="AT147" s="1"/>
        <tr r="AT147" s="1"/>
      </tp>
      <tp>
        <v>22</v>
        <stp/>
        <stp>OPEN_INT</stp>
        <stp>.NDXP250506P19275</stp>
        <tr r="AT184" s="1"/>
        <tr r="AT184" s="1"/>
      </tp>
      <tp>
        <v>0</v>
        <stp/>
        <stp>OPEN_INT</stp>
        <stp>.NDXP250506P20275</stp>
        <tr r="AT144" s="1"/>
        <tr r="AT144" s="1"/>
      </tp>
      <tp>
        <v>17</v>
        <stp/>
        <stp>OPEN_INT</stp>
        <stp>.NDXP250506P19250</stp>
        <tr r="AT185" s="1"/>
        <tr r="AT185" s="1"/>
      </tp>
      <tp>
        <v>1</v>
        <stp/>
        <stp>OPEN_INT</stp>
        <stp>.NDXP250506P20250</stp>
        <tr r="AT145" s="1"/>
        <tr r="AT145" s="1"/>
      </tp>
      <tp>
        <v>-0.8</v>
        <stp/>
        <stp>DELTA</stp>
        <stp>.NDXP250506P19825</stp>
        <tr r="CE162" s="1"/>
        <tr r="CE162" s="1"/>
      </tp>
      <tp>
        <v>-0.44</v>
        <stp/>
        <stp>DELTA</stp>
        <stp>.NDXP250509P19725</stp>
        <tr r="CG166" s="1"/>
        <tr r="CG166" s="1"/>
      </tp>
      <tp>
        <v>-1</v>
        <stp/>
        <stp>DELTA</stp>
        <stp>.NDXP250506P19800</stp>
        <tr r="CE163" s="1"/>
        <tr r="CE163" s="1"/>
      </tp>
      <tp>
        <v>-0.42</v>
        <stp/>
        <stp>DELTA</stp>
        <stp>.NDXP250509P19700</stp>
        <tr r="CG167" s="1"/>
        <tr r="CG167" s="1"/>
      </tp>
      <tp>
        <v>-0.91</v>
        <stp/>
        <stp>DELTA</stp>
        <stp>.NDXP250506P19875</stp>
        <tr r="CE160" s="1"/>
        <tr r="CE160" s="1"/>
      </tp>
      <tp>
        <v>-0.48</v>
        <stp/>
        <stp>DELTA</stp>
        <stp>.NDXP250509P19775</stp>
        <tr r="CG164" s="1"/>
        <tr r="CG164" s="1"/>
      </tp>
      <tp>
        <v>-0.86</v>
        <stp/>
        <stp>DELTA</stp>
        <stp>.NDXP250506P19850</stp>
        <tr r="CE161" s="1"/>
        <tr r="CE161" s="1"/>
      </tp>
      <tp>
        <v>-0.46</v>
        <stp/>
        <stp>DELTA</stp>
        <stp>.NDXP250509P19750</stp>
        <tr r="CG165" s="1"/>
        <tr r="CG165" s="1"/>
      </tp>
      <tp>
        <v>0.23</v>
        <stp/>
        <stp>DELTA</stp>
        <stp>.NDXP250506C19800</stp>
        <tr r="CD163" s="1"/>
        <tr r="CD163" s="1"/>
      </tp>
      <tp>
        <v>0.57999999999999996</v>
        <stp/>
        <stp>DELTA</stp>
        <stp>.NDXP250509C19700</stp>
        <tr r="CF167" s="1"/>
        <tr r="CF167" s="1"/>
      </tp>
      <tp>
        <v>0.28000000000000003</v>
        <stp/>
        <stp>DELTA</stp>
        <stp>.NDXP250506C19825</stp>
        <tr r="CD162" s="1"/>
        <tr r="CD162" s="1"/>
      </tp>
      <tp>
        <v>0.56000000000000005</v>
        <stp/>
        <stp>DELTA</stp>
        <stp>.NDXP250509C19725</stp>
        <tr r="CF166" s="1"/>
        <tr r="CF166" s="1"/>
      </tp>
      <tp>
        <v>0.04</v>
        <stp/>
        <stp>DELTA</stp>
        <stp>.NDXP250506C19850</stp>
        <tr r="CD161" s="1"/>
        <tr r="CD161" s="1"/>
      </tp>
      <tp>
        <v>0.54</v>
        <stp/>
        <stp>DELTA</stp>
        <stp>.NDXP250509C19750</stp>
        <tr r="CF165" s="1"/>
        <tr r="CF165" s="1"/>
      </tp>
      <tp>
        <v>0.19</v>
        <stp/>
        <stp>DELTA</stp>
        <stp>.NDXP250506C19875</stp>
        <tr r="CD160" s="1"/>
        <tr r="CD160" s="1"/>
      </tp>
      <tp>
        <v>0.52</v>
        <stp/>
        <stp>DELTA</stp>
        <stp>.NDXP250509C19775</stp>
        <tr r="CF164" s="1"/>
        <tr r="CF164" s="1"/>
      </tp>
      <tp t="s">
        <v>N/A</v>
        <stp/>
        <stp>VOLUME</stp>
        <stp>.NDXP250829C19475</stp>
        <tr r="P177" s="2"/>
      </tp>
      <tp t="s">
        <v>N/A</v>
        <stp/>
        <stp>VOLUME</stp>
        <stp>.NDXP250508C19575</stp>
        <tr r="E173" s="2"/>
      </tp>
      <tp t="s">
        <v>N/A</v>
        <stp/>
        <stp>VOLUME</stp>
        <stp>.NDXP250509C19475</stp>
        <tr r="BC176" s="1"/>
      </tp>
      <tp t="s">
        <v>N/A</v>
        <stp/>
        <stp>VOLUME</stp>
        <stp>.NDXP251128C19575</stp>
        <tr r="V173" s="2"/>
      </tp>
      <tp t="s">
        <v>N/A</v>
        <stp/>
        <stp>VOLUME</stp>
        <stp>.NDXP250829C20450</stp>
        <tr r="P138" s="2"/>
      </tp>
      <tp t="s">
        <v>N/A</v>
        <stp/>
        <stp>VOLUME</stp>
        <stp>.NDXP250829C19450</stp>
        <tr r="P178" s="2"/>
      </tp>
      <tp>
        <v>2</v>
        <stp/>
        <stp>VOLUME</stp>
        <stp>.NDXP250509C20450</stp>
        <tr r="BC137" s="1"/>
        <tr r="BC137" s="1"/>
      </tp>
      <tp t="s">
        <v>N/A</v>
        <stp/>
        <stp>VOLUME</stp>
        <stp>.NDXP250508C19550</stp>
        <tr r="E174" s="2"/>
      </tp>
      <tp t="s">
        <v>N/A</v>
        <stp/>
        <stp>VOLUME</stp>
        <stp>.NDXP250509C19450</stp>
        <tr r="BC177" s="1"/>
      </tp>
      <tp t="s">
        <v>N/A</v>
        <stp/>
        <stp>VOLUME</stp>
        <stp>.NDXP251128C19550</stp>
        <tr r="V174" s="2"/>
      </tp>
      <tp t="s">
        <v>N/A</v>
        <stp/>
        <stp>VOLUME</stp>
        <stp>.NDXP251128C19525</stp>
        <tr r="V175" s="2"/>
      </tp>
      <tp t="s">
        <v>N/A</v>
        <stp/>
        <stp>VOLUME</stp>
        <stp>.NDXP250829C20425</stp>
        <tr r="P139" s="2"/>
      </tp>
      <tp t="s">
        <v>N/A</v>
        <stp/>
        <stp>VOLUME</stp>
        <stp>.NDXP250829C19425</stp>
        <tr r="P179" s="2"/>
      </tp>
      <tp t="s">
        <v>N/A</v>
        <stp/>
        <stp>VOLUME</stp>
        <stp>.NDXP250509C20425</stp>
        <tr r="BC138" s="1"/>
      </tp>
      <tp t="s">
        <v>N/A</v>
        <stp/>
        <stp>VOLUME</stp>
        <stp>.NDXP250508C19525</stp>
        <tr r="E175" s="2"/>
      </tp>
      <tp t="s">
        <v>N/A</v>
        <stp/>
        <stp>VOLUME</stp>
        <stp>.NDXP250509C19425</stp>
        <tr r="BC178" s="1"/>
      </tp>
      <tp t="s">
        <v>N/A</v>
        <stp/>
        <stp>VOLUME</stp>
        <stp>.NDXP251128C19500</stp>
        <tr r="V176" s="2"/>
      </tp>
      <tp t="s">
        <v>N/A</v>
        <stp/>
        <stp>VOLUME</stp>
        <stp>.NDXP250829C20400</stp>
        <tr r="P140" s="2"/>
      </tp>
      <tp t="s">
        <v>N/A</v>
        <stp/>
        <stp>VOLUME</stp>
        <stp>.NDXP250829C19400</stp>
        <tr r="P180" s="2"/>
      </tp>
      <tp>
        <v>27</v>
        <stp/>
        <stp>VOLUME</stp>
        <stp>.NDXP250509C20400</stp>
        <tr r="BC139" s="1"/>
        <tr r="BC139" s="1"/>
      </tp>
      <tp>
        <v>3</v>
        <stp/>
        <stp>VOLUME</stp>
        <stp>.NDXP250508C19500</stp>
        <tr r="E176" s="2"/>
        <tr r="E176" s="2"/>
      </tp>
      <tp t="s">
        <v>N/A</v>
        <stp/>
        <stp>VOLUME</stp>
        <stp>.NDXP250509C19400</stp>
        <tr r="BC179" s="1"/>
      </tp>
      <tp t="s">
        <v>N/A</v>
        <stp/>
        <stp>VOLUME</stp>
        <stp>.NDXP251128P19550</stp>
        <tr r="V174" s="2"/>
      </tp>
      <tp t="s">
        <v>N/A</v>
        <stp/>
        <stp>VOLUME</stp>
        <stp>.NDXP250829P20450</stp>
        <tr r="P138" s="2"/>
      </tp>
      <tp t="s">
        <v>N/A</v>
        <stp/>
        <stp>VOLUME</stp>
        <stp>.NDXP250829P19450</stp>
        <tr r="P178" s="2"/>
      </tp>
      <tp t="s">
        <v>N/A</v>
        <stp/>
        <stp>VOLUME</stp>
        <stp>.NDXP250509P20450</stp>
        <tr r="BD137" s="1"/>
      </tp>
      <tp>
        <v>2</v>
        <stp/>
        <stp>VOLUME</stp>
        <stp>.NDXP250508P19550</stp>
        <tr r="E174" s="2"/>
        <tr r="E174" s="2"/>
      </tp>
      <tp>
        <v>4</v>
        <stp/>
        <stp>VOLUME</stp>
        <stp>.NDXP250509P19450</stp>
        <tr r="BD177" s="1"/>
        <tr r="BD177" s="1"/>
      </tp>
      <tp t="s">
        <v>N/A</v>
        <stp/>
        <stp>VOLUME</stp>
        <stp>.NDXP251128P19575</stp>
        <tr r="V173" s="2"/>
      </tp>
      <tp t="s">
        <v>N/A</v>
        <stp/>
        <stp>VOLUME</stp>
        <stp>.NDXP250829P19475</stp>
        <tr r="P177" s="2"/>
      </tp>
      <tp t="s">
        <v>N/A</v>
        <stp/>
        <stp>VOLUME</stp>
        <stp>.NDXP250508P19575</stp>
        <tr r="E173" s="2"/>
      </tp>
      <tp>
        <v>2</v>
        <stp/>
        <stp>VOLUME</stp>
        <stp>.NDXP250509P19475</stp>
        <tr r="BD176" s="1"/>
        <tr r="BD176" s="1"/>
      </tp>
      <tp t="s">
        <v>N/A</v>
        <stp/>
        <stp>VOLUME</stp>
        <stp>.NDXP250829P20400</stp>
        <tr r="P140" s="2"/>
      </tp>
      <tp t="s">
        <v>N/A</v>
        <stp/>
        <stp>VOLUME</stp>
        <stp>.NDXP250829P19400</stp>
        <tr r="P180" s="2"/>
      </tp>
      <tp>
        <v>1</v>
        <stp/>
        <stp>VOLUME</stp>
        <stp>.NDXP250509P20400</stp>
        <tr r="BD139" s="1"/>
        <tr r="BD139" s="1"/>
      </tp>
      <tp>
        <v>6</v>
        <stp/>
        <stp>VOLUME</stp>
        <stp>.NDXP250508P19500</stp>
        <tr r="E176" s="2"/>
        <tr r="E176" s="2"/>
      </tp>
      <tp>
        <v>11</v>
        <stp/>
        <stp>VOLUME</stp>
        <stp>.NDXP250509P19400</stp>
        <tr r="BD179" s="1"/>
        <tr r="BD179" s="1"/>
      </tp>
      <tp t="s">
        <v>N/A</v>
        <stp/>
        <stp>VOLUME</stp>
        <stp>.NDXP251128P19500</stp>
        <tr r="V176" s="2"/>
      </tp>
      <tp t="s">
        <v>N/A</v>
        <stp/>
        <stp>VOLUME</stp>
        <stp>.NDXP250829P20425</stp>
        <tr r="P139" s="2"/>
      </tp>
      <tp t="s">
        <v>N/A</v>
        <stp/>
        <stp>VOLUME</stp>
        <stp>.NDXP250829P19425</stp>
        <tr r="P179" s="2"/>
      </tp>
      <tp t="s">
        <v>N/A</v>
        <stp/>
        <stp>VOLUME</stp>
        <stp>.NDXP250509P20425</stp>
        <tr r="BD138" s="1"/>
      </tp>
      <tp t="s">
        <v>N/A</v>
        <stp/>
        <stp>VOLUME</stp>
        <stp>.NDXP250508P19525</stp>
        <tr r="E175" s="2"/>
      </tp>
      <tp t="s">
        <v>N/A</v>
        <stp/>
        <stp>VOLUME</stp>
        <stp>.NDXP250509P19425</stp>
        <tr r="BD178" s="1"/>
      </tp>
      <tp t="s">
        <v>N/A</v>
        <stp/>
        <stp>VOLUME</stp>
        <stp>.NDXP251128P19525</stp>
        <tr r="V175" s="2"/>
      </tp>
      <tp>
        <v>90</v>
        <stp/>
        <stp>OPEN_INT</stp>
        <stp>.NDXP250506C20100</stp>
        <tr r="AS151" s="1"/>
        <tr r="AS151" s="1"/>
      </tp>
      <tp>
        <v>10</v>
        <stp/>
        <stp>OPEN_INT</stp>
        <stp>.NDXP250506C20125</stp>
        <tr r="AS150" s="1"/>
        <tr r="AS150" s="1"/>
      </tp>
      <tp>
        <v>1</v>
        <stp/>
        <stp>OPEN_INT</stp>
        <stp>.NDXP250506C19150</stp>
        <tr r="AS189" s="1"/>
        <tr r="AS189" s="1"/>
      </tp>
      <tp>
        <v>8</v>
        <stp/>
        <stp>OPEN_INT</stp>
        <stp>.NDXP250506C20150</stp>
        <tr r="AS149" s="1"/>
        <tr r="AS149" s="1"/>
      </tp>
      <tp>
        <v>0</v>
        <stp/>
        <stp>OPEN_INT</stp>
        <stp>.NDXP250506C19175</stp>
        <tr r="AS188" s="1"/>
        <tr r="AS188" s="1"/>
      </tp>
      <tp>
        <v>4</v>
        <stp/>
        <stp>OPEN_INT</stp>
        <stp>.NDXP250506C20175</stp>
        <tr r="AS148" s="1"/>
        <tr r="AS148" s="1"/>
      </tp>
      <tp>
        <v>2</v>
        <stp/>
        <stp>OPEN_INT</stp>
        <stp>.NDXP250506P20125</stp>
        <tr r="AT150" s="1"/>
        <tr r="AT150" s="1"/>
      </tp>
      <tp>
        <v>7</v>
        <stp/>
        <stp>OPEN_INT</stp>
        <stp>.NDXP250506P20100</stp>
        <tr r="AT151" s="1"/>
        <tr r="AT151" s="1"/>
      </tp>
      <tp>
        <v>2</v>
        <stp/>
        <stp>OPEN_INT</stp>
        <stp>.NDXP250506P19175</stp>
        <tr r="AT188" s="1"/>
        <tr r="AT188" s="1"/>
      </tp>
      <tp>
        <v>0</v>
        <stp/>
        <stp>OPEN_INT</stp>
        <stp>.NDXP250506P20175</stp>
        <tr r="AT148" s="1"/>
        <tr r="AT148" s="1"/>
      </tp>
      <tp>
        <v>3</v>
        <stp/>
        <stp>OPEN_INT</stp>
        <stp>.NDXP250506P19150</stp>
        <tr r="AT189" s="1"/>
        <tr r="AT189" s="1"/>
      </tp>
      <tp>
        <v>0</v>
        <stp/>
        <stp>OPEN_INT</stp>
        <stp>.NDXP250506P20150</stp>
        <tr r="AT149" s="1"/>
        <tr r="AT149" s="1"/>
      </tp>
      <tp>
        <v>-0.93</v>
        <stp/>
        <stp>DELTA</stp>
        <stp>.NDXP250509P20425</stp>
        <tr r="CG138" s="1"/>
        <tr r="CG138" s="1"/>
      </tp>
      <tp>
        <v>-0.24</v>
        <stp/>
        <stp>DELTA</stp>
        <stp>.NDXP250509P19425</stp>
        <tr r="CG178" s="1"/>
        <tr r="CG178" s="1"/>
      </tp>
      <tp>
        <v>-0.92</v>
        <stp/>
        <stp>DELTA</stp>
        <stp>.NDXP250509P20400</stp>
        <tr r="CG139" s="1"/>
        <tr r="CG139" s="1"/>
      </tp>
      <tp>
        <v>-0.23</v>
        <stp/>
        <stp>DELTA</stp>
        <stp>.NDXP250509P19400</stp>
        <tr r="CG179" s="1"/>
        <tr r="CG179" s="1"/>
      </tp>
      <tp>
        <v>-0.27</v>
        <stp/>
        <stp>DELTA</stp>
        <stp>.NDXP250509P19475</stp>
        <tr r="CG176" s="1"/>
        <tr r="CG176" s="1"/>
      </tp>
      <tp>
        <v>-0.93</v>
        <stp/>
        <stp>DELTA</stp>
        <stp>.NDXP250509P20450</stp>
        <tr r="CG137" s="1"/>
        <tr r="CG137" s="1"/>
      </tp>
      <tp>
        <v>-0.25</v>
        <stp/>
        <stp>DELTA</stp>
        <stp>.NDXP250509P19450</stp>
        <tr r="CG177" s="1"/>
        <tr r="CG177" s="1"/>
      </tp>
      <tp>
        <v>0.11</v>
        <stp/>
        <stp>DELTA</stp>
        <stp>.NDXP250509C20400</stp>
        <tr r="CF139" s="1"/>
        <tr r="CF139" s="1"/>
      </tp>
      <tp>
        <v>0.77</v>
        <stp/>
        <stp>DELTA</stp>
        <stp>.NDXP250509C19400</stp>
        <tr r="CF179" s="1"/>
        <tr r="CF179" s="1"/>
      </tp>
      <tp>
        <v>0.1</v>
        <stp/>
        <stp>DELTA</stp>
        <stp>.NDXP250509C20425</stp>
        <tr r="CF138" s="1"/>
        <tr r="CF138" s="1"/>
      </tp>
      <tp>
        <v>0.76</v>
        <stp/>
        <stp>DELTA</stp>
        <stp>.NDXP250509C19425</stp>
        <tr r="CF178" s="1"/>
        <tr r="CF178" s="1"/>
      </tp>
      <tp>
        <v>0.09</v>
        <stp/>
        <stp>DELTA</stp>
        <stp>.NDXP250509C20450</stp>
        <tr r="CF137" s="1"/>
        <tr r="CF137" s="1"/>
      </tp>
      <tp>
        <v>0.74</v>
        <stp/>
        <stp>DELTA</stp>
        <stp>.NDXP250509C19450</stp>
        <tr r="CF177" s="1"/>
        <tr r="CF177" s="1"/>
      </tp>
      <tp>
        <v>0.73</v>
        <stp/>
        <stp>DELTA</stp>
        <stp>.NDXP250509C19475</stp>
        <tr r="CF176" s="1"/>
        <tr r="CF176" s="1"/>
      </tp>
      <tp t="s">
        <v>N/A</v>
        <stp/>
        <stp>VOLUME</stp>
        <stp>.NDXP250829C19775</stp>
        <tr r="P165" s="2"/>
      </tp>
      <tp t="s">
        <v>N/A</v>
        <stp/>
        <stp>VOLUME</stp>
        <stp>.NDXP250606C19875</stp>
        <tr r="J161" s="2"/>
      </tp>
      <tp>
        <v>233</v>
        <stp/>
        <stp>VOLUME</stp>
        <stp>.NDXP250506C19875</stp>
        <tr r="BA160" s="1"/>
        <tr r="BA160" s="1"/>
      </tp>
      <tp>
        <v>97</v>
        <stp/>
        <stp>VOLUME</stp>
        <stp>.NDXP250507C19975</stp>
        <tr r="D157" s="2"/>
        <tr r="D157" s="2"/>
      </tp>
      <tp t="s">
        <v>N/A</v>
        <stp/>
        <stp>VOLUME</stp>
        <stp>.NDXP250508C19675</stp>
        <tr r="E169" s="2"/>
      </tp>
      <tp t="s">
        <v>N/A</v>
        <stp/>
        <stp>VOLUME</stp>
        <stp>.NDXP250509C19775</stp>
        <tr r="BC164" s="1"/>
      </tp>
      <tp t="s">
        <v>N/A</v>
        <stp/>
        <stp>VOLUME</stp>
        <stp>.NDXP251128C19675</stp>
        <tr r="V169" s="2"/>
      </tp>
      <tp t="s">
        <v>N/A</v>
        <stp/>
        <stp>VOLUME</stp>
        <stp>.NDXP250829C19750</stp>
        <tr r="P166" s="2"/>
      </tp>
      <tp t="s">
        <v>N/A</v>
        <stp/>
        <stp>VOLUME</stp>
        <stp>.NDXP250606C19850</stp>
        <tr r="J162" s="2"/>
      </tp>
      <tp>
        <v>837</v>
        <stp/>
        <stp>VOLUME</stp>
        <stp>.NDXP250506C19850</stp>
        <tr r="BA161" s="1"/>
        <tr r="BA161" s="1"/>
      </tp>
      <tp>
        <v>14</v>
        <stp/>
        <stp>VOLUME</stp>
        <stp>.NDXP250507C19950</stp>
        <tr r="D158" s="2"/>
        <tr r="D158" s="2"/>
      </tp>
      <tp t="s">
        <v>N/A</v>
        <stp/>
        <stp>VOLUME</stp>
        <stp>.NDXP250508C19650</stp>
        <tr r="E170" s="2"/>
      </tp>
      <tp>
        <v>6</v>
        <stp/>
        <stp>VOLUME</stp>
        <stp>.NDXP250509C19750</stp>
        <tr r="BC165" s="1"/>
        <tr r="BC165" s="1"/>
      </tp>
      <tp t="s">
        <v>N/A</v>
        <stp/>
        <stp>VOLUME</stp>
        <stp>.NDXP251128C19650</stp>
        <tr r="V170" s="2"/>
      </tp>
      <tp t="s">
        <v>N/A</v>
        <stp/>
        <stp>VOLUME</stp>
        <stp>.NDXP251128C19625</stp>
        <tr r="V171" s="2"/>
      </tp>
      <tp t="s">
        <v>N/A</v>
        <stp/>
        <stp>VOLUME</stp>
        <stp>.NDXP250829C19725</stp>
        <tr r="P167" s="2"/>
      </tp>
      <tp>
        <v>1</v>
        <stp/>
        <stp>VOLUME</stp>
        <stp>.NDXP250606C19825</stp>
        <tr r="J163" s="2"/>
        <tr r="J163" s="2"/>
      </tp>
      <tp>
        <v>185</v>
        <stp/>
        <stp>VOLUME</stp>
        <stp>.NDXP250506C19825</stp>
        <tr r="BA162" s="1"/>
        <tr r="BA162" s="1"/>
      </tp>
      <tp>
        <v>27</v>
        <stp/>
        <stp>VOLUME</stp>
        <stp>.NDXP250507C19925</stp>
        <tr r="D159" s="2"/>
        <tr r="D159" s="2"/>
      </tp>
      <tp t="s">
        <v>N/A</v>
        <stp/>
        <stp>VOLUME</stp>
        <stp>.NDXP250508C19625</stp>
        <tr r="E171" s="2"/>
      </tp>
      <tp t="s">
        <v>N/A</v>
        <stp/>
        <stp>VOLUME</stp>
        <stp>.NDXP250509C19725</stp>
        <tr r="BC166" s="1"/>
      </tp>
      <tp t="s">
        <v>N/A</v>
        <stp/>
        <stp>VOLUME</stp>
        <stp>.NDXP251128C19600</stp>
        <tr r="V172" s="2"/>
      </tp>
      <tp t="s">
        <v>N/A</v>
        <stp/>
        <stp>VOLUME</stp>
        <stp>.NDXP250829C19700</stp>
        <tr r="P168" s="2"/>
      </tp>
      <tp>
        <v>1</v>
        <stp/>
        <stp>VOLUME</stp>
        <stp>.NDXP250606C19800</stp>
        <tr r="J164" s="2"/>
        <tr r="J164" s="2"/>
      </tp>
      <tp>
        <v>349</v>
        <stp/>
        <stp>VOLUME</stp>
        <stp>.NDXP250506C19800</stp>
        <tr r="BA163" s="1"/>
        <tr r="BA163" s="1"/>
      </tp>
      <tp>
        <v>38</v>
        <stp/>
        <stp>VOLUME</stp>
        <stp>.NDXP250507C19900</stp>
        <tr r="D160" s="2"/>
        <tr r="D160" s="2"/>
      </tp>
      <tp t="s">
        <v>N/A</v>
        <stp/>
        <stp>VOLUME</stp>
        <stp>.NDXP250508C19600</stp>
        <tr r="E172" s="2"/>
      </tp>
      <tp t="s">
        <v>N/A</v>
        <stp/>
        <stp>VOLUME</stp>
        <stp>.NDXP250509C19700</stp>
        <tr r="BC167" s="1"/>
      </tp>
      <tp t="s">
        <v>N/A</v>
        <stp/>
        <stp>VOLUME</stp>
        <stp>.NDXP251128P19650</stp>
        <tr r="V170" s="2"/>
      </tp>
      <tp t="s">
        <v>N/A</v>
        <stp/>
        <stp>VOLUME</stp>
        <stp>.NDXP250829P19750</stp>
        <tr r="P166" s="2"/>
      </tp>
      <tp t="s">
        <v>N/A</v>
        <stp/>
        <stp>VOLUME</stp>
        <stp>.NDXP250606P19850</stp>
        <tr r="J162" s="2"/>
      </tp>
      <tp>
        <v>293</v>
        <stp/>
        <stp>VOLUME</stp>
        <stp>.NDXP250506P19850</stp>
        <tr r="BB161" s="1"/>
        <tr r="BB161" s="1"/>
      </tp>
      <tp>
        <v>9</v>
        <stp/>
        <stp>VOLUME</stp>
        <stp>.NDXP250507P19950</stp>
        <tr r="D158" s="2"/>
        <tr r="D158" s="2"/>
      </tp>
      <tp>
        <v>8</v>
        <stp/>
        <stp>VOLUME</stp>
        <stp>.NDXP250508P19650</stp>
        <tr r="E170" s="2"/>
        <tr r="E170" s="2"/>
      </tp>
      <tp>
        <v>2</v>
        <stp/>
        <stp>VOLUME</stp>
        <stp>.NDXP250509P19750</stp>
        <tr r="BD165" s="1"/>
        <tr r="BD165" s="1"/>
      </tp>
      <tp t="s">
        <v>N/A</v>
        <stp/>
        <stp>VOLUME</stp>
        <stp>.NDXP251128P19675</stp>
        <tr r="V169" s="2"/>
      </tp>
      <tp t="s">
        <v>N/A</v>
        <stp/>
        <stp>VOLUME</stp>
        <stp>.NDXP250829P19775</stp>
        <tr r="P165" s="2"/>
      </tp>
      <tp t="s">
        <v>N/A</v>
        <stp/>
        <stp>VOLUME</stp>
        <stp>.NDXP250606P19875</stp>
        <tr r="J161" s="2"/>
      </tp>
      <tp>
        <v>81</v>
        <stp/>
        <stp>VOLUME</stp>
        <stp>.NDXP250506P19875</stp>
        <tr r="BB160" s="1"/>
        <tr r="BB160" s="1"/>
      </tp>
      <tp>
        <v>3</v>
        <stp/>
        <stp>VOLUME</stp>
        <stp>.NDXP250507P19975</stp>
        <tr r="D157" s="2"/>
        <tr r="D157" s="2"/>
      </tp>
      <tp>
        <v>1</v>
        <stp/>
        <stp>VOLUME</stp>
        <stp>.NDXP250508P19675</stp>
        <tr r="E169" s="2"/>
        <tr r="E169" s="2"/>
      </tp>
      <tp t="s">
        <v>N/A</v>
        <stp/>
        <stp>VOLUME</stp>
        <stp>.NDXP250509P19775</stp>
        <tr r="BD164" s="1"/>
      </tp>
      <tp t="s">
        <v>N/A</v>
        <stp/>
        <stp>VOLUME</stp>
        <stp>.NDXP250829P19700</stp>
        <tr r="P168" s="2"/>
      </tp>
      <tp>
        <v>1</v>
        <stp/>
        <stp>VOLUME</stp>
        <stp>.NDXP250606P19800</stp>
        <tr r="J164" s="2"/>
        <tr r="J164" s="2"/>
      </tp>
      <tp>
        <v>858</v>
        <stp/>
        <stp>VOLUME</stp>
        <stp>.NDXP250506P19800</stp>
        <tr r="BB163" s="1"/>
        <tr r="BB163" s="1"/>
      </tp>
      <tp>
        <v>10</v>
        <stp/>
        <stp>VOLUME</stp>
        <stp>.NDXP250507P19900</stp>
        <tr r="D160" s="2"/>
        <tr r="D160" s="2"/>
      </tp>
      <tp>
        <v>1</v>
        <stp/>
        <stp>VOLUME</stp>
        <stp>.NDXP250508P19600</stp>
        <tr r="E172" s="2"/>
        <tr r="E172" s="2"/>
      </tp>
      <tp>
        <v>20</v>
        <stp/>
        <stp>VOLUME</stp>
        <stp>.NDXP250509P19700</stp>
        <tr r="BD167" s="1"/>
        <tr r="BD167" s="1"/>
      </tp>
      <tp t="s">
        <v>N/A</v>
        <stp/>
        <stp>VOLUME</stp>
        <stp>.NDXP251128P19600</stp>
        <tr r="V172" s="2"/>
      </tp>
      <tp t="s">
        <v>N/A</v>
        <stp/>
        <stp>VOLUME</stp>
        <stp>.NDXP250829P19725</stp>
        <tr r="P167" s="2"/>
      </tp>
      <tp t="s">
        <v>N/A</v>
        <stp/>
        <stp>VOLUME</stp>
        <stp>.NDXP250606P19825</stp>
        <tr r="J163" s="2"/>
      </tp>
      <tp>
        <v>205</v>
        <stp/>
        <stp>VOLUME</stp>
        <stp>.NDXP250506P19825</stp>
        <tr r="BB162" s="1"/>
        <tr r="BB162" s="1"/>
      </tp>
      <tp>
        <v>76</v>
        <stp/>
        <stp>VOLUME</stp>
        <stp>.NDXP250507P19925</stp>
        <tr r="D159" s="2"/>
        <tr r="D159" s="2"/>
      </tp>
      <tp>
        <v>1</v>
        <stp/>
        <stp>VOLUME</stp>
        <stp>.NDXP250508P19625</stp>
        <tr r="E171" s="2"/>
        <tr r="E171" s="2"/>
      </tp>
      <tp t="s">
        <v>N/A</v>
        <stp/>
        <stp>VOLUME</stp>
        <stp>.NDXP250509P19725</stp>
        <tr r="BD166" s="1"/>
      </tp>
      <tp t="s">
        <v>N/A</v>
        <stp/>
        <stp>VOLUME</stp>
        <stp>.NDXP251128P19625</stp>
        <tr r="V171" s="2"/>
      </tp>
      <tp>
        <v>38</v>
        <stp/>
        <stp>OPEN_INT</stp>
        <stp>.NDXP250506C20000</stp>
        <tr r="AS155" s="1"/>
        <tr r="AS155" s="1"/>
      </tp>
      <tp>
        <v>17</v>
        <stp/>
        <stp>OPEN_INT</stp>
        <stp>.NDXP250506C20025</stp>
        <tr r="AS154" s="1"/>
        <tr r="AS154" s="1"/>
      </tp>
      <tp>
        <v>19</v>
        <stp/>
        <stp>OPEN_INT</stp>
        <stp>.NDXP250506C20050</stp>
        <tr r="AS153" s="1"/>
        <tr r="AS153" s="1"/>
      </tp>
      <tp>
        <v>4</v>
        <stp/>
        <stp>OPEN_INT</stp>
        <stp>.NDXP250506C20075</stp>
        <tr r="AS152" s="1"/>
        <tr r="AS152" s="1"/>
      </tp>
      <tp>
        <v>13</v>
        <stp/>
        <stp>OPEN_INT</stp>
        <stp>.NDXP250506P20025</stp>
        <tr r="AT154" s="1"/>
        <tr r="AT154" s="1"/>
      </tp>
      <tp>
        <v>27</v>
        <stp/>
        <stp>OPEN_INT</stp>
        <stp>.NDXP250506P20000</stp>
        <tr r="AT155" s="1"/>
        <tr r="AT155" s="1"/>
      </tp>
      <tp>
        <v>1</v>
        <stp/>
        <stp>OPEN_INT</stp>
        <stp>.NDXP250506P20075</stp>
        <tr r="AT152" s="1"/>
        <tr r="AT152" s="1"/>
      </tp>
      <tp>
        <v>88</v>
        <stp/>
        <stp>OPEN_INT</stp>
        <stp>.NDXP250506P20050</stp>
        <tr r="AT153" s="1"/>
        <tr r="AT153" s="1"/>
      </tp>
      <tp>
        <v>-0.3</v>
        <stp/>
        <stp>DELTA</stp>
        <stp>.NDXP250509P19525</stp>
        <tr r="CG174" s="1"/>
        <tr r="CG174" s="1"/>
      </tp>
      <tp>
        <v>-0.28000000000000003</v>
        <stp/>
        <stp>DELTA</stp>
        <stp>.NDXP250509P19500</stp>
        <tr r="CG175" s="1"/>
        <tr r="CG175" s="1"/>
      </tp>
      <tp>
        <v>-0.33</v>
        <stp/>
        <stp>DELTA</stp>
        <stp>.NDXP250509P19575</stp>
        <tr r="CG172" s="1"/>
        <tr r="CG172" s="1"/>
      </tp>
      <tp>
        <v>-0.31</v>
        <stp/>
        <stp>DELTA</stp>
        <stp>.NDXP250509P19550</stp>
        <tr r="CG173" s="1"/>
        <tr r="CG173" s="1"/>
      </tp>
      <tp>
        <v>0.71</v>
        <stp/>
        <stp>DELTA</stp>
        <stp>.NDXP250509C19500</stp>
        <tr r="CF175" s="1"/>
        <tr r="CF175" s="1"/>
      </tp>
      <tp>
        <v>0.7</v>
        <stp/>
        <stp>DELTA</stp>
        <stp>.NDXP250509C19525</stp>
        <tr r="CF174" s="1"/>
        <tr r="CF174" s="1"/>
      </tp>
      <tp>
        <v>0.68</v>
        <stp/>
        <stp>DELTA</stp>
        <stp>.NDXP250509C19550</stp>
        <tr r="CF173" s="1"/>
        <tr r="CF173" s="1"/>
      </tp>
      <tp>
        <v>0.67</v>
        <stp/>
        <stp>DELTA</stp>
        <stp>.NDXP250509C19575</stp>
        <tr r="CF172" s="1"/>
        <tr r="CF172" s="1"/>
      </tp>
      <tp t="s">
        <v>N/A</v>
        <stp/>
        <stp>VOLUME</stp>
        <stp>.NDXP250829C19675</stp>
        <tr r="P169" s="2"/>
      </tp>
      <tp>
        <v>1</v>
        <stp/>
        <stp>VOLUME</stp>
        <stp>.NDXP250606C19975</stp>
        <tr r="J157" s="2"/>
        <tr r="J157" s="2"/>
      </tp>
      <tp>
        <v>186</v>
        <stp/>
        <stp>VOLUME</stp>
        <stp>.NDXP250506C19975</stp>
        <tr r="BA156" s="1"/>
        <tr r="BA156" s="1"/>
      </tp>
      <tp>
        <v>16</v>
        <stp/>
        <stp>VOLUME</stp>
        <stp>.NDXP250507C19875</stp>
        <tr r="D161" s="2"/>
        <tr r="D161" s="2"/>
      </tp>
      <tp t="s">
        <v>N/A</v>
        <stp/>
        <stp>VOLUME</stp>
        <stp>.NDXP250508C19775</stp>
        <tr r="E165" s="2"/>
      </tp>
      <tp t="s">
        <v>N/A</v>
        <stp/>
        <stp>VOLUME</stp>
        <stp>.NDXP250509C19675</stp>
        <tr r="BC168" s="1"/>
      </tp>
      <tp t="s">
        <v>N/A</v>
        <stp/>
        <stp>VOLUME</stp>
        <stp>.NDXP251128C19775</stp>
        <tr r="V165" s="2"/>
      </tp>
      <tp t="s">
        <v>N/A</v>
        <stp/>
        <stp>VOLUME</stp>
        <stp>.NDXP250829C19650</stp>
        <tr r="P170" s="2"/>
      </tp>
      <tp>
        <v>1</v>
        <stp/>
        <stp>VOLUME</stp>
        <stp>.NDXP250606C19950</stp>
        <tr r="J158" s="2"/>
        <tr r="J158" s="2"/>
      </tp>
      <tp>
        <v>694</v>
        <stp/>
        <stp>VOLUME</stp>
        <stp>.NDXP250506C19950</stp>
        <tr r="BA157" s="1"/>
        <tr r="BA157" s="1"/>
      </tp>
      <tp>
        <v>13</v>
        <stp/>
        <stp>VOLUME</stp>
        <stp>.NDXP250507C19850</stp>
        <tr r="D162" s="2"/>
        <tr r="D162" s="2"/>
      </tp>
      <tp t="s">
        <v>N/A</v>
        <stp/>
        <stp>VOLUME</stp>
        <stp>.NDXP250508C19750</stp>
        <tr r="E166" s="2"/>
      </tp>
      <tp>
        <v>4</v>
        <stp/>
        <stp>VOLUME</stp>
        <stp>.NDXP250509C19650</stp>
        <tr r="BC169" s="1"/>
        <tr r="BC169" s="1"/>
      </tp>
      <tp t="s">
        <v>N/A</v>
        <stp/>
        <stp>VOLUME</stp>
        <stp>.NDXP251128C19750</stp>
        <tr r="V166" s="2"/>
      </tp>
      <tp t="s">
        <v>N/A</v>
        <stp/>
        <stp>VOLUME</stp>
        <stp>.NDXP251128C19725</stp>
        <tr r="V167" s="2"/>
      </tp>
      <tp t="s">
        <v>N/A</v>
        <stp/>
        <stp>VOLUME</stp>
        <stp>.NDXP250829C19625</stp>
        <tr r="P171" s="2"/>
      </tp>
      <tp t="s">
        <v>N/A</v>
        <stp/>
        <stp>VOLUME</stp>
        <stp>.NDXP250606C19925</stp>
        <tr r="J159" s="2"/>
      </tp>
      <tp>
        <v>329</v>
        <stp/>
        <stp>VOLUME</stp>
        <stp>.NDXP250506C19925</stp>
        <tr r="BA158" s="1"/>
        <tr r="BA158" s="1"/>
      </tp>
      <tp>
        <v>13</v>
        <stp/>
        <stp>VOLUME</stp>
        <stp>.NDXP250507C19825</stp>
        <tr r="D163" s="2"/>
        <tr r="D163" s="2"/>
      </tp>
      <tp t="s">
        <v>N/A</v>
        <stp/>
        <stp>VOLUME</stp>
        <stp>.NDXP250508C19725</stp>
        <tr r="E167" s="2"/>
      </tp>
      <tp t="s">
        <v>N/A</v>
        <stp/>
        <stp>VOLUME</stp>
        <stp>.NDXP250509C19625</stp>
        <tr r="BC170" s="1"/>
      </tp>
      <tp t="s">
        <v>N/A</v>
        <stp/>
        <stp>VOLUME</stp>
        <stp>.NDXP251128C19700</stp>
        <tr r="V168" s="2"/>
      </tp>
      <tp t="s">
        <v>N/A</v>
        <stp/>
        <stp>VOLUME</stp>
        <stp>.NDXP250829C19600</stp>
        <tr r="P172" s="2"/>
      </tp>
      <tp t="s">
        <v>N/A</v>
        <stp/>
        <stp>VOLUME</stp>
        <stp>.NDXP250606C19900</stp>
        <tr r="J160" s="2"/>
      </tp>
      <tp>
        <v>1337</v>
        <stp/>
        <stp>VOLUME</stp>
        <stp>.NDXP250506C19900</stp>
        <tr r="BA159" s="1"/>
        <tr r="BA159" s="1"/>
      </tp>
      <tp>
        <v>36</v>
        <stp/>
        <stp>VOLUME</stp>
        <stp>.NDXP250507C19800</stp>
        <tr r="D164" s="2"/>
        <tr r="D164" s="2"/>
      </tp>
      <tp>
        <v>3</v>
        <stp/>
        <stp>VOLUME</stp>
        <stp>.NDXP250508C19700</stp>
        <tr r="E168" s="2"/>
        <tr r="E168" s="2"/>
      </tp>
      <tp>
        <v>3</v>
        <stp/>
        <stp>VOLUME</stp>
        <stp>.NDXP250509C19600</stp>
        <tr r="BC171" s="1"/>
        <tr r="BC171" s="1"/>
      </tp>
      <tp t="s">
        <v>N/A</v>
        <stp/>
        <stp>VOLUME</stp>
        <stp>.NDXP251128P19750</stp>
        <tr r="V166" s="2"/>
      </tp>
      <tp t="s">
        <v>N/A</v>
        <stp/>
        <stp>VOLUME</stp>
        <stp>.NDXP250829P19650</stp>
        <tr r="P170" s="2"/>
      </tp>
      <tp>
        <v>2</v>
        <stp/>
        <stp>VOLUME</stp>
        <stp>.NDXP250606P19950</stp>
        <tr r="J158" s="2"/>
        <tr r="J158" s="2"/>
      </tp>
      <tp>
        <v>48</v>
        <stp/>
        <stp>VOLUME</stp>
        <stp>.NDXP250506P19950</stp>
        <tr r="BB157" s="1"/>
        <tr r="BB157" s="1"/>
      </tp>
      <tp>
        <v>26</v>
        <stp/>
        <stp>VOLUME</stp>
        <stp>.NDXP250507P19850</stp>
        <tr r="D162" s="2"/>
        <tr r="D162" s="2"/>
      </tp>
      <tp>
        <v>3</v>
        <stp/>
        <stp>VOLUME</stp>
        <stp>.NDXP250508P19750</stp>
        <tr r="E166" s="2"/>
        <tr r="E166" s="2"/>
      </tp>
      <tp>
        <v>15</v>
        <stp/>
        <stp>VOLUME</stp>
        <stp>.NDXP250509P19650</stp>
        <tr r="BD169" s="1"/>
        <tr r="BD169" s="1"/>
      </tp>
      <tp t="s">
        <v>N/A</v>
        <stp/>
        <stp>VOLUME</stp>
        <stp>.NDXP251128P19775</stp>
        <tr r="V165" s="2"/>
      </tp>
      <tp t="s">
        <v>N/A</v>
        <stp/>
        <stp>VOLUME</stp>
        <stp>.NDXP250829P19675</stp>
        <tr r="P169" s="2"/>
      </tp>
      <tp t="s">
        <v>N/A</v>
        <stp/>
        <stp>VOLUME</stp>
        <stp>.NDXP250606P19975</stp>
        <tr r="J157" s="2"/>
      </tp>
      <tp>
        <v>4</v>
        <stp/>
        <stp>VOLUME</stp>
        <stp>.NDXP250506P19975</stp>
        <tr r="BB156" s="1"/>
        <tr r="BB156" s="1"/>
      </tp>
      <tp>
        <v>2</v>
        <stp/>
        <stp>VOLUME</stp>
        <stp>.NDXP250507P19875</stp>
        <tr r="D161" s="2"/>
        <tr r="D161" s="2"/>
      </tp>
      <tp>
        <v>1</v>
        <stp/>
        <stp>VOLUME</stp>
        <stp>.NDXP250508P19775</stp>
        <tr r="E165" s="2"/>
        <tr r="E165" s="2"/>
      </tp>
      <tp>
        <v>2</v>
        <stp/>
        <stp>VOLUME</stp>
        <stp>.NDXP250509P19675</stp>
        <tr r="BD168" s="1"/>
        <tr r="BD168" s="1"/>
      </tp>
      <tp t="s">
        <v>N/A</v>
        <stp/>
        <stp>VOLUME</stp>
        <stp>.NDXP250829P19600</stp>
        <tr r="P172" s="2"/>
      </tp>
      <tp t="s">
        <v>N/A</v>
        <stp/>
        <stp>VOLUME</stp>
        <stp>.NDXP250606P19900</stp>
        <tr r="J160" s="2"/>
      </tp>
      <tp>
        <v>103</v>
        <stp/>
        <stp>VOLUME</stp>
        <stp>.NDXP250506P19900</stp>
        <tr r="BB159" s="1"/>
        <tr r="BB159" s="1"/>
      </tp>
      <tp>
        <v>36</v>
        <stp/>
        <stp>VOLUME</stp>
        <stp>.NDXP250507P19800</stp>
        <tr r="D164" s="2"/>
        <tr r="D164" s="2"/>
      </tp>
      <tp>
        <v>10</v>
        <stp/>
        <stp>VOLUME</stp>
        <stp>.NDXP250508P19700</stp>
        <tr r="E168" s="2"/>
        <tr r="E168" s="2"/>
      </tp>
      <tp>
        <v>3</v>
        <stp/>
        <stp>VOLUME</stp>
        <stp>.NDXP250509P19600</stp>
        <tr r="BD171" s="1"/>
        <tr r="BD171" s="1"/>
      </tp>
      <tp t="s">
        <v>N/A</v>
        <stp/>
        <stp>VOLUME</stp>
        <stp>.NDXP251128P19700</stp>
        <tr r="V168" s="2"/>
      </tp>
      <tp t="s">
        <v>N/A</v>
        <stp/>
        <stp>VOLUME</stp>
        <stp>.NDXP250829P19625</stp>
        <tr r="P171" s="2"/>
      </tp>
      <tp t="s">
        <v>N/A</v>
        <stp/>
        <stp>VOLUME</stp>
        <stp>.NDXP250606P19925</stp>
        <tr r="J159" s="2"/>
      </tp>
      <tp>
        <v>4</v>
        <stp/>
        <stp>VOLUME</stp>
        <stp>.NDXP250506P19925</stp>
        <tr r="BB158" s="1"/>
        <tr r="BB158" s="1"/>
      </tp>
      <tp>
        <v>11</v>
        <stp/>
        <stp>VOLUME</stp>
        <stp>.NDXP250507P19825</stp>
        <tr r="D163" s="2"/>
        <tr r="D163" s="2"/>
      </tp>
      <tp t="s">
        <v>N/A</v>
        <stp/>
        <stp>VOLUME</stp>
        <stp>.NDXP250508P19725</stp>
        <tr r="E167" s="2"/>
      </tp>
      <tp>
        <v>2</v>
        <stp/>
        <stp>VOLUME</stp>
        <stp>.NDXP250509P19625</stp>
        <tr r="BD170" s="1"/>
        <tr r="BD170" s="1"/>
      </tp>
      <tp t="s">
        <v>N/A</v>
        <stp/>
        <stp>VOLUME</stp>
        <stp>.NDXP251128P19725</stp>
        <tr r="V167" s="2"/>
      </tp>
      <tp>
        <v>5</v>
        <stp/>
        <stp>OPEN_INT</stp>
        <stp>.NDXP250506C19700</stp>
        <tr r="AS167" s="1"/>
        <tr r="AS167" s="1"/>
      </tp>
      <tp>
        <v>39</v>
        <stp/>
        <stp>OPEN_INT</stp>
        <stp>.NDXP250509C19800</stp>
        <tr r="AU163" s="1"/>
        <tr r="AU163" s="1"/>
      </tp>
      <tp>
        <v>1</v>
        <stp/>
        <stp>OPEN_INT</stp>
        <stp>.NDXP250506C19725</stp>
        <tr r="AS166" s="1"/>
        <tr r="AS166" s="1"/>
      </tp>
      <tp>
        <v>9</v>
        <stp/>
        <stp>OPEN_INT</stp>
        <stp>.NDXP250509C19825</stp>
        <tr r="AU162" s="1"/>
        <tr r="AU162" s="1"/>
      </tp>
      <tp>
        <v>2</v>
        <stp/>
        <stp>OPEN_INT</stp>
        <stp>.NDXP250506C19750</stp>
        <tr r="AS165" s="1"/>
        <tr r="AS165" s="1"/>
      </tp>
      <tp>
        <v>6</v>
        <stp/>
        <stp>OPEN_INT</stp>
        <stp>.NDXP250509C19850</stp>
        <tr r="AU161" s="1"/>
        <tr r="AU161" s="1"/>
      </tp>
      <tp>
        <v>0</v>
        <stp/>
        <stp>OPEN_INT</stp>
        <stp>.NDXP250506C19775</stp>
        <tr r="AS164" s="1"/>
        <tr r="AS164" s="1"/>
      </tp>
      <tp>
        <v>6</v>
        <stp/>
        <stp>OPEN_INT</stp>
        <stp>.NDXP250509C19875</stp>
        <tr r="AU160" s="1"/>
        <tr r="AU160" s="1"/>
      </tp>
      <tp>
        <v>6</v>
        <stp/>
        <stp>OPEN_INT</stp>
        <stp>.NDXP250506P19725</stp>
        <tr r="AT166" s="1"/>
        <tr r="AT166" s="1"/>
      </tp>
      <tp>
        <v>1</v>
        <stp/>
        <stp>OPEN_INT</stp>
        <stp>.NDXP250509P19825</stp>
        <tr r="AV162" s="1"/>
        <tr r="AV162" s="1"/>
      </tp>
      <tp>
        <v>14</v>
        <stp/>
        <stp>OPEN_INT</stp>
        <stp>.NDXP250506P19700</stp>
        <tr r="AT167" s="1"/>
        <tr r="AT167" s="1"/>
      </tp>
      <tp>
        <v>11</v>
        <stp/>
        <stp>OPEN_INT</stp>
        <stp>.NDXP250509P19800</stp>
        <tr r="AV163" s="1"/>
        <tr r="AV163" s="1"/>
      </tp>
      <tp>
        <v>3</v>
        <stp/>
        <stp>OPEN_INT</stp>
        <stp>.NDXP250506P19775</stp>
        <tr r="AT164" s="1"/>
        <tr r="AT164" s="1"/>
      </tp>
      <tp>
        <v>2</v>
        <stp/>
        <stp>OPEN_INT</stp>
        <stp>.NDXP250509P19875</stp>
        <tr r="AV160" s="1"/>
        <tr r="AV160" s="1"/>
      </tp>
      <tp>
        <v>18</v>
        <stp/>
        <stp>OPEN_INT</stp>
        <stp>.NDXP250506P19750</stp>
        <tr r="AT165" s="1"/>
        <tr r="AT165" s="1"/>
      </tp>
      <tp>
        <v>2</v>
        <stp/>
        <stp>OPEN_INT</stp>
        <stp>.NDXP250509P19850</stp>
        <tr r="AV161" s="1"/>
        <tr r="AV161" s="1"/>
      </tp>
      <tp>
        <v>-0.81</v>
        <stp/>
        <stp>DELTA</stp>
        <stp>.NDXP250509P20225</stp>
        <tr r="CG146" s="1"/>
        <tr r="CG146" s="1"/>
      </tp>
      <tp>
        <v>-0.15</v>
        <stp/>
        <stp>DELTA</stp>
        <stp>.NDXP250509P19225</stp>
        <tr r="CG186" s="1"/>
        <tr r="CG186" s="1"/>
      </tp>
      <tp>
        <v>-0.8</v>
        <stp/>
        <stp>DELTA</stp>
        <stp>.NDXP250509P20200</stp>
        <tr r="CG147" s="1"/>
        <tr r="CG147" s="1"/>
      </tp>
      <tp>
        <v>-0.14000000000000001</v>
        <stp/>
        <stp>DELTA</stp>
        <stp>.NDXP250509P19200</stp>
        <tr r="CG187" s="1"/>
        <tr r="CG187" s="1"/>
      </tp>
      <tp>
        <v>-0.86</v>
        <stp/>
        <stp>DELTA</stp>
        <stp>.NDXP250509P20275</stp>
        <tr r="CG144" s="1"/>
        <tr r="CG144" s="1"/>
      </tp>
      <tp>
        <v>-0.17</v>
        <stp/>
        <stp>DELTA</stp>
        <stp>.NDXP250509P19275</stp>
        <tr r="CG184" s="1"/>
        <tr r="CG184" s="1"/>
      </tp>
      <tp>
        <v>-0.83</v>
        <stp/>
        <stp>DELTA</stp>
        <stp>.NDXP250509P20250</stp>
        <tr r="CG145" s="1"/>
        <tr r="CG145" s="1"/>
      </tp>
      <tp>
        <v>-0.16</v>
        <stp/>
        <stp>DELTA</stp>
        <stp>.NDXP250509P19250</stp>
        <tr r="CG185" s="1"/>
        <tr r="CG185" s="1"/>
      </tp>
      <tp>
        <v>0.21</v>
        <stp/>
        <stp>DELTA</stp>
        <stp>.NDXP250509C20200</stp>
        <tr r="CF147" s="1"/>
        <tr r="CF147" s="1"/>
      </tp>
      <tp>
        <v>0.87</v>
        <stp/>
        <stp>DELTA</stp>
        <stp>.NDXP250509C19200</stp>
        <tr r="CF187" s="1"/>
        <tr r="CF187" s="1"/>
      </tp>
      <tp>
        <v>0.19</v>
        <stp/>
        <stp>DELTA</stp>
        <stp>.NDXP250509C20225</stp>
        <tr r="CF146" s="1"/>
        <tr r="CF146" s="1"/>
      </tp>
      <tp>
        <v>0.86</v>
        <stp/>
        <stp>DELTA</stp>
        <stp>.NDXP250509C19225</stp>
        <tr r="CF186" s="1"/>
        <tr r="CF186" s="1"/>
      </tp>
      <tp>
        <v>0.18</v>
        <stp/>
        <stp>DELTA</stp>
        <stp>.NDXP250509C20250</stp>
        <tr r="CF145" s="1"/>
        <tr r="CF145" s="1"/>
      </tp>
      <tp>
        <v>0.84</v>
        <stp/>
        <stp>DELTA</stp>
        <stp>.NDXP250509C19250</stp>
        <tr r="CF185" s="1"/>
        <tr r="CF185" s="1"/>
      </tp>
      <tp>
        <v>0.16</v>
        <stp/>
        <stp>DELTA</stp>
        <stp>.NDXP250509C20275</stp>
        <tr r="CF144" s="1"/>
        <tr r="CF144" s="1"/>
      </tp>
      <tp>
        <v>0.84</v>
        <stp/>
        <stp>DELTA</stp>
        <stp>.NDXP250509C19275</stp>
        <tr r="CF184" s="1"/>
        <tr r="CF184" s="1"/>
      </tp>
      <tp t="s">
        <v>N/A</v>
        <stp/>
        <stp>VOLUME</stp>
        <stp>.NDXP250829C20175</stp>
        <tr r="P149" s="2"/>
      </tp>
      <tp t="s">
        <v>N/A</v>
        <stp/>
        <stp>VOLUME</stp>
        <stp>.NDXP250930C19875</stp>
        <tr r="R161" s="2"/>
      </tp>
      <tp t="s">
        <v>N/A</v>
        <stp/>
        <stp>VOLUME</stp>
        <stp>.NDXP250829C19175</stp>
        <tr r="P189" s="2"/>
      </tp>
      <tp t="s">
        <v>N/A</v>
        <stp/>
        <stp>VOLUME</stp>
        <stp>.NDXP250731C19975</stp>
        <tr r="N157" s="2"/>
      </tp>
      <tp t="s">
        <v>N/A</v>
        <stp/>
        <stp>VOLUME</stp>
        <stp>.NDXP250630C19875</stp>
        <tr r="L161" s="2"/>
      </tp>
      <tp t="s">
        <v>N/A</v>
        <stp/>
        <stp>VOLUME</stp>
        <stp>.NDXP250508C20075</stp>
        <tr r="E153" s="2"/>
      </tp>
      <tp>
        <v>30</v>
        <stp/>
        <stp>VOLUME</stp>
        <stp>.NDXP250509C20175</stp>
        <tr r="BC148" s="1"/>
        <tr r="BC148" s="1"/>
      </tp>
      <tp t="s">
        <v>N/A</v>
        <stp/>
        <stp>VOLUME</stp>
        <stp>.NDXP250509C19175</stp>
        <tr r="BC188" s="1"/>
      </tp>
      <tp t="s">
        <v>N/A</v>
        <stp/>
        <stp>VOLUME</stp>
        <stp>.NDXP250530C19875</stp>
        <tr r="I161" s="2"/>
      </tp>
      <tp t="s">
        <v>N/A</v>
        <stp/>
        <stp>VOLUME</stp>
        <stp>.NDXP251231C19975</stp>
        <tr r="X157" s="2"/>
      </tp>
      <tp t="s">
        <v>N/A</v>
        <stp/>
        <stp>VOLUME</stp>
        <stp>.NDXP251128C20075</stp>
        <tr r="V153" s="2"/>
      </tp>
      <tp t="s">
        <v>N/A</v>
        <stp/>
        <stp>VOLUME</stp>
        <stp>.NDXP251031C19975</stp>
        <tr r="T157" s="2"/>
      </tp>
      <tp t="s">
        <v>N/A</v>
        <stp/>
        <stp>VOLUME</stp>
        <stp>.NDXP250829C20150</stp>
        <tr r="P150" s="2"/>
      </tp>
      <tp t="s">
        <v>N/A</v>
        <stp/>
        <stp>VOLUME</stp>
        <stp>.NDXP250829C19150</stp>
        <tr r="P190" s="2"/>
      </tp>
      <tp t="s">
        <v>N/A</v>
        <stp/>
        <stp>VOLUME</stp>
        <stp>.NDXP250930C19850</stp>
        <tr r="R162" s="2"/>
      </tp>
      <tp t="s">
        <v>N/A</v>
        <stp/>
        <stp>VOLUME</stp>
        <stp>.NDXP250630C19850</stp>
        <tr r="L162" s="2"/>
      </tp>
      <tp>
        <v>2</v>
        <stp/>
        <stp>VOLUME</stp>
        <stp>.NDXP250508C20050</stp>
        <tr r="E154" s="2"/>
        <tr r="E154" s="2"/>
      </tp>
      <tp>
        <v>2</v>
        <stp/>
        <stp>VOLUME</stp>
        <stp>.NDXP250509C20150</stp>
        <tr r="BC149" s="1"/>
        <tr r="BC149" s="1"/>
      </tp>
      <tp t="s">
        <v>N/A</v>
        <stp/>
        <stp>VOLUME</stp>
        <stp>.NDXP250731C19950</stp>
        <tr r="N158" s="2"/>
      </tp>
      <tp t="s">
        <v>N/A</v>
        <stp/>
        <stp>VOLUME</stp>
        <stp>.NDXP250509C19150</stp>
        <tr r="BC189" s="1"/>
      </tp>
      <tp>
        <v>18</v>
        <stp/>
        <stp>VOLUME</stp>
        <stp>.NDXP250530C19850</stp>
        <tr r="I162" s="2"/>
        <tr r="I162" s="2"/>
      </tp>
      <tp t="s">
        <v>N/A</v>
        <stp/>
        <stp>VOLUME</stp>
        <stp>.NDXP251231C19950</stp>
        <tr r="X158" s="2"/>
      </tp>
      <tp t="s">
        <v>N/A</v>
        <stp/>
        <stp>VOLUME</stp>
        <stp>.NDXP251128C20050</stp>
        <tr r="V154" s="2"/>
      </tp>
      <tp t="s">
        <v>N/A</v>
        <stp/>
        <stp>VOLUME</stp>
        <stp>.NDXP251031C19950</stp>
        <tr r="T158" s="2"/>
      </tp>
      <tp t="s">
        <v>N/A</v>
        <stp/>
        <stp>VOLUME</stp>
        <stp>.NDXP251231C19925</stp>
        <tr r="X159" s="2"/>
      </tp>
      <tp t="s">
        <v>N/A</v>
        <stp/>
        <stp>VOLUME</stp>
        <stp>.NDXP251128C20025</stp>
        <tr r="V155" s="2"/>
      </tp>
      <tp t="s">
        <v>N/A</v>
        <stp/>
        <stp>VOLUME</stp>
        <stp>.NDXP251031C19925</stp>
        <tr r="T159" s="2"/>
      </tp>
      <tp t="s">
        <v>N/A</v>
        <stp/>
        <stp>VOLUME</stp>
        <stp>.NDXP250829C20125</stp>
        <tr r="P151" s="2"/>
      </tp>
      <tp t="s">
        <v>N/A</v>
        <stp/>
        <stp>VOLUME</stp>
        <stp>.NDXP250930C19825</stp>
        <tr r="R163" s="2"/>
      </tp>
      <tp t="s">
        <v>N/A</v>
        <stp/>
        <stp>VOLUME</stp>
        <stp>.NDXP250731C19925</stp>
        <tr r="N159" s="2"/>
      </tp>
      <tp t="s">
        <v>N/A</v>
        <stp/>
        <stp>VOLUME</stp>
        <stp>.NDXP250630C19825</stp>
        <tr r="L163" s="2"/>
      </tp>
      <tp>
        <v>1</v>
        <stp/>
        <stp>VOLUME</stp>
        <stp>.NDXP250508C20025</stp>
        <tr r="E155" s="2"/>
        <tr r="E155" s="2"/>
      </tp>
      <tp>
        <v>1</v>
        <stp/>
        <stp>VOLUME</stp>
        <stp>.NDXP250509C20125</stp>
        <tr r="BC150" s="1"/>
        <tr r="BC150" s="1"/>
      </tp>
      <tp>
        <v>2</v>
        <stp/>
        <stp>VOLUME</stp>
        <stp>.NDXP250530C19825</stp>
        <tr r="I163" s="2"/>
        <tr r="I163" s="2"/>
      </tp>
      <tp t="s">
        <v>N/A</v>
        <stp/>
        <stp>VOLUME</stp>
        <stp>.NDXP251231C19900</stp>
        <tr r="X160" s="2"/>
      </tp>
      <tp t="s">
        <v>N/A</v>
        <stp/>
        <stp>VOLUME</stp>
        <stp>.NDXP251128C20000</stp>
        <tr r="V156" s="2"/>
      </tp>
      <tp t="s">
        <v>N/A</v>
        <stp/>
        <stp>VOLUME</stp>
        <stp>.NDXP251031C19900</stp>
        <tr r="T160" s="2"/>
      </tp>
      <tp t="s">
        <v>N/A</v>
        <stp/>
        <stp>VOLUME</stp>
        <stp>.NDXP250829C20100</stp>
        <tr r="P152" s="2"/>
      </tp>
      <tp t="s">
        <v>N/A</v>
        <stp/>
        <stp>VOLUME</stp>
        <stp>.NDXP250930C19800</stp>
        <tr r="R164" s="2"/>
      </tp>
      <tp t="s">
        <v>N/A</v>
        <stp/>
        <stp>VOLUME</stp>
        <stp>.NDXP250630C19800</stp>
        <tr r="L164" s="2"/>
      </tp>
      <tp>
        <v>8</v>
        <stp/>
        <stp>VOLUME</stp>
        <stp>.NDXP250508C20000</stp>
        <tr r="E156" s="2"/>
        <tr r="E156" s="2"/>
      </tp>
      <tp>
        <v>12</v>
        <stp/>
        <stp>VOLUME</stp>
        <stp>.NDXP250509C20100</stp>
        <tr r="BC151" s="1"/>
        <tr r="BC151" s="1"/>
      </tp>
      <tp t="s">
        <v>N/A</v>
        <stp/>
        <stp>VOLUME</stp>
        <stp>.NDXP250731C19900</stp>
        <tr r="N160" s="2"/>
      </tp>
      <tp>
        <v>2</v>
        <stp/>
        <stp>VOLUME</stp>
        <stp>.NDXP250530C19800</stp>
        <tr r="I164" s="2"/>
        <tr r="I164" s="2"/>
      </tp>
      <tp t="s">
        <v>N/A</v>
        <stp/>
        <stp>VOLUME</stp>
        <stp>.SPXW250930C5680</stp>
        <tr r="R105" s="2"/>
      </tp>
      <tp t="s">
        <v>N/A</v>
        <stp/>
        <stp>VOLUME</stp>
        <stp>.SPXW250829C5710</stp>
        <tr r="P102" s="2"/>
      </tp>
      <tp>
        <v>8</v>
        <stp/>
        <stp>VOLUME</stp>
        <stp>.SPXW250508C5500</stp>
        <tr r="E123" s="2"/>
        <tr r="E123" s="2"/>
      </tp>
      <tp>
        <v>21</v>
        <stp/>
        <stp>VOLUME</stp>
        <stp>.SPXW250509C5510</stp>
        <tr r="BC121" s="1"/>
        <tr r="BC121" s="1"/>
      </tp>
      <tp>
        <v>11</v>
        <stp/>
        <stp>VOLUME</stp>
        <stp>.SPXW250530C5680</stp>
        <tr r="I105" s="2"/>
        <tr r="I105" s="2"/>
      </tp>
      <tp t="s">
        <v>N/A</v>
        <stp/>
        <stp>VOLUME</stp>
        <stp>.SPXW250731C5690</stp>
        <tr r="N104" s="2"/>
      </tp>
      <tp t="s">
        <v>N/A</v>
        <stp/>
        <stp>VOLUME</stp>
        <stp>.SPXW250630C5680</stp>
        <tr r="L105" s="2"/>
      </tp>
      <tp t="s">
        <v>N/A</v>
        <stp/>
        <stp>VOLUME</stp>
        <stp>.SPXW251128C5700</stp>
        <tr r="V103" s="2"/>
      </tp>
      <tp t="s">
        <v>N/A</v>
        <stp/>
        <stp>VOLUME</stp>
        <stp>.SPXW251031C5690</stp>
        <tr r="T104" s="2"/>
      </tp>
      <tp t="s">
        <v>N/A</v>
        <stp/>
        <stp>VOLUME</stp>
        <stp>.SPXW251231C5690</stp>
        <tr r="X104" s="2"/>
      </tp>
      <tp t="s">
        <v>N/A</v>
        <stp/>
        <stp>VOLUME</stp>
        <stp>.SPXW251128P5700</stp>
        <tr r="V103" s="2"/>
      </tp>
      <tp t="s">
        <v>N/A</v>
        <stp/>
        <stp>VOLUME</stp>
        <stp>.SPXW251031P5690</stp>
        <tr r="T104" s="2"/>
      </tp>
      <tp t="s">
        <v>N/A</v>
        <stp/>
        <stp>VOLUME</stp>
        <stp>.SPXW251231P5690</stp>
        <tr r="X104" s="2"/>
      </tp>
      <tp t="s">
        <v>N/A</v>
        <stp/>
        <stp>VOLUME</stp>
        <stp>.SPXW250930P5680</stp>
        <tr r="R105" s="2"/>
      </tp>
      <tp>
        <v>4</v>
        <stp/>
        <stp>VOLUME</stp>
        <stp>.SPXW250829P5710</stp>
        <tr r="P102" s="2"/>
        <tr r="P102" s="2"/>
      </tp>
      <tp>
        <v>1096</v>
        <stp/>
        <stp>VOLUME</stp>
        <stp>.SPXW250508P5500</stp>
        <tr r="E123" s="2"/>
        <tr r="E123" s="2"/>
      </tp>
      <tp>
        <v>243</v>
        <stp/>
        <stp>VOLUME</stp>
        <stp>.SPXW250509P5510</stp>
        <tr r="BD121" s="1"/>
        <tr r="BD121" s="1"/>
      </tp>
      <tp t="s">
        <v>N/A</v>
        <stp/>
        <stp>VOLUME</stp>
        <stp>.SPXW250530P5680</stp>
        <tr r="I105" s="2"/>
      </tp>
      <tp t="s">
        <v>N/A</v>
        <stp/>
        <stp>VOLUME</stp>
        <stp>.SPXW250731P5690</stp>
        <tr r="N104" s="2"/>
      </tp>
      <tp t="s">
        <v>N/A</v>
        <stp/>
        <stp>VOLUME</stp>
        <stp>.SPXW250630P5680</stp>
        <tr r="L105" s="2"/>
      </tp>
      <tp t="s">
        <v>N/A</v>
        <stp/>
        <stp>VOLUME</stp>
        <stp>.SPXW250930C5690</stp>
        <tr r="R104" s="2"/>
      </tp>
      <tp t="s">
        <v>N/A</v>
        <stp/>
        <stp>VOLUME</stp>
        <stp>.SPXW250829C5700</stp>
        <tr r="P103" s="2"/>
      </tp>
      <tp>
        <v>142</v>
        <stp/>
        <stp>VOLUME</stp>
        <stp>.SPXW250508C5510</stp>
        <tr r="E122" s="2"/>
        <tr r="E122" s="2"/>
      </tp>
      <tp>
        <v>150</v>
        <stp/>
        <stp>VOLUME</stp>
        <stp>.SPXW250509C5500</stp>
        <tr r="BC122" s="1"/>
        <tr r="BC122" s="1"/>
      </tp>
      <tp>
        <v>14</v>
        <stp/>
        <stp>VOLUME</stp>
        <stp>.SPXW250530C5690</stp>
        <tr r="I104" s="2"/>
        <tr r="I104" s="2"/>
      </tp>
      <tp>
        <v>10</v>
        <stp/>
        <stp>VOLUME</stp>
        <stp>.SPXW250731C5680</stp>
        <tr r="N105" s="2"/>
        <tr r="N105" s="2"/>
      </tp>
      <tp t="s">
        <v>N/A</v>
        <stp/>
        <stp>VOLUME</stp>
        <stp>.SPXW250630C5690</stp>
        <tr r="L104" s="2"/>
      </tp>
      <tp t="s">
        <v>N/A</v>
        <stp/>
        <stp>VOLUME</stp>
        <stp>.SPXW251128C5710</stp>
        <tr r="V102" s="2"/>
      </tp>
      <tp t="s">
        <v>N/A</v>
        <stp/>
        <stp>VOLUME</stp>
        <stp>.SPXW251031C5680</stp>
        <tr r="T105" s="2"/>
      </tp>
      <tp t="s">
        <v>N/A</v>
        <stp/>
        <stp>VOLUME</stp>
        <stp>.SPXW251231C5680</stp>
        <tr r="X105" s="2"/>
      </tp>
      <tp t="s">
        <v>N/A</v>
        <stp/>
        <stp>VOLUME</stp>
        <stp>.SPXW251128P5710</stp>
        <tr r="V102" s="2"/>
      </tp>
      <tp t="s">
        <v>N/A</v>
        <stp/>
        <stp>VOLUME</stp>
        <stp>.SPXW251031P5680</stp>
        <tr r="T105" s="2"/>
      </tp>
      <tp t="s">
        <v>N/A</v>
        <stp/>
        <stp>VOLUME</stp>
        <stp>.SPXW251231P5680</stp>
        <tr r="X105" s="2"/>
      </tp>
      <tp t="s">
        <v>N/A</v>
        <stp/>
        <stp>VOLUME</stp>
        <stp>.SPXW250930P5690</stp>
        <tr r="R104" s="2"/>
      </tp>
      <tp>
        <v>312</v>
        <stp/>
        <stp>VOLUME</stp>
        <stp>.SPXW250829P5700</stp>
        <tr r="P103" s="2"/>
        <tr r="P103" s="2"/>
      </tp>
      <tp>
        <v>111</v>
        <stp/>
        <stp>VOLUME</stp>
        <stp>.SPXW250508P5510</stp>
        <tr r="E122" s="2"/>
        <tr r="E122" s="2"/>
      </tp>
      <tp>
        <v>2801</v>
        <stp/>
        <stp>VOLUME</stp>
        <stp>.SPXW250509P5500</stp>
        <tr r="BD122" s="1"/>
        <tr r="BD122" s="1"/>
      </tp>
      <tp>
        <v>6</v>
        <stp/>
        <stp>VOLUME</stp>
        <stp>.SPXW250530P5690</stp>
        <tr r="I104" s="2"/>
        <tr r="I104" s="2"/>
      </tp>
      <tp t="s">
        <v>N/A</v>
        <stp/>
        <stp>VOLUME</stp>
        <stp>.SPXW250731P5680</stp>
        <tr r="N105" s="2"/>
      </tp>
      <tp t="s">
        <v>N/A</v>
        <stp/>
        <stp>VOLUME</stp>
        <stp>.SPXW250630P5690</stp>
        <tr r="L104" s="2"/>
      </tp>
      <tp>
        <v>4</v>
        <stp/>
        <stp>VOLUME</stp>
        <stp>.SPXW250829C5730</stp>
        <tr r="P100" s="2"/>
        <tr r="P100" s="2"/>
      </tp>
      <tp>
        <v>25</v>
        <stp/>
        <stp>VOLUME</stp>
        <stp>.SPXW250508C5520</stp>
        <tr r="E121" s="2"/>
        <tr r="E121" s="2"/>
      </tp>
      <tp>
        <v>41</v>
        <stp/>
        <stp>VOLUME</stp>
        <stp>.SPXW250509C5530</stp>
        <tr r="BC119" s="1"/>
        <tr r="BC119" s="1"/>
      </tp>
      <tp t="s">
        <v>N/A</v>
        <stp/>
        <stp>VOLUME</stp>
        <stp>.SPXW251128C5720</stp>
        <tr r="V101" s="2"/>
      </tp>
      <tp t="s">
        <v>N/A</v>
        <stp/>
        <stp>VOLUME</stp>
        <stp>.SPXW251128P5720</stp>
        <tr r="V101" s="2"/>
      </tp>
      <tp t="s">
        <v>N/A</v>
        <stp/>
        <stp>VOLUME</stp>
        <stp>.SPXW250829P5730</stp>
        <tr r="P100" s="2"/>
      </tp>
      <tp>
        <v>280</v>
        <stp/>
        <stp>VOLUME</stp>
        <stp>.SPXW250508P5520</stp>
        <tr r="E121" s="2"/>
        <tr r="E121" s="2"/>
      </tp>
      <tp>
        <v>161</v>
        <stp/>
        <stp>VOLUME</stp>
        <stp>.SPXW250509P5530</stp>
        <tr r="BD119" s="1"/>
        <tr r="BD119" s="1"/>
      </tp>
      <tp t="s">
        <v>N/A</v>
        <stp/>
        <stp>VOLUME</stp>
        <stp>.SPXW250829C5720</stp>
        <tr r="P101" s="2"/>
      </tp>
      <tp>
        <v>29</v>
        <stp/>
        <stp>VOLUME</stp>
        <stp>.SPXW250508C5530</stp>
        <tr r="E120" s="2"/>
        <tr r="E120" s="2"/>
      </tp>
      <tp>
        <v>18</v>
        <stp/>
        <stp>VOLUME</stp>
        <stp>.SPXW250509C5520</stp>
        <tr r="BC120" s="1"/>
        <tr r="BC120" s="1"/>
      </tp>
      <tp t="s">
        <v>N/A</v>
        <stp/>
        <stp>VOLUME</stp>
        <stp>.SPXW251128C5730</stp>
        <tr r="V100" s="2"/>
      </tp>
      <tp t="s">
        <v>N/A</v>
        <stp/>
        <stp>VOLUME</stp>
        <stp>.SPXW251128P5730</stp>
        <tr r="V100" s="2"/>
      </tp>
      <tp t="s">
        <v>N/A</v>
        <stp/>
        <stp>VOLUME</stp>
        <stp>.SPXW250829P5720</stp>
        <tr r="P101" s="2"/>
      </tp>
      <tp>
        <v>722</v>
        <stp/>
        <stp>VOLUME</stp>
        <stp>.SPXW250508P5530</stp>
        <tr r="E120" s="2"/>
        <tr r="E120" s="2"/>
      </tp>
      <tp>
        <v>175</v>
        <stp/>
        <stp>VOLUME</stp>
        <stp>.SPXW250509P5520</stp>
        <tr r="BD120" s="1"/>
        <tr r="BD120" s="1"/>
      </tp>
      <tp t="s">
        <v>N/A</v>
        <stp/>
        <stp>VOLUME</stp>
        <stp>.SPXW250829C5750</stp>
        <tr r="P98" s="2"/>
      </tp>
      <tp>
        <v>24</v>
        <stp/>
        <stp>VOLUME</stp>
        <stp>.SPXW250508C5540</stp>
        <tr r="E119" s="2"/>
        <tr r="E119" s="2"/>
      </tp>
      <tp>
        <v>125</v>
        <stp/>
        <stp>VOLUME</stp>
        <stp>.SPXW250509C5550</stp>
        <tr r="BC117" s="1"/>
        <tr r="BC117" s="1"/>
      </tp>
      <tp t="s">
        <v>N/A</v>
        <stp/>
        <stp>VOLUME</stp>
        <stp>.SPXW251128C5740</stp>
        <tr r="V99" s="2"/>
      </tp>
      <tp t="s">
        <v>N/A</v>
        <stp/>
        <stp>VOLUME</stp>
        <stp>.SPXW251128P5740</stp>
        <tr r="V99" s="2"/>
      </tp>
      <tp>
        <v>5</v>
        <stp/>
        <stp>VOLUME</stp>
        <stp>.SPXW250829P5750</stp>
        <tr r="P98" s="2"/>
        <tr r="P98" s="2"/>
      </tp>
      <tp>
        <v>118</v>
        <stp/>
        <stp>VOLUME</stp>
        <stp>.SPXW250508P5540</stp>
        <tr r="E119" s="2"/>
        <tr r="E119" s="2"/>
      </tp>
      <tp>
        <v>662</v>
        <stp/>
        <stp>VOLUME</stp>
        <stp>.SPXW250509P5550</stp>
        <tr r="BD117" s="1"/>
        <tr r="BD117" s="1"/>
      </tp>
      <tp t="s">
        <v>N/A</v>
        <stp/>
        <stp>VOLUME</stp>
        <stp>.SPXW250829C5740</stp>
        <tr r="P99" s="2"/>
      </tp>
      <tp>
        <v>185</v>
        <stp/>
        <stp>VOLUME</stp>
        <stp>.SPXW250508C5550</stp>
        <tr r="E118" s="2"/>
        <tr r="E118" s="2"/>
      </tp>
      <tp>
        <v>20</v>
        <stp/>
        <stp>VOLUME</stp>
        <stp>.SPXW250509C5540</stp>
        <tr r="BC118" s="1"/>
        <tr r="BC118" s="1"/>
      </tp>
      <tp t="s">
        <v>N/A</v>
        <stp/>
        <stp>VOLUME</stp>
        <stp>.SPXW251128C5750</stp>
        <tr r="V98" s="2"/>
      </tp>
      <tp t="s">
        <v>N/A</v>
        <stp/>
        <stp>VOLUME</stp>
        <stp>.SPXW251128P5750</stp>
        <tr r="V98" s="2"/>
      </tp>
      <tp t="s">
        <v>N/A</v>
        <stp/>
        <stp>VOLUME</stp>
        <stp>.SPXW250829P5740</stp>
        <tr r="P99" s="2"/>
      </tp>
      <tp>
        <v>834</v>
        <stp/>
        <stp>VOLUME</stp>
        <stp>.SPXW250508P5550</stp>
        <tr r="E118" s="2"/>
        <tr r="E118" s="2"/>
      </tp>
      <tp>
        <v>196</v>
        <stp/>
        <stp>VOLUME</stp>
        <stp>.SPXW250509P5540</stp>
        <tr r="BD118" s="1"/>
        <tr r="BD118" s="1"/>
      </tp>
      <tp t="s">
        <v>N/A</v>
        <stp/>
        <stp>VOLUME</stp>
        <stp>.SPXW250829C5770</stp>
        <tr r="P96" s="2"/>
      </tp>
      <tp>
        <v>2809</v>
        <stp/>
        <stp>VOLUME</stp>
        <stp>.SPXW250506C5580</stp>
        <tr r="BA114" s="1"/>
        <tr r="BA114" s="1"/>
      </tp>
      <tp>
        <v>712</v>
        <stp/>
        <stp>VOLUME</stp>
        <stp>.SPXW250507C5590</stp>
        <tr r="D114" s="2"/>
        <tr r="D114" s="2"/>
      </tp>
      <tp>
        <v>67</v>
        <stp/>
        <stp>VOLUME</stp>
        <stp>.SPXW250508C5560</stp>
        <tr r="E117" s="2"/>
        <tr r="E117" s="2"/>
      </tp>
      <tp>
        <v>36</v>
        <stp/>
        <stp>VOLUME</stp>
        <stp>.SPXW250509C5570</stp>
        <tr r="BC115" s="1"/>
        <tr r="BC115" s="1"/>
      </tp>
      <tp>
        <v>15</v>
        <stp/>
        <stp>VOLUME</stp>
        <stp>.SPXW250516C5480</stp>
        <tr r="BE124" s="1"/>
        <tr r="BE124" s="1"/>
      </tp>
      <tp t="s">
        <v>N/A</v>
        <stp/>
        <stp>VOLUME</stp>
        <stp>.SPXW250606C5580</stp>
        <tr r="J115" s="2"/>
      </tp>
      <tp t="s">
        <v>N/A</v>
        <stp/>
        <stp>VOLUME</stp>
        <stp>.SPXW251128C5760</stp>
        <tr r="V97" s="2"/>
      </tp>
      <tp t="s">
        <v>N/A</v>
        <stp/>
        <stp>VOLUME</stp>
        <stp>.SPXW251128P5760</stp>
        <tr r="V97" s="2"/>
      </tp>
      <tp t="s">
        <v>N/A</v>
        <stp/>
        <stp>VOLUME</stp>
        <stp>.SPXW250829P5770</stp>
        <tr r="P96" s="2"/>
      </tp>
      <tp>
        <v>52196</v>
        <stp/>
        <stp>VOLUME</stp>
        <stp>.SPXW250506P5580</stp>
        <tr r="BB114" s="1"/>
        <tr r="BB114" s="1"/>
      </tp>
      <tp>
        <v>2933</v>
        <stp/>
        <stp>VOLUME</stp>
        <stp>.SPXW250507P5590</stp>
        <tr r="D114" s="2"/>
        <tr r="D114" s="2"/>
      </tp>
      <tp>
        <v>1381</v>
        <stp/>
        <stp>VOLUME</stp>
        <stp>.SPXW250508P5560</stp>
        <tr r="E117" s="2"/>
        <tr r="E117" s="2"/>
      </tp>
      <tp>
        <v>193</v>
        <stp/>
        <stp>VOLUME</stp>
        <stp>.SPXW250509P5570</stp>
        <tr r="BD115" s="1"/>
        <tr r="BD115" s="1"/>
      </tp>
      <tp>
        <v>58</v>
        <stp/>
        <stp>VOLUME</stp>
        <stp>.SPXW250516P5480</stp>
        <tr r="BF124" s="1"/>
        <tr r="BF124" s="1"/>
      </tp>
      <tp t="s">
        <v>N/A</v>
        <stp/>
        <stp>VOLUME</stp>
        <stp>.SPXW250606P5580</stp>
        <tr r="J115" s="2"/>
      </tp>
      <tp t="s">
        <v>N/A</v>
        <stp/>
        <stp>VOLUME</stp>
        <stp>.SPXW250829C5760</stp>
        <tr r="P97" s="2"/>
      </tp>
      <tp>
        <v>5575</v>
        <stp/>
        <stp>VOLUME</stp>
        <stp>.SPXW250506C5590</stp>
        <tr r="BA113" s="1"/>
        <tr r="BA113" s="1"/>
      </tp>
      <tp>
        <v>235</v>
        <stp/>
        <stp>VOLUME</stp>
        <stp>.SPXW250507C5580</stp>
        <tr r="D115" s="2"/>
        <tr r="D115" s="2"/>
      </tp>
      <tp>
        <v>55</v>
        <stp/>
        <stp>VOLUME</stp>
        <stp>.SPXW250508C5570</stp>
        <tr r="E116" s="2"/>
        <tr r="E116" s="2"/>
      </tp>
      <tp>
        <v>41</v>
        <stp/>
        <stp>VOLUME</stp>
        <stp>.SPXW250509C5560</stp>
        <tr r="BC116" s="1"/>
        <tr r="BC116" s="1"/>
      </tp>
      <tp>
        <v>2</v>
        <stp/>
        <stp>VOLUME</stp>
        <stp>.SPXW250516C5490</stp>
        <tr r="BE123" s="1"/>
        <tr r="BE123" s="1"/>
      </tp>
      <tp>
        <v>66</v>
        <stp/>
        <stp>VOLUME</stp>
        <stp>.SPXW250606C5590</stp>
        <tr r="J114" s="2"/>
        <tr r="J114" s="2"/>
      </tp>
      <tp t="s">
        <v>N/A</v>
        <stp/>
        <stp>VOLUME</stp>
        <stp>.SPXW251128C5770</stp>
        <tr r="V96" s="2"/>
      </tp>
      <tp t="s">
        <v>N/A</v>
        <stp/>
        <stp>VOLUME</stp>
        <stp>.SPXW251128P5770</stp>
        <tr r="V96" s="2"/>
      </tp>
      <tp t="s">
        <v>N/A</v>
        <stp/>
        <stp>VOLUME</stp>
        <stp>.SPXW250829P5760</stp>
        <tr r="P97" s="2"/>
      </tp>
      <tp>
        <v>55327</v>
        <stp/>
        <stp>VOLUME</stp>
        <stp>.SPXW250506P5590</stp>
        <tr r="BB113" s="1"/>
        <tr r="BB113" s="1"/>
      </tp>
      <tp>
        <v>2321</v>
        <stp/>
        <stp>VOLUME</stp>
        <stp>.SPXW250507P5580</stp>
        <tr r="D115" s="2"/>
        <tr r="D115" s="2"/>
      </tp>
      <tp>
        <v>1216</v>
        <stp/>
        <stp>VOLUME</stp>
        <stp>.SPXW250508P5570</stp>
        <tr r="E116" s="2"/>
        <tr r="E116" s="2"/>
      </tp>
      <tp>
        <v>130</v>
        <stp/>
        <stp>VOLUME</stp>
        <stp>.SPXW250509P5560</stp>
        <tr r="BD116" s="1"/>
        <tr r="BD116" s="1"/>
      </tp>
      <tp>
        <v>79</v>
        <stp/>
        <stp>VOLUME</stp>
        <stp>.SPXW250516P5490</stp>
        <tr r="BF123" s="1"/>
        <tr r="BF123" s="1"/>
      </tp>
      <tp>
        <v>3</v>
        <stp/>
        <stp>VOLUME</stp>
        <stp>.SPXW250606P5590</stp>
        <tr r="J114" s="2"/>
        <tr r="J114" s="2"/>
      </tp>
      <tp t="s">
        <v>N/A</v>
        <stp/>
        <stp>VOLUME</stp>
        <stp>.NDXP251231P19950</stp>
        <tr r="X158" s="2"/>
      </tp>
      <tp t="s">
        <v>N/A</v>
        <stp/>
        <stp>VOLUME</stp>
        <stp>.NDXP251128P20050</stp>
        <tr r="V154" s="2"/>
      </tp>
      <tp t="s">
        <v>N/A</v>
        <stp/>
        <stp>VOLUME</stp>
        <stp>.NDXP251031P19950</stp>
        <tr r="T158" s="2"/>
      </tp>
      <tp>
        <v>202</v>
        <stp/>
        <stp>VOLUME</stp>
        <stp>.SPXW250930C5600</stp>
        <tr r="R113" s="2"/>
        <tr r="R113" s="2"/>
      </tp>
      <tp t="s">
        <v>N/A</v>
        <stp/>
        <stp>VOLUME</stp>
        <stp>.SPXW250829C5790</stp>
        <tr r="P94" s="2"/>
      </tp>
      <tp>
        <v>681</v>
        <stp/>
        <stp>VOLUME</stp>
        <stp>.SPXW250506C5560</stp>
        <tr r="BA116" s="1"/>
        <tr r="BA116" s="1"/>
      </tp>
      <tp>
        <v>105</v>
        <stp/>
        <stp>VOLUME</stp>
        <stp>.SPXW250507C5570</stp>
        <tr r="D116" s="2"/>
        <tr r="D116" s="2"/>
      </tp>
      <tp>
        <v>97</v>
        <stp/>
        <stp>VOLUME</stp>
        <stp>.SPXW250508C5580</stp>
        <tr r="E115" s="2"/>
        <tr r="E115" s="2"/>
      </tp>
      <tp>
        <v>114</v>
        <stp/>
        <stp>VOLUME</stp>
        <stp>.SPXW250509C5590</stp>
        <tr r="BC113" s="1"/>
        <tr r="BC113" s="1"/>
      </tp>
      <tp>
        <v>1</v>
        <stp/>
        <stp>VOLUME</stp>
        <stp>.SPXW250516C5460</stp>
        <tr r="BE126" s="1"/>
        <tr r="BE126" s="1"/>
      </tp>
      <tp>
        <v>164</v>
        <stp/>
        <stp>VOLUME</stp>
        <stp>.SPXW250530C5600</stp>
        <tr r="I113" s="2"/>
        <tr r="I113" s="2"/>
      </tp>
      <tp t="s">
        <v>N/A</v>
        <stp/>
        <stp>VOLUME</stp>
        <stp>.SPXW250731C5610</stp>
        <tr r="N112" s="2"/>
      </tp>
      <tp>
        <v>1</v>
        <stp/>
        <stp>VOLUME</stp>
        <stp>.SPXW250606C5560</stp>
        <tr r="J117" s="2"/>
        <tr r="J117" s="2"/>
      </tp>
      <tp>
        <v>18</v>
        <stp/>
        <stp>VOLUME</stp>
        <stp>.SPXW250630C5600</stp>
        <tr r="L113" s="2"/>
        <tr r="L113" s="2"/>
      </tp>
      <tp t="s">
        <v>N/A</v>
        <stp/>
        <stp>VOLUME</stp>
        <stp>.SPXW251128C5780</stp>
        <tr r="V95" s="2"/>
      </tp>
      <tp t="s">
        <v>N/A</v>
        <stp/>
        <stp>VOLUME</stp>
        <stp>.SPXW251031C5610</stp>
        <tr r="T112" s="2"/>
      </tp>
      <tp t="s">
        <v>N/A</v>
        <stp/>
        <stp>VOLUME</stp>
        <stp>.SPXW251231C5610</stp>
        <tr r="X112" s="2"/>
      </tp>
      <tp t="s">
        <v>N/A</v>
        <stp/>
        <stp>VOLUME</stp>
        <stp>.SPXW251128P5780</stp>
        <tr r="V95" s="2"/>
      </tp>
      <tp t="s">
        <v>N/A</v>
        <stp/>
        <stp>VOLUME</stp>
        <stp>.SPXW251031P5610</stp>
        <tr r="T112" s="2"/>
      </tp>
      <tp t="s">
        <v>N/A</v>
        <stp/>
        <stp>VOLUME</stp>
        <stp>.SPXW251231P5610</stp>
        <tr r="X112" s="2"/>
      </tp>
      <tp>
        <v>88</v>
        <stp/>
        <stp>VOLUME</stp>
        <stp>.SPXW250930P5600</stp>
        <tr r="R113" s="2"/>
        <tr r="R113" s="2"/>
      </tp>
      <tp t="s">
        <v>N/A</v>
        <stp/>
        <stp>VOLUME</stp>
        <stp>.SPXW250829P5790</stp>
        <tr r="P94" s="2"/>
      </tp>
      <tp>
        <v>26973</v>
        <stp/>
        <stp>VOLUME</stp>
        <stp>.SPXW250506P5560</stp>
        <tr r="BB116" s="1"/>
        <tr r="BB116" s="1"/>
      </tp>
      <tp>
        <v>1414</v>
        <stp/>
        <stp>VOLUME</stp>
        <stp>.SPXW250507P5570</stp>
        <tr r="D116" s="2"/>
        <tr r="D116" s="2"/>
      </tp>
      <tp>
        <v>227</v>
        <stp/>
        <stp>VOLUME</stp>
        <stp>.SPXW250508P5580</stp>
        <tr r="E115" s="2"/>
        <tr r="E115" s="2"/>
      </tp>
      <tp>
        <v>443</v>
        <stp/>
        <stp>VOLUME</stp>
        <stp>.SPXW250509P5590</stp>
        <tr r="BD113" s="1"/>
        <tr r="BD113" s="1"/>
      </tp>
      <tp>
        <v>60</v>
        <stp/>
        <stp>VOLUME</stp>
        <stp>.SPXW250516P5460</stp>
        <tr r="BF126" s="1"/>
        <tr r="BF126" s="1"/>
      </tp>
      <tp>
        <v>592</v>
        <stp/>
        <stp>VOLUME</stp>
        <stp>.SPXW250530P5600</stp>
        <tr r="I113" s="2"/>
        <tr r="I113" s="2"/>
      </tp>
      <tp>
        <v>2</v>
        <stp/>
        <stp>VOLUME</stp>
        <stp>.SPXW250731P5610</stp>
        <tr r="N112" s="2"/>
        <tr r="N112" s="2"/>
      </tp>
      <tp t="s">
        <v>N/A</v>
        <stp/>
        <stp>VOLUME</stp>
        <stp>.SPXW250606P5560</stp>
        <tr r="J117" s="2"/>
      </tp>
      <tp>
        <v>97</v>
        <stp/>
        <stp>VOLUME</stp>
        <stp>.SPXW250630P5600</stp>
        <tr r="L113" s="2"/>
        <tr r="L113" s="2"/>
      </tp>
      <tp t="s">
        <v>N/A</v>
        <stp/>
        <stp>VOLUME</stp>
        <stp>.NDXP250829P20150</stp>
        <tr r="P150" s="2"/>
      </tp>
      <tp t="s">
        <v>N/A</v>
        <stp/>
        <stp>VOLUME</stp>
        <stp>.NDXP250829P19150</stp>
        <tr r="P190" s="2"/>
      </tp>
      <tp t="s">
        <v>N/A</v>
        <stp/>
        <stp>VOLUME</stp>
        <stp>.NDXP250930P19850</stp>
        <tr r="R162" s="2"/>
      </tp>
      <tp t="s">
        <v>N/A</v>
        <stp/>
        <stp>VOLUME</stp>
        <stp>.NDXP250630P19850</stp>
        <tr r="L162" s="2"/>
      </tp>
      <tp t="s">
        <v>N/A</v>
        <stp/>
        <stp>VOLUME</stp>
        <stp>.NDXP250508P20050</stp>
        <tr r="E154" s="2"/>
      </tp>
      <tp t="s">
        <v>N/A</v>
        <stp/>
        <stp>VOLUME</stp>
        <stp>.NDXP250509P20150</stp>
        <tr r="BD149" s="1"/>
      </tp>
      <tp t="s">
        <v>N/A</v>
        <stp/>
        <stp>VOLUME</stp>
        <stp>.NDXP250731P19950</stp>
        <tr r="N158" s="2"/>
      </tp>
      <tp>
        <v>4</v>
        <stp/>
        <stp>VOLUME</stp>
        <stp>.NDXP250509P19150</stp>
        <tr r="BD189" s="1"/>
        <tr r="BD189" s="1"/>
      </tp>
      <tp t="s">
        <v>N/A</v>
        <stp/>
        <stp>VOLUME</stp>
        <stp>.NDXP250530P19850</stp>
        <tr r="I162" s="2"/>
      </tp>
      <tp t="s">
        <v>N/A</v>
        <stp/>
        <stp>VOLUME</stp>
        <stp>.SPXW250930C5610</stp>
        <tr r="R112" s="2"/>
      </tp>
      <tp t="s">
        <v>N/A</v>
        <stp/>
        <stp>VOLUME</stp>
        <stp>.SPXW250829C5780</stp>
        <tr r="P95" s="2"/>
      </tp>
      <tp>
        <v>1481</v>
        <stp/>
        <stp>VOLUME</stp>
        <stp>.SPXW250506C5570</stp>
        <tr r="BA115" s="1"/>
        <tr r="BA115" s="1"/>
      </tp>
      <tp>
        <v>373</v>
        <stp/>
        <stp>VOLUME</stp>
        <stp>.SPXW250507C5560</stp>
        <tr r="D117" s="2"/>
        <tr r="D117" s="2"/>
      </tp>
      <tp>
        <v>92</v>
        <stp/>
        <stp>VOLUME</stp>
        <stp>.SPXW250508C5590</stp>
        <tr r="E114" s="2"/>
        <tr r="E114" s="2"/>
      </tp>
      <tp>
        <v>49</v>
        <stp/>
        <stp>VOLUME</stp>
        <stp>.SPXW250509C5580</stp>
        <tr r="BC114" s="1"/>
        <tr r="BC114" s="1"/>
      </tp>
      <tp t="s">
        <v>N/A</v>
        <stp/>
        <stp>VOLUME</stp>
        <stp>.SPXW250516C5470</stp>
        <tr r="BE125" s="1"/>
      </tp>
      <tp>
        <v>6</v>
        <stp/>
        <stp>VOLUME</stp>
        <stp>.SPXW250530C5610</stp>
        <tr r="I112" s="2"/>
        <tr r="I112" s="2"/>
      </tp>
      <tp>
        <v>8</v>
        <stp/>
        <stp>VOLUME</stp>
        <stp>.SPXW250731C5600</stp>
        <tr r="N113" s="2"/>
        <tr r="N113" s="2"/>
      </tp>
      <tp>
        <v>1</v>
        <stp/>
        <stp>VOLUME</stp>
        <stp>.SPXW250606C5570</stp>
        <tr r="J116" s="2"/>
        <tr r="J116" s="2"/>
      </tp>
      <tp>
        <v>2</v>
        <stp/>
        <stp>VOLUME</stp>
        <stp>.SPXW250630C5610</stp>
        <tr r="L112" s="2"/>
        <tr r="L112" s="2"/>
      </tp>
      <tp t="s">
        <v>N/A</v>
        <stp/>
        <stp>VOLUME</stp>
        <stp>.SPXW251128C5790</stp>
        <tr r="V94" s="2"/>
      </tp>
      <tp t="s">
        <v>N/A</v>
        <stp/>
        <stp>VOLUME</stp>
        <stp>.SPXW251031C5600</stp>
        <tr r="T113" s="2"/>
      </tp>
      <tp t="s">
        <v>N/A</v>
        <stp/>
        <stp>VOLUME</stp>
        <stp>.SPXW251231C5600</stp>
        <tr r="X113" s="2"/>
      </tp>
      <tp t="s">
        <v>N/A</v>
        <stp/>
        <stp>VOLUME</stp>
        <stp>.SPXW251128P5790</stp>
        <tr r="V94" s="2"/>
      </tp>
      <tp>
        <v>6</v>
        <stp/>
        <stp>VOLUME</stp>
        <stp>.SPXW251031P5600</stp>
        <tr r="T113" s="2"/>
        <tr r="T113" s="2"/>
      </tp>
      <tp>
        <v>1</v>
        <stp/>
        <stp>VOLUME</stp>
        <stp>.SPXW251231P5600</stp>
        <tr r="X113" s="2"/>
        <tr r="X113" s="2"/>
      </tp>
      <tp>
        <v>1</v>
        <stp/>
        <stp>VOLUME</stp>
        <stp>.SPXW250930P5610</stp>
        <tr r="R112" s="2"/>
        <tr r="R112" s="2"/>
      </tp>
      <tp t="s">
        <v>N/A</v>
        <stp/>
        <stp>VOLUME</stp>
        <stp>.SPXW250829P5780</stp>
        <tr r="P95" s="2"/>
      </tp>
      <tp>
        <v>38428</v>
        <stp/>
        <stp>VOLUME</stp>
        <stp>.SPXW250506P5570</stp>
        <tr r="BB115" s="1"/>
        <tr r="BB115" s="1"/>
      </tp>
      <tp>
        <v>2242</v>
        <stp/>
        <stp>VOLUME</stp>
        <stp>.SPXW250507P5560</stp>
        <tr r="D117" s="2"/>
        <tr r="D117" s="2"/>
      </tp>
      <tp>
        <v>203</v>
        <stp/>
        <stp>VOLUME</stp>
        <stp>.SPXW250508P5590</stp>
        <tr r="E114" s="2"/>
        <tr r="E114" s="2"/>
      </tp>
      <tp>
        <v>148</v>
        <stp/>
        <stp>VOLUME</stp>
        <stp>.SPXW250509P5580</stp>
        <tr r="BD114" s="1"/>
        <tr r="BD114" s="1"/>
      </tp>
      <tp>
        <v>106</v>
        <stp/>
        <stp>VOLUME</stp>
        <stp>.SPXW250516P5470</stp>
        <tr r="BF125" s="1"/>
        <tr r="BF125" s="1"/>
      </tp>
      <tp>
        <v>321</v>
        <stp/>
        <stp>VOLUME</stp>
        <stp>.SPXW250530P5610</stp>
        <tr r="I112" s="2"/>
        <tr r="I112" s="2"/>
      </tp>
      <tp>
        <v>16</v>
        <stp/>
        <stp>VOLUME</stp>
        <stp>.SPXW250731P5600</stp>
        <tr r="N113" s="2"/>
        <tr r="N113" s="2"/>
      </tp>
      <tp>
        <v>2</v>
        <stp/>
        <stp>VOLUME</stp>
        <stp>.SPXW250606P5570</stp>
        <tr r="J116" s="2"/>
        <tr r="J116" s="2"/>
      </tp>
      <tp t="s">
        <v>N/A</v>
        <stp/>
        <stp>VOLUME</stp>
        <stp>.SPXW250630P5610</stp>
        <tr r="L112" s="2"/>
      </tp>
      <tp t="s">
        <v>N/A</v>
        <stp/>
        <stp>VOLUME</stp>
        <stp>.NDXP251231P19975</stp>
        <tr r="X157" s="2"/>
      </tp>
      <tp t="s">
        <v>N/A</v>
        <stp/>
        <stp>VOLUME</stp>
        <stp>.NDXP251128P20075</stp>
        <tr r="V153" s="2"/>
      </tp>
      <tp t="s">
        <v>N/A</v>
        <stp/>
        <stp>VOLUME</stp>
        <stp>.NDXP251031P19975</stp>
        <tr r="T157" s="2"/>
      </tp>
      <tp t="s">
        <v>N/A</v>
        <stp/>
        <stp>VOLUME</stp>
        <stp>.SPXW250930C5620</stp>
        <tr r="R111" s="2"/>
      </tp>
      <tp>
        <v>481</v>
        <stp/>
        <stp>VOLUME</stp>
        <stp>.SPXW250506C5540</stp>
        <tr r="BA118" s="1"/>
        <tr r="BA118" s="1"/>
      </tp>
      <tp>
        <v>496</v>
        <stp/>
        <stp>VOLUME</stp>
        <stp>.SPXW250507C5550</stp>
        <tr r="D118" s="2"/>
        <tr r="D118" s="2"/>
      </tp>
      <tp t="s">
        <v>N/A</v>
        <stp/>
        <stp>VOLUME</stp>
        <stp>.SPXW250516C5440</stp>
        <tr r="BE128" s="1"/>
      </tp>
      <tp>
        <v>11</v>
        <stp/>
        <stp>VOLUME</stp>
        <stp>.SPXW250530C5620</stp>
        <tr r="I111" s="2"/>
        <tr r="I111" s="2"/>
      </tp>
      <tp>
        <v>3</v>
        <stp/>
        <stp>VOLUME</stp>
        <stp>.SPXW250731C5630</stp>
        <tr r="N110" s="2"/>
        <tr r="N110" s="2"/>
      </tp>
      <tp>
        <v>4</v>
        <stp/>
        <stp>VOLUME</stp>
        <stp>.SPXW250606C5540</stp>
        <tr r="J119" s="2"/>
        <tr r="J119" s="2"/>
      </tp>
      <tp t="s">
        <v>N/A</v>
        <stp/>
        <stp>VOLUME</stp>
        <stp>.SPXW250630C5620</stp>
        <tr r="L111" s="2"/>
      </tp>
      <tp t="s">
        <v>N/A</v>
        <stp/>
        <stp>VOLUME</stp>
        <stp>.SPXW251031C5630</stp>
        <tr r="T110" s="2"/>
      </tp>
      <tp t="s">
        <v>N/A</v>
        <stp/>
        <stp>VOLUME</stp>
        <stp>.SPXW251231C5630</stp>
        <tr r="X110" s="2"/>
      </tp>
      <tp t="s">
        <v>N/A</v>
        <stp/>
        <stp>VOLUME</stp>
        <stp>.SPXW251031P5630</stp>
        <tr r="T110" s="2"/>
      </tp>
      <tp t="s">
        <v>N/A</v>
        <stp/>
        <stp>VOLUME</stp>
        <stp>.SPXW251231P5630</stp>
        <tr r="X110" s="2"/>
      </tp>
      <tp t="s">
        <v>N/A</v>
        <stp/>
        <stp>VOLUME</stp>
        <stp>.SPXW250930P5620</stp>
        <tr r="R111" s="2"/>
      </tp>
      <tp>
        <v>23210</v>
        <stp/>
        <stp>VOLUME</stp>
        <stp>.SPXW250506P5540</stp>
        <tr r="BB118" s="1"/>
        <tr r="BB118" s="1"/>
      </tp>
      <tp>
        <v>7496</v>
        <stp/>
        <stp>VOLUME</stp>
        <stp>.SPXW250507P5550</stp>
        <tr r="D118" s="2"/>
        <tr r="D118" s="2"/>
      </tp>
      <tp>
        <v>95</v>
        <stp/>
        <stp>VOLUME</stp>
        <stp>.SPXW250516P5440</stp>
        <tr r="BF128" s="1"/>
        <tr r="BF128" s="1"/>
      </tp>
      <tp>
        <v>328</v>
        <stp/>
        <stp>VOLUME</stp>
        <stp>.SPXW250530P5620</stp>
        <tr r="I111" s="2"/>
        <tr r="I111" s="2"/>
      </tp>
      <tp t="s">
        <v>N/A</v>
        <stp/>
        <stp>VOLUME</stp>
        <stp>.SPXW250731P5630</stp>
        <tr r="N110" s="2"/>
      </tp>
      <tp t="s">
        <v>N/A</v>
        <stp/>
        <stp>VOLUME</stp>
        <stp>.SPXW250606P5540</stp>
        <tr r="J119" s="2"/>
      </tp>
      <tp>
        <v>4</v>
        <stp/>
        <stp>VOLUME</stp>
        <stp>.SPXW250630P5620</stp>
        <tr r="L111" s="2"/>
        <tr r="L111" s="2"/>
      </tp>
      <tp t="s">
        <v>N/A</v>
        <stp/>
        <stp>VOLUME</stp>
        <stp>.NDXP250829P20175</stp>
        <tr r="P149" s="2"/>
      </tp>
      <tp t="s">
        <v>N/A</v>
        <stp/>
        <stp>VOLUME</stp>
        <stp>.NDXP250930P19875</stp>
        <tr r="R161" s="2"/>
      </tp>
      <tp t="s">
        <v>N/A</v>
        <stp/>
        <stp>VOLUME</stp>
        <stp>.NDXP250829P19175</stp>
        <tr r="P189" s="2"/>
      </tp>
      <tp t="s">
        <v>N/A</v>
        <stp/>
        <stp>VOLUME</stp>
        <stp>.NDXP250731P19975</stp>
        <tr r="N157" s="2"/>
      </tp>
      <tp t="s">
        <v>N/A</v>
        <stp/>
        <stp>VOLUME</stp>
        <stp>.NDXP250630P19875</stp>
        <tr r="L161" s="2"/>
      </tp>
      <tp>
        <v>1</v>
        <stp/>
        <stp>VOLUME</stp>
        <stp>.NDXP250508P20075</stp>
        <tr r="E153" s="2"/>
        <tr r="E153" s="2"/>
      </tp>
      <tp t="s">
        <v>N/A</v>
        <stp/>
        <stp>VOLUME</stp>
        <stp>.NDXP250509P20175</stp>
        <tr r="BD148" s="1"/>
      </tp>
      <tp>
        <v>1</v>
        <stp/>
        <stp>VOLUME</stp>
        <stp>.NDXP250509P19175</stp>
        <tr r="BD188" s="1"/>
        <tr r="BD188" s="1"/>
      </tp>
      <tp t="s">
        <v>N/A</v>
        <stp/>
        <stp>VOLUME</stp>
        <stp>.NDXP250530P19875</stp>
        <tr r="I161" s="2"/>
      </tp>
      <tp t="s">
        <v>N/A</v>
        <stp/>
        <stp>VOLUME</stp>
        <stp>.SPXW250930C5630</stp>
        <tr r="R110" s="2"/>
      </tp>
      <tp>
        <v>1356</v>
        <stp/>
        <stp>VOLUME</stp>
        <stp>.SPXW250506C5550</stp>
        <tr r="BA117" s="1"/>
        <tr r="BA117" s="1"/>
      </tp>
      <tp>
        <v>51</v>
        <stp/>
        <stp>VOLUME</stp>
        <stp>.SPXW250507C5540</stp>
        <tr r="D119" s="2"/>
        <tr r="D119" s="2"/>
      </tp>
      <tp>
        <v>45</v>
        <stp/>
        <stp>VOLUME</stp>
        <stp>.SPXW250516C5450</stp>
        <tr r="BE127" s="1"/>
        <tr r="BE127" s="1"/>
      </tp>
      <tp>
        <v>119</v>
        <stp/>
        <stp>VOLUME</stp>
        <stp>.SPXW250530C5630</stp>
        <tr r="I110" s="2"/>
        <tr r="I110" s="2"/>
      </tp>
      <tp t="s">
        <v>N/A</v>
        <stp/>
        <stp>VOLUME</stp>
        <stp>.SPXW250731C5620</stp>
        <tr r="N111" s="2"/>
      </tp>
      <tp>
        <v>3</v>
        <stp/>
        <stp>VOLUME</stp>
        <stp>.SPXW250606C5550</stp>
        <tr r="J118" s="2"/>
        <tr r="J118" s="2"/>
      </tp>
      <tp>
        <v>5</v>
        <stp/>
        <stp>VOLUME</stp>
        <stp>.SPXW250630C5630</stp>
        <tr r="L110" s="2"/>
        <tr r="L110" s="2"/>
      </tp>
      <tp t="s">
        <v>N/A</v>
        <stp/>
        <stp>VOLUME</stp>
        <stp>.SPXW251031C5620</stp>
        <tr r="T111" s="2"/>
      </tp>
      <tp t="s">
        <v>N/A</v>
        <stp/>
        <stp>VOLUME</stp>
        <stp>.SPXW251231C5620</stp>
        <tr r="X111" s="2"/>
      </tp>
      <tp>
        <v>6</v>
        <stp/>
        <stp>VOLUME</stp>
        <stp>.SPXW251031P5620</stp>
        <tr r="T111" s="2"/>
        <tr r="T111" s="2"/>
      </tp>
      <tp t="s">
        <v>N/A</v>
        <stp/>
        <stp>VOLUME</stp>
        <stp>.SPXW251231P5620</stp>
        <tr r="X111" s="2"/>
      </tp>
      <tp t="s">
        <v>N/A</v>
        <stp/>
        <stp>VOLUME</stp>
        <stp>.SPXW250930P5630</stp>
        <tr r="R110" s="2"/>
      </tp>
      <tp>
        <v>43747</v>
        <stp/>
        <stp>VOLUME</stp>
        <stp>.SPXW250506P5550</stp>
        <tr r="BB117" s="1"/>
        <tr r="BB117" s="1"/>
      </tp>
      <tp>
        <v>9176</v>
        <stp/>
        <stp>VOLUME</stp>
        <stp>.SPXW250507P5540</stp>
        <tr r="D119" s="2"/>
        <tr r="D119" s="2"/>
      </tp>
      <tp>
        <v>357</v>
        <stp/>
        <stp>VOLUME</stp>
        <stp>.SPXW250516P5450</stp>
        <tr r="BF127" s="1"/>
        <tr r="BF127" s="1"/>
      </tp>
      <tp>
        <v>7</v>
        <stp/>
        <stp>VOLUME</stp>
        <stp>.SPXW250530P5630</stp>
        <tr r="I110" s="2"/>
        <tr r="I110" s="2"/>
      </tp>
      <tp>
        <v>3</v>
        <stp/>
        <stp>VOLUME</stp>
        <stp>.SPXW250731P5620</stp>
        <tr r="N111" s="2"/>
        <tr r="N111" s="2"/>
      </tp>
      <tp>
        <v>4</v>
        <stp/>
        <stp>VOLUME</stp>
        <stp>.SPXW250606P5550</stp>
        <tr r="J118" s="2"/>
        <tr r="J118" s="2"/>
      </tp>
      <tp>
        <v>1</v>
        <stp/>
        <stp>VOLUME</stp>
        <stp>.SPXW250630P5630</stp>
        <tr r="L110" s="2"/>
        <tr r="L110" s="2"/>
      </tp>
      <tp t="s">
        <v>N/A</v>
        <stp/>
        <stp>VOLUME</stp>
        <stp>.QQQP500</stp>
        <tr r="G48" s="2"/>
        <tr r="F48" s="2"/>
        <tr r="C48" s="2"/>
        <tr r="B48" s="2"/>
      </tp>
      <tp t="s">
        <v>N/A</v>
        <stp/>
        <stp>VOLUME</stp>
        <stp>.QQQC500</stp>
        <tr r="G48" s="2"/>
        <tr r="F48" s="2"/>
        <tr r="C48" s="2"/>
        <tr r="B48" s="2"/>
      </tp>
      <tp t="s">
        <v>N/A</v>
        <stp/>
        <stp>VOLUME</stp>
        <stp>.QQQP501</stp>
        <tr r="G47" s="2"/>
        <tr r="F47" s="2"/>
        <tr r="C47" s="2"/>
        <tr r="B47" s="2"/>
      </tp>
      <tp t="s">
        <v>N/A</v>
        <stp/>
        <stp>VOLUME</stp>
        <stp>.QQQC501</stp>
        <tr r="G47" s="2"/>
        <tr r="F47" s="2"/>
        <tr r="C47" s="2"/>
        <tr r="B47" s="2"/>
      </tp>
      <tp t="s">
        <v>N/A</v>
        <stp/>
        <stp>VOLUME</stp>
        <stp>.QQQP502</stp>
        <tr r="G46" s="2"/>
        <tr r="F46" s="2"/>
        <tr r="C46" s="2"/>
        <tr r="B46" s="2"/>
      </tp>
      <tp t="s">
        <v>N/A</v>
        <stp/>
        <stp>VOLUME</stp>
        <stp>.QQQC502</stp>
        <tr r="G46" s="2"/>
        <tr r="F46" s="2"/>
        <tr r="C46" s="2"/>
        <tr r="B46" s="2"/>
      </tp>
      <tp t="s">
        <v>N/A</v>
        <stp/>
        <stp>VOLUME</stp>
        <stp>.NDXP250829P20100</stp>
        <tr r="P152" s="2"/>
      </tp>
      <tp t="s">
        <v>N/A</v>
        <stp/>
        <stp>VOLUME</stp>
        <stp>.NDXP250930P19800</stp>
        <tr r="R164" s="2"/>
      </tp>
      <tp>
        <v>1</v>
        <stp/>
        <stp>VOLUME</stp>
        <stp>.NDXP250630P19800</stp>
        <tr r="L164" s="2"/>
        <tr r="L164" s="2"/>
      </tp>
      <tp t="s">
        <v>N/A</v>
        <stp/>
        <stp>VOLUME</stp>
        <stp>.NDXP250508P20000</stp>
        <tr r="E156" s="2"/>
      </tp>
      <tp t="s">
        <v>N/A</v>
        <stp/>
        <stp>VOLUME</stp>
        <stp>.NDXP250509P20100</stp>
        <tr r="BD151" s="1"/>
      </tp>
      <tp t="s">
        <v>N/A</v>
        <stp/>
        <stp>VOLUME</stp>
        <stp>.NDXP250731P19900</stp>
        <tr r="N160" s="2"/>
      </tp>
      <tp>
        <v>1</v>
        <stp/>
        <stp>VOLUME</stp>
        <stp>.NDXP250530P19800</stp>
        <tr r="I164" s="2"/>
        <tr r="I164" s="2"/>
      </tp>
      <tp t="s">
        <v>N/A</v>
        <stp/>
        <stp>VOLUME</stp>
        <stp>.SPXW250930C5640</stp>
        <tr r="R109" s="2"/>
      </tp>
      <tp>
        <v>93</v>
        <stp/>
        <stp>VOLUME</stp>
        <stp>.SPXW250506C5520</stp>
        <tr r="BA120" s="1"/>
        <tr r="BA120" s="1"/>
      </tp>
      <tp>
        <v>28</v>
        <stp/>
        <stp>VOLUME</stp>
        <stp>.SPXW250507C5530</stp>
        <tr r="D120" s="2"/>
        <tr r="D120" s="2"/>
      </tp>
      <tp t="s">
        <v>N/A</v>
        <stp/>
        <stp>VOLUME</stp>
        <stp>.SPXW250516C5420</stp>
        <tr r="BE130" s="1"/>
      </tp>
      <tp>
        <v>12</v>
        <stp/>
        <stp>VOLUME</stp>
        <stp>.SPXW250530C5640</stp>
        <tr r="I109" s="2"/>
        <tr r="I109" s="2"/>
      </tp>
      <tp>
        <v>31</v>
        <stp/>
        <stp>VOLUME</stp>
        <stp>.SPXW250731C5650</stp>
        <tr r="N108" s="2"/>
        <tr r="N108" s="2"/>
      </tp>
      <tp>
        <v>1</v>
        <stp/>
        <stp>VOLUME</stp>
        <stp>.SPXW250606C5520</stp>
        <tr r="J121" s="2"/>
        <tr r="J121" s="2"/>
      </tp>
      <tp>
        <v>4</v>
        <stp/>
        <stp>VOLUME</stp>
        <stp>.SPXW250630C5640</stp>
        <tr r="L109" s="2"/>
        <tr r="L109" s="2"/>
      </tp>
      <tp t="s">
        <v>N/A</v>
        <stp/>
        <stp>VOLUME</stp>
        <stp>.SPXW251031C5650</stp>
        <tr r="T108" s="2"/>
      </tp>
      <tp t="s">
        <v>N/A</v>
        <stp/>
        <stp>VOLUME</stp>
        <stp>.SPXW251231C5650</stp>
        <tr r="X108" s="2"/>
      </tp>
      <tp t="s">
        <v>N/A</v>
        <stp/>
        <stp>VOLUME</stp>
        <stp>.SPXW251031P5650</stp>
        <tr r="T108" s="2"/>
      </tp>
      <tp t="s">
        <v>N/A</v>
        <stp/>
        <stp>VOLUME</stp>
        <stp>.SPXW251231P5650</stp>
        <tr r="X108" s="2"/>
      </tp>
      <tp t="s">
        <v>N/A</v>
        <stp/>
        <stp>VOLUME</stp>
        <stp>.SPXW250930P5640</stp>
        <tr r="R109" s="2"/>
      </tp>
      <tp>
        <v>12351</v>
        <stp/>
        <stp>VOLUME</stp>
        <stp>.SPXW250506P5520</stp>
        <tr r="BB120" s="1"/>
        <tr r="BB120" s="1"/>
      </tp>
      <tp>
        <v>2195</v>
        <stp/>
        <stp>VOLUME</stp>
        <stp>.SPXW250507P5530</stp>
        <tr r="D120" s="2"/>
        <tr r="D120" s="2"/>
      </tp>
      <tp>
        <v>53</v>
        <stp/>
        <stp>VOLUME</stp>
        <stp>.SPXW250516P5420</stp>
        <tr r="BF130" s="1"/>
        <tr r="BF130" s="1"/>
      </tp>
      <tp>
        <v>3</v>
        <stp/>
        <stp>VOLUME</stp>
        <stp>.SPXW250530P5640</stp>
        <tr r="I109" s="2"/>
        <tr r="I109" s="2"/>
      </tp>
      <tp>
        <v>16</v>
        <stp/>
        <stp>VOLUME</stp>
        <stp>.SPXW250731P5650</stp>
        <tr r="N108" s="2"/>
        <tr r="N108" s="2"/>
      </tp>
      <tp>
        <v>19</v>
        <stp/>
        <stp>VOLUME</stp>
        <stp>.SPXW250606P5520</stp>
        <tr r="J121" s="2"/>
        <tr r="J121" s="2"/>
      </tp>
      <tp>
        <v>32</v>
        <stp/>
        <stp>VOLUME</stp>
        <stp>.SPXW250630P5640</stp>
        <tr r="L109" s="2"/>
        <tr r="L109" s="2"/>
      </tp>
      <tp t="s">
        <v>N/A</v>
        <stp/>
        <stp>VOLUME</stp>
        <stp>.NDXP251231P19900</stp>
        <tr r="X160" s="2"/>
      </tp>
      <tp t="s">
        <v>N/A</v>
        <stp/>
        <stp>VOLUME</stp>
        <stp>.NDXP251128P20000</stp>
        <tr r="V156" s="2"/>
      </tp>
      <tp t="s">
        <v>N/A</v>
        <stp/>
        <stp>VOLUME</stp>
        <stp>.NDXP251031P19900</stp>
        <tr r="T160" s="2"/>
      </tp>
      <tp t="s">
        <v>N/A</v>
        <stp/>
        <stp>VOLUME</stp>
        <stp>.SPXW250930C5650</stp>
        <tr r="R108" s="2"/>
      </tp>
      <tp>
        <v>269</v>
        <stp/>
        <stp>VOLUME</stp>
        <stp>.SPXW250506C5530</stp>
        <tr r="BA119" s="1"/>
        <tr r="BA119" s="1"/>
      </tp>
      <tp>
        <v>169</v>
        <stp/>
        <stp>VOLUME</stp>
        <stp>.SPXW250507C5520</stp>
        <tr r="D121" s="2"/>
        <tr r="D121" s="2"/>
      </tp>
      <tp t="s">
        <v>N/A</v>
        <stp/>
        <stp>VOLUME</stp>
        <stp>.SPXW250516C5430</stp>
        <tr r="BE129" s="1"/>
      </tp>
      <tp>
        <v>1856</v>
        <stp/>
        <stp>VOLUME</stp>
        <stp>.SPXW250530C5650</stp>
        <tr r="I108" s="2"/>
        <tr r="I108" s="2"/>
      </tp>
      <tp t="s">
        <v>N/A</v>
        <stp/>
        <stp>VOLUME</stp>
        <stp>.SPXW250731C5640</stp>
        <tr r="N109" s="2"/>
      </tp>
      <tp t="s">
        <v>N/A</v>
        <stp/>
        <stp>VOLUME</stp>
        <stp>.SPXW250606C5530</stp>
        <tr r="J120" s="2"/>
      </tp>
      <tp>
        <v>227</v>
        <stp/>
        <stp>VOLUME</stp>
        <stp>.SPXW250630C5650</stp>
        <tr r="L108" s="2"/>
        <tr r="L108" s="2"/>
      </tp>
      <tp t="s">
        <v>N/A</v>
        <stp/>
        <stp>VOLUME</stp>
        <stp>.SPXW251031C5640</stp>
        <tr r="T109" s="2"/>
      </tp>
      <tp t="s">
        <v>N/A</v>
        <stp/>
        <stp>VOLUME</stp>
        <stp>.SPXW251231C5640</stp>
        <tr r="X109" s="2"/>
      </tp>
      <tp t="s">
        <v>N/A</v>
        <stp/>
        <stp>VOLUME</stp>
        <stp>.SPXW251031P5640</stp>
        <tr r="T109" s="2"/>
      </tp>
      <tp t="s">
        <v>N/A</v>
        <stp/>
        <stp>VOLUME</stp>
        <stp>.SPXW251231P5640</stp>
        <tr r="X109" s="2"/>
      </tp>
      <tp t="s">
        <v>N/A</v>
        <stp/>
        <stp>VOLUME</stp>
        <stp>.SPXW250930P5650</stp>
        <tr r="R108" s="2"/>
      </tp>
      <tp>
        <v>14989</v>
        <stp/>
        <stp>VOLUME</stp>
        <stp>.SPXW250506P5530</stp>
        <tr r="BB119" s="1"/>
        <tr r="BB119" s="1"/>
      </tp>
      <tp>
        <v>1821</v>
        <stp/>
        <stp>VOLUME</stp>
        <stp>.SPXW250507P5520</stp>
        <tr r="D121" s="2"/>
        <tr r="D121" s="2"/>
      </tp>
      <tp>
        <v>42</v>
        <stp/>
        <stp>VOLUME</stp>
        <stp>.SPXW250516P5430</stp>
        <tr r="BF129" s="1"/>
        <tr r="BF129" s="1"/>
      </tp>
      <tp>
        <v>17</v>
        <stp/>
        <stp>VOLUME</stp>
        <stp>.SPXW250530P5650</stp>
        <tr r="I108" s="2"/>
        <tr r="I108" s="2"/>
      </tp>
      <tp>
        <v>11</v>
        <stp/>
        <stp>VOLUME</stp>
        <stp>.SPXW250731P5640</stp>
        <tr r="N109" s="2"/>
        <tr r="N109" s="2"/>
      </tp>
      <tp>
        <v>10</v>
        <stp/>
        <stp>VOLUME</stp>
        <stp>.SPXW250606P5530</stp>
        <tr r="J120" s="2"/>
        <tr r="J120" s="2"/>
      </tp>
      <tp>
        <v>17</v>
        <stp/>
        <stp>VOLUME</stp>
        <stp>.SPXW250630P5650</stp>
        <tr r="L108" s="2"/>
        <tr r="L108" s="2"/>
      </tp>
      <tp t="s">
        <v>N/A</v>
        <stp/>
        <stp>VOLUME</stp>
        <stp>.NDXP250829P20125</stp>
        <tr r="P151" s="2"/>
      </tp>
      <tp t="s">
        <v>N/A</v>
        <stp/>
        <stp>VOLUME</stp>
        <stp>.NDXP250930P19825</stp>
        <tr r="R163" s="2"/>
      </tp>
      <tp t="s">
        <v>N/A</v>
        <stp/>
        <stp>VOLUME</stp>
        <stp>.NDXP250731P19925</stp>
        <tr r="N159" s="2"/>
      </tp>
      <tp t="s">
        <v>N/A</v>
        <stp/>
        <stp>VOLUME</stp>
        <stp>.NDXP250630P19825</stp>
        <tr r="L163" s="2"/>
      </tp>
      <tp t="s">
        <v>N/A</v>
        <stp/>
        <stp>VOLUME</stp>
        <stp>.NDXP250508P20025</stp>
        <tr r="E155" s="2"/>
      </tp>
      <tp t="s">
        <v>N/A</v>
        <stp/>
        <stp>VOLUME</stp>
        <stp>.NDXP250509P20125</stp>
        <tr r="BD150" s="1"/>
      </tp>
      <tp>
        <v>2</v>
        <stp/>
        <stp>VOLUME</stp>
        <stp>.NDXP250530P19825</stp>
        <tr r="I163" s="2"/>
        <tr r="I163" s="2"/>
      </tp>
      <tp t="s">
        <v>N/A</v>
        <stp/>
        <stp>VOLUME</stp>
        <stp>.SPXW250930C5660</stp>
        <tr r="R107" s="2"/>
      </tp>
      <tp>
        <v>390</v>
        <stp/>
        <stp>VOLUME</stp>
        <stp>.SPXW250506C5500</stp>
        <tr r="BA122" s="1"/>
        <tr r="BA122" s="1"/>
      </tp>
      <tp>
        <v>50</v>
        <stp/>
        <stp>VOLUME</stp>
        <stp>.SPXW250507C5510</stp>
        <tr r="D122" s="2"/>
        <tr r="D122" s="2"/>
      </tp>
      <tp>
        <v>17</v>
        <stp/>
        <stp>VOLUME</stp>
        <stp>.SPXW250530C5660</stp>
        <tr r="I107" s="2"/>
        <tr r="I107" s="2"/>
      </tp>
      <tp t="s">
        <v>N/A</v>
        <stp/>
        <stp>VOLUME</stp>
        <stp>.SPXW250731C5670</stp>
        <tr r="N106" s="2"/>
      </tp>
      <tp>
        <v>1</v>
        <stp/>
        <stp>VOLUME</stp>
        <stp>.SPXW250606C5500</stp>
        <tr r="J123" s="2"/>
        <tr r="J123" s="2"/>
      </tp>
      <tp>
        <v>3</v>
        <stp/>
        <stp>VOLUME</stp>
        <stp>.SPXW250630C5660</stp>
        <tr r="L107" s="2"/>
        <tr r="L107" s="2"/>
      </tp>
      <tp t="s">
        <v>N/A</v>
        <stp/>
        <stp>VOLUME</stp>
        <stp>.SPXW251031C5670</stp>
        <tr r="T106" s="2"/>
      </tp>
      <tp t="s">
        <v>N/A</v>
        <stp/>
        <stp>VOLUME</stp>
        <stp>.SPXW251231C5670</stp>
        <tr r="X106" s="2"/>
      </tp>
      <tp t="s">
        <v>N/A</v>
        <stp/>
        <stp>VOLUME</stp>
        <stp>.SPXW251031P5670</stp>
        <tr r="T106" s="2"/>
      </tp>
      <tp t="s">
        <v>N/A</v>
        <stp/>
        <stp>VOLUME</stp>
        <stp>.SPXW251231P5670</stp>
        <tr r="X106" s="2"/>
      </tp>
      <tp t="s">
        <v>N/A</v>
        <stp/>
        <stp>VOLUME</stp>
        <stp>.SPXW250930P5660</stp>
        <tr r="R107" s="2"/>
      </tp>
      <tp>
        <v>16161</v>
        <stp/>
        <stp>VOLUME</stp>
        <stp>.SPXW250506P5500</stp>
        <tr r="BB122" s="1"/>
        <tr r="BB122" s="1"/>
      </tp>
      <tp>
        <v>2187</v>
        <stp/>
        <stp>VOLUME</stp>
        <stp>.SPXW250507P5510</stp>
        <tr r="D122" s="2"/>
        <tr r="D122" s="2"/>
      </tp>
      <tp>
        <v>1</v>
        <stp/>
        <stp>VOLUME</stp>
        <stp>.SPXW250530P5660</stp>
        <tr r="I107" s="2"/>
        <tr r="I107" s="2"/>
      </tp>
      <tp>
        <v>2</v>
        <stp/>
        <stp>VOLUME</stp>
        <stp>.SPXW250731P5670</stp>
        <tr r="N106" s="2"/>
        <tr r="N106" s="2"/>
      </tp>
      <tp>
        <v>8</v>
        <stp/>
        <stp>VOLUME</stp>
        <stp>.SPXW250606P5500</stp>
        <tr r="J123" s="2"/>
        <tr r="J123" s="2"/>
      </tp>
      <tp t="s">
        <v>N/A</v>
        <stp/>
        <stp>VOLUME</stp>
        <stp>.SPXW250630P5660</stp>
        <tr r="L107" s="2"/>
      </tp>
      <tp t="s">
        <v>N/A</v>
        <stp/>
        <stp>VOLUME</stp>
        <stp>.NDXP251231P19925</stp>
        <tr r="X159" s="2"/>
      </tp>
      <tp t="s">
        <v>N/A</v>
        <stp/>
        <stp>VOLUME</stp>
        <stp>.NDXP251128P20025</stp>
        <tr r="V155" s="2"/>
      </tp>
      <tp t="s">
        <v>N/A</v>
        <stp/>
        <stp>VOLUME</stp>
        <stp>.NDXP251031P19925</stp>
        <tr r="T159" s="2"/>
      </tp>
      <tp t="s">
        <v>N/A</v>
        <stp/>
        <stp>VOLUME</stp>
        <stp>.SPXW250930C5670</stp>
        <tr r="R106" s="2"/>
      </tp>
      <tp>
        <v>721</v>
        <stp/>
        <stp>VOLUME</stp>
        <stp>.SPXW250506C5510</stp>
        <tr r="BA121" s="1"/>
        <tr r="BA121" s="1"/>
      </tp>
      <tp>
        <v>177</v>
        <stp/>
        <stp>VOLUME</stp>
        <stp>.SPXW250507C5500</stp>
        <tr r="D123" s="2"/>
        <tr r="D123" s="2"/>
      </tp>
      <tp>
        <v>21</v>
        <stp/>
        <stp>VOLUME</stp>
        <stp>.SPXW250530C5670</stp>
        <tr r="I106" s="2"/>
        <tr r="I106" s="2"/>
      </tp>
      <tp t="s">
        <v>N/A</v>
        <stp/>
        <stp>VOLUME</stp>
        <stp>.SPXW250731C5660</stp>
        <tr r="N107" s="2"/>
      </tp>
      <tp t="s">
        <v>N/A</v>
        <stp/>
        <stp>VOLUME</stp>
        <stp>.SPXW250606C5510</stp>
        <tr r="J122" s="2"/>
      </tp>
      <tp>
        <v>1</v>
        <stp/>
        <stp>VOLUME</stp>
        <stp>.SPXW250630C5670</stp>
        <tr r="L106" s="2"/>
        <tr r="L106" s="2"/>
      </tp>
      <tp>
        <v>2</v>
        <stp/>
        <stp>VOLUME</stp>
        <stp>.SPXW251031C5660</stp>
        <tr r="T107" s="2"/>
        <tr r="T107" s="2"/>
      </tp>
      <tp t="s">
        <v>N/A</v>
        <stp/>
        <stp>VOLUME</stp>
        <stp>.SPXW251231C5660</stp>
        <tr r="X107" s="2"/>
      </tp>
      <tp t="s">
        <v>N/A</v>
        <stp/>
        <stp>VOLUME</stp>
        <stp>.SPXW251031P5660</stp>
        <tr r="T107" s="2"/>
      </tp>
      <tp t="s">
        <v>N/A</v>
        <stp/>
        <stp>VOLUME</stp>
        <stp>.SPXW251231P5660</stp>
        <tr r="X107" s="2"/>
      </tp>
      <tp t="s">
        <v>N/A</v>
        <stp/>
        <stp>VOLUME</stp>
        <stp>.SPXW250930P5670</stp>
        <tr r="R106" s="2"/>
      </tp>
      <tp>
        <v>6941</v>
        <stp/>
        <stp>VOLUME</stp>
        <stp>.SPXW250506P5510</stp>
        <tr r="BB121" s="1"/>
        <tr r="BB121" s="1"/>
      </tp>
      <tp>
        <v>5300</v>
        <stp/>
        <stp>VOLUME</stp>
        <stp>.SPXW250507P5500</stp>
        <tr r="D123" s="2"/>
        <tr r="D123" s="2"/>
      </tp>
      <tp>
        <v>8</v>
        <stp/>
        <stp>VOLUME</stp>
        <stp>.SPXW250530P5670</stp>
        <tr r="I106" s="2"/>
        <tr r="I106" s="2"/>
      </tp>
      <tp t="s">
        <v>N/A</v>
        <stp/>
        <stp>VOLUME</stp>
        <stp>.SPXW250731P5660</stp>
        <tr r="N107" s="2"/>
      </tp>
      <tp>
        <v>5</v>
        <stp/>
        <stp>VOLUME</stp>
        <stp>.SPXW250606P5510</stp>
        <tr r="J122" s="2"/>
        <tr r="J122" s="2"/>
      </tp>
      <tp>
        <v>1</v>
        <stp/>
        <stp>VOLUME</stp>
        <stp>.SPXW250630P5670</stp>
        <tr r="L106" s="2"/>
        <tr r="L106" s="2"/>
      </tp>
      <tp>
        <v>18</v>
        <stp/>
        <stp>OPEN_INT</stp>
        <stp>.NDXP250506C19600</stp>
        <tr r="AS171" s="1"/>
        <tr r="AS171" s="1"/>
      </tp>
      <tp>
        <v>16</v>
        <stp/>
        <stp>OPEN_INT</stp>
        <stp>.NDXP250509C19900</stp>
        <tr r="AU159" s="1"/>
        <tr r="AU159" s="1"/>
      </tp>
      <tp>
        <v>1</v>
        <stp/>
        <stp>OPEN_INT</stp>
        <stp>.NDXP250506C19625</stp>
        <tr r="AS170" s="1"/>
        <tr r="AS170" s="1"/>
      </tp>
      <tp>
        <v>4</v>
        <stp/>
        <stp>OPEN_INT</stp>
        <stp>.NDXP250509C19925</stp>
        <tr r="AU158" s="1"/>
        <tr r="AU158" s="1"/>
      </tp>
      <tp>
        <v>0</v>
        <stp/>
        <stp>OPEN_INT</stp>
        <stp>.NDXP250506C19650</stp>
        <tr r="AS169" s="1"/>
        <tr r="AS169" s="1"/>
      </tp>
      <tp>
        <v>3</v>
        <stp/>
        <stp>OPEN_INT</stp>
        <stp>.NDXP250509C19950</stp>
        <tr r="AU157" s="1"/>
        <tr r="AU157" s="1"/>
      </tp>
      <tp>
        <v>0</v>
        <stp/>
        <stp>OPEN_INT</stp>
        <stp>.NDXP250506C19675</stp>
        <tr r="AS168" s="1"/>
        <tr r="AS168" s="1"/>
      </tp>
      <tp>
        <v>2</v>
        <stp/>
        <stp>OPEN_INT</stp>
        <stp>.NDXP250509C19975</stp>
        <tr r="AU156" s="1"/>
        <tr r="AU156" s="1"/>
      </tp>
      <tp>
        <v>58</v>
        <stp/>
        <stp>OPEN_INT</stp>
        <stp>.NDXP250506P19625</stp>
        <tr r="AT170" s="1"/>
        <tr r="AT170" s="1"/>
      </tp>
      <tp>
        <v>3</v>
        <stp/>
        <stp>OPEN_INT</stp>
        <stp>.NDXP250509P19925</stp>
        <tr r="AV158" s="1"/>
        <tr r="AV158" s="1"/>
      </tp>
      <tp>
        <v>24</v>
        <stp/>
        <stp>OPEN_INT</stp>
        <stp>.NDXP250506P19600</stp>
        <tr r="AT171" s="1"/>
        <tr r="AT171" s="1"/>
      </tp>
      <tp>
        <v>6</v>
        <stp/>
        <stp>OPEN_INT</stp>
        <stp>.NDXP250509P19900</stp>
        <tr r="AV159" s="1"/>
        <tr r="AV159" s="1"/>
      </tp>
      <tp>
        <v>8</v>
        <stp/>
        <stp>OPEN_INT</stp>
        <stp>.NDXP250506P19675</stp>
        <tr r="AT168" s="1"/>
        <tr r="AT168" s="1"/>
      </tp>
      <tp>
        <v>7</v>
        <stp/>
        <stp>OPEN_INT</stp>
        <stp>.NDXP250509P19975</stp>
        <tr r="AV156" s="1"/>
        <tr r="AV156" s="1"/>
      </tp>
      <tp>
        <v>6</v>
        <stp/>
        <stp>OPEN_INT</stp>
        <stp>.NDXP250506P19650</stp>
        <tr r="AT169" s="1"/>
        <tr r="AT169" s="1"/>
      </tp>
      <tp>
        <v>4</v>
        <stp/>
        <stp>OPEN_INT</stp>
        <stp>.NDXP250509P19950</stp>
        <tr r="AV157" s="1"/>
        <tr r="AV157" s="1"/>
      </tp>
      <tp>
        <v>-0.88</v>
        <stp/>
        <stp>DELTA</stp>
        <stp>.NDXP250509P20325</stp>
        <tr r="CG142" s="1"/>
        <tr r="CG142" s="1"/>
      </tp>
      <tp>
        <v>-0.19</v>
        <stp/>
        <stp>DELTA</stp>
        <stp>.NDXP250509P19325</stp>
        <tr r="CG182" s="1"/>
        <tr r="CG182" s="1"/>
      </tp>
      <tp>
        <v>-0.87</v>
        <stp/>
        <stp>DELTA</stp>
        <stp>.NDXP250509P20300</stp>
        <tr r="CG143" s="1"/>
        <tr r="CG143" s="1"/>
      </tp>
      <tp>
        <v>-0.18</v>
        <stp/>
        <stp>DELTA</stp>
        <stp>.NDXP250509P19300</stp>
        <tr r="CG183" s="1"/>
        <tr r="CG183" s="1"/>
      </tp>
      <tp>
        <v>-0.91</v>
        <stp/>
        <stp>DELTA</stp>
        <stp>.NDXP250509P20375</stp>
        <tr r="CG140" s="1"/>
        <tr r="CG140" s="1"/>
      </tp>
      <tp>
        <v>-0.21</v>
        <stp/>
        <stp>DELTA</stp>
        <stp>.NDXP250509P19375</stp>
        <tr r="CG180" s="1"/>
        <tr r="CG180" s="1"/>
      </tp>
      <tp>
        <v>-0.89</v>
        <stp/>
        <stp>DELTA</stp>
        <stp>.NDXP250509P20350</stp>
        <tr r="CG141" s="1"/>
        <tr r="CG141" s="1"/>
      </tp>
      <tp>
        <v>-0.2</v>
        <stp/>
        <stp>DELTA</stp>
        <stp>.NDXP250509P19350</stp>
        <tr r="CG181" s="1"/>
        <tr r="CG181" s="1"/>
      </tp>
      <tp>
        <v>0.15</v>
        <stp/>
        <stp>DELTA</stp>
        <stp>.NDXP250509C20300</stp>
        <tr r="CF143" s="1"/>
        <tr r="CF143" s="1"/>
      </tp>
      <tp>
        <v>0.82</v>
        <stp/>
        <stp>DELTA</stp>
        <stp>.NDXP250509C19300</stp>
        <tr r="CF183" s="1"/>
        <tr r="CF183" s="1"/>
      </tp>
      <tp>
        <v>0.14000000000000001</v>
        <stp/>
        <stp>DELTA</stp>
        <stp>.NDXP250509C20325</stp>
        <tr r="CF142" s="1"/>
        <tr r="CF142" s="1"/>
      </tp>
      <tp>
        <v>0.81</v>
        <stp/>
        <stp>DELTA</stp>
        <stp>.NDXP250509C19325</stp>
        <tr r="CF182" s="1"/>
        <tr r="CF182" s="1"/>
      </tp>
      <tp>
        <v>0.13</v>
        <stp/>
        <stp>DELTA</stp>
        <stp>.NDXP250509C20350</stp>
        <tr r="CF141" s="1"/>
        <tr r="CF141" s="1"/>
      </tp>
      <tp>
        <v>0.8</v>
        <stp/>
        <stp>DELTA</stp>
        <stp>.NDXP250509C19350</stp>
        <tr r="CF181" s="1"/>
        <tr r="CF181" s="1"/>
      </tp>
      <tp>
        <v>0.12</v>
        <stp/>
        <stp>DELTA</stp>
        <stp>.NDXP250509C20375</stp>
        <tr r="CF140" s="1"/>
        <tr r="CF140" s="1"/>
      </tp>
      <tp>
        <v>0.78</v>
        <stp/>
        <stp>DELTA</stp>
        <stp>.NDXP250509C19375</stp>
        <tr r="CF180" s="1"/>
        <tr r="CF180" s="1"/>
      </tp>
      <tp t="s">
        <v>N/A</v>
        <stp/>
        <stp>VOLUME</stp>
        <stp>.NDXP250829C20075</stp>
        <tr r="P153" s="2"/>
      </tp>
      <tp t="s">
        <v>N/A</v>
        <stp/>
        <stp>VOLUME</stp>
        <stp>.NDXP250930C19975</stp>
        <tr r="R157" s="2"/>
      </tp>
      <tp t="s">
        <v>N/A</v>
        <stp/>
        <stp>VOLUME</stp>
        <stp>.NDXP250731C19875</stp>
        <tr r="N161" s="2"/>
      </tp>
      <tp t="s">
        <v>N/A</v>
        <stp/>
        <stp>VOLUME</stp>
        <stp>.NDXP250630C19975</stp>
        <tr r="L157" s="2"/>
      </tp>
      <tp t="s">
        <v>N/A</v>
        <stp/>
        <stp>VOLUME</stp>
        <stp>.NDXP250508C20175</stp>
        <tr r="E149" s="2"/>
      </tp>
      <tp>
        <v>12</v>
        <stp/>
        <stp>VOLUME</stp>
        <stp>.NDXP250509C20075</stp>
        <tr r="BC152" s="1"/>
        <tr r="BC152" s="1"/>
      </tp>
      <tp t="s">
        <v>N/A</v>
        <stp/>
        <stp>VOLUME</stp>
        <stp>.NDXP250508C19175</stp>
        <tr r="E189" s="2"/>
      </tp>
      <tp>
        <v>4</v>
        <stp/>
        <stp>VOLUME</stp>
        <stp>.NDXP250530C19975</stp>
        <tr r="I157" s="2"/>
        <tr r="I157" s="2"/>
      </tp>
      <tp t="s">
        <v>N/A</v>
        <stp/>
        <stp>VOLUME</stp>
        <stp>.NDXP251231C19875</stp>
        <tr r="X161" s="2"/>
      </tp>
      <tp t="s">
        <v>N/A</v>
        <stp/>
        <stp>VOLUME</stp>
        <stp>.NDXP251128C20175</stp>
        <tr r="V149" s="2"/>
      </tp>
      <tp t="s">
        <v>N/A</v>
        <stp/>
        <stp>VOLUME</stp>
        <stp>.NDXP251128C19175</stp>
        <tr r="V189" s="2"/>
      </tp>
      <tp t="s">
        <v>N/A</v>
        <stp/>
        <stp>VOLUME</stp>
        <stp>.NDXP251031C19875</stp>
        <tr r="T161" s="2"/>
      </tp>
      <tp t="s">
        <v>N/A</v>
        <stp/>
        <stp>VOLUME</stp>
        <stp>.NDXP250829C20050</stp>
        <tr r="P154" s="2"/>
      </tp>
      <tp t="s">
        <v>N/A</v>
        <stp/>
        <stp>VOLUME</stp>
        <stp>.NDXP250930C19950</stp>
        <tr r="R158" s="2"/>
      </tp>
      <tp>
        <v>1</v>
        <stp/>
        <stp>VOLUME</stp>
        <stp>.NDXP250630C19950</stp>
        <tr r="L158" s="2"/>
        <tr r="L158" s="2"/>
      </tp>
      <tp>
        <v>5</v>
        <stp/>
        <stp>VOLUME</stp>
        <stp>.NDXP250508C20150</stp>
        <tr r="E150" s="2"/>
        <tr r="E150" s="2"/>
      </tp>
      <tp>
        <v>3</v>
        <stp/>
        <stp>VOLUME</stp>
        <stp>.NDXP250509C20050</stp>
        <tr r="BC153" s="1"/>
        <tr r="BC153" s="1"/>
      </tp>
      <tp t="s">
        <v>N/A</v>
        <stp/>
        <stp>VOLUME</stp>
        <stp>.NDXP250731C19850</stp>
        <tr r="N162" s="2"/>
      </tp>
      <tp t="s">
        <v>N/A</v>
        <stp/>
        <stp>VOLUME</stp>
        <stp>.NDXP250508C19150</stp>
        <tr r="E190" s="2"/>
      </tp>
      <tp>
        <v>4</v>
        <stp/>
        <stp>VOLUME</stp>
        <stp>.NDXP250530C19950</stp>
        <tr r="I158" s="2"/>
        <tr r="I158" s="2"/>
      </tp>
      <tp t="s">
        <v>N/A</v>
        <stp/>
        <stp>VOLUME</stp>
        <stp>.NDXP251231C19850</stp>
        <tr r="X162" s="2"/>
      </tp>
      <tp t="s">
        <v>N/A</v>
        <stp/>
        <stp>VOLUME</stp>
        <stp>.NDXP251128C20150</stp>
        <tr r="V150" s="2"/>
      </tp>
      <tp t="s">
        <v>N/A</v>
        <stp/>
        <stp>VOLUME</stp>
        <stp>.NDXP251031C19850</stp>
        <tr r="T162" s="2"/>
      </tp>
      <tp t="s">
        <v>N/A</v>
        <stp/>
        <stp>VOLUME</stp>
        <stp>.NDXP251128C19150</stp>
        <tr r="V190" s="2"/>
      </tp>
      <tp t="s">
        <v>N/A</v>
        <stp/>
        <stp>VOLUME</stp>
        <stp>.NDXP251231C19825</stp>
        <tr r="X163" s="2"/>
      </tp>
      <tp t="s">
        <v>N/A</v>
        <stp/>
        <stp>VOLUME</stp>
        <stp>.NDXP251128C20125</stp>
        <tr r="V151" s="2"/>
      </tp>
      <tp t="s">
        <v>N/A</v>
        <stp/>
        <stp>VOLUME</stp>
        <stp>.NDXP251031C19825</stp>
        <tr r="T163" s="2"/>
      </tp>
      <tp t="s">
        <v>N/A</v>
        <stp/>
        <stp>VOLUME</stp>
        <stp>.NDXP250829C20025</stp>
        <tr r="P155" s="2"/>
      </tp>
      <tp t="s">
        <v>N/A</v>
        <stp/>
        <stp>VOLUME</stp>
        <stp>.NDXP250930C19925</stp>
        <tr r="R159" s="2"/>
      </tp>
      <tp t="s">
        <v>N/A</v>
        <stp/>
        <stp>VOLUME</stp>
        <stp>.NDXP250731C19825</stp>
        <tr r="N163" s="2"/>
      </tp>
      <tp t="s">
        <v>N/A</v>
        <stp/>
        <stp>VOLUME</stp>
        <stp>.NDXP250630C19925</stp>
        <tr r="L159" s="2"/>
      </tp>
      <tp>
        <v>1</v>
        <stp/>
        <stp>VOLUME</stp>
        <stp>.NDXP250508C20125</stp>
        <tr r="E151" s="2"/>
        <tr r="E151" s="2"/>
      </tp>
      <tp>
        <v>2</v>
        <stp/>
        <stp>VOLUME</stp>
        <stp>.NDXP250509C20025</stp>
        <tr r="BC154" s="1"/>
        <tr r="BC154" s="1"/>
      </tp>
      <tp t="s">
        <v>N/A</v>
        <stp/>
        <stp>VOLUME</stp>
        <stp>.NDXP250530C19925</stp>
        <tr r="I159" s="2"/>
      </tp>
      <tp t="s">
        <v>N/A</v>
        <stp/>
        <stp>VOLUME</stp>
        <stp>.NDXP251231C19800</stp>
        <tr r="X164" s="2"/>
      </tp>
      <tp t="s">
        <v>N/A</v>
        <stp/>
        <stp>VOLUME</stp>
        <stp>.NDXP251128C20100</stp>
        <tr r="V152" s="2"/>
      </tp>
      <tp t="s">
        <v>N/A</v>
        <stp/>
        <stp>VOLUME</stp>
        <stp>.NDXP251031C19800</stp>
        <tr r="T164" s="2"/>
      </tp>
      <tp t="s">
        <v>N/A</v>
        <stp/>
        <stp>VOLUME</stp>
        <stp>.NDXP250829C20000</stp>
        <tr r="P156" s="2"/>
      </tp>
      <tp t="s">
        <v>N/A</v>
        <stp/>
        <stp>VOLUME</stp>
        <stp>.NDXP250930C19900</stp>
        <tr r="R160" s="2"/>
      </tp>
      <tp t="s">
        <v>N/A</v>
        <stp/>
        <stp>VOLUME</stp>
        <stp>.NDXP250630C19900</stp>
        <tr r="L160" s="2"/>
      </tp>
      <tp>
        <v>1</v>
        <stp/>
        <stp>VOLUME</stp>
        <stp>.NDXP250508C20100</stp>
        <tr r="E152" s="2"/>
        <tr r="E152" s="2"/>
      </tp>
      <tp>
        <v>12</v>
        <stp/>
        <stp>VOLUME</stp>
        <stp>.NDXP250509C20000</stp>
        <tr r="BC155" s="1"/>
        <tr r="BC155" s="1"/>
      </tp>
      <tp t="s">
        <v>N/A</v>
        <stp/>
        <stp>VOLUME</stp>
        <stp>.NDXP250731C19800</stp>
        <tr r="N164" s="2"/>
      </tp>
      <tp>
        <v>12</v>
        <stp/>
        <stp>VOLUME</stp>
        <stp>.NDXP250530C19900</stp>
        <tr r="I160" s="2"/>
        <tr r="I160" s="2"/>
      </tp>
      <tp t="s">
        <v>N/A</v>
        <stp/>
        <stp>VOLUME</stp>
        <stp>.SPXW250930C5780</stp>
        <tr r="R95" s="2"/>
      </tp>
      <tp>
        <v>5</v>
        <stp/>
        <stp>VOLUME</stp>
        <stp>.SPXW250829C5610</stp>
        <tr r="P112" s="2"/>
        <tr r="P112" s="2"/>
      </tp>
      <tp>
        <v>8</v>
        <stp/>
        <stp>VOLUME</stp>
        <stp>.SPXW250530C5780</stp>
        <tr r="I95" s="2"/>
        <tr r="I95" s="2"/>
      </tp>
      <tp t="s">
        <v>N/A</v>
        <stp/>
        <stp>VOLUME</stp>
        <stp>.SPXW250731C5790</stp>
        <tr r="N94" s="2"/>
      </tp>
      <tp>
        <v>18</v>
        <stp/>
        <stp>VOLUME</stp>
        <stp>.SPXW250630C5780</stp>
        <tr r="L95" s="2"/>
        <tr r="L95" s="2"/>
      </tp>
      <tp t="s">
        <v>N/A</v>
        <stp/>
        <stp>VOLUME</stp>
        <stp>.SPXW251128C5600</stp>
        <tr r="V113" s="2"/>
      </tp>
      <tp t="s">
        <v>N/A</v>
        <stp/>
        <stp>VOLUME</stp>
        <stp>.SPXW251031C5790</stp>
        <tr r="T94" s="2"/>
      </tp>
      <tp t="s">
        <v>N/A</v>
        <stp/>
        <stp>VOLUME</stp>
        <stp>.SPXW251231C5790</stp>
        <tr r="X94" s="2"/>
      </tp>
      <tp t="s">
        <v>N/A</v>
        <stp/>
        <stp>VOLUME</stp>
        <stp>.SPXW251128P5600</stp>
        <tr r="V113" s="2"/>
      </tp>
      <tp t="s">
        <v>N/A</v>
        <stp/>
        <stp>VOLUME</stp>
        <stp>.SPXW251031P5790</stp>
        <tr r="T94" s="2"/>
      </tp>
      <tp t="s">
        <v>N/A</v>
        <stp/>
        <stp>VOLUME</stp>
        <stp>.SPXW251231P5790</stp>
        <tr r="X94" s="2"/>
      </tp>
      <tp t="s">
        <v>N/A</v>
        <stp/>
        <stp>VOLUME</stp>
        <stp>.SPXW250930P5780</stp>
        <tr r="R95" s="2"/>
      </tp>
      <tp t="s">
        <v>N/A</v>
        <stp/>
        <stp>VOLUME</stp>
        <stp>.SPXW250829P5610</stp>
        <tr r="P112" s="2"/>
      </tp>
      <tp t="s">
        <v>N/A</v>
        <stp/>
        <stp>VOLUME</stp>
        <stp>.SPXW250530P5780</stp>
        <tr r="I95" s="2"/>
      </tp>
      <tp t="s">
        <v>N/A</v>
        <stp/>
        <stp>VOLUME</stp>
        <stp>.SPXW250731P5790</stp>
        <tr r="N94" s="2"/>
      </tp>
      <tp t="s">
        <v>N/A</v>
        <stp/>
        <stp>VOLUME</stp>
        <stp>.SPXW250630P5780</stp>
        <tr r="L95" s="2"/>
      </tp>
      <tp t="s">
        <v>N/A</v>
        <stp/>
        <stp>VOLUME</stp>
        <stp>.SPXW250930C5790</stp>
        <tr r="R94" s="2"/>
      </tp>
      <tp>
        <v>5</v>
        <stp/>
        <stp>VOLUME</stp>
        <stp>.SPXW250829C5600</stp>
        <tr r="P113" s="2"/>
        <tr r="P113" s="2"/>
      </tp>
      <tp>
        <v>2</v>
        <stp/>
        <stp>VOLUME</stp>
        <stp>.SPXW250530C5790</stp>
        <tr r="I94" s="2"/>
        <tr r="I94" s="2"/>
      </tp>
      <tp>
        <v>4</v>
        <stp/>
        <stp>VOLUME</stp>
        <stp>.SPXW250731C5780</stp>
        <tr r="N95" s="2"/>
        <tr r="N95" s="2"/>
      </tp>
      <tp t="s">
        <v>N/A</v>
        <stp/>
        <stp>VOLUME</stp>
        <stp>.SPXW250630C5790</stp>
        <tr r="L94" s="2"/>
      </tp>
      <tp t="s">
        <v>N/A</v>
        <stp/>
        <stp>VOLUME</stp>
        <stp>.SPXW251128C5610</stp>
        <tr r="V112" s="2"/>
      </tp>
      <tp t="s">
        <v>N/A</v>
        <stp/>
        <stp>VOLUME</stp>
        <stp>.SPXW251031C5780</stp>
        <tr r="T95" s="2"/>
      </tp>
      <tp t="s">
        <v>N/A</v>
        <stp/>
        <stp>VOLUME</stp>
        <stp>.SPXW251231C5780</stp>
        <tr r="X95" s="2"/>
      </tp>
      <tp t="s">
        <v>N/A</v>
        <stp/>
        <stp>VOLUME</stp>
        <stp>.SPXW251128P5610</stp>
        <tr r="V112" s="2"/>
      </tp>
      <tp t="s">
        <v>N/A</v>
        <stp/>
        <stp>VOLUME</stp>
        <stp>.SPXW251031P5780</stp>
        <tr r="T95" s="2"/>
      </tp>
      <tp t="s">
        <v>N/A</v>
        <stp/>
        <stp>VOLUME</stp>
        <stp>.SPXW251231P5780</stp>
        <tr r="X95" s="2"/>
      </tp>
      <tp t="s">
        <v>N/A</v>
        <stp/>
        <stp>VOLUME</stp>
        <stp>.SPXW250930P5790</stp>
        <tr r="R94" s="2"/>
      </tp>
      <tp>
        <v>5</v>
        <stp/>
        <stp>VOLUME</stp>
        <stp>.SPXW250829P5600</stp>
        <tr r="P113" s="2"/>
        <tr r="P113" s="2"/>
      </tp>
      <tp t="s">
        <v>N/A</v>
        <stp/>
        <stp>VOLUME</stp>
        <stp>.SPXW250530P5790</stp>
        <tr r="I94" s="2"/>
      </tp>
      <tp t="s">
        <v>N/A</v>
        <stp/>
        <stp>VOLUME</stp>
        <stp>.SPXW250731P5780</stp>
        <tr r="N95" s="2"/>
      </tp>
      <tp t="s">
        <v>N/A</v>
        <stp/>
        <stp>VOLUME</stp>
        <stp>.SPXW250630P5790</stp>
        <tr r="L94" s="2"/>
      </tp>
      <tp t="s">
        <v>N/A</v>
        <stp/>
        <stp>VOLUME</stp>
        <stp>.SPXW250829C5630</stp>
        <tr r="P110" s="2"/>
      </tp>
      <tp>
        <v>1</v>
        <stp/>
        <stp>VOLUME</stp>
        <stp>.SPXW250508C5420</stp>
        <tr r="E131" s="2"/>
        <tr r="E131" s="2"/>
      </tp>
      <tp>
        <v>1</v>
        <stp/>
        <stp>VOLUME</stp>
        <stp>.SPXW250509C5430</stp>
        <tr r="BC129" s="1"/>
        <tr r="BC129" s="1"/>
      </tp>
      <tp t="s">
        <v>N/A</v>
        <stp/>
        <stp>VOLUME</stp>
        <stp>.SPXW251128C5620</stp>
        <tr r="V111" s="2"/>
      </tp>
      <tp t="s">
        <v>N/A</v>
        <stp/>
        <stp>VOLUME</stp>
        <stp>.SPXW251128P5620</stp>
        <tr r="V111" s="2"/>
      </tp>
      <tp>
        <v>54</v>
        <stp/>
        <stp>VOLUME</stp>
        <stp>.SPXW250829P5630</stp>
        <tr r="P110" s="2"/>
        <tr r="P110" s="2"/>
      </tp>
      <tp>
        <v>93</v>
        <stp/>
        <stp>VOLUME</stp>
        <stp>.SPXW250508P5420</stp>
        <tr r="E131" s="2"/>
        <tr r="E131" s="2"/>
      </tp>
      <tp>
        <v>214</v>
        <stp/>
        <stp>VOLUME</stp>
        <stp>.SPXW250509P5430</stp>
        <tr r="BD129" s="1"/>
        <tr r="BD129" s="1"/>
      </tp>
      <tp>
        <v>1</v>
        <stp/>
        <stp>VOLUME</stp>
        <stp>.SPXW250829C5620</stp>
        <tr r="P111" s="2"/>
        <tr r="P111" s="2"/>
      </tp>
      <tp>
        <v>8</v>
        <stp/>
        <stp>VOLUME</stp>
        <stp>.SPXW250508C5430</stp>
        <tr r="E130" s="2"/>
        <tr r="E130" s="2"/>
      </tp>
      <tp>
        <v>43</v>
        <stp/>
        <stp>VOLUME</stp>
        <stp>.SPXW250509C5420</stp>
        <tr r="BC130" s="1"/>
        <tr r="BC130" s="1"/>
      </tp>
      <tp t="s">
        <v>N/A</v>
        <stp/>
        <stp>VOLUME</stp>
        <stp>.SPXW251128C5630</stp>
        <tr r="V110" s="2"/>
      </tp>
      <tp t="s">
        <v>N/A</v>
        <stp/>
        <stp>VOLUME</stp>
        <stp>.SPXW251128P5630</stp>
        <tr r="V110" s="2"/>
      </tp>
      <tp t="s">
        <v>N/A</v>
        <stp/>
        <stp>VOLUME</stp>
        <stp>.SPXW250829P5620</stp>
        <tr r="P111" s="2"/>
      </tp>
      <tp>
        <v>275</v>
        <stp/>
        <stp>VOLUME</stp>
        <stp>.SPXW250508P5430</stp>
        <tr r="E130" s="2"/>
        <tr r="E130" s="2"/>
      </tp>
      <tp>
        <v>359</v>
        <stp/>
        <stp>VOLUME</stp>
        <stp>.SPXW250509P5420</stp>
        <tr r="BD130" s="1"/>
        <tr r="BD130" s="1"/>
      </tp>
      <tp t="s">
        <v>N/A</v>
        <stp/>
        <stp>VOLUME</stp>
        <stp>.QQQP488</stp>
        <tr r="C60" s="2"/>
        <tr r="G60" s="2"/>
        <tr r="B60" s="2"/>
        <tr r="F60" s="2"/>
      </tp>
      <tp t="s">
        <v>N/A</v>
        <stp/>
        <stp>VOLUME</stp>
        <stp>.QQQC488</stp>
        <tr r="C60" s="2"/>
        <tr r="G60" s="2"/>
        <tr r="B60" s="2"/>
        <tr r="F60" s="2"/>
      </tp>
      <tp t="s">
        <v>N/A</v>
        <stp/>
        <stp>VOLUME</stp>
        <stp>.QQQP489</stp>
        <tr r="C59" s="2"/>
        <tr r="B59" s="2"/>
        <tr r="F59" s="2"/>
        <tr r="G59" s="2"/>
      </tp>
      <tp t="s">
        <v>N/A</v>
        <stp/>
        <stp>VOLUME</stp>
        <stp>.QQQC489</stp>
        <tr r="C59" s="2"/>
        <tr r="B59" s="2"/>
        <tr r="F59" s="2"/>
        <tr r="G59" s="2"/>
      </tp>
      <tp t="s">
        <v>N/A</v>
        <stp/>
        <stp>VOLUME</stp>
        <stp>.QQQP484</stp>
        <tr r="B64" s="2"/>
        <tr r="G64" s="2"/>
        <tr r="C64" s="2"/>
        <tr r="F64" s="2"/>
      </tp>
      <tp t="s">
        <v>N/A</v>
        <stp/>
        <stp>VOLUME</stp>
        <stp>.QQQC484</stp>
        <tr r="B64" s="2"/>
        <tr r="G64" s="2"/>
        <tr r="C64" s="2"/>
        <tr r="F64" s="2"/>
      </tp>
      <tp t="s">
        <v>N/A</v>
        <stp/>
        <stp>VOLUME</stp>
        <stp>.QQQP485</stp>
        <tr r="G63" s="2"/>
        <tr r="F63" s="2"/>
        <tr r="C63" s="2"/>
        <tr r="B63" s="2"/>
      </tp>
      <tp t="s">
        <v>N/A</v>
        <stp/>
        <stp>VOLUME</stp>
        <stp>.QQQC485</stp>
        <tr r="G63" s="2"/>
        <tr r="F63" s="2"/>
        <tr r="C63" s="2"/>
        <tr r="B63" s="2"/>
      </tp>
      <tp t="s">
        <v>N/A</v>
        <stp/>
        <stp>VOLUME</stp>
        <stp>.QQQP486</stp>
        <tr r="F62" s="2"/>
        <tr r="G62" s="2"/>
        <tr r="B62" s="2"/>
        <tr r="C62" s="2"/>
      </tp>
      <tp t="s">
        <v>N/A</v>
        <stp/>
        <stp>VOLUME</stp>
        <stp>.QQQC486</stp>
        <tr r="F62" s="2"/>
        <tr r="G62" s="2"/>
        <tr r="B62" s="2"/>
        <tr r="C62" s="2"/>
      </tp>
      <tp t="s">
        <v>N/A</v>
        <stp/>
        <stp>VOLUME</stp>
        <stp>.QQQP487</stp>
        <tr r="C61" s="2"/>
        <tr r="F61" s="2"/>
        <tr r="B61" s="2"/>
        <tr r="G61" s="2"/>
      </tp>
      <tp t="s">
        <v>N/A</v>
        <stp/>
        <stp>VOLUME</stp>
        <stp>.QQQC487</stp>
        <tr r="C61" s="2"/>
        <tr r="F61" s="2"/>
        <tr r="B61" s="2"/>
        <tr r="G61" s="2"/>
      </tp>
      <tp t="s">
        <v>N/A</v>
        <stp/>
        <stp>VOLUME</stp>
        <stp>.QQQP480</stp>
        <tr r="B68" s="2"/>
        <tr r="F68" s="2"/>
        <tr r="C68" s="2"/>
        <tr r="G68" s="2"/>
      </tp>
      <tp t="s">
        <v>N/A</v>
        <stp/>
        <stp>VOLUME</stp>
        <stp>.QQQC480</stp>
        <tr r="B68" s="2"/>
        <tr r="F68" s="2"/>
        <tr r="C68" s="2"/>
        <tr r="G68" s="2"/>
      </tp>
      <tp t="s">
        <v>N/A</v>
        <stp/>
        <stp>VOLUME</stp>
        <stp>.QQQP481</stp>
        <tr r="F67" s="2"/>
        <tr r="C67" s="2"/>
        <tr r="G67" s="2"/>
        <tr r="B67" s="2"/>
      </tp>
      <tp t="s">
        <v>N/A</v>
        <stp/>
        <stp>VOLUME</stp>
        <stp>.QQQC481</stp>
        <tr r="F67" s="2"/>
        <tr r="C67" s="2"/>
        <tr r="G67" s="2"/>
        <tr r="B67" s="2"/>
      </tp>
      <tp t="s">
        <v>N/A</v>
        <stp/>
        <stp>VOLUME</stp>
        <stp>.QQQP482</stp>
        <tr r="C66" s="2"/>
        <tr r="F66" s="2"/>
        <tr r="G66" s="2"/>
        <tr r="B66" s="2"/>
      </tp>
      <tp t="s">
        <v>N/A</v>
        <stp/>
        <stp>VOLUME</stp>
        <stp>.QQQC482</stp>
        <tr r="C66" s="2"/>
        <tr r="F66" s="2"/>
        <tr r="G66" s="2"/>
        <tr r="B66" s="2"/>
      </tp>
      <tp t="s">
        <v>N/A</v>
        <stp/>
        <stp>VOLUME</stp>
        <stp>.QQQP483</stp>
        <tr r="B65" s="2"/>
        <tr r="G65" s="2"/>
        <tr r="F65" s="2"/>
        <tr r="C65" s="2"/>
      </tp>
      <tp t="s">
        <v>N/A</v>
        <stp/>
        <stp>VOLUME</stp>
        <stp>.QQQC483</stp>
        <tr r="B65" s="2"/>
        <tr r="G65" s="2"/>
        <tr r="F65" s="2"/>
        <tr r="C65" s="2"/>
      </tp>
      <tp>
        <v>1</v>
        <stp/>
        <stp>VOLUME</stp>
        <stp>.SPXW250829C5650</stp>
        <tr r="P108" s="2"/>
        <tr r="P108" s="2"/>
      </tp>
      <tp>
        <v>5</v>
        <stp/>
        <stp>VOLUME</stp>
        <stp>.SPXW250508C5440</stp>
        <tr r="E129" s="2"/>
        <tr r="E129" s="2"/>
      </tp>
      <tp>
        <v>46</v>
        <stp/>
        <stp>VOLUME</stp>
        <stp>.SPXW250509C5450</stp>
        <tr r="BC127" s="1"/>
        <tr r="BC127" s="1"/>
      </tp>
      <tp t="s">
        <v>N/A</v>
        <stp/>
        <stp>VOLUME</stp>
        <stp>.SPXW251128C5640</stp>
        <tr r="V109" s="2"/>
      </tp>
      <tp t="s">
        <v>N/A</v>
        <stp/>
        <stp>VOLUME</stp>
        <stp>.SPXW251128P5640</stp>
        <tr r="V109" s="2"/>
      </tp>
      <tp>
        <v>211</v>
        <stp/>
        <stp>VOLUME</stp>
        <stp>.SPXW250829P5650</stp>
        <tr r="P108" s="2"/>
        <tr r="P108" s="2"/>
      </tp>
      <tp>
        <v>212</v>
        <stp/>
        <stp>VOLUME</stp>
        <stp>.SPXW250508P5440</stp>
        <tr r="E129" s="2"/>
        <tr r="E129" s="2"/>
      </tp>
      <tp>
        <v>936</v>
        <stp/>
        <stp>VOLUME</stp>
        <stp>.SPXW250509P5450</stp>
        <tr r="BD127" s="1"/>
        <tr r="BD127" s="1"/>
      </tp>
      <tp t="s">
        <v>N/A</v>
        <stp/>
        <stp>VOLUME</stp>
        <stp>.QQQP498</stp>
        <tr r="G50" s="2"/>
        <tr r="F50" s="2"/>
        <tr r="B50" s="2"/>
        <tr r="C50" s="2"/>
      </tp>
      <tp t="s">
        <v>N/A</v>
        <stp/>
        <stp>VOLUME</stp>
        <stp>.QQQC498</stp>
        <tr r="G50" s="2"/>
        <tr r="F50" s="2"/>
        <tr r="B50" s="2"/>
        <tr r="C50" s="2"/>
      </tp>
      <tp t="s">
        <v>N/A</v>
        <stp/>
        <stp>VOLUME</stp>
        <stp>.QQQP499</stp>
        <tr r="G49" s="2"/>
        <tr r="F49" s="2"/>
        <tr r="C49" s="2"/>
        <tr r="B49" s="2"/>
      </tp>
      <tp t="s">
        <v>N/A</v>
        <stp/>
        <stp>VOLUME</stp>
        <stp>.QQQC499</stp>
        <tr r="G49" s="2"/>
        <tr r="F49" s="2"/>
        <tr r="C49" s="2"/>
        <tr r="B49" s="2"/>
      </tp>
      <tp t="s">
        <v>N/A</v>
        <stp/>
        <stp>VOLUME</stp>
        <stp>.QQQP494</stp>
        <tr r="F54" s="2"/>
        <tr r="B54" s="2"/>
        <tr r="G54" s="2"/>
        <tr r="C54" s="2"/>
      </tp>
      <tp t="s">
        <v>N/A</v>
        <stp/>
        <stp>VOLUME</stp>
        <stp>.QQQC494</stp>
        <tr r="F54" s="2"/>
        <tr r="B54" s="2"/>
        <tr r="G54" s="2"/>
        <tr r="C54" s="2"/>
      </tp>
      <tp t="s">
        <v>N/A</v>
        <stp/>
        <stp>VOLUME</stp>
        <stp>.QQQP495</stp>
        <tr r="G53" s="2"/>
        <tr r="C53" s="2"/>
        <tr r="F53" s="2"/>
        <tr r="B53" s="2"/>
      </tp>
      <tp t="s">
        <v>N/A</v>
        <stp/>
        <stp>VOLUME</stp>
        <stp>.QQQC495</stp>
        <tr r="G53" s="2"/>
        <tr r="C53" s="2"/>
        <tr r="F53" s="2"/>
        <tr r="B53" s="2"/>
      </tp>
      <tp t="s">
        <v>N/A</v>
        <stp/>
        <stp>VOLUME</stp>
        <stp>.QQQP496</stp>
        <tr r="G52" s="2"/>
        <tr r="F52" s="2"/>
        <tr r="C52" s="2"/>
        <tr r="B52" s="2"/>
      </tp>
      <tp t="s">
        <v>N/A</v>
        <stp/>
        <stp>VOLUME</stp>
        <stp>.QQQC496</stp>
        <tr r="G52" s="2"/>
        <tr r="F52" s="2"/>
        <tr r="C52" s="2"/>
        <tr r="B52" s="2"/>
      </tp>
      <tp t="s">
        <v>N/A</v>
        <stp/>
        <stp>VOLUME</stp>
        <stp>.QQQP497</stp>
        <tr r="G51" s="2"/>
        <tr r="F51" s="2"/>
        <tr r="B51" s="2"/>
        <tr r="C51" s="2"/>
      </tp>
      <tp t="s">
        <v>N/A</v>
        <stp/>
        <stp>VOLUME</stp>
        <stp>.QQQC497</stp>
        <tr r="G51" s="2"/>
        <tr r="F51" s="2"/>
        <tr r="B51" s="2"/>
        <tr r="C51" s="2"/>
      </tp>
      <tp t="s">
        <v>N/A</v>
        <stp/>
        <stp>VOLUME</stp>
        <stp>.QQQP490</stp>
        <tr r="C58" s="2"/>
        <tr r="G58" s="2"/>
        <tr r="F58" s="2"/>
        <tr r="B58" s="2"/>
      </tp>
      <tp t="s">
        <v>N/A</v>
        <stp/>
        <stp>VOLUME</stp>
        <stp>.QQQC490</stp>
        <tr r="C58" s="2"/>
        <tr r="G58" s="2"/>
        <tr r="F58" s="2"/>
        <tr r="B58" s="2"/>
      </tp>
      <tp t="s">
        <v>N/A</v>
        <stp/>
        <stp>VOLUME</stp>
        <stp>.QQQP491</stp>
        <tr r="G57" s="2"/>
        <tr r="C57" s="2"/>
        <tr r="F57" s="2"/>
        <tr r="B57" s="2"/>
      </tp>
      <tp t="s">
        <v>N/A</v>
        <stp/>
        <stp>VOLUME</stp>
        <stp>.QQQC491</stp>
        <tr r="G57" s="2"/>
        <tr r="C57" s="2"/>
        <tr r="F57" s="2"/>
        <tr r="B57" s="2"/>
      </tp>
      <tp t="s">
        <v>N/A</v>
        <stp/>
        <stp>VOLUME</stp>
        <stp>.QQQP492</stp>
        <tr r="G56" s="2"/>
        <tr r="B56" s="2"/>
        <tr r="F56" s="2"/>
        <tr r="C56" s="2"/>
      </tp>
      <tp t="s">
        <v>N/A</v>
        <stp/>
        <stp>VOLUME</stp>
        <stp>.QQQC492</stp>
        <tr r="G56" s="2"/>
        <tr r="B56" s="2"/>
        <tr r="F56" s="2"/>
        <tr r="C56" s="2"/>
      </tp>
      <tp t="s">
        <v>N/A</v>
        <stp/>
        <stp>VOLUME</stp>
        <stp>.QQQP493</stp>
        <tr r="C55" s="2"/>
        <tr r="G55" s="2"/>
        <tr r="B55" s="2"/>
        <tr r="F55" s="2"/>
      </tp>
      <tp t="s">
        <v>N/A</v>
        <stp/>
        <stp>VOLUME</stp>
        <stp>.QQQC493</stp>
        <tr r="C55" s="2"/>
        <tr r="G55" s="2"/>
        <tr r="B55" s="2"/>
        <tr r="F55" s="2"/>
      </tp>
      <tp>
        <v>2</v>
        <stp/>
        <stp>VOLUME</stp>
        <stp>.SPXW250829C5640</stp>
        <tr r="P109" s="2"/>
        <tr r="P109" s="2"/>
      </tp>
      <tp>
        <v>27</v>
        <stp/>
        <stp>VOLUME</stp>
        <stp>.SPXW250508C5450</stp>
        <tr r="E128" s="2"/>
        <tr r="E128" s="2"/>
      </tp>
      <tp>
        <v>14</v>
        <stp/>
        <stp>VOLUME</stp>
        <stp>.SPXW250509C5440</stp>
        <tr r="BC128" s="1"/>
        <tr r="BC128" s="1"/>
      </tp>
      <tp t="s">
        <v>N/A</v>
        <stp/>
        <stp>VOLUME</stp>
        <stp>.SPXW251128C5650</stp>
        <tr r="V108" s="2"/>
      </tp>
      <tp t="s">
        <v>N/A</v>
        <stp/>
        <stp>VOLUME</stp>
        <stp>.SPXW251128P5650</stp>
        <tr r="V108" s="2"/>
      </tp>
      <tp>
        <v>6</v>
        <stp/>
        <stp>VOLUME</stp>
        <stp>.SPXW250829P5640</stp>
        <tr r="P109" s="2"/>
        <tr r="P109" s="2"/>
      </tp>
      <tp>
        <v>733</v>
        <stp/>
        <stp>VOLUME</stp>
        <stp>.SPXW250508P5450</stp>
        <tr r="E128" s="2"/>
        <tr r="E128" s="2"/>
      </tp>
      <tp>
        <v>221</v>
        <stp/>
        <stp>VOLUME</stp>
        <stp>.SPXW250509P5440</stp>
        <tr r="BD128" s="1"/>
        <tr r="BD128" s="1"/>
      </tp>
      <tp t="s">
        <v>N/A</v>
        <stp/>
        <stp>VOLUME</stp>
        <stp>.SPXW250829C5670</stp>
        <tr r="P106" s="2"/>
      </tp>
      <tp>
        <v>47</v>
        <stp/>
        <stp>VOLUME</stp>
        <stp>.SPXW250506C5480</stp>
        <tr r="BA124" s="1"/>
        <tr r="BA124" s="1"/>
      </tp>
      <tp>
        <v>66</v>
        <stp/>
        <stp>VOLUME</stp>
        <stp>.SPXW250507C5490</stp>
        <tr r="D124" s="2"/>
        <tr r="D124" s="2"/>
      </tp>
      <tp>
        <v>15</v>
        <stp/>
        <stp>VOLUME</stp>
        <stp>.SPXW250508C5460</stp>
        <tr r="E127" s="2"/>
        <tr r="E127" s="2"/>
      </tp>
      <tp>
        <v>8</v>
        <stp/>
        <stp>VOLUME</stp>
        <stp>.SPXW250509C5470</stp>
        <tr r="BC125" s="1"/>
        <tr r="BC125" s="1"/>
      </tp>
      <tp>
        <v>19</v>
        <stp/>
        <stp>VOLUME</stp>
        <stp>.SPXW250516C5580</stp>
        <tr r="BE114" s="1"/>
        <tr r="BE114" s="1"/>
      </tp>
      <tp t="s">
        <v>N/A</v>
        <stp/>
        <stp>VOLUME</stp>
        <stp>.SPXW250606C5480</stp>
        <tr r="J125" s="2"/>
      </tp>
      <tp t="s">
        <v>N/A</v>
        <stp/>
        <stp>VOLUME</stp>
        <stp>.SPXW251128C5660</stp>
        <tr r="V107" s="2"/>
      </tp>
      <tp t="s">
        <v>N/A</v>
        <stp/>
        <stp>VOLUME</stp>
        <stp>.SPXW251128P5660</stp>
        <tr r="V107" s="2"/>
      </tp>
      <tp>
        <v>1</v>
        <stp/>
        <stp>VOLUME</stp>
        <stp>.SPXW250829P5670</stp>
        <tr r="P106" s="2"/>
        <tr r="P106" s="2"/>
      </tp>
      <tp>
        <v>8138</v>
        <stp/>
        <stp>VOLUME</stp>
        <stp>.SPXW250506P5480</stp>
        <tr r="BB124" s="1"/>
        <tr r="BB124" s="1"/>
      </tp>
      <tp>
        <v>1200</v>
        <stp/>
        <stp>VOLUME</stp>
        <stp>.SPXW250507P5490</stp>
        <tr r="D124" s="2"/>
        <tr r="D124" s="2"/>
      </tp>
      <tp>
        <v>104</v>
        <stp/>
        <stp>VOLUME</stp>
        <stp>.SPXW250508P5460</stp>
        <tr r="E127" s="2"/>
        <tr r="E127" s="2"/>
      </tp>
      <tp>
        <v>138</v>
        <stp/>
        <stp>VOLUME</stp>
        <stp>.SPXW250509P5470</stp>
        <tr r="BD125" s="1"/>
        <tr r="BD125" s="1"/>
      </tp>
      <tp>
        <v>84</v>
        <stp/>
        <stp>VOLUME</stp>
        <stp>.SPXW250516P5580</stp>
        <tr r="BF114" s="1"/>
        <tr r="BF114" s="1"/>
      </tp>
      <tp t="s">
        <v>N/A</v>
        <stp/>
        <stp>VOLUME</stp>
        <stp>.SPXW250606P5480</stp>
        <tr r="J125" s="2"/>
      </tp>
      <tp>
        <v>5</v>
        <stp/>
        <stp>VOLUME</stp>
        <stp>.SPXW250829C5660</stp>
        <tr r="P107" s="2"/>
        <tr r="P107" s="2"/>
      </tp>
      <tp>
        <v>56</v>
        <stp/>
        <stp>VOLUME</stp>
        <stp>.SPXW250506C5490</stp>
        <tr r="BA123" s="1"/>
        <tr r="BA123" s="1"/>
      </tp>
      <tp>
        <v>60</v>
        <stp/>
        <stp>VOLUME</stp>
        <stp>.SPXW250507C5480</stp>
        <tr r="D125" s="2"/>
        <tr r="D125" s="2"/>
      </tp>
      <tp>
        <v>27</v>
        <stp/>
        <stp>VOLUME</stp>
        <stp>.SPXW250508C5470</stp>
        <tr r="E126" s="2"/>
        <tr r="E126" s="2"/>
      </tp>
      <tp>
        <v>8</v>
        <stp/>
        <stp>VOLUME</stp>
        <stp>.SPXW250509C5460</stp>
        <tr r="BC126" s="1"/>
        <tr r="BC126" s="1"/>
      </tp>
      <tp>
        <v>38</v>
        <stp/>
        <stp>VOLUME</stp>
        <stp>.SPXW250516C5590</stp>
        <tr r="BE113" s="1"/>
        <tr r="BE113" s="1"/>
      </tp>
      <tp t="s">
        <v>N/A</v>
        <stp/>
        <stp>VOLUME</stp>
        <stp>.SPXW250606C5490</stp>
        <tr r="J124" s="2"/>
      </tp>
      <tp t="s">
        <v>N/A</v>
        <stp/>
        <stp>VOLUME</stp>
        <stp>.SPXW251128C5670</stp>
        <tr r="V106" s="2"/>
      </tp>
      <tp t="s">
        <v>N/A</v>
        <stp/>
        <stp>VOLUME</stp>
        <stp>.SPXW251128P5670</stp>
        <tr r="V106" s="2"/>
      </tp>
      <tp>
        <v>4</v>
        <stp/>
        <stp>VOLUME</stp>
        <stp>.SPXW250829P5660</stp>
        <tr r="P107" s="2"/>
        <tr r="P107" s="2"/>
      </tp>
      <tp>
        <v>4253</v>
        <stp/>
        <stp>VOLUME</stp>
        <stp>.SPXW250506P5490</stp>
        <tr r="BB123" s="1"/>
        <tr r="BB123" s="1"/>
      </tp>
      <tp>
        <v>1357</v>
        <stp/>
        <stp>VOLUME</stp>
        <stp>.SPXW250507P5480</stp>
        <tr r="D125" s="2"/>
        <tr r="D125" s="2"/>
      </tp>
      <tp>
        <v>480</v>
        <stp/>
        <stp>VOLUME</stp>
        <stp>.SPXW250508P5470</stp>
        <tr r="E126" s="2"/>
        <tr r="E126" s="2"/>
      </tp>
      <tp>
        <v>245</v>
        <stp/>
        <stp>VOLUME</stp>
        <stp>.SPXW250509P5460</stp>
        <tr r="BD126" s="1"/>
        <tr r="BD126" s="1"/>
      </tp>
      <tp>
        <v>78</v>
        <stp/>
        <stp>VOLUME</stp>
        <stp>.SPXW250516P5590</stp>
        <tr r="BF113" s="1"/>
        <tr r="BF113" s="1"/>
      </tp>
      <tp t="s">
        <v>N/A</v>
        <stp/>
        <stp>VOLUME</stp>
        <stp>.SPXW250606P5490</stp>
        <tr r="J124" s="2"/>
      </tp>
      <tp t="s">
        <v>N/A</v>
        <stp/>
        <stp>VOLUME</stp>
        <stp>.NDXP251231P19850</stp>
        <tr r="X162" s="2"/>
      </tp>
      <tp t="s">
        <v>N/A</v>
        <stp/>
        <stp>VOLUME</stp>
        <stp>.NDXP251128P20150</stp>
        <tr r="V150" s="2"/>
      </tp>
      <tp t="s">
        <v>N/A</v>
        <stp/>
        <stp>VOLUME</stp>
        <stp>.NDXP251031P19850</stp>
        <tr r="T162" s="2"/>
      </tp>
      <tp t="s">
        <v>N/A</v>
        <stp/>
        <stp>VOLUME</stp>
        <stp>.NDXP251128P19150</stp>
        <tr r="V190" s="2"/>
      </tp>
      <tp t="s">
        <v>N/A</v>
        <stp/>
        <stp>VOLUME</stp>
        <stp>.SPXW250930C5700</stp>
        <tr r="R103" s="2"/>
      </tp>
      <tp t="s">
        <v>N/A</v>
        <stp/>
        <stp>VOLUME</stp>
        <stp>.SPXW250829C5690</stp>
        <tr r="P104" s="2"/>
      </tp>
      <tp>
        <v>65</v>
        <stp/>
        <stp>VOLUME</stp>
        <stp>.SPXW250506C5460</stp>
        <tr r="BA126" s="1"/>
        <tr r="BA126" s="1"/>
      </tp>
      <tp t="s">
        <v>N/A</v>
        <stp/>
        <stp>VOLUME</stp>
        <stp>.SPXW250507C5470</stp>
        <tr r="D126" s="2"/>
      </tp>
      <tp t="s">
        <v>N/A</v>
        <stp/>
        <stp>VOLUME</stp>
        <stp>.SPXW250508C5480</stp>
        <tr r="E125" s="2"/>
      </tp>
      <tp>
        <v>4</v>
        <stp/>
        <stp>VOLUME</stp>
        <stp>.SPXW250509C5490</stp>
        <tr r="BC123" s="1"/>
        <tr r="BC123" s="1"/>
      </tp>
      <tp>
        <v>17</v>
        <stp/>
        <stp>VOLUME</stp>
        <stp>.SPXW250516C5560</stp>
        <tr r="BE116" s="1"/>
        <tr r="BE116" s="1"/>
      </tp>
      <tp>
        <v>223</v>
        <stp/>
        <stp>VOLUME</stp>
        <stp>.SPXW250530C5700</stp>
        <tr r="I103" s="2"/>
        <tr r="I103" s="2"/>
      </tp>
      <tp t="s">
        <v>N/A</v>
        <stp/>
        <stp>VOLUME</stp>
        <stp>.SPXW250731C5710</stp>
        <tr r="N102" s="2"/>
      </tp>
      <tp t="s">
        <v>N/A</v>
        <stp/>
        <stp>VOLUME</stp>
        <stp>.SPXW250606C5460</stp>
        <tr r="J127" s="2"/>
      </tp>
      <tp>
        <v>5</v>
        <stp/>
        <stp>VOLUME</stp>
        <stp>.SPXW250630C5700</stp>
        <tr r="L103" s="2"/>
        <tr r="L103" s="2"/>
      </tp>
      <tp t="s">
        <v>N/A</v>
        <stp/>
        <stp>VOLUME</stp>
        <stp>.SPXW251128C5680</stp>
        <tr r="V105" s="2"/>
      </tp>
      <tp t="s">
        <v>N/A</v>
        <stp/>
        <stp>VOLUME</stp>
        <stp>.SPXW251031C5710</stp>
        <tr r="T102" s="2"/>
      </tp>
      <tp t="s">
        <v>N/A</v>
        <stp/>
        <stp>VOLUME</stp>
        <stp>.SPXW251231C5710</stp>
        <tr r="X102" s="2"/>
      </tp>
      <tp t="s">
        <v>N/A</v>
        <stp/>
        <stp>VOLUME</stp>
        <stp>.SPXW251128P5680</stp>
        <tr r="V105" s="2"/>
      </tp>
      <tp t="s">
        <v>N/A</v>
        <stp/>
        <stp>VOLUME</stp>
        <stp>.SPXW251031P5710</stp>
        <tr r="T102" s="2"/>
      </tp>
      <tp t="s">
        <v>N/A</v>
        <stp/>
        <stp>VOLUME</stp>
        <stp>.SPXW251231P5710</stp>
        <tr r="X102" s="2"/>
      </tp>
      <tp>
        <v>24</v>
        <stp/>
        <stp>VOLUME</stp>
        <stp>.SPXW250930P5700</stp>
        <tr r="R103" s="2"/>
        <tr r="R103" s="2"/>
      </tp>
      <tp>
        <v>4</v>
        <stp/>
        <stp>VOLUME</stp>
        <stp>.SPXW250829P5690</stp>
        <tr r="P104" s="2"/>
        <tr r="P104" s="2"/>
      </tp>
      <tp>
        <v>2044</v>
        <stp/>
        <stp>VOLUME</stp>
        <stp>.SPXW250506P5460</stp>
        <tr r="BB126" s="1"/>
        <tr r="BB126" s="1"/>
      </tp>
      <tp>
        <v>954</v>
        <stp/>
        <stp>VOLUME</stp>
        <stp>.SPXW250507P5470</stp>
        <tr r="D126" s="2"/>
        <tr r="D126" s="2"/>
      </tp>
      <tp>
        <v>251</v>
        <stp/>
        <stp>VOLUME</stp>
        <stp>.SPXW250508P5480</stp>
        <tr r="E125" s="2"/>
        <tr r="E125" s="2"/>
      </tp>
      <tp>
        <v>658</v>
        <stp/>
        <stp>VOLUME</stp>
        <stp>.SPXW250509P5490</stp>
        <tr r="BD123" s="1"/>
        <tr r="BD123" s="1"/>
      </tp>
      <tp>
        <v>282</v>
        <stp/>
        <stp>VOLUME</stp>
        <stp>.SPXW250516P5560</stp>
        <tr r="BF116" s="1"/>
        <tr r="BF116" s="1"/>
      </tp>
      <tp>
        <v>34</v>
        <stp/>
        <stp>VOLUME</stp>
        <stp>.SPXW250530P5700</stp>
        <tr r="I103" s="2"/>
        <tr r="I103" s="2"/>
      </tp>
      <tp t="s">
        <v>N/A</v>
        <stp/>
        <stp>VOLUME</stp>
        <stp>.SPXW250731P5710</stp>
        <tr r="N102" s="2"/>
      </tp>
      <tp>
        <v>4</v>
        <stp/>
        <stp>VOLUME</stp>
        <stp>.SPXW250606P5460</stp>
        <tr r="J127" s="2"/>
        <tr r="J127" s="2"/>
      </tp>
      <tp>
        <v>10</v>
        <stp/>
        <stp>VOLUME</stp>
        <stp>.SPXW250630P5700</stp>
        <tr r="L103" s="2"/>
        <tr r="L103" s="2"/>
      </tp>
      <tp t="s">
        <v>N/A</v>
        <stp/>
        <stp>VOLUME</stp>
        <stp>.NDXP250829P20050</stp>
        <tr r="P154" s="2"/>
      </tp>
      <tp t="s">
        <v>N/A</v>
        <stp/>
        <stp>VOLUME</stp>
        <stp>.NDXP250930P19950</stp>
        <tr r="R158" s="2"/>
      </tp>
      <tp t="s">
        <v>N/A</v>
        <stp/>
        <stp>VOLUME</stp>
        <stp>.NDXP250630P19950</stp>
        <tr r="L158" s="2"/>
      </tp>
      <tp t="s">
        <v>N/A</v>
        <stp/>
        <stp>VOLUME</stp>
        <stp>.NDXP250508P20150</stp>
        <tr r="E150" s="2"/>
      </tp>
      <tp>
        <v>5</v>
        <stp/>
        <stp>VOLUME</stp>
        <stp>.NDXP250509P20050</stp>
        <tr r="BD153" s="1"/>
        <tr r="BD153" s="1"/>
      </tp>
      <tp t="s">
        <v>N/A</v>
        <stp/>
        <stp>VOLUME</stp>
        <stp>.NDXP250731P19850</stp>
        <tr r="N162" s="2"/>
      </tp>
      <tp>
        <v>7</v>
        <stp/>
        <stp>VOLUME</stp>
        <stp>.NDXP250508P19150</stp>
        <tr r="E190" s="2"/>
        <tr r="E190" s="2"/>
      </tp>
      <tp>
        <v>1</v>
        <stp/>
        <stp>VOLUME</stp>
        <stp>.NDXP250530P19950</stp>
        <tr r="I158" s="2"/>
        <tr r="I158" s="2"/>
      </tp>
      <tp t="s">
        <v>N/A</v>
        <stp/>
        <stp>VOLUME</stp>
        <stp>.SPXW250930C5710</stp>
        <tr r="R102" s="2"/>
      </tp>
      <tp t="s">
        <v>N/A</v>
        <stp/>
        <stp>VOLUME</stp>
        <stp>.SPXW250829C5680</stp>
        <tr r="P105" s="2"/>
      </tp>
      <tp>
        <v>171</v>
        <stp/>
        <stp>VOLUME</stp>
        <stp>.SPXW250506C5470</stp>
        <tr r="BA125" s="1"/>
        <tr r="BA125" s="1"/>
      </tp>
      <tp>
        <v>58</v>
        <stp/>
        <stp>VOLUME</stp>
        <stp>.SPXW250507C5460</stp>
        <tr r="D127" s="2"/>
        <tr r="D127" s="2"/>
      </tp>
      <tp>
        <v>4</v>
        <stp/>
        <stp>VOLUME</stp>
        <stp>.SPXW250508C5490</stp>
        <tr r="E124" s="2"/>
        <tr r="E124" s="2"/>
      </tp>
      <tp>
        <v>4</v>
        <stp/>
        <stp>VOLUME</stp>
        <stp>.SPXW250509C5480</stp>
        <tr r="BC124" s="1"/>
        <tr r="BC124" s="1"/>
      </tp>
      <tp>
        <v>56</v>
        <stp/>
        <stp>VOLUME</stp>
        <stp>.SPXW250516C5570</stp>
        <tr r="BE115" s="1"/>
        <tr r="BE115" s="1"/>
      </tp>
      <tp>
        <v>13</v>
        <stp/>
        <stp>VOLUME</stp>
        <stp>.SPXW250530C5710</stp>
        <tr r="I102" s="2"/>
        <tr r="I102" s="2"/>
      </tp>
      <tp t="s">
        <v>N/A</v>
        <stp/>
        <stp>VOLUME</stp>
        <stp>.SPXW250731C5700</stp>
        <tr r="N103" s="2"/>
      </tp>
      <tp t="s">
        <v>N/A</v>
        <stp/>
        <stp>VOLUME</stp>
        <stp>.SPXW250606C5470</stp>
        <tr r="J126" s="2"/>
      </tp>
      <tp t="s">
        <v>N/A</v>
        <stp/>
        <stp>VOLUME</stp>
        <stp>.SPXW250630C5710</stp>
        <tr r="L102" s="2"/>
      </tp>
      <tp t="s">
        <v>N/A</v>
        <stp/>
        <stp>VOLUME</stp>
        <stp>.SPXW251128C5690</stp>
        <tr r="V104" s="2"/>
      </tp>
      <tp>
        <v>200</v>
        <stp/>
        <stp>VOLUME</stp>
        <stp>.SPXW251031C5700</stp>
        <tr r="T103" s="2"/>
        <tr r="T103" s="2"/>
      </tp>
      <tp t="s">
        <v>N/A</v>
        <stp/>
        <stp>VOLUME</stp>
        <stp>.SPXW251231C5700</stp>
        <tr r="X103" s="2"/>
      </tp>
      <tp t="s">
        <v>N/A</v>
        <stp/>
        <stp>VOLUME</stp>
        <stp>.SPXW251128P5690</stp>
        <tr r="V104" s="2"/>
      </tp>
      <tp t="s">
        <v>N/A</v>
        <stp/>
        <stp>VOLUME</stp>
        <stp>.SPXW251031P5700</stp>
        <tr r="T103" s="2"/>
      </tp>
      <tp t="s">
        <v>N/A</v>
        <stp/>
        <stp>VOLUME</stp>
        <stp>.SPXW251231P5700</stp>
        <tr r="X103" s="2"/>
      </tp>
      <tp t="s">
        <v>N/A</v>
        <stp/>
        <stp>VOLUME</stp>
        <stp>.SPXW250930P5710</stp>
        <tr r="R102" s="2"/>
      </tp>
      <tp>
        <v>454</v>
        <stp/>
        <stp>VOLUME</stp>
        <stp>.SPXW250829P5680</stp>
        <tr r="P105" s="2"/>
        <tr r="P105" s="2"/>
      </tp>
      <tp>
        <v>7082</v>
        <stp/>
        <stp>VOLUME</stp>
        <stp>.SPXW250506P5470</stp>
        <tr r="BB125" s="1"/>
        <tr r="BB125" s="1"/>
      </tp>
      <tp>
        <v>2293</v>
        <stp/>
        <stp>VOLUME</stp>
        <stp>.SPXW250507P5460</stp>
        <tr r="D127" s="2"/>
        <tr r="D127" s="2"/>
      </tp>
      <tp>
        <v>174</v>
        <stp/>
        <stp>VOLUME</stp>
        <stp>.SPXW250508P5490</stp>
        <tr r="E124" s="2"/>
        <tr r="E124" s="2"/>
      </tp>
      <tp>
        <v>430</v>
        <stp/>
        <stp>VOLUME</stp>
        <stp>.SPXW250509P5480</stp>
        <tr r="BD124" s="1"/>
        <tr r="BD124" s="1"/>
      </tp>
      <tp>
        <v>459</v>
        <stp/>
        <stp>VOLUME</stp>
        <stp>.SPXW250516P5570</stp>
        <tr r="BF115" s="1"/>
        <tr r="BF115" s="1"/>
      </tp>
      <tp>
        <v>2</v>
        <stp/>
        <stp>VOLUME</stp>
        <stp>.SPXW250530P5710</stp>
        <tr r="I102" s="2"/>
        <tr r="I102" s="2"/>
      </tp>
      <tp t="s">
        <v>N/A</v>
        <stp/>
        <stp>VOLUME</stp>
        <stp>.SPXW250731P5700</stp>
        <tr r="N103" s="2"/>
      </tp>
      <tp>
        <v>9</v>
        <stp/>
        <stp>VOLUME</stp>
        <stp>.SPXW250606P5470</stp>
        <tr r="J126" s="2"/>
        <tr r="J126" s="2"/>
      </tp>
      <tp>
        <v>1</v>
        <stp/>
        <stp>VOLUME</stp>
        <stp>.SPXW250630P5710</stp>
        <tr r="L102" s="2"/>
        <tr r="L102" s="2"/>
      </tp>
      <tp t="s">
        <v>N/A</v>
        <stp/>
        <stp>VOLUME</stp>
        <stp>.QQQP468</stp>
        <tr r="C80" s="2"/>
        <tr r="F80" s="2"/>
        <tr r="G80" s="2"/>
        <tr r="B80" s="2"/>
      </tp>
      <tp t="s">
        <v>N/A</v>
        <stp/>
        <stp>VOLUME</stp>
        <stp>.QQQC468</stp>
        <tr r="C80" s="2"/>
        <tr r="F80" s="2"/>
        <tr r="G80" s="2"/>
        <tr r="B80" s="2"/>
      </tp>
      <tp t="s">
        <v>N/A</v>
        <stp/>
        <stp>VOLUME</stp>
        <stp>.QQQP469</stp>
        <tr r="F79" s="2"/>
        <tr r="B79" s="2"/>
        <tr r="G79" s="2"/>
        <tr r="C79" s="2"/>
      </tp>
      <tp t="s">
        <v>N/A</v>
        <stp/>
        <stp>VOLUME</stp>
        <stp>.QQQC469</stp>
        <tr r="F79" s="2"/>
        <tr r="B79" s="2"/>
        <tr r="G79" s="2"/>
        <tr r="C79" s="2"/>
      </tp>
      <tp t="s">
        <v>N/A</v>
        <stp/>
        <stp>VOLUME</stp>
        <stp>.NDXP251231P19875</stp>
        <tr r="X161" s="2"/>
      </tp>
      <tp t="s">
        <v>N/A</v>
        <stp/>
        <stp>VOLUME</stp>
        <stp>.NDXP251128P20175</stp>
        <tr r="V149" s="2"/>
      </tp>
      <tp t="s">
        <v>N/A</v>
        <stp/>
        <stp>VOLUME</stp>
        <stp>.NDXP251128P19175</stp>
        <tr r="V189" s="2"/>
      </tp>
      <tp t="s">
        <v>N/A</v>
        <stp/>
        <stp>VOLUME</stp>
        <stp>.NDXP251031P19875</stp>
        <tr r="T161" s="2"/>
      </tp>
      <tp t="s">
        <v>N/A</v>
        <stp/>
        <stp>VOLUME</stp>
        <stp>.SPXW250930C5720</stp>
        <tr r="R101" s="2"/>
      </tp>
      <tp>
        <v>7</v>
        <stp/>
        <stp>VOLUME</stp>
        <stp>.SPXW250506C5440</stp>
        <tr r="BA128" s="1"/>
        <tr r="BA128" s="1"/>
      </tp>
      <tp>
        <v>37</v>
        <stp/>
        <stp>VOLUME</stp>
        <stp>.SPXW250507C5450</stp>
        <tr r="D128" s="2"/>
        <tr r="D128" s="2"/>
      </tp>
      <tp>
        <v>1</v>
        <stp/>
        <stp>VOLUME</stp>
        <stp>.SPXW250516C5540</stp>
        <tr r="BE118" s="1"/>
        <tr r="BE118" s="1"/>
      </tp>
      <tp>
        <v>24</v>
        <stp/>
        <stp>VOLUME</stp>
        <stp>.SPXW250530C5720</stp>
        <tr r="I101" s="2"/>
        <tr r="I101" s="2"/>
      </tp>
      <tp t="s">
        <v>N/A</v>
        <stp/>
        <stp>VOLUME</stp>
        <stp>.SPXW250731C5730</stp>
        <tr r="N100" s="2"/>
      </tp>
      <tp t="s">
        <v>N/A</v>
        <stp/>
        <stp>VOLUME</stp>
        <stp>.SPXW250606C5440</stp>
        <tr r="J129" s="2"/>
      </tp>
      <tp t="s">
        <v>N/A</v>
        <stp/>
        <stp>VOLUME</stp>
        <stp>.SPXW250630C5720</stp>
        <tr r="L101" s="2"/>
      </tp>
      <tp>
        <v>2</v>
        <stp/>
        <stp>VOLUME</stp>
        <stp>.SPXW251031C5730</stp>
        <tr r="T100" s="2"/>
        <tr r="T100" s="2"/>
      </tp>
      <tp t="s">
        <v>N/A</v>
        <stp/>
        <stp>VOLUME</stp>
        <stp>.SPXW251231C5730</stp>
        <tr r="X100" s="2"/>
      </tp>
      <tp t="s">
        <v>N/A</v>
        <stp/>
        <stp>VOLUME</stp>
        <stp>.SPXW251031P5730</stp>
        <tr r="T100" s="2"/>
      </tp>
      <tp t="s">
        <v>N/A</v>
        <stp/>
        <stp>VOLUME</stp>
        <stp>.SPXW251231P5730</stp>
        <tr r="X100" s="2"/>
      </tp>
      <tp t="s">
        <v>N/A</v>
        <stp/>
        <stp>VOLUME</stp>
        <stp>.SPXW250930P5720</stp>
        <tr r="R101" s="2"/>
      </tp>
      <tp>
        <v>3804</v>
        <stp/>
        <stp>VOLUME</stp>
        <stp>.SPXW250506P5440</stp>
        <tr r="BB128" s="1"/>
        <tr r="BB128" s="1"/>
      </tp>
      <tp>
        <v>6714</v>
        <stp/>
        <stp>VOLUME</stp>
        <stp>.SPXW250507P5450</stp>
        <tr r="D128" s="2"/>
        <tr r="D128" s="2"/>
      </tp>
      <tp>
        <v>40</v>
        <stp/>
        <stp>VOLUME</stp>
        <stp>.SPXW250516P5540</stp>
        <tr r="BF118" s="1"/>
        <tr r="BF118" s="1"/>
      </tp>
      <tp>
        <v>20</v>
        <stp/>
        <stp>VOLUME</stp>
        <stp>.SPXW250530P5720</stp>
        <tr r="I101" s="2"/>
        <tr r="I101" s="2"/>
      </tp>
      <tp t="s">
        <v>N/A</v>
        <stp/>
        <stp>VOLUME</stp>
        <stp>.SPXW250731P5730</stp>
        <tr r="N100" s="2"/>
      </tp>
      <tp>
        <v>13</v>
        <stp/>
        <stp>VOLUME</stp>
        <stp>.SPXW250606P5440</stp>
        <tr r="J129" s="2"/>
        <tr r="J129" s="2"/>
      </tp>
      <tp t="s">
        <v>N/A</v>
        <stp/>
        <stp>VOLUME</stp>
        <stp>.SPXW250630P5720</stp>
        <tr r="L101" s="2"/>
      </tp>
      <tp t="s">
        <v>N/A</v>
        <stp/>
        <stp>VOLUME</stp>
        <stp>.QQQP478</stp>
        <tr r="G70" s="2"/>
        <tr r="B70" s="2"/>
        <tr r="F70" s="2"/>
        <tr r="C70" s="2"/>
      </tp>
      <tp t="s">
        <v>N/A</v>
        <stp/>
        <stp>VOLUME</stp>
        <stp>.QQQC478</stp>
        <tr r="G70" s="2"/>
        <tr r="B70" s="2"/>
        <tr r="F70" s="2"/>
        <tr r="C70" s="2"/>
      </tp>
      <tp t="s">
        <v>N/A</v>
        <stp/>
        <stp>VOLUME</stp>
        <stp>.QQQP479</stp>
        <tr r="C69" s="2"/>
        <tr r="F69" s="2"/>
        <tr r="G69" s="2"/>
        <tr r="B69" s="2"/>
      </tp>
      <tp t="s">
        <v>N/A</v>
        <stp/>
        <stp>VOLUME</stp>
        <stp>.QQQC479</stp>
        <tr r="C69" s="2"/>
        <tr r="F69" s="2"/>
        <tr r="G69" s="2"/>
        <tr r="B69" s="2"/>
      </tp>
      <tp t="s">
        <v>N/A</v>
        <stp/>
        <stp>VOLUME</stp>
        <stp>.QQQP474</stp>
        <tr r="C74" s="2"/>
        <tr r="F74" s="2"/>
        <tr r="B74" s="2"/>
        <tr r="G74" s="2"/>
      </tp>
      <tp t="s">
        <v>N/A</v>
        <stp/>
        <stp>VOLUME</stp>
        <stp>.QQQC474</stp>
        <tr r="C74" s="2"/>
        <tr r="F74" s="2"/>
        <tr r="B74" s="2"/>
        <tr r="G74" s="2"/>
      </tp>
      <tp t="s">
        <v>N/A</v>
        <stp/>
        <stp>VOLUME</stp>
        <stp>.QQQP475</stp>
        <tr r="C73" s="2"/>
        <tr r="F73" s="2"/>
        <tr r="G73" s="2"/>
        <tr r="B73" s="2"/>
      </tp>
      <tp t="s">
        <v>N/A</v>
        <stp/>
        <stp>VOLUME</stp>
        <stp>.QQQC475</stp>
        <tr r="C73" s="2"/>
        <tr r="F73" s="2"/>
        <tr r="G73" s="2"/>
        <tr r="B73" s="2"/>
      </tp>
      <tp t="s">
        <v>N/A</v>
        <stp/>
        <stp>VOLUME</stp>
        <stp>.QQQP476</stp>
        <tr r="B72" s="2"/>
        <tr r="G72" s="2"/>
        <tr r="C72" s="2"/>
        <tr r="F72" s="2"/>
      </tp>
      <tp t="s">
        <v>N/A</v>
        <stp/>
        <stp>VOLUME</stp>
        <stp>.QQQC476</stp>
        <tr r="B72" s="2"/>
        <tr r="G72" s="2"/>
        <tr r="C72" s="2"/>
        <tr r="F72" s="2"/>
      </tp>
      <tp t="s">
        <v>N/A</v>
        <stp/>
        <stp>VOLUME</stp>
        <stp>.QQQP477</stp>
        <tr r="F71" s="2"/>
        <tr r="G71" s="2"/>
        <tr r="B71" s="2"/>
        <tr r="C71" s="2"/>
      </tp>
      <tp t="s">
        <v>N/A</v>
        <stp/>
        <stp>VOLUME</stp>
        <stp>.QQQC477</stp>
        <tr r="F71" s="2"/>
        <tr r="G71" s="2"/>
        <tr r="B71" s="2"/>
        <tr r="C71" s="2"/>
      </tp>
      <tp t="s">
        <v>N/A</v>
        <stp/>
        <stp>VOLUME</stp>
        <stp>.QQQP470</stp>
        <tr r="C78" s="2"/>
        <tr r="F78" s="2"/>
        <tr r="B78" s="2"/>
        <tr r="G78" s="2"/>
      </tp>
      <tp t="s">
        <v>N/A</v>
        <stp/>
        <stp>VOLUME</stp>
        <stp>.QQQC470</stp>
        <tr r="C78" s="2"/>
        <tr r="F78" s="2"/>
        <tr r="B78" s="2"/>
        <tr r="G78" s="2"/>
      </tp>
      <tp t="s">
        <v>N/A</v>
        <stp/>
        <stp>VOLUME</stp>
        <stp>.QQQP471</stp>
        <tr r="C77" s="2"/>
        <tr r="B77" s="2"/>
        <tr r="F77" s="2"/>
        <tr r="G77" s="2"/>
      </tp>
      <tp t="s">
        <v>N/A</v>
        <stp/>
        <stp>VOLUME</stp>
        <stp>.QQQC471</stp>
        <tr r="C77" s="2"/>
        <tr r="B77" s="2"/>
        <tr r="F77" s="2"/>
        <tr r="G77" s="2"/>
      </tp>
      <tp t="s">
        <v>N/A</v>
        <stp/>
        <stp>VOLUME</stp>
        <stp>.QQQP472</stp>
        <tr r="B76" s="2"/>
        <tr r="G76" s="2"/>
        <tr r="F76" s="2"/>
        <tr r="C76" s="2"/>
      </tp>
      <tp t="s">
        <v>N/A</v>
        <stp/>
        <stp>VOLUME</stp>
        <stp>.QQQC472</stp>
        <tr r="B76" s="2"/>
        <tr r="G76" s="2"/>
        <tr r="F76" s="2"/>
        <tr r="C76" s="2"/>
      </tp>
      <tp t="s">
        <v>N/A</v>
        <stp/>
        <stp>VOLUME</stp>
        <stp>.QQQP473</stp>
        <tr r="B75" s="2"/>
        <tr r="G75" s="2"/>
        <tr r="C75" s="2"/>
        <tr r="F75" s="2"/>
      </tp>
      <tp t="s">
        <v>N/A</v>
        <stp/>
        <stp>VOLUME</stp>
        <stp>.QQQC473</stp>
        <tr r="B75" s="2"/>
        <tr r="G75" s="2"/>
        <tr r="C75" s="2"/>
        <tr r="F75" s="2"/>
      </tp>
      <tp t="s">
        <v>N/A</v>
        <stp/>
        <stp>VOLUME</stp>
        <stp>.NDXP250829P20075</stp>
        <tr r="P153" s="2"/>
      </tp>
      <tp t="s">
        <v>N/A</v>
        <stp/>
        <stp>VOLUME</stp>
        <stp>.NDXP250930P19975</stp>
        <tr r="R157" s="2"/>
      </tp>
      <tp t="s">
        <v>N/A</v>
        <stp/>
        <stp>VOLUME</stp>
        <stp>.NDXP250731P19875</stp>
        <tr r="N161" s="2"/>
      </tp>
      <tp>
        <v>15</v>
        <stp/>
        <stp>VOLUME</stp>
        <stp>.NDXP250630P19975</stp>
        <tr r="L157" s="2"/>
        <tr r="L157" s="2"/>
      </tp>
      <tp t="s">
        <v>N/A</v>
        <stp/>
        <stp>VOLUME</stp>
        <stp>.NDXP250508P20175</stp>
        <tr r="E149" s="2"/>
      </tp>
      <tp t="s">
        <v>N/A</v>
        <stp/>
        <stp>VOLUME</stp>
        <stp>.NDXP250509P20075</stp>
        <tr r="BD152" s="1"/>
      </tp>
      <tp>
        <v>1</v>
        <stp/>
        <stp>VOLUME</stp>
        <stp>.NDXP250508P19175</stp>
        <tr r="E189" s="2"/>
        <tr r="E189" s="2"/>
      </tp>
      <tp t="s">
        <v>N/A</v>
        <stp/>
        <stp>VOLUME</stp>
        <stp>.NDXP250530P19975</stp>
        <tr r="I157" s="2"/>
      </tp>
      <tp t="s">
        <v>N/A</v>
        <stp/>
        <stp>VOLUME</stp>
        <stp>.SPXW250930C5730</stp>
        <tr r="R100" s="2"/>
      </tp>
      <tp>
        <v>191</v>
        <stp/>
        <stp>VOLUME</stp>
        <stp>.SPXW250506C5450</stp>
        <tr r="BA127" s="1"/>
        <tr r="BA127" s="1"/>
      </tp>
      <tp>
        <v>1</v>
        <stp/>
        <stp>VOLUME</stp>
        <stp>.SPXW250507C5440</stp>
        <tr r="D129" s="2"/>
        <tr r="D129" s="2"/>
      </tp>
      <tp>
        <v>52</v>
        <stp/>
        <stp>VOLUME</stp>
        <stp>.SPXW250516C5550</stp>
        <tr r="BE117" s="1"/>
        <tr r="BE117" s="1"/>
      </tp>
      <tp>
        <v>23</v>
        <stp/>
        <stp>VOLUME</stp>
        <stp>.SPXW250530C5730</stp>
        <tr r="I100" s="2"/>
        <tr r="I100" s="2"/>
      </tp>
      <tp>
        <v>40</v>
        <stp/>
        <stp>VOLUME</stp>
        <stp>.SPXW250731C5720</stp>
        <tr r="N101" s="2"/>
        <tr r="N101" s="2"/>
      </tp>
      <tp>
        <v>2</v>
        <stp/>
        <stp>VOLUME</stp>
        <stp>.SPXW250606C5450</stp>
        <tr r="J128" s="2"/>
        <tr r="J128" s="2"/>
      </tp>
      <tp>
        <v>8</v>
        <stp/>
        <stp>VOLUME</stp>
        <stp>.SPXW250630C5730</stp>
        <tr r="L100" s="2"/>
        <tr r="L100" s="2"/>
      </tp>
      <tp t="s">
        <v>N/A</v>
        <stp/>
        <stp>VOLUME</stp>
        <stp>.SPXW251031C5720</stp>
        <tr r="T101" s="2"/>
      </tp>
      <tp t="s">
        <v>N/A</v>
        <stp/>
        <stp>VOLUME</stp>
        <stp>.SPXW251231C5720</stp>
        <tr r="X101" s="2"/>
      </tp>
      <tp>
        <v>4</v>
        <stp/>
        <stp>VOLUME</stp>
        <stp>.SPXW251031P5720</stp>
        <tr r="T101" s="2"/>
        <tr r="T101" s="2"/>
      </tp>
      <tp t="s">
        <v>N/A</v>
        <stp/>
        <stp>VOLUME</stp>
        <stp>.SPXW251231P5720</stp>
        <tr r="X101" s="2"/>
      </tp>
      <tp>
        <v>4</v>
        <stp/>
        <stp>VOLUME</stp>
        <stp>.SPXW250930P5730</stp>
        <tr r="R100" s="2"/>
        <tr r="R100" s="2"/>
      </tp>
      <tp>
        <v>6145</v>
        <stp/>
        <stp>VOLUME</stp>
        <stp>.SPXW250506P5450</stp>
        <tr r="BB127" s="1"/>
        <tr r="BB127" s="1"/>
      </tp>
      <tp>
        <v>1253</v>
        <stp/>
        <stp>VOLUME</stp>
        <stp>.SPXW250507P5440</stp>
        <tr r="D129" s="2"/>
        <tr r="D129" s="2"/>
      </tp>
      <tp>
        <v>115</v>
        <stp/>
        <stp>VOLUME</stp>
        <stp>.SPXW250516P5550</stp>
        <tr r="BF117" s="1"/>
        <tr r="BF117" s="1"/>
      </tp>
      <tp>
        <v>20</v>
        <stp/>
        <stp>VOLUME</stp>
        <stp>.SPXW250530P5730</stp>
        <tr r="I100" s="2"/>
        <tr r="I100" s="2"/>
      </tp>
      <tp>
        <v>3</v>
        <stp/>
        <stp>VOLUME</stp>
        <stp>.SPXW250731P5720</stp>
        <tr r="N101" s="2"/>
        <tr r="N101" s="2"/>
      </tp>
      <tp>
        <v>23</v>
        <stp/>
        <stp>VOLUME</stp>
        <stp>.SPXW250606P5450</stp>
        <tr r="J128" s="2"/>
        <tr r="J128" s="2"/>
      </tp>
      <tp t="s">
        <v>N/A</v>
        <stp/>
        <stp>VOLUME</stp>
        <stp>.SPXW250630P5730</stp>
        <tr r="L100" s="2"/>
      </tp>
      <tp t="s">
        <v>N/A</v>
        <stp/>
        <stp>VOLUME</stp>
        <stp>.NDXP250829P20000</stp>
        <tr r="P156" s="2"/>
      </tp>
      <tp t="s">
        <v>N/A</v>
        <stp/>
        <stp>VOLUME</stp>
        <stp>.NDXP250930P19900</stp>
        <tr r="R160" s="2"/>
      </tp>
      <tp t="s">
        <v>N/A</v>
        <stp/>
        <stp>VOLUME</stp>
        <stp>.NDXP250630P19900</stp>
        <tr r="L160" s="2"/>
      </tp>
      <tp t="s">
        <v>N/A</v>
        <stp/>
        <stp>VOLUME</stp>
        <stp>.NDXP250508P20100</stp>
        <tr r="E152" s="2"/>
      </tp>
      <tp>
        <v>6</v>
        <stp/>
        <stp>VOLUME</stp>
        <stp>.NDXP250509P20000</stp>
        <tr r="BD155" s="1"/>
        <tr r="BD155" s="1"/>
      </tp>
      <tp t="s">
        <v>N/A</v>
        <stp/>
        <stp>VOLUME</stp>
        <stp>.NDXP250731P19800</stp>
        <tr r="N164" s="2"/>
      </tp>
      <tp t="s">
        <v>N/A</v>
        <stp/>
        <stp>VOLUME</stp>
        <stp>.NDXP250530P19900</stp>
        <tr r="I160" s="2"/>
      </tp>
      <tp t="s">
        <v>N/A</v>
        <stp/>
        <stp>VOLUME</stp>
        <stp>.SPXW250930C5740</stp>
        <tr r="R99" s="2"/>
      </tp>
      <tp>
        <v>45</v>
        <stp/>
        <stp>VOLUME</stp>
        <stp>.SPXW250506C5420</stp>
        <tr r="BA130" s="1"/>
        <tr r="BA130" s="1"/>
      </tp>
      <tp>
        <v>12</v>
        <stp/>
        <stp>VOLUME</stp>
        <stp>.SPXW250507C5430</stp>
        <tr r="D130" s="2"/>
        <tr r="D130" s="2"/>
      </tp>
      <tp>
        <v>4</v>
        <stp/>
        <stp>VOLUME</stp>
        <stp>.SPXW250516C5520</stp>
        <tr r="BE120" s="1"/>
        <tr r="BE120" s="1"/>
      </tp>
      <tp>
        <v>25</v>
        <stp/>
        <stp>VOLUME</stp>
        <stp>.SPXW250530C5740</stp>
        <tr r="I99" s="2"/>
        <tr r="I99" s="2"/>
      </tp>
      <tp>
        <v>7</v>
        <stp/>
        <stp>VOLUME</stp>
        <stp>.SPXW250731C5750</stp>
        <tr r="N98" s="2"/>
        <tr r="N98" s="2"/>
      </tp>
      <tp>
        <v>2</v>
        <stp/>
        <stp>VOLUME</stp>
        <stp>.SPXW250606C5420</stp>
        <tr r="J131" s="2"/>
        <tr r="J131" s="2"/>
      </tp>
      <tp t="s">
        <v>N/A</v>
        <stp/>
        <stp>VOLUME</stp>
        <stp>.SPXW250630C5740</stp>
        <tr r="L99" s="2"/>
      </tp>
      <tp t="s">
        <v>N/A</v>
        <stp/>
        <stp>VOLUME</stp>
        <stp>.SPXW251031C5750</stp>
        <tr r="T98" s="2"/>
      </tp>
      <tp t="s">
        <v>N/A</v>
        <stp/>
        <stp>VOLUME</stp>
        <stp>.SPXW251231C5750</stp>
        <tr r="X98" s="2"/>
      </tp>
      <tp t="s">
        <v>N/A</v>
        <stp/>
        <stp>VOLUME</stp>
        <stp>.SPXW251031P5750</stp>
        <tr r="T98" s="2"/>
      </tp>
      <tp t="s">
        <v>N/A</v>
        <stp/>
        <stp>VOLUME</stp>
        <stp>.SPXW251231P5750</stp>
        <tr r="X98" s="2"/>
      </tp>
      <tp t="s">
        <v>N/A</v>
        <stp/>
        <stp>VOLUME</stp>
        <stp>.SPXW250930P5740</stp>
        <tr r="R99" s="2"/>
      </tp>
      <tp>
        <v>675</v>
        <stp/>
        <stp>VOLUME</stp>
        <stp>.SPXW250506P5420</stp>
        <tr r="BB130" s="1"/>
        <tr r="BB130" s="1"/>
      </tp>
      <tp>
        <v>926</v>
        <stp/>
        <stp>VOLUME</stp>
        <stp>.SPXW250507P5430</stp>
        <tr r="D130" s="2"/>
        <tr r="D130" s="2"/>
      </tp>
      <tp>
        <v>68</v>
        <stp/>
        <stp>VOLUME</stp>
        <stp>.SPXW250516P5520</stp>
        <tr r="BF120" s="1"/>
        <tr r="BF120" s="1"/>
      </tp>
      <tp t="s">
        <v>N/A</v>
        <stp/>
        <stp>VOLUME</stp>
        <stp>.SPXW250530P5740</stp>
        <tr r="I99" s="2"/>
      </tp>
      <tp t="s">
        <v>N/A</v>
        <stp/>
        <stp>VOLUME</stp>
        <stp>.SPXW250731P5750</stp>
        <tr r="N98" s="2"/>
      </tp>
      <tp>
        <v>1</v>
        <stp/>
        <stp>VOLUME</stp>
        <stp>.SPXW250606P5420</stp>
        <tr r="J131" s="2"/>
        <tr r="J131" s="2"/>
      </tp>
      <tp>
        <v>1</v>
        <stp/>
        <stp>VOLUME</stp>
        <stp>.SPXW250630P5740</stp>
        <tr r="L99" s="2"/>
        <tr r="L99" s="2"/>
      </tp>
      <tp t="s">
        <v>N/A</v>
        <stp/>
        <stp>VOLUME</stp>
        <stp>.NDXP251231P19800</stp>
        <tr r="X164" s="2"/>
      </tp>
      <tp t="s">
        <v>N/A</v>
        <stp/>
        <stp>VOLUME</stp>
        <stp>.NDXP251128P20100</stp>
        <tr r="V152" s="2"/>
      </tp>
      <tp t="s">
        <v>N/A</v>
        <stp/>
        <stp>VOLUME</stp>
        <stp>.NDXP251031P19800</stp>
        <tr r="T164" s="2"/>
      </tp>
      <tp t="s">
        <v>N/A</v>
        <stp/>
        <stp>VOLUME</stp>
        <stp>.SPXW250930C5750</stp>
        <tr r="R98" s="2"/>
      </tp>
      <tp>
        <v>43</v>
        <stp/>
        <stp>VOLUME</stp>
        <stp>.SPXW250506C5430</stp>
        <tr r="BA129" s="1"/>
        <tr r="BA129" s="1"/>
      </tp>
      <tp>
        <v>23</v>
        <stp/>
        <stp>VOLUME</stp>
        <stp>.SPXW250507C5420</stp>
        <tr r="D131" s="2"/>
        <tr r="D131" s="2"/>
      </tp>
      <tp>
        <v>3</v>
        <stp/>
        <stp>VOLUME</stp>
        <stp>.SPXW250516C5530</stp>
        <tr r="BE119" s="1"/>
        <tr r="BE119" s="1"/>
      </tp>
      <tp>
        <v>1970</v>
        <stp/>
        <stp>VOLUME</stp>
        <stp>.SPXW250530C5750</stp>
        <tr r="I98" s="2"/>
        <tr r="I98" s="2"/>
      </tp>
      <tp t="s">
        <v>N/A</v>
        <stp/>
        <stp>VOLUME</stp>
        <stp>.SPXW250731C5740</stp>
        <tr r="N99" s="2"/>
      </tp>
      <tp>
        <v>1</v>
        <stp/>
        <stp>VOLUME</stp>
        <stp>.SPXW250606C5430</stp>
        <tr r="J130" s="2"/>
        <tr r="J130" s="2"/>
      </tp>
      <tp>
        <v>11</v>
        <stp/>
        <stp>VOLUME</stp>
        <stp>.SPXW250630C5750</stp>
        <tr r="L98" s="2"/>
        <tr r="L98" s="2"/>
      </tp>
      <tp t="s">
        <v>N/A</v>
        <stp/>
        <stp>VOLUME</stp>
        <stp>.SPXW251031C5740</stp>
        <tr r="T99" s="2"/>
      </tp>
      <tp t="s">
        <v>N/A</v>
        <stp/>
        <stp>VOLUME</stp>
        <stp>.SPXW251231C5740</stp>
        <tr r="X99" s="2"/>
      </tp>
      <tp t="s">
        <v>N/A</v>
        <stp/>
        <stp>VOLUME</stp>
        <stp>.SPXW251031P5740</stp>
        <tr r="T99" s="2"/>
      </tp>
      <tp>
        <v>2</v>
        <stp/>
        <stp>VOLUME</stp>
        <stp>.SPXW251231P5740</stp>
        <tr r="X99" s="2"/>
        <tr r="X99" s="2"/>
      </tp>
      <tp>
        <v>1</v>
        <stp/>
        <stp>VOLUME</stp>
        <stp>.SPXW250930P5750</stp>
        <tr r="R98" s="2"/>
        <tr r="R98" s="2"/>
      </tp>
      <tp>
        <v>1254</v>
        <stp/>
        <stp>VOLUME</stp>
        <stp>.SPXW250506P5430</stp>
        <tr r="BB129" s="1"/>
        <tr r="BB129" s="1"/>
      </tp>
      <tp>
        <v>596</v>
        <stp/>
        <stp>VOLUME</stp>
        <stp>.SPXW250507P5420</stp>
        <tr r="D131" s="2"/>
        <tr r="D131" s="2"/>
      </tp>
      <tp>
        <v>32</v>
        <stp/>
        <stp>VOLUME</stp>
        <stp>.SPXW250516P5530</stp>
        <tr r="BF119" s="1"/>
        <tr r="BF119" s="1"/>
      </tp>
      <tp>
        <v>10</v>
        <stp/>
        <stp>VOLUME</stp>
        <stp>.SPXW250530P5750</stp>
        <tr r="I98" s="2"/>
        <tr r="I98" s="2"/>
      </tp>
      <tp t="s">
        <v>N/A</v>
        <stp/>
        <stp>VOLUME</stp>
        <stp>.SPXW250731P5740</stp>
        <tr r="N99" s="2"/>
      </tp>
      <tp>
        <v>1</v>
        <stp/>
        <stp>VOLUME</stp>
        <stp>.SPXW250606P5430</stp>
        <tr r="J130" s="2"/>
        <tr r="J130" s="2"/>
      </tp>
      <tp t="s">
        <v>N/A</v>
        <stp/>
        <stp>VOLUME</stp>
        <stp>.SPXW250630P5750</stp>
        <tr r="L98" s="2"/>
      </tp>
      <tp t="s">
        <v>N/A</v>
        <stp/>
        <stp>VOLUME</stp>
        <stp>.NDXP250829P20025</stp>
        <tr r="P155" s="2"/>
      </tp>
      <tp t="s">
        <v>N/A</v>
        <stp/>
        <stp>VOLUME</stp>
        <stp>.NDXP250930P19925</stp>
        <tr r="R159" s="2"/>
      </tp>
      <tp t="s">
        <v>N/A</v>
        <stp/>
        <stp>VOLUME</stp>
        <stp>.NDXP250731P19825</stp>
        <tr r="N163" s="2"/>
      </tp>
      <tp t="s">
        <v>N/A</v>
        <stp/>
        <stp>VOLUME</stp>
        <stp>.NDXP250630P19925</stp>
        <tr r="L159" s="2"/>
      </tp>
      <tp t="s">
        <v>N/A</v>
        <stp/>
        <stp>VOLUME</stp>
        <stp>.NDXP250508P20125</stp>
        <tr r="E151" s="2"/>
      </tp>
      <tp t="s">
        <v>N/A</v>
        <stp/>
        <stp>VOLUME</stp>
        <stp>.NDXP250509P20025</stp>
        <tr r="BD154" s="1"/>
      </tp>
      <tp t="s">
        <v>N/A</v>
        <stp/>
        <stp>VOLUME</stp>
        <stp>.NDXP250530P19925</stp>
        <tr r="I159" s="2"/>
      </tp>
      <tp t="s">
        <v>N/A</v>
        <stp/>
        <stp>VOLUME</stp>
        <stp>.SPXW250930C5760</stp>
        <tr r="R97" s="2"/>
      </tp>
      <tp>
        <v>229</v>
        <stp/>
        <stp>VOLUME</stp>
        <stp>.SPXW250516C5500</stp>
        <tr r="BE122" s="1"/>
        <tr r="BE122" s="1"/>
      </tp>
      <tp>
        <v>2</v>
        <stp/>
        <stp>VOLUME</stp>
        <stp>.SPXW250530C5760</stp>
        <tr r="I97" s="2"/>
        <tr r="I97" s="2"/>
      </tp>
      <tp>
        <v>9</v>
        <stp/>
        <stp>VOLUME</stp>
        <stp>.SPXW250731C5770</stp>
        <tr r="N96" s="2"/>
        <tr r="N96" s="2"/>
      </tp>
      <tp t="s">
        <v>N/A</v>
        <stp/>
        <stp>VOLUME</stp>
        <stp>.SPXW250630C5760</stp>
        <tr r="L97" s="2"/>
      </tp>
      <tp t="s">
        <v>N/A</v>
        <stp/>
        <stp>VOLUME</stp>
        <stp>.SPXW251031C5770</stp>
        <tr r="T96" s="2"/>
      </tp>
      <tp t="s">
        <v>N/A</v>
        <stp/>
        <stp>VOLUME</stp>
        <stp>.SPXW251231C5770</stp>
        <tr r="X96" s="2"/>
      </tp>
      <tp t="s">
        <v>N/A</v>
        <stp/>
        <stp>VOLUME</stp>
        <stp>.SPXW251031P5770</stp>
        <tr r="T96" s="2"/>
      </tp>
      <tp t="s">
        <v>N/A</v>
        <stp/>
        <stp>VOLUME</stp>
        <stp>.SPXW251231P5770</stp>
        <tr r="X96" s="2"/>
      </tp>
      <tp t="s">
        <v>N/A</v>
        <stp/>
        <stp>VOLUME</stp>
        <stp>.SPXW250930P5760</stp>
        <tr r="R97" s="2"/>
      </tp>
      <tp>
        <v>469</v>
        <stp/>
        <stp>VOLUME</stp>
        <stp>.SPXW250516P5500</stp>
        <tr r="BF122" s="1"/>
        <tr r="BF122" s="1"/>
      </tp>
      <tp t="s">
        <v>N/A</v>
        <stp/>
        <stp>VOLUME</stp>
        <stp>.SPXW250530P5760</stp>
        <tr r="I97" s="2"/>
      </tp>
      <tp t="s">
        <v>N/A</v>
        <stp/>
        <stp>VOLUME</stp>
        <stp>.SPXW250731P5770</stp>
        <tr r="N96" s="2"/>
      </tp>
      <tp t="s">
        <v>N/A</v>
        <stp/>
        <stp>VOLUME</stp>
        <stp>.SPXW250630P5760</stp>
        <tr r="L97" s="2"/>
      </tp>
      <tp t="s">
        <v>N/A</v>
        <stp/>
        <stp>VOLUME</stp>
        <stp>.NDXP251231P19825</stp>
        <tr r="X163" s="2"/>
      </tp>
      <tp t="s">
        <v>N/A</v>
        <stp/>
        <stp>VOLUME</stp>
        <stp>.NDXP251128P20125</stp>
        <tr r="V151" s="2"/>
      </tp>
      <tp t="s">
        <v>N/A</v>
        <stp/>
        <stp>VOLUME</stp>
        <stp>.NDXP251031P19825</stp>
        <tr r="T163" s="2"/>
      </tp>
      <tp t="s">
        <v>N/A</v>
        <stp/>
        <stp>VOLUME</stp>
        <stp>.SPXW250930C5770</stp>
        <tr r="R96" s="2"/>
      </tp>
      <tp>
        <v>4</v>
        <stp/>
        <stp>VOLUME</stp>
        <stp>.SPXW250516C5510</stp>
        <tr r="BE121" s="1"/>
        <tr r="BE121" s="1"/>
      </tp>
      <tp>
        <v>12</v>
        <stp/>
        <stp>VOLUME</stp>
        <stp>.SPXW250530C5770</stp>
        <tr r="I96" s="2"/>
        <tr r="I96" s="2"/>
      </tp>
      <tp t="s">
        <v>N/A</v>
        <stp/>
        <stp>VOLUME</stp>
        <stp>.SPXW250731C5760</stp>
        <tr r="N97" s="2"/>
      </tp>
      <tp>
        <v>1</v>
        <stp/>
        <stp>VOLUME</stp>
        <stp>.SPXW250630C5770</stp>
        <tr r="L96" s="2"/>
        <tr r="L96" s="2"/>
      </tp>
      <tp t="s">
        <v>N/A</v>
        <stp/>
        <stp>VOLUME</stp>
        <stp>.SPXW251031C5760</stp>
        <tr r="T97" s="2"/>
      </tp>
      <tp>
        <v>6</v>
        <stp/>
        <stp>VOLUME</stp>
        <stp>.SPXW251231C5760</stp>
        <tr r="X97" s="2"/>
        <tr r="X97" s="2"/>
      </tp>
      <tp t="s">
        <v>N/A</v>
        <stp/>
        <stp>VOLUME</stp>
        <stp>.SPXW251031P5760</stp>
        <tr r="T97" s="2"/>
      </tp>
      <tp>
        <v>68</v>
        <stp/>
        <stp>VOLUME</stp>
        <stp>.SPXW251231P5760</stp>
        <tr r="X97" s="2"/>
        <tr r="X97" s="2"/>
      </tp>
      <tp t="s">
        <v>N/A</v>
        <stp/>
        <stp>VOLUME</stp>
        <stp>.SPXW250930P5770</stp>
        <tr r="R96" s="2"/>
      </tp>
      <tp>
        <v>39</v>
        <stp/>
        <stp>VOLUME</stp>
        <stp>.SPXW250516P5510</stp>
        <tr r="BF121" s="1"/>
        <tr r="BF121" s="1"/>
      </tp>
      <tp t="s">
        <v>N/A</v>
        <stp/>
        <stp>VOLUME</stp>
        <stp>.SPXW250530P5770</stp>
        <tr r="I96" s="2"/>
      </tp>
      <tp t="s">
        <v>N/A</v>
        <stp/>
        <stp>VOLUME</stp>
        <stp>.SPXW250731P5760</stp>
        <tr r="N97" s="2"/>
      </tp>
      <tp t="s">
        <v>N/A</v>
        <stp/>
        <stp>VOLUME</stp>
        <stp>.SPXW250630P5770</stp>
        <tr r="L96" s="2"/>
      </tp>
      <tp>
        <v>14</v>
        <stp/>
        <stp>OPEN_INT</stp>
        <stp>.NDXP250506C19500</stp>
        <tr r="AS175" s="1"/>
        <tr r="AS175" s="1"/>
      </tp>
      <tp>
        <v>1</v>
        <stp/>
        <stp>OPEN_INT</stp>
        <stp>.NDXP250506C19525</stp>
        <tr r="AS174" s="1"/>
        <tr r="AS174" s="1"/>
      </tp>
      <tp>
        <v>0</v>
        <stp/>
        <stp>OPEN_INT</stp>
        <stp>.NDXP250506C19550</stp>
        <tr r="AS173" s="1"/>
        <tr r="AS173" s="1"/>
      </tp>
      <tp>
        <v>1</v>
        <stp/>
        <stp>OPEN_INT</stp>
        <stp>.NDXP250506C19575</stp>
        <tr r="AS172" s="1"/>
        <tr r="AS172" s="1"/>
      </tp>
      <tp>
        <v>1</v>
        <stp/>
        <stp>OPEN_INT</stp>
        <stp>.NDXP250506P19525</stp>
        <tr r="AT174" s="1"/>
        <tr r="AT174" s="1"/>
      </tp>
      <tp>
        <v>33</v>
        <stp/>
        <stp>OPEN_INT</stp>
        <stp>.NDXP250506P19500</stp>
        <tr r="AT175" s="1"/>
        <tr r="AT175" s="1"/>
      </tp>
      <tp>
        <v>8</v>
        <stp/>
        <stp>OPEN_INT</stp>
        <stp>.NDXP250506P19575</stp>
        <tr r="AT172" s="1"/>
        <tr r="AT172" s="1"/>
      </tp>
      <tp>
        <v>6</v>
        <stp/>
        <stp>OPEN_INT</stp>
        <stp>.NDXP250506P19550</stp>
        <tr r="AT173" s="1"/>
        <tr r="AT173" s="1"/>
      </tp>
      <tp>
        <v>-0.68</v>
        <stp/>
        <stp>DELTA</stp>
        <stp>.NDXP250509P20025</stp>
        <tr r="CG154" s="1"/>
        <tr r="CG154" s="1"/>
      </tp>
      <tp>
        <v>-0.66</v>
        <stp/>
        <stp>DELTA</stp>
        <stp>.NDXP250509P20000</stp>
        <tr r="CG155" s="1"/>
        <tr r="CG155" s="1"/>
      </tp>
      <tp>
        <v>-0.71</v>
        <stp/>
        <stp>DELTA</stp>
        <stp>.NDXP250509P20075</stp>
        <tr r="CG152" s="1"/>
        <tr r="CG152" s="1"/>
      </tp>
      <tp>
        <v>-0.69</v>
        <stp/>
        <stp>DELTA</stp>
        <stp>.NDXP250509P20050</stp>
        <tr r="CG153" s="1"/>
        <tr r="CG153" s="1"/>
      </tp>
      <tp>
        <v>0.35</v>
        <stp/>
        <stp>DELTA</stp>
        <stp>.NDXP250509C20000</stp>
        <tr r="CF155" s="1"/>
        <tr r="CF155" s="1"/>
      </tp>
      <tp>
        <v>0.33</v>
        <stp/>
        <stp>DELTA</stp>
        <stp>.NDXP250509C20025</stp>
        <tr r="CF154" s="1"/>
        <tr r="CF154" s="1"/>
      </tp>
      <tp>
        <v>0.31</v>
        <stp/>
        <stp>DELTA</stp>
        <stp>.NDXP250509C20050</stp>
        <tr r="CF153" s="1"/>
        <tr r="CF153" s="1"/>
      </tp>
      <tp>
        <v>0.28999999999999998</v>
        <stp/>
        <stp>DELTA</stp>
        <stp>.NDXP250509C20075</stp>
        <tr r="CF152" s="1"/>
        <tr r="CF152" s="1"/>
      </tp>
      <tp t="s">
        <v>N/A</v>
        <stp/>
        <stp>VOLUME</stp>
        <stp>.NDXP250829C20375</stp>
        <tr r="P141" s="2"/>
      </tp>
      <tp t="s">
        <v>N/A</v>
        <stp/>
        <stp>VOLUME</stp>
        <stp>.NDXP250829C19375</stp>
        <tr r="P181" s="2"/>
      </tp>
      <tp t="s">
        <v>N/A</v>
        <stp/>
        <stp>VOLUME</stp>
        <stp>.NDXP250508C20275</stp>
        <tr r="E145" s="2"/>
      </tp>
      <tp>
        <v>4</v>
        <stp/>
        <stp>VOLUME</stp>
        <stp>.NDXP250509C20375</stp>
        <tr r="BC140" s="1"/>
        <tr r="BC140" s="1"/>
      </tp>
      <tp t="s">
        <v>N/A</v>
        <stp/>
        <stp>VOLUME</stp>
        <stp>.NDXP250508C19275</stp>
        <tr r="E185" s="2"/>
      </tp>
      <tp t="s">
        <v>N/A</v>
        <stp/>
        <stp>VOLUME</stp>
        <stp>.NDXP250509C19375</stp>
        <tr r="BC180" s="1"/>
      </tp>
      <tp t="s">
        <v>N/A</v>
        <stp/>
        <stp>VOLUME</stp>
        <stp>.NDXP251128C20275</stp>
        <tr r="V145" s="2"/>
      </tp>
      <tp t="s">
        <v>N/A</v>
        <stp/>
        <stp>VOLUME</stp>
        <stp>.NDXP251128C19275</stp>
        <tr r="V185" s="2"/>
      </tp>
      <tp t="s">
        <v>N/A</v>
        <stp/>
        <stp>VOLUME</stp>
        <stp>.NDXP250829C20350</stp>
        <tr r="P142" s="2"/>
      </tp>
      <tp t="s">
        <v>N/A</v>
        <stp/>
        <stp>VOLUME</stp>
        <stp>.NDXP250829C19350</stp>
        <tr r="P182" s="2"/>
      </tp>
      <tp>
        <v>8</v>
        <stp/>
        <stp>VOLUME</stp>
        <stp>.NDXP250508C20250</stp>
        <tr r="E146" s="2"/>
        <tr r="E146" s="2"/>
      </tp>
      <tp>
        <v>41</v>
        <stp/>
        <stp>VOLUME</stp>
        <stp>.NDXP250509C20350</stp>
        <tr r="BC141" s="1"/>
        <tr r="BC141" s="1"/>
      </tp>
      <tp t="s">
        <v>N/A</v>
        <stp/>
        <stp>VOLUME</stp>
        <stp>.NDXP250508C19250</stp>
        <tr r="E186" s="2"/>
      </tp>
      <tp t="s">
        <v>N/A</v>
        <stp/>
        <stp>VOLUME</stp>
        <stp>.NDXP250509C19350</stp>
        <tr r="BC181" s="1"/>
      </tp>
      <tp t="s">
        <v>N/A</v>
        <stp/>
        <stp>VOLUME</stp>
        <stp>.NDXP251128C20250</stp>
        <tr r="V146" s="2"/>
      </tp>
      <tp t="s">
        <v>N/A</v>
        <stp/>
        <stp>VOLUME</stp>
        <stp>.NDXP251128C19250</stp>
        <tr r="V186" s="2"/>
      </tp>
      <tp t="s">
        <v>N/A</v>
        <stp/>
        <stp>VOLUME</stp>
        <stp>.NDXP251128C20225</stp>
        <tr r="V147" s="2"/>
      </tp>
      <tp t="s">
        <v>N/A</v>
        <stp/>
        <stp>VOLUME</stp>
        <stp>.NDXP251128C19225</stp>
        <tr r="V187" s="2"/>
      </tp>
      <tp t="s">
        <v>N/A</v>
        <stp/>
        <stp>VOLUME</stp>
        <stp>.NDXP250829C20325</stp>
        <tr r="P143" s="2"/>
      </tp>
      <tp t="s">
        <v>N/A</v>
        <stp/>
        <stp>VOLUME</stp>
        <stp>.NDXP250829C19325</stp>
        <tr r="P183" s="2"/>
      </tp>
      <tp t="s">
        <v>N/A</v>
        <stp/>
        <stp>VOLUME</stp>
        <stp>.NDXP250508C20225</stp>
        <tr r="E147" s="2"/>
      </tp>
      <tp>
        <v>3</v>
        <stp/>
        <stp>VOLUME</stp>
        <stp>.NDXP250509C20325</stp>
        <tr r="BC142" s="1"/>
        <tr r="BC142" s="1"/>
      </tp>
      <tp t="s">
        <v>N/A</v>
        <stp/>
        <stp>VOLUME</stp>
        <stp>.NDXP250508C19225</stp>
        <tr r="E187" s="2"/>
      </tp>
      <tp t="s">
        <v>N/A</v>
        <stp/>
        <stp>VOLUME</stp>
        <stp>.NDXP250509C19325</stp>
        <tr r="BC182" s="1"/>
      </tp>
      <tp t="s">
        <v>N/A</v>
        <stp/>
        <stp>VOLUME</stp>
        <stp>.NDXP251128C20200</stp>
        <tr r="V148" s="2"/>
      </tp>
      <tp t="s">
        <v>N/A</v>
        <stp/>
        <stp>VOLUME</stp>
        <stp>.NDXP251128C19200</stp>
        <tr r="V188" s="2"/>
      </tp>
      <tp t="s">
        <v>N/A</v>
        <stp/>
        <stp>VOLUME</stp>
        <stp>.NDXP250829C20300</stp>
        <tr r="P144" s="2"/>
      </tp>
      <tp t="s">
        <v>N/A</v>
        <stp/>
        <stp>VOLUME</stp>
        <stp>.NDXP250829C19300</stp>
        <tr r="P184" s="2"/>
      </tp>
      <tp>
        <v>3</v>
        <stp/>
        <stp>VOLUME</stp>
        <stp>.NDXP250508C20200</stp>
        <tr r="E148" s="2"/>
        <tr r="E148" s="2"/>
      </tp>
      <tp>
        <v>7</v>
        <stp/>
        <stp>VOLUME</stp>
        <stp>.NDXP250509C20300</stp>
        <tr r="BC143" s="1"/>
        <tr r="BC143" s="1"/>
      </tp>
      <tp t="s">
        <v>N/A</v>
        <stp/>
        <stp>VOLUME</stp>
        <stp>.NDXP250508C19200</stp>
        <tr r="E188" s="2"/>
      </tp>
      <tp t="s">
        <v>N/A</v>
        <stp/>
        <stp>VOLUME</stp>
        <stp>.NDXP250509C19300</stp>
        <tr r="BC183" s="1"/>
      </tp>
      <tp t="s">
        <v>N/A</v>
        <stp/>
        <stp>VOLUME</stp>
        <stp>.SPXW250930C5480</stp>
        <tr r="R125" s="2"/>
      </tp>
      <tp t="s">
        <v>N/A</v>
        <stp/>
        <stp>VOLUME</stp>
        <stp>.SPXW250829C5510</stp>
        <tr r="P122" s="2"/>
      </tp>
      <tp>
        <v>1213</v>
        <stp/>
        <stp>VOLUME</stp>
        <stp>.SPXW250508C5700</stp>
        <tr r="E103" s="2"/>
        <tr r="E103" s="2"/>
      </tp>
      <tp>
        <v>257</v>
        <stp/>
        <stp>VOLUME</stp>
        <stp>.SPXW250509C5710</stp>
        <tr r="BC101" s="1"/>
        <tr r="BC101" s="1"/>
      </tp>
      <tp>
        <v>4</v>
        <stp/>
        <stp>VOLUME</stp>
        <stp>.SPXW250530C5480</stp>
        <tr r="I125" s="2"/>
        <tr r="I125" s="2"/>
      </tp>
      <tp t="s">
        <v>N/A</v>
        <stp/>
        <stp>VOLUME</stp>
        <stp>.SPXW250731C5490</stp>
        <tr r="N124" s="2"/>
      </tp>
      <tp t="s">
        <v>N/A</v>
        <stp/>
        <stp>VOLUME</stp>
        <stp>.SPXW250630C5480</stp>
        <tr r="L125" s="2"/>
      </tp>
      <tp t="s">
        <v>N/A</v>
        <stp/>
        <stp>VOLUME</stp>
        <stp>.SPXW251128C5500</stp>
        <tr r="V123" s="2"/>
      </tp>
      <tp t="s">
        <v>N/A</v>
        <stp/>
        <stp>VOLUME</stp>
        <stp>.SPXW251031C5490</stp>
        <tr r="T124" s="2"/>
      </tp>
      <tp t="s">
        <v>N/A</v>
        <stp/>
        <stp>VOLUME</stp>
        <stp>.SPXW251231C5490</stp>
        <tr r="X124" s="2"/>
      </tp>
      <tp t="s">
        <v>N/A</v>
        <stp/>
        <stp>VOLUME</stp>
        <stp>.SPXW251128P5500</stp>
        <tr r="V123" s="2"/>
      </tp>
      <tp t="s">
        <v>N/A</v>
        <stp/>
        <stp>VOLUME</stp>
        <stp>.SPXW251031P5490</stp>
        <tr r="T124" s="2"/>
      </tp>
      <tp t="s">
        <v>N/A</v>
        <stp/>
        <stp>VOLUME</stp>
        <stp>.SPXW251231P5490</stp>
        <tr r="X124" s="2"/>
      </tp>
      <tp t="s">
        <v>N/A</v>
        <stp/>
        <stp>VOLUME</stp>
        <stp>.SPXW250930P5480</stp>
        <tr r="R125" s="2"/>
      </tp>
      <tp t="s">
        <v>N/A</v>
        <stp/>
        <stp>VOLUME</stp>
        <stp>.SPXW250829P5510</stp>
        <tr r="P122" s="2"/>
      </tp>
      <tp>
        <v>79</v>
        <stp/>
        <stp>VOLUME</stp>
        <stp>.SPXW250508P5700</stp>
        <tr r="E103" s="2"/>
        <tr r="E103" s="2"/>
      </tp>
      <tp>
        <v>21</v>
        <stp/>
        <stp>VOLUME</stp>
        <stp>.SPXW250509P5710</stp>
        <tr r="BD101" s="1"/>
        <tr r="BD101" s="1"/>
      </tp>
      <tp>
        <v>16</v>
        <stp/>
        <stp>VOLUME</stp>
        <stp>.SPXW250530P5480</stp>
        <tr r="I125" s="2"/>
        <tr r="I125" s="2"/>
      </tp>
      <tp t="s">
        <v>N/A</v>
        <stp/>
        <stp>VOLUME</stp>
        <stp>.SPXW250731P5490</stp>
        <tr r="N124" s="2"/>
      </tp>
      <tp t="s">
        <v>N/A</v>
        <stp/>
        <stp>VOLUME</stp>
        <stp>.SPXW250630P5480</stp>
        <tr r="L125" s="2"/>
      </tp>
      <tp t="s">
        <v>N/A</v>
        <stp/>
        <stp>VOLUME</stp>
        <stp>.SPXW250930C5490</stp>
        <tr r="R124" s="2"/>
      </tp>
      <tp t="s">
        <v>N/A</v>
        <stp/>
        <stp>VOLUME</stp>
        <stp>.SPXW250829C5500</stp>
        <tr r="P123" s="2"/>
      </tp>
      <tp>
        <v>169</v>
        <stp/>
        <stp>VOLUME</stp>
        <stp>.SPXW250508C5710</stp>
        <tr r="E102" s="2"/>
        <tr r="E102" s="2"/>
      </tp>
      <tp>
        <v>2789</v>
        <stp/>
        <stp>VOLUME</stp>
        <stp>.SPXW250509C5700</stp>
        <tr r="BC102" s="1"/>
        <tr r="BC102" s="1"/>
      </tp>
      <tp>
        <v>83</v>
        <stp/>
        <stp>VOLUME</stp>
        <stp>.SPXW250530C5490</stp>
        <tr r="I124" s="2"/>
        <tr r="I124" s="2"/>
      </tp>
      <tp t="s">
        <v>N/A</v>
        <stp/>
        <stp>VOLUME</stp>
        <stp>.SPXW250731C5480</stp>
        <tr r="N125" s="2"/>
      </tp>
      <tp>
        <v>5</v>
        <stp/>
        <stp>VOLUME</stp>
        <stp>.SPXW250630C5490</stp>
        <tr r="L124" s="2"/>
        <tr r="L124" s="2"/>
      </tp>
      <tp t="s">
        <v>N/A</v>
        <stp/>
        <stp>VOLUME</stp>
        <stp>.SPXW251128C5510</stp>
        <tr r="V122" s="2"/>
      </tp>
      <tp t="s">
        <v>N/A</v>
        <stp/>
        <stp>VOLUME</stp>
        <stp>.SPXW251031C5480</stp>
        <tr r="T125" s="2"/>
      </tp>
      <tp t="s">
        <v>N/A</v>
        <stp/>
        <stp>VOLUME</stp>
        <stp>.SPXW251231C5480</stp>
        <tr r="X125" s="2"/>
      </tp>
      <tp t="s">
        <v>N/A</v>
        <stp/>
        <stp>VOLUME</stp>
        <stp>.SPXW251128P5510</stp>
        <tr r="V122" s="2"/>
      </tp>
      <tp t="s">
        <v>N/A</v>
        <stp/>
        <stp>VOLUME</stp>
        <stp>.SPXW251031P5480</stp>
        <tr r="T125" s="2"/>
      </tp>
      <tp>
        <v>10</v>
        <stp/>
        <stp>VOLUME</stp>
        <stp>.SPXW251231P5480</stp>
        <tr r="X125" s="2"/>
        <tr r="X125" s="2"/>
      </tp>
      <tp t="s">
        <v>N/A</v>
        <stp/>
        <stp>VOLUME</stp>
        <stp>.SPXW250930P5490</stp>
        <tr r="R124" s="2"/>
      </tp>
      <tp>
        <v>224</v>
        <stp/>
        <stp>VOLUME</stp>
        <stp>.SPXW250829P5500</stp>
        <tr r="P123" s="2"/>
        <tr r="P123" s="2"/>
      </tp>
      <tp>
        <v>10</v>
        <stp/>
        <stp>VOLUME</stp>
        <stp>.SPXW250508P5710</stp>
        <tr r="E102" s="2"/>
        <tr r="E102" s="2"/>
      </tp>
      <tp>
        <v>133</v>
        <stp/>
        <stp>VOLUME</stp>
        <stp>.SPXW250509P5700</stp>
        <tr r="BD102" s="1"/>
        <tr r="BD102" s="1"/>
      </tp>
      <tp t="s">
        <v>N/A</v>
        <stp/>
        <stp>VOLUME</stp>
        <stp>.SPXW250530P5490</stp>
        <tr r="I124" s="2"/>
      </tp>
      <tp t="s">
        <v>N/A</v>
        <stp/>
        <stp>VOLUME</stp>
        <stp>.SPXW250731P5480</stp>
        <tr r="N125" s="2"/>
      </tp>
      <tp>
        <v>6</v>
        <stp/>
        <stp>VOLUME</stp>
        <stp>.SPXW250630P5490</stp>
        <tr r="L124" s="2"/>
        <tr r="L124" s="2"/>
      </tp>
      <tp t="s">
        <v>N/A</v>
        <stp/>
        <stp>VOLUME</stp>
        <stp>.SPXW250829C5530</stp>
        <tr r="P120" s="2"/>
      </tp>
      <tp>
        <v>351</v>
        <stp/>
        <stp>VOLUME</stp>
        <stp>.SPXW250508C5720</stp>
        <tr r="E101" s="2"/>
        <tr r="E101" s="2"/>
      </tp>
      <tp>
        <v>606</v>
        <stp/>
        <stp>VOLUME</stp>
        <stp>.SPXW250509C5730</stp>
        <tr r="BC99" s="1"/>
        <tr r="BC99" s="1"/>
      </tp>
      <tp t="s">
        <v>N/A</v>
        <stp/>
        <stp>VOLUME</stp>
        <stp>.SPXW251128C5520</stp>
        <tr r="V121" s="2"/>
      </tp>
      <tp t="s">
        <v>N/A</v>
        <stp/>
        <stp>VOLUME</stp>
        <stp>.SPXW251128P5520</stp>
        <tr r="V121" s="2"/>
      </tp>
      <tp t="s">
        <v>N/A</v>
        <stp/>
        <stp>VOLUME</stp>
        <stp>.SPXW250829P5530</stp>
        <tr r="P120" s="2"/>
      </tp>
      <tp>
        <v>9</v>
        <stp/>
        <stp>VOLUME</stp>
        <stp>.SPXW250508P5720</stp>
        <tr r="E101" s="2"/>
        <tr r="E101" s="2"/>
      </tp>
      <tp>
        <v>6</v>
        <stp/>
        <stp>VOLUME</stp>
        <stp>.SPXW250509P5730</stp>
        <tr r="BD99" s="1"/>
        <tr r="BD99" s="1"/>
      </tp>
      <tp t="s">
        <v>N/A</v>
        <stp/>
        <stp>VOLUME</stp>
        <stp>.SPXW250829C5520</stp>
        <tr r="P121" s="2"/>
      </tp>
      <tp>
        <v>196</v>
        <stp/>
        <stp>VOLUME</stp>
        <stp>.SPXW250508C5730</stp>
        <tr r="E100" s="2"/>
        <tr r="E100" s="2"/>
      </tp>
      <tp t="s">
        <v>N/A</v>
        <stp/>
        <stp>VOLUME</stp>
        <stp>.SPXW250509C5720</stp>
        <tr r="BC100" s="1"/>
      </tp>
      <tp t="s">
        <v>N/A</v>
        <stp/>
        <stp>VOLUME</stp>
        <stp>.SPXW251128C5530</stp>
        <tr r="V120" s="2"/>
      </tp>
      <tp t="s">
        <v>N/A</v>
        <stp/>
        <stp>VOLUME</stp>
        <stp>.SPXW251128P5530</stp>
        <tr r="V120" s="2"/>
      </tp>
      <tp t="s">
        <v>N/A</v>
        <stp/>
        <stp>VOLUME</stp>
        <stp>.SPXW250829P5520</stp>
        <tr r="P121" s="2"/>
      </tp>
      <tp>
        <v>18</v>
        <stp/>
        <stp>VOLUME</stp>
        <stp>.SPXW250508P5730</stp>
        <tr r="E100" s="2"/>
        <tr r="E100" s="2"/>
      </tp>
      <tp t="s">
        <v>N/A</v>
        <stp/>
        <stp>VOLUME</stp>
        <stp>.SPXW250509P5720</stp>
        <tr r="BD100" s="1"/>
      </tp>
      <tp>
        <v>4</v>
        <stp/>
        <stp>VOLUME</stp>
        <stp>.SPXW250829C5550</stp>
        <tr r="P118" s="2"/>
        <tr r="P118" s="2"/>
      </tp>
      <tp>
        <v>653</v>
        <stp/>
        <stp>VOLUME</stp>
        <stp>.SPXW250508C5740</stp>
        <tr r="E99" s="2"/>
        <tr r="E99" s="2"/>
      </tp>
      <tp>
        <v>1671</v>
        <stp/>
        <stp>VOLUME</stp>
        <stp>.SPXW250509C5750</stp>
        <tr r="BC97" s="1"/>
        <tr r="BC97" s="1"/>
      </tp>
      <tp t="s">
        <v>N/A</v>
        <stp/>
        <stp>VOLUME</stp>
        <stp>.SPXW251128C5540</stp>
        <tr r="V119" s="2"/>
      </tp>
      <tp t="s">
        <v>N/A</v>
        <stp/>
        <stp>VOLUME</stp>
        <stp>.SPXW251128P5540</stp>
        <tr r="V119" s="2"/>
      </tp>
      <tp t="s">
        <v>N/A</v>
        <stp/>
        <stp>VOLUME</stp>
        <stp>.SPXW250829P5550</stp>
        <tr r="P118" s="2"/>
      </tp>
      <tp>
        <v>16</v>
        <stp/>
        <stp>VOLUME</stp>
        <stp>.SPXW250508P5740</stp>
        <tr r="E99" s="2"/>
        <tr r="E99" s="2"/>
      </tp>
      <tp>
        <v>4</v>
        <stp/>
        <stp>VOLUME</stp>
        <stp>.SPXW250509P5750</stp>
        <tr r="BD97" s="1"/>
        <tr r="BD97" s="1"/>
      </tp>
      <tp t="s">
        <v>N/A</v>
        <stp/>
        <stp>VOLUME</stp>
        <stp>.SPYP580</stp>
        <tr r="C7" s="2"/>
        <tr r="B7" s="2"/>
        <tr r="G7" s="2"/>
        <tr r="F7" s="2"/>
      </tp>
      <tp t="s">
        <v>N/A</v>
        <stp/>
        <stp>VOLUME</stp>
        <stp>.SPYC580</stp>
        <tr r="C7" s="2"/>
        <tr r="B7" s="2"/>
        <tr r="G7" s="2"/>
        <tr r="F7" s="2"/>
      </tp>
      <tp t="s">
        <v>N/A</v>
        <stp/>
        <stp>VOLUME</stp>
        <stp>.SPYP581</stp>
        <tr r="C6" s="2"/>
        <tr r="F6" s="2"/>
        <tr r="G6" s="2"/>
        <tr r="B6" s="2"/>
      </tp>
      <tp t="s">
        <v>N/A</v>
        <stp/>
        <stp>VOLUME</stp>
        <stp>.SPYC581</stp>
        <tr r="C6" s="2"/>
        <tr r="F6" s="2"/>
        <tr r="G6" s="2"/>
        <tr r="B6" s="2"/>
      </tp>
      <tp t="s">
        <v>N/A</v>
        <stp/>
        <stp>VOLUME</stp>
        <stp>.SPYP582</stp>
        <tr r="G5" s="2"/>
        <tr r="F5" s="2"/>
        <tr r="C5" s="2"/>
        <tr r="B5" s="2"/>
      </tp>
      <tp t="s">
        <v>N/A</v>
        <stp/>
        <stp>VOLUME</stp>
        <stp>.SPYC582</stp>
        <tr r="G5" s="2"/>
        <tr r="F5" s="2"/>
        <tr r="C5" s="2"/>
        <tr r="B5" s="2"/>
      </tp>
      <tp>
        <v>2</v>
        <stp/>
        <stp>VOLUME</stp>
        <stp>.SPXW250829C5540</stp>
        <tr r="P119" s="2"/>
        <tr r="P119" s="2"/>
      </tp>
      <tp>
        <v>861</v>
        <stp/>
        <stp>VOLUME</stp>
        <stp>.SPXW250508C5750</stp>
        <tr r="E98" s="2"/>
        <tr r="E98" s="2"/>
      </tp>
      <tp>
        <v>568</v>
        <stp/>
        <stp>VOLUME</stp>
        <stp>.SPXW250509C5740</stp>
        <tr r="BC98" s="1"/>
        <tr r="BC98" s="1"/>
      </tp>
      <tp t="s">
        <v>N/A</v>
        <stp/>
        <stp>VOLUME</stp>
        <stp>.SPXW251128C5550</stp>
        <tr r="V118" s="2"/>
      </tp>
      <tp t="s">
        <v>N/A</v>
        <stp/>
        <stp>VOLUME</stp>
        <stp>.SPXW251128P5550</stp>
        <tr r="V118" s="2"/>
      </tp>
      <tp>
        <v>2</v>
        <stp/>
        <stp>VOLUME</stp>
        <stp>.SPXW250829P5540</stp>
        <tr r="P119" s="2"/>
        <tr r="P119" s="2"/>
      </tp>
      <tp>
        <v>372</v>
        <stp/>
        <stp>VOLUME</stp>
        <stp>.SPXW250508P5750</stp>
        <tr r="E98" s="2"/>
        <tr r="E98" s="2"/>
      </tp>
      <tp>
        <v>4</v>
        <stp/>
        <stp>VOLUME</stp>
        <stp>.SPXW250509P5740</stp>
        <tr r="BD98" s="1"/>
        <tr r="BD98" s="1"/>
      </tp>
      <tp t="s">
        <v>N/A</v>
        <stp/>
        <stp>VOLUME</stp>
        <stp>.SPXW250829C5570</stp>
        <tr r="P116" s="2"/>
      </tp>
      <tp>
        <v>1592</v>
        <stp/>
        <stp>VOLUME</stp>
        <stp>.SPXW250506C5780</stp>
        <tr r="BA94" s="1"/>
        <tr r="BA94" s="1"/>
      </tp>
      <tp>
        <v>739</v>
        <stp/>
        <stp>VOLUME</stp>
        <stp>.SPXW250507C5790</stp>
        <tr r="D94" s="2"/>
        <tr r="D94" s="2"/>
      </tp>
      <tp>
        <v>927</v>
        <stp/>
        <stp>VOLUME</stp>
        <stp>.SPXW250508C5760</stp>
        <tr r="E97" s="2"/>
        <tr r="E97" s="2"/>
      </tp>
      <tp>
        <v>361</v>
        <stp/>
        <stp>VOLUME</stp>
        <stp>.SPXW250509C5770</stp>
        <tr r="BC95" s="1"/>
        <tr r="BC95" s="1"/>
      </tp>
      <tp>
        <v>81</v>
        <stp/>
        <stp>VOLUME</stp>
        <stp>.SPXW250516C5680</stp>
        <tr r="BE104" s="1"/>
        <tr r="BE104" s="1"/>
      </tp>
      <tp>
        <v>9</v>
        <stp/>
        <stp>VOLUME</stp>
        <stp>.SPXW250606C5780</stp>
        <tr r="J95" s="2"/>
        <tr r="J95" s="2"/>
      </tp>
      <tp t="s">
        <v>N/A</v>
        <stp/>
        <stp>VOLUME</stp>
        <stp>.SPXW251128C5560</stp>
        <tr r="V117" s="2"/>
      </tp>
      <tp t="s">
        <v>N/A</v>
        <stp/>
        <stp>VOLUME</stp>
        <stp>.SPXW251128P5560</stp>
        <tr r="V117" s="2"/>
      </tp>
      <tp t="s">
        <v>N/A</v>
        <stp/>
        <stp>VOLUME</stp>
        <stp>.SPXW250829P5570</stp>
        <tr r="P116" s="2"/>
      </tp>
      <tp>
        <v>64</v>
        <stp/>
        <stp>VOLUME</stp>
        <stp>.SPXW250506P5780</stp>
        <tr r="BB94" s="1"/>
        <tr r="BB94" s="1"/>
      </tp>
      <tp>
        <v>8</v>
        <stp/>
        <stp>VOLUME</stp>
        <stp>.SPXW250507P5790</stp>
        <tr r="D94" s="2"/>
        <tr r="D94" s="2"/>
      </tp>
      <tp>
        <v>14</v>
        <stp/>
        <stp>VOLUME</stp>
        <stp>.SPXW250508P5760</stp>
        <tr r="E97" s="2"/>
        <tr r="E97" s="2"/>
      </tp>
      <tp t="s">
        <v>N/A</v>
        <stp/>
        <stp>VOLUME</stp>
        <stp>.SPXW250509P5770</stp>
        <tr r="BD95" s="1"/>
      </tp>
      <tp>
        <v>283</v>
        <stp/>
        <stp>VOLUME</stp>
        <stp>.SPXW250516P5680</stp>
        <tr r="BF104" s="1"/>
        <tr r="BF104" s="1"/>
      </tp>
      <tp t="s">
        <v>N/A</v>
        <stp/>
        <stp>VOLUME</stp>
        <stp>.SPXW250606P5780</stp>
        <tr r="J95" s="2"/>
      </tp>
      <tp t="s">
        <v>N/A</v>
        <stp/>
        <stp>VOLUME</stp>
        <stp>.SPXW250829C5560</stp>
        <tr r="P117" s="2"/>
      </tp>
      <tp>
        <v>2057</v>
        <stp/>
        <stp>VOLUME</stp>
        <stp>.SPXW250506C5790</stp>
        <tr r="BA93" s="1"/>
        <tr r="BA93" s="1"/>
      </tp>
      <tp>
        <v>1103</v>
        <stp/>
        <stp>VOLUME</stp>
        <stp>.SPXW250507C5780</stp>
        <tr r="D95" s="2"/>
        <tr r="D95" s="2"/>
      </tp>
      <tp>
        <v>141</v>
        <stp/>
        <stp>VOLUME</stp>
        <stp>.SPXW250508C5770</stp>
        <tr r="E96" s="2"/>
        <tr r="E96" s="2"/>
      </tp>
      <tp>
        <v>500</v>
        <stp/>
        <stp>VOLUME</stp>
        <stp>.SPXW250509C5760</stp>
        <tr r="BC96" s="1"/>
        <tr r="BC96" s="1"/>
      </tp>
      <tp>
        <v>27</v>
        <stp/>
        <stp>VOLUME</stp>
        <stp>.SPXW250516C5690</stp>
        <tr r="BE103" s="1"/>
        <tr r="BE103" s="1"/>
      </tp>
      <tp>
        <v>7</v>
        <stp/>
        <stp>VOLUME</stp>
        <stp>.SPXW250606C5790</stp>
        <tr r="J94" s="2"/>
        <tr r="J94" s="2"/>
      </tp>
      <tp t="s">
        <v>N/A</v>
        <stp/>
        <stp>VOLUME</stp>
        <stp>.SPXW251128C5570</stp>
        <tr r="V116" s="2"/>
      </tp>
      <tp t="s">
        <v>N/A</v>
        <stp/>
        <stp>VOLUME</stp>
        <stp>.SPXW251128P5570</stp>
        <tr r="V116" s="2"/>
      </tp>
      <tp t="s">
        <v>N/A</v>
        <stp/>
        <stp>VOLUME</stp>
        <stp>.SPXW250829P5560</stp>
        <tr r="P117" s="2"/>
      </tp>
      <tp>
        <v>34</v>
        <stp/>
        <stp>VOLUME</stp>
        <stp>.SPXW250506P5790</stp>
        <tr r="BB93" s="1"/>
        <tr r="BB93" s="1"/>
      </tp>
      <tp>
        <v>243</v>
        <stp/>
        <stp>VOLUME</stp>
        <stp>.SPXW250507P5780</stp>
        <tr r="D95" s="2"/>
        <tr r="D95" s="2"/>
      </tp>
      <tp>
        <v>372</v>
        <stp/>
        <stp>VOLUME</stp>
        <stp>.SPXW250508P5770</stp>
        <tr r="E96" s="2"/>
        <tr r="E96" s="2"/>
      </tp>
      <tp>
        <v>17</v>
        <stp/>
        <stp>VOLUME</stp>
        <stp>.SPXW250509P5760</stp>
        <tr r="BD96" s="1"/>
        <tr r="BD96" s="1"/>
      </tp>
      <tp>
        <v>22</v>
        <stp/>
        <stp>VOLUME</stp>
        <stp>.SPXW250516P5690</stp>
        <tr r="BF103" s="1"/>
        <tr r="BF103" s="1"/>
      </tp>
      <tp t="s">
        <v>N/A</v>
        <stp/>
        <stp>VOLUME</stp>
        <stp>.SPXW250606P5790</stp>
        <tr r="J94" s="2"/>
      </tp>
      <tp t="s">
        <v>N/A</v>
        <stp/>
        <stp>VOLUME</stp>
        <stp>.SPYP554</stp>
        <tr r="C33" s="2"/>
        <tr r="G33" s="2"/>
        <tr r="B33" s="2"/>
        <tr r="F33" s="2"/>
      </tp>
      <tp t="s">
        <v>N/A</v>
        <stp/>
        <stp>VOLUME</stp>
        <stp>.SPYC554</stp>
        <tr r="C33" s="2"/>
        <tr r="G33" s="2"/>
        <tr r="B33" s="2"/>
        <tr r="F33" s="2"/>
      </tp>
      <tp t="s">
        <v>N/A</v>
        <stp/>
        <stp>VOLUME</stp>
        <stp>.SPYP555</stp>
        <tr r="C32" s="2"/>
        <tr r="G32" s="2"/>
        <tr r="B32" s="2"/>
        <tr r="F32" s="2"/>
      </tp>
      <tp t="s">
        <v>N/A</v>
        <stp/>
        <stp>VOLUME</stp>
        <stp>.SPYC555</stp>
        <tr r="C32" s="2"/>
        <tr r="G32" s="2"/>
        <tr r="B32" s="2"/>
        <tr r="F32" s="2"/>
      </tp>
      <tp t="s">
        <v>N/A</v>
        <stp/>
        <stp>VOLUME</stp>
        <stp>.SPYP556</stp>
        <tr r="G31" s="2"/>
        <tr r="B31" s="2"/>
        <tr r="C31" s="2"/>
        <tr r="F31" s="2"/>
      </tp>
      <tp t="s">
        <v>N/A</v>
        <stp/>
        <stp>VOLUME</stp>
        <stp>.SPYC556</stp>
        <tr r="G31" s="2"/>
        <tr r="B31" s="2"/>
        <tr r="C31" s="2"/>
        <tr r="F31" s="2"/>
      </tp>
      <tp t="s">
        <v>N/A</v>
        <stp/>
        <stp>VOLUME</stp>
        <stp>.SPYP557</stp>
        <tr r="B30" s="2"/>
        <tr r="G30" s="2"/>
        <tr r="C30" s="2"/>
        <tr r="F30" s="2"/>
      </tp>
      <tp t="s">
        <v>N/A</v>
        <stp/>
        <stp>VOLUME</stp>
        <stp>.SPYC557</stp>
        <tr r="B30" s="2"/>
        <tr r="G30" s="2"/>
        <tr r="C30" s="2"/>
        <tr r="F30" s="2"/>
      </tp>
      <tp t="s">
        <v>N/A</v>
        <stp/>
        <stp>VOLUME</stp>
        <stp>.SPYP550</stp>
        <tr r="F37" s="2"/>
        <tr r="B37" s="2"/>
        <tr r="G37" s="2"/>
        <tr r="C37" s="2"/>
      </tp>
      <tp t="s">
        <v>N/A</v>
        <stp/>
        <stp>VOLUME</stp>
        <stp>.SPYC550</stp>
        <tr r="F37" s="2"/>
        <tr r="B37" s="2"/>
        <tr r="G37" s="2"/>
        <tr r="C37" s="2"/>
      </tp>
      <tp t="s">
        <v>N/A</v>
        <stp/>
        <stp>VOLUME</stp>
        <stp>.SPYP551</stp>
        <tr r="B36" s="2"/>
        <tr r="F36" s="2"/>
        <tr r="G36" s="2"/>
        <tr r="C36" s="2"/>
      </tp>
      <tp t="s">
        <v>N/A</v>
        <stp/>
        <stp>VOLUME</stp>
        <stp>.SPYC551</stp>
        <tr r="B36" s="2"/>
        <tr r="F36" s="2"/>
        <tr r="G36" s="2"/>
        <tr r="C36" s="2"/>
      </tp>
      <tp t="s">
        <v>N/A</v>
        <stp/>
        <stp>VOLUME</stp>
        <stp>.SPYP552</stp>
        <tr r="B35" s="2"/>
        <tr r="C35" s="2"/>
        <tr r="G35" s="2"/>
        <tr r="F35" s="2"/>
      </tp>
      <tp t="s">
        <v>N/A</v>
        <stp/>
        <stp>VOLUME</stp>
        <stp>.SPYC552</stp>
        <tr r="B35" s="2"/>
        <tr r="C35" s="2"/>
        <tr r="G35" s="2"/>
        <tr r="F35" s="2"/>
      </tp>
      <tp t="s">
        <v>N/A</v>
        <stp/>
        <stp>VOLUME</stp>
        <stp>.SPYP553</stp>
        <tr r="F34" s="2"/>
        <tr r="B34" s="2"/>
        <tr r="C34" s="2"/>
        <tr r="G34" s="2"/>
      </tp>
      <tp t="s">
        <v>N/A</v>
        <stp/>
        <stp>VOLUME</stp>
        <stp>.SPYC553</stp>
        <tr r="F34" s="2"/>
        <tr r="B34" s="2"/>
        <tr r="C34" s="2"/>
        <tr r="G34" s="2"/>
      </tp>
      <tp t="s">
        <v>N/A</v>
        <stp/>
        <stp>VOLUME</stp>
        <stp>.SPYP558</stp>
        <tr r="G29" s="2"/>
        <tr r="F29" s="2"/>
        <tr r="C29" s="2"/>
        <tr r="B29" s="2"/>
      </tp>
      <tp t="s">
        <v>N/A</v>
        <stp/>
        <stp>VOLUME</stp>
        <stp>.SPYC558</stp>
        <tr r="G29" s="2"/>
        <tr r="F29" s="2"/>
        <tr r="C29" s="2"/>
        <tr r="B29" s="2"/>
      </tp>
      <tp t="s">
        <v>N/A</v>
        <stp/>
        <stp>VOLUME</stp>
        <stp>.SPYP559</stp>
        <tr r="C28" s="2"/>
        <tr r="B28" s="2"/>
        <tr r="G28" s="2"/>
        <tr r="F28" s="2"/>
      </tp>
      <tp t="s">
        <v>N/A</v>
        <stp/>
        <stp>VOLUME</stp>
        <stp>.SPYC559</stp>
        <tr r="C28" s="2"/>
        <tr r="B28" s="2"/>
        <tr r="G28" s="2"/>
        <tr r="F28" s="2"/>
      </tp>
      <tp t="s">
        <v>N/A</v>
        <stp/>
        <stp>VOLUME</stp>
        <stp>.NDXP251128P20250</stp>
        <tr r="V146" s="2"/>
      </tp>
      <tp t="s">
        <v>N/A</v>
        <stp/>
        <stp>VOLUME</stp>
        <stp>.NDXP251128P19250</stp>
        <tr r="V186" s="2"/>
      </tp>
      <tp t="s">
        <v>N/A</v>
        <stp/>
        <stp>VOLUME</stp>
        <stp>.SPXW250829C5590</stp>
        <tr r="P114" s="2"/>
      </tp>
      <tp>
        <v>2743</v>
        <stp/>
        <stp>VOLUME</stp>
        <stp>.SPXW250506C5760</stp>
        <tr r="BA96" s="1"/>
        <tr r="BA96" s="1"/>
      </tp>
      <tp>
        <v>781</v>
        <stp/>
        <stp>VOLUME</stp>
        <stp>.SPXW250507C5770</stp>
        <tr r="D96" s="2"/>
        <tr r="D96" s="2"/>
      </tp>
      <tp>
        <v>619</v>
        <stp/>
        <stp>VOLUME</stp>
        <stp>.SPXW250508C5780</stp>
        <tr r="E95" s="2"/>
        <tr r="E95" s="2"/>
      </tp>
      <tp>
        <v>560</v>
        <stp/>
        <stp>VOLUME</stp>
        <stp>.SPXW250509C5790</stp>
        <tr r="BC93" s="1"/>
        <tr r="BC93" s="1"/>
      </tp>
      <tp>
        <v>62</v>
        <stp/>
        <stp>VOLUME</stp>
        <stp>.SPXW250516C5660</stp>
        <tr r="BE106" s="1"/>
        <tr r="BE106" s="1"/>
      </tp>
      <tp>
        <v>16</v>
        <stp/>
        <stp>VOLUME</stp>
        <stp>.SPXW250606C5760</stp>
        <tr r="J97" s="2"/>
        <tr r="J97" s="2"/>
      </tp>
      <tp t="s">
        <v>N/A</v>
        <stp/>
        <stp>VOLUME</stp>
        <stp>.SPXW251128C5580</stp>
        <tr r="V115" s="2"/>
      </tp>
      <tp t="s">
        <v>N/A</v>
        <stp/>
        <stp>VOLUME</stp>
        <stp>.SPXW251128P5580</stp>
        <tr r="V115" s="2"/>
      </tp>
      <tp>
        <v>3</v>
        <stp/>
        <stp>VOLUME</stp>
        <stp>.SPXW250829P5590</stp>
        <tr r="P114" s="2"/>
        <tr r="P114" s="2"/>
      </tp>
      <tp>
        <v>25</v>
        <stp/>
        <stp>VOLUME</stp>
        <stp>.SPXW250506P5760</stp>
        <tr r="BB96" s="1"/>
        <tr r="BB96" s="1"/>
      </tp>
      <tp>
        <v>223</v>
        <stp/>
        <stp>VOLUME</stp>
        <stp>.SPXW250507P5770</stp>
        <tr r="D96" s="2"/>
        <tr r="D96" s="2"/>
      </tp>
      <tp>
        <v>30</v>
        <stp/>
        <stp>VOLUME</stp>
        <stp>.SPXW250508P5780</stp>
        <tr r="E95" s="2"/>
        <tr r="E95" s="2"/>
      </tp>
      <tp>
        <v>14</v>
        <stp/>
        <stp>VOLUME</stp>
        <stp>.SPXW250509P5790</stp>
        <tr r="BD93" s="1"/>
        <tr r="BD93" s="1"/>
      </tp>
      <tp>
        <v>6</v>
        <stp/>
        <stp>VOLUME</stp>
        <stp>.SPXW250516P5660</stp>
        <tr r="BF106" s="1"/>
        <tr r="BF106" s="1"/>
      </tp>
      <tp t="s">
        <v>N/A</v>
        <stp/>
        <stp>VOLUME</stp>
        <stp>.SPXW250606P5760</stp>
        <tr r="J97" s="2"/>
      </tp>
      <tp t="s">
        <v>N/A</v>
        <stp/>
        <stp>VOLUME</stp>
        <stp>.SPYP548</stp>
        <tr r="F39" s="2"/>
        <tr r="B39" s="2"/>
        <tr r="C39" s="2"/>
        <tr r="G39" s="2"/>
      </tp>
      <tp t="s">
        <v>N/A</v>
        <stp/>
        <stp>VOLUME</stp>
        <stp>.SPYC548</stp>
        <tr r="F39" s="2"/>
        <tr r="B39" s="2"/>
        <tr r="C39" s="2"/>
        <tr r="G39" s="2"/>
      </tp>
      <tp t="s">
        <v>N/A</v>
        <stp/>
        <stp>VOLUME</stp>
        <stp>.SPYP549</stp>
        <tr r="F38" s="2"/>
        <tr r="G38" s="2"/>
        <tr r="B38" s="2"/>
        <tr r="C38" s="2"/>
      </tp>
      <tp t="s">
        <v>N/A</v>
        <stp/>
        <stp>VOLUME</stp>
        <stp>.SPYC549</stp>
        <tr r="F38" s="2"/>
        <tr r="G38" s="2"/>
        <tr r="B38" s="2"/>
        <tr r="C38" s="2"/>
      </tp>
      <tp t="s">
        <v>N/A</v>
        <stp/>
        <stp>VOLUME</stp>
        <stp>.NDXP250829P20350</stp>
        <tr r="P142" s="2"/>
      </tp>
      <tp t="s">
        <v>N/A</v>
        <stp/>
        <stp>VOLUME</stp>
        <stp>.NDXP250829P19350</stp>
        <tr r="P182" s="2"/>
      </tp>
      <tp t="s">
        <v>N/A</v>
        <stp/>
        <stp>VOLUME</stp>
        <stp>.NDXP250508P20250</stp>
        <tr r="E146" s="2"/>
      </tp>
      <tp t="s">
        <v>N/A</v>
        <stp/>
        <stp>VOLUME</stp>
        <stp>.NDXP250509P20350</stp>
        <tr r="BD141" s="1"/>
      </tp>
      <tp>
        <v>1</v>
        <stp/>
        <stp>VOLUME</stp>
        <stp>.NDXP250508P19250</stp>
        <tr r="E186" s="2"/>
        <tr r="E186" s="2"/>
      </tp>
      <tp t="s">
        <v>N/A</v>
        <stp/>
        <stp>VOLUME</stp>
        <stp>.NDXP250509P19350</stp>
        <tr r="BD181" s="1"/>
      </tp>
      <tp t="s">
        <v>N/A</v>
        <stp/>
        <stp>VOLUME</stp>
        <stp>.SPXW250829C5580</stp>
        <tr r="P115" s="2"/>
      </tp>
      <tp>
        <v>2184</v>
        <stp/>
        <stp>VOLUME</stp>
        <stp>.SPXW250506C5770</stp>
        <tr r="BA95" s="1"/>
        <tr r="BA95" s="1"/>
      </tp>
      <tp>
        <v>1013</v>
        <stp/>
        <stp>VOLUME</stp>
        <stp>.SPXW250507C5760</stp>
        <tr r="D97" s="2"/>
        <tr r="D97" s="2"/>
      </tp>
      <tp>
        <v>502</v>
        <stp/>
        <stp>VOLUME</stp>
        <stp>.SPXW250508C5790</stp>
        <tr r="E94" s="2"/>
        <tr r="E94" s="2"/>
      </tp>
      <tp>
        <v>599</v>
        <stp/>
        <stp>VOLUME</stp>
        <stp>.SPXW250509C5780</stp>
        <tr r="BC94" s="1"/>
        <tr r="BC94" s="1"/>
      </tp>
      <tp>
        <v>35</v>
        <stp/>
        <stp>VOLUME</stp>
        <stp>.SPXW250516C5670</stp>
        <tr r="BE105" s="1"/>
        <tr r="BE105" s="1"/>
      </tp>
      <tp>
        <v>4</v>
        <stp/>
        <stp>VOLUME</stp>
        <stp>.SPXW250606C5770</stp>
        <tr r="J96" s="2"/>
        <tr r="J96" s="2"/>
      </tp>
      <tp t="s">
        <v>N/A</v>
        <stp/>
        <stp>VOLUME</stp>
        <stp>.SPXW251128C5590</stp>
        <tr r="V114" s="2"/>
      </tp>
      <tp t="s">
        <v>N/A</v>
        <stp/>
        <stp>VOLUME</stp>
        <stp>.SPXW251128P5590</stp>
        <tr r="V114" s="2"/>
      </tp>
      <tp t="s">
        <v>N/A</v>
        <stp/>
        <stp>VOLUME</stp>
        <stp>.SPXW250829P5580</stp>
        <tr r="P115" s="2"/>
      </tp>
      <tp>
        <v>334</v>
        <stp/>
        <stp>VOLUME</stp>
        <stp>.SPXW250506P5770</stp>
        <tr r="BB95" s="1"/>
        <tr r="BB95" s="1"/>
      </tp>
      <tp>
        <v>215</v>
        <stp/>
        <stp>VOLUME</stp>
        <stp>.SPXW250507P5760</stp>
        <tr r="D97" s="2"/>
        <tr r="D97" s="2"/>
      </tp>
      <tp t="s">
        <v>N/A</v>
        <stp/>
        <stp>VOLUME</stp>
        <stp>.SPXW250508P5790</stp>
        <tr r="E94" s="2"/>
      </tp>
      <tp>
        <v>15</v>
        <stp/>
        <stp>VOLUME</stp>
        <stp>.SPXW250509P5780</stp>
        <tr r="BD94" s="1"/>
        <tr r="BD94" s="1"/>
      </tp>
      <tp>
        <v>57</v>
        <stp/>
        <stp>VOLUME</stp>
        <stp>.SPXW250516P5670</stp>
        <tr r="BF105" s="1"/>
        <tr r="BF105" s="1"/>
      </tp>
      <tp t="s">
        <v>N/A</v>
        <stp/>
        <stp>VOLUME</stp>
        <stp>.SPXW250606P5770</stp>
        <tr r="J96" s="2"/>
      </tp>
      <tp t="s">
        <v>N/A</v>
        <stp/>
        <stp>VOLUME</stp>
        <stp>.SPYP574</stp>
        <tr r="F13" s="2"/>
        <tr r="C13" s="2"/>
        <tr r="B13" s="2"/>
        <tr r="G13" s="2"/>
      </tp>
      <tp t="s">
        <v>N/A</v>
        <stp/>
        <stp>VOLUME</stp>
        <stp>.SPYC574</stp>
        <tr r="F13" s="2"/>
        <tr r="C13" s="2"/>
        <tr r="B13" s="2"/>
        <tr r="G13" s="2"/>
      </tp>
      <tp t="s">
        <v>N/A</v>
        <stp/>
        <stp>VOLUME</stp>
        <stp>.SPYP575</stp>
        <tr r="B12" s="2"/>
        <tr r="C12" s="2"/>
        <tr r="G12" s="2"/>
        <tr r="F12" s="2"/>
      </tp>
      <tp t="s">
        <v>N/A</v>
        <stp/>
        <stp>VOLUME</stp>
        <stp>.SPYC575</stp>
        <tr r="B12" s="2"/>
        <tr r="C12" s="2"/>
        <tr r="G12" s="2"/>
        <tr r="F12" s="2"/>
      </tp>
      <tp t="s">
        <v>N/A</v>
        <stp/>
        <stp>VOLUME</stp>
        <stp>.SPYP576</stp>
        <tr r="G11" s="2"/>
        <tr r="F11" s="2"/>
        <tr r="C11" s="2"/>
        <tr r="B11" s="2"/>
      </tp>
      <tp t="s">
        <v>N/A</v>
        <stp/>
        <stp>VOLUME</stp>
        <stp>.SPYC576</stp>
        <tr r="G11" s="2"/>
        <tr r="F11" s="2"/>
        <tr r="C11" s="2"/>
        <tr r="B11" s="2"/>
      </tp>
      <tp t="s">
        <v>N/A</v>
        <stp/>
        <stp>VOLUME</stp>
        <stp>.SPYP577</stp>
        <tr r="B10" s="2"/>
        <tr r="F10" s="2"/>
        <tr r="C10" s="2"/>
        <tr r="G10" s="2"/>
      </tp>
      <tp t="s">
        <v>N/A</v>
        <stp/>
        <stp>VOLUME</stp>
        <stp>.SPYC577</stp>
        <tr r="B10" s="2"/>
        <tr r="F10" s="2"/>
        <tr r="C10" s="2"/>
        <tr r="G10" s="2"/>
      </tp>
      <tp t="s">
        <v>N/A</v>
        <stp/>
        <stp>VOLUME</stp>
        <stp>.SPYP570</stp>
        <tr r="C17" s="2"/>
        <tr r="F17" s="2"/>
        <tr r="B17" s="2"/>
        <tr r="G17" s="2"/>
      </tp>
      <tp t="s">
        <v>N/A</v>
        <stp/>
        <stp>VOLUME</stp>
        <stp>.SPYC570</stp>
        <tr r="C17" s="2"/>
        <tr r="F17" s="2"/>
        <tr r="B17" s="2"/>
        <tr r="G17" s="2"/>
      </tp>
      <tp t="s">
        <v>N/A</v>
        <stp/>
        <stp>VOLUME</stp>
        <stp>.SPYP571</stp>
        <tr r="C16" s="2"/>
        <tr r="F16" s="2"/>
        <tr r="B16" s="2"/>
        <tr r="G16" s="2"/>
      </tp>
      <tp t="s">
        <v>N/A</v>
        <stp/>
        <stp>VOLUME</stp>
        <stp>.SPYC571</stp>
        <tr r="C16" s="2"/>
        <tr r="F16" s="2"/>
        <tr r="B16" s="2"/>
        <tr r="G16" s="2"/>
      </tp>
      <tp t="s">
        <v>N/A</v>
        <stp/>
        <stp>VOLUME</stp>
        <stp>.SPYP572</stp>
        <tr r="G15" s="2"/>
        <tr r="B15" s="2"/>
        <tr r="F15" s="2"/>
        <tr r="C15" s="2"/>
      </tp>
      <tp t="s">
        <v>N/A</v>
        <stp/>
        <stp>VOLUME</stp>
        <stp>.SPYC572</stp>
        <tr r="G15" s="2"/>
        <tr r="B15" s="2"/>
        <tr r="F15" s="2"/>
        <tr r="C15" s="2"/>
      </tp>
      <tp t="s">
        <v>N/A</v>
        <stp/>
        <stp>VOLUME</stp>
        <stp>.SPYP573</stp>
        <tr r="G14" s="2"/>
        <tr r="B14" s="2"/>
        <tr r="C14" s="2"/>
        <tr r="F14" s="2"/>
      </tp>
      <tp t="s">
        <v>N/A</v>
        <stp/>
        <stp>VOLUME</stp>
        <stp>.SPYC573</stp>
        <tr r="G14" s="2"/>
        <tr r="B14" s="2"/>
        <tr r="C14" s="2"/>
        <tr r="F14" s="2"/>
      </tp>
      <tp t="s">
        <v>N/A</v>
        <stp/>
        <stp>VOLUME</stp>
        <stp>.SPYP578</stp>
        <tr r="B9" s="2"/>
        <tr r="G9" s="2"/>
        <tr r="F9" s="2"/>
        <tr r="C9" s="2"/>
      </tp>
      <tp t="s">
        <v>N/A</v>
        <stp/>
        <stp>VOLUME</stp>
        <stp>.SPYC578</stp>
        <tr r="B9" s="2"/>
        <tr r="G9" s="2"/>
        <tr r="F9" s="2"/>
        <tr r="C9" s="2"/>
      </tp>
      <tp t="s">
        <v>N/A</v>
        <stp/>
        <stp>VOLUME</stp>
        <stp>.SPYP579</stp>
        <tr r="C8" s="2"/>
        <tr r="B8" s="2"/>
        <tr r="G8" s="2"/>
        <tr r="F8" s="2"/>
      </tp>
      <tp t="s">
        <v>N/A</v>
        <stp/>
        <stp>VOLUME</stp>
        <stp>.SPYC579</stp>
        <tr r="C8" s="2"/>
        <tr r="B8" s="2"/>
        <tr r="G8" s="2"/>
        <tr r="F8" s="2"/>
      </tp>
      <tp t="s">
        <v>N/A</v>
        <stp/>
        <stp>VOLUME</stp>
        <stp>.NDXP251128P20275</stp>
        <tr r="V145" s="2"/>
      </tp>
      <tp t="s">
        <v>N/A</v>
        <stp/>
        <stp>VOLUME</stp>
        <stp>.NDXP251128P19275</stp>
        <tr r="V185" s="2"/>
      </tp>
      <tp t="s">
        <v>N/A</v>
        <stp/>
        <stp>VOLUME</stp>
        <stp>.SPXW250930C5420</stp>
        <tr r="R131" s="2"/>
      </tp>
      <tp>
        <v>3681</v>
        <stp/>
        <stp>VOLUME</stp>
        <stp>.SPXW250506C5740</stp>
        <tr r="BA98" s="1"/>
        <tr r="BA98" s="1"/>
      </tp>
      <tp>
        <v>3604</v>
        <stp/>
        <stp>VOLUME</stp>
        <stp>.SPXW250507C5750</stp>
        <tr r="D98" s="2"/>
        <tr r="D98" s="2"/>
      </tp>
      <tp>
        <v>88</v>
        <stp/>
        <stp>VOLUME</stp>
        <stp>.SPXW250516C5640</stp>
        <tr r="BE108" s="1"/>
        <tr r="BE108" s="1"/>
      </tp>
      <tp t="s">
        <v>N/A</v>
        <stp/>
        <stp>VOLUME</stp>
        <stp>.SPXW250530C5420</stp>
        <tr r="I131" s="2"/>
      </tp>
      <tp t="s">
        <v>N/A</v>
        <stp/>
        <stp>VOLUME</stp>
        <stp>.SPXW250731C5430</stp>
        <tr r="N130" s="2"/>
      </tp>
      <tp>
        <v>1</v>
        <stp/>
        <stp>VOLUME</stp>
        <stp>.SPXW250606C5740</stp>
        <tr r="J99" s="2"/>
        <tr r="J99" s="2"/>
      </tp>
      <tp t="s">
        <v>N/A</v>
        <stp/>
        <stp>VOLUME</stp>
        <stp>.SPXW250630C5420</stp>
        <tr r="L131" s="2"/>
      </tp>
      <tp>
        <v>5</v>
        <stp/>
        <stp>VOLUME</stp>
        <stp>.SPXW251031C5430</stp>
        <tr r="T130" s="2"/>
        <tr r="T130" s="2"/>
      </tp>
      <tp t="s">
        <v>N/A</v>
        <stp/>
        <stp>VOLUME</stp>
        <stp>.SPXW251231C5430</stp>
        <tr r="X130" s="2"/>
      </tp>
      <tp t="s">
        <v>N/A</v>
        <stp/>
        <stp>VOLUME</stp>
        <stp>.SPXW251031P5430</stp>
        <tr r="T130" s="2"/>
      </tp>
      <tp>
        <v>1</v>
        <stp/>
        <stp>VOLUME</stp>
        <stp>.SPXW251231P5430</stp>
        <tr r="X130" s="2"/>
        <tr r="X130" s="2"/>
      </tp>
      <tp t="s">
        <v>N/A</v>
        <stp/>
        <stp>VOLUME</stp>
        <stp>.SPXW250930P5420</stp>
        <tr r="R131" s="2"/>
      </tp>
      <tp>
        <v>15</v>
        <stp/>
        <stp>VOLUME</stp>
        <stp>.SPXW250506P5740</stp>
        <tr r="BB98" s="1"/>
        <tr r="BB98" s="1"/>
      </tp>
      <tp>
        <v>256</v>
        <stp/>
        <stp>VOLUME</stp>
        <stp>.SPXW250507P5750</stp>
        <tr r="D98" s="2"/>
        <tr r="D98" s="2"/>
      </tp>
      <tp>
        <v>69</v>
        <stp/>
        <stp>VOLUME</stp>
        <stp>.SPXW250516P5640</stp>
        <tr r="BF108" s="1"/>
        <tr r="BF108" s="1"/>
      </tp>
      <tp>
        <v>4</v>
        <stp/>
        <stp>VOLUME</stp>
        <stp>.SPXW250530P5420</stp>
        <tr r="I131" s="2"/>
        <tr r="I131" s="2"/>
      </tp>
      <tp>
        <v>1</v>
        <stp/>
        <stp>VOLUME</stp>
        <stp>.SPXW250731P5430</stp>
        <tr r="N130" s="2"/>
        <tr r="N130" s="2"/>
      </tp>
      <tp>
        <v>1</v>
        <stp/>
        <stp>VOLUME</stp>
        <stp>.SPXW250606P5740</stp>
        <tr r="J99" s="2"/>
        <tr r="J99" s="2"/>
      </tp>
      <tp t="s">
        <v>N/A</v>
        <stp/>
        <stp>VOLUME</stp>
        <stp>.SPXW250630P5420</stp>
        <tr r="L131" s="2"/>
      </tp>
      <tp t="s">
        <v>N/A</v>
        <stp/>
        <stp>VOLUME</stp>
        <stp>.SPYP564</stp>
        <tr r="G23" s="2"/>
        <tr r="B23" s="2"/>
        <tr r="C23" s="2"/>
        <tr r="F23" s="2"/>
      </tp>
      <tp t="s">
        <v>N/A</v>
        <stp/>
        <stp>VOLUME</stp>
        <stp>.SPYC564</stp>
        <tr r="G23" s="2"/>
        <tr r="B23" s="2"/>
        <tr r="C23" s="2"/>
        <tr r="F23" s="2"/>
      </tp>
      <tp t="s">
        <v>N/A</v>
        <stp/>
        <stp>VOLUME</stp>
        <stp>.SPYP565</stp>
        <tr r="F22" s="2"/>
        <tr r="B22" s="2"/>
        <tr r="G22" s="2"/>
        <tr r="C22" s="2"/>
      </tp>
      <tp t="s">
        <v>N/A</v>
        <stp/>
        <stp>VOLUME</stp>
        <stp>.SPYC565</stp>
        <tr r="F22" s="2"/>
        <tr r="B22" s="2"/>
        <tr r="G22" s="2"/>
        <tr r="C22" s="2"/>
      </tp>
      <tp t="s">
        <v>N/A</v>
        <stp/>
        <stp>VOLUME</stp>
        <stp>.SPYP566</stp>
        <tr r="C21" s="2"/>
        <tr r="F21" s="2"/>
        <tr r="G21" s="2"/>
        <tr r="B21" s="2"/>
      </tp>
      <tp t="s">
        <v>N/A</v>
        <stp/>
        <stp>VOLUME</stp>
        <stp>.SPYC566</stp>
        <tr r="C21" s="2"/>
        <tr r="F21" s="2"/>
        <tr r="G21" s="2"/>
        <tr r="B21" s="2"/>
      </tp>
      <tp t="s">
        <v>N/A</v>
        <stp/>
        <stp>VOLUME</stp>
        <stp>.SPYP567</stp>
        <tr r="B20" s="2"/>
        <tr r="G20" s="2"/>
        <tr r="F20" s="2"/>
        <tr r="C20" s="2"/>
      </tp>
      <tp t="s">
        <v>N/A</v>
        <stp/>
        <stp>VOLUME</stp>
        <stp>.SPYC567</stp>
        <tr r="B20" s="2"/>
        <tr r="G20" s="2"/>
        <tr r="F20" s="2"/>
        <tr r="C20" s="2"/>
      </tp>
      <tp t="s">
        <v>N/A</v>
        <stp/>
        <stp>VOLUME</stp>
        <stp>.SPYP560</stp>
        <tr r="G27" s="2"/>
        <tr r="F27" s="2"/>
        <tr r="B27" s="2"/>
        <tr r="C27" s="2"/>
      </tp>
      <tp t="s">
        <v>N/A</v>
        <stp/>
        <stp>VOLUME</stp>
        <stp>.SPYC560</stp>
        <tr r="G27" s="2"/>
        <tr r="F27" s="2"/>
        <tr r="B27" s="2"/>
        <tr r="C27" s="2"/>
      </tp>
      <tp t="s">
        <v>N/A</v>
        <stp/>
        <stp>VOLUME</stp>
        <stp>.SPYP561</stp>
        <tr r="B26" s="2"/>
        <tr r="C26" s="2"/>
        <tr r="F26" s="2"/>
        <tr r="G26" s="2"/>
      </tp>
      <tp t="s">
        <v>N/A</v>
        <stp/>
        <stp>VOLUME</stp>
        <stp>.SPYC561</stp>
        <tr r="B26" s="2"/>
        <tr r="C26" s="2"/>
        <tr r="F26" s="2"/>
        <tr r="G26" s="2"/>
      </tp>
      <tp t="s">
        <v>N/A</v>
        <stp/>
        <stp>VOLUME</stp>
        <stp>.SPYP562</stp>
        <tr r="C25" s="2"/>
        <tr r="B25" s="2"/>
        <tr r="G25" s="2"/>
        <tr r="F25" s="2"/>
      </tp>
      <tp t="s">
        <v>N/A</v>
        <stp/>
        <stp>VOLUME</stp>
        <stp>.SPYC562</stp>
        <tr r="C25" s="2"/>
        <tr r="B25" s="2"/>
        <tr r="G25" s="2"/>
        <tr r="F25" s="2"/>
      </tp>
      <tp t="s">
        <v>N/A</v>
        <stp/>
        <stp>VOLUME</stp>
        <stp>.SPYP563</stp>
        <tr r="B24" s="2"/>
        <tr r="C24" s="2"/>
        <tr r="G24" s="2"/>
        <tr r="F24" s="2"/>
      </tp>
      <tp t="s">
        <v>N/A</v>
        <stp/>
        <stp>VOLUME</stp>
        <stp>.SPYC563</stp>
        <tr r="B24" s="2"/>
        <tr r="C24" s="2"/>
        <tr r="G24" s="2"/>
        <tr r="F24" s="2"/>
      </tp>
      <tp t="s">
        <v>N/A</v>
        <stp/>
        <stp>VOLUME</stp>
        <stp>.SPYP568</stp>
        <tr r="B19" s="2"/>
        <tr r="G19" s="2"/>
        <tr r="F19" s="2"/>
        <tr r="C19" s="2"/>
      </tp>
      <tp t="s">
        <v>N/A</v>
        <stp/>
        <stp>VOLUME</stp>
        <stp>.SPYC568</stp>
        <tr r="B19" s="2"/>
        <tr r="G19" s="2"/>
        <tr r="F19" s="2"/>
        <tr r="C19" s="2"/>
      </tp>
      <tp t="s">
        <v>N/A</v>
        <stp/>
        <stp>VOLUME</stp>
        <stp>.SPYP569</stp>
        <tr r="F18" s="2"/>
        <tr r="C18" s="2"/>
        <tr r="B18" s="2"/>
        <tr r="G18" s="2"/>
      </tp>
      <tp t="s">
        <v>N/A</v>
        <stp/>
        <stp>VOLUME</stp>
        <stp>.SPYC569</stp>
        <tr r="F18" s="2"/>
        <tr r="C18" s="2"/>
        <tr r="B18" s="2"/>
        <tr r="G18" s="2"/>
      </tp>
      <tp t="s">
        <v>N/A</v>
        <stp/>
        <stp>VOLUME</stp>
        <stp>.NDXP250829P20375</stp>
        <tr r="P141" s="2"/>
      </tp>
      <tp t="s">
        <v>N/A</v>
        <stp/>
        <stp>VOLUME</stp>
        <stp>.NDXP250829P19375</stp>
        <tr r="P181" s="2"/>
      </tp>
      <tp t="s">
        <v>N/A</v>
        <stp/>
        <stp>VOLUME</stp>
        <stp>.NDXP250508P20275</stp>
        <tr r="E145" s="2"/>
      </tp>
      <tp t="s">
        <v>N/A</v>
        <stp/>
        <stp>VOLUME</stp>
        <stp>.NDXP250509P20375</stp>
        <tr r="BD140" s="1"/>
      </tp>
      <tp t="s">
        <v>N/A</v>
        <stp/>
        <stp>VOLUME</stp>
        <stp>.NDXP250508P19275</stp>
        <tr r="E185" s="2"/>
      </tp>
      <tp>
        <v>3</v>
        <stp/>
        <stp>VOLUME</stp>
        <stp>.NDXP250509P19375</stp>
        <tr r="BD180" s="1"/>
        <tr r="BD180" s="1"/>
      </tp>
      <tp t="s">
        <v>N/A</v>
        <stp/>
        <stp>VOLUME</stp>
        <stp>.SPXW250930C5430</stp>
        <tr r="R130" s="2"/>
      </tp>
      <tp>
        <v>4315</v>
        <stp/>
        <stp>VOLUME</stp>
        <stp>.SPXW250506C5750</stp>
        <tr r="BA97" s="1"/>
        <tr r="BA97" s="1"/>
      </tp>
      <tp>
        <v>1943</v>
        <stp/>
        <stp>VOLUME</stp>
        <stp>.SPXW250507C5740</stp>
        <tr r="D99" s="2"/>
        <tr r="D99" s="2"/>
      </tp>
      <tp>
        <v>128</v>
        <stp/>
        <stp>VOLUME</stp>
        <stp>.SPXW250516C5650</stp>
        <tr r="BE107" s="1"/>
        <tr r="BE107" s="1"/>
      </tp>
      <tp>
        <v>1</v>
        <stp/>
        <stp>VOLUME</stp>
        <stp>.SPXW250530C5430</stp>
        <tr r="I130" s="2"/>
        <tr r="I130" s="2"/>
      </tp>
      <tp t="s">
        <v>N/A</v>
        <stp/>
        <stp>VOLUME</stp>
        <stp>.SPXW250731C5420</stp>
        <tr r="N131" s="2"/>
      </tp>
      <tp>
        <v>71</v>
        <stp/>
        <stp>VOLUME</stp>
        <stp>.SPXW250606C5750</stp>
        <tr r="J98" s="2"/>
        <tr r="J98" s="2"/>
      </tp>
      <tp t="s">
        <v>N/A</v>
        <stp/>
        <stp>VOLUME</stp>
        <stp>.SPXW250630C5430</stp>
        <tr r="L130" s="2"/>
      </tp>
      <tp>
        <v>5</v>
        <stp/>
        <stp>VOLUME</stp>
        <stp>.SPXW251031C5420</stp>
        <tr r="T131" s="2"/>
        <tr r="T131" s="2"/>
      </tp>
      <tp t="s">
        <v>N/A</v>
        <stp/>
        <stp>VOLUME</stp>
        <stp>.SPXW251231C5420</stp>
        <tr r="X131" s="2"/>
      </tp>
      <tp t="s">
        <v>N/A</v>
        <stp/>
        <stp>VOLUME</stp>
        <stp>.SPXW251031P5420</stp>
        <tr r="T131" s="2"/>
      </tp>
      <tp t="s">
        <v>N/A</v>
        <stp/>
        <stp>VOLUME</stp>
        <stp>.SPXW251231P5420</stp>
        <tr r="X131" s="2"/>
      </tp>
      <tp t="s">
        <v>N/A</v>
        <stp/>
        <stp>VOLUME</stp>
        <stp>.SPXW250930P5430</stp>
        <tr r="R130" s="2"/>
      </tp>
      <tp>
        <v>434</v>
        <stp/>
        <stp>VOLUME</stp>
        <stp>.SPXW250506P5750</stp>
        <tr r="BB97" s="1"/>
        <tr r="BB97" s="1"/>
      </tp>
      <tp>
        <v>16</v>
        <stp/>
        <stp>VOLUME</stp>
        <stp>.SPXW250507P5740</stp>
        <tr r="D99" s="2"/>
        <tr r="D99" s="2"/>
      </tp>
      <tp>
        <v>67</v>
        <stp/>
        <stp>VOLUME</stp>
        <stp>.SPXW250516P5650</stp>
        <tr r="BF107" s="1"/>
        <tr r="BF107" s="1"/>
      </tp>
      <tp>
        <v>3</v>
        <stp/>
        <stp>VOLUME</stp>
        <stp>.SPXW250530P5430</stp>
        <tr r="I130" s="2"/>
        <tr r="I130" s="2"/>
      </tp>
      <tp t="s">
        <v>N/A</v>
        <stp/>
        <stp>VOLUME</stp>
        <stp>.SPXW250731P5420</stp>
        <tr r="N131" s="2"/>
      </tp>
      <tp t="s">
        <v>N/A</v>
        <stp/>
        <stp>VOLUME</stp>
        <stp>.SPXW250606P5750</stp>
        <tr r="J98" s="2"/>
      </tp>
      <tp t="s">
        <v>N/A</v>
        <stp/>
        <stp>VOLUME</stp>
        <stp>.SPXW250630P5430</stp>
        <tr r="L130" s="2"/>
      </tp>
      <tp t="s">
        <v>N/A</v>
        <stp/>
        <stp>VOLUME</stp>
        <stp>.NDXP250829P20300</stp>
        <tr r="P144" s="2"/>
      </tp>
      <tp t="s">
        <v>N/A</v>
        <stp/>
        <stp>VOLUME</stp>
        <stp>.NDXP250829P19300</stp>
        <tr r="P184" s="2"/>
      </tp>
      <tp>
        <v>1</v>
        <stp/>
        <stp>VOLUME</stp>
        <stp>.NDXP250508P20200</stp>
        <tr r="E148" s="2"/>
        <tr r="E148" s="2"/>
      </tp>
      <tp t="s">
        <v>N/A</v>
        <stp/>
        <stp>VOLUME</stp>
        <stp>.NDXP250509P20300</stp>
        <tr r="BD143" s="1"/>
      </tp>
      <tp t="s">
        <v>N/A</v>
        <stp/>
        <stp>VOLUME</stp>
        <stp>.NDXP250508P19200</stp>
        <tr r="E188" s="2"/>
      </tp>
      <tp>
        <v>26</v>
        <stp/>
        <stp>VOLUME</stp>
        <stp>.NDXP250509P19300</stp>
        <tr r="BD183" s="1"/>
        <tr r="BD183" s="1"/>
      </tp>
      <tp>
        <v>28</v>
        <stp/>
        <stp>VOLUME</stp>
        <stp>.SPXW250930C5440</stp>
        <tr r="R129" s="2"/>
        <tr r="R129" s="2"/>
      </tp>
      <tp>
        <v>11024</v>
        <stp/>
        <stp>VOLUME</stp>
        <stp>.SPXW250506C5720</stp>
        <tr r="BA100" s="1"/>
        <tr r="BA100" s="1"/>
      </tp>
      <tp>
        <v>1608</v>
        <stp/>
        <stp>VOLUME</stp>
        <stp>.SPXW250507C5730</stp>
        <tr r="D100" s="2"/>
        <tr r="D100" s="2"/>
      </tp>
      <tp>
        <v>43</v>
        <stp/>
        <stp>VOLUME</stp>
        <stp>.SPXW250516C5620</stp>
        <tr r="BE110" s="1"/>
        <tr r="BE110" s="1"/>
      </tp>
      <tp t="s">
        <v>N/A</v>
        <stp/>
        <stp>VOLUME</stp>
        <stp>.SPXW250530C5440</stp>
        <tr r="I129" s="2"/>
      </tp>
      <tp t="s">
        <v>N/A</v>
        <stp/>
        <stp>VOLUME</stp>
        <stp>.SPXW250731C5450</stp>
        <tr r="N128" s="2"/>
      </tp>
      <tp t="s">
        <v>N/A</v>
        <stp/>
        <stp>VOLUME</stp>
        <stp>.SPXW250606C5720</stp>
        <tr r="J101" s="2"/>
      </tp>
      <tp t="s">
        <v>N/A</v>
        <stp/>
        <stp>VOLUME</stp>
        <stp>.SPXW250630C5440</stp>
        <tr r="L129" s="2"/>
      </tp>
      <tp t="s">
        <v>N/A</v>
        <stp/>
        <stp>VOLUME</stp>
        <stp>.SPXW251031C5450</stp>
        <tr r="T128" s="2"/>
      </tp>
      <tp t="s">
        <v>N/A</v>
        <stp/>
        <stp>VOLUME</stp>
        <stp>.SPXW251231C5450</stp>
        <tr r="X128" s="2"/>
      </tp>
      <tp t="s">
        <v>N/A</v>
        <stp/>
        <stp>VOLUME</stp>
        <stp>.SPXW251031P5450</stp>
        <tr r="T128" s="2"/>
      </tp>
      <tp>
        <v>11</v>
        <stp/>
        <stp>VOLUME</stp>
        <stp>.SPXW251231P5450</stp>
        <tr r="X128" s="2"/>
        <tr r="X128" s="2"/>
      </tp>
      <tp t="s">
        <v>N/A</v>
        <stp/>
        <stp>VOLUME</stp>
        <stp>.SPXW250930P5440</stp>
        <tr r="R129" s="2"/>
      </tp>
      <tp>
        <v>222</v>
        <stp/>
        <stp>VOLUME</stp>
        <stp>.SPXW250506P5720</stp>
        <tr r="BB100" s="1"/>
        <tr r="BB100" s="1"/>
      </tp>
      <tp>
        <v>45</v>
        <stp/>
        <stp>VOLUME</stp>
        <stp>.SPXW250507P5730</stp>
        <tr r="D100" s="2"/>
        <tr r="D100" s="2"/>
      </tp>
      <tp>
        <v>72</v>
        <stp/>
        <stp>VOLUME</stp>
        <stp>.SPXW250516P5620</stp>
        <tr r="BF110" s="1"/>
        <tr r="BF110" s="1"/>
      </tp>
      <tp>
        <v>9</v>
        <stp/>
        <stp>VOLUME</stp>
        <stp>.SPXW250530P5440</stp>
        <tr r="I129" s="2"/>
        <tr r="I129" s="2"/>
      </tp>
      <tp t="s">
        <v>N/A</v>
        <stp/>
        <stp>VOLUME</stp>
        <stp>.SPXW250731P5450</stp>
        <tr r="N128" s="2"/>
      </tp>
      <tp t="s">
        <v>N/A</v>
        <stp/>
        <stp>VOLUME</stp>
        <stp>.SPXW250606P5720</stp>
        <tr r="J101" s="2"/>
      </tp>
      <tp>
        <v>1</v>
        <stp/>
        <stp>VOLUME</stp>
        <stp>.SPXW250630P5440</stp>
        <tr r="L129" s="2"/>
        <tr r="L129" s="2"/>
      </tp>
      <tp t="s">
        <v>N/A</v>
        <stp/>
        <stp>VOLUME</stp>
        <stp>.NDXP251128P20200</stp>
        <tr r="V148" s="2"/>
      </tp>
      <tp t="s">
        <v>N/A</v>
        <stp/>
        <stp>VOLUME</stp>
        <stp>.NDXP251128P19200</stp>
        <tr r="V188" s="2"/>
      </tp>
      <tp>
        <v>12</v>
        <stp/>
        <stp>VOLUME</stp>
        <stp>.SPXW250930C5450</stp>
        <tr r="R128" s="2"/>
        <tr r="R128" s="2"/>
      </tp>
      <tp>
        <v>6525</v>
        <stp/>
        <stp>VOLUME</stp>
        <stp>.SPXW250506C5730</stp>
        <tr r="BA99" s="1"/>
        <tr r="BA99" s="1"/>
      </tp>
      <tp>
        <v>1364</v>
        <stp/>
        <stp>VOLUME</stp>
        <stp>.SPXW250507C5720</stp>
        <tr r="D101" s="2"/>
        <tr r="D101" s="2"/>
      </tp>
      <tp>
        <v>134</v>
        <stp/>
        <stp>VOLUME</stp>
        <stp>.SPXW250516C5630</stp>
        <tr r="BE109" s="1"/>
        <tr r="BE109" s="1"/>
      </tp>
      <tp>
        <v>38</v>
        <stp/>
        <stp>VOLUME</stp>
        <stp>.SPXW250530C5450</stp>
        <tr r="I128" s="2"/>
        <tr r="I128" s="2"/>
      </tp>
      <tp t="s">
        <v>N/A</v>
        <stp/>
        <stp>VOLUME</stp>
        <stp>.SPXW250731C5440</stp>
        <tr r="N129" s="2"/>
      </tp>
      <tp>
        <v>132</v>
        <stp/>
        <stp>VOLUME</stp>
        <stp>.SPXW250606C5730</stp>
        <tr r="J100" s="2"/>
        <tr r="J100" s="2"/>
      </tp>
      <tp t="s">
        <v>N/A</v>
        <stp/>
        <stp>VOLUME</stp>
        <stp>.SPXW250630C5450</stp>
        <tr r="L128" s="2"/>
      </tp>
      <tp t="s">
        <v>N/A</v>
        <stp/>
        <stp>VOLUME</stp>
        <stp>.SPXW251031C5440</stp>
        <tr r="T129" s="2"/>
      </tp>
      <tp t="s">
        <v>N/A</v>
        <stp/>
        <stp>VOLUME</stp>
        <stp>.SPXW251231C5440</stp>
        <tr r="X129" s="2"/>
      </tp>
      <tp t="s">
        <v>N/A</v>
        <stp/>
        <stp>VOLUME</stp>
        <stp>.SPXW251031P5440</stp>
        <tr r="T129" s="2"/>
      </tp>
      <tp t="s">
        <v>N/A</v>
        <stp/>
        <stp>VOLUME</stp>
        <stp>.SPXW251231P5440</stp>
        <tr r="X129" s="2"/>
      </tp>
      <tp t="s">
        <v>N/A</v>
        <stp/>
        <stp>VOLUME</stp>
        <stp>.SPXW250930P5450</stp>
        <tr r="R128" s="2"/>
      </tp>
      <tp>
        <v>103</v>
        <stp/>
        <stp>VOLUME</stp>
        <stp>.SPXW250506P5730</stp>
        <tr r="BB99" s="1"/>
        <tr r="BB99" s="1"/>
      </tp>
      <tp>
        <v>92</v>
        <stp/>
        <stp>VOLUME</stp>
        <stp>.SPXW250507P5720</stp>
        <tr r="D101" s="2"/>
        <tr r="D101" s="2"/>
      </tp>
      <tp>
        <v>549</v>
        <stp/>
        <stp>VOLUME</stp>
        <stp>.SPXW250516P5630</stp>
        <tr r="BF109" s="1"/>
        <tr r="BF109" s="1"/>
      </tp>
      <tp>
        <v>813</v>
        <stp/>
        <stp>VOLUME</stp>
        <stp>.SPXW250530P5450</stp>
        <tr r="I128" s="2"/>
        <tr r="I128" s="2"/>
      </tp>
      <tp t="s">
        <v>N/A</v>
        <stp/>
        <stp>VOLUME</stp>
        <stp>.SPXW250731P5440</stp>
        <tr r="N129" s="2"/>
      </tp>
      <tp t="s">
        <v>N/A</v>
        <stp/>
        <stp>VOLUME</stp>
        <stp>.SPXW250606P5730</stp>
        <tr r="J100" s="2"/>
      </tp>
      <tp>
        <v>18</v>
        <stp/>
        <stp>VOLUME</stp>
        <stp>.SPXW250630P5450</stp>
        <tr r="L128" s="2"/>
        <tr r="L128" s="2"/>
      </tp>
      <tp t="s">
        <v>N/A</v>
        <stp/>
        <stp>VOLUME</stp>
        <stp>.NDXP250829P20325</stp>
        <tr r="P143" s="2"/>
      </tp>
      <tp t="s">
        <v>N/A</v>
        <stp/>
        <stp>VOLUME</stp>
        <stp>.NDXP250829P19325</stp>
        <tr r="P183" s="2"/>
      </tp>
      <tp t="s">
        <v>N/A</v>
        <stp/>
        <stp>VOLUME</stp>
        <stp>.NDXP250508P20225</stp>
        <tr r="E147" s="2"/>
      </tp>
      <tp t="s">
        <v>N/A</v>
        <stp/>
        <stp>VOLUME</stp>
        <stp>.NDXP250509P20325</stp>
        <tr r="BD142" s="1"/>
      </tp>
      <tp t="s">
        <v>N/A</v>
        <stp/>
        <stp>VOLUME</stp>
        <stp>.NDXP250508P19225</stp>
        <tr r="E187" s="2"/>
      </tp>
      <tp t="s">
        <v>N/A</v>
        <stp/>
        <stp>VOLUME</stp>
        <stp>.NDXP250509P19325</stp>
        <tr r="BD182" s="1"/>
      </tp>
      <tp t="s">
        <v>N/A</v>
        <stp/>
        <stp>VOLUME</stp>
        <stp>.SPXW250930C5460</stp>
        <tr r="R127" s="2"/>
      </tp>
      <tp>
        <v>18560</v>
        <stp/>
        <stp>VOLUME</stp>
        <stp>.SPXW250506C5700</stp>
        <tr r="BA102" s="1"/>
        <tr r="BA102" s="1"/>
      </tp>
      <tp>
        <v>2575</v>
        <stp/>
        <stp>VOLUME</stp>
        <stp>.SPXW250507C5710</stp>
        <tr r="D102" s="2"/>
        <tr r="D102" s="2"/>
      </tp>
      <tp>
        <v>462</v>
        <stp/>
        <stp>VOLUME</stp>
        <stp>.SPXW250516C5600</stp>
        <tr r="BE112" s="1"/>
        <tr r="BE112" s="1"/>
      </tp>
      <tp t="s">
        <v>N/A</v>
        <stp/>
        <stp>VOLUME</stp>
        <stp>.SPXW250530C5460</stp>
        <tr r="I127" s="2"/>
      </tp>
      <tp t="s">
        <v>N/A</v>
        <stp/>
        <stp>VOLUME</stp>
        <stp>.SPXW250731C5470</stp>
        <tr r="N126" s="2"/>
      </tp>
      <tp t="s">
        <v>N/A</v>
        <stp/>
        <stp>VOLUME</stp>
        <stp>.SPXW250606C5700</stp>
        <tr r="J103" s="2"/>
      </tp>
      <tp t="s">
        <v>N/A</v>
        <stp/>
        <stp>VOLUME</stp>
        <stp>.SPXW250630C5460</stp>
        <tr r="L127" s="2"/>
      </tp>
      <tp t="s">
        <v>N/A</v>
        <stp/>
        <stp>VOLUME</stp>
        <stp>.SPXW251031C5470</stp>
        <tr r="T126" s="2"/>
      </tp>
      <tp t="s">
        <v>N/A</v>
        <stp/>
        <stp>VOLUME</stp>
        <stp>.SPXW251231C5470</stp>
        <tr r="X126" s="2"/>
      </tp>
      <tp t="s">
        <v>N/A</v>
        <stp/>
        <stp>VOLUME</stp>
        <stp>.SPXW251031P5470</stp>
        <tr r="T126" s="2"/>
      </tp>
      <tp t="s">
        <v>N/A</v>
        <stp/>
        <stp>VOLUME</stp>
        <stp>.SPXW251231P5470</stp>
        <tr r="X126" s="2"/>
      </tp>
      <tp t="s">
        <v>N/A</v>
        <stp/>
        <stp>VOLUME</stp>
        <stp>.SPXW250930P5460</stp>
        <tr r="R127" s="2"/>
      </tp>
      <tp>
        <v>794</v>
        <stp/>
        <stp>VOLUME</stp>
        <stp>.SPXW250506P5700</stp>
        <tr r="BB102" s="1"/>
        <tr r="BB102" s="1"/>
      </tp>
      <tp>
        <v>34</v>
        <stp/>
        <stp>VOLUME</stp>
        <stp>.SPXW250507P5710</stp>
        <tr r="D102" s="2"/>
        <tr r="D102" s="2"/>
      </tp>
      <tp>
        <v>448</v>
        <stp/>
        <stp>VOLUME</stp>
        <stp>.SPXW250516P5600</stp>
        <tr r="BF112" s="1"/>
        <tr r="BF112" s="1"/>
      </tp>
      <tp>
        <v>1</v>
        <stp/>
        <stp>VOLUME</stp>
        <stp>.SPXW250530P5460</stp>
        <tr r="I127" s="2"/>
        <tr r="I127" s="2"/>
      </tp>
      <tp t="s">
        <v>N/A</v>
        <stp/>
        <stp>VOLUME</stp>
        <stp>.SPXW250731P5470</stp>
        <tr r="N126" s="2"/>
      </tp>
      <tp t="s">
        <v>N/A</v>
        <stp/>
        <stp>VOLUME</stp>
        <stp>.SPXW250606P5700</stp>
        <tr r="J103" s="2"/>
      </tp>
      <tp t="s">
        <v>N/A</v>
        <stp/>
        <stp>VOLUME</stp>
        <stp>.SPXW250630P5460</stp>
        <tr r="L127" s="2"/>
      </tp>
      <tp t="s">
        <v>N/A</v>
        <stp/>
        <stp>VOLUME</stp>
        <stp>.NDXP251128P20225</stp>
        <tr r="V147" s="2"/>
      </tp>
      <tp t="s">
        <v>N/A</v>
        <stp/>
        <stp>VOLUME</stp>
        <stp>.NDXP251128P19225</stp>
        <tr r="V187" s="2"/>
      </tp>
      <tp t="s">
        <v>N/A</v>
        <stp/>
        <stp>VOLUME</stp>
        <stp>.SPXW250930C5470</stp>
        <tr r="R126" s="2"/>
      </tp>
      <tp>
        <v>12167</v>
        <stp/>
        <stp>VOLUME</stp>
        <stp>.SPXW250506C5710</stp>
        <tr r="BA101" s="1"/>
        <tr r="BA101" s="1"/>
      </tp>
      <tp>
        <v>17473</v>
        <stp/>
        <stp>VOLUME</stp>
        <stp>.SPXW250507C5700</stp>
        <tr r="D103" s="2"/>
        <tr r="D103" s="2"/>
      </tp>
      <tp>
        <v>46</v>
        <stp/>
        <stp>VOLUME</stp>
        <stp>.SPXW250516C5610</stp>
        <tr r="BE111" s="1"/>
        <tr r="BE111" s="1"/>
      </tp>
      <tp t="s">
        <v>N/A</v>
        <stp/>
        <stp>VOLUME</stp>
        <stp>.SPXW250530C5470</stp>
        <tr r="I126" s="2"/>
      </tp>
      <tp t="s">
        <v>N/A</v>
        <stp/>
        <stp>VOLUME</stp>
        <stp>.SPXW250731C5460</stp>
        <tr r="N127" s="2"/>
      </tp>
      <tp t="s">
        <v>N/A</v>
        <stp/>
        <stp>VOLUME</stp>
        <stp>.SPXW250606C5710</stp>
        <tr r="J102" s="2"/>
      </tp>
      <tp t="s">
        <v>N/A</v>
        <stp/>
        <stp>VOLUME</stp>
        <stp>.SPXW250630C5470</stp>
        <tr r="L126" s="2"/>
      </tp>
      <tp t="s">
        <v>N/A</v>
        <stp/>
        <stp>VOLUME</stp>
        <stp>.SPXW251031C5460</stp>
        <tr r="T127" s="2"/>
      </tp>
      <tp t="s">
        <v>N/A</v>
        <stp/>
        <stp>VOLUME</stp>
        <stp>.SPXW251231C5460</stp>
        <tr r="X127" s="2"/>
      </tp>
      <tp t="s">
        <v>N/A</v>
        <stp/>
        <stp>VOLUME</stp>
        <stp>.SPXW251031P5460</stp>
        <tr r="T127" s="2"/>
      </tp>
      <tp t="s">
        <v>N/A</v>
        <stp/>
        <stp>VOLUME</stp>
        <stp>.SPXW251231P5460</stp>
        <tr r="X127" s="2"/>
      </tp>
      <tp t="s">
        <v>N/A</v>
        <stp/>
        <stp>VOLUME</stp>
        <stp>.SPXW250930P5470</stp>
        <tr r="R126" s="2"/>
      </tp>
      <tp>
        <v>463</v>
        <stp/>
        <stp>VOLUME</stp>
        <stp>.SPXW250506P5710</stp>
        <tr r="BB101" s="1"/>
        <tr r="BB101" s="1"/>
      </tp>
      <tp>
        <v>119</v>
        <stp/>
        <stp>VOLUME</stp>
        <stp>.SPXW250507P5700</stp>
        <tr r="D103" s="2"/>
        <tr r="D103" s="2"/>
      </tp>
      <tp>
        <v>104</v>
        <stp/>
        <stp>VOLUME</stp>
        <stp>.SPXW250516P5610</stp>
        <tr r="BF111" s="1"/>
        <tr r="BF111" s="1"/>
      </tp>
      <tp>
        <v>1</v>
        <stp/>
        <stp>VOLUME</stp>
        <stp>.SPXW250530P5470</stp>
        <tr r="I126" s="2"/>
        <tr r="I126" s="2"/>
      </tp>
      <tp t="s">
        <v>N/A</v>
        <stp/>
        <stp>VOLUME</stp>
        <stp>.SPXW250731P5460</stp>
        <tr r="N127" s="2"/>
      </tp>
      <tp t="s">
        <v>N/A</v>
        <stp/>
        <stp>VOLUME</stp>
        <stp>.SPXW250606P5710</stp>
        <tr r="J102" s="2"/>
      </tp>
      <tp>
        <v>5</v>
        <stp/>
        <stp>VOLUME</stp>
        <stp>.SPXW250630P5470</stp>
        <tr r="L126" s="2"/>
        <tr r="L126" s="2"/>
      </tp>
      <tp>
        <v>195</v>
        <stp/>
        <stp>OPEN_INT</stp>
        <stp>.NDXP250506C19400</stp>
        <tr r="AS179" s="1"/>
        <tr r="AS179" s="1"/>
      </tp>
      <tp>
        <v>38</v>
        <stp/>
        <stp>OPEN_INT</stp>
        <stp>.NDXP250506C20400</stp>
        <tr r="AS139" s="1"/>
        <tr r="AS139" s="1"/>
      </tp>
      <tp>
        <v>1</v>
        <stp/>
        <stp>OPEN_INT</stp>
        <stp>.NDXP250506C19425</stp>
        <tr r="AS178" s="1"/>
        <tr r="AS178" s="1"/>
      </tp>
      <tp>
        <v>9</v>
        <stp/>
        <stp>OPEN_INT</stp>
        <stp>.NDXP250506C20425</stp>
        <tr r="AS138" s="1"/>
        <tr r="AS138" s="1"/>
      </tp>
      <tp>
        <v>1</v>
        <stp/>
        <stp>OPEN_INT</stp>
        <stp>.NDXP250506C19450</stp>
        <tr r="AS177" s="1"/>
        <tr r="AS177" s="1"/>
      </tp>
      <tp>
        <v>59</v>
        <stp/>
        <stp>OPEN_INT</stp>
        <stp>.NDXP250506C20450</stp>
        <tr r="AS137" s="1"/>
        <tr r="AS137" s="1"/>
      </tp>
      <tp>
        <v>0</v>
        <stp/>
        <stp>OPEN_INT</stp>
        <stp>.NDXP250506C19475</stp>
        <tr r="AS176" s="1"/>
        <tr r="AS176" s="1"/>
      </tp>
      <tp>
        <v>3</v>
        <stp/>
        <stp>OPEN_INT</stp>
        <stp>.NDXP250506P19425</stp>
        <tr r="AT178" s="1"/>
        <tr r="AT178" s="1"/>
      </tp>
      <tp>
        <v>0</v>
        <stp/>
        <stp>OPEN_INT</stp>
        <stp>.NDXP250506P20425</stp>
        <tr r="AT138" s="1"/>
        <tr r="AT138" s="1"/>
      </tp>
      <tp>
        <v>42</v>
        <stp/>
        <stp>OPEN_INT</stp>
        <stp>.NDXP250506P19400</stp>
        <tr r="AT179" s="1"/>
        <tr r="AT179" s="1"/>
      </tp>
      <tp>
        <v>1</v>
        <stp/>
        <stp>OPEN_INT</stp>
        <stp>.NDXP250506P20400</stp>
        <tr r="AT139" s="1"/>
        <tr r="AT139" s="1"/>
      </tp>
      <tp>
        <v>7</v>
        <stp/>
        <stp>OPEN_INT</stp>
        <stp>.NDXP250506P19475</stp>
        <tr r="AT176" s="1"/>
        <tr r="AT176" s="1"/>
      </tp>
      <tp>
        <v>57</v>
        <stp/>
        <stp>OPEN_INT</stp>
        <stp>.NDXP250506P19450</stp>
        <tr r="AT177" s="1"/>
        <tr r="AT177" s="1"/>
      </tp>
      <tp>
        <v>0</v>
        <stp/>
        <stp>OPEN_INT</stp>
        <stp>.NDXP250506P20450</stp>
        <tr r="AT137" s="1"/>
        <tr r="AT137" s="1"/>
      </tp>
      <tp>
        <v>-0.75</v>
        <stp/>
        <stp>DELTA</stp>
        <stp>.NDXP250509P20125</stp>
        <tr r="CG150" s="1"/>
        <tr r="CG150" s="1"/>
      </tp>
      <tp>
        <v>-0.73</v>
        <stp/>
        <stp>DELTA</stp>
        <stp>.NDXP250509P20100</stp>
        <tr r="CG151" s="1"/>
        <tr r="CG151" s="1"/>
      </tp>
      <tp>
        <v>-0.78</v>
        <stp/>
        <stp>DELTA</stp>
        <stp>.NDXP250509P20175</stp>
        <tr r="CG148" s="1"/>
        <tr r="CG148" s="1"/>
      </tp>
      <tp>
        <v>-0.13</v>
        <stp/>
        <stp>DELTA</stp>
        <stp>.NDXP250509P19175</stp>
        <tr r="CG188" s="1"/>
        <tr r="CG188" s="1"/>
      </tp>
      <tp>
        <v>-0.77</v>
        <stp/>
        <stp>DELTA</stp>
        <stp>.NDXP250509P20150</stp>
        <tr r="CG149" s="1"/>
        <tr r="CG149" s="1"/>
      </tp>
      <tp>
        <v>-0.12</v>
        <stp/>
        <stp>DELTA</stp>
        <stp>.NDXP250509P19150</stp>
        <tr r="CG189" s="1"/>
        <tr r="CG189" s="1"/>
      </tp>
      <tp>
        <v>0.27</v>
        <stp/>
        <stp>DELTA</stp>
        <stp>.NDXP250509C20100</stp>
        <tr r="CF151" s="1"/>
        <tr r="CF151" s="1"/>
      </tp>
      <tp>
        <v>0.26</v>
        <stp/>
        <stp>DELTA</stp>
        <stp>.NDXP250509C20125</stp>
        <tr r="CF150" s="1"/>
        <tr r="CF150" s="1"/>
      </tp>
      <tp>
        <v>0.24</v>
        <stp/>
        <stp>DELTA</stp>
        <stp>.NDXP250509C20150</stp>
        <tr r="CF149" s="1"/>
        <tr r="CF149" s="1"/>
      </tp>
      <tp>
        <v>0.88</v>
        <stp/>
        <stp>DELTA</stp>
        <stp>.NDXP250509C19150</stp>
        <tr r="CF189" s="1"/>
        <tr r="CF189" s="1"/>
      </tp>
      <tp>
        <v>0.22</v>
        <stp/>
        <stp>DELTA</stp>
        <stp>.NDXP250509C20175</stp>
        <tr r="CF148" s="1"/>
        <tr r="CF148" s="1"/>
      </tp>
      <tp>
        <v>0.88</v>
        <stp/>
        <stp>DELTA</stp>
        <stp>.NDXP250509C19175</stp>
        <tr r="CF188" s="1"/>
        <tr r="CF188" s="1"/>
      </tp>
      <tp t="s">
        <v>N/A</v>
        <stp/>
        <stp>VOLUME</stp>
        <stp>.NDXP250829C20275</stp>
        <tr r="P145" s="2"/>
      </tp>
      <tp t="s">
        <v>N/A</v>
        <stp/>
        <stp>VOLUME</stp>
        <stp>.NDXP250829C19275</stp>
        <tr r="P185" s="2"/>
      </tp>
      <tp>
        <v>4</v>
        <stp/>
        <stp>VOLUME</stp>
        <stp>.NDXP250508C20375</stp>
        <tr r="E141" s="2"/>
        <tr r="E141" s="2"/>
      </tp>
      <tp>
        <v>11</v>
        <stp/>
        <stp>VOLUME</stp>
        <stp>.NDXP250509C20275</stp>
        <tr r="BC144" s="1"/>
        <tr r="BC144" s="1"/>
      </tp>
      <tp t="s">
        <v>N/A</v>
        <stp/>
        <stp>VOLUME</stp>
        <stp>.NDXP250508C19375</stp>
        <tr r="E181" s="2"/>
      </tp>
      <tp t="s">
        <v>N/A</v>
        <stp/>
        <stp>VOLUME</stp>
        <stp>.NDXP250509C19275</stp>
        <tr r="BC184" s="1"/>
      </tp>
      <tp t="s">
        <v>N/A</v>
        <stp/>
        <stp>VOLUME</stp>
        <stp>.NDXP251128C20375</stp>
        <tr r="V141" s="2"/>
      </tp>
      <tp t="s">
        <v>N/A</v>
        <stp/>
        <stp>VOLUME</stp>
        <stp>.NDXP251128C19375</stp>
        <tr r="V181" s="2"/>
      </tp>
      <tp t="s">
        <v>N/A</v>
        <stp/>
        <stp>VOLUME</stp>
        <stp>.NDXP250829C20250</stp>
        <tr r="P146" s="2"/>
      </tp>
      <tp t="s">
        <v>N/A</v>
        <stp/>
        <stp>VOLUME</stp>
        <stp>.NDXP250829C19250</stp>
        <tr r="P186" s="2"/>
      </tp>
      <tp>
        <v>5</v>
        <stp/>
        <stp>VOLUME</stp>
        <stp>.NDXP250508C20350</stp>
        <tr r="E142" s="2"/>
        <tr r="E142" s="2"/>
      </tp>
      <tp>
        <v>12</v>
        <stp/>
        <stp>VOLUME</stp>
        <stp>.NDXP250509C20250</stp>
        <tr r="BC145" s="1"/>
        <tr r="BC145" s="1"/>
      </tp>
      <tp t="s">
        <v>N/A</v>
        <stp/>
        <stp>VOLUME</stp>
        <stp>.NDXP250508C19350</stp>
        <tr r="E182" s="2"/>
      </tp>
      <tp t="s">
        <v>N/A</v>
        <stp/>
        <stp>VOLUME</stp>
        <stp>.NDXP250509C19250</stp>
        <tr r="BC185" s="1"/>
      </tp>
      <tp t="s">
        <v>N/A</v>
        <stp/>
        <stp>VOLUME</stp>
        <stp>.NDXP251128C20350</stp>
        <tr r="V142" s="2"/>
      </tp>
      <tp t="s">
        <v>N/A</v>
        <stp/>
        <stp>VOLUME</stp>
        <stp>.NDXP251128C19350</stp>
        <tr r="V182" s="2"/>
      </tp>
      <tp t="s">
        <v>N/A</v>
        <stp/>
        <stp>VOLUME</stp>
        <stp>.NDXP251128C20325</stp>
        <tr r="V143" s="2"/>
      </tp>
      <tp t="s">
        <v>N/A</v>
        <stp/>
        <stp>VOLUME</stp>
        <stp>.NDXP251128C19325</stp>
        <tr r="V183" s="2"/>
      </tp>
      <tp t="s">
        <v>N/A</v>
        <stp/>
        <stp>VOLUME</stp>
        <stp>.NDXP250829C20225</stp>
        <tr r="P147" s="2"/>
      </tp>
      <tp t="s">
        <v>N/A</v>
        <stp/>
        <stp>VOLUME</stp>
        <stp>.NDXP250829C19225</stp>
        <tr r="P187" s="2"/>
      </tp>
      <tp t="s">
        <v>N/A</v>
        <stp/>
        <stp>VOLUME</stp>
        <stp>.NDXP250508C20325</stp>
        <tr r="E143" s="2"/>
      </tp>
      <tp>
        <v>1</v>
        <stp/>
        <stp>VOLUME</stp>
        <stp>.NDXP250509C20225</stp>
        <tr r="BC146" s="1"/>
        <tr r="BC146" s="1"/>
      </tp>
      <tp t="s">
        <v>N/A</v>
        <stp/>
        <stp>VOLUME</stp>
        <stp>.NDXP250508C19325</stp>
        <tr r="E183" s="2"/>
      </tp>
      <tp t="s">
        <v>N/A</v>
        <stp/>
        <stp>VOLUME</stp>
        <stp>.NDXP250509C19225</stp>
        <tr r="BC186" s="1"/>
      </tp>
      <tp t="s">
        <v>N/A</v>
        <stp/>
        <stp>VOLUME</stp>
        <stp>.NDXP251128C20300</stp>
        <tr r="V144" s="2"/>
      </tp>
      <tp t="s">
        <v>N/A</v>
        <stp/>
        <stp>VOLUME</stp>
        <stp>.NDXP251128C19300</stp>
        <tr r="V184" s="2"/>
      </tp>
      <tp t="s">
        <v>N/A</v>
        <stp/>
        <stp>VOLUME</stp>
        <stp>.NDXP250829C20200</stp>
        <tr r="P148" s="2"/>
      </tp>
      <tp t="s">
        <v>N/A</v>
        <stp/>
        <stp>VOLUME</stp>
        <stp>.NDXP250829C19200</stp>
        <tr r="P188" s="2"/>
      </tp>
      <tp>
        <v>8</v>
        <stp/>
        <stp>VOLUME</stp>
        <stp>.NDXP250508C20300</stp>
        <tr r="E144" s="2"/>
        <tr r="E144" s="2"/>
      </tp>
      <tp>
        <v>2</v>
        <stp/>
        <stp>VOLUME</stp>
        <stp>.NDXP250509C20200</stp>
        <tr r="BC147" s="1"/>
        <tr r="BC147" s="1"/>
      </tp>
      <tp t="s">
        <v>N/A</v>
        <stp/>
        <stp>VOLUME</stp>
        <stp>.NDXP250508C19300</stp>
        <tr r="E184" s="2"/>
      </tp>
      <tp t="s">
        <v>N/A</v>
        <stp/>
        <stp>VOLUME</stp>
        <stp>.NDXP250509C19200</stp>
        <tr r="BC187" s="1"/>
      </tp>
      <tp t="s">
        <v>N/A</v>
        <stp/>
        <stp>VOLUME</stp>
        <stp>.SPXW250930C5580</stp>
        <tr r="R115" s="2"/>
      </tp>
      <tp>
        <v>784</v>
        <stp/>
        <stp>VOLUME</stp>
        <stp>.SPXW250508C5600</stp>
        <tr r="E113" s="2"/>
        <tr r="E113" s="2"/>
      </tp>
      <tp>
        <v>293</v>
        <stp/>
        <stp>VOLUME</stp>
        <stp>.SPXW250509C5610</stp>
        <tr r="BC111" s="1"/>
        <tr r="BC111" s="1"/>
      </tp>
      <tp>
        <v>6</v>
        <stp/>
        <stp>VOLUME</stp>
        <stp>.SPXW250530C5580</stp>
        <tr r="I115" s="2"/>
        <tr r="I115" s="2"/>
      </tp>
      <tp t="s">
        <v>N/A</v>
        <stp/>
        <stp>VOLUME</stp>
        <stp>.SPXW250731C5590</stp>
        <tr r="N114" s="2"/>
      </tp>
      <tp t="s">
        <v>N/A</v>
        <stp/>
        <stp>VOLUME</stp>
        <stp>.SPXW250630C5580</stp>
        <tr r="L115" s="2"/>
      </tp>
      <tp t="s">
        <v>N/A</v>
        <stp/>
        <stp>VOLUME</stp>
        <stp>.SPXW251031C5590</stp>
        <tr r="T114" s="2"/>
      </tp>
      <tp t="s">
        <v>N/A</v>
        <stp/>
        <stp>VOLUME</stp>
        <stp>.SPXW251231C5590</stp>
        <tr r="X114" s="2"/>
      </tp>
      <tp>
        <v>13</v>
        <stp/>
        <stp>VOLUME</stp>
        <stp>.SPXW251031P5590</stp>
        <tr r="T114" s="2"/>
        <tr r="T114" s="2"/>
      </tp>
      <tp t="s">
        <v>N/A</v>
        <stp/>
        <stp>VOLUME</stp>
        <stp>.SPXW251231P5590</stp>
        <tr r="X114" s="2"/>
      </tp>
      <tp>
        <v>2</v>
        <stp/>
        <stp>VOLUME</stp>
        <stp>.SPXW250930P5580</stp>
        <tr r="R115" s="2"/>
        <tr r="R115" s="2"/>
      </tp>
      <tp>
        <v>1346</v>
        <stp/>
        <stp>VOLUME</stp>
        <stp>.SPXW250508P5600</stp>
        <tr r="E113" s="2"/>
        <tr r="E113" s="2"/>
      </tp>
      <tp>
        <v>288</v>
        <stp/>
        <stp>VOLUME</stp>
        <stp>.SPXW250509P5610</stp>
        <tr r="BD111" s="1"/>
        <tr r="BD111" s="1"/>
      </tp>
      <tp>
        <v>26</v>
        <stp/>
        <stp>VOLUME</stp>
        <stp>.SPXW250530P5580</stp>
        <tr r="I115" s="2"/>
        <tr r="I115" s="2"/>
      </tp>
      <tp>
        <v>50</v>
        <stp/>
        <stp>VOLUME</stp>
        <stp>.SPXW250731P5590</stp>
        <tr r="N114" s="2"/>
        <tr r="N114" s="2"/>
      </tp>
      <tp t="s">
        <v>N/A</v>
        <stp/>
        <stp>VOLUME</stp>
        <stp>.SPXW250630P5580</stp>
        <tr r="L115" s="2"/>
      </tp>
      <tp>
        <v>2</v>
        <stp/>
        <stp>VOLUME</stp>
        <stp>.SPXW250930C5590</stp>
        <tr r="R114" s="2"/>
        <tr r="R114" s="2"/>
      </tp>
      <tp>
        <v>238</v>
        <stp/>
        <stp>VOLUME</stp>
        <stp>.SPXW250508C5610</stp>
        <tr r="E112" s="2"/>
        <tr r="E112" s="2"/>
      </tp>
      <tp>
        <v>724</v>
        <stp/>
        <stp>VOLUME</stp>
        <stp>.SPXW250509C5600</stp>
        <tr r="BC112" s="1"/>
        <tr r="BC112" s="1"/>
      </tp>
      <tp>
        <v>5</v>
        <stp/>
        <stp>VOLUME</stp>
        <stp>.SPXW250530C5590</stp>
        <tr r="I114" s="2"/>
        <tr r="I114" s="2"/>
      </tp>
      <tp t="s">
        <v>N/A</v>
        <stp/>
        <stp>VOLUME</stp>
        <stp>.SPXW250731C5580</stp>
        <tr r="N115" s="2"/>
      </tp>
      <tp t="s">
        <v>N/A</v>
        <stp/>
        <stp>VOLUME</stp>
        <stp>.SPXW250630C5590</stp>
        <tr r="L114" s="2"/>
      </tp>
      <tp t="s">
        <v>N/A</v>
        <stp/>
        <stp>VOLUME</stp>
        <stp>.SPXW251031C5580</stp>
        <tr r="T115" s="2"/>
      </tp>
      <tp t="s">
        <v>N/A</v>
        <stp/>
        <stp>VOLUME</stp>
        <stp>.SPXW251231C5580</stp>
        <tr r="X115" s="2"/>
      </tp>
      <tp t="s">
        <v>N/A</v>
        <stp/>
        <stp>VOLUME</stp>
        <stp>.SPXW251031P5580</stp>
        <tr r="T115" s="2"/>
      </tp>
      <tp t="s">
        <v>N/A</v>
        <stp/>
        <stp>VOLUME</stp>
        <stp>.SPXW251231P5580</stp>
        <tr r="X115" s="2"/>
      </tp>
      <tp t="s">
        <v>N/A</v>
        <stp/>
        <stp>VOLUME</stp>
        <stp>.SPXW250930P5590</stp>
        <tr r="R114" s="2"/>
      </tp>
      <tp>
        <v>377</v>
        <stp/>
        <stp>VOLUME</stp>
        <stp>.SPXW250508P5610</stp>
        <tr r="E112" s="2"/>
        <tr r="E112" s="2"/>
      </tp>
      <tp>
        <v>3468</v>
        <stp/>
        <stp>VOLUME</stp>
        <stp>.SPXW250509P5600</stp>
        <tr r="BD112" s="1"/>
        <tr r="BD112" s="1"/>
      </tp>
      <tp>
        <v>7</v>
        <stp/>
        <stp>VOLUME</stp>
        <stp>.SPXW250530P5590</stp>
        <tr r="I114" s="2"/>
        <tr r="I114" s="2"/>
      </tp>
      <tp>
        <v>45</v>
        <stp/>
        <stp>VOLUME</stp>
        <stp>.SPXW250731P5580</stp>
        <tr r="N115" s="2"/>
        <tr r="N115" s="2"/>
      </tp>
      <tp t="s">
        <v>N/A</v>
        <stp/>
        <stp>VOLUME</stp>
        <stp>.SPXW250630P5590</stp>
        <tr r="L114" s="2"/>
      </tp>
      <tp t="s">
        <v>N/A</v>
        <stp/>
        <stp>VOLUME</stp>
        <stp>.SPXW250829C5430</stp>
        <tr r="P130" s="2"/>
      </tp>
      <tp>
        <v>461</v>
        <stp/>
        <stp>VOLUME</stp>
        <stp>.SPXW250508C5620</stp>
        <tr r="E111" s="2"/>
        <tr r="E111" s="2"/>
      </tp>
      <tp>
        <v>514</v>
        <stp/>
        <stp>VOLUME</stp>
        <stp>.SPXW250509C5630</stp>
        <tr r="BC109" s="1"/>
        <tr r="BC109" s="1"/>
      </tp>
      <tp t="s">
        <v>N/A</v>
        <stp/>
        <stp>VOLUME</stp>
        <stp>.SPXW251128C5420</stp>
        <tr r="V131" s="2"/>
      </tp>
      <tp t="s">
        <v>N/A</v>
        <stp/>
        <stp>VOLUME</stp>
        <stp>.SPXW251128P5420</stp>
        <tr r="V131" s="2"/>
      </tp>
      <tp>
        <v>108</v>
        <stp/>
        <stp>VOLUME</stp>
        <stp>.SPXW250829P5430</stp>
        <tr r="P130" s="2"/>
        <tr r="P130" s="2"/>
      </tp>
      <tp>
        <v>346</v>
        <stp/>
        <stp>VOLUME</stp>
        <stp>.SPXW250508P5620</stp>
        <tr r="E111" s="2"/>
        <tr r="E111" s="2"/>
      </tp>
      <tp>
        <v>355</v>
        <stp/>
        <stp>VOLUME</stp>
        <stp>.SPXW250509P5630</stp>
        <tr r="BD109" s="1"/>
        <tr r="BD109" s="1"/>
      </tp>
      <tp t="s">
        <v>N/A</v>
        <stp/>
        <stp>VOLUME</stp>
        <stp>.SPXW250829C5420</stp>
        <tr r="P131" s="2"/>
      </tp>
      <tp>
        <v>362</v>
        <stp/>
        <stp>VOLUME</stp>
        <stp>.SPXW250508C5630</stp>
        <tr r="E110" s="2"/>
        <tr r="E110" s="2"/>
      </tp>
      <tp>
        <v>664</v>
        <stp/>
        <stp>VOLUME</stp>
        <stp>.SPXW250509C5620</stp>
        <tr r="BC110" s="1"/>
        <tr r="BC110" s="1"/>
      </tp>
      <tp t="s">
        <v>N/A</v>
        <stp/>
        <stp>VOLUME</stp>
        <stp>.SPXW251128C5430</stp>
        <tr r="V130" s="2"/>
      </tp>
      <tp t="s">
        <v>N/A</v>
        <stp/>
        <stp>VOLUME</stp>
        <stp>.SPXW251128P5430</stp>
        <tr r="V130" s="2"/>
      </tp>
      <tp t="s">
        <v>N/A</v>
        <stp/>
        <stp>VOLUME</stp>
        <stp>.SPXW250829P5420</stp>
        <tr r="P131" s="2"/>
      </tp>
      <tp>
        <v>291</v>
        <stp/>
        <stp>VOLUME</stp>
        <stp>.SPXW250508P5630</stp>
        <tr r="E110" s="2"/>
        <tr r="E110" s="2"/>
      </tp>
      <tp>
        <v>476</v>
        <stp/>
        <stp>VOLUME</stp>
        <stp>.SPXW250509P5620</stp>
        <tr r="BD110" s="1"/>
        <tr r="BD110" s="1"/>
      </tp>
      <tp t="s">
        <v>N/A</v>
        <stp/>
        <stp>VOLUME</stp>
        <stp>.SPXW250829C5450</stp>
        <tr r="P128" s="2"/>
      </tp>
      <tp>
        <v>293</v>
        <stp/>
        <stp>VOLUME</stp>
        <stp>.SPXW250508C5640</stp>
        <tr r="E109" s="2"/>
        <tr r="E109" s="2"/>
      </tp>
      <tp>
        <v>3410</v>
        <stp/>
        <stp>VOLUME</stp>
        <stp>.SPXW250509C5650</stp>
        <tr r="BC107" s="1"/>
        <tr r="BC107" s="1"/>
      </tp>
      <tp t="s">
        <v>N/A</v>
        <stp/>
        <stp>VOLUME</stp>
        <stp>.SPXW251128C5440</stp>
        <tr r="V129" s="2"/>
      </tp>
      <tp t="s">
        <v>N/A</v>
        <stp/>
        <stp>VOLUME</stp>
        <stp>.SPXW251128P5440</stp>
        <tr r="V129" s="2"/>
      </tp>
      <tp>
        <v>84</v>
        <stp/>
        <stp>VOLUME</stp>
        <stp>.SPXW250829P5450</stp>
        <tr r="P128" s="2"/>
        <tr r="P128" s="2"/>
      </tp>
      <tp>
        <v>148</v>
        <stp/>
        <stp>VOLUME</stp>
        <stp>.SPXW250508P5640</stp>
        <tr r="E109" s="2"/>
        <tr r="E109" s="2"/>
      </tp>
      <tp>
        <v>1061</v>
        <stp/>
        <stp>VOLUME</stp>
        <stp>.SPXW250509P5650</stp>
        <tr r="BD107" s="1"/>
        <tr r="BD107" s="1"/>
      </tp>
      <tp t="s">
        <v>N/A</v>
        <stp/>
        <stp>VOLUME</stp>
        <stp>.SPXW250829C5440</stp>
        <tr r="P129" s="2"/>
      </tp>
      <tp>
        <v>839</v>
        <stp/>
        <stp>VOLUME</stp>
        <stp>.SPXW250508C5650</stp>
        <tr r="E108" s="2"/>
        <tr r="E108" s="2"/>
      </tp>
      <tp>
        <v>360</v>
        <stp/>
        <stp>VOLUME</stp>
        <stp>.SPXW250509C5640</stp>
        <tr r="BC108" s="1"/>
        <tr r="BC108" s="1"/>
      </tp>
      <tp t="s">
        <v>N/A</v>
        <stp/>
        <stp>VOLUME</stp>
        <stp>.SPXW251128C5450</stp>
        <tr r="V128" s="2"/>
      </tp>
      <tp t="s">
        <v>N/A</v>
        <stp/>
        <stp>VOLUME</stp>
        <stp>.SPXW251128P5450</stp>
        <tr r="V128" s="2"/>
      </tp>
      <tp>
        <v>12</v>
        <stp/>
        <stp>VOLUME</stp>
        <stp>.SPXW250829P5440</stp>
        <tr r="P129" s="2"/>
        <tr r="P129" s="2"/>
      </tp>
      <tp>
        <v>204</v>
        <stp/>
        <stp>VOLUME</stp>
        <stp>.SPXW250508P5650</stp>
        <tr r="E108" s="2"/>
        <tr r="E108" s="2"/>
      </tp>
      <tp>
        <v>252</v>
        <stp/>
        <stp>VOLUME</stp>
        <stp>.SPXW250509P5640</stp>
        <tr r="BD108" s="1"/>
        <tr r="BD108" s="1"/>
      </tp>
      <tp t="s">
        <v>N/A</v>
        <stp/>
        <stp>VOLUME</stp>
        <stp>.SPXW250829C5470</stp>
        <tr r="P126" s="2"/>
      </tp>
      <tp>
        <v>29918</v>
        <stp/>
        <stp>VOLUME</stp>
        <stp>.SPXW250506C5680</stp>
        <tr r="BA104" s="1"/>
        <tr r="BA104" s="1"/>
      </tp>
      <tp>
        <v>1648</v>
        <stp/>
        <stp>VOLUME</stp>
        <stp>.SPXW250507C5690</stp>
        <tr r="D104" s="2"/>
        <tr r="D104" s="2"/>
      </tp>
      <tp>
        <v>401</v>
        <stp/>
        <stp>VOLUME</stp>
        <stp>.SPXW250508C5660</stp>
        <tr r="E107" s="2"/>
        <tr r="E107" s="2"/>
      </tp>
      <tp>
        <v>259</v>
        <stp/>
        <stp>VOLUME</stp>
        <stp>.SPXW250509C5670</stp>
        <tr r="BC105" s="1"/>
        <tr r="BC105" s="1"/>
      </tp>
      <tp>
        <v>34</v>
        <stp/>
        <stp>VOLUME</stp>
        <stp>.SPXW250516C5780</stp>
        <tr r="BE94" s="1"/>
        <tr r="BE94" s="1"/>
      </tp>
      <tp t="s">
        <v>N/A</v>
        <stp/>
        <stp>VOLUME</stp>
        <stp>.SPXW250606C5680</stp>
        <tr r="J105" s="2"/>
      </tp>
      <tp t="s">
        <v>N/A</v>
        <stp/>
        <stp>VOLUME</stp>
        <stp>.SPXW251128C5460</stp>
        <tr r="V127" s="2"/>
      </tp>
      <tp t="s">
        <v>N/A</v>
        <stp/>
        <stp>VOLUME</stp>
        <stp>.SPXW251128P5460</stp>
        <tr r="V127" s="2"/>
      </tp>
      <tp>
        <v>2</v>
        <stp/>
        <stp>VOLUME</stp>
        <stp>.SPXW250829P5470</stp>
        <tr r="P126" s="2"/>
        <tr r="P126" s="2"/>
      </tp>
      <tp>
        <v>838</v>
        <stp/>
        <stp>VOLUME</stp>
        <stp>.SPXW250506P5680</stp>
        <tr r="BB104" s="1"/>
        <tr r="BB104" s="1"/>
      </tp>
      <tp>
        <v>96</v>
        <stp/>
        <stp>VOLUME</stp>
        <stp>.SPXW250507P5690</stp>
        <tr r="D104" s="2"/>
        <tr r="D104" s="2"/>
      </tp>
      <tp>
        <v>98</v>
        <stp/>
        <stp>VOLUME</stp>
        <stp>.SPXW250508P5660</stp>
        <tr r="E107" s="2"/>
        <tr r="E107" s="2"/>
      </tp>
      <tp>
        <v>115</v>
        <stp/>
        <stp>VOLUME</stp>
        <stp>.SPXW250509P5670</stp>
        <tr r="BD105" s="1"/>
        <tr r="BD105" s="1"/>
      </tp>
      <tp t="s">
        <v>N/A</v>
        <stp/>
        <stp>VOLUME</stp>
        <stp>.SPXW250516P5780</stp>
        <tr r="BF94" s="1"/>
      </tp>
      <tp>
        <v>2</v>
        <stp/>
        <stp>VOLUME</stp>
        <stp>.SPXW250606P5680</stp>
        <tr r="J105" s="2"/>
        <tr r="J105" s="2"/>
      </tp>
      <tp t="s">
        <v>N/A</v>
        <stp/>
        <stp>VOLUME</stp>
        <stp>.SPXW250829C5460</stp>
        <tr r="P127" s="2"/>
      </tp>
      <tp>
        <v>13466</v>
        <stp/>
        <stp>VOLUME</stp>
        <stp>.SPXW250506C5690</stp>
        <tr r="BA103" s="1"/>
        <tr r="BA103" s="1"/>
      </tp>
      <tp>
        <v>1906</v>
        <stp/>
        <stp>VOLUME</stp>
        <stp>.SPXW250507C5680</stp>
        <tr r="D105" s="2"/>
        <tr r="D105" s="2"/>
      </tp>
      <tp>
        <v>188</v>
        <stp/>
        <stp>VOLUME</stp>
        <stp>.SPXW250508C5670</stp>
        <tr r="E106" s="2"/>
        <tr r="E106" s="2"/>
      </tp>
      <tp>
        <v>298</v>
        <stp/>
        <stp>VOLUME</stp>
        <stp>.SPXW250509C5660</stp>
        <tr r="BC106" s="1"/>
        <tr r="BC106" s="1"/>
      </tp>
      <tp>
        <v>105</v>
        <stp/>
        <stp>VOLUME</stp>
        <stp>.SPXW250516C5790</stp>
        <tr r="BE93" s="1"/>
        <tr r="BE93" s="1"/>
      </tp>
      <tp>
        <v>1</v>
        <stp/>
        <stp>VOLUME</stp>
        <stp>.SPXW250606C5690</stp>
        <tr r="J104" s="2"/>
        <tr r="J104" s="2"/>
      </tp>
      <tp t="s">
        <v>N/A</v>
        <stp/>
        <stp>VOLUME</stp>
        <stp>.SPXW251128C5470</stp>
        <tr r="V126" s="2"/>
      </tp>
      <tp t="s">
        <v>N/A</v>
        <stp/>
        <stp>VOLUME</stp>
        <stp>.SPXW251128P5470</stp>
        <tr r="V126" s="2"/>
      </tp>
      <tp>
        <v>12</v>
        <stp/>
        <stp>VOLUME</stp>
        <stp>.SPXW250829P5460</stp>
        <tr r="P127" s="2"/>
        <tr r="P127" s="2"/>
      </tp>
      <tp>
        <v>533</v>
        <stp/>
        <stp>VOLUME</stp>
        <stp>.SPXW250506P5690</stp>
        <tr r="BB103" s="1"/>
        <tr r="BB103" s="1"/>
      </tp>
      <tp>
        <v>139</v>
        <stp/>
        <stp>VOLUME</stp>
        <stp>.SPXW250507P5680</stp>
        <tr r="D105" s="2"/>
        <tr r="D105" s="2"/>
      </tp>
      <tp>
        <v>54</v>
        <stp/>
        <stp>VOLUME</stp>
        <stp>.SPXW250508P5670</stp>
        <tr r="E106" s="2"/>
        <tr r="E106" s="2"/>
      </tp>
      <tp>
        <v>213</v>
        <stp/>
        <stp>VOLUME</stp>
        <stp>.SPXW250509P5660</stp>
        <tr r="BD106" s="1"/>
        <tr r="BD106" s="1"/>
      </tp>
      <tp t="s">
        <v>N/A</v>
        <stp/>
        <stp>VOLUME</stp>
        <stp>.SPXW250516P5790</stp>
        <tr r="BF93" s="1"/>
      </tp>
      <tp>
        <v>3</v>
        <stp/>
        <stp>VOLUME</stp>
        <stp>.SPXW250606P5690</stp>
        <tr r="J104" s="2"/>
        <tr r="J104" s="2"/>
      </tp>
      <tp t="s">
        <v>N/A</v>
        <stp/>
        <stp>VOLUME</stp>
        <stp>.NDXP251128P20350</stp>
        <tr r="V142" s="2"/>
      </tp>
      <tp t="s">
        <v>N/A</v>
        <stp/>
        <stp>VOLUME</stp>
        <stp>.NDXP251128P19350</stp>
        <tr r="V182" s="2"/>
      </tp>
      <tp>
        <v>1</v>
        <stp/>
        <stp>VOLUME</stp>
        <stp>.SPXW250930C5500</stp>
        <tr r="R123" s="2"/>
        <tr r="R123" s="2"/>
      </tp>
      <tp t="s">
        <v>N/A</v>
        <stp/>
        <stp>VOLUME</stp>
        <stp>.SPXW250829C5490</stp>
        <tr r="P124" s="2"/>
      </tp>
      <tp>
        <v>57997</v>
        <stp/>
        <stp>VOLUME</stp>
        <stp>.SPXW250506C5660</stp>
        <tr r="BA106" s="1"/>
        <tr r="BA106" s="1"/>
      </tp>
      <tp>
        <v>1676</v>
        <stp/>
        <stp>VOLUME</stp>
        <stp>.SPXW250507C5670</stp>
        <tr r="D106" s="2"/>
        <tr r="D106" s="2"/>
      </tp>
      <tp>
        <v>242</v>
        <stp/>
        <stp>VOLUME</stp>
        <stp>.SPXW250508C5680</stp>
        <tr r="E105" s="2"/>
        <tr r="E105" s="2"/>
      </tp>
      <tp>
        <v>395</v>
        <stp/>
        <stp>VOLUME</stp>
        <stp>.SPXW250509C5690</stp>
        <tr r="BC103" s="1"/>
        <tr r="BC103" s="1"/>
      </tp>
      <tp>
        <v>16</v>
        <stp/>
        <stp>VOLUME</stp>
        <stp>.SPXW250516C5760</stp>
        <tr r="BE96" s="1"/>
        <tr r="BE96" s="1"/>
      </tp>
      <tp>
        <v>67</v>
        <stp/>
        <stp>VOLUME</stp>
        <stp>.SPXW250530C5500</stp>
        <tr r="I123" s="2"/>
        <tr r="I123" s="2"/>
      </tp>
      <tp t="s">
        <v>N/A</v>
        <stp/>
        <stp>VOLUME</stp>
        <stp>.SPXW250731C5510</stp>
        <tr r="N122" s="2"/>
      </tp>
      <tp>
        <v>1</v>
        <stp/>
        <stp>VOLUME</stp>
        <stp>.SPXW250606C5660</stp>
        <tr r="J107" s="2"/>
        <tr r="J107" s="2"/>
      </tp>
      <tp>
        <v>39</v>
        <stp/>
        <stp>VOLUME</stp>
        <stp>.SPXW250630C5500</stp>
        <tr r="L123" s="2"/>
        <tr r="L123" s="2"/>
      </tp>
      <tp t="s">
        <v>N/A</v>
        <stp/>
        <stp>VOLUME</stp>
        <stp>.SPXW251128C5480</stp>
        <tr r="V125" s="2"/>
      </tp>
      <tp t="s">
        <v>N/A</v>
        <stp/>
        <stp>VOLUME</stp>
        <stp>.SPXW251031C5510</stp>
        <tr r="T122" s="2"/>
      </tp>
      <tp t="s">
        <v>N/A</v>
        <stp/>
        <stp>VOLUME</stp>
        <stp>.SPXW251231C5510</stp>
        <tr r="X122" s="2"/>
      </tp>
      <tp t="s">
        <v>N/A</v>
        <stp/>
        <stp>VOLUME</stp>
        <stp>.SPXW251128P5480</stp>
        <tr r="V125" s="2"/>
      </tp>
      <tp t="s">
        <v>N/A</v>
        <stp/>
        <stp>VOLUME</stp>
        <stp>.SPXW251031P5510</stp>
        <tr r="T122" s="2"/>
      </tp>
      <tp t="s">
        <v>N/A</v>
        <stp/>
        <stp>VOLUME</stp>
        <stp>.SPXW251231P5510</stp>
        <tr r="X122" s="2"/>
      </tp>
      <tp t="s">
        <v>N/A</v>
        <stp/>
        <stp>VOLUME</stp>
        <stp>.SPXW250930P5500</stp>
        <tr r="R123" s="2"/>
      </tp>
      <tp t="s">
        <v>N/A</v>
        <stp/>
        <stp>VOLUME</stp>
        <stp>.SPXW250829P5490</stp>
        <tr r="P124" s="2"/>
      </tp>
      <tp>
        <v>1588</v>
        <stp/>
        <stp>VOLUME</stp>
        <stp>.SPXW250506P5660</stp>
        <tr r="BB106" s="1"/>
        <tr r="BB106" s="1"/>
      </tp>
      <tp>
        <v>100</v>
        <stp/>
        <stp>VOLUME</stp>
        <stp>.SPXW250507P5670</stp>
        <tr r="D106" s="2"/>
        <tr r="D106" s="2"/>
      </tp>
      <tp>
        <v>36</v>
        <stp/>
        <stp>VOLUME</stp>
        <stp>.SPXW250508P5680</stp>
        <tr r="E105" s="2"/>
        <tr r="E105" s="2"/>
      </tp>
      <tp>
        <v>39</v>
        <stp/>
        <stp>VOLUME</stp>
        <stp>.SPXW250509P5690</stp>
        <tr r="BD103" s="1"/>
        <tr r="BD103" s="1"/>
      </tp>
      <tp t="s">
        <v>N/A</v>
        <stp/>
        <stp>VOLUME</stp>
        <stp>.SPXW250516P5760</stp>
        <tr r="BF96" s="1"/>
      </tp>
      <tp>
        <v>184</v>
        <stp/>
        <stp>VOLUME</stp>
        <stp>.SPXW250530P5500</stp>
        <tr r="I123" s="2"/>
        <tr r="I123" s="2"/>
      </tp>
      <tp t="s">
        <v>N/A</v>
        <stp/>
        <stp>VOLUME</stp>
        <stp>.SPXW250731P5510</stp>
        <tr r="N122" s="2"/>
      </tp>
      <tp t="s">
        <v>N/A</v>
        <stp/>
        <stp>VOLUME</stp>
        <stp>.SPXW250606P5660</stp>
        <tr r="J107" s="2"/>
      </tp>
      <tp>
        <v>5</v>
        <stp/>
        <stp>VOLUME</stp>
        <stp>.SPXW250630P5500</stp>
        <tr r="L123" s="2"/>
        <tr r="L123" s="2"/>
      </tp>
      <tp t="s">
        <v>N/A</v>
        <stp/>
        <stp>VOLUME</stp>
        <stp>.NDXP250829P20250</stp>
        <tr r="P146" s="2"/>
      </tp>
      <tp t="s">
        <v>N/A</v>
        <stp/>
        <stp>VOLUME</stp>
        <stp>.NDXP250829P19250</stp>
        <tr r="P186" s="2"/>
      </tp>
      <tp t="s">
        <v>N/A</v>
        <stp/>
        <stp>VOLUME</stp>
        <stp>.NDXP250508P20350</stp>
        <tr r="E142" s="2"/>
      </tp>
      <tp>
        <v>1</v>
        <stp/>
        <stp>VOLUME</stp>
        <stp>.NDXP250509P20250</stp>
        <tr r="BD145" s="1"/>
        <tr r="BD145" s="1"/>
      </tp>
      <tp>
        <v>4</v>
        <stp/>
        <stp>VOLUME</stp>
        <stp>.NDXP250508P19350</stp>
        <tr r="E182" s="2"/>
        <tr r="E182" s="2"/>
      </tp>
      <tp>
        <v>2</v>
        <stp/>
        <stp>VOLUME</stp>
        <stp>.NDXP250509P19250</stp>
        <tr r="BD185" s="1"/>
        <tr r="BD185" s="1"/>
      </tp>
      <tp t="s">
        <v>N/A</v>
        <stp/>
        <stp>VOLUME</stp>
        <stp>.SPXW250930C5510</stp>
        <tr r="R122" s="2"/>
      </tp>
      <tp t="s">
        <v>N/A</v>
        <stp/>
        <stp>VOLUME</stp>
        <stp>.SPXW250829C5480</stp>
        <tr r="P125" s="2"/>
      </tp>
      <tp>
        <v>34720</v>
        <stp/>
        <stp>VOLUME</stp>
        <stp>.SPXW250506C5670</stp>
        <tr r="BA105" s="1"/>
        <tr r="BA105" s="1"/>
      </tp>
      <tp>
        <v>2232</v>
        <stp/>
        <stp>VOLUME</stp>
        <stp>.SPXW250507C5660</stp>
        <tr r="D107" s="2"/>
        <tr r="D107" s="2"/>
      </tp>
      <tp>
        <v>234</v>
        <stp/>
        <stp>VOLUME</stp>
        <stp>.SPXW250508C5690</stp>
        <tr r="E104" s="2"/>
        <tr r="E104" s="2"/>
      </tp>
      <tp>
        <v>317</v>
        <stp/>
        <stp>VOLUME</stp>
        <stp>.SPXW250509C5680</stp>
        <tr r="BC104" s="1"/>
        <tr r="BC104" s="1"/>
      </tp>
      <tp>
        <v>79</v>
        <stp/>
        <stp>VOLUME</stp>
        <stp>.SPXW250516C5770</stp>
        <tr r="BE95" s="1"/>
        <tr r="BE95" s="1"/>
      </tp>
      <tp t="s">
        <v>N/A</v>
        <stp/>
        <stp>VOLUME</stp>
        <stp>.SPXW250530C5510</stp>
        <tr r="I122" s="2"/>
      </tp>
      <tp t="s">
        <v>N/A</v>
        <stp/>
        <stp>VOLUME</stp>
        <stp>.SPXW250731C5500</stp>
        <tr r="N123" s="2"/>
      </tp>
      <tp>
        <v>5</v>
        <stp/>
        <stp>VOLUME</stp>
        <stp>.SPXW250606C5670</stp>
        <tr r="J106" s="2"/>
        <tr r="J106" s="2"/>
      </tp>
      <tp t="s">
        <v>N/A</v>
        <stp/>
        <stp>VOLUME</stp>
        <stp>.SPXW250630C5510</stp>
        <tr r="L122" s="2"/>
      </tp>
      <tp t="s">
        <v>N/A</v>
        <stp/>
        <stp>VOLUME</stp>
        <stp>.SPXW251128C5490</stp>
        <tr r="V124" s="2"/>
      </tp>
      <tp t="s">
        <v>N/A</v>
        <stp/>
        <stp>VOLUME</stp>
        <stp>.SPXW251031C5500</stp>
        <tr r="T123" s="2"/>
      </tp>
      <tp t="s">
        <v>N/A</v>
        <stp/>
        <stp>VOLUME</stp>
        <stp>.SPXW251231C5500</stp>
        <tr r="X123" s="2"/>
      </tp>
      <tp t="s">
        <v>N/A</v>
        <stp/>
        <stp>VOLUME</stp>
        <stp>.SPXW251128P5490</stp>
        <tr r="V124" s="2"/>
      </tp>
      <tp t="s">
        <v>N/A</v>
        <stp/>
        <stp>VOLUME</stp>
        <stp>.SPXW251031P5500</stp>
        <tr r="T123" s="2"/>
      </tp>
      <tp>
        <v>1</v>
        <stp/>
        <stp>VOLUME</stp>
        <stp>.SPXW251231P5500</stp>
        <tr r="X123" s="2"/>
        <tr r="X123" s="2"/>
      </tp>
      <tp t="s">
        <v>N/A</v>
        <stp/>
        <stp>VOLUME</stp>
        <stp>.SPXW250930P5510</stp>
        <tr r="R122" s="2"/>
      </tp>
      <tp>
        <v>556</v>
        <stp/>
        <stp>VOLUME</stp>
        <stp>.SPXW250829P5480</stp>
        <tr r="P125" s="2"/>
        <tr r="P125" s="2"/>
      </tp>
      <tp>
        <v>995</v>
        <stp/>
        <stp>VOLUME</stp>
        <stp>.SPXW250506P5670</stp>
        <tr r="BB105" s="1"/>
        <tr r="BB105" s="1"/>
      </tp>
      <tp>
        <v>667</v>
        <stp/>
        <stp>VOLUME</stp>
        <stp>.SPXW250507P5660</stp>
        <tr r="D107" s="2"/>
        <tr r="D107" s="2"/>
      </tp>
      <tp>
        <v>98</v>
        <stp/>
        <stp>VOLUME</stp>
        <stp>.SPXW250508P5690</stp>
        <tr r="E104" s="2"/>
        <tr r="E104" s="2"/>
      </tp>
      <tp>
        <v>51</v>
        <stp/>
        <stp>VOLUME</stp>
        <stp>.SPXW250509P5680</stp>
        <tr r="BD104" s="1"/>
        <tr r="BD104" s="1"/>
      </tp>
      <tp>
        <v>3</v>
        <stp/>
        <stp>VOLUME</stp>
        <stp>.SPXW250516P5770</stp>
        <tr r="BF95" s="1"/>
        <tr r="BF95" s="1"/>
      </tp>
      <tp>
        <v>1</v>
        <stp/>
        <stp>VOLUME</stp>
        <stp>.SPXW250530P5510</stp>
        <tr r="I122" s="2"/>
        <tr r="I122" s="2"/>
      </tp>
      <tp>
        <v>5</v>
        <stp/>
        <stp>VOLUME</stp>
        <stp>.SPXW250731P5500</stp>
        <tr r="N123" s="2"/>
        <tr r="N123" s="2"/>
      </tp>
      <tp>
        <v>5</v>
        <stp/>
        <stp>VOLUME</stp>
        <stp>.SPXW250606P5670</stp>
        <tr r="J106" s="2"/>
        <tr r="J106" s="2"/>
      </tp>
      <tp t="s">
        <v>N/A</v>
        <stp/>
        <stp>VOLUME</stp>
        <stp>.SPXW250630P5510</stp>
        <tr r="L122" s="2"/>
      </tp>
      <tp t="s">
        <v>N/A</v>
        <stp/>
        <stp>VOLUME</stp>
        <stp>.NDXP251128P20375</stp>
        <tr r="V141" s="2"/>
      </tp>
      <tp t="s">
        <v>N/A</v>
        <stp/>
        <stp>VOLUME</stp>
        <stp>.NDXP251128P19375</stp>
        <tr r="V181" s="2"/>
      </tp>
      <tp t="s">
        <v>N/A</v>
        <stp/>
        <stp>VOLUME</stp>
        <stp>.SPXW250930C5520</stp>
        <tr r="R121" s="2"/>
      </tp>
      <tp>
        <v>88942</v>
        <stp/>
        <stp>VOLUME</stp>
        <stp>.SPXW250506C5640</stp>
        <tr r="BA108" s="1"/>
        <tr r="BA108" s="1"/>
      </tp>
      <tp>
        <v>4567</v>
        <stp/>
        <stp>VOLUME</stp>
        <stp>.SPXW250507C5650</stp>
        <tr r="D108" s="2"/>
        <tr r="D108" s="2"/>
      </tp>
      <tp>
        <v>36</v>
        <stp/>
        <stp>VOLUME</stp>
        <stp>.SPXW250516C5740</stp>
        <tr r="BE98" s="1"/>
        <tr r="BE98" s="1"/>
      </tp>
      <tp>
        <v>1</v>
        <stp/>
        <stp>VOLUME</stp>
        <stp>.SPXW250530C5520</stp>
        <tr r="I121" s="2"/>
        <tr r="I121" s="2"/>
      </tp>
      <tp t="s">
        <v>N/A</v>
        <stp/>
        <stp>VOLUME</stp>
        <stp>.SPXW250731C5530</stp>
        <tr r="N120" s="2"/>
      </tp>
      <tp>
        <v>2</v>
        <stp/>
        <stp>VOLUME</stp>
        <stp>.SPXW250606C5640</stp>
        <tr r="J109" s="2"/>
        <tr r="J109" s="2"/>
      </tp>
      <tp t="s">
        <v>N/A</v>
        <stp/>
        <stp>VOLUME</stp>
        <stp>.SPXW250630C5520</stp>
        <tr r="L121" s="2"/>
      </tp>
      <tp t="s">
        <v>N/A</v>
        <stp/>
        <stp>VOLUME</stp>
        <stp>.SPXW251031C5530</stp>
        <tr r="T120" s="2"/>
      </tp>
      <tp t="s">
        <v>N/A</v>
        <stp/>
        <stp>VOLUME</stp>
        <stp>.SPXW251231C5530</stp>
        <tr r="X120" s="2"/>
      </tp>
      <tp t="s">
        <v>N/A</v>
        <stp/>
        <stp>VOLUME</stp>
        <stp>.SPXW251031P5530</stp>
        <tr r="T120" s="2"/>
      </tp>
      <tp t="s">
        <v>N/A</v>
        <stp/>
        <stp>VOLUME</stp>
        <stp>.SPXW251231P5530</stp>
        <tr r="X120" s="2"/>
      </tp>
      <tp t="s">
        <v>N/A</v>
        <stp/>
        <stp>VOLUME</stp>
        <stp>.SPXW250930P5520</stp>
        <tr r="R121" s="2"/>
      </tp>
      <tp>
        <v>7680</v>
        <stp/>
        <stp>VOLUME</stp>
        <stp>.SPXW250506P5640</stp>
        <tr r="BB108" s="1"/>
        <tr r="BB108" s="1"/>
      </tp>
      <tp>
        <v>1527</v>
        <stp/>
        <stp>VOLUME</stp>
        <stp>.SPXW250507P5650</stp>
        <tr r="D108" s="2"/>
        <tr r="D108" s="2"/>
      </tp>
      <tp t="s">
        <v>N/A</v>
        <stp/>
        <stp>VOLUME</stp>
        <stp>.SPXW250516P5740</stp>
        <tr r="BF98" s="1"/>
      </tp>
      <tp>
        <v>2</v>
        <stp/>
        <stp>VOLUME</stp>
        <stp>.SPXW250530P5520</stp>
        <tr r="I121" s="2"/>
        <tr r="I121" s="2"/>
      </tp>
      <tp t="s">
        <v>N/A</v>
        <stp/>
        <stp>VOLUME</stp>
        <stp>.SPXW250731P5530</stp>
        <tr r="N120" s="2"/>
      </tp>
      <tp>
        <v>23</v>
        <stp/>
        <stp>VOLUME</stp>
        <stp>.SPXW250606P5640</stp>
        <tr r="J109" s="2"/>
        <tr r="J109" s="2"/>
      </tp>
      <tp t="s">
        <v>N/A</v>
        <stp/>
        <stp>VOLUME</stp>
        <stp>.SPXW250630P5520</stp>
        <tr r="L121" s="2"/>
      </tp>
      <tp t="s">
        <v>N/A</v>
        <stp/>
        <stp>VOLUME</stp>
        <stp>.NDXP250829P20275</stp>
        <tr r="P145" s="2"/>
      </tp>
      <tp t="s">
        <v>N/A</v>
        <stp/>
        <stp>VOLUME</stp>
        <stp>.NDXP250829P19275</stp>
        <tr r="P185" s="2"/>
      </tp>
      <tp t="s">
        <v>N/A</v>
        <stp/>
        <stp>VOLUME</stp>
        <stp>.NDXP250508P20375</stp>
        <tr r="E141" s="2"/>
      </tp>
      <tp t="s">
        <v>N/A</v>
        <stp/>
        <stp>VOLUME</stp>
        <stp>.NDXP250509P20275</stp>
        <tr r="BD144" s="1"/>
      </tp>
      <tp>
        <v>2</v>
        <stp/>
        <stp>VOLUME</stp>
        <stp>.NDXP250508P19375</stp>
        <tr r="E181" s="2"/>
        <tr r="E181" s="2"/>
      </tp>
      <tp>
        <v>3</v>
        <stp/>
        <stp>VOLUME</stp>
        <stp>.NDXP250509P19275</stp>
        <tr r="BD184" s="1"/>
        <tr r="BD184" s="1"/>
      </tp>
      <tp t="s">
        <v>N/A</v>
        <stp/>
        <stp>VOLUME</stp>
        <stp>.SPXW250930C5530</stp>
        <tr r="R120" s="2"/>
      </tp>
      <tp>
        <v>87576</v>
        <stp/>
        <stp>VOLUME</stp>
        <stp>.SPXW250506C5650</stp>
        <tr r="BA107" s="1"/>
        <tr r="BA107" s="1"/>
      </tp>
      <tp>
        <v>2400</v>
        <stp/>
        <stp>VOLUME</stp>
        <stp>.SPXW250507C5640</stp>
        <tr r="D109" s="2"/>
        <tr r="D109" s="2"/>
      </tp>
      <tp>
        <v>442</v>
        <stp/>
        <stp>VOLUME</stp>
        <stp>.SPXW250516C5750</stp>
        <tr r="BE97" s="1"/>
        <tr r="BE97" s="1"/>
      </tp>
      <tp t="s">
        <v>N/A</v>
        <stp/>
        <stp>VOLUME</stp>
        <stp>.SPXW250530C5530</stp>
        <tr r="I120" s="2"/>
      </tp>
      <tp t="s">
        <v>N/A</v>
        <stp/>
        <stp>VOLUME</stp>
        <stp>.SPXW250731C5520</stp>
        <tr r="N121" s="2"/>
      </tp>
      <tp>
        <v>23</v>
        <stp/>
        <stp>VOLUME</stp>
        <stp>.SPXW250606C5650</stp>
        <tr r="J108" s="2"/>
        <tr r="J108" s="2"/>
      </tp>
      <tp t="s">
        <v>N/A</v>
        <stp/>
        <stp>VOLUME</stp>
        <stp>.SPXW250630C5530</stp>
        <tr r="L120" s="2"/>
      </tp>
      <tp t="s">
        <v>N/A</v>
        <stp/>
        <stp>VOLUME</stp>
        <stp>.SPXW251031C5520</stp>
        <tr r="T121" s="2"/>
      </tp>
      <tp t="s">
        <v>N/A</v>
        <stp/>
        <stp>VOLUME</stp>
        <stp>.SPXW251231C5520</stp>
        <tr r="X121" s="2"/>
      </tp>
      <tp t="s">
        <v>N/A</v>
        <stp/>
        <stp>VOLUME</stp>
        <stp>.SPXW251031P5520</stp>
        <tr r="T121" s="2"/>
      </tp>
      <tp t="s">
        <v>N/A</v>
        <stp/>
        <stp>VOLUME</stp>
        <stp>.SPXW251231P5520</stp>
        <tr r="X121" s="2"/>
      </tp>
      <tp t="s">
        <v>N/A</v>
        <stp/>
        <stp>VOLUME</stp>
        <stp>.SPXW250930P5530</stp>
        <tr r="R120" s="2"/>
      </tp>
      <tp>
        <v>9235</v>
        <stp/>
        <stp>VOLUME</stp>
        <stp>.SPXW250506P5650</stp>
        <tr r="BB107" s="1"/>
        <tr r="BB107" s="1"/>
      </tp>
      <tp>
        <v>2319</v>
        <stp/>
        <stp>VOLUME</stp>
        <stp>.SPXW250507P5640</stp>
        <tr r="D109" s="2"/>
        <tr r="D109" s="2"/>
      </tp>
      <tp>
        <v>25</v>
        <stp/>
        <stp>VOLUME</stp>
        <stp>.SPXW250516P5750</stp>
        <tr r="BF97" s="1"/>
        <tr r="BF97" s="1"/>
      </tp>
      <tp>
        <v>1</v>
        <stp/>
        <stp>VOLUME</stp>
        <stp>.SPXW250530P5530</stp>
        <tr r="I120" s="2"/>
        <tr r="I120" s="2"/>
      </tp>
      <tp t="s">
        <v>N/A</v>
        <stp/>
        <stp>VOLUME</stp>
        <stp>.SPXW250731P5520</stp>
        <tr r="N121" s="2"/>
      </tp>
      <tp>
        <v>5</v>
        <stp/>
        <stp>VOLUME</stp>
        <stp>.SPXW250606P5650</stp>
        <tr r="J108" s="2"/>
        <tr r="J108" s="2"/>
      </tp>
      <tp t="s">
        <v>N/A</v>
        <stp/>
        <stp>VOLUME</stp>
        <stp>.SPXW250630P5530</stp>
        <tr r="L120" s="2"/>
      </tp>
      <tp t="s">
        <v>N/A</v>
        <stp/>
        <stp>VOLUME</stp>
        <stp>.NDXP250829P20200</stp>
        <tr r="P148" s="2"/>
      </tp>
      <tp t="s">
        <v>N/A</v>
        <stp/>
        <stp>VOLUME</stp>
        <stp>.NDXP250829P19200</stp>
        <tr r="P188" s="2"/>
      </tp>
      <tp>
        <v>2</v>
        <stp/>
        <stp>VOLUME</stp>
        <stp>.NDXP250508P20300</stp>
        <tr r="E144" s="2"/>
        <tr r="E144" s="2"/>
      </tp>
      <tp t="s">
        <v>N/A</v>
        <stp/>
        <stp>VOLUME</stp>
        <stp>.NDXP250509P20200</stp>
        <tr r="BD147" s="1"/>
      </tp>
      <tp>
        <v>5</v>
        <stp/>
        <stp>VOLUME</stp>
        <stp>.NDXP250508P19300</stp>
        <tr r="E184" s="2"/>
        <tr r="E184" s="2"/>
      </tp>
      <tp>
        <v>7</v>
        <stp/>
        <stp>VOLUME</stp>
        <stp>.NDXP250509P19200</stp>
        <tr r="BD187" s="1"/>
        <tr r="BD187" s="1"/>
      </tp>
      <tp t="s">
        <v>N/A</v>
        <stp/>
        <stp>VOLUME</stp>
        <stp>.SPXW250930C5540</stp>
        <tr r="R119" s="2"/>
      </tp>
      <tp>
        <v>75950</v>
        <stp/>
        <stp>VOLUME</stp>
        <stp>.SPXW250506C5620</stp>
        <tr r="BA110" s="1"/>
        <tr r="BA110" s="1"/>
      </tp>
      <tp>
        <v>2704</v>
        <stp/>
        <stp>VOLUME</stp>
        <stp>.SPXW250507C5630</stp>
        <tr r="D110" s="2"/>
        <tr r="D110" s="2"/>
      </tp>
      <tp>
        <v>110</v>
        <stp/>
        <stp>VOLUME</stp>
        <stp>.SPXW250516C5720</stp>
        <tr r="BE100" s="1"/>
        <tr r="BE100" s="1"/>
      </tp>
      <tp>
        <v>1</v>
        <stp/>
        <stp>VOLUME</stp>
        <stp>.SPXW250530C5540</stp>
        <tr r="I119" s="2"/>
        <tr r="I119" s="2"/>
      </tp>
      <tp>
        <v>4</v>
        <stp/>
        <stp>VOLUME</stp>
        <stp>.SPXW250731C5550</stp>
        <tr r="N118" s="2"/>
        <tr r="N118" s="2"/>
      </tp>
      <tp>
        <v>6</v>
        <stp/>
        <stp>VOLUME</stp>
        <stp>.SPXW250606C5620</stp>
        <tr r="J111" s="2"/>
        <tr r="J111" s="2"/>
      </tp>
      <tp>
        <v>1</v>
        <stp/>
        <stp>VOLUME</stp>
        <stp>.SPXW250630C5540</stp>
        <tr r="L119" s="2"/>
        <tr r="L119" s="2"/>
      </tp>
      <tp t="s">
        <v>N/A</v>
        <stp/>
        <stp>VOLUME</stp>
        <stp>.SPXW251031C5550</stp>
        <tr r="T118" s="2"/>
      </tp>
      <tp t="s">
        <v>N/A</v>
        <stp/>
        <stp>VOLUME</stp>
        <stp>.SPXW251231C5550</stp>
        <tr r="X118" s="2"/>
      </tp>
      <tp t="s">
        <v>N/A</v>
        <stp/>
        <stp>VOLUME</stp>
        <stp>.SPXW251031P5550</stp>
        <tr r="T118" s="2"/>
      </tp>
      <tp t="s">
        <v>N/A</v>
        <stp/>
        <stp>VOLUME</stp>
        <stp>.SPXW251231P5550</stp>
        <tr r="X118" s="2"/>
      </tp>
      <tp t="s">
        <v>N/A</v>
        <stp/>
        <stp>VOLUME</stp>
        <stp>.SPXW250930P5540</stp>
        <tr r="R119" s="2"/>
      </tp>
      <tp>
        <v>69196</v>
        <stp/>
        <stp>VOLUME</stp>
        <stp>.SPXW250506P5620</stp>
        <tr r="BB110" s="1"/>
        <tr r="BB110" s="1"/>
      </tp>
      <tp>
        <v>1411</v>
        <stp/>
        <stp>VOLUME</stp>
        <stp>.SPXW250507P5630</stp>
        <tr r="D110" s="2"/>
        <tr r="D110" s="2"/>
      </tp>
      <tp>
        <v>8</v>
        <stp/>
        <stp>VOLUME</stp>
        <stp>.SPXW250516P5720</stp>
        <tr r="BF100" s="1"/>
        <tr r="BF100" s="1"/>
      </tp>
      <tp>
        <v>5</v>
        <stp/>
        <stp>VOLUME</stp>
        <stp>.SPXW250530P5540</stp>
        <tr r="I119" s="2"/>
        <tr r="I119" s="2"/>
      </tp>
      <tp>
        <v>14</v>
        <stp/>
        <stp>VOLUME</stp>
        <stp>.SPXW250731P5550</stp>
        <tr r="N118" s="2"/>
        <tr r="N118" s="2"/>
      </tp>
      <tp>
        <v>86</v>
        <stp/>
        <stp>VOLUME</stp>
        <stp>.SPXW250606P5620</stp>
        <tr r="J111" s="2"/>
        <tr r="J111" s="2"/>
      </tp>
      <tp t="s">
        <v>N/A</v>
        <stp/>
        <stp>VOLUME</stp>
        <stp>.SPXW250630P5540</stp>
        <tr r="L119" s="2"/>
      </tp>
      <tp t="s">
        <v>N/A</v>
        <stp/>
        <stp>VOLUME</stp>
        <stp>.NDXP251128P20300</stp>
        <tr r="V144" s="2"/>
      </tp>
      <tp t="s">
        <v>N/A</v>
        <stp/>
        <stp>VOLUME</stp>
        <stp>.NDXP251128P19300</stp>
        <tr r="V184" s="2"/>
      </tp>
      <tp t="s">
        <v>N/A</v>
        <stp/>
        <stp>VOLUME</stp>
        <stp>.SPXW250930C5550</stp>
        <tr r="R118" s="2"/>
      </tp>
      <tp>
        <v>98700</v>
        <stp/>
        <stp>VOLUME</stp>
        <stp>.SPXW250506C5630</stp>
        <tr r="BA109" s="1"/>
        <tr r="BA109" s="1"/>
      </tp>
      <tp>
        <v>2717</v>
        <stp/>
        <stp>VOLUME</stp>
        <stp>.SPXW250507C5620</stp>
        <tr r="D111" s="2"/>
        <tr r="D111" s="2"/>
      </tp>
      <tp>
        <v>118</v>
        <stp/>
        <stp>VOLUME</stp>
        <stp>.SPXW250516C5730</stp>
        <tr r="BE99" s="1"/>
        <tr r="BE99" s="1"/>
      </tp>
      <tp>
        <v>24</v>
        <stp/>
        <stp>VOLUME</stp>
        <stp>.SPXW250530C5550</stp>
        <tr r="I118" s="2"/>
        <tr r="I118" s="2"/>
      </tp>
      <tp t="s">
        <v>N/A</v>
        <stp/>
        <stp>VOLUME</stp>
        <stp>.SPXW250731C5540</stp>
        <tr r="N119" s="2"/>
      </tp>
      <tp>
        <v>4</v>
        <stp/>
        <stp>VOLUME</stp>
        <stp>.SPXW250606C5630</stp>
        <tr r="J110" s="2"/>
        <tr r="J110" s="2"/>
      </tp>
      <tp>
        <v>2</v>
        <stp/>
        <stp>VOLUME</stp>
        <stp>.SPXW250630C5550</stp>
        <tr r="L118" s="2"/>
        <tr r="L118" s="2"/>
      </tp>
      <tp t="s">
        <v>N/A</v>
        <stp/>
        <stp>VOLUME</stp>
        <stp>.SPXW251031C5540</stp>
        <tr r="T119" s="2"/>
      </tp>
      <tp t="s">
        <v>N/A</v>
        <stp/>
        <stp>VOLUME</stp>
        <stp>.SPXW251231C5540</stp>
        <tr r="X119" s="2"/>
      </tp>
      <tp t="s">
        <v>N/A</v>
        <stp/>
        <stp>VOLUME</stp>
        <stp>.SPXW251031P5540</stp>
        <tr r="T119" s="2"/>
      </tp>
      <tp t="s">
        <v>N/A</v>
        <stp/>
        <stp>VOLUME</stp>
        <stp>.SPXW251231P5540</stp>
        <tr r="X119" s="2"/>
      </tp>
      <tp t="s">
        <v>N/A</v>
        <stp/>
        <stp>VOLUME</stp>
        <stp>.SPXW250930P5550</stp>
        <tr r="R118" s="2"/>
      </tp>
      <tp>
        <v>23823</v>
        <stp/>
        <stp>VOLUME</stp>
        <stp>.SPXW250506P5630</stp>
        <tr r="BB109" s="1"/>
        <tr r="BB109" s="1"/>
      </tp>
      <tp>
        <v>3732</v>
        <stp/>
        <stp>VOLUME</stp>
        <stp>.SPXW250507P5620</stp>
        <tr r="D111" s="2"/>
        <tr r="D111" s="2"/>
      </tp>
      <tp t="s">
        <v>N/A</v>
        <stp/>
        <stp>VOLUME</stp>
        <stp>.SPXW250516P5730</stp>
        <tr r="BF99" s="1"/>
      </tp>
      <tp>
        <v>433</v>
        <stp/>
        <stp>VOLUME</stp>
        <stp>.SPXW250530P5550</stp>
        <tr r="I118" s="2"/>
        <tr r="I118" s="2"/>
      </tp>
      <tp>
        <v>1</v>
        <stp/>
        <stp>VOLUME</stp>
        <stp>.SPXW250731P5540</stp>
        <tr r="N119" s="2"/>
        <tr r="N119" s="2"/>
      </tp>
      <tp t="s">
        <v>N/A</v>
        <stp/>
        <stp>VOLUME</stp>
        <stp>.SPXW250606P5630</stp>
        <tr r="J110" s="2"/>
      </tp>
      <tp>
        <v>585</v>
        <stp/>
        <stp>VOLUME</stp>
        <stp>.SPXW250630P5550</stp>
        <tr r="L118" s="2"/>
        <tr r="L118" s="2"/>
      </tp>
      <tp t="s">
        <v>N/A</v>
        <stp/>
        <stp>VOLUME</stp>
        <stp>.NDXP250829P20225</stp>
        <tr r="P147" s="2"/>
      </tp>
      <tp t="s">
        <v>N/A</v>
        <stp/>
        <stp>VOLUME</stp>
        <stp>.NDXP250829P19225</stp>
        <tr r="P187" s="2"/>
      </tp>
      <tp t="s">
        <v>N/A</v>
        <stp/>
        <stp>VOLUME</stp>
        <stp>.NDXP250508P20325</stp>
        <tr r="E143" s="2"/>
      </tp>
      <tp t="s">
        <v>N/A</v>
        <stp/>
        <stp>VOLUME</stp>
        <stp>.NDXP250509P20225</stp>
        <tr r="BD146" s="1"/>
      </tp>
      <tp>
        <v>2</v>
        <stp/>
        <stp>VOLUME</stp>
        <stp>.NDXP250508P19325</stp>
        <tr r="E183" s="2"/>
        <tr r="E183" s="2"/>
      </tp>
      <tp>
        <v>3</v>
        <stp/>
        <stp>VOLUME</stp>
        <stp>.NDXP250509P19225</stp>
        <tr r="BD186" s="1"/>
        <tr r="BD186" s="1"/>
      </tp>
      <tp>
        <v>6</v>
        <stp/>
        <stp>VOLUME</stp>
        <stp>.SPXW250930C5560</stp>
        <tr r="R117" s="2"/>
        <tr r="R117" s="2"/>
      </tp>
      <tp>
        <v>24893</v>
        <stp/>
        <stp>VOLUME</stp>
        <stp>.SPXW250506C5600</stp>
        <tr r="BA112" s="1"/>
        <tr r="BA112" s="1"/>
      </tp>
      <tp>
        <v>2890</v>
        <stp/>
        <stp>VOLUME</stp>
        <stp>.SPXW250507C5610</stp>
        <tr r="D112" s="2"/>
        <tr r="D112" s="2"/>
      </tp>
      <tp>
        <v>1655</v>
        <stp/>
        <stp>VOLUME</stp>
        <stp>.SPXW250516C5700</stp>
        <tr r="BE102" s="1"/>
        <tr r="BE102" s="1"/>
      </tp>
      <tp>
        <v>4</v>
        <stp/>
        <stp>VOLUME</stp>
        <stp>.SPXW250530C5560</stp>
        <tr r="I117" s="2"/>
        <tr r="I117" s="2"/>
      </tp>
      <tp t="s">
        <v>N/A</v>
        <stp/>
        <stp>VOLUME</stp>
        <stp>.SPXW250731C5570</stp>
        <tr r="N116" s="2"/>
      </tp>
      <tp>
        <v>110</v>
        <stp/>
        <stp>VOLUME</stp>
        <stp>.SPXW250606C5600</stp>
        <tr r="J113" s="2"/>
        <tr r="J113" s="2"/>
      </tp>
      <tp t="s">
        <v>N/A</v>
        <stp/>
        <stp>VOLUME</stp>
        <stp>.SPXW250630C5560</stp>
        <tr r="L117" s="2"/>
      </tp>
      <tp t="s">
        <v>N/A</v>
        <stp/>
        <stp>VOLUME</stp>
        <stp>.SPXW251031C5570</stp>
        <tr r="T116" s="2"/>
      </tp>
      <tp t="s">
        <v>N/A</v>
        <stp/>
        <stp>VOLUME</stp>
        <stp>.SPXW251231C5570</stp>
        <tr r="X116" s="2"/>
      </tp>
      <tp t="s">
        <v>N/A</v>
        <stp/>
        <stp>VOLUME</stp>
        <stp>.SPXW251031P5570</stp>
        <tr r="T116" s="2"/>
      </tp>
      <tp t="s">
        <v>N/A</v>
        <stp/>
        <stp>VOLUME</stp>
        <stp>.SPXW251231P5570</stp>
        <tr r="X116" s="2"/>
      </tp>
      <tp>
        <v>1</v>
        <stp/>
        <stp>VOLUME</stp>
        <stp>.SPXW250930P5560</stp>
        <tr r="R117" s="2"/>
        <tr r="R117" s="2"/>
      </tp>
      <tp>
        <v>101052</v>
        <stp/>
        <stp>VOLUME</stp>
        <stp>.SPXW250506P5600</stp>
        <tr r="BB112" s="1"/>
        <tr r="BB112" s="1"/>
      </tp>
      <tp>
        <v>4080</v>
        <stp/>
        <stp>VOLUME</stp>
        <stp>.SPXW250507P5610</stp>
        <tr r="D112" s="2"/>
        <tr r="D112" s="2"/>
      </tp>
      <tp>
        <v>92</v>
        <stp/>
        <stp>VOLUME</stp>
        <stp>.SPXW250516P5700</stp>
        <tr r="BF102" s="1"/>
        <tr r="BF102" s="1"/>
      </tp>
      <tp>
        <v>14</v>
        <stp/>
        <stp>VOLUME</stp>
        <stp>.SPXW250530P5560</stp>
        <tr r="I117" s="2"/>
        <tr r="I117" s="2"/>
      </tp>
      <tp t="s">
        <v>N/A</v>
        <stp/>
        <stp>VOLUME</stp>
        <stp>.SPXW250731P5570</stp>
        <tr r="N116" s="2"/>
      </tp>
      <tp>
        <v>11</v>
        <stp/>
        <stp>VOLUME</stp>
        <stp>.SPXW250606P5600</stp>
        <tr r="J113" s="2"/>
        <tr r="J113" s="2"/>
      </tp>
      <tp>
        <v>11</v>
        <stp/>
        <stp>VOLUME</stp>
        <stp>.SPXW250630P5560</stp>
        <tr r="L117" s="2"/>
        <tr r="L117" s="2"/>
      </tp>
      <tp t="s">
        <v>N/A</v>
        <stp/>
        <stp>VOLUME</stp>
        <stp>.NDXP251128P20325</stp>
        <tr r="V143" s="2"/>
      </tp>
      <tp t="s">
        <v>N/A</v>
        <stp/>
        <stp>VOLUME</stp>
        <stp>.NDXP251128P19325</stp>
        <tr r="V183" s="2"/>
      </tp>
      <tp t="s">
        <v>N/A</v>
        <stp/>
        <stp>VOLUME</stp>
        <stp>.SPXW250930C5570</stp>
        <tr r="R116" s="2"/>
      </tp>
      <tp>
        <v>36494</v>
        <stp/>
        <stp>VOLUME</stp>
        <stp>.SPXW250506C5610</stp>
        <tr r="BA111" s="1"/>
        <tr r="BA111" s="1"/>
      </tp>
      <tp>
        <v>3143</v>
        <stp/>
        <stp>VOLUME</stp>
        <stp>.SPXW250507C5600</stp>
        <tr r="D113" s="2"/>
        <tr r="D113" s="2"/>
      </tp>
      <tp>
        <v>102</v>
        <stp/>
        <stp>VOLUME</stp>
        <stp>.SPXW250516C5710</stp>
        <tr r="BE101" s="1"/>
        <tr r="BE101" s="1"/>
      </tp>
      <tp>
        <v>4</v>
        <stp/>
        <stp>VOLUME</stp>
        <stp>.SPXW250530C5570</stp>
        <tr r="I116" s="2"/>
        <tr r="I116" s="2"/>
      </tp>
      <tp t="s">
        <v>N/A</v>
        <stp/>
        <stp>VOLUME</stp>
        <stp>.SPXW250731C5560</stp>
        <tr r="N117" s="2"/>
      </tp>
      <tp t="s">
        <v>N/A</v>
        <stp/>
        <stp>VOLUME</stp>
        <stp>.SPXW250606C5610</stp>
        <tr r="J112" s="2"/>
      </tp>
      <tp t="s">
        <v>N/A</v>
        <stp/>
        <stp>VOLUME</stp>
        <stp>.SPXW250630C5570</stp>
        <tr r="L116" s="2"/>
      </tp>
      <tp t="s">
        <v>N/A</v>
        <stp/>
        <stp>VOLUME</stp>
        <stp>.SPXW251031C5560</stp>
        <tr r="T117" s="2"/>
      </tp>
      <tp t="s">
        <v>N/A</v>
        <stp/>
        <stp>VOLUME</stp>
        <stp>.SPXW251231C5560</stp>
        <tr r="X117" s="2"/>
      </tp>
      <tp t="s">
        <v>N/A</v>
        <stp/>
        <stp>VOLUME</stp>
        <stp>.SPXW251031P5560</stp>
        <tr r="T117" s="2"/>
      </tp>
      <tp t="s">
        <v>N/A</v>
        <stp/>
        <stp>VOLUME</stp>
        <stp>.SPXW251231P5560</stp>
        <tr r="X117" s="2"/>
      </tp>
      <tp t="s">
        <v>N/A</v>
        <stp/>
        <stp>VOLUME</stp>
        <stp>.SPXW250930P5570</stp>
        <tr r="R116" s="2"/>
      </tp>
      <tp>
        <v>103069</v>
        <stp/>
        <stp>VOLUME</stp>
        <stp>.SPXW250506P5610</stp>
        <tr r="BB111" s="1"/>
        <tr r="BB111" s="1"/>
      </tp>
      <tp>
        <v>6586</v>
        <stp/>
        <stp>VOLUME</stp>
        <stp>.SPXW250507P5600</stp>
        <tr r="D113" s="2"/>
        <tr r="D113" s="2"/>
      </tp>
      <tp>
        <v>24</v>
        <stp/>
        <stp>VOLUME</stp>
        <stp>.SPXW250516P5710</stp>
        <tr r="BF101" s="1"/>
        <tr r="BF101" s="1"/>
      </tp>
      <tp>
        <v>26</v>
        <stp/>
        <stp>VOLUME</stp>
        <stp>.SPXW250530P5570</stp>
        <tr r="I116" s="2"/>
        <tr r="I116" s="2"/>
      </tp>
      <tp>
        <v>4</v>
        <stp/>
        <stp>VOLUME</stp>
        <stp>.SPXW250731P5560</stp>
        <tr r="N117" s="2"/>
        <tr r="N117" s="2"/>
      </tp>
      <tp t="s">
        <v>N/A</v>
        <stp/>
        <stp>VOLUME</stp>
        <stp>.SPXW250606P5610</stp>
        <tr r="J112" s="2"/>
      </tp>
      <tp>
        <v>11</v>
        <stp/>
        <stp>VOLUME</stp>
        <stp>.SPXW250630P5570</stp>
        <tr r="L116" s="2"/>
        <tr r="L116" s="2"/>
      </tp>
      <tp>
        <v>11</v>
        <stp/>
        <stp>OPEN_INT</stp>
        <stp>.NDXP250509C19400</stp>
        <tr r="AU179" s="1"/>
        <tr r="AU179" s="1"/>
      </tp>
      <tp>
        <v>11</v>
        <stp/>
        <stp>OPEN_INT</stp>
        <stp>.NDXP250509C20400</stp>
        <tr r="AU139" s="1"/>
        <tr r="AU139" s="1"/>
      </tp>
      <tp>
        <v>1</v>
        <stp/>
        <stp>OPEN_INT</stp>
        <stp>.NDXP250509C19425</stp>
        <tr r="AU178" s="1"/>
        <tr r="AU178" s="1"/>
      </tp>
      <tp>
        <v>2</v>
        <stp/>
        <stp>OPEN_INT</stp>
        <stp>.NDXP250509C20425</stp>
        <tr r="AU138" s="1"/>
        <tr r="AU138" s="1"/>
      </tp>
      <tp>
        <v>8</v>
        <stp/>
        <stp>OPEN_INT</stp>
        <stp>.NDXP250509C19450</stp>
        <tr r="AU177" s="1"/>
        <tr r="AU177" s="1"/>
      </tp>
      <tp>
        <v>7</v>
        <stp/>
        <stp>OPEN_INT</stp>
        <stp>.NDXP250509C20450</stp>
        <tr r="AU137" s="1"/>
        <tr r="AU137" s="1"/>
      </tp>
      <tp>
        <v>1</v>
        <stp/>
        <stp>OPEN_INT</stp>
        <stp>.NDXP250509C19475</stp>
        <tr r="AU176" s="1"/>
        <tr r="AU176" s="1"/>
      </tp>
      <tp>
        <v>20</v>
        <stp/>
        <stp>OPEN_INT</stp>
        <stp>.NDXP250509P19425</stp>
        <tr r="AV178" s="1"/>
        <tr r="AV178" s="1"/>
      </tp>
      <tp>
        <v>3</v>
        <stp/>
        <stp>OPEN_INT</stp>
        <stp>.NDXP250509P20425</stp>
        <tr r="AV138" s="1"/>
        <tr r="AV138" s="1"/>
      </tp>
      <tp>
        <v>39</v>
        <stp/>
        <stp>OPEN_INT</stp>
        <stp>.NDXP250509P19400</stp>
        <tr r="AV179" s="1"/>
        <tr r="AV179" s="1"/>
      </tp>
      <tp>
        <v>1</v>
        <stp/>
        <stp>OPEN_INT</stp>
        <stp>.NDXP250509P20400</stp>
        <tr r="AV139" s="1"/>
        <tr r="AV139" s="1"/>
      </tp>
      <tp>
        <v>11</v>
        <stp/>
        <stp>OPEN_INT</stp>
        <stp>.NDXP250509P19475</stp>
        <tr r="AV176" s="1"/>
        <tr r="AV176" s="1"/>
      </tp>
      <tp>
        <v>13</v>
        <stp/>
        <stp>OPEN_INT</stp>
        <stp>.NDXP250509P19450</stp>
        <tr r="AV177" s="1"/>
        <tr r="AV177" s="1"/>
      </tp>
      <tp>
        <v>2</v>
        <stp/>
        <stp>OPEN_INT</stp>
        <stp>.NDXP250509P20450</stp>
        <tr r="AV137" s="1"/>
        <tr r="AV137" s="1"/>
      </tp>
      <tp>
        <v>-0.94</v>
        <stp/>
        <stp>DELTA</stp>
        <stp>.NDXP250506P20125</stp>
        <tr r="CE150" s="1"/>
        <tr r="CE150" s="1"/>
      </tp>
      <tp>
        <v>-0.95</v>
        <stp/>
        <stp>DELTA</stp>
        <stp>.NDXP250506P20100</stp>
        <tr r="CE151" s="1"/>
        <tr r="CE151" s="1"/>
      </tp>
      <tp>
        <v>-0.95</v>
        <stp/>
        <stp>DELTA</stp>
        <stp>.NDXP250506P20175</stp>
        <tr r="CE148" s="1"/>
        <tr r="CE148" s="1"/>
      </tp>
      <tp>
        <v>-0.06</v>
        <stp/>
        <stp>DELTA</stp>
        <stp>.NDXP250506P19175</stp>
        <tr r="CE188" s="1"/>
        <tr r="CE188" s="1"/>
      </tp>
      <tp>
        <v>-0.95</v>
        <stp/>
        <stp>DELTA</stp>
        <stp>.NDXP250506P20150</stp>
        <tr r="CE149" s="1"/>
        <tr r="CE149" s="1"/>
      </tp>
      <tp>
        <v>-0.01</v>
        <stp/>
        <stp>DELTA</stp>
        <stp>.NDXP250506P19150</stp>
        <tr r="CE189" s="1"/>
        <tr r="CE189" s="1"/>
      </tp>
      <tp>
        <v>0</v>
        <stp/>
        <stp>DELTA</stp>
        <stp>.NDXP250506C20100</stp>
        <tr r="CD151" s="1"/>
        <tr r="CD151" s="1"/>
      </tp>
      <tp>
        <v>0.09</v>
        <stp/>
        <stp>DELTA</stp>
        <stp>.NDXP250506C20125</stp>
        <tr r="CD150" s="1"/>
        <tr r="CD150" s="1"/>
      </tp>
      <tp>
        <v>0.08</v>
        <stp/>
        <stp>DELTA</stp>
        <stp>.NDXP250506C20150</stp>
        <tr r="CD149" s="1"/>
        <tr r="CD149" s="1"/>
      </tp>
      <tp>
        <v>1</v>
        <stp/>
        <stp>DELTA</stp>
        <stp>.NDXP250506C19150</stp>
        <tr r="CD189" s="1"/>
        <tr r="CD189" s="1"/>
      </tp>
      <tp>
        <v>0.08</v>
        <stp/>
        <stp>DELTA</stp>
        <stp>.NDXP250506C20175</stp>
        <tr r="CD148" s="1"/>
        <tr r="CD148" s="1"/>
      </tp>
      <tp>
        <v>1</v>
        <stp/>
        <stp>DELTA</stp>
        <stp>.NDXP250506C19175</stp>
        <tr r="CD188" s="1"/>
        <tr r="CD188" s="1"/>
      </tp>
      <tp t="s">
        <v>N/A</v>
        <stp/>
        <stp>VOLUME</stp>
        <stp>.NDXP250930C19475</stp>
        <tr r="R177" s="2"/>
      </tp>
      <tp t="s">
        <v>N/A</v>
        <stp/>
        <stp>VOLUME</stp>
        <stp>.NDXP250731C19575</stp>
        <tr r="N173" s="2"/>
      </tp>
      <tp t="s">
        <v>N/A</v>
        <stp/>
        <stp>VOLUME</stp>
        <stp>.NDXP250606C19275</stp>
        <tr r="J185" s="2"/>
      </tp>
      <tp t="s">
        <v>N/A</v>
        <stp/>
        <stp>VOLUME</stp>
        <stp>.NDXP250630C19475</stp>
        <tr r="L177" s="2"/>
      </tp>
      <tp>
        <v>100</v>
        <stp/>
        <stp>VOLUME</stp>
        <stp>.NDXP250506C20275</stp>
        <tr r="BA144" s="1"/>
        <tr r="BA144" s="1"/>
      </tp>
      <tp>
        <v>7</v>
        <stp/>
        <stp>VOLUME</stp>
        <stp>.NDXP250507C20375</stp>
        <tr r="D141" s="2"/>
        <tr r="D141" s="2"/>
      </tp>
      <tp t="s">
        <v>N/A</v>
        <stp/>
        <stp>VOLUME</stp>
        <stp>.NDXP250506C19275</stp>
        <tr r="BA184" s="1"/>
      </tp>
      <tp t="s">
        <v>N/A</v>
        <stp/>
        <stp>VOLUME</stp>
        <stp>.NDXP250507C19375</stp>
        <tr r="D181" s="2"/>
      </tp>
      <tp t="s">
        <v>N/A</v>
        <stp/>
        <stp>VOLUME</stp>
        <stp>.NDXP250530C19475</stp>
        <tr r="I177" s="2"/>
      </tp>
      <tp t="s">
        <v>N/A</v>
        <stp/>
        <stp>VOLUME</stp>
        <stp>.NDXP250606C20275</stp>
        <tr r="J145" s="2"/>
      </tp>
      <tp t="s">
        <v>N/A</v>
        <stp/>
        <stp>VOLUME</stp>
        <stp>.NDXP251231C19575</stp>
        <tr r="X173" s="2"/>
      </tp>
      <tp t="s">
        <v>N/A</v>
        <stp/>
        <stp>VOLUME</stp>
        <stp>.NDXP251031C19575</stp>
        <tr r="T173" s="2"/>
      </tp>
      <tp t="s">
        <v>N/A</v>
        <stp/>
        <stp>VOLUME</stp>
        <stp>.NDXP250930C20450</stp>
        <tr r="R138" s="2"/>
      </tp>
      <tp t="s">
        <v>N/A</v>
        <stp/>
        <stp>VOLUME</stp>
        <stp>.NDXP250930C19450</stp>
        <tr r="R178" s="2"/>
      </tp>
      <tp t="s">
        <v>N/A</v>
        <stp/>
        <stp>VOLUME</stp>
        <stp>.NDXP250606C19250</stp>
        <tr r="J186" s="2"/>
      </tp>
      <tp t="s">
        <v>N/A</v>
        <stp/>
        <stp>VOLUME</stp>
        <stp>.NDXP250630C19450</stp>
        <tr r="L178" s="2"/>
      </tp>
      <tp>
        <v>186</v>
        <stp/>
        <stp>VOLUME</stp>
        <stp>.NDXP250506C20250</stp>
        <tr r="BA145" s="1"/>
        <tr r="BA145" s="1"/>
      </tp>
      <tp>
        <v>8</v>
        <stp/>
        <stp>VOLUME</stp>
        <stp>.NDXP250507C20350</stp>
        <tr r="D142" s="2"/>
        <tr r="D142" s="2"/>
      </tp>
      <tp t="s">
        <v>N/A</v>
        <stp/>
        <stp>VOLUME</stp>
        <stp>.NDXP250530C20450</stp>
        <tr r="I138" s="2"/>
      </tp>
      <tp t="s">
        <v>N/A</v>
        <stp/>
        <stp>VOLUME</stp>
        <stp>.NDXP250731C19550</stp>
        <tr r="N174" s="2"/>
      </tp>
      <tp t="s">
        <v>N/A</v>
        <stp/>
        <stp>VOLUME</stp>
        <stp>.NDXP250506C19250</stp>
        <tr r="BA185" s="1"/>
      </tp>
      <tp>
        <v>1</v>
        <stp/>
        <stp>VOLUME</stp>
        <stp>.NDXP250507C19350</stp>
        <tr r="D182" s="2"/>
        <tr r="D182" s="2"/>
      </tp>
      <tp t="s">
        <v>N/A</v>
        <stp/>
        <stp>VOLUME</stp>
        <stp>.NDXP250530C19450</stp>
        <tr r="I178" s="2"/>
      </tp>
      <tp t="s">
        <v>N/A</v>
        <stp/>
        <stp>VOLUME</stp>
        <stp>.NDXP250606C20250</stp>
        <tr r="J146" s="2"/>
      </tp>
      <tp t="s">
        <v>N/A</v>
        <stp/>
        <stp>VOLUME</stp>
        <stp>.NDXP250630C20450</stp>
        <tr r="L138" s="2"/>
      </tp>
      <tp t="s">
        <v>N/A</v>
        <stp/>
        <stp>VOLUME</stp>
        <stp>.NDXP251231C19550</stp>
        <tr r="X174" s="2"/>
      </tp>
      <tp t="s">
        <v>N/A</v>
        <stp/>
        <stp>VOLUME</stp>
        <stp>.NDXP251031C19550</stp>
        <tr r="T174" s="2"/>
      </tp>
      <tp t="s">
        <v>N/A</v>
        <stp/>
        <stp>VOLUME</stp>
        <stp>.NDXP251231C19525</stp>
        <tr r="X175" s="2"/>
      </tp>
      <tp t="s">
        <v>N/A</v>
        <stp/>
        <stp>VOLUME</stp>
        <stp>.NDXP251031C19525</stp>
        <tr r="T175" s="2"/>
      </tp>
      <tp t="s">
        <v>N/A</v>
        <stp/>
        <stp>VOLUME</stp>
        <stp>.NDXP250930C20425</stp>
        <tr r="R139" s="2"/>
      </tp>
      <tp t="s">
        <v>N/A</v>
        <stp/>
        <stp>VOLUME</stp>
        <stp>.NDXP250930C19425</stp>
        <tr r="R179" s="2"/>
      </tp>
      <tp t="s">
        <v>N/A</v>
        <stp/>
        <stp>VOLUME</stp>
        <stp>.NDXP250731C19525</stp>
        <tr r="N175" s="2"/>
      </tp>
      <tp t="s">
        <v>N/A</v>
        <stp/>
        <stp>VOLUME</stp>
        <stp>.NDXP250606C19225</stp>
        <tr r="J187" s="2"/>
      </tp>
      <tp t="s">
        <v>N/A</v>
        <stp/>
        <stp>VOLUME</stp>
        <stp>.NDXP250630C19425</stp>
        <tr r="L179" s="2"/>
      </tp>
      <tp>
        <v>11</v>
        <stp/>
        <stp>VOLUME</stp>
        <stp>.NDXP250506C20225</stp>
        <tr r="BA146" s="1"/>
        <tr r="BA146" s="1"/>
      </tp>
      <tp>
        <v>8</v>
        <stp/>
        <stp>VOLUME</stp>
        <stp>.NDXP250507C20325</stp>
        <tr r="D143" s="2"/>
        <tr r="D143" s="2"/>
      </tp>
      <tp t="s">
        <v>N/A</v>
        <stp/>
        <stp>VOLUME</stp>
        <stp>.NDXP250530C20425</stp>
        <tr r="I139" s="2"/>
      </tp>
      <tp t="s">
        <v>N/A</v>
        <stp/>
        <stp>VOLUME</stp>
        <stp>.NDXP250506C19225</stp>
        <tr r="BA186" s="1"/>
      </tp>
      <tp t="s">
        <v>N/A</v>
        <stp/>
        <stp>VOLUME</stp>
        <stp>.NDXP250507C19325</stp>
        <tr r="D183" s="2"/>
      </tp>
      <tp t="s">
        <v>N/A</v>
        <stp/>
        <stp>VOLUME</stp>
        <stp>.NDXP250530C19425</stp>
        <tr r="I179" s="2"/>
      </tp>
      <tp t="s">
        <v>N/A</v>
        <stp/>
        <stp>VOLUME</stp>
        <stp>.NDXP250606C20225</stp>
        <tr r="J147" s="2"/>
      </tp>
      <tp t="s">
        <v>N/A</v>
        <stp/>
        <stp>VOLUME</stp>
        <stp>.NDXP250630C20425</stp>
        <tr r="L139" s="2"/>
      </tp>
      <tp t="s">
        <v>N/A</v>
        <stp/>
        <stp>VOLUME</stp>
        <stp>.NDXP251231C19500</stp>
        <tr r="X176" s="2"/>
      </tp>
      <tp t="s">
        <v>N/A</v>
        <stp/>
        <stp>VOLUME</stp>
        <stp>.NDXP251031C19500</stp>
        <tr r="T176" s="2"/>
      </tp>
      <tp t="s">
        <v>N/A</v>
        <stp/>
        <stp>VOLUME</stp>
        <stp>.NDXP250930C20400</stp>
        <tr r="R140" s="2"/>
      </tp>
      <tp t="s">
        <v>N/A</v>
        <stp/>
        <stp>VOLUME</stp>
        <stp>.NDXP250930C19400</stp>
        <tr r="R180" s="2"/>
      </tp>
      <tp t="s">
        <v>N/A</v>
        <stp/>
        <stp>VOLUME</stp>
        <stp>.NDXP250606C19200</stp>
        <tr r="J188" s="2"/>
      </tp>
      <tp t="s">
        <v>N/A</v>
        <stp/>
        <stp>VOLUME</stp>
        <stp>.NDXP250630C19400</stp>
        <tr r="L180" s="2"/>
      </tp>
      <tp>
        <v>140</v>
        <stp/>
        <stp>VOLUME</stp>
        <stp>.NDXP250506C20200</stp>
        <tr r="BA147" s="1"/>
        <tr r="BA147" s="1"/>
      </tp>
      <tp>
        <v>76</v>
        <stp/>
        <stp>VOLUME</stp>
        <stp>.NDXP250507C20300</stp>
        <tr r="D144" s="2"/>
        <tr r="D144" s="2"/>
      </tp>
      <tp t="s">
        <v>N/A</v>
        <stp/>
        <stp>VOLUME</stp>
        <stp>.NDXP250530C20400</stp>
        <tr r="I140" s="2"/>
      </tp>
      <tp t="s">
        <v>N/A</v>
        <stp/>
        <stp>VOLUME</stp>
        <stp>.NDXP250731C19500</stp>
        <tr r="N176" s="2"/>
      </tp>
      <tp t="s">
        <v>N/A</v>
        <stp/>
        <stp>VOLUME</stp>
        <stp>.NDXP250506C19200</stp>
        <tr r="BA187" s="1"/>
      </tp>
      <tp t="s">
        <v>N/A</v>
        <stp/>
        <stp>VOLUME</stp>
        <stp>.NDXP250507C19300</stp>
        <tr r="D184" s="2"/>
      </tp>
      <tp t="s">
        <v>N/A</v>
        <stp/>
        <stp>VOLUME</stp>
        <stp>.NDXP250530C19400</stp>
        <tr r="I180" s="2"/>
      </tp>
      <tp t="s">
        <v>N/A</v>
        <stp/>
        <stp>VOLUME</stp>
        <stp>.NDXP250606C20200</stp>
        <tr r="J148" s="2"/>
      </tp>
      <tp t="s">
        <v>N/A</v>
        <stp/>
        <stp>VOLUME</stp>
        <stp>.NDXP250630C20400</stp>
        <tr r="L140" s="2"/>
      </tp>
      <tp t="s">
        <v>N/A</v>
        <stp/>
        <stp>VOLUME</stp>
        <stp>.NDXP251231P19550</stp>
        <tr r="X174" s="2"/>
      </tp>
      <tp t="s">
        <v>N/A</v>
        <stp/>
        <stp>VOLUME</stp>
        <stp>.NDXP251031P19550</stp>
        <tr r="T174" s="2"/>
      </tp>
      <tp>
        <v>13</v>
        <stp/>
        <stp>VOLUME</stp>
        <stp>.SPXW250516C5860</stp>
        <tr r="BE86" s="1"/>
        <tr r="BE86" s="1"/>
      </tp>
      <tp>
        <v>1</v>
        <stp/>
        <stp>VOLUME</stp>
        <stp>.SPXW250516P5860</stp>
        <tr r="BF86" s="1"/>
        <tr r="BF86" s="1"/>
      </tp>
      <tp t="s">
        <v>N/A</v>
        <stp/>
        <stp>VOLUME</stp>
        <stp>.NDXP250930P20450</stp>
        <tr r="R138" s="2"/>
      </tp>
      <tp t="s">
        <v>N/A</v>
        <stp/>
        <stp>VOLUME</stp>
        <stp>.NDXP250930P19450</stp>
        <tr r="R178" s="2"/>
      </tp>
      <tp t="s">
        <v>N/A</v>
        <stp/>
        <stp>VOLUME</stp>
        <stp>.NDXP250606P19250</stp>
        <tr r="J186" s="2"/>
      </tp>
      <tp t="s">
        <v>N/A</v>
        <stp/>
        <stp>VOLUME</stp>
        <stp>.NDXP250630P19450</stp>
        <tr r="L178" s="2"/>
      </tp>
      <tp t="s">
        <v>N/A</v>
        <stp/>
        <stp>VOLUME</stp>
        <stp>.NDXP250506P20250</stp>
        <tr r="BB145" s="1"/>
      </tp>
      <tp t="s">
        <v>N/A</v>
        <stp/>
        <stp>VOLUME</stp>
        <stp>.NDXP250507P20350</stp>
        <tr r="D142" s="2"/>
      </tp>
      <tp t="s">
        <v>N/A</v>
        <stp/>
        <stp>VOLUME</stp>
        <stp>.NDXP250530P20450</stp>
        <tr r="I138" s="2"/>
      </tp>
      <tp t="s">
        <v>N/A</v>
        <stp/>
        <stp>VOLUME</stp>
        <stp>.NDXP250731P19550</stp>
        <tr r="N174" s="2"/>
      </tp>
      <tp>
        <v>656</v>
        <stp/>
        <stp>VOLUME</stp>
        <stp>.NDXP250506P19250</stp>
        <tr r="BB185" s="1"/>
        <tr r="BB185" s="1"/>
      </tp>
      <tp>
        <v>68</v>
        <stp/>
        <stp>VOLUME</stp>
        <stp>.NDXP250507P19350</stp>
        <tr r="D182" s="2"/>
        <tr r="D182" s="2"/>
      </tp>
      <tp>
        <v>1</v>
        <stp/>
        <stp>VOLUME</stp>
        <stp>.NDXP250530P19450</stp>
        <tr r="I178" s="2"/>
        <tr r="I178" s="2"/>
      </tp>
      <tp t="s">
        <v>N/A</v>
        <stp/>
        <stp>VOLUME</stp>
        <stp>.NDXP250606P20250</stp>
        <tr r="J146" s="2"/>
      </tp>
      <tp t="s">
        <v>N/A</v>
        <stp/>
        <stp>VOLUME</stp>
        <stp>.NDXP250630P20450</stp>
        <tr r="L138" s="2"/>
      </tp>
      <tp>
        <v>31</v>
        <stp/>
        <stp>VOLUME</stp>
        <stp>.SPXW250516C5870</stp>
        <tr r="BE85" s="1"/>
        <tr r="BE85" s="1"/>
      </tp>
      <tp t="s">
        <v>N/A</v>
        <stp/>
        <stp>VOLUME</stp>
        <stp>.SPXW250516P5870</stp>
        <tr r="BF85" s="1"/>
      </tp>
      <tp t="s">
        <v>N/A</v>
        <stp/>
        <stp>VOLUME</stp>
        <stp>.NDXP251231P19575</stp>
        <tr r="X173" s="2"/>
      </tp>
      <tp t="s">
        <v>N/A</v>
        <stp/>
        <stp>VOLUME</stp>
        <stp>.NDXP251031P19575</stp>
        <tr r="T173" s="2"/>
      </tp>
      <tp>
        <v>7</v>
        <stp/>
        <stp>VOLUME</stp>
        <stp>.SPXW250516C5840</stp>
        <tr r="BE88" s="1"/>
        <tr r="BE88" s="1"/>
      </tp>
      <tp t="s">
        <v>N/A</v>
        <stp/>
        <stp>VOLUME</stp>
        <stp>.SPXW250516P5840</stp>
        <tr r="BF88" s="1"/>
      </tp>
      <tp t="s">
        <v>N/A</v>
        <stp/>
        <stp>VOLUME</stp>
        <stp>.NDXP250930P19475</stp>
        <tr r="R177" s="2"/>
      </tp>
      <tp t="s">
        <v>N/A</v>
        <stp/>
        <stp>VOLUME</stp>
        <stp>.NDXP250731P19575</stp>
        <tr r="N173" s="2"/>
      </tp>
      <tp t="s">
        <v>N/A</v>
        <stp/>
        <stp>VOLUME</stp>
        <stp>.NDXP250606P19275</stp>
        <tr r="J185" s="2"/>
      </tp>
      <tp t="s">
        <v>N/A</v>
        <stp/>
        <stp>VOLUME</stp>
        <stp>.NDXP250630P19475</stp>
        <tr r="L177" s="2"/>
      </tp>
      <tp t="s">
        <v>N/A</v>
        <stp/>
        <stp>VOLUME</stp>
        <stp>.NDXP250506P20275</stp>
        <tr r="BB144" s="1"/>
      </tp>
      <tp t="s">
        <v>N/A</v>
        <stp/>
        <stp>VOLUME</stp>
        <stp>.NDXP250507P20375</stp>
        <tr r="D141" s="2"/>
      </tp>
      <tp>
        <v>18</v>
        <stp/>
        <stp>VOLUME</stp>
        <stp>.NDXP250506P19275</stp>
        <tr r="BB184" s="1"/>
        <tr r="BB184" s="1"/>
      </tp>
      <tp>
        <v>2</v>
        <stp/>
        <stp>VOLUME</stp>
        <stp>.NDXP250507P19375</stp>
        <tr r="D181" s="2"/>
        <tr r="D181" s="2"/>
      </tp>
      <tp>
        <v>1</v>
        <stp/>
        <stp>VOLUME</stp>
        <stp>.NDXP250530P19475</stp>
        <tr r="I177" s="2"/>
        <tr r="I177" s="2"/>
      </tp>
      <tp t="s">
        <v>N/A</v>
        <stp/>
        <stp>VOLUME</stp>
        <stp>.NDXP250606P20275</stp>
        <tr r="J145" s="2"/>
      </tp>
      <tp>
        <v>173</v>
        <stp/>
        <stp>VOLUME</stp>
        <stp>.SPXW250516C5850</stp>
        <tr r="BE87" s="1"/>
        <tr r="BE87" s="1"/>
      </tp>
      <tp>
        <v>4</v>
        <stp/>
        <stp>VOLUME</stp>
        <stp>.SPXW250516P5850</stp>
        <tr r="BF87" s="1"/>
        <tr r="BF87" s="1"/>
      </tp>
      <tp t="s">
        <v>N/A</v>
        <stp/>
        <stp>VOLUME</stp>
        <stp>.NDXP250930P20400</stp>
        <tr r="R140" s="2"/>
      </tp>
      <tp t="s">
        <v>N/A</v>
        <stp/>
        <stp>VOLUME</stp>
        <stp>.NDXP250930P19400</stp>
        <tr r="R180" s="2"/>
      </tp>
      <tp>
        <v>1</v>
        <stp/>
        <stp>VOLUME</stp>
        <stp>.NDXP250606P19200</stp>
        <tr r="J188" s="2"/>
        <tr r="J188" s="2"/>
      </tp>
      <tp t="s">
        <v>N/A</v>
        <stp/>
        <stp>VOLUME</stp>
        <stp>.NDXP250630P19400</stp>
        <tr r="L180" s="2"/>
      </tp>
      <tp>
        <v>11</v>
        <stp/>
        <stp>VOLUME</stp>
        <stp>.NDXP250506P20200</stp>
        <tr r="BB147" s="1"/>
        <tr r="BB147" s="1"/>
      </tp>
      <tp>
        <v>4</v>
        <stp/>
        <stp>VOLUME</stp>
        <stp>.NDXP250507P20300</stp>
        <tr r="D144" s="2"/>
        <tr r="D144" s="2"/>
      </tp>
      <tp t="s">
        <v>N/A</v>
        <stp/>
        <stp>VOLUME</stp>
        <stp>.NDXP250530P20400</stp>
        <tr r="I140" s="2"/>
      </tp>
      <tp t="s">
        <v>N/A</v>
        <stp/>
        <stp>VOLUME</stp>
        <stp>.NDXP250731P19500</stp>
        <tr r="N176" s="2"/>
      </tp>
      <tp>
        <v>404</v>
        <stp/>
        <stp>VOLUME</stp>
        <stp>.NDXP250506P19200</stp>
        <tr r="BB187" s="1"/>
        <tr r="BB187" s="1"/>
      </tp>
      <tp>
        <v>641</v>
        <stp/>
        <stp>VOLUME</stp>
        <stp>.NDXP250507P19300</stp>
        <tr r="D184" s="2"/>
        <tr r="D184" s="2"/>
      </tp>
      <tp t="s">
        <v>N/A</v>
        <stp/>
        <stp>VOLUME</stp>
        <stp>.NDXP250530P19400</stp>
        <tr r="I180" s="2"/>
      </tp>
      <tp t="s">
        <v>N/A</v>
        <stp/>
        <stp>VOLUME</stp>
        <stp>.NDXP250606P20200</stp>
        <tr r="J148" s="2"/>
      </tp>
      <tp t="s">
        <v>N/A</v>
        <stp/>
        <stp>VOLUME</stp>
        <stp>.NDXP250630P20400</stp>
        <tr r="L140" s="2"/>
      </tp>
      <tp>
        <v>96</v>
        <stp/>
        <stp>VOLUME</stp>
        <stp>.SPXW250516C5820</stp>
        <tr r="BE90" s="1"/>
        <tr r="BE90" s="1"/>
      </tp>
      <tp t="s">
        <v>N/A</v>
        <stp/>
        <stp>VOLUME</stp>
        <stp>.SPXW250516P5820</stp>
        <tr r="BF90" s="1"/>
      </tp>
      <tp t="s">
        <v>N/A</v>
        <stp/>
        <stp>VOLUME</stp>
        <stp>.NDXP251231P19500</stp>
        <tr r="X176" s="2"/>
      </tp>
      <tp t="s">
        <v>N/A</v>
        <stp/>
        <stp>VOLUME</stp>
        <stp>.NDXP251031P19500</stp>
        <tr r="T176" s="2"/>
      </tp>
      <tp>
        <v>35</v>
        <stp/>
        <stp>VOLUME</stp>
        <stp>.SPXW250516C5830</stp>
        <tr r="BE89" s="1"/>
        <tr r="BE89" s="1"/>
      </tp>
      <tp t="s">
        <v>N/A</v>
        <stp/>
        <stp>VOLUME</stp>
        <stp>.SPXW250516P5830</stp>
        <tr r="BF89" s="1"/>
      </tp>
      <tp t="s">
        <v>N/A</v>
        <stp/>
        <stp>VOLUME</stp>
        <stp>.NDXP250930P20425</stp>
        <tr r="R139" s="2"/>
      </tp>
      <tp t="s">
        <v>N/A</v>
        <stp/>
        <stp>VOLUME</stp>
        <stp>.NDXP250930P19425</stp>
        <tr r="R179" s="2"/>
      </tp>
      <tp t="s">
        <v>N/A</v>
        <stp/>
        <stp>VOLUME</stp>
        <stp>.NDXP250731P19525</stp>
        <tr r="N175" s="2"/>
      </tp>
      <tp t="s">
        <v>N/A</v>
        <stp/>
        <stp>VOLUME</stp>
        <stp>.NDXP250606P19225</stp>
        <tr r="J187" s="2"/>
      </tp>
      <tp t="s">
        <v>N/A</v>
        <stp/>
        <stp>VOLUME</stp>
        <stp>.NDXP250630P19425</stp>
        <tr r="L179" s="2"/>
      </tp>
      <tp t="s">
        <v>N/A</v>
        <stp/>
        <stp>VOLUME</stp>
        <stp>.NDXP250506P20225</stp>
        <tr r="BB146" s="1"/>
      </tp>
      <tp t="s">
        <v>N/A</v>
        <stp/>
        <stp>VOLUME</stp>
        <stp>.NDXP250507P20325</stp>
        <tr r="D143" s="2"/>
      </tp>
      <tp t="s">
        <v>N/A</v>
        <stp/>
        <stp>VOLUME</stp>
        <stp>.NDXP250530P20425</stp>
        <tr r="I139" s="2"/>
      </tp>
      <tp>
        <v>16</v>
        <stp/>
        <stp>VOLUME</stp>
        <stp>.NDXP250506P19225</stp>
        <tr r="BB186" s="1"/>
        <tr r="BB186" s="1"/>
      </tp>
      <tp>
        <v>14</v>
        <stp/>
        <stp>VOLUME</stp>
        <stp>.NDXP250507P19325</stp>
        <tr r="D183" s="2"/>
        <tr r="D183" s="2"/>
      </tp>
      <tp>
        <v>1</v>
        <stp/>
        <stp>VOLUME</stp>
        <stp>.NDXP250530P19425</stp>
        <tr r="I179" s="2"/>
        <tr r="I179" s="2"/>
      </tp>
      <tp t="s">
        <v>N/A</v>
        <stp/>
        <stp>VOLUME</stp>
        <stp>.NDXP250606P20225</stp>
        <tr r="J147" s="2"/>
      </tp>
      <tp t="s">
        <v>N/A</v>
        <stp/>
        <stp>VOLUME</stp>
        <stp>.NDXP250630P20425</stp>
        <tr r="L139" s="2"/>
      </tp>
      <tp>
        <v>1410</v>
        <stp/>
        <stp>VOLUME</stp>
        <stp>.SPXW250516C5800</stp>
        <tr r="BE92" s="1"/>
        <tr r="BE92" s="1"/>
      </tp>
      <tp>
        <v>23</v>
        <stp/>
        <stp>VOLUME</stp>
        <stp>.SPXW250516P5800</stp>
        <tr r="BF92" s="1"/>
        <tr r="BF92" s="1"/>
      </tp>
      <tp t="s">
        <v>N/A</v>
        <stp/>
        <stp>VOLUME</stp>
        <stp>.NDXP251231P19525</stp>
        <tr r="X175" s="2"/>
      </tp>
      <tp t="s">
        <v>N/A</v>
        <stp/>
        <stp>VOLUME</stp>
        <stp>.NDXP251031P19525</stp>
        <tr r="T175" s="2"/>
      </tp>
      <tp>
        <v>54</v>
        <stp/>
        <stp>VOLUME</stp>
        <stp>.SPXW250516C5810</stp>
        <tr r="BE91" s="1"/>
        <tr r="BE91" s="1"/>
      </tp>
      <tp t="s">
        <v>N/A</v>
        <stp/>
        <stp>VOLUME</stp>
        <stp>.SPXW250516P5810</stp>
        <tr r="BF91" s="1"/>
      </tp>
      <tp>
        <v>13</v>
        <stp/>
        <stp>OPEN_INT</stp>
        <stp>.NDXP250509C19500</stp>
        <tr r="AU175" s="1"/>
        <tr r="AU175" s="1"/>
      </tp>
      <tp>
        <v>4</v>
        <stp/>
        <stp>OPEN_INT</stp>
        <stp>.NDXP250509C19525</stp>
        <tr r="AU174" s="1"/>
        <tr r="AU174" s="1"/>
      </tp>
      <tp>
        <v>5</v>
        <stp/>
        <stp>OPEN_INT</stp>
        <stp>.NDXP250509C19550</stp>
        <tr r="AU173" s="1"/>
        <tr r="AU173" s="1"/>
      </tp>
      <tp>
        <v>16</v>
        <stp/>
        <stp>OPEN_INT</stp>
        <stp>.NDXP250509C19575</stp>
        <tr r="AU172" s="1"/>
        <tr r="AU172" s="1"/>
      </tp>
      <tp>
        <v>3</v>
        <stp/>
        <stp>OPEN_INT</stp>
        <stp>.NDXP250509P19525</stp>
        <tr r="AV174" s="1"/>
        <tr r="AV174" s="1"/>
      </tp>
      <tp>
        <v>28</v>
        <stp/>
        <stp>OPEN_INT</stp>
        <stp>.NDXP250509P19500</stp>
        <tr r="AV175" s="1"/>
        <tr r="AV175" s="1"/>
      </tp>
      <tp>
        <v>3</v>
        <stp/>
        <stp>OPEN_INT</stp>
        <stp>.NDXP250509P19575</stp>
        <tr r="AV172" s="1"/>
        <tr r="AV172" s="1"/>
      </tp>
      <tp>
        <v>3</v>
        <stp/>
        <stp>OPEN_INT</stp>
        <stp>.NDXP250509P19550</stp>
        <tr r="AV173" s="1"/>
        <tr r="AV173" s="1"/>
      </tp>
      <tp>
        <v>-0.93</v>
        <stp/>
        <stp>DELTA</stp>
        <stp>.NDXP250506P20025</stp>
        <tr r="CE154" s="1"/>
        <tr r="CE154" s="1"/>
      </tp>
      <tp>
        <v>-0.95</v>
        <stp/>
        <stp>DELTA</stp>
        <stp>.NDXP250506P20000</stp>
        <tr r="CE155" s="1"/>
        <tr r="CE155" s="1"/>
      </tp>
      <tp>
        <v>-0.94</v>
        <stp/>
        <stp>DELTA</stp>
        <stp>.NDXP250506P20075</stp>
        <tr r="CE152" s="1"/>
        <tr r="CE152" s="1"/>
      </tp>
      <tp>
        <v>-0.93</v>
        <stp/>
        <stp>DELTA</stp>
        <stp>.NDXP250506P20050</stp>
        <tr r="CE153" s="1"/>
        <tr r="CE153" s="1"/>
      </tp>
      <tp>
        <v>0</v>
        <stp/>
        <stp>DELTA</stp>
        <stp>.NDXP250506C20000</stp>
        <tr r="CD155" s="1"/>
        <tr r="CD155" s="1"/>
      </tp>
      <tp>
        <v>0.11</v>
        <stp/>
        <stp>DELTA</stp>
        <stp>.NDXP250506C20025</stp>
        <tr r="CD154" s="1"/>
        <tr r="CD154" s="1"/>
      </tp>
      <tp>
        <v>0.1</v>
        <stp/>
        <stp>DELTA</stp>
        <stp>.NDXP250506C20050</stp>
        <tr r="CD153" s="1"/>
        <tr r="CD153" s="1"/>
      </tp>
      <tp>
        <v>0.1</v>
        <stp/>
        <stp>DELTA</stp>
        <stp>.NDXP250506C20075</stp>
        <tr r="CD152" s="1"/>
        <tr r="CD152" s="1"/>
      </tp>
      <tp t="s">
        <v>N/A</v>
        <stp/>
        <stp>VOLUME</stp>
        <stp>.NDXP250930C19575</stp>
        <tr r="R173" s="2"/>
      </tp>
      <tp t="s">
        <v>N/A</v>
        <stp/>
        <stp>VOLUME</stp>
        <stp>.NDXP250731C19475</stp>
        <tr r="N177" s="2"/>
      </tp>
      <tp t="s">
        <v>N/A</v>
        <stp/>
        <stp>VOLUME</stp>
        <stp>.NDXP250606C19375</stp>
        <tr r="J181" s="2"/>
      </tp>
      <tp t="s">
        <v>N/A</v>
        <stp/>
        <stp>VOLUME</stp>
        <stp>.NDXP250630C19575</stp>
        <tr r="L173" s="2"/>
      </tp>
      <tp>
        <v>1</v>
        <stp/>
        <stp>VOLUME</stp>
        <stp>.NDXP250506C20375</stp>
        <tr r="BA140" s="1"/>
        <tr r="BA140" s="1"/>
      </tp>
      <tp>
        <v>2</v>
        <stp/>
        <stp>VOLUME</stp>
        <stp>.NDXP250507C20275</stp>
        <tr r="D145" s="2"/>
        <tr r="D145" s="2"/>
      </tp>
      <tp>
        <v>1</v>
        <stp/>
        <stp>VOLUME</stp>
        <stp>.NDXP250506C19375</stp>
        <tr r="BA180" s="1"/>
        <tr r="BA180" s="1"/>
      </tp>
      <tp t="s">
        <v>N/A</v>
        <stp/>
        <stp>VOLUME</stp>
        <stp>.NDXP250507C19275</stp>
        <tr r="D185" s="2"/>
      </tp>
      <tp t="s">
        <v>N/A</v>
        <stp/>
        <stp>VOLUME</stp>
        <stp>.NDXP250530C19575</stp>
        <tr r="I173" s="2"/>
      </tp>
      <tp t="s">
        <v>N/A</v>
        <stp/>
        <stp>VOLUME</stp>
        <stp>.NDXP250606C20375</stp>
        <tr r="J141" s="2"/>
      </tp>
      <tp t="s">
        <v>N/A</v>
        <stp/>
        <stp>VOLUME</stp>
        <stp>.NDXP251231C19475</stp>
        <tr r="X177" s="2"/>
      </tp>
      <tp t="s">
        <v>N/A</v>
        <stp/>
        <stp>VOLUME</stp>
        <stp>.NDXP251031C19475</stp>
        <tr r="T177" s="2"/>
      </tp>
      <tp t="s">
        <v>N/A</v>
        <stp/>
        <stp>VOLUME</stp>
        <stp>.NDXP250930C19550</stp>
        <tr r="R174" s="2"/>
      </tp>
      <tp t="s">
        <v>N/A</v>
        <stp/>
        <stp>VOLUME</stp>
        <stp>.NDXP250606C19350</stp>
        <tr r="J182" s="2"/>
      </tp>
      <tp t="s">
        <v>N/A</v>
        <stp/>
        <stp>VOLUME</stp>
        <stp>.NDXP250630C19550</stp>
        <tr r="L174" s="2"/>
      </tp>
      <tp>
        <v>17</v>
        <stp/>
        <stp>VOLUME</stp>
        <stp>.NDXP250506C20350</stp>
        <tr r="BA141" s="1"/>
        <tr r="BA141" s="1"/>
      </tp>
      <tp>
        <v>17</v>
        <stp/>
        <stp>VOLUME</stp>
        <stp>.NDXP250507C20250</stp>
        <tr r="D146" s="2"/>
        <tr r="D146" s="2"/>
      </tp>
      <tp t="s">
        <v>N/A</v>
        <stp/>
        <stp>VOLUME</stp>
        <stp>.NDXP250731C19450</stp>
        <tr r="N178" s="2"/>
      </tp>
      <tp t="s">
        <v>N/A</v>
        <stp/>
        <stp>VOLUME</stp>
        <stp>.NDXP250731C20450</stp>
        <tr r="N138" s="2"/>
      </tp>
      <tp t="s">
        <v>N/A</v>
        <stp/>
        <stp>VOLUME</stp>
        <stp>.NDXP250506C19350</stp>
        <tr r="BA181" s="1"/>
      </tp>
      <tp t="s">
        <v>N/A</v>
        <stp/>
        <stp>VOLUME</stp>
        <stp>.NDXP250507C19250</stp>
        <tr r="D186" s="2"/>
      </tp>
      <tp t="s">
        <v>N/A</v>
        <stp/>
        <stp>VOLUME</stp>
        <stp>.NDXP250530C19550</stp>
        <tr r="I174" s="2"/>
      </tp>
      <tp t="s">
        <v>N/A</v>
        <stp/>
        <stp>VOLUME</stp>
        <stp>.NDXP250606C20350</stp>
        <tr r="J142" s="2"/>
      </tp>
      <tp t="s">
        <v>N/A</v>
        <stp/>
        <stp>VOLUME</stp>
        <stp>.NDXP251231C19450</stp>
        <tr r="X178" s="2"/>
      </tp>
      <tp t="s">
        <v>N/A</v>
        <stp/>
        <stp>VOLUME</stp>
        <stp>.NDXP251031C20450</stp>
        <tr r="T138" s="2"/>
      </tp>
      <tp t="s">
        <v>N/A</v>
        <stp/>
        <stp>VOLUME</stp>
        <stp>.NDXP251031C19450</stp>
        <tr r="T178" s="2"/>
      </tp>
      <tp t="s">
        <v>N/A</v>
        <stp/>
        <stp>VOLUME</stp>
        <stp>.NDXP251231C20450</stp>
        <tr r="X138" s="2"/>
      </tp>
      <tp t="s">
        <v>N/A</v>
        <stp/>
        <stp>VOLUME</stp>
        <stp>.NDXP251031C20425</stp>
        <tr r="T139" s="2"/>
      </tp>
      <tp t="s">
        <v>N/A</v>
        <stp/>
        <stp>VOLUME</stp>
        <stp>.NDXP251231C19425</stp>
        <tr r="X179" s="2"/>
      </tp>
      <tp t="s">
        <v>N/A</v>
        <stp/>
        <stp>VOLUME</stp>
        <stp>.NDXP251231C20425</stp>
        <tr r="X139" s="2"/>
      </tp>
      <tp t="s">
        <v>N/A</v>
        <stp/>
        <stp>VOLUME</stp>
        <stp>.NDXP251031C19425</stp>
        <tr r="T179" s="2"/>
      </tp>
      <tp t="s">
        <v>N/A</v>
        <stp/>
        <stp>VOLUME</stp>
        <stp>.NDXP250930C19525</stp>
        <tr r="R175" s="2"/>
      </tp>
      <tp t="s">
        <v>N/A</v>
        <stp/>
        <stp>VOLUME</stp>
        <stp>.NDXP250731C19425</stp>
        <tr r="N179" s="2"/>
      </tp>
      <tp t="s">
        <v>N/A</v>
        <stp/>
        <stp>VOLUME</stp>
        <stp>.NDXP250606C19325</stp>
        <tr r="J183" s="2"/>
      </tp>
      <tp t="s">
        <v>N/A</v>
        <stp/>
        <stp>VOLUME</stp>
        <stp>.NDXP250630C19525</stp>
        <tr r="L175" s="2"/>
      </tp>
      <tp>
        <v>11</v>
        <stp/>
        <stp>VOLUME</stp>
        <stp>.NDXP250506C20325</stp>
        <tr r="BA142" s="1"/>
        <tr r="BA142" s="1"/>
      </tp>
      <tp>
        <v>11</v>
        <stp/>
        <stp>VOLUME</stp>
        <stp>.NDXP250507C20225</stp>
        <tr r="D147" s="2"/>
        <tr r="D147" s="2"/>
      </tp>
      <tp t="s">
        <v>N/A</v>
        <stp/>
        <stp>VOLUME</stp>
        <stp>.NDXP250506C19325</stp>
        <tr r="BA182" s="1"/>
      </tp>
      <tp t="s">
        <v>N/A</v>
        <stp/>
        <stp>VOLUME</stp>
        <stp>.NDXP250507C19225</stp>
        <tr r="D187" s="2"/>
      </tp>
      <tp t="s">
        <v>N/A</v>
        <stp/>
        <stp>VOLUME</stp>
        <stp>.NDXP250530C19525</stp>
        <tr r="I175" s="2"/>
      </tp>
      <tp t="s">
        <v>N/A</v>
        <stp/>
        <stp>VOLUME</stp>
        <stp>.NDXP250606C20325</stp>
        <tr r="J143" s="2"/>
      </tp>
      <tp t="s">
        <v>N/A</v>
        <stp/>
        <stp>VOLUME</stp>
        <stp>.NDXP250731C20425</stp>
        <tr r="N139" s="2"/>
      </tp>
      <tp t="s">
        <v>N/A</v>
        <stp/>
        <stp>VOLUME</stp>
        <stp>.NDXP251231C19400</stp>
        <tr r="X180" s="2"/>
      </tp>
      <tp t="s">
        <v>N/A</v>
        <stp/>
        <stp>VOLUME</stp>
        <stp>.NDXP251031C20400</stp>
        <tr r="T140" s="2"/>
      </tp>
      <tp t="s">
        <v>N/A</v>
        <stp/>
        <stp>VOLUME</stp>
        <stp>.NDXP251031C19400</stp>
        <tr r="T180" s="2"/>
      </tp>
      <tp t="s">
        <v>N/A</v>
        <stp/>
        <stp>VOLUME</stp>
        <stp>.NDXP251231C20400</stp>
        <tr r="X140" s="2"/>
      </tp>
      <tp t="s">
        <v>N/A</v>
        <stp/>
        <stp>VOLUME</stp>
        <stp>.NDXP250930C19500</stp>
        <tr r="R176" s="2"/>
      </tp>
      <tp t="s">
        <v>N/A</v>
        <stp/>
        <stp>VOLUME</stp>
        <stp>.NDXP250606C19300</stp>
        <tr r="J184" s="2"/>
      </tp>
      <tp t="s">
        <v>N/A</v>
        <stp/>
        <stp>VOLUME</stp>
        <stp>.NDXP250630C19500</stp>
        <tr r="L176" s="2"/>
      </tp>
      <tp>
        <v>101</v>
        <stp/>
        <stp>VOLUME</stp>
        <stp>.NDXP250506C20300</stp>
        <tr r="BA143" s="1"/>
        <tr r="BA143" s="1"/>
      </tp>
      <tp>
        <v>135</v>
        <stp/>
        <stp>VOLUME</stp>
        <stp>.NDXP250507C20200</stp>
        <tr r="D148" s="2"/>
        <tr r="D148" s="2"/>
      </tp>
      <tp t="s">
        <v>N/A</v>
        <stp/>
        <stp>VOLUME</stp>
        <stp>.NDXP250731C19400</stp>
        <tr r="N180" s="2"/>
      </tp>
      <tp t="s">
        <v>N/A</v>
        <stp/>
        <stp>VOLUME</stp>
        <stp>.NDXP250731C20400</stp>
        <tr r="N140" s="2"/>
      </tp>
      <tp>
        <v>1</v>
        <stp/>
        <stp>VOLUME</stp>
        <stp>.NDXP250506C19300</stp>
        <tr r="BA183" s="1"/>
        <tr r="BA183" s="1"/>
      </tp>
      <tp t="s">
        <v>N/A</v>
        <stp/>
        <stp>VOLUME</stp>
        <stp>.NDXP250507C19200</stp>
        <tr r="D188" s="2"/>
      </tp>
      <tp t="s">
        <v>N/A</v>
        <stp/>
        <stp>VOLUME</stp>
        <stp>.NDXP250530C19500</stp>
        <tr r="I176" s="2"/>
      </tp>
      <tp>
        <v>1</v>
        <stp/>
        <stp>VOLUME</stp>
        <stp>.NDXP250606C20300</stp>
        <tr r="J144" s="2"/>
        <tr r="J144" s="2"/>
      </tp>
      <tp>
        <v>957</v>
        <stp/>
        <stp>VOLUME</stp>
        <stp>.SPXW250508C5800</stp>
        <tr r="E93" s="2"/>
        <tr r="E93" s="2"/>
      </tp>
      <tp>
        <v>219</v>
        <stp/>
        <stp>VOLUME</stp>
        <stp>.SPXW250509C5810</stp>
        <tr r="BC91" s="1"/>
        <tr r="BC91" s="1"/>
      </tp>
      <tp>
        <v>34</v>
        <stp/>
        <stp>VOLUME</stp>
        <stp>.SPXW250508P5800</stp>
        <tr r="E93" s="2"/>
        <tr r="E93" s="2"/>
      </tp>
      <tp>
        <v>1</v>
        <stp/>
        <stp>VOLUME</stp>
        <stp>.SPXW250509P5810</stp>
        <tr r="BD91" s="1"/>
        <tr r="BD91" s="1"/>
      </tp>
      <tp>
        <v>934</v>
        <stp/>
        <stp>VOLUME</stp>
        <stp>.SPXW250508C5810</stp>
        <tr r="E92" s="2"/>
        <tr r="E92" s="2"/>
      </tp>
      <tp>
        <v>3110</v>
        <stp/>
        <stp>VOLUME</stp>
        <stp>.SPXW250509C5800</stp>
        <tr r="BC92" s="1"/>
        <tr r="BC92" s="1"/>
      </tp>
      <tp>
        <v>4</v>
        <stp/>
        <stp>VOLUME</stp>
        <stp>.SPXW250508P5810</stp>
        <tr r="E92" s="2"/>
        <tr r="E92" s="2"/>
      </tp>
      <tp>
        <v>31</v>
        <stp/>
        <stp>VOLUME</stp>
        <stp>.SPXW250509P5800</stp>
        <tr r="BD92" s="1"/>
        <tr r="BD92" s="1"/>
      </tp>
      <tp>
        <v>870</v>
        <stp/>
        <stp>VOLUME</stp>
        <stp>.SPXW250508C5820</stp>
        <tr r="E91" s="2"/>
        <tr r="E91" s="2"/>
      </tp>
      <tp>
        <v>533</v>
        <stp/>
        <stp>VOLUME</stp>
        <stp>.SPXW250509C5830</stp>
        <tr r="BC89" s="1"/>
        <tr r="BC89" s="1"/>
      </tp>
      <tp>
        <v>6</v>
        <stp/>
        <stp>VOLUME</stp>
        <stp>.SPXW250508P5820</stp>
        <tr r="E91" s="2"/>
        <tr r="E91" s="2"/>
      </tp>
      <tp>
        <v>32</v>
        <stp/>
        <stp>VOLUME</stp>
        <stp>.SPXW250509P5830</stp>
        <tr r="BD89" s="1"/>
        <tr r="BD89" s="1"/>
      </tp>
      <tp>
        <v>65</v>
        <stp/>
        <stp>VOLUME</stp>
        <stp>.SPXW250508C5830</stp>
        <tr r="E90" s="2"/>
        <tr r="E90" s="2"/>
      </tp>
      <tp>
        <v>448</v>
        <stp/>
        <stp>VOLUME</stp>
        <stp>.SPXW250509C5820</stp>
        <tr r="BC90" s="1"/>
        <tr r="BC90" s="1"/>
      </tp>
      <tp>
        <v>5</v>
        <stp/>
        <stp>VOLUME</stp>
        <stp>.SPXW250508P5830</stp>
        <tr r="E90" s="2"/>
        <tr r="E90" s="2"/>
      </tp>
      <tp>
        <v>5</v>
        <stp/>
        <stp>VOLUME</stp>
        <stp>.SPXW250509P5820</stp>
        <tr r="BD90" s="1"/>
        <tr r="BD90" s="1"/>
      </tp>
      <tp>
        <v>17</v>
        <stp/>
        <stp>VOLUME</stp>
        <stp>.SPXW250508C5840</stp>
        <tr r="E89" s="2"/>
        <tr r="E89" s="2"/>
      </tp>
      <tp>
        <v>1158</v>
        <stp/>
        <stp>VOLUME</stp>
        <stp>.SPXW250509C5850</stp>
        <tr r="BC87" s="1"/>
        <tr r="BC87" s="1"/>
      </tp>
      <tp>
        <v>3</v>
        <stp/>
        <stp>VOLUME</stp>
        <stp>.SPXW250508P5840</stp>
        <tr r="E89" s="2"/>
        <tr r="E89" s="2"/>
      </tp>
      <tp>
        <v>30</v>
        <stp/>
        <stp>VOLUME</stp>
        <stp>.SPXW250509P5850</stp>
        <tr r="BD87" s="1"/>
        <tr r="BD87" s="1"/>
      </tp>
      <tp>
        <v>307</v>
        <stp/>
        <stp>VOLUME</stp>
        <stp>.SPXW250508C5850</stp>
        <tr r="E88" s="2"/>
        <tr r="E88" s="2"/>
      </tp>
      <tp>
        <v>644</v>
        <stp/>
        <stp>VOLUME</stp>
        <stp>.SPXW250509C5840</stp>
        <tr r="BC88" s="1"/>
        <tr r="BC88" s="1"/>
      </tp>
      <tp>
        <v>8</v>
        <stp/>
        <stp>VOLUME</stp>
        <stp>.SPXW250508P5850</stp>
        <tr r="E88" s="2"/>
        <tr r="E88" s="2"/>
      </tp>
      <tp t="s">
        <v>N/A</v>
        <stp/>
        <stp>VOLUME</stp>
        <stp>.SPXW250509P5840</stp>
        <tr r="BD88" s="1"/>
      </tp>
      <tp>
        <v>35</v>
        <stp/>
        <stp>VOLUME</stp>
        <stp>.SPXW250508C5860</stp>
        <tr r="E87" s="2"/>
        <tr r="E87" s="2"/>
      </tp>
      <tp>
        <v>92</v>
        <stp/>
        <stp>VOLUME</stp>
        <stp>.SPXW250509C5870</stp>
        <tr r="BC85" s="1"/>
        <tr r="BC85" s="1"/>
      </tp>
      <tp>
        <v>4</v>
        <stp/>
        <stp>VOLUME</stp>
        <stp>.SPXW250508P5860</stp>
        <tr r="E87" s="2"/>
        <tr r="E87" s="2"/>
      </tp>
      <tp t="s">
        <v>N/A</v>
        <stp/>
        <stp>VOLUME</stp>
        <stp>.SPXW250509P5870</stp>
        <tr r="BD85" s="1"/>
      </tp>
      <tp>
        <v>46</v>
        <stp/>
        <stp>VOLUME</stp>
        <stp>.SPXW250508C5870</stp>
        <tr r="E86" s="2"/>
        <tr r="E86" s="2"/>
      </tp>
      <tp>
        <v>131</v>
        <stp/>
        <stp>VOLUME</stp>
        <stp>.SPXW250509C5860</stp>
        <tr r="BC86" s="1"/>
        <tr r="BC86" s="1"/>
      </tp>
      <tp>
        <v>7</v>
        <stp/>
        <stp>VOLUME</stp>
        <stp>.SPXW250508P5870</stp>
        <tr r="E86" s="2"/>
        <tr r="E86" s="2"/>
      </tp>
      <tp t="s">
        <v>N/A</v>
        <stp/>
        <stp>VOLUME</stp>
        <stp>.SPXW250509P5860</stp>
        <tr r="BD86" s="1"/>
      </tp>
      <tp t="s">
        <v>N/A</v>
        <stp/>
        <stp>VOLUME</stp>
        <stp>.NDXP251231P19450</stp>
        <tr r="X178" s="2"/>
      </tp>
      <tp t="s">
        <v>N/A</v>
        <stp/>
        <stp>VOLUME</stp>
        <stp>.NDXP251031P20450</stp>
        <tr r="T138" s="2"/>
      </tp>
      <tp t="s">
        <v>N/A</v>
        <stp/>
        <stp>VOLUME</stp>
        <stp>.NDXP251031P19450</stp>
        <tr r="T178" s="2"/>
      </tp>
      <tp t="s">
        <v>N/A</v>
        <stp/>
        <stp>VOLUME</stp>
        <stp>.NDXP251231P20450</stp>
        <tr r="X138" s="2"/>
      </tp>
      <tp>
        <v>1</v>
        <stp/>
        <stp>VOLUME</stp>
        <stp>.SPXW250506C5860</stp>
        <tr r="BA86" s="1"/>
        <tr r="BA86" s="1"/>
      </tp>
      <tp>
        <v>111</v>
        <stp/>
        <stp>VOLUME</stp>
        <stp>.SPXW250507C5870</stp>
        <tr r="D86" s="2"/>
        <tr r="D86" s="2"/>
      </tp>
      <tp t="s">
        <v>N/A</v>
        <stp/>
        <stp>VOLUME</stp>
        <stp>.SPXW250606C5860</stp>
        <tr r="J87" s="2"/>
      </tp>
      <tp t="s">
        <v>N/A</v>
        <stp/>
        <stp>VOLUME</stp>
        <stp>.SPXW250506P5860</stp>
        <tr r="BB86" s="1"/>
      </tp>
      <tp>
        <v>5</v>
        <stp/>
        <stp>VOLUME</stp>
        <stp>.SPXW250507P5870</stp>
        <tr r="D86" s="2"/>
        <tr r="D86" s="2"/>
      </tp>
      <tp t="s">
        <v>N/A</v>
        <stp/>
        <stp>VOLUME</stp>
        <stp>.SPXW250606P5860</stp>
        <tr r="J87" s="2"/>
      </tp>
      <tp t="s">
        <v>N/A</v>
        <stp/>
        <stp>VOLUME</stp>
        <stp>.NDXP250930P19550</stp>
        <tr r="R174" s="2"/>
      </tp>
      <tp t="s">
        <v>N/A</v>
        <stp/>
        <stp>VOLUME</stp>
        <stp>.NDXP250606P19350</stp>
        <tr r="J182" s="2"/>
      </tp>
      <tp t="s">
        <v>N/A</v>
        <stp/>
        <stp>VOLUME</stp>
        <stp>.NDXP250630P19550</stp>
        <tr r="L174" s="2"/>
      </tp>
      <tp t="s">
        <v>N/A</v>
        <stp/>
        <stp>VOLUME</stp>
        <stp>.NDXP250506P20350</stp>
        <tr r="BB141" s="1"/>
      </tp>
      <tp t="s">
        <v>N/A</v>
        <stp/>
        <stp>VOLUME</stp>
        <stp>.NDXP250507P20250</stp>
        <tr r="D146" s="2"/>
      </tp>
      <tp t="s">
        <v>N/A</v>
        <stp/>
        <stp>VOLUME</stp>
        <stp>.NDXP250731P19450</stp>
        <tr r="N178" s="2"/>
      </tp>
      <tp t="s">
        <v>N/A</v>
        <stp/>
        <stp>VOLUME</stp>
        <stp>.NDXP250731P20450</stp>
        <tr r="N138" s="2"/>
      </tp>
      <tp>
        <v>393</v>
        <stp/>
        <stp>VOLUME</stp>
        <stp>.NDXP250506P19350</stp>
        <tr r="BB181" s="1"/>
        <tr r="BB181" s="1"/>
      </tp>
      <tp>
        <v>18</v>
        <stp/>
        <stp>VOLUME</stp>
        <stp>.NDXP250507P19250</stp>
        <tr r="D186" s="2"/>
        <tr r="D186" s="2"/>
      </tp>
      <tp t="s">
        <v>N/A</v>
        <stp/>
        <stp>VOLUME</stp>
        <stp>.NDXP250530P19550</stp>
        <tr r="I174" s="2"/>
      </tp>
      <tp t="s">
        <v>N/A</v>
        <stp/>
        <stp>VOLUME</stp>
        <stp>.NDXP250606P20350</stp>
        <tr r="J142" s="2"/>
      </tp>
      <tp>
        <v>2</v>
        <stp/>
        <stp>VOLUME</stp>
        <stp>.SPXW250506C5870</stp>
        <tr r="BA85" s="1"/>
        <tr r="BA85" s="1"/>
      </tp>
      <tp>
        <v>250</v>
        <stp/>
        <stp>VOLUME</stp>
        <stp>.SPXW250507C5860</stp>
        <tr r="D87" s="2"/>
        <tr r="D87" s="2"/>
      </tp>
      <tp>
        <v>2</v>
        <stp/>
        <stp>VOLUME</stp>
        <stp>.SPXW250606C5870</stp>
        <tr r="J86" s="2"/>
        <tr r="J86" s="2"/>
      </tp>
      <tp t="s">
        <v>N/A</v>
        <stp/>
        <stp>VOLUME</stp>
        <stp>.SPXW250506P5870</stp>
        <tr r="BB85" s="1"/>
      </tp>
      <tp t="s">
        <v>N/A</v>
        <stp/>
        <stp>VOLUME</stp>
        <stp>.SPXW250507P5860</stp>
        <tr r="D87" s="2"/>
      </tp>
      <tp t="s">
        <v>N/A</v>
        <stp/>
        <stp>VOLUME</stp>
        <stp>.SPXW250606P5870</stp>
        <tr r="J86" s="2"/>
      </tp>
      <tp t="s">
        <v>N/A</v>
        <stp/>
        <stp>VOLUME</stp>
        <stp>.NDXP251231P19475</stp>
        <tr r="X177" s="2"/>
      </tp>
      <tp t="s">
        <v>N/A</v>
        <stp/>
        <stp>VOLUME</stp>
        <stp>.NDXP251031P19475</stp>
        <tr r="T177" s="2"/>
      </tp>
      <tp>
        <v>66</v>
        <stp/>
        <stp>VOLUME</stp>
        <stp>.SPXW250506C5840</stp>
        <tr r="BA88" s="1"/>
        <tr r="BA88" s="1"/>
      </tp>
      <tp>
        <v>355</v>
        <stp/>
        <stp>VOLUME</stp>
        <stp>.SPXW250507C5850</stp>
        <tr r="D88" s="2"/>
        <tr r="D88" s="2"/>
      </tp>
      <tp>
        <v>15</v>
        <stp/>
        <stp>VOLUME</stp>
        <stp>.SPXW250606C5840</stp>
        <tr r="J89" s="2"/>
        <tr r="J89" s="2"/>
      </tp>
      <tp>
        <v>1</v>
        <stp/>
        <stp>VOLUME</stp>
        <stp>.SPXW250506P5840</stp>
        <tr r="BB88" s="1"/>
        <tr r="BB88" s="1"/>
      </tp>
      <tp>
        <v>148</v>
        <stp/>
        <stp>VOLUME</stp>
        <stp>.SPXW250507P5850</stp>
        <tr r="D88" s="2"/>
        <tr r="D88" s="2"/>
      </tp>
      <tp t="s">
        <v>N/A</v>
        <stp/>
        <stp>VOLUME</stp>
        <stp>.SPXW250606P5840</stp>
        <tr r="J89" s="2"/>
      </tp>
      <tp t="s">
        <v>N/A</v>
        <stp/>
        <stp>VOLUME</stp>
        <stp>.NDXP250930P19575</stp>
        <tr r="R173" s="2"/>
      </tp>
      <tp t="s">
        <v>N/A</v>
        <stp/>
        <stp>VOLUME</stp>
        <stp>.NDXP250731P19475</stp>
        <tr r="N177" s="2"/>
      </tp>
      <tp t="s">
        <v>N/A</v>
        <stp/>
        <stp>VOLUME</stp>
        <stp>.NDXP250606P19375</stp>
        <tr r="J181" s="2"/>
      </tp>
      <tp t="s">
        <v>N/A</v>
        <stp/>
        <stp>VOLUME</stp>
        <stp>.NDXP250630P19575</stp>
        <tr r="L173" s="2"/>
      </tp>
      <tp t="s">
        <v>N/A</v>
        <stp/>
        <stp>VOLUME</stp>
        <stp>.NDXP250506P20375</stp>
        <tr r="BB140" s="1"/>
      </tp>
      <tp t="s">
        <v>N/A</v>
        <stp/>
        <stp>VOLUME</stp>
        <stp>.NDXP250507P20275</stp>
        <tr r="D145" s="2"/>
      </tp>
      <tp>
        <v>106</v>
        <stp/>
        <stp>VOLUME</stp>
        <stp>.NDXP250506P19375</stp>
        <tr r="BB180" s="1"/>
        <tr r="BB180" s="1"/>
      </tp>
      <tp>
        <v>9</v>
        <stp/>
        <stp>VOLUME</stp>
        <stp>.NDXP250507P19275</stp>
        <tr r="D185" s="2"/>
        <tr r="D185" s="2"/>
      </tp>
      <tp t="s">
        <v>N/A</v>
        <stp/>
        <stp>VOLUME</stp>
        <stp>.NDXP250530P19575</stp>
        <tr r="I173" s="2"/>
      </tp>
      <tp t="s">
        <v>N/A</v>
        <stp/>
        <stp>VOLUME</stp>
        <stp>.NDXP250606P20375</stp>
        <tr r="J141" s="2"/>
      </tp>
      <tp>
        <v>106</v>
        <stp/>
        <stp>VOLUME</stp>
        <stp>.SPXW250506C5850</stp>
        <tr r="BA87" s="1"/>
        <tr r="BA87" s="1"/>
      </tp>
      <tp>
        <v>79</v>
        <stp/>
        <stp>VOLUME</stp>
        <stp>.SPXW250507C5840</stp>
        <tr r="D89" s="2"/>
        <tr r="D89" s="2"/>
      </tp>
      <tp>
        <v>21</v>
        <stp/>
        <stp>VOLUME</stp>
        <stp>.SPXW250606C5850</stp>
        <tr r="J88" s="2"/>
        <tr r="J88" s="2"/>
      </tp>
      <tp>
        <v>148</v>
        <stp/>
        <stp>VOLUME</stp>
        <stp>.SPXW250506P5850</stp>
        <tr r="BB87" s="1"/>
        <tr r="BB87" s="1"/>
      </tp>
      <tp t="s">
        <v>N/A</v>
        <stp/>
        <stp>VOLUME</stp>
        <stp>.SPXW250507P5840</stp>
        <tr r="D89" s="2"/>
      </tp>
      <tp t="s">
        <v>N/A</v>
        <stp/>
        <stp>VOLUME</stp>
        <stp>.SPXW250606P5850</stp>
        <tr r="J88" s="2"/>
      </tp>
      <tp t="s">
        <v>N/A</v>
        <stp/>
        <stp>VOLUME</stp>
        <stp>.NDXP250930P19500</stp>
        <tr r="R176" s="2"/>
      </tp>
      <tp>
        <v>2</v>
        <stp/>
        <stp>VOLUME</stp>
        <stp>.NDXP250606P19300</stp>
        <tr r="J184" s="2"/>
        <tr r="J184" s="2"/>
      </tp>
      <tp>
        <v>6</v>
        <stp/>
        <stp>VOLUME</stp>
        <stp>.NDXP250630P19500</stp>
        <tr r="L176" s="2"/>
        <tr r="L176" s="2"/>
      </tp>
      <tp>
        <v>1</v>
        <stp/>
        <stp>VOLUME</stp>
        <stp>.NDXP250506P20300</stp>
        <tr r="BB143" s="1"/>
        <tr r="BB143" s="1"/>
      </tp>
      <tp>
        <v>1</v>
        <stp/>
        <stp>VOLUME</stp>
        <stp>.NDXP250507P20200</stp>
        <tr r="D148" s="2"/>
        <tr r="D148" s="2"/>
      </tp>
      <tp t="s">
        <v>N/A</v>
        <stp/>
        <stp>VOLUME</stp>
        <stp>.NDXP250731P19400</stp>
        <tr r="N180" s="2"/>
      </tp>
      <tp t="s">
        <v>N/A</v>
        <stp/>
        <stp>VOLUME</stp>
        <stp>.NDXP250731P20400</stp>
        <tr r="N140" s="2"/>
      </tp>
      <tp>
        <v>216</v>
        <stp/>
        <stp>VOLUME</stp>
        <stp>.NDXP250506P19300</stp>
        <tr r="BB183" s="1"/>
        <tr r="BB183" s="1"/>
      </tp>
      <tp>
        <v>4</v>
        <stp/>
        <stp>VOLUME</stp>
        <stp>.NDXP250507P19200</stp>
        <tr r="D188" s="2"/>
        <tr r="D188" s="2"/>
      </tp>
      <tp>
        <v>1</v>
        <stp/>
        <stp>VOLUME</stp>
        <stp>.NDXP250530P19500</stp>
        <tr r="I176" s="2"/>
        <tr r="I176" s="2"/>
      </tp>
      <tp t="s">
        <v>N/A</v>
        <stp/>
        <stp>VOLUME</stp>
        <stp>.NDXP250606P20300</stp>
        <tr r="J144" s="2"/>
      </tp>
      <tp>
        <v>41</v>
        <stp/>
        <stp>VOLUME</stp>
        <stp>.SPXW250506C5820</stp>
        <tr r="BA90" s="1"/>
        <tr r="BA90" s="1"/>
      </tp>
      <tp>
        <v>291</v>
        <stp/>
        <stp>VOLUME</stp>
        <stp>.SPXW250507C5830</stp>
        <tr r="D90" s="2"/>
        <tr r="D90" s="2"/>
      </tp>
      <tp>
        <v>9</v>
        <stp/>
        <stp>VOLUME</stp>
        <stp>.SPXW250606C5820</stp>
        <tr r="J91" s="2"/>
        <tr r="J91" s="2"/>
      </tp>
      <tp>
        <v>12</v>
        <stp/>
        <stp>VOLUME</stp>
        <stp>.SPXW250506P5820</stp>
        <tr r="BB90" s="1"/>
        <tr r="BB90" s="1"/>
      </tp>
      <tp t="s">
        <v>N/A</v>
        <stp/>
        <stp>VOLUME</stp>
        <stp>.SPXW250507P5830</stp>
        <tr r="D90" s="2"/>
      </tp>
      <tp t="s">
        <v>N/A</v>
        <stp/>
        <stp>VOLUME</stp>
        <stp>.SPXW250606P5820</stp>
        <tr r="J91" s="2"/>
      </tp>
      <tp t="s">
        <v>N/A</v>
        <stp/>
        <stp>VOLUME</stp>
        <stp>.NDXP251231P19400</stp>
        <tr r="X180" s="2"/>
      </tp>
      <tp t="s">
        <v>N/A</v>
        <stp/>
        <stp>VOLUME</stp>
        <stp>.NDXP251031P20400</stp>
        <tr r="T140" s="2"/>
      </tp>
      <tp t="s">
        <v>N/A</v>
        <stp/>
        <stp>VOLUME</stp>
        <stp>.NDXP251031P19400</stp>
        <tr r="T180" s="2"/>
      </tp>
      <tp t="s">
        <v>N/A</v>
        <stp/>
        <stp>VOLUME</stp>
        <stp>.NDXP251231P20400</stp>
        <tr r="X140" s="2"/>
      </tp>
      <tp>
        <v>16</v>
        <stp/>
        <stp>VOLUME</stp>
        <stp>.SPXW250506C5830</stp>
        <tr r="BA89" s="1"/>
        <tr r="BA89" s="1"/>
      </tp>
      <tp>
        <v>701</v>
        <stp/>
        <stp>VOLUME</stp>
        <stp>.SPXW250507C5820</stp>
        <tr r="D91" s="2"/>
        <tr r="D91" s="2"/>
      </tp>
      <tp>
        <v>15</v>
        <stp/>
        <stp>VOLUME</stp>
        <stp>.SPXW250606C5830</stp>
        <tr r="J90" s="2"/>
        <tr r="J90" s="2"/>
      </tp>
      <tp t="s">
        <v>N/A</v>
        <stp/>
        <stp>VOLUME</stp>
        <stp>.SPXW250506P5830</stp>
        <tr r="BB89" s="1"/>
      </tp>
      <tp t="s">
        <v>N/A</v>
        <stp/>
        <stp>VOLUME</stp>
        <stp>.SPXW250507P5820</stp>
        <tr r="D91" s="2"/>
      </tp>
      <tp t="s">
        <v>N/A</v>
        <stp/>
        <stp>VOLUME</stp>
        <stp>.SPXW250606P5830</stp>
        <tr r="J90" s="2"/>
      </tp>
      <tp t="s">
        <v>N/A</v>
        <stp/>
        <stp>VOLUME</stp>
        <stp>.NDXP250930P19525</stp>
        <tr r="R175" s="2"/>
      </tp>
      <tp t="s">
        <v>N/A</v>
        <stp/>
        <stp>VOLUME</stp>
        <stp>.NDXP250731P19425</stp>
        <tr r="N179" s="2"/>
      </tp>
      <tp t="s">
        <v>N/A</v>
        <stp/>
        <stp>VOLUME</stp>
        <stp>.NDXP250606P19325</stp>
        <tr r="J183" s="2"/>
      </tp>
      <tp t="s">
        <v>N/A</v>
        <stp/>
        <stp>VOLUME</stp>
        <stp>.NDXP250630P19525</stp>
        <tr r="L175" s="2"/>
      </tp>
      <tp t="s">
        <v>N/A</v>
        <stp/>
        <stp>VOLUME</stp>
        <stp>.NDXP250506P20325</stp>
        <tr r="BB142" s="1"/>
      </tp>
      <tp t="s">
        <v>N/A</v>
        <stp/>
        <stp>VOLUME</stp>
        <stp>.NDXP250507P20225</stp>
        <tr r="D147" s="2"/>
      </tp>
      <tp>
        <v>32</v>
        <stp/>
        <stp>VOLUME</stp>
        <stp>.NDXP250506P19325</stp>
        <tr r="BB182" s="1"/>
        <tr r="BB182" s="1"/>
      </tp>
      <tp>
        <v>1</v>
        <stp/>
        <stp>VOLUME</stp>
        <stp>.NDXP250507P19225</stp>
        <tr r="D187" s="2"/>
        <tr r="D187" s="2"/>
      </tp>
      <tp t="s">
        <v>N/A</v>
        <stp/>
        <stp>VOLUME</stp>
        <stp>.NDXP250530P19525</stp>
        <tr r="I175" s="2"/>
      </tp>
      <tp t="s">
        <v>N/A</v>
        <stp/>
        <stp>VOLUME</stp>
        <stp>.NDXP250606P20325</stp>
        <tr r="J143" s="2"/>
      </tp>
      <tp t="s">
        <v>N/A</v>
        <stp/>
        <stp>VOLUME</stp>
        <stp>.NDXP250731P20425</stp>
        <tr r="N139" s="2"/>
      </tp>
      <tp>
        <v>2357</v>
        <stp/>
        <stp>VOLUME</stp>
        <stp>.SPXW250506C5800</stp>
        <tr r="BA92" s="1"/>
        <tr r="BA92" s="1"/>
      </tp>
      <tp>
        <v>568</v>
        <stp/>
        <stp>VOLUME</stp>
        <stp>.SPXW250507C5810</stp>
        <tr r="D92" s="2"/>
        <tr r="D92" s="2"/>
      </tp>
      <tp>
        <v>14</v>
        <stp/>
        <stp>VOLUME</stp>
        <stp>.SPXW250606C5800</stp>
        <tr r="J93" s="2"/>
        <tr r="J93" s="2"/>
      </tp>
      <tp>
        <v>111</v>
        <stp/>
        <stp>VOLUME</stp>
        <stp>.SPXW250506P5800</stp>
        <tr r="BB92" s="1"/>
        <tr r="BB92" s="1"/>
      </tp>
      <tp>
        <v>42</v>
        <stp/>
        <stp>VOLUME</stp>
        <stp>.SPXW250507P5810</stp>
        <tr r="D92" s="2"/>
        <tr r="D92" s="2"/>
      </tp>
      <tp>
        <v>1</v>
        <stp/>
        <stp>VOLUME</stp>
        <stp>.SPXW250606P5800</stp>
        <tr r="J93" s="2"/>
        <tr r="J93" s="2"/>
      </tp>
      <tp t="s">
        <v>N/A</v>
        <stp/>
        <stp>VOLUME</stp>
        <stp>.NDXP251031P20425</stp>
        <tr r="T139" s="2"/>
      </tp>
      <tp t="s">
        <v>N/A</v>
        <stp/>
        <stp>VOLUME</stp>
        <stp>.NDXP251231P19425</stp>
        <tr r="X179" s="2"/>
      </tp>
      <tp t="s">
        <v>N/A</v>
        <stp/>
        <stp>VOLUME</stp>
        <stp>.NDXP251231P20425</stp>
        <tr r="X139" s="2"/>
      </tp>
      <tp t="s">
        <v>N/A</v>
        <stp/>
        <stp>VOLUME</stp>
        <stp>.NDXP251031P19425</stp>
        <tr r="T179" s="2"/>
      </tp>
      <tp>
        <v>555</v>
        <stp/>
        <stp>VOLUME</stp>
        <stp>.SPXW250506C5810</stp>
        <tr r="BA91" s="1"/>
        <tr r="BA91" s="1"/>
      </tp>
      <tp>
        <v>2583</v>
        <stp/>
        <stp>VOLUME</stp>
        <stp>.SPXW250507C5800</stp>
        <tr r="D93" s="2"/>
        <tr r="D93" s="2"/>
      </tp>
      <tp>
        <v>26</v>
        <stp/>
        <stp>VOLUME</stp>
        <stp>.SPXW250606C5810</stp>
        <tr r="J92" s="2"/>
        <tr r="J92" s="2"/>
      </tp>
      <tp>
        <v>9</v>
        <stp/>
        <stp>VOLUME</stp>
        <stp>.SPXW250506P5810</stp>
        <tr r="BB91" s="1"/>
        <tr r="BB91" s="1"/>
      </tp>
      <tp>
        <v>62</v>
        <stp/>
        <stp>VOLUME</stp>
        <stp>.SPXW250507P5800</stp>
        <tr r="D93" s="2"/>
        <tr r="D93" s="2"/>
      </tp>
      <tp t="s">
        <v>N/A</v>
        <stp/>
        <stp>VOLUME</stp>
        <stp>.SPXW250606P5810</stp>
        <tr r="J92" s="2"/>
      </tp>
      <tp>
        <v>19</v>
        <stp/>
        <stp>OPEN_INT</stp>
        <stp>.NDXP250506C19900</stp>
        <tr r="AS159" s="1"/>
        <tr r="AS159" s="1"/>
      </tp>
      <tp>
        <v>10</v>
        <stp/>
        <stp>OPEN_INT</stp>
        <stp>.NDXP250509C19600</stp>
        <tr r="AU171" s="1"/>
        <tr r="AU171" s="1"/>
      </tp>
      <tp>
        <v>2</v>
        <stp/>
        <stp>OPEN_INT</stp>
        <stp>.NDXP250506C19925</stp>
        <tr r="AS158" s="1"/>
        <tr r="AS158" s="1"/>
      </tp>
      <tp>
        <v>4</v>
        <stp/>
        <stp>OPEN_INT</stp>
        <stp>.NDXP250509C19625</stp>
        <tr r="AU170" s="1"/>
        <tr r="AU170" s="1"/>
      </tp>
      <tp>
        <v>41</v>
        <stp/>
        <stp>OPEN_INT</stp>
        <stp>.NDXP250506C19950</stp>
        <tr r="AS157" s="1"/>
        <tr r="AS157" s="1"/>
      </tp>
      <tp>
        <v>89</v>
        <stp/>
        <stp>OPEN_INT</stp>
        <stp>.NDXP250509C19650</stp>
        <tr r="AU169" s="1"/>
        <tr r="AU169" s="1"/>
      </tp>
      <tp>
        <v>5</v>
        <stp/>
        <stp>OPEN_INT</stp>
        <stp>.NDXP250506C19975</stp>
        <tr r="AS156" s="1"/>
        <tr r="AS156" s="1"/>
      </tp>
      <tp>
        <v>4</v>
        <stp/>
        <stp>OPEN_INT</stp>
        <stp>.NDXP250509C19675</stp>
        <tr r="AU168" s="1"/>
        <tr r="AU168" s="1"/>
      </tp>
      <tp>
        <v>8</v>
        <stp/>
        <stp>OPEN_INT</stp>
        <stp>.NDXP250506P19925</stp>
        <tr r="AT158" s="1"/>
        <tr r="AT158" s="1"/>
      </tp>
      <tp>
        <v>2</v>
        <stp/>
        <stp>OPEN_INT</stp>
        <stp>.NDXP250509P19625</stp>
        <tr r="AV170" s="1"/>
        <tr r="AV170" s="1"/>
      </tp>
      <tp>
        <v>69</v>
        <stp/>
        <stp>OPEN_INT</stp>
        <stp>.NDXP250506P19900</stp>
        <tr r="AT159" s="1"/>
        <tr r="AT159" s="1"/>
      </tp>
      <tp>
        <v>2</v>
        <stp/>
        <stp>OPEN_INT</stp>
        <stp>.NDXP250509P19600</stp>
        <tr r="AV171" s="1"/>
        <tr r="AV171" s="1"/>
      </tp>
      <tp>
        <v>7</v>
        <stp/>
        <stp>OPEN_INT</stp>
        <stp>.NDXP250506P19975</stp>
        <tr r="AT156" s="1"/>
        <tr r="AT156" s="1"/>
      </tp>
      <tp>
        <v>4</v>
        <stp/>
        <stp>OPEN_INT</stp>
        <stp>.NDXP250509P19675</stp>
        <tr r="AV168" s="1"/>
        <tr r="AV168" s="1"/>
      </tp>
      <tp>
        <v>20</v>
        <stp/>
        <stp>OPEN_INT</stp>
        <stp>.NDXP250506P19950</stp>
        <tr r="AT157" s="1"/>
        <tr r="AT157" s="1"/>
      </tp>
      <tp>
        <v>12</v>
        <stp/>
        <stp>OPEN_INT</stp>
        <stp>.NDXP250509P19650</stp>
        <tr r="AV169" s="1"/>
        <tr r="AV169" s="1"/>
      </tp>
      <tp>
        <v>-0.99</v>
        <stp/>
        <stp>DELTA</stp>
        <stp>.NDXP250506P20325</stp>
        <tr r="CE142" s="1"/>
        <tr r="CE142" s="1"/>
      </tp>
      <tp>
        <v>-7.0000000000000007E-2</v>
        <stp/>
        <stp>DELTA</stp>
        <stp>.NDXP250506P19325</stp>
        <tr r="CE182" s="1"/>
        <tr r="CE182" s="1"/>
      </tp>
      <tp>
        <v>-0.98</v>
        <stp/>
        <stp>DELTA</stp>
        <stp>.NDXP250506P20300</stp>
        <tr r="CE143" s="1"/>
        <tr r="CE143" s="1"/>
      </tp>
      <tp>
        <v>0</v>
        <stp/>
        <stp>DELTA</stp>
        <stp>.NDXP250506P19300</stp>
        <tr r="CE183" s="1"/>
        <tr r="CE183" s="1"/>
      </tp>
      <tp>
        <v>-0.99</v>
        <stp/>
        <stp>DELTA</stp>
        <stp>.NDXP250506P20375</stp>
        <tr r="CE140" s="1"/>
        <tr r="CE140" s="1"/>
      </tp>
      <tp>
        <v>-7.0000000000000007E-2</v>
        <stp/>
        <stp>DELTA</stp>
        <stp>.NDXP250506P19375</stp>
        <tr r="CE180" s="1"/>
        <tr r="CE180" s="1"/>
      </tp>
      <tp>
        <v>-1</v>
        <stp/>
        <stp>DELTA</stp>
        <stp>.NDXP250506P20350</stp>
        <tr r="CE141" s="1"/>
        <tr r="CE141" s="1"/>
      </tp>
      <tp>
        <v>-7.0000000000000007E-2</v>
        <stp/>
        <stp>DELTA</stp>
        <stp>.NDXP250506P19350</stp>
        <tr r="CE181" s="1"/>
        <tr r="CE181" s="1"/>
      </tp>
      <tp>
        <v>0</v>
        <stp/>
        <stp>DELTA</stp>
        <stp>.NDXP250506C20300</stp>
        <tr r="CD143" s="1"/>
        <tr r="CD143" s="1"/>
      </tp>
      <tp>
        <v>1</v>
        <stp/>
        <stp>DELTA</stp>
        <stp>.NDXP250506C19300</stp>
        <tr r="CD183" s="1"/>
        <tr r="CD183" s="1"/>
      </tp>
      <tp>
        <v>7.0000000000000007E-2</v>
        <stp/>
        <stp>DELTA</stp>
        <stp>.NDXP250506C20325</stp>
        <tr r="CD142" s="1"/>
        <tr r="CD142" s="1"/>
      </tp>
      <tp>
        <v>0.96</v>
        <stp/>
        <stp>DELTA</stp>
        <stp>.NDXP250506C19325</stp>
        <tr r="CD182" s="1"/>
        <tr r="CD182" s="1"/>
      </tp>
      <tp>
        <v>0.06</v>
        <stp/>
        <stp>DELTA</stp>
        <stp>.NDXP250506C20350</stp>
        <tr r="CD141" s="1"/>
        <tr r="CD141" s="1"/>
      </tp>
      <tp>
        <v>0.92</v>
        <stp/>
        <stp>DELTA</stp>
        <stp>.NDXP250506C19350</stp>
        <tr r="CD181" s="1"/>
        <tr r="CD181" s="1"/>
      </tp>
      <tp>
        <v>0.06</v>
        <stp/>
        <stp>DELTA</stp>
        <stp>.NDXP250506C20375</stp>
        <tr r="CD140" s="1"/>
        <tr r="CD140" s="1"/>
      </tp>
      <tp>
        <v>1</v>
        <stp/>
        <stp>DELTA</stp>
        <stp>.NDXP250506C19375</stp>
        <tr r="CD180" s="1"/>
        <tr r="CD180" s="1"/>
      </tp>
      <tp t="s">
        <v>N/A</v>
        <stp/>
        <stp>VOLUME</stp>
        <stp>.NDXP250930C19675</stp>
        <tr r="R169" s="2"/>
      </tp>
      <tp t="s">
        <v>N/A</v>
        <stp/>
        <stp>VOLUME</stp>
        <stp>.NDXP250731C19775</stp>
        <tr r="N165" s="2"/>
      </tp>
      <tp t="s">
        <v>N/A</v>
        <stp/>
        <stp>VOLUME</stp>
        <stp>.NDXP250630C19675</stp>
        <tr r="L169" s="2"/>
      </tp>
      <tp>
        <v>139</v>
        <stp/>
        <stp>VOLUME</stp>
        <stp>.NDXP250506C20075</stp>
        <tr r="BA152" s="1"/>
        <tr r="BA152" s="1"/>
      </tp>
      <tp>
        <v>1</v>
        <stp/>
        <stp>VOLUME</stp>
        <stp>.NDXP250507C20175</stp>
        <tr r="D149" s="2"/>
        <tr r="D149" s="2"/>
      </tp>
      <tp t="s">
        <v>N/A</v>
        <stp/>
        <stp>VOLUME</stp>
        <stp>.NDXP250507C19175</stp>
        <tr r="D189" s="2"/>
      </tp>
      <tp t="s">
        <v>N/A</v>
        <stp/>
        <stp>VOLUME</stp>
        <stp>.NDXP250530C19675</stp>
        <tr r="I169" s="2"/>
      </tp>
      <tp t="s">
        <v>N/A</v>
        <stp/>
        <stp>VOLUME</stp>
        <stp>.NDXP250606C20075</stp>
        <tr r="J153" s="2"/>
      </tp>
      <tp t="s">
        <v>N/A</v>
        <stp/>
        <stp>VOLUME</stp>
        <stp>.NDXP251231C19775</stp>
        <tr r="X165" s="2"/>
      </tp>
      <tp t="s">
        <v>N/A</v>
        <stp/>
        <stp>VOLUME</stp>
        <stp>.NDXP251031C19775</stp>
        <tr r="T165" s="2"/>
      </tp>
      <tp t="s">
        <v>N/A</v>
        <stp/>
        <stp>VOLUME</stp>
        <stp>.NDXP250930C19650</stp>
        <tr r="R170" s="2"/>
      </tp>
      <tp t="s">
        <v>N/A</v>
        <stp/>
        <stp>VOLUME</stp>
        <stp>.NDXP250630C19650</stp>
        <tr r="L170" s="2"/>
      </tp>
      <tp>
        <v>303</v>
        <stp/>
        <stp>VOLUME</stp>
        <stp>.NDXP250506C20050</stp>
        <tr r="BA153" s="1"/>
        <tr r="BA153" s="1"/>
      </tp>
      <tp>
        <v>46</v>
        <stp/>
        <stp>VOLUME</stp>
        <stp>.NDXP250507C20150</stp>
        <tr r="D150" s="2"/>
        <tr r="D150" s="2"/>
      </tp>
      <tp t="s">
        <v>N/A</v>
        <stp/>
        <stp>VOLUME</stp>
        <stp>.NDXP250731C19750</stp>
        <tr r="N166" s="2"/>
      </tp>
      <tp t="s">
        <v>N/A</v>
        <stp/>
        <stp>VOLUME</stp>
        <stp>.NDXP250507C19150</stp>
        <tr r="D190" s="2"/>
      </tp>
      <tp t="s">
        <v>N/A</v>
        <stp/>
        <stp>VOLUME</stp>
        <stp>.NDXP250530C19650</stp>
        <tr r="I170" s="2"/>
      </tp>
      <tp t="s">
        <v>N/A</v>
        <stp/>
        <stp>VOLUME</stp>
        <stp>.NDXP250606C20050</stp>
        <tr r="J154" s="2"/>
      </tp>
      <tp t="s">
        <v>N/A</v>
        <stp/>
        <stp>VOLUME</stp>
        <stp>.NDXP251231C19750</stp>
        <tr r="X166" s="2"/>
      </tp>
      <tp t="s">
        <v>N/A</v>
        <stp/>
        <stp>VOLUME</stp>
        <stp>.NDXP251031C19750</stp>
        <tr r="T166" s="2"/>
      </tp>
      <tp t="s">
        <v>N/A</v>
        <stp/>
        <stp>VOLUME</stp>
        <stp>.NDXP251231C19725</stp>
        <tr r="X167" s="2"/>
      </tp>
      <tp t="s">
        <v>N/A</v>
        <stp/>
        <stp>VOLUME</stp>
        <stp>.NDXP251031C19725</stp>
        <tr r="T167" s="2"/>
      </tp>
      <tp t="s">
        <v>N/A</v>
        <stp/>
        <stp>VOLUME</stp>
        <stp>.NDXP250930C19625</stp>
        <tr r="R171" s="2"/>
      </tp>
      <tp t="s">
        <v>N/A</v>
        <stp/>
        <stp>VOLUME</stp>
        <stp>.NDXP250731C19725</stp>
        <tr r="N167" s="2"/>
      </tp>
      <tp t="s">
        <v>N/A</v>
        <stp/>
        <stp>VOLUME</stp>
        <stp>.NDXP250630C19625</stp>
        <tr r="L171" s="2"/>
      </tp>
      <tp>
        <v>190</v>
        <stp/>
        <stp>VOLUME</stp>
        <stp>.NDXP250506C20025</stp>
        <tr r="BA154" s="1"/>
        <tr r="BA154" s="1"/>
      </tp>
      <tp>
        <v>1</v>
        <stp/>
        <stp>VOLUME</stp>
        <stp>.NDXP250507C20125</stp>
        <tr r="D151" s="2"/>
        <tr r="D151" s="2"/>
      </tp>
      <tp t="s">
        <v>N/A</v>
        <stp/>
        <stp>VOLUME</stp>
        <stp>.NDXP250530C19625</stp>
        <tr r="I171" s="2"/>
      </tp>
      <tp t="s">
        <v>N/A</v>
        <stp/>
        <stp>VOLUME</stp>
        <stp>.NDXP250606C20025</stp>
        <tr r="J155" s="2"/>
      </tp>
      <tp t="s">
        <v>N/A</v>
        <stp/>
        <stp>VOLUME</stp>
        <stp>.NDXP251231C19700</stp>
        <tr r="X168" s="2"/>
      </tp>
      <tp t="s">
        <v>N/A</v>
        <stp/>
        <stp>VOLUME</stp>
        <stp>.NDXP251031C19700</stp>
        <tr r="T168" s="2"/>
      </tp>
      <tp t="s">
        <v>N/A</v>
        <stp/>
        <stp>VOLUME</stp>
        <stp>.NDXP250930C19600</stp>
        <tr r="R172" s="2"/>
      </tp>
      <tp t="s">
        <v>N/A</v>
        <stp/>
        <stp>VOLUME</stp>
        <stp>.NDXP250630C19600</stp>
        <tr r="L172" s="2"/>
      </tp>
      <tp>
        <v>1126</v>
        <stp/>
        <stp>VOLUME</stp>
        <stp>.NDXP250506C20000</stp>
        <tr r="BA155" s="1"/>
        <tr r="BA155" s="1"/>
      </tp>
      <tp>
        <v>44</v>
        <stp/>
        <stp>VOLUME</stp>
        <stp>.NDXP250507C20100</stp>
        <tr r="D152" s="2"/>
        <tr r="D152" s="2"/>
      </tp>
      <tp t="s">
        <v>N/A</v>
        <stp/>
        <stp>VOLUME</stp>
        <stp>.NDXP250731C19700</stp>
        <tr r="N168" s="2"/>
      </tp>
      <tp t="s">
        <v>N/A</v>
        <stp/>
        <stp>VOLUME</stp>
        <stp>.NDXP250530C19600</stp>
        <tr r="I172" s="2"/>
      </tp>
      <tp>
        <v>3</v>
        <stp/>
        <stp>VOLUME</stp>
        <stp>.NDXP250606C20000</stp>
        <tr r="J156" s="2"/>
        <tr r="J156" s="2"/>
      </tp>
      <tp t="s">
        <v>N/A</v>
        <stp/>
        <stp>VOLUME</stp>
        <stp>.NDXP251231P19750</stp>
        <tr r="X166" s="2"/>
      </tp>
      <tp t="s">
        <v>N/A</v>
        <stp/>
        <stp>VOLUME</stp>
        <stp>.NDXP251031P19750</stp>
        <tr r="T166" s="2"/>
      </tp>
      <tp t="s">
        <v>N/A</v>
        <stp/>
        <stp>VOLUME</stp>
        <stp>.SPXW250930C5800</stp>
        <tr r="R93" s="2"/>
      </tp>
      <tp>
        <v>2395</v>
        <stp/>
        <stp>VOLUME</stp>
        <stp>.SPXW250530C5800</stp>
        <tr r="I93" s="2"/>
        <tr r="I93" s="2"/>
      </tp>
      <tp t="s">
        <v>N/A</v>
        <stp/>
        <stp>VOLUME</stp>
        <stp>.SPXW250731C5810</stp>
        <tr r="N92" s="2"/>
      </tp>
      <tp>
        <v>7</v>
        <stp/>
        <stp>VOLUME</stp>
        <stp>.SPXW250630C5800</stp>
        <tr r="L93" s="2"/>
        <tr r="L93" s="2"/>
      </tp>
      <tp t="s">
        <v>N/A</v>
        <stp/>
        <stp>VOLUME</stp>
        <stp>.SPXW251031C5810</stp>
        <tr r="T92" s="2"/>
      </tp>
      <tp t="s">
        <v>N/A</v>
        <stp/>
        <stp>VOLUME</stp>
        <stp>.SPXW251231C5810</stp>
        <tr r="X92" s="2"/>
      </tp>
      <tp t="s">
        <v>N/A</v>
        <stp/>
        <stp>VOLUME</stp>
        <stp>.SPXW251031P5810</stp>
        <tr r="T92" s="2"/>
      </tp>
      <tp t="s">
        <v>N/A</v>
        <stp/>
        <stp>VOLUME</stp>
        <stp>.SPXW251231P5810</stp>
        <tr r="X92" s="2"/>
      </tp>
      <tp t="s">
        <v>N/A</v>
        <stp/>
        <stp>VOLUME</stp>
        <stp>.SPXW250930P5800</stp>
        <tr r="R93" s="2"/>
      </tp>
      <tp>
        <v>8</v>
        <stp/>
        <stp>VOLUME</stp>
        <stp>.SPXW250530P5800</stp>
        <tr r="I93" s="2"/>
        <tr r="I93" s="2"/>
      </tp>
      <tp t="s">
        <v>N/A</v>
        <stp/>
        <stp>VOLUME</stp>
        <stp>.SPXW250731P5810</stp>
        <tr r="N92" s="2"/>
      </tp>
      <tp t="s">
        <v>N/A</v>
        <stp/>
        <stp>VOLUME</stp>
        <stp>.SPXW250630P5800</stp>
        <tr r="L93" s="2"/>
      </tp>
      <tp t="s">
        <v>N/A</v>
        <stp/>
        <stp>VOLUME</stp>
        <stp>.NDXP250930P19650</stp>
        <tr r="R170" s="2"/>
      </tp>
      <tp t="s">
        <v>N/A</v>
        <stp/>
        <stp>VOLUME</stp>
        <stp>.NDXP250630P19650</stp>
        <tr r="L170" s="2"/>
      </tp>
      <tp>
        <v>8</v>
        <stp/>
        <stp>VOLUME</stp>
        <stp>.NDXP250506P20050</stp>
        <tr r="BB153" s="1"/>
        <tr r="BB153" s="1"/>
      </tp>
      <tp t="s">
        <v>N/A</v>
        <stp/>
        <stp>VOLUME</stp>
        <stp>.NDXP250507P20150</stp>
        <tr r="D150" s="2"/>
      </tp>
      <tp t="s">
        <v>N/A</v>
        <stp/>
        <stp>VOLUME</stp>
        <stp>.NDXP250731P19750</stp>
        <tr r="N166" s="2"/>
      </tp>
      <tp>
        <v>37</v>
        <stp/>
        <stp>VOLUME</stp>
        <stp>.NDXP250507P19150</stp>
        <tr r="D190" s="2"/>
        <tr r="D190" s="2"/>
      </tp>
      <tp>
        <v>1</v>
        <stp/>
        <stp>VOLUME</stp>
        <stp>.NDXP250530P19650</stp>
        <tr r="I170" s="2"/>
        <tr r="I170" s="2"/>
      </tp>
      <tp t="s">
        <v>N/A</v>
        <stp/>
        <stp>VOLUME</stp>
        <stp>.NDXP250606P20050</stp>
        <tr r="J154" s="2"/>
      </tp>
      <tp t="s">
        <v>N/A</v>
        <stp/>
        <stp>VOLUME</stp>
        <stp>.SPXW250930C5810</stp>
        <tr r="R92" s="2"/>
      </tp>
      <tp>
        <v>26</v>
        <stp/>
        <stp>VOLUME</stp>
        <stp>.SPXW250530C5810</stp>
        <tr r="I92" s="2"/>
        <tr r="I92" s="2"/>
      </tp>
      <tp>
        <v>71</v>
        <stp/>
        <stp>VOLUME</stp>
        <stp>.SPXW250731C5800</stp>
        <tr r="N93" s="2"/>
        <tr r="N93" s="2"/>
      </tp>
      <tp>
        <v>400</v>
        <stp/>
        <stp>VOLUME</stp>
        <stp>.SPXW250630C5810</stp>
        <tr r="L92" s="2"/>
        <tr r="L92" s="2"/>
      </tp>
      <tp t="s">
        <v>N/A</v>
        <stp/>
        <stp>VOLUME</stp>
        <stp>.SPXW251031C5800</stp>
        <tr r="T93" s="2"/>
      </tp>
      <tp>
        <v>1</v>
        <stp/>
        <stp>VOLUME</stp>
        <stp>.SPXW251231C5800</stp>
        <tr r="X93" s="2"/>
        <tr r="X93" s="2"/>
      </tp>
      <tp t="s">
        <v>N/A</v>
        <stp/>
        <stp>VOLUME</stp>
        <stp>.SPXW251031P5800</stp>
        <tr r="T93" s="2"/>
      </tp>
      <tp t="s">
        <v>N/A</v>
        <stp/>
        <stp>VOLUME</stp>
        <stp>.SPXW251231P5800</stp>
        <tr r="X93" s="2"/>
      </tp>
      <tp t="s">
        <v>N/A</v>
        <stp/>
        <stp>VOLUME</stp>
        <stp>.SPXW250930P5810</stp>
        <tr r="R92" s="2"/>
      </tp>
      <tp t="s">
        <v>N/A</v>
        <stp/>
        <stp>VOLUME</stp>
        <stp>.SPXW250530P5810</stp>
        <tr r="I92" s="2"/>
      </tp>
      <tp t="s">
        <v>N/A</v>
        <stp/>
        <stp>VOLUME</stp>
        <stp>.SPXW250731P5800</stp>
        <tr r="N93" s="2"/>
      </tp>
      <tp t="s">
        <v>N/A</v>
        <stp/>
        <stp>VOLUME</stp>
        <stp>.SPXW250630P5810</stp>
        <tr r="L92" s="2"/>
      </tp>
      <tp t="s">
        <v>N/A</v>
        <stp/>
        <stp>VOLUME</stp>
        <stp>.NDXP251231P19775</stp>
        <tr r="X165" s="2"/>
      </tp>
      <tp t="s">
        <v>N/A</v>
        <stp/>
        <stp>VOLUME</stp>
        <stp>.NDXP251031P19775</stp>
        <tr r="T165" s="2"/>
      </tp>
      <tp t="s">
        <v>N/A</v>
        <stp/>
        <stp>VOLUME</stp>
        <stp>.SPXW250930C5820</stp>
        <tr r="R91" s="2"/>
      </tp>
      <tp>
        <v>423</v>
        <stp/>
        <stp>VOLUME</stp>
        <stp>.SPXW250530C5820</stp>
        <tr r="I91" s="2"/>
        <tr r="I91" s="2"/>
      </tp>
      <tp t="s">
        <v>N/A</v>
        <stp/>
        <stp>VOLUME</stp>
        <stp>.SPXW250731C5830</stp>
        <tr r="N90" s="2"/>
      </tp>
      <tp>
        <v>5</v>
        <stp/>
        <stp>VOLUME</stp>
        <stp>.SPXW250630C5820</stp>
        <tr r="L91" s="2"/>
        <tr r="L91" s="2"/>
      </tp>
      <tp t="s">
        <v>N/A</v>
        <stp/>
        <stp>VOLUME</stp>
        <stp>.SPXW251031C5830</stp>
        <tr r="T90" s="2"/>
      </tp>
      <tp t="s">
        <v>N/A</v>
        <stp/>
        <stp>VOLUME</stp>
        <stp>.SPXW251231C5830</stp>
        <tr r="X90" s="2"/>
      </tp>
      <tp t="s">
        <v>N/A</v>
        <stp/>
        <stp>VOLUME</stp>
        <stp>.SPXW251031P5830</stp>
        <tr r="T90" s="2"/>
      </tp>
      <tp t="s">
        <v>N/A</v>
        <stp/>
        <stp>VOLUME</stp>
        <stp>.SPXW251231P5830</stp>
        <tr r="X90" s="2"/>
      </tp>
      <tp t="s">
        <v>N/A</v>
        <stp/>
        <stp>VOLUME</stp>
        <stp>.SPXW250930P5820</stp>
        <tr r="R91" s="2"/>
      </tp>
      <tp t="s">
        <v>N/A</v>
        <stp/>
        <stp>VOLUME</stp>
        <stp>.SPXW250530P5820</stp>
        <tr r="I91" s="2"/>
      </tp>
      <tp t="s">
        <v>N/A</v>
        <stp/>
        <stp>VOLUME</stp>
        <stp>.SPXW250731P5830</stp>
        <tr r="N90" s="2"/>
      </tp>
      <tp t="s">
        <v>N/A</v>
        <stp/>
        <stp>VOLUME</stp>
        <stp>.SPXW250630P5820</stp>
        <tr r="L91" s="2"/>
      </tp>
      <tp t="s">
        <v>N/A</v>
        <stp/>
        <stp>VOLUME</stp>
        <stp>.NDXP250930P19675</stp>
        <tr r="R169" s="2"/>
      </tp>
      <tp t="s">
        <v>N/A</v>
        <stp/>
        <stp>VOLUME</stp>
        <stp>.NDXP250731P19775</stp>
        <tr r="N165" s="2"/>
      </tp>
      <tp t="s">
        <v>N/A</v>
        <stp/>
        <stp>VOLUME</stp>
        <stp>.NDXP250630P19675</stp>
        <tr r="L169" s="2"/>
      </tp>
      <tp>
        <v>1</v>
        <stp/>
        <stp>VOLUME</stp>
        <stp>.NDXP250506P20075</stp>
        <tr r="BB152" s="1"/>
        <tr r="BB152" s="1"/>
      </tp>
      <tp t="s">
        <v>N/A</v>
        <stp/>
        <stp>VOLUME</stp>
        <stp>.NDXP250507P20175</stp>
        <tr r="D149" s="2"/>
      </tp>
      <tp>
        <v>48</v>
        <stp/>
        <stp>VOLUME</stp>
        <stp>.NDXP250507P19175</stp>
        <tr r="D189" s="2"/>
        <tr r="D189" s="2"/>
      </tp>
      <tp>
        <v>1</v>
        <stp/>
        <stp>VOLUME</stp>
        <stp>.NDXP250530P19675</stp>
        <tr r="I169" s="2"/>
        <tr r="I169" s="2"/>
      </tp>
      <tp t="s">
        <v>N/A</v>
        <stp/>
        <stp>VOLUME</stp>
        <stp>.NDXP250606P20075</stp>
        <tr r="J153" s="2"/>
      </tp>
      <tp t="s">
        <v>N/A</v>
        <stp/>
        <stp>VOLUME</stp>
        <stp>.SPXW250930C5830</stp>
        <tr r="R90" s="2"/>
      </tp>
      <tp>
        <v>16</v>
        <stp/>
        <stp>VOLUME</stp>
        <stp>.SPXW250530C5830</stp>
        <tr r="I90" s="2"/>
        <tr r="I90" s="2"/>
      </tp>
      <tp t="s">
        <v>N/A</v>
        <stp/>
        <stp>VOLUME</stp>
        <stp>.SPXW250731C5820</stp>
        <tr r="N91" s="2"/>
      </tp>
      <tp t="s">
        <v>N/A</v>
        <stp/>
        <stp>VOLUME</stp>
        <stp>.SPXW250630C5830</stp>
        <tr r="L90" s="2"/>
      </tp>
      <tp t="s">
        <v>N/A</v>
        <stp/>
        <stp>VOLUME</stp>
        <stp>.SPXW251031C5820</stp>
        <tr r="T91" s="2"/>
      </tp>
      <tp t="s">
        <v>N/A</v>
        <stp/>
        <stp>VOLUME</stp>
        <stp>.SPXW251231C5820</stp>
        <tr r="X91" s="2"/>
      </tp>
      <tp t="s">
        <v>N/A</v>
        <stp/>
        <stp>VOLUME</stp>
        <stp>.SPXW251031P5820</stp>
        <tr r="T91" s="2"/>
      </tp>
      <tp t="s">
        <v>N/A</v>
        <stp/>
        <stp>VOLUME</stp>
        <stp>.SPXW251231P5820</stp>
        <tr r="X91" s="2"/>
      </tp>
      <tp t="s">
        <v>N/A</v>
        <stp/>
        <stp>VOLUME</stp>
        <stp>.SPXW250930P5830</stp>
        <tr r="R90" s="2"/>
      </tp>
      <tp t="s">
        <v>N/A</v>
        <stp/>
        <stp>VOLUME</stp>
        <stp>.SPXW250530P5830</stp>
        <tr r="I90" s="2"/>
      </tp>
      <tp t="s">
        <v>N/A</v>
        <stp/>
        <stp>VOLUME</stp>
        <stp>.SPXW250731P5820</stp>
        <tr r="N91" s="2"/>
      </tp>
      <tp t="s">
        <v>N/A</v>
        <stp/>
        <stp>VOLUME</stp>
        <stp>.SPXW250630P5830</stp>
        <tr r="L90" s="2"/>
      </tp>
      <tp t="s">
        <v>N/A</v>
        <stp/>
        <stp>VOLUME</stp>
        <stp>.NDXP250930P19600</stp>
        <tr r="R172" s="2"/>
      </tp>
      <tp t="s">
        <v>N/A</v>
        <stp/>
        <stp>VOLUME</stp>
        <stp>.NDXP250630P19600</stp>
        <tr r="L172" s="2"/>
      </tp>
      <tp>
        <v>99</v>
        <stp/>
        <stp>VOLUME</stp>
        <stp>.NDXP250506P20000</stp>
        <tr r="BB155" s="1"/>
        <tr r="BB155" s="1"/>
      </tp>
      <tp>
        <v>1</v>
        <stp/>
        <stp>VOLUME</stp>
        <stp>.NDXP250507P20100</stp>
        <tr r="D152" s="2"/>
        <tr r="D152" s="2"/>
      </tp>
      <tp t="s">
        <v>N/A</v>
        <stp/>
        <stp>VOLUME</stp>
        <stp>.NDXP250731P19700</stp>
        <tr r="N168" s="2"/>
      </tp>
      <tp>
        <v>2</v>
        <stp/>
        <stp>VOLUME</stp>
        <stp>.NDXP250530P19600</stp>
        <tr r="I172" s="2"/>
        <tr r="I172" s="2"/>
      </tp>
      <tp t="s">
        <v>N/A</v>
        <stp/>
        <stp>VOLUME</stp>
        <stp>.NDXP250606P20000</stp>
        <tr r="J156" s="2"/>
      </tp>
      <tp t="s">
        <v>N/A</v>
        <stp/>
        <stp>VOLUME</stp>
        <stp>.SPXW250930C5840</stp>
        <tr r="R89" s="2"/>
      </tp>
      <tp>
        <v>19</v>
        <stp/>
        <stp>VOLUME</stp>
        <stp>.SPXW250530C5840</stp>
        <tr r="I89" s="2"/>
        <tr r="I89" s="2"/>
      </tp>
      <tp>
        <v>10</v>
        <stp/>
        <stp>VOLUME</stp>
        <stp>.SPXW250731C5850</stp>
        <tr r="N88" s="2"/>
        <tr r="N88" s="2"/>
      </tp>
      <tp t="s">
        <v>N/A</v>
        <stp/>
        <stp>VOLUME</stp>
        <stp>.SPXW250630C5840</stp>
        <tr r="L89" s="2"/>
      </tp>
      <tp>
        <v>200</v>
        <stp/>
        <stp>VOLUME</stp>
        <stp>.SPXW251031C5850</stp>
        <tr r="T88" s="2"/>
        <tr r="T88" s="2"/>
      </tp>
      <tp t="s">
        <v>N/A</v>
        <stp/>
        <stp>VOLUME</stp>
        <stp>.SPXW251231C5850</stp>
        <tr r="X88" s="2"/>
      </tp>
      <tp t="s">
        <v>N/A</v>
        <stp/>
        <stp>VOLUME</stp>
        <stp>.SPXW251031P5850</stp>
        <tr r="T88" s="2"/>
      </tp>
      <tp t="s">
        <v>N/A</v>
        <stp/>
        <stp>VOLUME</stp>
        <stp>.SPXW251231P5850</stp>
        <tr r="X88" s="2"/>
      </tp>
      <tp t="s">
        <v>N/A</v>
        <stp/>
        <stp>VOLUME</stp>
        <stp>.SPXW250930P5840</stp>
        <tr r="R89" s="2"/>
      </tp>
      <tp t="s">
        <v>N/A</v>
        <stp/>
        <stp>VOLUME</stp>
        <stp>.SPXW250530P5840</stp>
        <tr r="I89" s="2"/>
      </tp>
      <tp t="s">
        <v>N/A</v>
        <stp/>
        <stp>VOLUME</stp>
        <stp>.SPXW250731P5850</stp>
        <tr r="N88" s="2"/>
      </tp>
      <tp t="s">
        <v>N/A</v>
        <stp/>
        <stp>VOLUME</stp>
        <stp>.SPXW250630P5840</stp>
        <tr r="L89" s="2"/>
      </tp>
      <tp t="s">
        <v>N/A</v>
        <stp/>
        <stp>VOLUME</stp>
        <stp>.NDXP251231P19700</stp>
        <tr r="X168" s="2"/>
      </tp>
      <tp t="s">
        <v>N/A</v>
        <stp/>
        <stp>VOLUME</stp>
        <stp>.NDXP251031P19700</stp>
        <tr r="T168" s="2"/>
      </tp>
      <tp t="s">
        <v>N/A</v>
        <stp/>
        <stp>VOLUME</stp>
        <stp>.SPXW250930C5850</stp>
        <tr r="R88" s="2"/>
      </tp>
      <tp>
        <v>40</v>
        <stp/>
        <stp>VOLUME</stp>
        <stp>.SPXW250530C5850</stp>
        <tr r="I88" s="2"/>
        <tr r="I88" s="2"/>
      </tp>
      <tp t="s">
        <v>N/A</v>
        <stp/>
        <stp>VOLUME</stp>
        <stp>.SPXW250731C5840</stp>
        <tr r="N89" s="2"/>
      </tp>
      <tp>
        <v>4</v>
        <stp/>
        <stp>VOLUME</stp>
        <stp>.SPXW250630C5850</stp>
        <tr r="L88" s="2"/>
        <tr r="L88" s="2"/>
      </tp>
      <tp t="s">
        <v>N/A</v>
        <stp/>
        <stp>VOLUME</stp>
        <stp>.SPXW251031C5840</stp>
        <tr r="T89" s="2"/>
      </tp>
      <tp t="s">
        <v>N/A</v>
        <stp/>
        <stp>VOLUME</stp>
        <stp>.SPXW251231C5840</stp>
        <tr r="X89" s="2"/>
      </tp>
      <tp t="s">
        <v>N/A</v>
        <stp/>
        <stp>VOLUME</stp>
        <stp>.SPXW251031P5840</stp>
        <tr r="T89" s="2"/>
      </tp>
      <tp t="s">
        <v>N/A</v>
        <stp/>
        <stp>VOLUME</stp>
        <stp>.SPXW251231P5840</stp>
        <tr r="X89" s="2"/>
      </tp>
      <tp t="s">
        <v>N/A</v>
        <stp/>
        <stp>VOLUME</stp>
        <stp>.SPXW250930P5850</stp>
        <tr r="R88" s="2"/>
      </tp>
      <tp t="s">
        <v>N/A</v>
        <stp/>
        <stp>VOLUME</stp>
        <stp>.SPXW250530P5850</stp>
        <tr r="I88" s="2"/>
      </tp>
      <tp t="s">
        <v>N/A</v>
        <stp/>
        <stp>VOLUME</stp>
        <stp>.SPXW250731P5840</stp>
        <tr r="N89" s="2"/>
      </tp>
      <tp t="s">
        <v>N/A</v>
        <stp/>
        <stp>VOLUME</stp>
        <stp>.SPXW250630P5850</stp>
        <tr r="L88" s="2"/>
      </tp>
      <tp t="s">
        <v>N/A</v>
        <stp/>
        <stp>VOLUME</stp>
        <stp>.NDXP250930P19625</stp>
        <tr r="R171" s="2"/>
      </tp>
      <tp t="s">
        <v>N/A</v>
        <stp/>
        <stp>VOLUME</stp>
        <stp>.NDXP250731P19725</stp>
        <tr r="N167" s="2"/>
      </tp>
      <tp t="s">
        <v>N/A</v>
        <stp/>
        <stp>VOLUME</stp>
        <stp>.NDXP250630P19625</stp>
        <tr r="L171" s="2"/>
      </tp>
      <tp>
        <v>33</v>
        <stp/>
        <stp>VOLUME</stp>
        <stp>.NDXP250506P20025</stp>
        <tr r="BB154" s="1"/>
        <tr r="BB154" s="1"/>
      </tp>
      <tp t="s">
        <v>N/A</v>
        <stp/>
        <stp>VOLUME</stp>
        <stp>.NDXP250507P20125</stp>
        <tr r="D151" s="2"/>
      </tp>
      <tp t="s">
        <v>N/A</v>
        <stp/>
        <stp>VOLUME</stp>
        <stp>.NDXP250530P19625</stp>
        <tr r="I171" s="2"/>
      </tp>
      <tp t="s">
        <v>N/A</v>
        <stp/>
        <stp>VOLUME</stp>
        <stp>.NDXP250606P20025</stp>
        <tr r="J155" s="2"/>
      </tp>
      <tp>
        <v>4</v>
        <stp/>
        <stp>VOLUME</stp>
        <stp>.SPXW250930C5860</stp>
        <tr r="R87" s="2"/>
        <tr r="R87" s="2"/>
      </tp>
      <tp>
        <v>39</v>
        <stp/>
        <stp>VOLUME</stp>
        <stp>.SPXW250530C5860</stp>
        <tr r="I87" s="2"/>
        <tr r="I87" s="2"/>
      </tp>
      <tp>
        <v>82</v>
        <stp/>
        <stp>VOLUME</stp>
        <stp>.SPXW250731C5870</stp>
        <tr r="N86" s="2"/>
        <tr r="N86" s="2"/>
      </tp>
      <tp>
        <v>3</v>
        <stp/>
        <stp>VOLUME</stp>
        <stp>.SPXW250630C5860</stp>
        <tr r="L87" s="2"/>
        <tr r="L87" s="2"/>
      </tp>
      <tp t="s">
        <v>N/A</v>
        <stp/>
        <stp>VOLUME</stp>
        <stp>.SPXW251031C5870</stp>
        <tr r="T86" s="2"/>
      </tp>
      <tp t="s">
        <v>N/A</v>
        <stp/>
        <stp>VOLUME</stp>
        <stp>.SPXW251231C5870</stp>
        <tr r="X86" s="2"/>
      </tp>
      <tp t="s">
        <v>N/A</v>
        <stp/>
        <stp>VOLUME</stp>
        <stp>.SPXW251031P5870</stp>
        <tr r="T86" s="2"/>
      </tp>
      <tp t="s">
        <v>N/A</v>
        <stp/>
        <stp>VOLUME</stp>
        <stp>.SPXW251231P5870</stp>
        <tr r="X86" s="2"/>
      </tp>
      <tp t="s">
        <v>N/A</v>
        <stp/>
        <stp>VOLUME</stp>
        <stp>.SPXW250930P5860</stp>
        <tr r="R87" s="2"/>
      </tp>
      <tp t="s">
        <v>N/A</v>
        <stp/>
        <stp>VOLUME</stp>
        <stp>.SPXW250530P5860</stp>
        <tr r="I87" s="2"/>
      </tp>
      <tp t="s">
        <v>N/A</v>
        <stp/>
        <stp>VOLUME</stp>
        <stp>.SPXW250731P5870</stp>
        <tr r="N86" s="2"/>
      </tp>
      <tp t="s">
        <v>N/A</v>
        <stp/>
        <stp>VOLUME</stp>
        <stp>.SPXW250630P5860</stp>
        <tr r="L87" s="2"/>
      </tp>
      <tp t="s">
        <v>N/A</v>
        <stp/>
        <stp>VOLUME</stp>
        <stp>.NDXP251231P19725</stp>
        <tr r="X167" s="2"/>
      </tp>
      <tp t="s">
        <v>N/A</v>
        <stp/>
        <stp>VOLUME</stp>
        <stp>.NDXP251031P19725</stp>
        <tr r="T167" s="2"/>
      </tp>
      <tp t="s">
        <v>N/A</v>
        <stp/>
        <stp>VOLUME</stp>
        <stp>.SPXW250930C5870</stp>
        <tr r="R86" s="2"/>
      </tp>
      <tp>
        <v>208</v>
        <stp/>
        <stp>VOLUME</stp>
        <stp>.SPXW250530C5870</stp>
        <tr r="I86" s="2"/>
        <tr r="I86" s="2"/>
      </tp>
      <tp t="s">
        <v>N/A</v>
        <stp/>
        <stp>VOLUME</stp>
        <stp>.SPXW250731C5860</stp>
        <tr r="N87" s="2"/>
      </tp>
      <tp t="s">
        <v>N/A</v>
        <stp/>
        <stp>VOLUME</stp>
        <stp>.SPXW250630C5870</stp>
        <tr r="L86" s="2"/>
      </tp>
      <tp t="s">
        <v>N/A</v>
        <stp/>
        <stp>VOLUME</stp>
        <stp>.SPXW251031C5860</stp>
        <tr r="T87" s="2"/>
      </tp>
      <tp t="s">
        <v>N/A</v>
        <stp/>
        <stp>VOLUME</stp>
        <stp>.SPXW251231C5860</stp>
        <tr r="X87" s="2"/>
      </tp>
      <tp t="s">
        <v>N/A</v>
        <stp/>
        <stp>VOLUME</stp>
        <stp>.SPXW251031P5860</stp>
        <tr r="T87" s="2"/>
      </tp>
      <tp t="s">
        <v>N/A</v>
        <stp/>
        <stp>VOLUME</stp>
        <stp>.SPXW251231P5860</stp>
        <tr r="X87" s="2"/>
      </tp>
      <tp t="s">
        <v>N/A</v>
        <stp/>
        <stp>VOLUME</stp>
        <stp>.SPXW250930P5870</stp>
        <tr r="R86" s="2"/>
      </tp>
      <tp t="s">
        <v>N/A</v>
        <stp/>
        <stp>VOLUME</stp>
        <stp>.SPXW250530P5870</stp>
        <tr r="I86" s="2"/>
      </tp>
      <tp t="s">
        <v>N/A</v>
        <stp/>
        <stp>VOLUME</stp>
        <stp>.SPXW250731P5860</stp>
        <tr r="N87" s="2"/>
      </tp>
      <tp t="s">
        <v>N/A</v>
        <stp/>
        <stp>VOLUME</stp>
        <stp>.SPXW250630P5870</stp>
        <tr r="L86" s="2"/>
      </tp>
      <tp>
        <v>14</v>
        <stp/>
        <stp>OPEN_INT</stp>
        <stp>.NDXP250506C19800</stp>
        <tr r="AS163" s="1"/>
        <tr r="AS163" s="1"/>
      </tp>
      <tp>
        <v>5</v>
        <stp/>
        <stp>OPEN_INT</stp>
        <stp>.NDXP250509C19700</stp>
        <tr r="AU167" s="1"/>
        <tr r="AU167" s="1"/>
      </tp>
      <tp>
        <v>3</v>
        <stp/>
        <stp>OPEN_INT</stp>
        <stp>.NDXP250506C19825</stp>
        <tr r="AS162" s="1"/>
        <tr r="AS162" s="1"/>
      </tp>
      <tp>
        <v>9</v>
        <stp/>
        <stp>OPEN_INT</stp>
        <stp>.NDXP250509C19725</stp>
        <tr r="AU166" s="1"/>
        <tr r="AU166" s="1"/>
      </tp>
      <tp>
        <v>2</v>
        <stp/>
        <stp>OPEN_INT</stp>
        <stp>.NDXP250506C19850</stp>
        <tr r="AS161" s="1"/>
        <tr r="AS161" s="1"/>
      </tp>
      <tp>
        <v>3</v>
        <stp/>
        <stp>OPEN_INT</stp>
        <stp>.NDXP250509C19750</stp>
        <tr r="AU165" s="1"/>
        <tr r="AU165" s="1"/>
      </tp>
      <tp>
        <v>11</v>
        <stp/>
        <stp>OPEN_INT</stp>
        <stp>.NDXP250506C19875</stp>
        <tr r="AS160" s="1"/>
        <tr r="AS160" s="1"/>
      </tp>
      <tp>
        <v>12</v>
        <stp/>
        <stp>OPEN_INT</stp>
        <stp>.NDXP250509C19775</stp>
        <tr r="AU164" s="1"/>
        <tr r="AU164" s="1"/>
      </tp>
      <tp>
        <v>3</v>
        <stp/>
        <stp>OPEN_INT</stp>
        <stp>.NDXP250506P19825</stp>
        <tr r="AT162" s="1"/>
        <tr r="AT162" s="1"/>
      </tp>
      <tp>
        <v>1</v>
        <stp/>
        <stp>OPEN_INT</stp>
        <stp>.NDXP250509P19725</stp>
        <tr r="AV166" s="1"/>
        <tr r="AV166" s="1"/>
      </tp>
      <tp>
        <v>22</v>
        <stp/>
        <stp>OPEN_INT</stp>
        <stp>.NDXP250506P19800</stp>
        <tr r="AT163" s="1"/>
        <tr r="AT163" s="1"/>
      </tp>
      <tp>
        <v>3</v>
        <stp/>
        <stp>OPEN_INT</stp>
        <stp>.NDXP250509P19700</stp>
        <tr r="AV167" s="1"/>
        <tr r="AV167" s="1"/>
      </tp>
      <tp>
        <v>3</v>
        <stp/>
        <stp>OPEN_INT</stp>
        <stp>.NDXP250506P19875</stp>
        <tr r="AT160" s="1"/>
        <tr r="AT160" s="1"/>
      </tp>
      <tp>
        <v>1</v>
        <stp/>
        <stp>OPEN_INT</stp>
        <stp>.NDXP250509P19775</stp>
        <tr r="AV164" s="1"/>
        <tr r="AV164" s="1"/>
      </tp>
      <tp>
        <v>10</v>
        <stp/>
        <stp>OPEN_INT</stp>
        <stp>.NDXP250506P19850</stp>
        <tr r="AT161" s="1"/>
        <tr r="AT161" s="1"/>
      </tp>
      <tp>
        <v>2</v>
        <stp/>
        <stp>OPEN_INT</stp>
        <stp>.NDXP250509P19750</stp>
        <tr r="AV165" s="1"/>
        <tr r="AV165" s="1"/>
      </tp>
      <tp>
        <v>-0.96</v>
        <stp/>
        <stp>DELTA</stp>
        <stp>.NDXP250506P20225</stp>
        <tr r="CE146" s="1"/>
        <tr r="CE146" s="1"/>
      </tp>
      <tp>
        <v>-0.06</v>
        <stp/>
        <stp>DELTA</stp>
        <stp>.NDXP250506P19225</stp>
        <tr r="CE186" s="1"/>
        <tr r="CE186" s="1"/>
      </tp>
      <tp>
        <v>-1</v>
        <stp/>
        <stp>DELTA</stp>
        <stp>.NDXP250506P20200</stp>
        <tr r="CE147" s="1"/>
        <tr r="CE147" s="1"/>
      </tp>
      <tp>
        <v>-0.06</v>
        <stp/>
        <stp>DELTA</stp>
        <stp>.NDXP250506P19200</stp>
        <tr r="CE187" s="1"/>
        <tr r="CE187" s="1"/>
      </tp>
      <tp>
        <v>-1</v>
        <stp/>
        <stp>DELTA</stp>
        <stp>.NDXP250506P20275</stp>
        <tr r="CE144" s="1"/>
        <tr r="CE144" s="1"/>
      </tp>
      <tp>
        <v>-0.06</v>
        <stp/>
        <stp>DELTA</stp>
        <stp>.NDXP250506P19275</stp>
        <tr r="CE184" s="1"/>
        <tr r="CE184" s="1"/>
      </tp>
      <tp>
        <v>-1</v>
        <stp/>
        <stp>DELTA</stp>
        <stp>.NDXP250506P20250</stp>
        <tr r="CE145" s="1"/>
        <tr r="CE145" s="1"/>
      </tp>
      <tp>
        <v>0</v>
        <stp/>
        <stp>DELTA</stp>
        <stp>.NDXP250506P19250</stp>
        <tr r="CE185" s="1"/>
        <tr r="CE185" s="1"/>
      </tp>
      <tp>
        <v>0</v>
        <stp/>
        <stp>DELTA</stp>
        <stp>.NDXP250506C20200</stp>
        <tr r="CD147" s="1"/>
        <tr r="CD147" s="1"/>
      </tp>
      <tp>
        <v>1</v>
        <stp/>
        <stp>DELTA</stp>
        <stp>.NDXP250506C19200</stp>
        <tr r="CD187" s="1"/>
        <tr r="CD187" s="1"/>
      </tp>
      <tp>
        <v>0.08</v>
        <stp/>
        <stp>DELTA</stp>
        <stp>.NDXP250506C20225</stp>
        <tr r="CD146" s="1"/>
        <tr r="CD146" s="1"/>
      </tp>
      <tp>
        <v>1</v>
        <stp/>
        <stp>DELTA</stp>
        <stp>.NDXP250506C19225</stp>
        <tr r="CD186" s="1"/>
        <tr r="CD186" s="1"/>
      </tp>
      <tp>
        <v>7.0000000000000007E-2</v>
        <stp/>
        <stp>DELTA</stp>
        <stp>.NDXP250506C20250</stp>
        <tr r="CD145" s="1"/>
        <tr r="CD145" s="1"/>
      </tp>
      <tp>
        <v>1</v>
        <stp/>
        <stp>DELTA</stp>
        <stp>.NDXP250506C19250</stp>
        <tr r="CD185" s="1"/>
        <tr r="CD185" s="1"/>
      </tp>
      <tp>
        <v>7.0000000000000007E-2</v>
        <stp/>
        <stp>DELTA</stp>
        <stp>.NDXP250506C20275</stp>
        <tr r="CD144" s="1"/>
        <tr r="CD144" s="1"/>
      </tp>
      <tp>
        <v>1</v>
        <stp/>
        <stp>DELTA</stp>
        <stp>.NDXP250506C19275</stp>
        <tr r="CD184" s="1"/>
        <tr r="CD184" s="1"/>
      </tp>
      <tp t="s">
        <v>N/A</v>
        <stp/>
        <stp>VOLUME</stp>
        <stp>.NDXP250930C19775</stp>
        <tr r="R165" s="2"/>
      </tp>
      <tp t="s">
        <v>N/A</v>
        <stp/>
        <stp>VOLUME</stp>
        <stp>.NDXP250731C19675</stp>
        <tr r="N169" s="2"/>
      </tp>
      <tp t="s">
        <v>N/A</v>
        <stp/>
        <stp>VOLUME</stp>
        <stp>.NDXP250606C19175</stp>
        <tr r="J189" s="2"/>
      </tp>
      <tp t="s">
        <v>N/A</v>
        <stp/>
        <stp>VOLUME</stp>
        <stp>.NDXP250630C19775</stp>
        <tr r="L165" s="2"/>
      </tp>
      <tp>
        <v>129</v>
        <stp/>
        <stp>VOLUME</stp>
        <stp>.NDXP250506C20175</stp>
        <tr r="BA148" s="1"/>
        <tr r="BA148" s="1"/>
      </tp>
      <tp>
        <v>14</v>
        <stp/>
        <stp>VOLUME</stp>
        <stp>.NDXP250507C20075</stp>
        <tr r="D153" s="2"/>
        <tr r="D153" s="2"/>
      </tp>
      <tp t="s">
        <v>N/A</v>
        <stp/>
        <stp>VOLUME</stp>
        <stp>.NDXP250506C19175</stp>
        <tr r="BA188" s="1"/>
      </tp>
      <tp t="s">
        <v>N/A</v>
        <stp/>
        <stp>VOLUME</stp>
        <stp>.NDXP250530C19775</stp>
        <tr r="I165" s="2"/>
      </tp>
      <tp t="s">
        <v>N/A</v>
        <stp/>
        <stp>VOLUME</stp>
        <stp>.NDXP250606C20175</stp>
        <tr r="J149" s="2"/>
      </tp>
      <tp t="s">
        <v>N/A</v>
        <stp/>
        <stp>VOLUME</stp>
        <stp>.NDXP251231C19675</stp>
        <tr r="X169" s="2"/>
      </tp>
      <tp t="s">
        <v>N/A</v>
        <stp/>
        <stp>VOLUME</stp>
        <stp>.NDXP251031C19675</stp>
        <tr r="T169" s="2"/>
      </tp>
      <tp t="s">
        <v>N/A</v>
        <stp/>
        <stp>VOLUME</stp>
        <stp>.NDXP250930C19750</stp>
        <tr r="R166" s="2"/>
      </tp>
      <tp t="s">
        <v>N/A</v>
        <stp/>
        <stp>VOLUME</stp>
        <stp>.NDXP250606C19150</stp>
        <tr r="J190" s="2"/>
      </tp>
      <tp t="s">
        <v>N/A</v>
        <stp/>
        <stp>VOLUME</stp>
        <stp>.NDXP250630C19750</stp>
        <tr r="L166" s="2"/>
      </tp>
      <tp>
        <v>190</v>
        <stp/>
        <stp>VOLUME</stp>
        <stp>.NDXP250506C20150</stp>
        <tr r="BA149" s="1"/>
        <tr r="BA149" s="1"/>
      </tp>
      <tp>
        <v>9</v>
        <stp/>
        <stp>VOLUME</stp>
        <stp>.NDXP250507C20050</stp>
        <tr r="D154" s="2"/>
        <tr r="D154" s="2"/>
      </tp>
      <tp t="s">
        <v>N/A</v>
        <stp/>
        <stp>VOLUME</stp>
        <stp>.NDXP250731C19650</stp>
        <tr r="N170" s="2"/>
      </tp>
      <tp>
        <v>2</v>
        <stp/>
        <stp>VOLUME</stp>
        <stp>.NDXP250506C19150</stp>
        <tr r="BA189" s="1"/>
        <tr r="BA189" s="1"/>
      </tp>
      <tp t="s">
        <v>N/A</v>
        <stp/>
        <stp>VOLUME</stp>
        <stp>.NDXP250530C19750</stp>
        <tr r="I166" s="2"/>
      </tp>
      <tp t="s">
        <v>N/A</v>
        <stp/>
        <stp>VOLUME</stp>
        <stp>.NDXP250606C20150</stp>
        <tr r="J150" s="2"/>
      </tp>
      <tp t="s">
        <v>N/A</v>
        <stp/>
        <stp>VOLUME</stp>
        <stp>.NDXP251231C19650</stp>
        <tr r="X170" s="2"/>
      </tp>
      <tp t="s">
        <v>N/A</v>
        <stp/>
        <stp>VOLUME</stp>
        <stp>.NDXP251031C19650</stp>
        <tr r="T170" s="2"/>
      </tp>
      <tp t="s">
        <v>N/A</v>
        <stp/>
        <stp>VOLUME</stp>
        <stp>.NDXP251231C19625</stp>
        <tr r="X171" s="2"/>
      </tp>
      <tp t="s">
        <v>N/A</v>
        <stp/>
        <stp>VOLUME</stp>
        <stp>.NDXP251031C19625</stp>
        <tr r="T171" s="2"/>
      </tp>
      <tp t="s">
        <v>N/A</v>
        <stp/>
        <stp>VOLUME</stp>
        <stp>.NDXP250930C19725</stp>
        <tr r="R167" s="2"/>
      </tp>
      <tp t="s">
        <v>N/A</v>
        <stp/>
        <stp>VOLUME</stp>
        <stp>.NDXP250731C19625</stp>
        <tr r="N171" s="2"/>
      </tp>
      <tp t="s">
        <v>N/A</v>
        <stp/>
        <stp>VOLUME</stp>
        <stp>.NDXP250630C19725</stp>
        <tr r="L167" s="2"/>
      </tp>
      <tp>
        <v>63</v>
        <stp/>
        <stp>VOLUME</stp>
        <stp>.NDXP250506C20125</stp>
        <tr r="BA150" s="1"/>
        <tr r="BA150" s="1"/>
      </tp>
      <tp>
        <v>13</v>
        <stp/>
        <stp>VOLUME</stp>
        <stp>.NDXP250507C20025</stp>
        <tr r="D155" s="2"/>
        <tr r="D155" s="2"/>
      </tp>
      <tp t="s">
        <v>N/A</v>
        <stp/>
        <stp>VOLUME</stp>
        <stp>.NDXP250530C19725</stp>
        <tr r="I167" s="2"/>
      </tp>
      <tp t="s">
        <v>N/A</v>
        <stp/>
        <stp>VOLUME</stp>
        <stp>.NDXP250606C20125</stp>
        <tr r="J151" s="2"/>
      </tp>
      <tp t="s">
        <v>N/A</v>
        <stp/>
        <stp>VOLUME</stp>
        <stp>.NDXP251231C19600</stp>
        <tr r="X172" s="2"/>
      </tp>
      <tp t="s">
        <v>N/A</v>
        <stp/>
        <stp>VOLUME</stp>
        <stp>.NDXP251031C19600</stp>
        <tr r="T172" s="2"/>
      </tp>
      <tp t="s">
        <v>N/A</v>
        <stp/>
        <stp>VOLUME</stp>
        <stp>.NDXP250930C19700</stp>
        <tr r="R168" s="2"/>
      </tp>
      <tp t="s">
        <v>N/A</v>
        <stp/>
        <stp>VOLUME</stp>
        <stp>.NDXP250630C19700</stp>
        <tr r="L168" s="2"/>
      </tp>
      <tp>
        <v>1370</v>
        <stp/>
        <stp>VOLUME</stp>
        <stp>.NDXP250506C20100</stp>
        <tr r="BA151" s="1"/>
        <tr r="BA151" s="1"/>
      </tp>
      <tp>
        <v>63</v>
        <stp/>
        <stp>VOLUME</stp>
        <stp>.NDXP250507C20000</stp>
        <tr r="D156" s="2"/>
        <tr r="D156" s="2"/>
      </tp>
      <tp t="s">
        <v>N/A</v>
        <stp/>
        <stp>VOLUME</stp>
        <stp>.NDXP250731C19600</stp>
        <tr r="N172" s="2"/>
      </tp>
      <tp t="s">
        <v>N/A</v>
        <stp/>
        <stp>VOLUME</stp>
        <stp>.NDXP250530C19700</stp>
        <tr r="I168" s="2"/>
      </tp>
      <tp t="s">
        <v>N/A</v>
        <stp/>
        <stp>VOLUME</stp>
        <stp>.NDXP250606C20100</stp>
        <tr r="J152" s="2"/>
      </tp>
      <tp t="s">
        <v>N/A</v>
        <stp/>
        <stp>VOLUME</stp>
        <stp>.SPXW250829C5810</stp>
        <tr r="P92" s="2"/>
      </tp>
      <tp t="s">
        <v>N/A</v>
        <stp/>
        <stp>VOLUME</stp>
        <stp>.SPXW251128C5800</stp>
        <tr r="V93" s="2"/>
      </tp>
      <tp t="s">
        <v>N/A</v>
        <stp/>
        <stp>VOLUME</stp>
        <stp>.SPXW251128P5800</stp>
        <tr r="V93" s="2"/>
      </tp>
      <tp t="s">
        <v>N/A</v>
        <stp/>
        <stp>VOLUME</stp>
        <stp>.SPXW250829P5810</stp>
        <tr r="P92" s="2"/>
      </tp>
      <tp>
        <v>1</v>
        <stp/>
        <stp>VOLUME</stp>
        <stp>.SPXW250829C5800</stp>
        <tr r="P93" s="2"/>
        <tr r="P93" s="2"/>
      </tp>
      <tp t="s">
        <v>N/A</v>
        <stp/>
        <stp>VOLUME</stp>
        <stp>.SPXW251128C5810</stp>
        <tr r="V92" s="2"/>
      </tp>
      <tp t="s">
        <v>N/A</v>
        <stp/>
        <stp>VOLUME</stp>
        <stp>.SPXW251128P5810</stp>
        <tr r="V92" s="2"/>
      </tp>
      <tp>
        <v>4</v>
        <stp/>
        <stp>VOLUME</stp>
        <stp>.SPXW250829P5800</stp>
        <tr r="P93" s="2"/>
        <tr r="P93" s="2"/>
      </tp>
      <tp>
        <v>10</v>
        <stp/>
        <stp>VOLUME</stp>
        <stp>.SPXW250829C5830</stp>
        <tr r="P90" s="2"/>
        <tr r="P90" s="2"/>
      </tp>
      <tp t="s">
        <v>N/A</v>
        <stp/>
        <stp>VOLUME</stp>
        <stp>.SPXW251128C5820</stp>
        <tr r="V91" s="2"/>
      </tp>
      <tp t="s">
        <v>N/A</v>
        <stp/>
        <stp>VOLUME</stp>
        <stp>.SPXW251128P5820</stp>
        <tr r="V91" s="2"/>
      </tp>
      <tp t="s">
        <v>N/A</v>
        <stp/>
        <stp>VOLUME</stp>
        <stp>.SPXW250829P5830</stp>
        <tr r="P90" s="2"/>
      </tp>
      <tp>
        <v>10</v>
        <stp/>
        <stp>VOLUME</stp>
        <stp>.SPXW250829C5820</stp>
        <tr r="P91" s="2"/>
        <tr r="P91" s="2"/>
      </tp>
      <tp t="s">
        <v>N/A</v>
        <stp/>
        <stp>VOLUME</stp>
        <stp>.SPXW251128C5830</stp>
        <tr r="V90" s="2"/>
      </tp>
      <tp t="s">
        <v>N/A</v>
        <stp/>
        <stp>VOLUME</stp>
        <stp>.SPXW251128P5830</stp>
        <tr r="V90" s="2"/>
      </tp>
      <tp t="s">
        <v>N/A</v>
        <stp/>
        <stp>VOLUME</stp>
        <stp>.SPXW250829P5820</stp>
        <tr r="P91" s="2"/>
      </tp>
      <tp>
        <v>4</v>
        <stp/>
        <stp>VOLUME</stp>
        <stp>.SPXW250829C5850</stp>
        <tr r="P88" s="2"/>
        <tr r="P88" s="2"/>
      </tp>
      <tp t="s">
        <v>N/A</v>
        <stp/>
        <stp>VOLUME</stp>
        <stp>.SPXW251128C5840</stp>
        <tr r="V89" s="2"/>
      </tp>
      <tp t="s">
        <v>N/A</v>
        <stp/>
        <stp>VOLUME</stp>
        <stp>.SPXW251128P5840</stp>
        <tr r="V89" s="2"/>
      </tp>
      <tp>
        <v>3</v>
        <stp/>
        <stp>VOLUME</stp>
        <stp>.SPXW250829P5850</stp>
        <tr r="P88" s="2"/>
        <tr r="P88" s="2"/>
      </tp>
      <tp t="s">
        <v>N/A</v>
        <stp/>
        <stp>VOLUME</stp>
        <stp>.SPXW250829C5840</stp>
        <tr r="P89" s="2"/>
      </tp>
      <tp t="s">
        <v>N/A</v>
        <stp/>
        <stp>VOLUME</stp>
        <stp>.SPXW251128C5850</stp>
        <tr r="V88" s="2"/>
      </tp>
      <tp t="s">
        <v>N/A</v>
        <stp/>
        <stp>VOLUME</stp>
        <stp>.SPXW251128P5850</stp>
        <tr r="V88" s="2"/>
      </tp>
      <tp t="s">
        <v>N/A</v>
        <stp/>
        <stp>VOLUME</stp>
        <stp>.SPXW250829P5840</stp>
        <tr r="P89" s="2"/>
      </tp>
      <tp t="s">
        <v>N/A</v>
        <stp/>
        <stp>VOLUME</stp>
        <stp>.SPXW250829C5870</stp>
        <tr r="P86" s="2"/>
      </tp>
      <tp t="s">
        <v>N/A</v>
        <stp/>
        <stp>VOLUME</stp>
        <stp>.SPXW251128C5860</stp>
        <tr r="V87" s="2"/>
      </tp>
      <tp t="s">
        <v>N/A</v>
        <stp/>
        <stp>VOLUME</stp>
        <stp>.SPXW251128P5860</stp>
        <tr r="V87" s="2"/>
      </tp>
      <tp t="s">
        <v>N/A</v>
        <stp/>
        <stp>VOLUME</stp>
        <stp>.SPXW250829P5870</stp>
        <tr r="P86" s="2"/>
      </tp>
      <tp t="s">
        <v>N/A</v>
        <stp/>
        <stp>VOLUME</stp>
        <stp>.SPXW250829C5860</stp>
        <tr r="P87" s="2"/>
      </tp>
      <tp t="s">
        <v>N/A</v>
        <stp/>
        <stp>VOLUME</stp>
        <stp>.SPXW251128C5870</stp>
        <tr r="V86" s="2"/>
      </tp>
      <tp t="s">
        <v>N/A</v>
        <stp/>
        <stp>VOLUME</stp>
        <stp>.SPXW251128P5870</stp>
        <tr r="V86" s="2"/>
      </tp>
      <tp t="s">
        <v>N/A</v>
        <stp/>
        <stp>VOLUME</stp>
        <stp>.SPXW250829P5860</stp>
        <tr r="P87" s="2"/>
      </tp>
      <tp t="s">
        <v>N/A</v>
        <stp/>
        <stp>VOLUME</stp>
        <stp>.NDXP251231P19650</stp>
        <tr r="X170" s="2"/>
      </tp>
      <tp t="s">
        <v>N/A</v>
        <stp/>
        <stp>VOLUME</stp>
        <stp>.NDXP251031P19650</stp>
        <tr r="T170" s="2"/>
      </tp>
      <tp t="s">
        <v>N/A</v>
        <stp/>
        <stp>VOLUME</stp>
        <stp>.NDXP250930P19750</stp>
        <tr r="R166" s="2"/>
      </tp>
      <tp t="s">
        <v>N/A</v>
        <stp/>
        <stp>VOLUME</stp>
        <stp>.NDXP250606P19150</stp>
        <tr r="J190" s="2"/>
      </tp>
      <tp>
        <v>6</v>
        <stp/>
        <stp>VOLUME</stp>
        <stp>.NDXP250630P19750</stp>
        <tr r="L166" s="2"/>
        <tr r="L166" s="2"/>
      </tp>
      <tp t="s">
        <v>N/A</v>
        <stp/>
        <stp>VOLUME</stp>
        <stp>.NDXP250506P20150</stp>
        <tr r="BB149" s="1"/>
      </tp>
      <tp>
        <v>1</v>
        <stp/>
        <stp>VOLUME</stp>
        <stp>.NDXP250507P20050</stp>
        <tr r="D154" s="2"/>
        <tr r="D154" s="2"/>
      </tp>
      <tp t="s">
        <v>N/A</v>
        <stp/>
        <stp>VOLUME</stp>
        <stp>.NDXP250731P19650</stp>
        <tr r="N170" s="2"/>
      </tp>
      <tp>
        <v>20</v>
        <stp/>
        <stp>VOLUME</stp>
        <stp>.NDXP250506P19150</stp>
        <tr r="BB189" s="1"/>
        <tr r="BB189" s="1"/>
      </tp>
      <tp t="s">
        <v>N/A</v>
        <stp/>
        <stp>VOLUME</stp>
        <stp>.NDXP250530P19750</stp>
        <tr r="I166" s="2"/>
      </tp>
      <tp t="s">
        <v>N/A</v>
        <stp/>
        <stp>VOLUME</stp>
        <stp>.NDXP250606P20150</stp>
        <tr r="J150" s="2"/>
      </tp>
      <tp t="s">
        <v>N/A</v>
        <stp/>
        <stp>VOLUME</stp>
        <stp>.NDXP251231P19675</stp>
        <tr r="X169" s="2"/>
      </tp>
      <tp t="s">
        <v>N/A</v>
        <stp/>
        <stp>VOLUME</stp>
        <stp>.NDXP251031P19675</stp>
        <tr r="T169" s="2"/>
      </tp>
      <tp t="s">
        <v>N/A</v>
        <stp/>
        <stp>VOLUME</stp>
        <stp>.NDXP250930P19775</stp>
        <tr r="R165" s="2"/>
      </tp>
      <tp t="s">
        <v>N/A</v>
        <stp/>
        <stp>VOLUME</stp>
        <stp>.NDXP250731P19675</stp>
        <tr r="N169" s="2"/>
      </tp>
      <tp t="s">
        <v>N/A</v>
        <stp/>
        <stp>VOLUME</stp>
        <stp>.NDXP250606P19175</stp>
        <tr r="J189" s="2"/>
      </tp>
      <tp t="s">
        <v>N/A</v>
        <stp/>
        <stp>VOLUME</stp>
        <stp>.NDXP250630P19775</stp>
        <tr r="L165" s="2"/>
      </tp>
      <tp t="s">
        <v>N/A</v>
        <stp/>
        <stp>VOLUME</stp>
        <stp>.NDXP250506P20175</stp>
        <tr r="BB148" s="1"/>
      </tp>
      <tp>
        <v>1</v>
        <stp/>
        <stp>VOLUME</stp>
        <stp>.NDXP250507P20075</stp>
        <tr r="D153" s="2"/>
        <tr r="D153" s="2"/>
      </tp>
      <tp>
        <v>1</v>
        <stp/>
        <stp>VOLUME</stp>
        <stp>.NDXP250506P19175</stp>
        <tr r="BB188" s="1"/>
        <tr r="BB188" s="1"/>
      </tp>
      <tp>
        <v>1</v>
        <stp/>
        <stp>VOLUME</stp>
        <stp>.NDXP250530P19775</stp>
        <tr r="I165" s="2"/>
        <tr r="I165" s="2"/>
      </tp>
      <tp t="s">
        <v>N/A</v>
        <stp/>
        <stp>VOLUME</stp>
        <stp>.NDXP250606P20175</stp>
        <tr r="J149" s="2"/>
      </tp>
      <tp t="s">
        <v>N/A</v>
        <stp/>
        <stp>VOLUME</stp>
        <stp>.NDXP250930P19700</stp>
        <tr r="R168" s="2"/>
      </tp>
      <tp>
        <v>1</v>
        <stp/>
        <stp>VOLUME</stp>
        <stp>.NDXP250630P19700</stp>
        <tr r="L168" s="2"/>
        <tr r="L168" s="2"/>
      </tp>
      <tp>
        <v>21</v>
        <stp/>
        <stp>VOLUME</stp>
        <stp>.NDXP250506P20100</stp>
        <tr r="BB151" s="1"/>
        <tr r="BB151" s="1"/>
      </tp>
      <tp>
        <v>8</v>
        <stp/>
        <stp>VOLUME</stp>
        <stp>.NDXP250507P20000</stp>
        <tr r="D156" s="2"/>
        <tr r="D156" s="2"/>
      </tp>
      <tp t="s">
        <v>N/A</v>
        <stp/>
        <stp>VOLUME</stp>
        <stp>.NDXP250731P19600</stp>
        <tr r="N172" s="2"/>
      </tp>
      <tp>
        <v>1</v>
        <stp/>
        <stp>VOLUME</stp>
        <stp>.NDXP250530P19700</stp>
        <tr r="I168" s="2"/>
        <tr r="I168" s="2"/>
      </tp>
      <tp t="s">
        <v>N/A</v>
        <stp/>
        <stp>VOLUME</stp>
        <stp>.NDXP250606P20100</stp>
        <tr r="J152" s="2"/>
      </tp>
      <tp t="s">
        <v>N/A</v>
        <stp/>
        <stp>VOLUME</stp>
        <stp>.NDXP251231P19600</stp>
        <tr r="X172" s="2"/>
      </tp>
      <tp t="s">
        <v>N/A</v>
        <stp/>
        <stp>VOLUME</stp>
        <stp>.NDXP251031P19600</stp>
        <tr r="T172" s="2"/>
      </tp>
      <tp t="s">
        <v>N/A</v>
        <stp/>
        <stp>VOLUME</stp>
        <stp>.NDXP250930P19725</stp>
        <tr r="R167" s="2"/>
      </tp>
      <tp t="s">
        <v>N/A</v>
        <stp/>
        <stp>VOLUME</stp>
        <stp>.NDXP250731P19625</stp>
        <tr r="N171" s="2"/>
      </tp>
      <tp t="s">
        <v>N/A</v>
        <stp/>
        <stp>VOLUME</stp>
        <stp>.NDXP250630P19725</stp>
        <tr r="L167" s="2"/>
      </tp>
      <tp>
        <v>2</v>
        <stp/>
        <stp>VOLUME</stp>
        <stp>.NDXP250506P20125</stp>
        <tr r="BB150" s="1"/>
        <tr r="BB150" s="1"/>
      </tp>
      <tp>
        <v>2</v>
        <stp/>
        <stp>VOLUME</stp>
        <stp>.NDXP250507P20025</stp>
        <tr r="D155" s="2"/>
        <tr r="D155" s="2"/>
      </tp>
      <tp t="s">
        <v>N/A</v>
        <stp/>
        <stp>VOLUME</stp>
        <stp>.NDXP250530P19725</stp>
        <tr r="I167" s="2"/>
      </tp>
      <tp t="s">
        <v>N/A</v>
        <stp/>
        <stp>VOLUME</stp>
        <stp>.NDXP250606P20125</stp>
        <tr r="J151" s="2"/>
      </tp>
      <tp t="s">
        <v>N/A</v>
        <stp/>
        <stp>VOLUME</stp>
        <stp>.NDXP251231P19625</stp>
        <tr r="X171" s="2"/>
      </tp>
      <tp t="s">
        <v>N/A</v>
        <stp/>
        <stp>VOLUME</stp>
        <stp>.NDXP251031P19625</stp>
        <tr r="T171" s="2"/>
      </tp>
      <tp>
        <v>43</v>
        <stp/>
        <stp>OPEN_INT</stp>
        <stp>.NDXP250509C20000</stp>
        <tr r="AU155" s="1"/>
        <tr r="AU155" s="1"/>
      </tp>
      <tp>
        <v>12</v>
        <stp/>
        <stp>OPEN_INT</stp>
        <stp>.NDXP250509C20025</stp>
        <tr r="AU154" s="1"/>
        <tr r="AU154" s="1"/>
      </tp>
      <tp>
        <v>26</v>
        <stp/>
        <stp>OPEN_INT</stp>
        <stp>.NDXP250509C20050</stp>
        <tr r="AU153" s="1"/>
        <tr r="AU153" s="1"/>
      </tp>
      <tp>
        <v>3</v>
        <stp/>
        <stp>OPEN_INT</stp>
        <stp>.NDXP250509C20075</stp>
        <tr r="AU152" s="1"/>
        <tr r="AU152" s="1"/>
      </tp>
      <tp>
        <v>1</v>
        <stp/>
        <stp>OPEN_INT</stp>
        <stp>.NDXP250509P20025</stp>
        <tr r="AV154" s="1"/>
        <tr r="AV154" s="1"/>
      </tp>
      <tp>
        <v>13</v>
        <stp/>
        <stp>OPEN_INT</stp>
        <stp>.NDXP250509P20000</stp>
        <tr r="AV155" s="1"/>
        <tr r="AV155" s="1"/>
      </tp>
      <tp>
        <v>0</v>
        <stp/>
        <stp>OPEN_INT</stp>
        <stp>.NDXP250509P20075</stp>
        <tr r="AV152" s="1"/>
        <tr r="AV152" s="1"/>
      </tp>
      <tp>
        <v>3</v>
        <stp/>
        <stp>OPEN_INT</stp>
        <stp>.NDXP250509P20050</stp>
        <tr r="AV153" s="1"/>
        <tr r="AV153" s="1"/>
      </tp>
      <tp>
        <v>0</v>
        <stp/>
        <stp>DELTA</stp>
        <stp>.NDXP250506P19525</stp>
        <tr r="CE174" s="1"/>
        <tr r="CE174" s="1"/>
      </tp>
      <tp>
        <v>-0.09</v>
        <stp/>
        <stp>DELTA</stp>
        <stp>.NDXP250506P19500</stp>
        <tr r="CE175" s="1"/>
        <tr r="CE175" s="1"/>
      </tp>
      <tp>
        <v>-0.11</v>
        <stp/>
        <stp>DELTA</stp>
        <stp>.NDXP250506P19575</stp>
        <tr r="CE172" s="1"/>
        <tr r="CE172" s="1"/>
      </tp>
      <tp>
        <v>-0.01</v>
        <stp/>
        <stp>DELTA</stp>
        <stp>.NDXP250506P19550</stp>
        <tr r="CE173" s="1"/>
        <tr r="CE173" s="1"/>
      </tp>
      <tp>
        <v>1</v>
        <stp/>
        <stp>DELTA</stp>
        <stp>.NDXP250506C19500</stp>
        <tr r="CD175" s="1"/>
        <tr r="CD175" s="1"/>
      </tp>
      <tp>
        <v>1</v>
        <stp/>
        <stp>DELTA</stp>
        <stp>.NDXP250506C19525</stp>
        <tr r="CD174" s="1"/>
        <tr r="CD174" s="1"/>
      </tp>
      <tp>
        <v>1</v>
        <stp/>
        <stp>DELTA</stp>
        <stp>.NDXP250506C19550</stp>
        <tr r="CD173" s="1"/>
        <tr r="CD173" s="1"/>
      </tp>
      <tp>
        <v>1</v>
        <stp/>
        <stp>DELTA</stp>
        <stp>.NDXP250506C19575</stp>
        <tr r="CD172" s="1"/>
        <tr r="CD172" s="1"/>
      </tp>
      <tp t="s">
        <v>N/A</v>
        <stp/>
        <stp>VOLUME</stp>
        <stp>.NDXP250930C20075</stp>
        <tr r="R153" s="2"/>
      </tp>
      <tp t="s">
        <v>N/A</v>
        <stp/>
        <stp>VOLUME</stp>
        <stp>.NDXP250829C19975</stp>
        <tr r="P157" s="2"/>
      </tp>
      <tp t="s">
        <v>N/A</v>
        <stp/>
        <stp>VOLUME</stp>
        <stp>.NDXP250731C19175</stp>
        <tr r="N189" s="2"/>
      </tp>
      <tp t="s">
        <v>N/A</v>
        <stp/>
        <stp>VOLUME</stp>
        <stp>.NDXP250606C19675</stp>
        <tr r="J169" s="2"/>
      </tp>
      <tp t="s">
        <v>N/A</v>
        <stp/>
        <stp>VOLUME</stp>
        <stp>.NDXP250530C20075</stp>
        <tr r="I153" s="2"/>
      </tp>
      <tp>
        <v>73</v>
        <stp/>
        <stp>VOLUME</stp>
        <stp>.NDXP250506C19675</stp>
        <tr r="BA168" s="1"/>
        <tr r="BA168" s="1"/>
      </tp>
      <tp>
        <v>5</v>
        <stp/>
        <stp>VOLUME</stp>
        <stp>.NDXP250507C19775</stp>
        <tr r="D165" s="2"/>
        <tr r="D165" s="2"/>
      </tp>
      <tp t="s">
        <v>N/A</v>
        <stp/>
        <stp>VOLUME</stp>
        <stp>.NDXP250508C19875</stp>
        <tr r="E161" s="2"/>
      </tp>
      <tp>
        <v>1</v>
        <stp/>
        <stp>VOLUME</stp>
        <stp>.NDXP250509C19975</stp>
        <tr r="BC156" s="1"/>
        <tr r="BC156" s="1"/>
      </tp>
      <tp t="s">
        <v>N/A</v>
        <stp/>
        <stp>VOLUME</stp>
        <stp>.NDXP250630C20075</stp>
        <tr r="L153" s="2"/>
      </tp>
      <tp t="s">
        <v>N/A</v>
        <stp/>
        <stp>VOLUME</stp>
        <stp>.NDXP250731C20175</stp>
        <tr r="N149" s="2"/>
      </tp>
      <tp t="s">
        <v>N/A</v>
        <stp/>
        <stp>VOLUME</stp>
        <stp>.NDXP251031C20175</stp>
        <tr r="T149" s="2"/>
      </tp>
      <tp t="s">
        <v>N/A</v>
        <stp/>
        <stp>VOLUME</stp>
        <stp>.NDXP251231C19175</stp>
        <tr r="X189" s="2"/>
      </tp>
      <tp t="s">
        <v>N/A</v>
        <stp/>
        <stp>VOLUME</stp>
        <stp>.NDXP251128C19875</stp>
        <tr r="V161" s="2"/>
      </tp>
      <tp t="s">
        <v>N/A</v>
        <stp/>
        <stp>VOLUME</stp>
        <stp>.NDXP251231C20175</stp>
        <tr r="X149" s="2"/>
      </tp>
      <tp t="s">
        <v>N/A</v>
        <stp/>
        <stp>VOLUME</stp>
        <stp>.NDXP251031C19175</stp>
        <tr r="T189" s="2"/>
      </tp>
      <tp t="s">
        <v>N/A</v>
        <stp/>
        <stp>VOLUME</stp>
        <stp>.NDXP250930C20050</stp>
        <tr r="R154" s="2"/>
      </tp>
      <tp t="s">
        <v>N/A</v>
        <stp/>
        <stp>VOLUME</stp>
        <stp>.NDXP250829C19950</stp>
        <tr r="P158" s="2"/>
      </tp>
      <tp t="s">
        <v>N/A</v>
        <stp/>
        <stp>VOLUME</stp>
        <stp>.NDXP250606C19650</stp>
        <tr r="J170" s="2"/>
      </tp>
      <tp t="s">
        <v>N/A</v>
        <stp/>
        <stp>VOLUME</stp>
        <stp>.NDXP250530C20050</stp>
        <tr r="I154" s="2"/>
      </tp>
      <tp t="s">
        <v>N/A</v>
        <stp/>
        <stp>VOLUME</stp>
        <stp>.NDXP250731C19150</stp>
        <tr r="N190" s="2"/>
      </tp>
      <tp t="s">
        <v>N/A</v>
        <stp/>
        <stp>VOLUME</stp>
        <stp>.NDXP250731C20150</stp>
        <tr r="N150" s="2"/>
      </tp>
      <tp>
        <v>29</v>
        <stp/>
        <stp>VOLUME</stp>
        <stp>.NDXP250506C19650</stp>
        <tr r="BA169" s="1"/>
        <tr r="BA169" s="1"/>
      </tp>
      <tp>
        <v>10</v>
        <stp/>
        <stp>VOLUME</stp>
        <stp>.NDXP250507C19750</stp>
        <tr r="D166" s="2"/>
        <tr r="D166" s="2"/>
      </tp>
      <tp t="s">
        <v>N/A</v>
        <stp/>
        <stp>VOLUME</stp>
        <stp>.NDXP250508C19850</stp>
        <tr r="E162" s="2"/>
      </tp>
      <tp>
        <v>5</v>
        <stp/>
        <stp>VOLUME</stp>
        <stp>.NDXP250509C19950</stp>
        <tr r="BC157" s="1"/>
        <tr r="BC157" s="1"/>
      </tp>
      <tp>
        <v>1</v>
        <stp/>
        <stp>VOLUME</stp>
        <stp>.NDXP250630C20050</stp>
        <tr r="L154" s="2"/>
        <tr r="L154" s="2"/>
      </tp>
      <tp t="s">
        <v>N/A</v>
        <stp/>
        <stp>VOLUME</stp>
        <stp>.NDXP251231C19150</stp>
        <tr r="X190" s="2"/>
      </tp>
      <tp t="s">
        <v>N/A</v>
        <stp/>
        <stp>VOLUME</stp>
        <stp>.NDXP251031C20150</stp>
        <tr r="T150" s="2"/>
      </tp>
      <tp t="s">
        <v>N/A</v>
        <stp/>
        <stp>VOLUME</stp>
        <stp>.NDXP251031C19150</stp>
        <tr r="T190" s="2"/>
      </tp>
      <tp t="s">
        <v>N/A</v>
        <stp/>
        <stp>VOLUME</stp>
        <stp>.NDXP251128C19850</stp>
        <tr r="V162" s="2"/>
      </tp>
      <tp t="s">
        <v>N/A</v>
        <stp/>
        <stp>VOLUME</stp>
        <stp>.NDXP251231C20150</stp>
        <tr r="X150" s="2"/>
      </tp>
      <tp t="s">
        <v>N/A</v>
        <stp/>
        <stp>VOLUME</stp>
        <stp>.NDXP251031C20125</stp>
        <tr r="T151" s="2"/>
      </tp>
      <tp t="s">
        <v>N/A</v>
        <stp/>
        <stp>VOLUME</stp>
        <stp>.NDXP251128C19825</stp>
        <tr r="V163" s="2"/>
      </tp>
      <tp t="s">
        <v>N/A</v>
        <stp/>
        <stp>VOLUME</stp>
        <stp>.NDXP251231C20125</stp>
        <tr r="X151" s="2"/>
      </tp>
      <tp t="s">
        <v>N/A</v>
        <stp/>
        <stp>VOLUME</stp>
        <stp>.NDXP250930C20025</stp>
        <tr r="R155" s="2"/>
      </tp>
      <tp t="s">
        <v>N/A</v>
        <stp/>
        <stp>VOLUME</stp>
        <stp>.NDXP250829C19925</stp>
        <tr r="P159" s="2"/>
      </tp>
      <tp t="s">
        <v>N/A</v>
        <stp/>
        <stp>VOLUME</stp>
        <stp>.NDXP250606C19625</stp>
        <tr r="J171" s="2"/>
      </tp>
      <tp t="s">
        <v>N/A</v>
        <stp/>
        <stp>VOLUME</stp>
        <stp>.NDXP250530C20025</stp>
        <tr r="I155" s="2"/>
      </tp>
      <tp t="s">
        <v>N/A</v>
        <stp/>
        <stp>VOLUME</stp>
        <stp>.NDXP250506C19625</stp>
        <tr r="BA170" s="1"/>
      </tp>
      <tp>
        <v>10</v>
        <stp/>
        <stp>VOLUME</stp>
        <stp>.NDXP250507C19725</stp>
        <tr r="D167" s="2"/>
        <tr r="D167" s="2"/>
      </tp>
      <tp>
        <v>6</v>
        <stp/>
        <stp>VOLUME</stp>
        <stp>.NDXP250508C19825</stp>
        <tr r="E163" s="2"/>
        <tr r="E163" s="2"/>
      </tp>
      <tp t="s">
        <v>N/A</v>
        <stp/>
        <stp>VOLUME</stp>
        <stp>.NDXP250509C19925</stp>
        <tr r="BC158" s="1"/>
      </tp>
      <tp t="s">
        <v>N/A</v>
        <stp/>
        <stp>VOLUME</stp>
        <stp>.NDXP250630C20025</stp>
        <tr r="L155" s="2"/>
      </tp>
      <tp t="s">
        <v>N/A</v>
        <stp/>
        <stp>VOLUME</stp>
        <stp>.NDXP250731C20125</stp>
        <tr r="N151" s="2"/>
      </tp>
      <tp t="s">
        <v>N/A</v>
        <stp/>
        <stp>VOLUME</stp>
        <stp>.NDXP251031C20100</stp>
        <tr r="T152" s="2"/>
      </tp>
      <tp t="s">
        <v>N/A</v>
        <stp/>
        <stp>VOLUME</stp>
        <stp>.NDXP251128C19800</stp>
        <tr r="V164" s="2"/>
      </tp>
      <tp t="s">
        <v>N/A</v>
        <stp/>
        <stp>VOLUME</stp>
        <stp>.NDXP251231C20100</stp>
        <tr r="X152" s="2"/>
      </tp>
      <tp t="s">
        <v>N/A</v>
        <stp/>
        <stp>VOLUME</stp>
        <stp>.NDXP250930C20000</stp>
        <tr r="R156" s="2"/>
      </tp>
      <tp t="s">
        <v>N/A</v>
        <stp/>
        <stp>VOLUME</stp>
        <stp>.NDXP250829C19900</stp>
        <tr r="P160" s="2"/>
      </tp>
      <tp t="s">
        <v>N/A</v>
        <stp/>
        <stp>VOLUME</stp>
        <stp>.NDXP250606C19600</stp>
        <tr r="J172" s="2"/>
      </tp>
      <tp>
        <v>6</v>
        <stp/>
        <stp>VOLUME</stp>
        <stp>.NDXP250530C20000</stp>
        <tr r="I156" s="2"/>
        <tr r="I156" s="2"/>
      </tp>
      <tp t="s">
        <v>N/A</v>
        <stp/>
        <stp>VOLUME</stp>
        <stp>.NDXP250731C20100</stp>
        <tr r="N152" s="2"/>
      </tp>
      <tp>
        <v>29</v>
        <stp/>
        <stp>VOLUME</stp>
        <stp>.NDXP250506C19600</stp>
        <tr r="BA171" s="1"/>
        <tr r="BA171" s="1"/>
      </tp>
      <tp>
        <v>18</v>
        <stp/>
        <stp>VOLUME</stp>
        <stp>.NDXP250507C19700</stp>
        <tr r="D168" s="2"/>
        <tr r="D168" s="2"/>
      </tp>
      <tp>
        <v>1</v>
        <stp/>
        <stp>VOLUME</stp>
        <stp>.NDXP250508C19800</stp>
        <tr r="E164" s="2"/>
        <tr r="E164" s="2"/>
      </tp>
      <tp>
        <v>11</v>
        <stp/>
        <stp>VOLUME</stp>
        <stp>.NDXP250509C19900</stp>
        <tr r="BC159" s="1"/>
        <tr r="BC159" s="1"/>
      </tp>
      <tp t="s">
        <v>N/A</v>
        <stp/>
        <stp>VOLUME</stp>
        <stp>.NDXP250630C20000</stp>
        <tr r="L156" s="2"/>
      </tp>
      <tp t="s">
        <v>N/A</v>
        <stp/>
        <stp>VOLUME</stp>
        <stp>.NDXP251231P19150</stp>
        <tr r="X190" s="2"/>
      </tp>
      <tp t="s">
        <v>N/A</v>
        <stp/>
        <stp>VOLUME</stp>
        <stp>.NDXP251031P20150</stp>
        <tr r="T150" s="2"/>
      </tp>
      <tp t="s">
        <v>N/A</v>
        <stp/>
        <stp>VOLUME</stp>
        <stp>.NDXP251031P19150</stp>
        <tr r="T190" s="2"/>
      </tp>
      <tp t="s">
        <v>N/A</v>
        <stp/>
        <stp>VOLUME</stp>
        <stp>.NDXP251128P19850</stp>
        <tr r="V162" s="2"/>
      </tp>
      <tp t="s">
        <v>N/A</v>
        <stp/>
        <stp>VOLUME</stp>
        <stp>.NDXP251231P20150</stp>
        <tr r="X150" s="2"/>
      </tp>
      <tp t="s">
        <v>N/A</v>
        <stp/>
        <stp>VOLUME</stp>
        <stp>.NDXP250930P20050</stp>
        <tr r="R154" s="2"/>
      </tp>
      <tp t="s">
        <v>N/A</v>
        <stp/>
        <stp>VOLUME</stp>
        <stp>.NDXP250829P19950</stp>
        <tr r="P158" s="2"/>
      </tp>
      <tp t="s">
        <v>N/A</v>
        <stp/>
        <stp>VOLUME</stp>
        <stp>.NDXP250606P19650</stp>
        <tr r="J170" s="2"/>
      </tp>
      <tp t="s">
        <v>N/A</v>
        <stp/>
        <stp>VOLUME</stp>
        <stp>.NDXP250530P20050</stp>
        <tr r="I154" s="2"/>
      </tp>
      <tp t="s">
        <v>N/A</v>
        <stp/>
        <stp>VOLUME</stp>
        <stp>.NDXP250731P19150</stp>
        <tr r="N190" s="2"/>
      </tp>
      <tp t="s">
        <v>N/A</v>
        <stp/>
        <stp>VOLUME</stp>
        <stp>.NDXP250731P20150</stp>
        <tr r="N150" s="2"/>
      </tp>
      <tp>
        <v>441</v>
        <stp/>
        <stp>VOLUME</stp>
        <stp>.NDXP250506P19650</stp>
        <tr r="BB169" s="1"/>
        <tr r="BB169" s="1"/>
      </tp>
      <tp>
        <v>15</v>
        <stp/>
        <stp>VOLUME</stp>
        <stp>.NDXP250507P19750</stp>
        <tr r="D166" s="2"/>
        <tr r="D166" s="2"/>
      </tp>
      <tp>
        <v>3</v>
        <stp/>
        <stp>VOLUME</stp>
        <stp>.NDXP250508P19850</stp>
        <tr r="E162" s="2"/>
        <tr r="E162" s="2"/>
      </tp>
      <tp>
        <v>7</v>
        <stp/>
        <stp>VOLUME</stp>
        <stp>.NDXP250509P19950</stp>
        <tr r="BD157" s="1"/>
        <tr r="BD157" s="1"/>
      </tp>
      <tp t="s">
        <v>N/A</v>
        <stp/>
        <stp>VOLUME</stp>
        <stp>.NDXP250630P20050</stp>
        <tr r="L154" s="2"/>
      </tp>
      <tp t="s">
        <v>N/A</v>
        <stp/>
        <stp>VOLUME</stp>
        <stp>.NDXP251031P20175</stp>
        <tr r="T149" s="2"/>
      </tp>
      <tp t="s">
        <v>N/A</v>
        <stp/>
        <stp>VOLUME</stp>
        <stp>.NDXP251231P19175</stp>
        <tr r="X189" s="2"/>
      </tp>
      <tp t="s">
        <v>N/A</v>
        <stp/>
        <stp>VOLUME</stp>
        <stp>.NDXP251128P19875</stp>
        <tr r="V161" s="2"/>
      </tp>
      <tp t="s">
        <v>N/A</v>
        <stp/>
        <stp>VOLUME</stp>
        <stp>.NDXP251231P20175</stp>
        <tr r="X149" s="2"/>
      </tp>
      <tp t="s">
        <v>N/A</v>
        <stp/>
        <stp>VOLUME</stp>
        <stp>.NDXP251031P19175</stp>
        <tr r="T189" s="2"/>
      </tp>
      <tp t="s">
        <v>N/A</v>
        <stp/>
        <stp>VOLUME</stp>
        <stp>.NDXP250930P20075</stp>
        <tr r="R153" s="2"/>
      </tp>
      <tp t="s">
        <v>N/A</v>
        <stp/>
        <stp>VOLUME</stp>
        <stp>.NDXP250829P19975</stp>
        <tr r="P157" s="2"/>
      </tp>
      <tp t="s">
        <v>N/A</v>
        <stp/>
        <stp>VOLUME</stp>
        <stp>.NDXP250731P19175</stp>
        <tr r="N189" s="2"/>
      </tp>
      <tp>
        <v>2</v>
        <stp/>
        <stp>VOLUME</stp>
        <stp>.NDXP250606P19675</stp>
        <tr r="J169" s="2"/>
        <tr r="J169" s="2"/>
      </tp>
      <tp t="s">
        <v>N/A</v>
        <stp/>
        <stp>VOLUME</stp>
        <stp>.NDXP250530P20075</stp>
        <tr r="I153" s="2"/>
      </tp>
      <tp>
        <v>242</v>
        <stp/>
        <stp>VOLUME</stp>
        <stp>.NDXP250506P19675</stp>
        <tr r="BB168" s="1"/>
        <tr r="BB168" s="1"/>
      </tp>
      <tp>
        <v>15</v>
        <stp/>
        <stp>VOLUME</stp>
        <stp>.NDXP250507P19775</stp>
        <tr r="D165" s="2"/>
        <tr r="D165" s="2"/>
      </tp>
      <tp t="s">
        <v>N/A</v>
        <stp/>
        <stp>VOLUME</stp>
        <stp>.NDXP250508P19875</stp>
        <tr r="E161" s="2"/>
      </tp>
      <tp>
        <v>1</v>
        <stp/>
        <stp>VOLUME</stp>
        <stp>.NDXP250509P19975</stp>
        <tr r="BD156" s="1"/>
        <tr r="BD156" s="1"/>
      </tp>
      <tp t="s">
        <v>N/A</v>
        <stp/>
        <stp>VOLUME</stp>
        <stp>.NDXP250630P20075</stp>
        <tr r="L153" s="2"/>
      </tp>
      <tp t="s">
        <v>N/A</v>
        <stp/>
        <stp>VOLUME</stp>
        <stp>.NDXP250731P20175</stp>
        <tr r="N149" s="2"/>
      </tp>
      <tp t="s">
        <v>N/A</v>
        <stp/>
        <stp>VOLUME</stp>
        <stp>.NDXP250930P20000</stp>
        <tr r="R156" s="2"/>
      </tp>
      <tp t="s">
        <v>N/A</v>
        <stp/>
        <stp>VOLUME</stp>
        <stp>.NDXP250829P19900</stp>
        <tr r="P160" s="2"/>
      </tp>
      <tp>
        <v>2</v>
        <stp/>
        <stp>VOLUME</stp>
        <stp>.NDXP250606P19600</stp>
        <tr r="J172" s="2"/>
        <tr r="J172" s="2"/>
      </tp>
      <tp>
        <v>1</v>
        <stp/>
        <stp>VOLUME</stp>
        <stp>.NDXP250530P20000</stp>
        <tr r="I156" s="2"/>
        <tr r="I156" s="2"/>
      </tp>
      <tp t="s">
        <v>N/A</v>
        <stp/>
        <stp>VOLUME</stp>
        <stp>.NDXP250731P20100</stp>
        <tr r="N152" s="2"/>
      </tp>
      <tp>
        <v>583</v>
        <stp/>
        <stp>VOLUME</stp>
        <stp>.NDXP250506P19600</stp>
        <tr r="BB171" s="1"/>
        <tr r="BB171" s="1"/>
      </tp>
      <tp>
        <v>44</v>
        <stp/>
        <stp>VOLUME</stp>
        <stp>.NDXP250507P19700</stp>
        <tr r="D168" s="2"/>
        <tr r="D168" s="2"/>
      </tp>
      <tp>
        <v>11</v>
        <stp/>
        <stp>VOLUME</stp>
        <stp>.NDXP250508P19800</stp>
        <tr r="E164" s="2"/>
        <tr r="E164" s="2"/>
      </tp>
      <tp>
        <v>2</v>
        <stp/>
        <stp>VOLUME</stp>
        <stp>.NDXP250509P19900</stp>
        <tr r="BD159" s="1"/>
        <tr r="BD159" s="1"/>
      </tp>
      <tp t="s">
        <v>N/A</v>
        <stp/>
        <stp>VOLUME</stp>
        <stp>.NDXP250630P20000</stp>
        <tr r="L156" s="2"/>
      </tp>
      <tp t="s">
        <v>N/A</v>
        <stp/>
        <stp>VOLUME</stp>
        <stp>.NDXP251031P20100</stp>
        <tr r="T152" s="2"/>
      </tp>
      <tp t="s">
        <v>N/A</v>
        <stp/>
        <stp>VOLUME</stp>
        <stp>.NDXP251128P19800</stp>
        <tr r="V164" s="2"/>
      </tp>
      <tp t="s">
        <v>N/A</v>
        <stp/>
        <stp>VOLUME</stp>
        <stp>.NDXP251231P20100</stp>
        <tr r="X152" s="2"/>
      </tp>
      <tp t="s">
        <v>N/A</v>
        <stp/>
        <stp>VOLUME</stp>
        <stp>.NDXP250930P20025</stp>
        <tr r="R155" s="2"/>
      </tp>
      <tp t="s">
        <v>N/A</v>
        <stp/>
        <stp>VOLUME</stp>
        <stp>.NDXP250829P19925</stp>
        <tr r="P159" s="2"/>
      </tp>
      <tp t="s">
        <v>N/A</v>
        <stp/>
        <stp>VOLUME</stp>
        <stp>.NDXP250606P19625</stp>
        <tr r="J171" s="2"/>
      </tp>
      <tp t="s">
        <v>N/A</v>
        <stp/>
        <stp>VOLUME</stp>
        <stp>.NDXP250530P20025</stp>
        <tr r="I155" s="2"/>
      </tp>
      <tp>
        <v>116</v>
        <stp/>
        <stp>VOLUME</stp>
        <stp>.NDXP250506P19625</stp>
        <tr r="BB170" s="1"/>
        <tr r="BB170" s="1"/>
      </tp>
      <tp>
        <v>19</v>
        <stp/>
        <stp>VOLUME</stp>
        <stp>.NDXP250507P19725</stp>
        <tr r="D167" s="2"/>
        <tr r="D167" s="2"/>
      </tp>
      <tp>
        <v>3</v>
        <stp/>
        <stp>VOLUME</stp>
        <stp>.NDXP250508P19825</stp>
        <tr r="E163" s="2"/>
        <tr r="E163" s="2"/>
      </tp>
      <tp>
        <v>2</v>
        <stp/>
        <stp>VOLUME</stp>
        <stp>.NDXP250509P19925</stp>
        <tr r="BD158" s="1"/>
        <tr r="BD158" s="1"/>
      </tp>
      <tp t="s">
        <v>N/A</v>
        <stp/>
        <stp>VOLUME</stp>
        <stp>.NDXP250630P20025</stp>
        <tr r="L155" s="2"/>
      </tp>
      <tp t="s">
        <v>N/A</v>
        <stp/>
        <stp>VOLUME</stp>
        <stp>.NDXP250731P20125</stp>
        <tr r="N151" s="2"/>
      </tp>
      <tp t="s">
        <v>N/A</v>
        <stp/>
        <stp>VOLUME</stp>
        <stp>.NDXP251031P20125</stp>
        <tr r="T151" s="2"/>
      </tp>
      <tp t="s">
        <v>N/A</v>
        <stp/>
        <stp>VOLUME</stp>
        <stp>.NDXP251128P19825</stp>
        <tr r="V163" s="2"/>
      </tp>
      <tp t="s">
        <v>N/A</v>
        <stp/>
        <stp>VOLUME</stp>
        <stp>.NDXP251231P20125</stp>
        <tr r="X151" s="2"/>
      </tp>
      <tp>
        <v>14</v>
        <stp/>
        <stp>OPEN_INT</stp>
        <stp>.NDXP250509C20100</stp>
        <tr r="AU151" s="1"/>
        <tr r="AU151" s="1"/>
      </tp>
      <tp>
        <v>7</v>
        <stp/>
        <stp>OPEN_INT</stp>
        <stp>.NDXP250509C20125</stp>
        <tr r="AU150" s="1"/>
        <tr r="AU150" s="1"/>
      </tp>
      <tp>
        <v>4</v>
        <stp/>
        <stp>OPEN_INT</stp>
        <stp>.NDXP250509C19150</stp>
        <tr r="AU189" s="1"/>
        <tr r="AU189" s="1"/>
      </tp>
      <tp>
        <v>1</v>
        <stp/>
        <stp>OPEN_INT</stp>
        <stp>.NDXP250509C20150</stp>
        <tr r="AU149" s="1"/>
        <tr r="AU149" s="1"/>
      </tp>
      <tp>
        <v>4</v>
        <stp/>
        <stp>OPEN_INT</stp>
        <stp>.NDXP250509C19175</stp>
        <tr r="AU188" s="1"/>
        <tr r="AU188" s="1"/>
      </tp>
      <tp>
        <v>15</v>
        <stp/>
        <stp>OPEN_INT</stp>
        <stp>.NDXP250509C20175</stp>
        <tr r="AU148" s="1"/>
        <tr r="AU148" s="1"/>
      </tp>
      <tp>
        <v>1</v>
        <stp/>
        <stp>OPEN_INT</stp>
        <stp>.NDXP250509P20125</stp>
        <tr r="AV150" s="1"/>
        <tr r="AV150" s="1"/>
      </tp>
      <tp>
        <v>2</v>
        <stp/>
        <stp>OPEN_INT</stp>
        <stp>.NDXP250509P20100</stp>
        <tr r="AV151" s="1"/>
        <tr r="AV151" s="1"/>
      </tp>
      <tp>
        <v>2</v>
        <stp/>
        <stp>OPEN_INT</stp>
        <stp>.NDXP250509P19175</stp>
        <tr r="AV188" s="1"/>
        <tr r="AV188" s="1"/>
      </tp>
      <tp>
        <v>1</v>
        <stp/>
        <stp>OPEN_INT</stp>
        <stp>.NDXP250509P20175</stp>
        <tr r="AV148" s="1"/>
        <tr r="AV148" s="1"/>
      </tp>
      <tp>
        <v>4</v>
        <stp/>
        <stp>OPEN_INT</stp>
        <stp>.NDXP250509P19150</stp>
        <tr r="AV189" s="1"/>
        <tr r="AV189" s="1"/>
      </tp>
      <tp>
        <v>17</v>
        <stp/>
        <stp>OPEN_INT</stp>
        <stp>.NDXP250509P20150</stp>
        <tr r="AV149" s="1"/>
        <tr r="AV149" s="1"/>
      </tp>
      <tp>
        <v>-0.98</v>
        <stp/>
        <stp>DELTA</stp>
        <stp>.NDXP250506P20425</stp>
        <tr r="CE138" s="1"/>
        <tr r="CE138" s="1"/>
      </tp>
      <tp>
        <v>-0.08</v>
        <stp/>
        <stp>DELTA</stp>
        <stp>.NDXP250506P19425</stp>
        <tr r="CE178" s="1"/>
        <tr r="CE178" s="1"/>
      </tp>
      <tp>
        <v>-0.98</v>
        <stp/>
        <stp>DELTA</stp>
        <stp>.NDXP250506P20400</stp>
        <tr r="CE139" s="1"/>
        <tr r="CE139" s="1"/>
      </tp>
      <tp>
        <v>0</v>
        <stp/>
        <stp>DELTA</stp>
        <stp>.NDXP250506P19400</stp>
        <tr r="CE179" s="1"/>
        <tr r="CE179" s="1"/>
      </tp>
      <tp>
        <v>-0.03</v>
        <stp/>
        <stp>DELTA</stp>
        <stp>.NDXP250506P19475</stp>
        <tr r="CE176" s="1"/>
        <tr r="CE176" s="1"/>
      </tp>
      <tp>
        <v>-0.99</v>
        <stp/>
        <stp>DELTA</stp>
        <stp>.NDXP250506P20450</stp>
        <tr r="CE137" s="1"/>
        <tr r="CE137" s="1"/>
      </tp>
      <tp>
        <v>-0.09</v>
        <stp/>
        <stp>DELTA</stp>
        <stp>.NDXP250506P19450</stp>
        <tr r="CE177" s="1"/>
        <tr r="CE177" s="1"/>
      </tp>
      <tp>
        <v>0.06</v>
        <stp/>
        <stp>DELTA</stp>
        <stp>.NDXP250506C20400</stp>
        <tr r="CD139" s="1"/>
        <tr r="CD139" s="1"/>
      </tp>
      <tp>
        <v>1</v>
        <stp/>
        <stp>DELTA</stp>
        <stp>.NDXP250506C19400</stp>
        <tr r="CD179" s="1"/>
        <tr r="CD179" s="1"/>
      </tp>
      <tp>
        <v>0.06</v>
        <stp/>
        <stp>DELTA</stp>
        <stp>.NDXP250506C20425</stp>
        <tr r="CD138" s="1"/>
        <tr r="CD138" s="1"/>
      </tp>
      <tp>
        <v>1</v>
        <stp/>
        <stp>DELTA</stp>
        <stp>.NDXP250506C19425</stp>
        <tr r="CD178" s="1"/>
        <tr r="CD178" s="1"/>
      </tp>
      <tp>
        <v>0</v>
        <stp/>
        <stp>DELTA</stp>
        <stp>.NDXP250506C20450</stp>
        <tr r="CD137" s="1"/>
        <tr r="CD137" s="1"/>
      </tp>
      <tp>
        <v>1</v>
        <stp/>
        <stp>DELTA</stp>
        <stp>.NDXP250506C19450</stp>
        <tr r="CD177" s="1"/>
        <tr r="CD177" s="1"/>
      </tp>
      <tp>
        <v>0.99</v>
        <stp/>
        <stp>DELTA</stp>
        <stp>.NDXP250506C19475</stp>
        <tr r="CD176" s="1"/>
        <tr r="CD176" s="1"/>
      </tp>
      <tp t="s">
        <v>N/A</v>
        <stp/>
        <stp>VOLUME</stp>
        <stp>.NDXP250930C20175</stp>
        <tr r="R149" s="2"/>
      </tp>
      <tp t="s">
        <v>N/A</v>
        <stp/>
        <stp>VOLUME</stp>
        <stp>.NDXP250930C19175</stp>
        <tr r="R189" s="2"/>
      </tp>
      <tp t="s">
        <v>N/A</v>
        <stp/>
        <stp>VOLUME</stp>
        <stp>.NDXP250829C19875</stp>
        <tr r="P161" s="2"/>
      </tp>
      <tp t="s">
        <v>N/A</v>
        <stp/>
        <stp>VOLUME</stp>
        <stp>.NDXP250606C19775</stp>
        <tr r="J165" s="2"/>
      </tp>
      <tp t="s">
        <v>N/A</v>
        <stp/>
        <stp>VOLUME</stp>
        <stp>.NDXP250630C19175</stp>
        <tr r="L189" s="2"/>
      </tp>
      <tp t="s">
        <v>N/A</v>
        <stp/>
        <stp>VOLUME</stp>
        <stp>.NDXP250530C20175</stp>
        <tr r="I149" s="2"/>
      </tp>
      <tp>
        <v>54</v>
        <stp/>
        <stp>VOLUME</stp>
        <stp>.NDXP250506C19775</stp>
        <tr r="BA164" s="1"/>
        <tr r="BA164" s="1"/>
      </tp>
      <tp>
        <v>4</v>
        <stp/>
        <stp>VOLUME</stp>
        <stp>.NDXP250507C19675</stp>
        <tr r="D169" s="2"/>
        <tr r="D169" s="2"/>
      </tp>
      <tp>
        <v>6</v>
        <stp/>
        <stp>VOLUME</stp>
        <stp>.NDXP250508C19975</stp>
        <tr r="E157" s="2"/>
        <tr r="E157" s="2"/>
      </tp>
      <tp>
        <v>1</v>
        <stp/>
        <stp>VOLUME</stp>
        <stp>.NDXP250509C19875</stp>
        <tr r="BC160" s="1"/>
        <tr r="BC160" s="1"/>
      </tp>
      <tp t="s">
        <v>N/A</v>
        <stp/>
        <stp>VOLUME</stp>
        <stp>.NDXP250530C19175</stp>
        <tr r="I189" s="2"/>
      </tp>
      <tp t="s">
        <v>N/A</v>
        <stp/>
        <stp>VOLUME</stp>
        <stp>.NDXP250630C20175</stp>
        <tr r="L149" s="2"/>
      </tp>
      <tp t="s">
        <v>N/A</v>
        <stp/>
        <stp>VOLUME</stp>
        <stp>.NDXP250731C20075</stp>
        <tr r="N153" s="2"/>
      </tp>
      <tp t="s">
        <v>N/A</v>
        <stp/>
        <stp>VOLUME</stp>
        <stp>.NDXP251031C20075</stp>
        <tr r="T153" s="2"/>
      </tp>
      <tp t="s">
        <v>N/A</v>
        <stp/>
        <stp>VOLUME</stp>
        <stp>.NDXP251128C19975</stp>
        <tr r="V157" s="2"/>
      </tp>
      <tp t="s">
        <v>N/A</v>
        <stp/>
        <stp>VOLUME</stp>
        <stp>.NDXP251231C20075</stp>
        <tr r="X153" s="2"/>
      </tp>
      <tp t="s">
        <v>N/A</v>
        <stp/>
        <stp>VOLUME</stp>
        <stp>.NDXP250930C20150</stp>
        <tr r="R150" s="2"/>
      </tp>
      <tp t="s">
        <v>N/A</v>
        <stp/>
        <stp>VOLUME</stp>
        <stp>.NDXP250829C19850</stp>
        <tr r="P162" s="2"/>
      </tp>
      <tp t="s">
        <v>N/A</v>
        <stp/>
        <stp>VOLUME</stp>
        <stp>.NDXP250930C19150</stp>
        <tr r="R190" s="2"/>
      </tp>
      <tp t="s">
        <v>N/A</v>
        <stp/>
        <stp>VOLUME</stp>
        <stp>.NDXP250606C19750</stp>
        <tr r="J166" s="2"/>
      </tp>
      <tp t="s">
        <v>N/A</v>
        <stp/>
        <stp>VOLUME</stp>
        <stp>.NDXP250630C19150</stp>
        <tr r="L190" s="2"/>
      </tp>
      <tp t="s">
        <v>N/A</v>
        <stp/>
        <stp>VOLUME</stp>
        <stp>.NDXP250530C20150</stp>
        <tr r="I150" s="2"/>
      </tp>
      <tp t="s">
        <v>N/A</v>
        <stp/>
        <stp>VOLUME</stp>
        <stp>.NDXP250731C20050</stp>
        <tr r="N154" s="2"/>
      </tp>
      <tp>
        <v>190</v>
        <stp/>
        <stp>VOLUME</stp>
        <stp>.NDXP250506C19750</stp>
        <tr r="BA165" s="1"/>
        <tr r="BA165" s="1"/>
      </tp>
      <tp>
        <v>1</v>
        <stp/>
        <stp>VOLUME</stp>
        <stp>.NDXP250507C19650</stp>
        <tr r="D170" s="2"/>
        <tr r="D170" s="2"/>
      </tp>
      <tp>
        <v>7</v>
        <stp/>
        <stp>VOLUME</stp>
        <stp>.NDXP250508C19950</stp>
        <tr r="E158" s="2"/>
        <tr r="E158" s="2"/>
      </tp>
      <tp>
        <v>2</v>
        <stp/>
        <stp>VOLUME</stp>
        <stp>.NDXP250509C19850</stp>
        <tr r="BC161" s="1"/>
        <tr r="BC161" s="1"/>
      </tp>
      <tp t="s">
        <v>N/A</v>
        <stp/>
        <stp>VOLUME</stp>
        <stp>.NDXP250530C19150</stp>
        <tr r="I190" s="2"/>
      </tp>
      <tp t="s">
        <v>N/A</v>
        <stp/>
        <stp>VOLUME</stp>
        <stp>.NDXP250630C20150</stp>
        <tr r="L150" s="2"/>
      </tp>
      <tp t="s">
        <v>N/A</v>
        <stp/>
        <stp>VOLUME</stp>
        <stp>.NDXP251031C20050</stp>
        <tr r="T154" s="2"/>
      </tp>
      <tp t="s">
        <v>N/A</v>
        <stp/>
        <stp>VOLUME</stp>
        <stp>.NDXP251128C19950</stp>
        <tr r="V158" s="2"/>
      </tp>
      <tp t="s">
        <v>N/A</v>
        <stp/>
        <stp>VOLUME</stp>
        <stp>.NDXP251231C20050</stp>
        <tr r="X154" s="2"/>
      </tp>
      <tp t="s">
        <v>N/A</v>
        <stp/>
        <stp>VOLUME</stp>
        <stp>.NDXP251031C20025</stp>
        <tr r="T155" s="2"/>
      </tp>
      <tp t="s">
        <v>N/A</v>
        <stp/>
        <stp>VOLUME</stp>
        <stp>.NDXP251128C19925</stp>
        <tr r="V159" s="2"/>
      </tp>
      <tp t="s">
        <v>N/A</v>
        <stp/>
        <stp>VOLUME</stp>
        <stp>.NDXP251231C20025</stp>
        <tr r="X155" s="2"/>
      </tp>
      <tp t="s">
        <v>N/A</v>
        <stp/>
        <stp>VOLUME</stp>
        <stp>.NDXP250930C20125</stp>
        <tr r="R151" s="2"/>
      </tp>
      <tp t="s">
        <v>N/A</v>
        <stp/>
        <stp>VOLUME</stp>
        <stp>.NDXP250829C19825</stp>
        <tr r="P163" s="2"/>
      </tp>
      <tp t="s">
        <v>N/A</v>
        <stp/>
        <stp>VOLUME</stp>
        <stp>.NDXP250606C19725</stp>
        <tr r="J167" s="2"/>
      </tp>
      <tp t="s">
        <v>N/A</v>
        <stp/>
        <stp>VOLUME</stp>
        <stp>.NDXP250530C20125</stp>
        <tr r="I151" s="2"/>
      </tp>
      <tp>
        <v>15</v>
        <stp/>
        <stp>VOLUME</stp>
        <stp>.NDXP250506C19725</stp>
        <tr r="BA166" s="1"/>
        <tr r="BA166" s="1"/>
      </tp>
      <tp t="s">
        <v>N/A</v>
        <stp/>
        <stp>VOLUME</stp>
        <stp>.NDXP250507C19625</stp>
        <tr r="D171" s="2"/>
      </tp>
      <tp>
        <v>3</v>
        <stp/>
        <stp>VOLUME</stp>
        <stp>.NDXP250508C19925</stp>
        <tr r="E159" s="2"/>
        <tr r="E159" s="2"/>
      </tp>
      <tp>
        <v>10</v>
        <stp/>
        <stp>VOLUME</stp>
        <stp>.NDXP250509C19825</stp>
        <tr r="BC162" s="1"/>
        <tr r="BC162" s="1"/>
      </tp>
      <tp t="s">
        <v>N/A</v>
        <stp/>
        <stp>VOLUME</stp>
        <stp>.NDXP250630C20125</stp>
        <tr r="L151" s="2"/>
      </tp>
      <tp t="s">
        <v>N/A</v>
        <stp/>
        <stp>VOLUME</stp>
        <stp>.NDXP250731C20025</stp>
        <tr r="N155" s="2"/>
      </tp>
      <tp t="s">
        <v>N/A</v>
        <stp/>
        <stp>VOLUME</stp>
        <stp>.NDXP251031C20000</stp>
        <tr r="T156" s="2"/>
      </tp>
      <tp t="s">
        <v>N/A</v>
        <stp/>
        <stp>VOLUME</stp>
        <stp>.NDXP251128C19900</stp>
        <tr r="V160" s="2"/>
      </tp>
      <tp t="s">
        <v>N/A</v>
        <stp/>
        <stp>VOLUME</stp>
        <stp>.NDXP251231C20000</stp>
        <tr r="X156" s="2"/>
      </tp>
      <tp>
        <v>4</v>
        <stp/>
        <stp>VOLUME</stp>
        <stp>.NDXP250930C20100</stp>
        <tr r="R152" s="2"/>
        <tr r="R152" s="2"/>
      </tp>
      <tp t="s">
        <v>N/A</v>
        <stp/>
        <stp>VOLUME</stp>
        <stp>.NDXP250829C19800</stp>
        <tr r="P164" s="2"/>
      </tp>
      <tp t="s">
        <v>N/A</v>
        <stp/>
        <stp>VOLUME</stp>
        <stp>.NDXP250606C19700</stp>
        <tr r="J168" s="2"/>
      </tp>
      <tp>
        <v>1</v>
        <stp/>
        <stp>VOLUME</stp>
        <stp>.NDXP250530C20100</stp>
        <tr r="I152" s="2"/>
        <tr r="I152" s="2"/>
      </tp>
      <tp t="s">
        <v>N/A</v>
        <stp/>
        <stp>VOLUME</stp>
        <stp>.NDXP250731C20000</stp>
        <tr r="N156" s="2"/>
      </tp>
      <tp>
        <v>112</v>
        <stp/>
        <stp>VOLUME</stp>
        <stp>.NDXP250506C19700</stp>
        <tr r="BA167" s="1"/>
        <tr r="BA167" s="1"/>
      </tp>
      <tp>
        <v>5</v>
        <stp/>
        <stp>VOLUME</stp>
        <stp>.NDXP250507C19600</stp>
        <tr r="D172" s="2"/>
        <tr r="D172" s="2"/>
      </tp>
      <tp>
        <v>375</v>
        <stp/>
        <stp>VOLUME</stp>
        <stp>.NDXP250508C19900</stp>
        <tr r="E160" s="2"/>
        <tr r="E160" s="2"/>
      </tp>
      <tp>
        <v>17</v>
        <stp/>
        <stp>VOLUME</stp>
        <stp>.NDXP250509C19800</stp>
        <tr r="BC163" s="1"/>
        <tr r="BC163" s="1"/>
      </tp>
      <tp t="s">
        <v>N/A</v>
        <stp/>
        <stp>VOLUME</stp>
        <stp>.NDXP250630C20100</stp>
        <tr r="L152" s="2"/>
      </tp>
      <tp t="s">
        <v>N/A</v>
        <stp/>
        <stp>VOLUME</stp>
        <stp>.NDXP251031P20050</stp>
        <tr r="T154" s="2"/>
      </tp>
      <tp t="s">
        <v>N/A</v>
        <stp/>
        <stp>VOLUME</stp>
        <stp>.NDXP251128P19950</stp>
        <tr r="V158" s="2"/>
      </tp>
      <tp t="s">
        <v>N/A</v>
        <stp/>
        <stp>VOLUME</stp>
        <stp>.NDXP251231P20050</stp>
        <tr r="X154" s="2"/>
      </tp>
      <tp t="s">
        <v>N/A</v>
        <stp/>
        <stp>VOLUME</stp>
        <stp>.NDXP250930P20150</stp>
        <tr r="R150" s="2"/>
      </tp>
      <tp t="s">
        <v>N/A</v>
        <stp/>
        <stp>VOLUME</stp>
        <stp>.NDXP250829P19850</stp>
        <tr r="P162" s="2"/>
      </tp>
      <tp t="s">
        <v>N/A</v>
        <stp/>
        <stp>VOLUME</stp>
        <stp>.NDXP250930P19150</stp>
        <tr r="R190" s="2"/>
      </tp>
      <tp t="s">
        <v>N/A</v>
        <stp/>
        <stp>VOLUME</stp>
        <stp>.NDXP250606P19750</stp>
        <tr r="J166" s="2"/>
      </tp>
      <tp t="s">
        <v>N/A</v>
        <stp/>
        <stp>VOLUME</stp>
        <stp>.NDXP250630P19150</stp>
        <tr r="L190" s="2"/>
      </tp>
      <tp t="s">
        <v>N/A</v>
        <stp/>
        <stp>VOLUME</stp>
        <stp>.NDXP250530P20150</stp>
        <tr r="I150" s="2"/>
      </tp>
      <tp t="s">
        <v>N/A</v>
        <stp/>
        <stp>VOLUME</stp>
        <stp>.NDXP250731P20050</stp>
        <tr r="N154" s="2"/>
      </tp>
      <tp>
        <v>533</v>
        <stp/>
        <stp>VOLUME</stp>
        <stp>.NDXP250506P19750</stp>
        <tr r="BB165" s="1"/>
        <tr r="BB165" s="1"/>
      </tp>
      <tp>
        <v>13</v>
        <stp/>
        <stp>VOLUME</stp>
        <stp>.NDXP250507P19650</stp>
        <tr r="D170" s="2"/>
        <tr r="D170" s="2"/>
      </tp>
      <tp t="s">
        <v>N/A</v>
        <stp/>
        <stp>VOLUME</stp>
        <stp>.NDXP250508P19950</stp>
        <tr r="E158" s="2"/>
      </tp>
      <tp>
        <v>4</v>
        <stp/>
        <stp>VOLUME</stp>
        <stp>.NDXP250509P19850</stp>
        <tr r="BD161" s="1"/>
        <tr r="BD161" s="1"/>
      </tp>
      <tp t="s">
        <v>N/A</v>
        <stp/>
        <stp>VOLUME</stp>
        <stp>.NDXP250530P19150</stp>
        <tr r="I190" s="2"/>
      </tp>
      <tp t="s">
        <v>N/A</v>
        <stp/>
        <stp>VOLUME</stp>
        <stp>.NDXP250630P20150</stp>
        <tr r="L150" s="2"/>
      </tp>
      <tp t="s">
        <v>N/A</v>
        <stp/>
        <stp>VOLUME</stp>
        <stp>.NDXP251031P20075</stp>
        <tr r="T153" s="2"/>
      </tp>
      <tp t="s">
        <v>N/A</v>
        <stp/>
        <stp>VOLUME</stp>
        <stp>.NDXP251128P19975</stp>
        <tr r="V157" s="2"/>
      </tp>
      <tp t="s">
        <v>N/A</v>
        <stp/>
        <stp>VOLUME</stp>
        <stp>.NDXP251231P20075</stp>
        <tr r="X153" s="2"/>
      </tp>
      <tp t="s">
        <v>N/A</v>
        <stp/>
        <stp>VOLUME</stp>
        <stp>.NDXP250930P20175</stp>
        <tr r="R149" s="2"/>
      </tp>
      <tp t="s">
        <v>N/A</v>
        <stp/>
        <stp>VOLUME</stp>
        <stp>.NDXP250930P19175</stp>
        <tr r="R189" s="2"/>
      </tp>
      <tp t="s">
        <v>N/A</v>
        <stp/>
        <stp>VOLUME</stp>
        <stp>.NDXP250829P19875</stp>
        <tr r="P161" s="2"/>
      </tp>
      <tp>
        <v>1</v>
        <stp/>
        <stp>VOLUME</stp>
        <stp>.NDXP250606P19775</stp>
        <tr r="J165" s="2"/>
        <tr r="J165" s="2"/>
      </tp>
      <tp t="s">
        <v>N/A</v>
        <stp/>
        <stp>VOLUME</stp>
        <stp>.NDXP250630P19175</stp>
        <tr r="L189" s="2"/>
      </tp>
      <tp>
        <v>2</v>
        <stp/>
        <stp>VOLUME</stp>
        <stp>.NDXP250530P20175</stp>
        <tr r="I149" s="2"/>
        <tr r="I149" s="2"/>
      </tp>
      <tp>
        <v>218</v>
        <stp/>
        <stp>VOLUME</stp>
        <stp>.NDXP250506P19775</stp>
        <tr r="BB164" s="1"/>
        <tr r="BB164" s="1"/>
      </tp>
      <tp>
        <v>9</v>
        <stp/>
        <stp>VOLUME</stp>
        <stp>.NDXP250507P19675</stp>
        <tr r="D169" s="2"/>
        <tr r="D169" s="2"/>
      </tp>
      <tp t="s">
        <v>N/A</v>
        <stp/>
        <stp>VOLUME</stp>
        <stp>.NDXP250508P19975</stp>
        <tr r="E157" s="2"/>
      </tp>
      <tp>
        <v>2</v>
        <stp/>
        <stp>VOLUME</stp>
        <stp>.NDXP250509P19875</stp>
        <tr r="BD160" s="1"/>
        <tr r="BD160" s="1"/>
      </tp>
      <tp t="s">
        <v>N/A</v>
        <stp/>
        <stp>VOLUME</stp>
        <stp>.NDXP250530P19175</stp>
        <tr r="I189" s="2"/>
      </tp>
      <tp t="s">
        <v>N/A</v>
        <stp/>
        <stp>VOLUME</stp>
        <stp>.NDXP250630P20175</stp>
        <tr r="L149" s="2"/>
      </tp>
      <tp t="s">
        <v>N/A</v>
        <stp/>
        <stp>VOLUME</stp>
        <stp>.NDXP250731P20075</stp>
        <tr r="N153" s="2"/>
      </tp>
      <tp t="s">
        <v>N/A</v>
        <stp/>
        <stp>VOLUME</stp>
        <stp>.NDXP250930P20100</stp>
        <tr r="R152" s="2"/>
      </tp>
      <tp t="s">
        <v>N/A</v>
        <stp/>
        <stp>VOLUME</stp>
        <stp>.NDXP250829P19800</stp>
        <tr r="P164" s="2"/>
      </tp>
      <tp t="s">
        <v>N/A</v>
        <stp/>
        <stp>VOLUME</stp>
        <stp>.NDXP250606P19700</stp>
        <tr r="J168" s="2"/>
      </tp>
      <tp>
        <v>2</v>
        <stp/>
        <stp>VOLUME</stp>
        <stp>.NDXP250530P20100</stp>
        <tr r="I152" s="2"/>
        <tr r="I152" s="2"/>
      </tp>
      <tp t="s">
        <v>N/A</v>
        <stp/>
        <stp>VOLUME</stp>
        <stp>.NDXP250731P20000</stp>
        <tr r="N156" s="2"/>
      </tp>
      <tp>
        <v>1139</v>
        <stp/>
        <stp>VOLUME</stp>
        <stp>.NDXP250506P19700</stp>
        <tr r="BB167" s="1"/>
        <tr r="BB167" s="1"/>
      </tp>
      <tp>
        <v>82</v>
        <stp/>
        <stp>VOLUME</stp>
        <stp>.NDXP250507P19600</stp>
        <tr r="D172" s="2"/>
        <tr r="D172" s="2"/>
      </tp>
      <tp>
        <v>2</v>
        <stp/>
        <stp>VOLUME</stp>
        <stp>.NDXP250508P19900</stp>
        <tr r="E160" s="2"/>
        <tr r="E160" s="2"/>
      </tp>
      <tp>
        <v>7</v>
        <stp/>
        <stp>VOLUME</stp>
        <stp>.NDXP250509P19800</stp>
        <tr r="BD163" s="1"/>
        <tr r="BD163" s="1"/>
      </tp>
      <tp t="s">
        <v>N/A</v>
        <stp/>
        <stp>VOLUME</stp>
        <stp>.NDXP250630P20100</stp>
        <tr r="L152" s="2"/>
      </tp>
      <tp t="s">
        <v>N/A</v>
        <stp/>
        <stp>VOLUME</stp>
        <stp>.NDXP251031P20000</stp>
        <tr r="T156" s="2"/>
      </tp>
      <tp t="s">
        <v>N/A</v>
        <stp/>
        <stp>VOLUME</stp>
        <stp>.NDXP251128P19900</stp>
        <tr r="V160" s="2"/>
      </tp>
      <tp t="s">
        <v>N/A</v>
        <stp/>
        <stp>VOLUME</stp>
        <stp>.NDXP251231P20000</stp>
        <tr r="X156" s="2"/>
      </tp>
      <tp t="s">
        <v>N/A</v>
        <stp/>
        <stp>VOLUME</stp>
        <stp>.NDXP250930P20125</stp>
        <tr r="R151" s="2"/>
      </tp>
      <tp t="s">
        <v>N/A</v>
        <stp/>
        <stp>VOLUME</stp>
        <stp>.NDXP250829P19825</stp>
        <tr r="P163" s="2"/>
      </tp>
      <tp t="s">
        <v>N/A</v>
        <stp/>
        <stp>VOLUME</stp>
        <stp>.NDXP250606P19725</stp>
        <tr r="J167" s="2"/>
      </tp>
      <tp t="s">
        <v>N/A</v>
        <stp/>
        <stp>VOLUME</stp>
        <stp>.NDXP250530P20125</stp>
        <tr r="I151" s="2"/>
      </tp>
      <tp>
        <v>197</v>
        <stp/>
        <stp>VOLUME</stp>
        <stp>.NDXP250506P19725</stp>
        <tr r="BB166" s="1"/>
        <tr r="BB166" s="1"/>
      </tp>
      <tp>
        <v>12</v>
        <stp/>
        <stp>VOLUME</stp>
        <stp>.NDXP250507P19625</stp>
        <tr r="D171" s="2"/>
        <tr r="D171" s="2"/>
      </tp>
      <tp>
        <v>1</v>
        <stp/>
        <stp>VOLUME</stp>
        <stp>.NDXP250508P19925</stp>
        <tr r="E159" s="2"/>
        <tr r="E159" s="2"/>
      </tp>
      <tp>
        <v>3</v>
        <stp/>
        <stp>VOLUME</stp>
        <stp>.NDXP250509P19825</stp>
        <tr r="BD162" s="1"/>
        <tr r="BD162" s="1"/>
      </tp>
      <tp t="s">
        <v>N/A</v>
        <stp/>
        <stp>VOLUME</stp>
        <stp>.NDXP250630P20125</stp>
        <tr r="L151" s="2"/>
      </tp>
      <tp t="s">
        <v>N/A</v>
        <stp/>
        <stp>VOLUME</stp>
        <stp>.NDXP250731P20025</stp>
        <tr r="N155" s="2"/>
      </tp>
      <tp t="s">
        <v>N/A</v>
        <stp/>
        <stp>VOLUME</stp>
        <stp>.NDXP251031P20025</stp>
        <tr r="T155" s="2"/>
      </tp>
      <tp t="s">
        <v>N/A</v>
        <stp/>
        <stp>VOLUME</stp>
        <stp>.NDXP251128P19925</stp>
        <tr r="V159" s="2"/>
      </tp>
      <tp t="s">
        <v>N/A</v>
        <stp/>
        <stp>VOLUME</stp>
        <stp>.NDXP251231P20025</stp>
        <tr r="X155" s="2"/>
      </tp>
      <tp>
        <v>38</v>
        <stp/>
        <stp>OPEN_INT</stp>
        <stp>.NDXP250509C19200</stp>
        <tr r="AU187" s="1"/>
        <tr r="AU187" s="1"/>
      </tp>
      <tp>
        <v>18</v>
        <stp/>
        <stp>OPEN_INT</stp>
        <stp>.NDXP250509C20200</stp>
        <tr r="AU147" s="1"/>
        <tr r="AU147" s="1"/>
      </tp>
      <tp>
        <v>4</v>
        <stp/>
        <stp>OPEN_INT</stp>
        <stp>.NDXP250509C19225</stp>
        <tr r="AU186" s="1"/>
        <tr r="AU186" s="1"/>
      </tp>
      <tp>
        <v>5</v>
        <stp/>
        <stp>OPEN_INT</stp>
        <stp>.NDXP250509C20225</stp>
        <tr r="AU146" s="1"/>
        <tr r="AU146" s="1"/>
      </tp>
      <tp>
        <v>2</v>
        <stp/>
        <stp>OPEN_INT</stp>
        <stp>.NDXP250509C19250</stp>
        <tr r="AU185" s="1"/>
        <tr r="AU185" s="1"/>
      </tp>
      <tp>
        <v>13</v>
        <stp/>
        <stp>OPEN_INT</stp>
        <stp>.NDXP250509C20250</stp>
        <tr r="AU145" s="1"/>
        <tr r="AU145" s="1"/>
      </tp>
      <tp>
        <v>7</v>
        <stp/>
        <stp>OPEN_INT</stp>
        <stp>.NDXP250509C19275</stp>
        <tr r="AU184" s="1"/>
        <tr r="AU184" s="1"/>
      </tp>
      <tp>
        <v>21</v>
        <stp/>
        <stp>OPEN_INT</stp>
        <stp>.NDXP250509C20275</stp>
        <tr r="AU144" s="1"/>
        <tr r="AU144" s="1"/>
      </tp>
      <tp>
        <v>1</v>
        <stp/>
        <stp>OPEN_INT</stp>
        <stp>.NDXP250509P19225</stp>
        <tr r="AV186" s="1"/>
        <tr r="AV186" s="1"/>
      </tp>
      <tp>
        <v>1</v>
        <stp/>
        <stp>OPEN_INT</stp>
        <stp>.NDXP250509P20225</stp>
        <tr r="AV146" s="1"/>
        <tr r="AV146" s="1"/>
      </tp>
      <tp>
        <v>16</v>
        <stp/>
        <stp>OPEN_INT</stp>
        <stp>.NDXP250509P19200</stp>
        <tr r="AV187" s="1"/>
        <tr r="AV187" s="1"/>
      </tp>
      <tp>
        <v>4</v>
        <stp/>
        <stp>OPEN_INT</stp>
        <stp>.NDXP250509P20200</stp>
        <tr r="AV147" s="1"/>
        <tr r="AV147" s="1"/>
      </tp>
      <tp>
        <v>8</v>
        <stp/>
        <stp>OPEN_INT</stp>
        <stp>.NDXP250509P19275</stp>
        <tr r="AV184" s="1"/>
        <tr r="AV184" s="1"/>
      </tp>
      <tp>
        <v>0</v>
        <stp/>
        <stp>OPEN_INT</stp>
        <stp>.NDXP250509P20275</stp>
        <tr r="AV144" s="1"/>
        <tr r="AV144" s="1"/>
      </tp>
      <tp>
        <v>5</v>
        <stp/>
        <stp>OPEN_INT</stp>
        <stp>.NDXP250509P19250</stp>
        <tr r="AV185" s="1"/>
        <tr r="AV185" s="1"/>
      </tp>
      <tp>
        <v>4</v>
        <stp/>
        <stp>OPEN_INT</stp>
        <stp>.NDXP250509P20250</stp>
        <tr r="AV145" s="1"/>
        <tr r="AV145" s="1"/>
      </tp>
      <tp>
        <v>-0.01</v>
        <stp/>
        <stp>DELTA</stp>
        <stp>.NDXP250506P19725</stp>
        <tr r="CE166" s="1"/>
        <tr r="CE166" s="1"/>
      </tp>
      <tp>
        <v>-0.52</v>
        <stp/>
        <stp>DELTA</stp>
        <stp>.NDXP250509P19825</stp>
        <tr r="CG162" s="1"/>
        <tr r="CG162" s="1"/>
      </tp>
      <tp>
        <v>0</v>
        <stp/>
        <stp>DELTA</stp>
        <stp>.NDXP250506P19700</stp>
        <tr r="CE167" s="1"/>
        <tr r="CE167" s="1"/>
      </tp>
      <tp>
        <v>-0.5</v>
        <stp/>
        <stp>DELTA</stp>
        <stp>.NDXP250509P19800</stp>
        <tr r="CG163" s="1"/>
        <tr r="CG163" s="1"/>
      </tp>
      <tp>
        <v>-0.15</v>
        <stp/>
        <stp>DELTA</stp>
        <stp>.NDXP250506P19775</stp>
        <tr r="CE164" s="1"/>
        <tr r="CE164" s="1"/>
      </tp>
      <tp>
        <v>-0.56000000000000005</v>
        <stp/>
        <stp>DELTA</stp>
        <stp>.NDXP250509P19875</stp>
        <tr r="CG160" s="1"/>
        <tr r="CG160" s="1"/>
      </tp>
      <tp>
        <v>0</v>
        <stp/>
        <stp>DELTA</stp>
        <stp>.NDXP250506P19750</stp>
        <tr r="CE165" s="1"/>
        <tr r="CE165" s="1"/>
      </tp>
      <tp>
        <v>-0.54</v>
        <stp/>
        <stp>DELTA</stp>
        <stp>.NDXP250509P19850</stp>
        <tr r="CG161" s="1"/>
        <tr r="CG161" s="1"/>
      </tp>
      <tp>
        <v>1</v>
        <stp/>
        <stp>DELTA</stp>
        <stp>.NDXP250506C19700</stp>
        <tr r="CD167" s="1"/>
        <tr r="CD167" s="1"/>
      </tp>
      <tp>
        <v>0.5</v>
        <stp/>
        <stp>DELTA</stp>
        <stp>.NDXP250509C19800</stp>
        <tr r="CF163" s="1"/>
        <tr r="CF163" s="1"/>
      </tp>
      <tp>
        <v>1</v>
        <stp/>
        <stp>DELTA</stp>
        <stp>.NDXP250506C19725</stp>
        <tr r="CD166" s="1"/>
        <tr r="CD166" s="1"/>
      </tp>
      <tp>
        <v>0.48</v>
        <stp/>
        <stp>DELTA</stp>
        <stp>.NDXP250509C19825</stp>
        <tr r="CF162" s="1"/>
        <tr r="CF162" s="1"/>
      </tp>
      <tp>
        <v>1</v>
        <stp/>
        <stp>DELTA</stp>
        <stp>.NDXP250506C19750</stp>
        <tr r="CD165" s="1"/>
        <tr r="CD165" s="1"/>
      </tp>
      <tp>
        <v>0.46</v>
        <stp/>
        <stp>DELTA</stp>
        <stp>.NDXP250509C19850</stp>
        <tr r="CF161" s="1"/>
        <tr r="CF161" s="1"/>
      </tp>
      <tp>
        <v>1</v>
        <stp/>
        <stp>DELTA</stp>
        <stp>.NDXP250506C19775</stp>
        <tr r="CD164" s="1"/>
        <tr r="CD164" s="1"/>
      </tp>
      <tp>
        <v>0.44</v>
        <stp/>
        <stp>DELTA</stp>
        <stp>.NDXP250509C19875</stp>
        <tr r="CF160" s="1"/>
        <tr r="CF160" s="1"/>
      </tp>
      <tp t="s">
        <v>N/A</v>
        <stp/>
        <stp>VOLUME</stp>
        <stp>.NDXP250930C20275</stp>
        <tr r="R145" s="2"/>
      </tp>
      <tp t="s">
        <v>N/A</v>
        <stp/>
        <stp>VOLUME</stp>
        <stp>.NDXP250930C19275</stp>
        <tr r="R185" s="2"/>
      </tp>
      <tp t="s">
        <v>N/A</v>
        <stp/>
        <stp>VOLUME</stp>
        <stp>.NDXP250731C19375</stp>
        <tr r="N181" s="2"/>
      </tp>
      <tp t="s">
        <v>N/A</v>
        <stp/>
        <stp>VOLUME</stp>
        <stp>.NDXP250606C19475</stp>
        <tr r="J177" s="2"/>
      </tp>
      <tp t="s">
        <v>N/A</v>
        <stp/>
        <stp>VOLUME</stp>
        <stp>.NDXP250630C19275</stp>
        <tr r="L185" s="2"/>
      </tp>
      <tp t="s">
        <v>N/A</v>
        <stp/>
        <stp>VOLUME</stp>
        <stp>.NDXP250530C20275</stp>
        <tr r="I145" s="2"/>
      </tp>
      <tp t="s">
        <v>N/A</v>
        <stp/>
        <stp>VOLUME</stp>
        <stp>.NDXP250506C19475</stp>
        <tr r="BA176" s="1"/>
      </tp>
      <tp t="s">
        <v>N/A</v>
        <stp/>
        <stp>VOLUME</stp>
        <stp>.NDXP250507C19575</stp>
        <tr r="D173" s="2"/>
      </tp>
      <tp t="s">
        <v>N/A</v>
        <stp/>
        <stp>VOLUME</stp>
        <stp>.NDXP250530C19275</stp>
        <tr r="I185" s="2"/>
      </tp>
      <tp t="s">
        <v>N/A</v>
        <stp/>
        <stp>VOLUME</stp>
        <stp>.NDXP250630C20275</stp>
        <tr r="L145" s="2"/>
      </tp>
      <tp t="s">
        <v>N/A</v>
        <stp/>
        <stp>VOLUME</stp>
        <stp>.NDXP250731C20375</stp>
        <tr r="N141" s="2"/>
      </tp>
      <tp t="s">
        <v>N/A</v>
        <stp/>
        <stp>VOLUME</stp>
        <stp>.NDXP251031C20375</stp>
        <tr r="T141" s="2"/>
      </tp>
      <tp t="s">
        <v>N/A</v>
        <stp/>
        <stp>VOLUME</stp>
        <stp>.NDXP251231C19375</stp>
        <tr r="X181" s="2"/>
      </tp>
      <tp t="s">
        <v>N/A</v>
        <stp/>
        <stp>VOLUME</stp>
        <stp>.NDXP251231C20375</stp>
        <tr r="X141" s="2"/>
      </tp>
      <tp t="s">
        <v>N/A</v>
        <stp/>
        <stp>VOLUME</stp>
        <stp>.NDXP251031C19375</stp>
        <tr r="T181" s="2"/>
      </tp>
      <tp t="s">
        <v>N/A</v>
        <stp/>
        <stp>VOLUME</stp>
        <stp>.NDXP250930C20250</stp>
        <tr r="R146" s="2"/>
      </tp>
      <tp t="s">
        <v>N/A</v>
        <stp/>
        <stp>VOLUME</stp>
        <stp>.NDXP250930C19250</stp>
        <tr r="R186" s="2"/>
      </tp>
      <tp t="s">
        <v>N/A</v>
        <stp/>
        <stp>VOLUME</stp>
        <stp>.NDXP250606C19450</stp>
        <tr r="J178" s="2"/>
      </tp>
      <tp t="s">
        <v>N/A</v>
        <stp/>
        <stp>VOLUME</stp>
        <stp>.NDXP250630C19250</stp>
        <tr r="L186" s="2"/>
      </tp>
      <tp>
        <v>25</v>
        <stp/>
        <stp>VOLUME</stp>
        <stp>.NDXP250506C20450</stp>
        <tr r="BA137" s="1"/>
        <tr r="BA137" s="1"/>
      </tp>
      <tp t="s">
        <v>N/A</v>
        <stp/>
        <stp>VOLUME</stp>
        <stp>.NDXP250530C20250</stp>
        <tr r="I146" s="2"/>
      </tp>
      <tp t="s">
        <v>N/A</v>
        <stp/>
        <stp>VOLUME</stp>
        <stp>.NDXP250731C19350</stp>
        <tr r="N182" s="2"/>
      </tp>
      <tp t="s">
        <v>N/A</v>
        <stp/>
        <stp>VOLUME</stp>
        <stp>.NDXP250731C20350</stp>
        <tr r="N142" s="2"/>
      </tp>
      <tp>
        <v>2</v>
        <stp/>
        <stp>VOLUME</stp>
        <stp>.NDXP250506C19450</stp>
        <tr r="BA177" s="1"/>
        <tr r="BA177" s="1"/>
      </tp>
      <tp t="s">
        <v>N/A</v>
        <stp/>
        <stp>VOLUME</stp>
        <stp>.NDXP250507C19550</stp>
        <tr r="D174" s="2"/>
      </tp>
      <tp t="s">
        <v>N/A</v>
        <stp/>
        <stp>VOLUME</stp>
        <stp>.NDXP250530C19250</stp>
        <tr r="I186" s="2"/>
      </tp>
      <tp t="s">
        <v>N/A</v>
        <stp/>
        <stp>VOLUME</stp>
        <stp>.NDXP250606C20450</stp>
        <tr r="J138" s="2"/>
      </tp>
      <tp t="s">
        <v>N/A</v>
        <stp/>
        <stp>VOLUME</stp>
        <stp>.NDXP250630C20250</stp>
        <tr r="L146" s="2"/>
      </tp>
      <tp t="s">
        <v>N/A</v>
        <stp/>
        <stp>VOLUME</stp>
        <stp>.NDXP251231C19350</stp>
        <tr r="X182" s="2"/>
      </tp>
      <tp t="s">
        <v>N/A</v>
        <stp/>
        <stp>VOLUME</stp>
        <stp>.NDXP251031C20350</stp>
        <tr r="T142" s="2"/>
      </tp>
      <tp t="s">
        <v>N/A</v>
        <stp/>
        <stp>VOLUME</stp>
        <stp>.NDXP251031C19350</stp>
        <tr r="T182" s="2"/>
      </tp>
      <tp t="s">
        <v>N/A</v>
        <stp/>
        <stp>VOLUME</stp>
        <stp>.NDXP251231C20350</stp>
        <tr r="X142" s="2"/>
      </tp>
      <tp t="s">
        <v>N/A</v>
        <stp/>
        <stp>VOLUME</stp>
        <stp>.NDXP251031C20325</stp>
        <tr r="T143" s="2"/>
      </tp>
      <tp t="s">
        <v>N/A</v>
        <stp/>
        <stp>VOLUME</stp>
        <stp>.NDXP251231C19325</stp>
        <tr r="X183" s="2"/>
      </tp>
      <tp t="s">
        <v>N/A</v>
        <stp/>
        <stp>VOLUME</stp>
        <stp>.NDXP251231C20325</stp>
        <tr r="X143" s="2"/>
      </tp>
      <tp t="s">
        <v>N/A</v>
        <stp/>
        <stp>VOLUME</stp>
        <stp>.NDXP251031C19325</stp>
        <tr r="T183" s="2"/>
      </tp>
      <tp t="s">
        <v>N/A</v>
        <stp/>
        <stp>VOLUME</stp>
        <stp>.NDXP250930C20225</stp>
        <tr r="R147" s="2"/>
      </tp>
      <tp t="s">
        <v>N/A</v>
        <stp/>
        <stp>VOLUME</stp>
        <stp>.NDXP250930C19225</stp>
        <tr r="R187" s="2"/>
      </tp>
      <tp t="s">
        <v>N/A</v>
        <stp/>
        <stp>VOLUME</stp>
        <stp>.NDXP250731C19325</stp>
        <tr r="N183" s="2"/>
      </tp>
      <tp t="s">
        <v>N/A</v>
        <stp/>
        <stp>VOLUME</stp>
        <stp>.NDXP250606C19425</stp>
        <tr r="J179" s="2"/>
      </tp>
      <tp t="s">
        <v>N/A</v>
        <stp/>
        <stp>VOLUME</stp>
        <stp>.NDXP250630C19225</stp>
        <tr r="L187" s="2"/>
      </tp>
      <tp>
        <v>1</v>
        <stp/>
        <stp>VOLUME</stp>
        <stp>.NDXP250506C20425</stp>
        <tr r="BA138" s="1"/>
        <tr r="BA138" s="1"/>
      </tp>
      <tp t="s">
        <v>N/A</v>
        <stp/>
        <stp>VOLUME</stp>
        <stp>.NDXP250530C20225</stp>
        <tr r="I147" s="2"/>
      </tp>
      <tp t="s">
        <v>N/A</v>
        <stp/>
        <stp>VOLUME</stp>
        <stp>.NDXP250506C19425</stp>
        <tr r="BA178" s="1"/>
      </tp>
      <tp t="s">
        <v>N/A</v>
        <stp/>
        <stp>VOLUME</stp>
        <stp>.NDXP250507C19525</stp>
        <tr r="D175" s="2"/>
      </tp>
      <tp t="s">
        <v>N/A</v>
        <stp/>
        <stp>VOLUME</stp>
        <stp>.NDXP250530C19225</stp>
        <tr r="I187" s="2"/>
      </tp>
      <tp t="s">
        <v>N/A</v>
        <stp/>
        <stp>VOLUME</stp>
        <stp>.NDXP250606C20425</stp>
        <tr r="J139" s="2"/>
      </tp>
      <tp t="s">
        <v>N/A</v>
        <stp/>
        <stp>VOLUME</stp>
        <stp>.NDXP250630C20225</stp>
        <tr r="L147" s="2"/>
      </tp>
      <tp t="s">
        <v>N/A</v>
        <stp/>
        <stp>VOLUME</stp>
        <stp>.NDXP250731C20325</stp>
        <tr r="N143" s="2"/>
      </tp>
      <tp t="s">
        <v>N/A</v>
        <stp/>
        <stp>VOLUME</stp>
        <stp>.NDXP251231C19300</stp>
        <tr r="X184" s="2"/>
      </tp>
      <tp t="s">
        <v>N/A</v>
        <stp/>
        <stp>VOLUME</stp>
        <stp>.NDXP251031C20300</stp>
        <tr r="T144" s="2"/>
      </tp>
      <tp t="s">
        <v>N/A</v>
        <stp/>
        <stp>VOLUME</stp>
        <stp>.NDXP251031C19300</stp>
        <tr r="T184" s="2"/>
      </tp>
      <tp t="s">
        <v>N/A</v>
        <stp/>
        <stp>VOLUME</stp>
        <stp>.NDXP251231C20300</stp>
        <tr r="X144" s="2"/>
      </tp>
      <tp t="s">
        <v>N/A</v>
        <stp/>
        <stp>VOLUME</stp>
        <stp>.NDXP250930C20200</stp>
        <tr r="R148" s="2"/>
      </tp>
      <tp t="s">
        <v>N/A</v>
        <stp/>
        <stp>VOLUME</stp>
        <stp>.NDXP250930C19200</stp>
        <tr r="R188" s="2"/>
      </tp>
      <tp t="s">
        <v>N/A</v>
        <stp/>
        <stp>VOLUME</stp>
        <stp>.NDXP250606C19400</stp>
        <tr r="J180" s="2"/>
      </tp>
      <tp t="s">
        <v>N/A</v>
        <stp/>
        <stp>VOLUME</stp>
        <stp>.NDXP250630C19200</stp>
        <tr r="L188" s="2"/>
      </tp>
      <tp>
        <v>57</v>
        <stp/>
        <stp>VOLUME</stp>
        <stp>.NDXP250506C20400</stp>
        <tr r="BA139" s="1"/>
        <tr r="BA139" s="1"/>
      </tp>
      <tp>
        <v>1</v>
        <stp/>
        <stp>VOLUME</stp>
        <stp>.NDXP250530C20200</stp>
        <tr r="I148" s="2"/>
        <tr r="I148" s="2"/>
      </tp>
      <tp t="s">
        <v>N/A</v>
        <stp/>
        <stp>VOLUME</stp>
        <stp>.NDXP250731C19300</stp>
        <tr r="N184" s="2"/>
      </tp>
      <tp t="s">
        <v>N/A</v>
        <stp/>
        <stp>VOLUME</stp>
        <stp>.NDXP250731C20300</stp>
        <tr r="N144" s="2"/>
      </tp>
      <tp>
        <v>1</v>
        <stp/>
        <stp>VOLUME</stp>
        <stp>.NDXP250506C19400</stp>
        <tr r="BA179" s="1"/>
        <tr r="BA179" s="1"/>
      </tp>
      <tp>
        <v>6</v>
        <stp/>
        <stp>VOLUME</stp>
        <stp>.NDXP250507C19500</stp>
        <tr r="D176" s="2"/>
        <tr r="D176" s="2"/>
      </tp>
      <tp t="s">
        <v>N/A</v>
        <stp/>
        <stp>VOLUME</stp>
        <stp>.NDXP250530C19200</stp>
        <tr r="I188" s="2"/>
      </tp>
      <tp t="s">
        <v>N/A</v>
        <stp/>
        <stp>VOLUME</stp>
        <stp>.NDXP250606C20400</stp>
        <tr r="J140" s="2"/>
      </tp>
      <tp t="s">
        <v>N/A</v>
        <stp/>
        <stp>VOLUME</stp>
        <stp>.NDXP250630C20200</stp>
        <tr r="L148" s="2"/>
      </tp>
      <tp t="s">
        <v>N/A</v>
        <stp/>
        <stp>VOLUME</stp>
        <stp>.NDXP251231P19350</stp>
        <tr r="X182" s="2"/>
      </tp>
      <tp t="s">
        <v>N/A</v>
        <stp/>
        <stp>VOLUME</stp>
        <stp>.NDXP251031P20350</stp>
        <tr r="T142" s="2"/>
      </tp>
      <tp t="s">
        <v>N/A</v>
        <stp/>
        <stp>VOLUME</stp>
        <stp>.NDXP251031P19350</stp>
        <tr r="T182" s="2"/>
      </tp>
      <tp t="s">
        <v>N/A</v>
        <stp/>
        <stp>VOLUME</stp>
        <stp>.NDXP251231P20350</stp>
        <tr r="X142" s="2"/>
      </tp>
      <tp t="s">
        <v>N/A</v>
        <stp/>
        <stp>VOLUME</stp>
        <stp>.NDXP250930P20250</stp>
        <tr r="R146" s="2"/>
      </tp>
      <tp t="s">
        <v>N/A</v>
        <stp/>
        <stp>VOLUME</stp>
        <stp>.NDXP250930P19250</stp>
        <tr r="R186" s="2"/>
      </tp>
      <tp t="s">
        <v>N/A</v>
        <stp/>
        <stp>VOLUME</stp>
        <stp>.NDXP250606P19450</stp>
        <tr r="J178" s="2"/>
      </tp>
      <tp t="s">
        <v>N/A</v>
        <stp/>
        <stp>VOLUME</stp>
        <stp>.NDXP250630P19250</stp>
        <tr r="L186" s="2"/>
      </tp>
      <tp t="s">
        <v>N/A</v>
        <stp/>
        <stp>VOLUME</stp>
        <stp>.NDXP250506P20450</stp>
        <tr r="BB137" s="1"/>
      </tp>
      <tp t="s">
        <v>N/A</v>
        <stp/>
        <stp>VOLUME</stp>
        <stp>.NDXP250530P20250</stp>
        <tr r="I146" s="2"/>
      </tp>
      <tp t="s">
        <v>N/A</v>
        <stp/>
        <stp>VOLUME</stp>
        <stp>.NDXP250731P19350</stp>
        <tr r="N182" s="2"/>
      </tp>
      <tp t="s">
        <v>N/A</v>
        <stp/>
        <stp>VOLUME</stp>
        <stp>.NDXP250731P20350</stp>
        <tr r="N142" s="2"/>
      </tp>
      <tp>
        <v>1209</v>
        <stp/>
        <stp>VOLUME</stp>
        <stp>.NDXP250506P19450</stp>
        <tr r="BB177" s="1"/>
        <tr r="BB177" s="1"/>
      </tp>
      <tp>
        <v>60</v>
        <stp/>
        <stp>VOLUME</stp>
        <stp>.NDXP250507P19550</stp>
        <tr r="D174" s="2"/>
        <tr r="D174" s="2"/>
      </tp>
      <tp t="s">
        <v>N/A</v>
        <stp/>
        <stp>VOLUME</stp>
        <stp>.NDXP250530P19250</stp>
        <tr r="I186" s="2"/>
      </tp>
      <tp t="s">
        <v>N/A</v>
        <stp/>
        <stp>VOLUME</stp>
        <stp>.NDXP250606P20450</stp>
        <tr r="J138" s="2"/>
      </tp>
      <tp t="s">
        <v>N/A</v>
        <stp/>
        <stp>VOLUME</stp>
        <stp>.NDXP250630P20250</stp>
        <tr r="L146" s="2"/>
      </tp>
      <tp t="s">
        <v>N/A</v>
        <stp/>
        <stp>VOLUME</stp>
        <stp>.NDXP251031P20375</stp>
        <tr r="T141" s="2"/>
      </tp>
      <tp t="s">
        <v>N/A</v>
        <stp/>
        <stp>VOLUME</stp>
        <stp>.NDXP251231P19375</stp>
        <tr r="X181" s="2"/>
      </tp>
      <tp t="s">
        <v>N/A</v>
        <stp/>
        <stp>VOLUME</stp>
        <stp>.NDXP251231P20375</stp>
        <tr r="X141" s="2"/>
      </tp>
      <tp t="s">
        <v>N/A</v>
        <stp/>
        <stp>VOLUME</stp>
        <stp>.NDXP251031P19375</stp>
        <tr r="T181" s="2"/>
      </tp>
      <tp t="s">
        <v>N/A</v>
        <stp/>
        <stp>VOLUME</stp>
        <stp>.NDXP250930P20275</stp>
        <tr r="R145" s="2"/>
      </tp>
      <tp t="s">
        <v>N/A</v>
        <stp/>
        <stp>VOLUME</stp>
        <stp>.NDXP250930P19275</stp>
        <tr r="R185" s="2"/>
      </tp>
      <tp t="s">
        <v>N/A</v>
        <stp/>
        <stp>VOLUME</stp>
        <stp>.NDXP250731P19375</stp>
        <tr r="N181" s="2"/>
      </tp>
      <tp t="s">
        <v>N/A</v>
        <stp/>
        <stp>VOLUME</stp>
        <stp>.NDXP250606P19475</stp>
        <tr r="J177" s="2"/>
      </tp>
      <tp t="s">
        <v>N/A</v>
        <stp/>
        <stp>VOLUME</stp>
        <stp>.NDXP250630P19275</stp>
        <tr r="L185" s="2"/>
      </tp>
      <tp t="s">
        <v>N/A</v>
        <stp/>
        <stp>VOLUME</stp>
        <stp>.NDXP250530P20275</stp>
        <tr r="I145" s="2"/>
      </tp>
      <tp>
        <v>99</v>
        <stp/>
        <stp>VOLUME</stp>
        <stp>.NDXP250506P19475</stp>
        <tr r="BB176" s="1"/>
        <tr r="BB176" s="1"/>
      </tp>
      <tp>
        <v>7</v>
        <stp/>
        <stp>VOLUME</stp>
        <stp>.NDXP250507P19575</stp>
        <tr r="D173" s="2"/>
        <tr r="D173" s="2"/>
      </tp>
      <tp t="s">
        <v>N/A</v>
        <stp/>
        <stp>VOLUME</stp>
        <stp>.NDXP250530P19275</stp>
        <tr r="I185" s="2"/>
      </tp>
      <tp t="s">
        <v>N/A</v>
        <stp/>
        <stp>VOLUME</stp>
        <stp>.NDXP250630P20275</stp>
        <tr r="L145" s="2"/>
      </tp>
      <tp t="s">
        <v>N/A</v>
        <stp/>
        <stp>VOLUME</stp>
        <stp>.NDXP250731P20375</stp>
        <tr r="N141" s="2"/>
      </tp>
      <tp t="s">
        <v>N/A</v>
        <stp/>
        <stp>VOLUME</stp>
        <stp>.NDXP250930P20200</stp>
        <tr r="R148" s="2"/>
      </tp>
      <tp t="s">
        <v>N/A</v>
        <stp/>
        <stp>VOLUME</stp>
        <stp>.NDXP250930P19200</stp>
        <tr r="R188" s="2"/>
      </tp>
      <tp>
        <v>1</v>
        <stp/>
        <stp>VOLUME</stp>
        <stp>.NDXP250606P19400</stp>
        <tr r="J180" s="2"/>
        <tr r="J180" s="2"/>
      </tp>
      <tp t="s">
        <v>N/A</v>
        <stp/>
        <stp>VOLUME</stp>
        <stp>.NDXP250630P19200</stp>
        <tr r="L188" s="2"/>
      </tp>
      <tp>
        <v>1</v>
        <stp/>
        <stp>VOLUME</stp>
        <stp>.NDXP250506P20400</stp>
        <tr r="BB139" s="1"/>
        <tr r="BB139" s="1"/>
      </tp>
      <tp t="s">
        <v>N/A</v>
        <stp/>
        <stp>VOLUME</stp>
        <stp>.NDXP250530P20200</stp>
        <tr r="I148" s="2"/>
      </tp>
      <tp t="s">
        <v>N/A</v>
        <stp/>
        <stp>VOLUME</stp>
        <stp>.NDXP250731P19300</stp>
        <tr r="N184" s="2"/>
      </tp>
      <tp t="s">
        <v>N/A</v>
        <stp/>
        <stp>VOLUME</stp>
        <stp>.NDXP250731P20300</stp>
        <tr r="N144" s="2"/>
      </tp>
      <tp>
        <v>2311</v>
        <stp/>
        <stp>VOLUME</stp>
        <stp>.NDXP250506P19400</stp>
        <tr r="BB179" s="1"/>
        <tr r="BB179" s="1"/>
      </tp>
      <tp>
        <v>30</v>
        <stp/>
        <stp>VOLUME</stp>
        <stp>.NDXP250507P19500</stp>
        <tr r="D176" s="2"/>
        <tr r="D176" s="2"/>
      </tp>
      <tp t="s">
        <v>N/A</v>
        <stp/>
        <stp>VOLUME</stp>
        <stp>.NDXP250530P19200</stp>
        <tr r="I188" s="2"/>
      </tp>
      <tp t="s">
        <v>N/A</v>
        <stp/>
        <stp>VOLUME</stp>
        <stp>.NDXP250606P20400</stp>
        <tr r="J140" s="2"/>
      </tp>
      <tp t="s">
        <v>N/A</v>
        <stp/>
        <stp>VOLUME</stp>
        <stp>.NDXP250630P20200</stp>
        <tr r="L148" s="2"/>
      </tp>
      <tp t="s">
        <v>N/A</v>
        <stp/>
        <stp>VOLUME</stp>
        <stp>.NDXP251231P19300</stp>
        <tr r="X184" s="2"/>
      </tp>
      <tp t="s">
        <v>N/A</v>
        <stp/>
        <stp>VOLUME</stp>
        <stp>.NDXP251031P20300</stp>
        <tr r="T144" s="2"/>
      </tp>
      <tp t="s">
        <v>N/A</v>
        <stp/>
        <stp>VOLUME</stp>
        <stp>.NDXP251031P19300</stp>
        <tr r="T184" s="2"/>
      </tp>
      <tp t="s">
        <v>N/A</v>
        <stp/>
        <stp>VOLUME</stp>
        <stp>.NDXP251231P20300</stp>
        <tr r="X144" s="2"/>
      </tp>
      <tp t="s">
        <v>N/A</v>
        <stp/>
        <stp>VOLUME</stp>
        <stp>.NDXP250930P20225</stp>
        <tr r="R147" s="2"/>
      </tp>
      <tp t="s">
        <v>N/A</v>
        <stp/>
        <stp>VOLUME</stp>
        <stp>.NDXP250930P19225</stp>
        <tr r="R187" s="2"/>
      </tp>
      <tp t="s">
        <v>N/A</v>
        <stp/>
        <stp>VOLUME</stp>
        <stp>.NDXP250731P19325</stp>
        <tr r="N183" s="2"/>
      </tp>
      <tp t="s">
        <v>N/A</v>
        <stp/>
        <stp>VOLUME</stp>
        <stp>.NDXP250606P19425</stp>
        <tr r="J179" s="2"/>
      </tp>
      <tp t="s">
        <v>N/A</v>
        <stp/>
        <stp>VOLUME</stp>
        <stp>.NDXP250630P19225</stp>
        <tr r="L187" s="2"/>
      </tp>
      <tp t="s">
        <v>N/A</v>
        <stp/>
        <stp>VOLUME</stp>
        <stp>.NDXP250506P20425</stp>
        <tr r="BB138" s="1"/>
      </tp>
      <tp t="s">
        <v>N/A</v>
        <stp/>
        <stp>VOLUME</stp>
        <stp>.NDXP250530P20225</stp>
        <tr r="I147" s="2"/>
      </tp>
      <tp>
        <v>117</v>
        <stp/>
        <stp>VOLUME</stp>
        <stp>.NDXP250506P19425</stp>
        <tr r="BB178" s="1"/>
        <tr r="BB178" s="1"/>
      </tp>
      <tp>
        <v>20</v>
        <stp/>
        <stp>VOLUME</stp>
        <stp>.NDXP250507P19525</stp>
        <tr r="D175" s="2"/>
        <tr r="D175" s="2"/>
      </tp>
      <tp t="s">
        <v>N/A</v>
        <stp/>
        <stp>VOLUME</stp>
        <stp>.NDXP250530P19225</stp>
        <tr r="I187" s="2"/>
      </tp>
      <tp t="s">
        <v>N/A</v>
        <stp/>
        <stp>VOLUME</stp>
        <stp>.NDXP250606P20425</stp>
        <tr r="J139" s="2"/>
      </tp>
      <tp t="s">
        <v>N/A</v>
        <stp/>
        <stp>VOLUME</stp>
        <stp>.NDXP250630P20225</stp>
        <tr r="L147" s="2"/>
      </tp>
      <tp t="s">
        <v>N/A</v>
        <stp/>
        <stp>VOLUME</stp>
        <stp>.NDXP250731P20325</stp>
        <tr r="N143" s="2"/>
      </tp>
      <tp t="s">
        <v>N/A</v>
        <stp/>
        <stp>VOLUME</stp>
        <stp>.NDXP251031P20325</stp>
        <tr r="T143" s="2"/>
      </tp>
      <tp t="s">
        <v>N/A</v>
        <stp/>
        <stp>VOLUME</stp>
        <stp>.NDXP251231P19325</stp>
        <tr r="X183" s="2"/>
      </tp>
      <tp t="s">
        <v>N/A</v>
        <stp/>
        <stp>VOLUME</stp>
        <stp>.NDXP251231P20325</stp>
        <tr r="X143" s="2"/>
      </tp>
      <tp t="s">
        <v>N/A</v>
        <stp/>
        <stp>VOLUME</stp>
        <stp>.NDXP251031P19325</stp>
        <tr r="T183" s="2"/>
      </tp>
      <tp>
        <v>6</v>
        <stp/>
        <stp>OPEN_INT</stp>
        <stp>.NDXP250509C19300</stp>
        <tr r="AU183" s="1"/>
        <tr r="AU183" s="1"/>
      </tp>
      <tp>
        <v>5</v>
        <stp/>
        <stp>OPEN_INT</stp>
        <stp>.NDXP250509C20300</stp>
        <tr r="AU143" s="1"/>
        <tr r="AU143" s="1"/>
      </tp>
      <tp>
        <v>1</v>
        <stp/>
        <stp>OPEN_INT</stp>
        <stp>.NDXP250509C19325</stp>
        <tr r="AU182" s="1"/>
        <tr r="AU182" s="1"/>
      </tp>
      <tp>
        <v>3</v>
        <stp/>
        <stp>OPEN_INT</stp>
        <stp>.NDXP250509C20325</stp>
        <tr r="AU142" s="1"/>
        <tr r="AU142" s="1"/>
      </tp>
      <tp>
        <v>4</v>
        <stp/>
        <stp>OPEN_INT</stp>
        <stp>.NDXP250509C19350</stp>
        <tr r="AU181" s="1"/>
        <tr r="AU181" s="1"/>
      </tp>
      <tp>
        <v>8</v>
        <stp/>
        <stp>OPEN_INT</stp>
        <stp>.NDXP250509C20350</stp>
        <tr r="AU141" s="1"/>
        <tr r="AU141" s="1"/>
      </tp>
      <tp>
        <v>0</v>
        <stp/>
        <stp>OPEN_INT</stp>
        <stp>.NDXP250509C19375</stp>
        <tr r="AU180" s="1"/>
        <tr r="AU180" s="1"/>
      </tp>
      <tp>
        <v>8</v>
        <stp/>
        <stp>OPEN_INT</stp>
        <stp>.NDXP250509C20375</stp>
        <tr r="AU140" s="1"/>
        <tr r="AU140" s="1"/>
      </tp>
      <tp>
        <v>21</v>
        <stp/>
        <stp>OPEN_INT</stp>
        <stp>.NDXP250509P19325</stp>
        <tr r="AV182" s="1"/>
        <tr r="AV182" s="1"/>
      </tp>
      <tp>
        <v>0</v>
        <stp/>
        <stp>OPEN_INT</stp>
        <stp>.NDXP250509P20325</stp>
        <tr r="AV142" s="1"/>
        <tr r="AV142" s="1"/>
      </tp>
      <tp>
        <v>18</v>
        <stp/>
        <stp>OPEN_INT</stp>
        <stp>.NDXP250509P19300</stp>
        <tr r="AV183" s="1"/>
        <tr r="AV183" s="1"/>
      </tp>
      <tp>
        <v>2</v>
        <stp/>
        <stp>OPEN_INT</stp>
        <stp>.NDXP250509P20300</stp>
        <tr r="AV143" s="1"/>
        <tr r="AV143" s="1"/>
      </tp>
      <tp>
        <v>26</v>
        <stp/>
        <stp>OPEN_INT</stp>
        <stp>.NDXP250509P19375</stp>
        <tr r="AV180" s="1"/>
        <tr r="AV180" s="1"/>
      </tp>
      <tp>
        <v>1</v>
        <stp/>
        <stp>OPEN_INT</stp>
        <stp>.NDXP250509P20375</stp>
        <tr r="AV140" s="1"/>
        <tr r="AV140" s="1"/>
      </tp>
      <tp>
        <v>35</v>
        <stp/>
        <stp>OPEN_INT</stp>
        <stp>.NDXP250509P19350</stp>
        <tr r="AV181" s="1"/>
        <tr r="AV181" s="1"/>
      </tp>
      <tp>
        <v>0</v>
        <stp/>
        <stp>OPEN_INT</stp>
        <stp>.NDXP250509P20350</stp>
        <tr r="AV141" s="1"/>
        <tr r="AV141" s="1"/>
      </tp>
      <tp>
        <v>-0.13</v>
        <stp/>
        <stp>DELTA</stp>
        <stp>.NDXP250506P19625</stp>
        <tr r="CE170" s="1"/>
        <tr r="CE170" s="1"/>
      </tp>
      <tp>
        <v>-0.6</v>
        <stp/>
        <stp>DELTA</stp>
        <stp>.NDXP250509P19925</stp>
        <tr r="CG158" s="1"/>
        <tr r="CG158" s="1"/>
      </tp>
      <tp>
        <v>0</v>
        <stp/>
        <stp>DELTA</stp>
        <stp>.NDXP250506P19600</stp>
        <tr r="CE171" s="1"/>
        <tr r="CE171" s="1"/>
      </tp>
      <tp>
        <v>-0.57999999999999996</v>
        <stp/>
        <stp>DELTA</stp>
        <stp>.NDXP250509P19900</stp>
        <tr r="CG159" s="1"/>
        <tr r="CG159" s="1"/>
      </tp>
      <tp>
        <v>-0.11</v>
        <stp/>
        <stp>DELTA</stp>
        <stp>.NDXP250506P19675</stp>
        <tr r="CE168" s="1"/>
        <tr r="CE168" s="1"/>
      </tp>
      <tp>
        <v>-0.64</v>
        <stp/>
        <stp>DELTA</stp>
        <stp>.NDXP250509P19975</stp>
        <tr r="CG156" s="1"/>
        <tr r="CG156" s="1"/>
      </tp>
      <tp>
        <v>0</v>
        <stp/>
        <stp>DELTA</stp>
        <stp>.NDXP250506P19650</stp>
        <tr r="CE169" s="1"/>
        <tr r="CE169" s="1"/>
      </tp>
      <tp>
        <v>-0.62</v>
        <stp/>
        <stp>DELTA</stp>
        <stp>.NDXP250509P19950</stp>
        <tr r="CG157" s="1"/>
        <tr r="CG157" s="1"/>
      </tp>
      <tp>
        <v>1</v>
        <stp/>
        <stp>DELTA</stp>
        <stp>.NDXP250506C19600</stp>
        <tr r="CD171" s="1"/>
        <tr r="CD171" s="1"/>
      </tp>
      <tp>
        <v>0.43</v>
        <stp/>
        <stp>DELTA</stp>
        <stp>.NDXP250509C19900</stp>
        <tr r="CF159" s="1"/>
        <tr r="CF159" s="1"/>
      </tp>
      <tp>
        <v>1</v>
        <stp/>
        <stp>DELTA</stp>
        <stp>.NDXP250506C19625</stp>
        <tr r="CD170" s="1"/>
        <tr r="CD170" s="1"/>
      </tp>
      <tp>
        <v>0.41</v>
        <stp/>
        <stp>DELTA</stp>
        <stp>.NDXP250509C19925</stp>
        <tr r="CF158" s="1"/>
        <tr r="CF158" s="1"/>
      </tp>
      <tp>
        <v>1</v>
        <stp/>
        <stp>DELTA</stp>
        <stp>.NDXP250506C19650</stp>
        <tr r="CD169" s="1"/>
        <tr r="CD169" s="1"/>
      </tp>
      <tp>
        <v>0.39</v>
        <stp/>
        <stp>DELTA</stp>
        <stp>.NDXP250509C19950</stp>
        <tr r="CF157" s="1"/>
        <tr r="CF157" s="1"/>
      </tp>
      <tp>
        <v>1</v>
        <stp/>
        <stp>DELTA</stp>
        <stp>.NDXP250506C19675</stp>
        <tr r="CD168" s="1"/>
        <tr r="CD168" s="1"/>
      </tp>
      <tp>
        <v>0.37</v>
        <stp/>
        <stp>DELTA</stp>
        <stp>.NDXP250509C19975</stp>
        <tr r="CF156" s="1"/>
        <tr r="CF156" s="1"/>
      </tp>
      <tp t="s">
        <v>N/A</v>
        <stp/>
        <stp>VOLUME</stp>
        <stp>.NDXP250930C20375</stp>
        <tr r="R141" s="2"/>
      </tp>
      <tp t="s">
        <v>N/A</v>
        <stp/>
        <stp>VOLUME</stp>
        <stp>.NDXP250930C19375</stp>
        <tr r="R181" s="2"/>
      </tp>
      <tp t="s">
        <v>N/A</v>
        <stp/>
        <stp>VOLUME</stp>
        <stp>.NDXP250731C19275</stp>
        <tr r="N185" s="2"/>
      </tp>
      <tp t="s">
        <v>N/A</v>
        <stp/>
        <stp>VOLUME</stp>
        <stp>.NDXP250606C19575</stp>
        <tr r="J173" s="2"/>
      </tp>
      <tp t="s">
        <v>N/A</v>
        <stp/>
        <stp>VOLUME</stp>
        <stp>.NDXP250630C19375</stp>
        <tr r="L181" s="2"/>
      </tp>
      <tp t="s">
        <v>N/A</v>
        <stp/>
        <stp>VOLUME</stp>
        <stp>.NDXP250530C20375</stp>
        <tr r="I141" s="2"/>
      </tp>
      <tp t="s">
        <v>N/A</v>
        <stp/>
        <stp>VOLUME</stp>
        <stp>.NDXP250506C19575</stp>
        <tr r="BA172" s="1"/>
      </tp>
      <tp t="s">
        <v>N/A</v>
        <stp/>
        <stp>VOLUME</stp>
        <stp>.NDXP250507C19475</stp>
        <tr r="D177" s="2"/>
      </tp>
      <tp t="s">
        <v>N/A</v>
        <stp/>
        <stp>VOLUME</stp>
        <stp>.NDXP250530C19375</stp>
        <tr r="I181" s="2"/>
      </tp>
      <tp t="s">
        <v>N/A</v>
        <stp/>
        <stp>VOLUME</stp>
        <stp>.NDXP250630C20375</stp>
        <tr r="L141" s="2"/>
      </tp>
      <tp t="s">
        <v>N/A</v>
        <stp/>
        <stp>VOLUME</stp>
        <stp>.NDXP250731C20275</stp>
        <tr r="N145" s="2"/>
      </tp>
      <tp t="s">
        <v>N/A</v>
        <stp/>
        <stp>VOLUME</stp>
        <stp>.NDXP251031C20275</stp>
        <tr r="T145" s="2"/>
      </tp>
      <tp t="s">
        <v>N/A</v>
        <stp/>
        <stp>VOLUME</stp>
        <stp>.NDXP251231C19275</stp>
        <tr r="X185" s="2"/>
      </tp>
      <tp t="s">
        <v>N/A</v>
        <stp/>
        <stp>VOLUME</stp>
        <stp>.NDXP251231C20275</stp>
        <tr r="X145" s="2"/>
      </tp>
      <tp t="s">
        <v>N/A</v>
        <stp/>
        <stp>VOLUME</stp>
        <stp>.NDXP251031C19275</stp>
        <tr r="T185" s="2"/>
      </tp>
      <tp t="s">
        <v>N/A</v>
        <stp/>
        <stp>VOLUME</stp>
        <stp>.NDXP250930C20350</stp>
        <tr r="R142" s="2"/>
      </tp>
      <tp t="s">
        <v>N/A</v>
        <stp/>
        <stp>VOLUME</stp>
        <stp>.NDXP250930C19350</stp>
        <tr r="R182" s="2"/>
      </tp>
      <tp t="s">
        <v>N/A</v>
        <stp/>
        <stp>VOLUME</stp>
        <stp>.NDXP250606C19550</stp>
        <tr r="J174" s="2"/>
      </tp>
      <tp t="s">
        <v>N/A</v>
        <stp/>
        <stp>VOLUME</stp>
        <stp>.NDXP250630C19350</stp>
        <tr r="L182" s="2"/>
      </tp>
      <tp>
        <v>4</v>
        <stp/>
        <stp>VOLUME</stp>
        <stp>.NDXP250507C20450</stp>
        <tr r="D138" s="2"/>
        <tr r="D138" s="2"/>
      </tp>
      <tp t="s">
        <v>N/A</v>
        <stp/>
        <stp>VOLUME</stp>
        <stp>.NDXP250530C20350</stp>
        <tr r="I142" s="2"/>
      </tp>
      <tp t="s">
        <v>N/A</v>
        <stp/>
        <stp>VOLUME</stp>
        <stp>.NDXP250731C19250</stp>
        <tr r="N186" s="2"/>
      </tp>
      <tp t="s">
        <v>N/A</v>
        <stp/>
        <stp>VOLUME</stp>
        <stp>.NDXP250731C20250</stp>
        <tr r="N146" s="2"/>
      </tp>
      <tp>
        <v>9</v>
        <stp/>
        <stp>VOLUME</stp>
        <stp>.NDXP250506C19550</stp>
        <tr r="BA173" s="1"/>
        <tr r="BA173" s="1"/>
      </tp>
      <tp>
        <v>1</v>
        <stp/>
        <stp>VOLUME</stp>
        <stp>.NDXP250507C19450</stp>
        <tr r="D178" s="2"/>
        <tr r="D178" s="2"/>
      </tp>
      <tp t="s">
        <v>N/A</v>
        <stp/>
        <stp>VOLUME</stp>
        <stp>.NDXP250530C19350</stp>
        <tr r="I182" s="2"/>
      </tp>
      <tp t="s">
        <v>N/A</v>
        <stp/>
        <stp>VOLUME</stp>
        <stp>.NDXP250630C20350</stp>
        <tr r="L142" s="2"/>
      </tp>
      <tp t="s">
        <v>N/A</v>
        <stp/>
        <stp>VOLUME</stp>
        <stp>.NDXP251231C19250</stp>
        <tr r="X186" s="2"/>
      </tp>
      <tp t="s">
        <v>N/A</v>
        <stp/>
        <stp>VOLUME</stp>
        <stp>.NDXP251031C20250</stp>
        <tr r="T146" s="2"/>
      </tp>
      <tp t="s">
        <v>N/A</v>
        <stp/>
        <stp>VOLUME</stp>
        <stp>.NDXP251031C19250</stp>
        <tr r="T186" s="2"/>
      </tp>
      <tp t="s">
        <v>N/A</v>
        <stp/>
        <stp>VOLUME</stp>
        <stp>.NDXP251231C20250</stp>
        <tr r="X146" s="2"/>
      </tp>
      <tp t="s">
        <v>N/A</v>
        <stp/>
        <stp>VOLUME</stp>
        <stp>.NDXP251031C20225</stp>
        <tr r="T147" s="2"/>
      </tp>
      <tp t="s">
        <v>N/A</v>
        <stp/>
        <stp>VOLUME</stp>
        <stp>.NDXP251231C19225</stp>
        <tr r="X187" s="2"/>
      </tp>
      <tp t="s">
        <v>N/A</v>
        <stp/>
        <stp>VOLUME</stp>
        <stp>.NDXP251231C20225</stp>
        <tr r="X147" s="2"/>
      </tp>
      <tp t="s">
        <v>N/A</v>
        <stp/>
        <stp>VOLUME</stp>
        <stp>.NDXP251031C19225</stp>
        <tr r="T187" s="2"/>
      </tp>
      <tp t="s">
        <v>N/A</v>
        <stp/>
        <stp>VOLUME</stp>
        <stp>.NDXP250930C20325</stp>
        <tr r="R143" s="2"/>
      </tp>
      <tp t="s">
        <v>N/A</v>
        <stp/>
        <stp>VOLUME</stp>
        <stp>.NDXP250930C19325</stp>
        <tr r="R183" s="2"/>
      </tp>
      <tp t="s">
        <v>N/A</v>
        <stp/>
        <stp>VOLUME</stp>
        <stp>.NDXP250731C19225</stp>
        <tr r="N187" s="2"/>
      </tp>
      <tp t="s">
        <v>N/A</v>
        <stp/>
        <stp>VOLUME</stp>
        <stp>.NDXP250606C19525</stp>
        <tr r="J175" s="2"/>
      </tp>
      <tp t="s">
        <v>N/A</v>
        <stp/>
        <stp>VOLUME</stp>
        <stp>.NDXP250630C19325</stp>
        <tr r="L183" s="2"/>
      </tp>
      <tp>
        <v>3</v>
        <stp/>
        <stp>VOLUME</stp>
        <stp>.NDXP250507C20425</stp>
        <tr r="D139" s="2"/>
        <tr r="D139" s="2"/>
      </tp>
      <tp t="s">
        <v>N/A</v>
        <stp/>
        <stp>VOLUME</stp>
        <stp>.NDXP250530C20325</stp>
        <tr r="I143" s="2"/>
      </tp>
      <tp t="s">
        <v>N/A</v>
        <stp/>
        <stp>VOLUME</stp>
        <stp>.NDXP250506C19525</stp>
        <tr r="BA174" s="1"/>
      </tp>
      <tp t="s">
        <v>N/A</v>
        <stp/>
        <stp>VOLUME</stp>
        <stp>.NDXP250507C19425</stp>
        <tr r="D179" s="2"/>
      </tp>
      <tp t="s">
        <v>N/A</v>
        <stp/>
        <stp>VOLUME</stp>
        <stp>.NDXP250530C19325</stp>
        <tr r="I183" s="2"/>
      </tp>
      <tp t="s">
        <v>N/A</v>
        <stp/>
        <stp>VOLUME</stp>
        <stp>.NDXP250630C20325</stp>
        <tr r="L143" s="2"/>
      </tp>
      <tp t="s">
        <v>N/A</v>
        <stp/>
        <stp>VOLUME</stp>
        <stp>.NDXP250731C20225</stp>
        <tr r="N147" s="2"/>
      </tp>
      <tp t="s">
        <v>N/A</v>
        <stp/>
        <stp>VOLUME</stp>
        <stp>.NDXP251231C19200</stp>
        <tr r="X188" s="2"/>
      </tp>
      <tp t="s">
        <v>N/A</v>
        <stp/>
        <stp>VOLUME</stp>
        <stp>.NDXP251031C20200</stp>
        <tr r="T148" s="2"/>
      </tp>
      <tp t="s">
        <v>N/A</v>
        <stp/>
        <stp>VOLUME</stp>
        <stp>.NDXP251031C19200</stp>
        <tr r="T188" s="2"/>
      </tp>
      <tp t="s">
        <v>N/A</v>
        <stp/>
        <stp>VOLUME</stp>
        <stp>.NDXP251231C20200</stp>
        <tr r="X148" s="2"/>
      </tp>
      <tp t="s">
        <v>N/A</v>
        <stp/>
        <stp>VOLUME</stp>
        <stp>.NDXP250930C20300</stp>
        <tr r="R144" s="2"/>
      </tp>
      <tp t="s">
        <v>N/A</v>
        <stp/>
        <stp>VOLUME</stp>
        <stp>.NDXP250930C19300</stp>
        <tr r="R184" s="2"/>
      </tp>
      <tp t="s">
        <v>N/A</v>
        <stp/>
        <stp>VOLUME</stp>
        <stp>.NDXP250606C19500</stp>
        <tr r="J176" s="2"/>
      </tp>
      <tp t="s">
        <v>N/A</v>
        <stp/>
        <stp>VOLUME</stp>
        <stp>.NDXP250630C19300</stp>
        <tr r="L184" s="2"/>
      </tp>
      <tp>
        <v>13</v>
        <stp/>
        <stp>VOLUME</stp>
        <stp>.NDXP250507C20400</stp>
        <tr r="D140" s="2"/>
        <tr r="D140" s="2"/>
      </tp>
      <tp>
        <v>6</v>
        <stp/>
        <stp>VOLUME</stp>
        <stp>.NDXP250530C20300</stp>
        <tr r="I144" s="2"/>
        <tr r="I144" s="2"/>
      </tp>
      <tp t="s">
        <v>N/A</v>
        <stp/>
        <stp>VOLUME</stp>
        <stp>.NDXP250731C19200</stp>
        <tr r="N188" s="2"/>
      </tp>
      <tp t="s">
        <v>N/A</v>
        <stp/>
        <stp>VOLUME</stp>
        <stp>.NDXP250731C20200</stp>
        <tr r="N148" s="2"/>
      </tp>
      <tp>
        <v>15</v>
        <stp/>
        <stp>VOLUME</stp>
        <stp>.NDXP250506C19500</stp>
        <tr r="BA175" s="1"/>
        <tr r="BA175" s="1"/>
      </tp>
      <tp t="s">
        <v>N/A</v>
        <stp/>
        <stp>VOLUME</stp>
        <stp>.NDXP250507C19400</stp>
        <tr r="D180" s="2"/>
      </tp>
      <tp t="s">
        <v>N/A</v>
        <stp/>
        <stp>VOLUME</stp>
        <stp>.NDXP250530C19300</stp>
        <tr r="I184" s="2"/>
      </tp>
      <tp t="s">
        <v>N/A</v>
        <stp/>
        <stp>VOLUME</stp>
        <stp>.NDXP250630C20300</stp>
        <tr r="L144" s="2"/>
      </tp>
      <tp t="s">
        <v>N/A</v>
        <stp/>
        <stp>VOLUME</stp>
        <stp>.NDXP251231P19250</stp>
        <tr r="X186" s="2"/>
      </tp>
      <tp t="s">
        <v>N/A</v>
        <stp/>
        <stp>VOLUME</stp>
        <stp>.NDXP251031P20250</stp>
        <tr r="T146" s="2"/>
      </tp>
      <tp t="s">
        <v>N/A</v>
        <stp/>
        <stp>VOLUME</stp>
        <stp>.NDXP251031P19250</stp>
        <tr r="T186" s="2"/>
      </tp>
      <tp t="s">
        <v>N/A</v>
        <stp/>
        <stp>VOLUME</stp>
        <stp>.NDXP251231P20250</stp>
        <tr r="X146" s="2"/>
      </tp>
      <tp t="s">
        <v>N/A</v>
        <stp/>
        <stp>VOLUME</stp>
        <stp>.NDXP250930P20350</stp>
        <tr r="R142" s="2"/>
      </tp>
      <tp t="s">
        <v>N/A</v>
        <stp/>
        <stp>VOLUME</stp>
        <stp>.NDXP250930P19350</stp>
        <tr r="R182" s="2"/>
      </tp>
      <tp t="s">
        <v>N/A</v>
        <stp/>
        <stp>VOLUME</stp>
        <stp>.NDXP250606P19550</stp>
        <tr r="J174" s="2"/>
      </tp>
      <tp t="s">
        <v>N/A</v>
        <stp/>
        <stp>VOLUME</stp>
        <stp>.NDXP250630P19350</stp>
        <tr r="L182" s="2"/>
      </tp>
      <tp t="s">
        <v>N/A</v>
        <stp/>
        <stp>VOLUME</stp>
        <stp>.NDXP250507P20450</stp>
        <tr r="D138" s="2"/>
      </tp>
      <tp t="s">
        <v>N/A</v>
        <stp/>
        <stp>VOLUME</stp>
        <stp>.NDXP250530P20350</stp>
        <tr r="I142" s="2"/>
      </tp>
      <tp t="s">
        <v>N/A</v>
        <stp/>
        <stp>VOLUME</stp>
        <stp>.NDXP250731P19250</stp>
        <tr r="N186" s="2"/>
      </tp>
      <tp t="s">
        <v>N/A</v>
        <stp/>
        <stp>VOLUME</stp>
        <stp>.NDXP250731P20250</stp>
        <tr r="N146" s="2"/>
      </tp>
      <tp>
        <v>413</v>
        <stp/>
        <stp>VOLUME</stp>
        <stp>.NDXP250506P19550</stp>
        <tr r="BB173" s="1"/>
        <tr r="BB173" s="1"/>
      </tp>
      <tp>
        <v>11</v>
        <stp/>
        <stp>VOLUME</stp>
        <stp>.NDXP250507P19450</stp>
        <tr r="D178" s="2"/>
        <tr r="D178" s="2"/>
      </tp>
      <tp t="s">
        <v>N/A</v>
        <stp/>
        <stp>VOLUME</stp>
        <stp>.NDXP250530P19350</stp>
        <tr r="I182" s="2"/>
      </tp>
      <tp t="s">
        <v>N/A</v>
        <stp/>
        <stp>VOLUME</stp>
        <stp>.NDXP250630P20350</stp>
        <tr r="L142" s="2"/>
      </tp>
      <tp t="s">
        <v>N/A</v>
        <stp/>
        <stp>VOLUME</stp>
        <stp>.NDXP251031P20275</stp>
        <tr r="T145" s="2"/>
      </tp>
      <tp t="s">
        <v>N/A</v>
        <stp/>
        <stp>VOLUME</stp>
        <stp>.NDXP251231P19275</stp>
        <tr r="X185" s="2"/>
      </tp>
      <tp t="s">
        <v>N/A</v>
        <stp/>
        <stp>VOLUME</stp>
        <stp>.NDXP251231P20275</stp>
        <tr r="X145" s="2"/>
      </tp>
      <tp t="s">
        <v>N/A</v>
        <stp/>
        <stp>VOLUME</stp>
        <stp>.NDXP251031P19275</stp>
        <tr r="T185" s="2"/>
      </tp>
      <tp t="s">
        <v>N/A</v>
        <stp/>
        <stp>VOLUME</stp>
        <stp>.NDXP250930P20375</stp>
        <tr r="R141" s="2"/>
      </tp>
      <tp t="s">
        <v>N/A</v>
        <stp/>
        <stp>VOLUME</stp>
        <stp>.NDXP250930P19375</stp>
        <tr r="R181" s="2"/>
      </tp>
      <tp t="s">
        <v>N/A</v>
        <stp/>
        <stp>VOLUME</stp>
        <stp>.NDXP250731P19275</stp>
        <tr r="N185" s="2"/>
      </tp>
      <tp t="s">
        <v>N/A</v>
        <stp/>
        <stp>VOLUME</stp>
        <stp>.NDXP250606P19575</stp>
        <tr r="J173" s="2"/>
      </tp>
      <tp t="s">
        <v>N/A</v>
        <stp/>
        <stp>VOLUME</stp>
        <stp>.NDXP250630P19375</stp>
        <tr r="L181" s="2"/>
      </tp>
      <tp t="s">
        <v>N/A</v>
        <stp/>
        <stp>VOLUME</stp>
        <stp>.NDXP250530P20375</stp>
        <tr r="I141" s="2"/>
      </tp>
      <tp>
        <v>125</v>
        <stp/>
        <stp>VOLUME</stp>
        <stp>.NDXP250506P19575</stp>
        <tr r="BB172" s="1"/>
        <tr r="BB172" s="1"/>
      </tp>
      <tp>
        <v>24</v>
        <stp/>
        <stp>VOLUME</stp>
        <stp>.NDXP250507P19475</stp>
        <tr r="D177" s="2"/>
        <tr r="D177" s="2"/>
      </tp>
      <tp t="s">
        <v>N/A</v>
        <stp/>
        <stp>VOLUME</stp>
        <stp>.NDXP250530P19375</stp>
        <tr r="I181" s="2"/>
      </tp>
      <tp t="s">
        <v>N/A</v>
        <stp/>
        <stp>VOLUME</stp>
        <stp>.NDXP250630P20375</stp>
        <tr r="L141" s="2"/>
      </tp>
      <tp t="s">
        <v>N/A</v>
        <stp/>
        <stp>VOLUME</stp>
        <stp>.NDXP250731P20275</stp>
        <tr r="N145" s="2"/>
      </tp>
      <tp t="s">
        <v>N/A</v>
        <stp/>
        <stp>VOLUME</stp>
        <stp>.NDXP250930P20300</stp>
        <tr r="R144" s="2"/>
      </tp>
      <tp t="s">
        <v>N/A</v>
        <stp/>
        <stp>VOLUME</stp>
        <stp>.NDXP250930P19300</stp>
        <tr r="R184" s="2"/>
      </tp>
      <tp t="s">
        <v>N/A</v>
        <stp/>
        <stp>VOLUME</stp>
        <stp>.NDXP250606P19500</stp>
        <tr r="J176" s="2"/>
      </tp>
      <tp t="s">
        <v>N/A</v>
        <stp/>
        <stp>VOLUME</stp>
        <stp>.NDXP250630P19300</stp>
        <tr r="L184" s="2"/>
      </tp>
      <tp t="s">
        <v>N/A</v>
        <stp/>
        <stp>VOLUME</stp>
        <stp>.NDXP250507P20400</stp>
        <tr r="D140" s="2"/>
      </tp>
      <tp t="s">
        <v>N/A</v>
        <stp/>
        <stp>VOLUME</stp>
        <stp>.NDXP250530P20300</stp>
        <tr r="I144" s="2"/>
      </tp>
      <tp t="s">
        <v>N/A</v>
        <stp/>
        <stp>VOLUME</stp>
        <stp>.NDXP250731P19200</stp>
        <tr r="N188" s="2"/>
      </tp>
      <tp t="s">
        <v>N/A</v>
        <stp/>
        <stp>VOLUME</stp>
        <stp>.NDXP250731P20200</stp>
        <tr r="N148" s="2"/>
      </tp>
      <tp>
        <v>1231</v>
        <stp/>
        <stp>VOLUME</stp>
        <stp>.NDXP250506P19500</stp>
        <tr r="BB175" s="1"/>
        <tr r="BB175" s="1"/>
      </tp>
      <tp>
        <v>124</v>
        <stp/>
        <stp>VOLUME</stp>
        <stp>.NDXP250507P19400</stp>
        <tr r="D180" s="2"/>
        <tr r="D180" s="2"/>
      </tp>
      <tp t="s">
        <v>N/A</v>
        <stp/>
        <stp>VOLUME</stp>
        <stp>.NDXP250530P19300</stp>
        <tr r="I184" s="2"/>
      </tp>
      <tp t="s">
        <v>N/A</v>
        <stp/>
        <stp>VOLUME</stp>
        <stp>.NDXP250630P20300</stp>
        <tr r="L144" s="2"/>
      </tp>
      <tp t="s">
        <v>N/A</v>
        <stp/>
        <stp>VOLUME</stp>
        <stp>.NDXP251231P19200</stp>
        <tr r="X188" s="2"/>
      </tp>
      <tp t="s">
        <v>N/A</v>
        <stp/>
        <stp>VOLUME</stp>
        <stp>.NDXP251031P20200</stp>
        <tr r="T148" s="2"/>
      </tp>
      <tp t="s">
        <v>N/A</v>
        <stp/>
        <stp>VOLUME</stp>
        <stp>.NDXP251031P19200</stp>
        <tr r="T188" s="2"/>
      </tp>
      <tp t="s">
        <v>N/A</v>
        <stp/>
        <stp>VOLUME</stp>
        <stp>.NDXP251231P20200</stp>
        <tr r="X148" s="2"/>
      </tp>
      <tp t="s">
        <v>N/A</v>
        <stp/>
        <stp>VOLUME</stp>
        <stp>.NDXP250930P20325</stp>
        <tr r="R143" s="2"/>
      </tp>
      <tp t="s">
        <v>N/A</v>
        <stp/>
        <stp>VOLUME</stp>
        <stp>.NDXP250930P19325</stp>
        <tr r="R183" s="2"/>
      </tp>
      <tp t="s">
        <v>N/A</v>
        <stp/>
        <stp>VOLUME</stp>
        <stp>.NDXP250731P19225</stp>
        <tr r="N187" s="2"/>
      </tp>
      <tp t="s">
        <v>N/A</v>
        <stp/>
        <stp>VOLUME</stp>
        <stp>.NDXP250606P19525</stp>
        <tr r="J175" s="2"/>
      </tp>
      <tp t="s">
        <v>N/A</v>
        <stp/>
        <stp>VOLUME</stp>
        <stp>.NDXP250630P19325</stp>
        <tr r="L183" s="2"/>
      </tp>
      <tp t="s">
        <v>N/A</v>
        <stp/>
        <stp>VOLUME</stp>
        <stp>.NDXP250507P20425</stp>
        <tr r="D139" s="2"/>
      </tp>
      <tp t="s">
        <v>N/A</v>
        <stp/>
        <stp>VOLUME</stp>
        <stp>.NDXP250530P20325</stp>
        <tr r="I143" s="2"/>
      </tp>
      <tp>
        <v>84</v>
        <stp/>
        <stp>VOLUME</stp>
        <stp>.NDXP250506P19525</stp>
        <tr r="BB174" s="1"/>
        <tr r="BB174" s="1"/>
      </tp>
      <tp>
        <v>3</v>
        <stp/>
        <stp>VOLUME</stp>
        <stp>.NDXP250507P19425</stp>
        <tr r="D179" s="2"/>
        <tr r="D179" s="2"/>
      </tp>
      <tp t="s">
        <v>N/A</v>
        <stp/>
        <stp>VOLUME</stp>
        <stp>.NDXP250530P19325</stp>
        <tr r="I183" s="2"/>
      </tp>
      <tp t="s">
        <v>N/A</v>
        <stp/>
        <stp>VOLUME</stp>
        <stp>.NDXP250630P20325</stp>
        <tr r="L143" s="2"/>
      </tp>
      <tp t="s">
        <v>N/A</v>
        <stp/>
        <stp>VOLUME</stp>
        <stp>.NDXP250731P20225</stp>
        <tr r="N147" s="2"/>
      </tp>
      <tp t="s">
        <v>N/A</v>
        <stp/>
        <stp>VOLUME</stp>
        <stp>.NDXP251031P20225</stp>
        <tr r="T147" s="2"/>
      </tp>
      <tp t="s">
        <v>N/A</v>
        <stp/>
        <stp>VOLUME</stp>
        <stp>.NDXP251231P19225</stp>
        <tr r="X187" s="2"/>
      </tp>
      <tp t="s">
        <v>N/A</v>
        <stp/>
        <stp>VOLUME</stp>
        <stp>.NDXP251231P20225</stp>
        <tr r="X147" s="2"/>
      </tp>
      <tp t="s">
        <v>N/A</v>
        <stp/>
        <stp>VOLUME</stp>
        <stp>.NDXP251031P19225</stp>
        <tr r="T187" s="2"/>
      </tp>
      <tp t="s">
        <v>106.27%</v>
        <stp/>
        <stp>IMPL_VOL</stp>
        <stp>.NDXP250506C19975</stp>
        <tr r="EL156" s="1"/>
      </tp>
      <tp t="s">
        <v>29.31%</v>
        <stp/>
        <stp>IMPL_VOL</stp>
        <stp>.NDXP250509C19675</stp>
        <tr r="EN168" s="1"/>
      </tp>
      <tp t="s">
        <v>35.90%</v>
        <stp/>
        <stp>IMPL_VOL</stp>
        <stp>.NDXP250506C19950</stp>
        <tr r="EL157" s="1"/>
      </tp>
      <tp t="s">
        <v>29.44%</v>
        <stp/>
        <stp>IMPL_VOL</stp>
        <stp>.NDXP250509C19650</stp>
        <tr r="EN169" s="1"/>
      </tp>
      <tp t="s">
        <v>35.36%</v>
        <stp/>
        <stp>IMPL_VOL</stp>
        <stp>.NDXP250506C19925</stp>
        <tr r="EL158" s="1"/>
      </tp>
      <tp t="s">
        <v>29.61%</v>
        <stp/>
        <stp>IMPL_VOL</stp>
        <stp>.NDXP250509C19625</stp>
        <tr r="EN170" s="1"/>
      </tp>
      <tp t="s">
        <v>30.95%</v>
        <stp/>
        <stp>IMPL_VOL</stp>
        <stp>.NDXP250506C19900</stp>
        <tr r="EL159" s="1"/>
      </tp>
      <tp t="s">
        <v>29.76%</v>
        <stp/>
        <stp>IMPL_VOL</stp>
        <stp>.NDXP250509C19600</stp>
        <tr r="EN171" s="1"/>
      </tp>
      <tp t="s">
        <v>N/A</v>
        <stp/>
        <stp>VOLUME</stp>
        <stp>.NDX251219P20200</stp>
        <tr r="W148" s="2"/>
      </tp>
      <tp t="s">
        <v>N/A</v>
        <stp/>
        <stp>VOLUME</stp>
        <stp>.NDX251219P19200</stp>
        <tr r="W188" s="2"/>
      </tp>
      <tp>
        <v>8</v>
        <stp/>
        <stp>VOLUME</stp>
        <stp>.NDX250919P19200</stp>
        <tr r="Q188" s="2"/>
        <tr r="Q188" s="2"/>
      </tp>
      <tp t="s">
        <v>N/A</v>
        <stp/>
        <stp>VOLUME</stp>
        <stp>.NDX250919P20200</stp>
        <tr r="Q148" s="2"/>
      </tp>
      <tp t="s">
        <v>N/A</v>
        <stp/>
        <stp>VOLUME</stp>
        <stp>.NDX250718P20300</stp>
        <tr r="M144" s="2"/>
      </tp>
      <tp t="s">
        <v>N/A</v>
        <stp/>
        <stp>VOLUME</stp>
        <stp>.NDX250523P19800</stp>
        <tr r="H164" s="2"/>
      </tp>
      <tp t="s">
        <v>N/A</v>
        <stp/>
        <stp>VOLUME</stp>
        <stp>.NDX250718P19300</stp>
        <tr r="M184" s="2"/>
      </tp>
      <tp t="s">
        <v>N/A</v>
        <stp/>
        <stp>VOLUME</stp>
        <stp>.NDX251219P20225</stp>
        <tr r="W147" s="2"/>
      </tp>
      <tp t="s">
        <v>N/A</v>
        <stp/>
        <stp>VOLUME</stp>
        <stp>.NDX251219P19225</stp>
        <tr r="W187" s="2"/>
      </tp>
      <tp t="s">
        <v>N/A</v>
        <stp/>
        <stp>VOLUME</stp>
        <stp>.NDX250919P19225</stp>
        <tr r="Q187" s="2"/>
      </tp>
      <tp t="s">
        <v>N/A</v>
        <stp/>
        <stp>VOLUME</stp>
        <stp>.NDX250919P20225</stp>
        <tr r="Q147" s="2"/>
      </tp>
      <tp t="s">
        <v>N/A</v>
        <stp/>
        <stp>VOLUME</stp>
        <stp>.NDX250523P19825</stp>
        <tr r="H163" s="2"/>
      </tp>
      <tp t="s">
        <v>N/A</v>
        <stp/>
        <stp>VOLUME</stp>
        <stp>.NDX250718P20325</stp>
        <tr r="M143" s="2"/>
      </tp>
      <tp t="s">
        <v>N/A</v>
        <stp/>
        <stp>VOLUME</stp>
        <stp>.NDX250718P19325</stp>
        <tr r="M183" s="2"/>
      </tp>
      <tp t="s">
        <v>N/A</v>
        <stp/>
        <stp>VOLUME</stp>
        <stp>.NDX250919P19250</stp>
        <tr r="Q186" s="2"/>
      </tp>
      <tp t="s">
        <v>N/A</v>
        <stp/>
        <stp>VOLUME</stp>
        <stp>.NDX250919P20250</stp>
        <tr r="Q146" s="2"/>
      </tp>
      <tp t="s">
        <v>N/A</v>
        <stp/>
        <stp>VOLUME</stp>
        <stp>.NDX250718P20350</stp>
        <tr r="M142" s="2"/>
      </tp>
      <tp t="s">
        <v>N/A</v>
        <stp/>
        <stp>VOLUME</stp>
        <stp>.NDX250523P19850</stp>
        <tr r="H162" s="2"/>
      </tp>
      <tp>
        <v>1</v>
        <stp/>
        <stp>VOLUME</stp>
        <stp>.NDX250718P19350</stp>
        <tr r="M182" s="2"/>
        <tr r="M182" s="2"/>
      </tp>
      <tp t="s">
        <v>N/A</v>
        <stp/>
        <stp>VOLUME</stp>
        <stp>.NDX251219P20250</stp>
        <tr r="W146" s="2"/>
      </tp>
      <tp t="s">
        <v>N/A</v>
        <stp/>
        <stp>VOLUME</stp>
        <stp>.NDX251219P19250</stp>
        <tr r="W186" s="2"/>
      </tp>
      <tp t="s">
        <v>N/A</v>
        <stp/>
        <stp>VOLUME</stp>
        <stp>.NDX250919P19275</stp>
        <tr r="Q185" s="2"/>
      </tp>
      <tp t="s">
        <v>N/A</v>
        <stp/>
        <stp>VOLUME</stp>
        <stp>.NDX250919P20275</stp>
        <tr r="Q145" s="2"/>
      </tp>
      <tp t="s">
        <v>N/A</v>
        <stp/>
        <stp>VOLUME</stp>
        <stp>.NDX250523P19875</stp>
        <tr r="H161" s="2"/>
      </tp>
      <tp t="s">
        <v>N/A</v>
        <stp/>
        <stp>VOLUME</stp>
        <stp>.NDX250718P20375</stp>
        <tr r="M141" s="2"/>
      </tp>
      <tp t="s">
        <v>N/A</v>
        <stp/>
        <stp>VOLUME</stp>
        <stp>.NDX250718P19375</stp>
        <tr r="M181" s="2"/>
      </tp>
      <tp t="s">
        <v>N/A</v>
        <stp/>
        <stp>VOLUME</stp>
        <stp>.NDX251219P20275</stp>
        <tr r="W145" s="2"/>
      </tp>
      <tp t="s">
        <v>N/A</v>
        <stp/>
        <stp>VOLUME</stp>
        <stp>.NDX251219P19275</stp>
        <tr r="W185" s="2"/>
      </tp>
      <tp t="s">
        <v>68.86%</v>
        <stp/>
        <stp>IMPL_VOL</stp>
        <stp>.NDXP250506P19950</stp>
        <tr r="EM157" s="1"/>
      </tp>
      <tp t="s">
        <v>29.02%</v>
        <stp/>
        <stp>IMPL_VOL</stp>
        <stp>.NDXP250509P19650</stp>
        <tr r="EO169" s="1"/>
      </tp>
      <tp t="s">
        <v>76.59%</v>
        <stp/>
        <stp>IMPL_VOL</stp>
        <stp>.NDXP250506P19975</stp>
        <tr r="EM156" s="1"/>
      </tp>
      <tp t="s">
        <v>28.85%</v>
        <stp/>
        <stp>IMPL_VOL</stp>
        <stp>.NDXP250509P19675</stp>
        <tr r="EO168" s="1"/>
      </tp>
      <tp t="s">
        <v>--</v>
        <stp/>
        <stp>IMPL_VOL</stp>
        <stp>.NDXP250506P19900</stp>
        <tr r="EM159" s="1"/>
      </tp>
      <tp t="s">
        <v>29.30%</v>
        <stp/>
        <stp>IMPL_VOL</stp>
        <stp>.NDXP250509P19600</stp>
        <tr r="EO171" s="1"/>
      </tp>
      <tp t="s">
        <v>58.79%</v>
        <stp/>
        <stp>IMPL_VOL</stp>
        <stp>.NDXP250506P19925</stp>
        <tr r="EM158" s="1"/>
      </tp>
      <tp t="s">
        <v>29.16%</v>
        <stp/>
        <stp>IMPL_VOL</stp>
        <stp>.NDXP250509P19625</stp>
        <tr r="EO170" s="1"/>
      </tp>
      <tp t="s">
        <v>N/A</v>
        <stp/>
        <stp>VOLUME</stp>
        <stp>.NDX250919C19225</stp>
        <tr r="Q187" s="2"/>
      </tp>
      <tp t="s">
        <v>N/A</v>
        <stp/>
        <stp>VOLUME</stp>
        <stp>.NDX250919C20225</stp>
        <tr r="Q147" s="2"/>
      </tp>
      <tp t="s">
        <v>N/A</v>
        <stp/>
        <stp>VOLUME</stp>
        <stp>.NDX250523C19825</stp>
        <tr r="H163" s="2"/>
      </tp>
      <tp t="s">
        <v>N/A</v>
        <stp/>
        <stp>VOLUME</stp>
        <stp>.NDX250718C20325</stp>
        <tr r="M143" s="2"/>
      </tp>
      <tp t="s">
        <v>N/A</v>
        <stp/>
        <stp>VOLUME</stp>
        <stp>.NDX250718C19325</stp>
        <tr r="M183" s="2"/>
      </tp>
      <tp t="s">
        <v>N/A</v>
        <stp/>
        <stp>VOLUME</stp>
        <stp>.NDX251219C20225</stp>
        <tr r="W147" s="2"/>
      </tp>
      <tp t="s">
        <v>N/A</v>
        <stp/>
        <stp>VOLUME</stp>
        <stp>.NDX251219C19225</stp>
        <tr r="W187" s="2"/>
      </tp>
      <tp t="s">
        <v>N/A</v>
        <stp/>
        <stp>VOLUME</stp>
        <stp>.NDX250919C19200</stp>
        <tr r="Q188" s="2"/>
      </tp>
      <tp t="s">
        <v>N/A</v>
        <stp/>
        <stp>VOLUME</stp>
        <stp>.NDX250919C20200</stp>
        <tr r="Q148" s="2"/>
      </tp>
      <tp t="s">
        <v>N/A</v>
        <stp/>
        <stp>VOLUME</stp>
        <stp>.NDX250718C20300</stp>
        <tr r="M144" s="2"/>
      </tp>
      <tp t="s">
        <v>N/A</v>
        <stp/>
        <stp>VOLUME</stp>
        <stp>.NDX250523C19800</stp>
        <tr r="H164" s="2"/>
      </tp>
      <tp t="s">
        <v>N/A</v>
        <stp/>
        <stp>VOLUME</stp>
        <stp>.NDX250718C19300</stp>
        <tr r="M184" s="2"/>
      </tp>
      <tp t="s">
        <v>N/A</v>
        <stp/>
        <stp>VOLUME</stp>
        <stp>.NDX251219C20200</stp>
        <tr r="W148" s="2"/>
      </tp>
      <tp t="s">
        <v>N/A</v>
        <stp/>
        <stp>VOLUME</stp>
        <stp>.NDX251219C19200</stp>
        <tr r="W188" s="2"/>
      </tp>
      <tp t="s">
        <v>N/A</v>
        <stp/>
        <stp>VOLUME</stp>
        <stp>.NDX251219C20275</stp>
        <tr r="W145" s="2"/>
      </tp>
      <tp t="s">
        <v>N/A</v>
        <stp/>
        <stp>VOLUME</stp>
        <stp>.NDX251219C19275</stp>
        <tr r="W185" s="2"/>
      </tp>
      <tp t="s">
        <v>N/A</v>
        <stp/>
        <stp>VOLUME</stp>
        <stp>.NDX250919C19275</stp>
        <tr r="Q185" s="2"/>
      </tp>
      <tp t="s">
        <v>N/A</v>
        <stp/>
        <stp>VOLUME</stp>
        <stp>.NDX250919C20275</stp>
        <tr r="Q145" s="2"/>
      </tp>
      <tp t="s">
        <v>N/A</v>
        <stp/>
        <stp>VOLUME</stp>
        <stp>.NDX250523C19875</stp>
        <tr r="H161" s="2"/>
      </tp>
      <tp t="s">
        <v>N/A</v>
        <stp/>
        <stp>VOLUME</stp>
        <stp>.NDX250718C20375</stp>
        <tr r="M141" s="2"/>
      </tp>
      <tp t="s">
        <v>N/A</v>
        <stp/>
        <stp>VOLUME</stp>
        <stp>.NDX250718C19375</stp>
        <tr r="M181" s="2"/>
      </tp>
      <tp t="s">
        <v>N/A</v>
        <stp/>
        <stp>VOLUME</stp>
        <stp>.NDX251219C20250</stp>
        <tr r="W146" s="2"/>
      </tp>
      <tp t="s">
        <v>N/A</v>
        <stp/>
        <stp>VOLUME</stp>
        <stp>.NDX251219C19250</stp>
        <tr r="W186" s="2"/>
      </tp>
      <tp t="s">
        <v>N/A</v>
        <stp/>
        <stp>VOLUME</stp>
        <stp>.NDX250919C19250</stp>
        <tr r="Q186" s="2"/>
      </tp>
      <tp t="s">
        <v>N/A</v>
        <stp/>
        <stp>VOLUME</stp>
        <stp>.NDX250919C20250</stp>
        <tr r="Q146" s="2"/>
      </tp>
      <tp t="s">
        <v>N/A</v>
        <stp/>
        <stp>VOLUME</stp>
        <stp>.NDX250718C20350</stp>
        <tr r="M142" s="2"/>
      </tp>
      <tp t="s">
        <v>N/A</v>
        <stp/>
        <stp>VOLUME</stp>
        <stp>.NDX250523C19850</stp>
        <tr r="H162" s="2"/>
      </tp>
      <tp t="s">
        <v>N/A</v>
        <stp/>
        <stp>VOLUME</stp>
        <stp>.NDX250718C19350</stp>
        <tr r="M182" s="2"/>
      </tp>
      <tp t="s">
        <v>63.43%</v>
        <stp/>
        <stp>IMPL_VOL</stp>
        <stp>.NDXP250506C19875</stp>
        <tr r="EL160" s="1"/>
      </tp>
      <tp t="s">
        <v>28.70%</v>
        <stp/>
        <stp>IMPL_VOL</stp>
        <stp>.NDXP250509C19775</stp>
        <tr r="EN164" s="1"/>
      </tp>
      <tp t="s">
        <v>22.99%</v>
        <stp/>
        <stp>IMPL_VOL</stp>
        <stp>.NDXP250506C19850</stp>
        <tr r="EL161" s="1"/>
      </tp>
      <tp t="s">
        <v>28.85%</v>
        <stp/>
        <stp>IMPL_VOL</stp>
        <stp>.NDXP250509C19750</stp>
        <tr r="EN165" s="1"/>
      </tp>
      <tp t="s">
        <v>38.34%</v>
        <stp/>
        <stp>IMPL_VOL</stp>
        <stp>.NDXP250506C19825</stp>
        <tr r="EL162" s="1"/>
      </tp>
      <tp t="s">
        <v>29.00%</v>
        <stp/>
        <stp>IMPL_VOL</stp>
        <stp>.NDXP250509C19725</stp>
        <tr r="EN166" s="1"/>
      </tp>
      <tp t="s">
        <v>7.66%</v>
        <stp/>
        <stp>IMPL_VOL</stp>
        <stp>.NDXP250506C19800</stp>
        <tr r="EL163" s="1"/>
      </tp>
      <tp t="s">
        <v>29.16%</v>
        <stp/>
        <stp>IMPL_VOL</stp>
        <stp>.NDXP250509C19700</stp>
        <tr r="EN167" s="1"/>
      </tp>
      <tp t="s">
        <v>N/A</v>
        <stp/>
        <stp>VOLUME</stp>
        <stp>.NDX251219P20300</stp>
        <tr r="W144" s="2"/>
      </tp>
      <tp t="s">
        <v>N/A</v>
        <stp/>
        <stp>VOLUME</stp>
        <stp>.NDX251219P19300</stp>
        <tr r="W184" s="2"/>
      </tp>
      <tp t="s">
        <v>N/A</v>
        <stp/>
        <stp>VOLUME</stp>
        <stp>.NDX250919P19300</stp>
        <tr r="Q184" s="2"/>
      </tp>
      <tp t="s">
        <v>N/A</v>
        <stp/>
        <stp>VOLUME</stp>
        <stp>.NDX250919P20300</stp>
        <tr r="Q144" s="2"/>
      </tp>
      <tp t="s">
        <v>N/A</v>
        <stp/>
        <stp>VOLUME</stp>
        <stp>.NDX250718P20200</stp>
        <tr r="M148" s="2"/>
      </tp>
      <tp t="s">
        <v>N/A</v>
        <stp/>
        <stp>VOLUME</stp>
        <stp>.NDX250523P19900</stp>
        <tr r="H160" s="2"/>
      </tp>
      <tp t="s">
        <v>N/A</v>
        <stp/>
        <stp>VOLUME</stp>
        <stp>.NDX250718P19200</stp>
        <tr r="M188" s="2"/>
      </tp>
      <tp t="s">
        <v>N/A</v>
        <stp/>
        <stp>VOLUME</stp>
        <stp>.NDX251219P20325</stp>
        <tr r="W143" s="2"/>
      </tp>
      <tp t="s">
        <v>N/A</v>
        <stp/>
        <stp>VOLUME</stp>
        <stp>.NDX251219P19325</stp>
        <tr r="W183" s="2"/>
      </tp>
      <tp t="s">
        <v>N/A</v>
        <stp/>
        <stp>VOLUME</stp>
        <stp>.NDX250919P19325</stp>
        <tr r="Q183" s="2"/>
      </tp>
      <tp t="s">
        <v>N/A</v>
        <stp/>
        <stp>VOLUME</stp>
        <stp>.NDX250919P20325</stp>
        <tr r="Q143" s="2"/>
      </tp>
      <tp t="s">
        <v>N/A</v>
        <stp/>
        <stp>VOLUME</stp>
        <stp>.NDX250523P19925</stp>
        <tr r="H159" s="2"/>
      </tp>
      <tp t="s">
        <v>N/A</v>
        <stp/>
        <stp>VOLUME</stp>
        <stp>.NDX250718P20225</stp>
        <tr r="M147" s="2"/>
      </tp>
      <tp t="s">
        <v>N/A</v>
        <stp/>
        <stp>VOLUME</stp>
        <stp>.NDX250718P19225</stp>
        <tr r="M187" s="2"/>
      </tp>
      <tp t="s">
        <v>N/A</v>
        <stp/>
        <stp>VOLUME</stp>
        <stp>.NDX250919P19350</stp>
        <tr r="Q182" s="2"/>
      </tp>
      <tp t="s">
        <v>N/A</v>
        <stp/>
        <stp>VOLUME</stp>
        <stp>.NDX250919P20350</stp>
        <tr r="Q142" s="2"/>
      </tp>
      <tp t="s">
        <v>N/A</v>
        <stp/>
        <stp>VOLUME</stp>
        <stp>.NDX250718P20250</stp>
        <tr r="M146" s="2"/>
      </tp>
      <tp t="s">
        <v>N/A</v>
        <stp/>
        <stp>VOLUME</stp>
        <stp>.NDX250523P19950</stp>
        <tr r="H158" s="2"/>
      </tp>
      <tp>
        <v>3</v>
        <stp/>
        <stp>VOLUME</stp>
        <stp>.NDX250718P19250</stp>
        <tr r="M186" s="2"/>
        <tr r="M186" s="2"/>
      </tp>
      <tp t="s">
        <v>N/A</v>
        <stp/>
        <stp>VOLUME</stp>
        <stp>.NDX251219P20350</stp>
        <tr r="W142" s="2"/>
      </tp>
      <tp t="s">
        <v>N/A</v>
        <stp/>
        <stp>VOLUME</stp>
        <stp>.NDX251219P19350</stp>
        <tr r="W182" s="2"/>
      </tp>
      <tp t="s">
        <v>N/A</v>
        <stp/>
        <stp>VOLUME</stp>
        <stp>.NDX250919P19375</stp>
        <tr r="Q181" s="2"/>
      </tp>
      <tp t="s">
        <v>N/A</v>
        <stp/>
        <stp>VOLUME</stp>
        <stp>.NDX250919P20375</stp>
        <tr r="Q141" s="2"/>
      </tp>
      <tp t="s">
        <v>N/A</v>
        <stp/>
        <stp>VOLUME</stp>
        <stp>.NDX250523P19975</stp>
        <tr r="H157" s="2"/>
      </tp>
      <tp t="s">
        <v>N/A</v>
        <stp/>
        <stp>VOLUME</stp>
        <stp>.NDX250718P20275</stp>
        <tr r="M145" s="2"/>
      </tp>
      <tp t="s">
        <v>N/A</v>
        <stp/>
        <stp>VOLUME</stp>
        <stp>.NDX250718P19275</stp>
        <tr r="M185" s="2"/>
      </tp>
      <tp t="s">
        <v>N/A</v>
        <stp/>
        <stp>VOLUME</stp>
        <stp>.NDX251219P20375</stp>
        <tr r="W141" s="2"/>
      </tp>
      <tp t="s">
        <v>N/A</v>
        <stp/>
        <stp>VOLUME</stp>
        <stp>.NDX251219P19375</stp>
        <tr r="W181" s="2"/>
      </tp>
      <tp t="s">
        <v>35.71%</v>
        <stp/>
        <stp>IMPL_VOL</stp>
        <stp>.NDXP250506P19850</stp>
        <tr r="EM161" s="1"/>
      </tp>
      <tp t="s">
        <v>28.39%</v>
        <stp/>
        <stp>IMPL_VOL</stp>
        <stp>.NDXP250509P19750</stp>
        <tr r="EO165" s="1"/>
      </tp>
      <tp t="s">
        <v>41.19%</v>
        <stp/>
        <stp>IMPL_VOL</stp>
        <stp>.NDXP250506P19875</stp>
        <tr r="EM160" s="1"/>
      </tp>
      <tp t="s">
        <v>28.23%</v>
        <stp/>
        <stp>IMPL_VOL</stp>
        <stp>.NDXP250509P19775</stp>
        <tr r="EO164" s="1"/>
      </tp>
      <tp t="s">
        <v>--</v>
        <stp/>
        <stp>IMPL_VOL</stp>
        <stp>.NDXP250506P19800</stp>
        <tr r="EM163" s="1"/>
      </tp>
      <tp t="s">
        <v>28.70%</v>
        <stp/>
        <stp>IMPL_VOL</stp>
        <stp>.NDXP250509P19700</stp>
        <tr r="EO167" s="1"/>
      </tp>
      <tp t="s">
        <v>26.42%</v>
        <stp/>
        <stp>IMPL_VOL</stp>
        <stp>.NDXP250506P19825</stp>
        <tr r="EM162" s="1"/>
      </tp>
      <tp t="s">
        <v>28.53%</v>
        <stp/>
        <stp>IMPL_VOL</stp>
        <stp>.NDXP250509P19725</stp>
        <tr r="EO166" s="1"/>
      </tp>
      <tp t="s">
        <v>N/A</v>
        <stp/>
        <stp>VOLUME</stp>
        <stp>.NDX250919C19325</stp>
        <tr r="Q183" s="2"/>
      </tp>
      <tp t="s">
        <v>N/A</v>
        <stp/>
        <stp>VOLUME</stp>
        <stp>.NDX250919C20325</stp>
        <tr r="Q143" s="2"/>
      </tp>
      <tp t="s">
        <v>N/A</v>
        <stp/>
        <stp>VOLUME</stp>
        <stp>.NDX250523C19925</stp>
        <tr r="H159" s="2"/>
      </tp>
      <tp t="s">
        <v>N/A</v>
        <stp/>
        <stp>VOLUME</stp>
        <stp>.NDX250718C20225</stp>
        <tr r="M147" s="2"/>
      </tp>
      <tp t="s">
        <v>N/A</v>
        <stp/>
        <stp>VOLUME</stp>
        <stp>.NDX250718C19225</stp>
        <tr r="M187" s="2"/>
      </tp>
      <tp t="s">
        <v>N/A</v>
        <stp/>
        <stp>VOLUME</stp>
        <stp>.NDX251219C20325</stp>
        <tr r="W143" s="2"/>
      </tp>
      <tp t="s">
        <v>N/A</v>
        <stp/>
        <stp>VOLUME</stp>
        <stp>.NDX251219C19325</stp>
        <tr r="W183" s="2"/>
      </tp>
      <tp t="s">
        <v>N/A</v>
        <stp/>
        <stp>VOLUME</stp>
        <stp>.NDX250919C19300</stp>
        <tr r="Q184" s="2"/>
      </tp>
      <tp t="s">
        <v>N/A</v>
        <stp/>
        <stp>VOLUME</stp>
        <stp>.NDX250919C20300</stp>
        <tr r="Q144" s="2"/>
      </tp>
      <tp t="s">
        <v>N/A</v>
        <stp/>
        <stp>VOLUME</stp>
        <stp>.NDX250718C20200</stp>
        <tr r="M148" s="2"/>
      </tp>
      <tp t="s">
        <v>N/A</v>
        <stp/>
        <stp>VOLUME</stp>
        <stp>.NDX250523C19900</stp>
        <tr r="H160" s="2"/>
      </tp>
      <tp t="s">
        <v>N/A</v>
        <stp/>
        <stp>VOLUME</stp>
        <stp>.NDX250718C19200</stp>
        <tr r="M188" s="2"/>
      </tp>
      <tp t="s">
        <v>N/A</v>
        <stp/>
        <stp>VOLUME</stp>
        <stp>.NDX251219C20300</stp>
        <tr r="W144" s="2"/>
      </tp>
      <tp t="s">
        <v>N/A</v>
        <stp/>
        <stp>VOLUME</stp>
        <stp>.NDX251219C19300</stp>
        <tr r="W184" s="2"/>
      </tp>
      <tp t="s">
        <v>N/A</v>
        <stp/>
        <stp>VOLUME</stp>
        <stp>.NDX251219C20375</stp>
        <tr r="W141" s="2"/>
      </tp>
      <tp t="s">
        <v>N/A</v>
        <stp/>
        <stp>VOLUME</stp>
        <stp>.NDX251219C19375</stp>
        <tr r="W181" s="2"/>
      </tp>
      <tp t="s">
        <v>N/A</v>
        <stp/>
        <stp>VOLUME</stp>
        <stp>.NDX250919C19375</stp>
        <tr r="Q181" s="2"/>
      </tp>
      <tp t="s">
        <v>N/A</v>
        <stp/>
        <stp>VOLUME</stp>
        <stp>.NDX250919C20375</stp>
        <tr r="Q141" s="2"/>
      </tp>
      <tp t="s">
        <v>N/A</v>
        <stp/>
        <stp>VOLUME</stp>
        <stp>.NDX250523C19975</stp>
        <tr r="H157" s="2"/>
      </tp>
      <tp t="s">
        <v>N/A</v>
        <stp/>
        <stp>VOLUME</stp>
        <stp>.NDX250718C20275</stp>
        <tr r="M145" s="2"/>
      </tp>
      <tp t="s">
        <v>N/A</v>
        <stp/>
        <stp>VOLUME</stp>
        <stp>.NDX250718C19275</stp>
        <tr r="M185" s="2"/>
      </tp>
      <tp t="s">
        <v>N/A</v>
        <stp/>
        <stp>VOLUME</stp>
        <stp>.NDX251219C20350</stp>
        <tr r="W142" s="2"/>
      </tp>
      <tp t="s">
        <v>N/A</v>
        <stp/>
        <stp>VOLUME</stp>
        <stp>.NDX251219C19350</stp>
        <tr r="W182" s="2"/>
      </tp>
      <tp t="s">
        <v>N/A</v>
        <stp/>
        <stp>VOLUME</stp>
        <stp>.NDX250919C19350</stp>
        <tr r="Q182" s="2"/>
      </tp>
      <tp t="s">
        <v>N/A</v>
        <stp/>
        <stp>VOLUME</stp>
        <stp>.NDX250919C20350</stp>
        <tr r="Q142" s="2"/>
      </tp>
      <tp t="s">
        <v>N/A</v>
        <stp/>
        <stp>VOLUME</stp>
        <stp>.NDX250718C20250</stp>
        <tr r="M146" s="2"/>
      </tp>
      <tp t="s">
        <v>N/A</v>
        <stp/>
        <stp>VOLUME</stp>
        <stp>.NDX250523C19950</stp>
        <tr r="H158" s="2"/>
      </tp>
      <tp t="s">
        <v>N/A</v>
        <stp/>
        <stp>VOLUME</stp>
        <stp>.NDX250718C19250</stp>
        <tr r="M186" s="2"/>
      </tp>
      <tp t="s">
        <v>30.44%</v>
        <stp/>
        <stp>IMPL_VOL</stp>
        <stp>.NDXP250509C19475</stp>
        <tr r="EN176" s="1"/>
      </tp>
      <tp t="s">
        <v>26.35%</v>
        <stp/>
        <stp>IMPL_VOL</stp>
        <stp>.NDXP250509C20450</stp>
        <tr r="EN137" s="1"/>
      </tp>
      <tp t="s">
        <v>30.58%</v>
        <stp/>
        <stp>IMPL_VOL</stp>
        <stp>.NDXP250509C19450</stp>
        <tr r="EN177" s="1"/>
      </tp>
      <tp t="s">
        <v>26.34%</v>
        <stp/>
        <stp>IMPL_VOL</stp>
        <stp>.NDXP250509C20425</stp>
        <tr r="EN138" s="1"/>
      </tp>
      <tp t="s">
        <v>30.73%</v>
        <stp/>
        <stp>IMPL_VOL</stp>
        <stp>.NDXP250509C19425</stp>
        <tr r="EN178" s="1"/>
      </tp>
      <tp t="s">
        <v>26.35%</v>
        <stp/>
        <stp>IMPL_VOL</stp>
        <stp>.NDXP250509C20400</stp>
        <tr r="EN139" s="1"/>
      </tp>
      <tp t="s">
        <v>30.86%</v>
        <stp/>
        <stp>IMPL_VOL</stp>
        <stp>.NDXP250509C19400</stp>
        <tr r="EN179" s="1"/>
      </tp>
      <tp t="s">
        <v>N/A</v>
        <stp/>
        <stp>VOLUME</stp>
        <stp>.NDX251121P19800</stp>
        <tr r="U164" s="2"/>
      </tp>
      <tp>
        <v>20</v>
        <stp/>
        <stp>VOLUME</stp>
        <stp>.NDX251219P20000</stp>
        <tr r="W156" s="2"/>
        <tr r="W156" s="2"/>
      </tp>
      <tp t="s">
        <v>N/A</v>
        <stp/>
        <stp>VOLUME</stp>
        <stp>.NDX250919P20000</stp>
        <tr r="Q156" s="2"/>
      </tp>
      <tp t="s">
        <v>N/A</v>
        <stp/>
        <stp>VOLUME</stp>
        <stp>.NDX250718P20100</stp>
        <tr r="M152" s="2"/>
      </tp>
      <tp>
        <v>14</v>
        <stp/>
        <stp>VOLUME</stp>
        <stp>.NDX250620P19900</stp>
        <tr r="K160" s="2"/>
        <tr r="K160" s="2"/>
      </tp>
      <tp t="s">
        <v>N/A</v>
        <stp/>
        <stp>VOLUME</stp>
        <stp>.NDX251121P19825</stp>
        <tr r="U163" s="2"/>
      </tp>
      <tp t="s">
        <v>N/A</v>
        <stp/>
        <stp>VOLUME</stp>
        <stp>.NDX251219P20025</stp>
        <tr r="W155" s="2"/>
      </tp>
      <tp t="s">
        <v>N/A</v>
        <stp/>
        <stp>VOLUME</stp>
        <stp>.NDX250919P20025</stp>
        <tr r="Q155" s="2"/>
      </tp>
      <tp t="s">
        <v>N/A</v>
        <stp/>
        <stp>VOLUME</stp>
        <stp>.NDX250718P20125</stp>
        <tr r="M151" s="2"/>
      </tp>
      <tp>
        <v>9</v>
        <stp/>
        <stp>VOLUME</stp>
        <stp>.NDX250620P19925</stp>
        <tr r="K159" s="2"/>
        <tr r="K159" s="2"/>
      </tp>
      <tp t="s">
        <v>N/A</v>
        <stp/>
        <stp>VOLUME</stp>
        <stp>.NDX250919P20050</stp>
        <tr r="Q154" s="2"/>
      </tp>
      <tp t="s">
        <v>N/A</v>
        <stp/>
        <stp>VOLUME</stp>
        <stp>.NDX250718P20150</stp>
        <tr r="M150" s="2"/>
      </tp>
      <tp>
        <v>1</v>
        <stp/>
        <stp>VOLUME</stp>
        <stp>.NDX250620P19950</stp>
        <tr r="K158" s="2"/>
        <tr r="K158" s="2"/>
      </tp>
      <tp>
        <v>2</v>
        <stp/>
        <stp>VOLUME</stp>
        <stp>.NDX250718P19150</stp>
        <tr r="M190" s="2"/>
        <tr r="M190" s="2"/>
      </tp>
      <tp t="s">
        <v>N/A</v>
        <stp/>
        <stp>VOLUME</stp>
        <stp>.NDX251121P19850</stp>
        <tr r="U162" s="2"/>
      </tp>
      <tp t="s">
        <v>N/A</v>
        <stp/>
        <stp>VOLUME</stp>
        <stp>.NDX251219P20050</stp>
        <tr r="W154" s="2"/>
      </tp>
      <tp t="s">
        <v>N/A</v>
        <stp/>
        <stp>VOLUME</stp>
        <stp>.NDX250919P20075</stp>
        <tr r="Q153" s="2"/>
      </tp>
      <tp t="s">
        <v>N/A</v>
        <stp/>
        <stp>VOLUME</stp>
        <stp>.NDX250718P20175</stp>
        <tr r="M149" s="2"/>
      </tp>
      <tp>
        <v>1</v>
        <stp/>
        <stp>VOLUME</stp>
        <stp>.NDX250718P19175</stp>
        <tr r="M189" s="2"/>
        <tr r="M189" s="2"/>
      </tp>
      <tp t="s">
        <v>N/A</v>
        <stp/>
        <stp>VOLUME</stp>
        <stp>.NDX250620P19975</stp>
        <tr r="K157" s="2"/>
      </tp>
      <tp t="s">
        <v>N/A</v>
        <stp/>
        <stp>VOLUME</stp>
        <stp>.NDX251121P19875</stp>
        <tr r="U161" s="2"/>
      </tp>
      <tp t="s">
        <v>N/A</v>
        <stp/>
        <stp>VOLUME</stp>
        <stp>.NDX251219P20075</stp>
        <tr r="W153" s="2"/>
      </tp>
      <tp t="s">
        <v>23.43%</v>
        <stp/>
        <stp>IMPL_VOL</stp>
        <stp>.NDXP250509P20450</stp>
        <tr r="EO137" s="1"/>
      </tp>
      <tp t="s">
        <v>30.12%</v>
        <stp/>
        <stp>IMPL_VOL</stp>
        <stp>.NDXP250509P19450</stp>
        <tr r="EO177" s="1"/>
      </tp>
      <tp t="s">
        <v>29.99%</v>
        <stp/>
        <stp>IMPL_VOL</stp>
        <stp>.NDXP250509P19475</stp>
        <tr r="EO176" s="1"/>
      </tp>
      <tp t="s">
        <v>23.79%</v>
        <stp/>
        <stp>IMPL_VOL</stp>
        <stp>.NDXP250509P20400</stp>
        <tr r="EO139" s="1"/>
      </tp>
      <tp t="s">
        <v>30.38%</v>
        <stp/>
        <stp>IMPL_VOL</stp>
        <stp>.NDXP250509P19400</stp>
        <tr r="EO179" s="1"/>
      </tp>
      <tp t="s">
        <v>23.62%</v>
        <stp/>
        <stp>IMPL_VOL</stp>
        <stp>.NDXP250509P20425</stp>
        <tr r="EO138" s="1"/>
      </tp>
      <tp t="s">
        <v>30.26%</v>
        <stp/>
        <stp>IMPL_VOL</stp>
        <stp>.NDXP250509P19425</stp>
        <tr r="EO178" s="1"/>
      </tp>
      <tp t="s">
        <v>N/A</v>
        <stp/>
        <stp>VOLUME</stp>
        <stp>.NDX250919C20025</stp>
        <tr r="Q155" s="2"/>
      </tp>
      <tp t="s">
        <v>N/A</v>
        <stp/>
        <stp>VOLUME</stp>
        <stp>.NDX250718C20125</stp>
        <tr r="M151" s="2"/>
      </tp>
      <tp>
        <v>9</v>
        <stp/>
        <stp>VOLUME</stp>
        <stp>.NDX250620C19925</stp>
        <tr r="K159" s="2"/>
        <tr r="K159" s="2"/>
      </tp>
      <tp t="s">
        <v>N/A</v>
        <stp/>
        <stp>VOLUME</stp>
        <stp>.NDX251121C19825</stp>
        <tr r="U163" s="2"/>
      </tp>
      <tp t="s">
        <v>N/A</v>
        <stp/>
        <stp>VOLUME</stp>
        <stp>.NDX251219C20025</stp>
        <tr r="W155" s="2"/>
      </tp>
      <tp>
        <v>20</v>
        <stp/>
        <stp>VOLUME</stp>
        <stp>.NDX250919C20000</stp>
        <tr r="Q156" s="2"/>
        <tr r="Q156" s="2"/>
      </tp>
      <tp t="s">
        <v>N/A</v>
        <stp/>
        <stp>VOLUME</stp>
        <stp>.NDX250718C20100</stp>
        <tr r="M152" s="2"/>
      </tp>
      <tp>
        <v>14</v>
        <stp/>
        <stp>VOLUME</stp>
        <stp>.NDX250620C19900</stp>
        <tr r="K160" s="2"/>
        <tr r="K160" s="2"/>
      </tp>
      <tp t="s">
        <v>N/A</v>
        <stp/>
        <stp>VOLUME</stp>
        <stp>.NDX251121C19800</stp>
        <tr r="U164" s="2"/>
      </tp>
      <tp>
        <v>20</v>
        <stp/>
        <stp>VOLUME</stp>
        <stp>.NDX251219C20000</stp>
        <tr r="W156" s="2"/>
        <tr r="W156" s="2"/>
      </tp>
      <tp t="s">
        <v>N/A</v>
        <stp/>
        <stp>VOLUME</stp>
        <stp>.NDX251121C19875</stp>
        <tr r="U161" s="2"/>
      </tp>
      <tp t="s">
        <v>N/A</v>
        <stp/>
        <stp>VOLUME</stp>
        <stp>.NDX251219C20075</stp>
        <tr r="W153" s="2"/>
      </tp>
      <tp t="s">
        <v>N/A</v>
        <stp/>
        <stp>VOLUME</stp>
        <stp>.NDX250919C20075</stp>
        <tr r="Q153" s="2"/>
      </tp>
      <tp t="s">
        <v>N/A</v>
        <stp/>
        <stp>VOLUME</stp>
        <stp>.NDX250718C20175</stp>
        <tr r="M149" s="2"/>
      </tp>
      <tp t="s">
        <v>N/A</v>
        <stp/>
        <stp>VOLUME</stp>
        <stp>.NDX250718C19175</stp>
        <tr r="M189" s="2"/>
      </tp>
      <tp t="s">
        <v>N/A</v>
        <stp/>
        <stp>VOLUME</stp>
        <stp>.NDX250620C19975</stp>
        <tr r="K157" s="2"/>
      </tp>
      <tp t="s">
        <v>N/A</v>
        <stp/>
        <stp>VOLUME</stp>
        <stp>.NDX251121C19850</stp>
        <tr r="U162" s="2"/>
      </tp>
      <tp t="s">
        <v>N/A</v>
        <stp/>
        <stp>VOLUME</stp>
        <stp>.NDX251219C20050</stp>
        <tr r="W154" s="2"/>
      </tp>
      <tp t="s">
        <v>N/A</v>
        <stp/>
        <stp>VOLUME</stp>
        <stp>.NDX250919C20050</stp>
        <tr r="Q154" s="2"/>
      </tp>
      <tp t="s">
        <v>N/A</v>
        <stp/>
        <stp>VOLUME</stp>
        <stp>.NDX250718C20150</stp>
        <tr r="M150" s="2"/>
      </tp>
      <tp>
        <v>2</v>
        <stp/>
        <stp>VOLUME</stp>
        <stp>.NDX250620C19950</stp>
        <tr r="K158" s="2"/>
        <tr r="K158" s="2"/>
      </tp>
      <tp t="s">
        <v>N/A</v>
        <stp/>
        <stp>VOLUME</stp>
        <stp>.NDX250718C19150</stp>
        <tr r="M190" s="2"/>
      </tp>
      <tp t="s">
        <v>29.90%</v>
        <stp/>
        <stp>IMPL_VOL</stp>
        <stp>.NDXP250509C19575</stp>
        <tr r="EN172" s="1"/>
      </tp>
      <tp t="s">
        <v>30.07%</v>
        <stp/>
        <stp>IMPL_VOL</stp>
        <stp>.NDXP250509C19550</stp>
        <tr r="EN173" s="1"/>
      </tp>
      <tp t="s">
        <v>30.25%</v>
        <stp/>
        <stp>IMPL_VOL</stp>
        <stp>.NDXP250509C19525</stp>
        <tr r="EN174" s="1"/>
      </tp>
      <tp t="s">
        <v>30.31%</v>
        <stp/>
        <stp>IMPL_VOL</stp>
        <stp>.NDXP250509C19500</stp>
        <tr r="EN175" s="1"/>
      </tp>
      <tp t="s">
        <v>N/A</v>
        <stp/>
        <stp>VOLUME</stp>
        <stp>.NDX251121P19900</stp>
        <tr r="U160" s="2"/>
      </tp>
      <tp t="s">
        <v>N/A</v>
        <stp/>
        <stp>VOLUME</stp>
        <stp>.NDX251219P20100</stp>
        <tr r="W152" s="2"/>
      </tp>
      <tp t="s">
        <v>N/A</v>
        <stp/>
        <stp>VOLUME</stp>
        <stp>.NDX250919P20100</stp>
        <tr r="Q152" s="2"/>
      </tp>
      <tp>
        <v>7</v>
        <stp/>
        <stp>VOLUME</stp>
        <stp>.NDX250718P20000</stp>
        <tr r="M156" s="2"/>
        <tr r="M156" s="2"/>
      </tp>
      <tp>
        <v>2</v>
        <stp/>
        <stp>VOLUME</stp>
        <stp>.NDX250620P19800</stp>
        <tr r="K164" s="2"/>
        <tr r="K164" s="2"/>
      </tp>
      <tp t="s">
        <v>N/A</v>
        <stp/>
        <stp>VOLUME</stp>
        <stp>.NDX251121P19925</stp>
        <tr r="U159" s="2"/>
      </tp>
      <tp t="s">
        <v>N/A</v>
        <stp/>
        <stp>VOLUME</stp>
        <stp>.NDX251219P20125</stp>
        <tr r="W151" s="2"/>
      </tp>
      <tp t="s">
        <v>N/A</v>
        <stp/>
        <stp>VOLUME</stp>
        <stp>.NDX250919P20125</stp>
        <tr r="Q151" s="2"/>
      </tp>
      <tp t="s">
        <v>N/A</v>
        <stp/>
        <stp>VOLUME</stp>
        <stp>.NDX250718P20025</stp>
        <tr r="M155" s="2"/>
      </tp>
      <tp>
        <v>1</v>
        <stp/>
        <stp>VOLUME</stp>
        <stp>.NDX250620P19825</stp>
        <tr r="K163" s="2"/>
        <tr r="K163" s="2"/>
      </tp>
      <tp t="s">
        <v>N/A</v>
        <stp/>
        <stp>VOLUME</stp>
        <stp>.NDX250919P19150</stp>
        <tr r="Q190" s="2"/>
      </tp>
      <tp t="s">
        <v>N/A</v>
        <stp/>
        <stp>VOLUME</stp>
        <stp>.NDX250919P20150</stp>
        <tr r="Q150" s="2"/>
      </tp>
      <tp t="s">
        <v>N/A</v>
        <stp/>
        <stp>VOLUME</stp>
        <stp>.NDX250718P20050</stp>
        <tr r="M154" s="2"/>
      </tp>
      <tp>
        <v>3</v>
        <stp/>
        <stp>VOLUME</stp>
        <stp>.NDX250620P19850</stp>
        <tr r="K162" s="2"/>
        <tr r="K162" s="2"/>
      </tp>
      <tp t="s">
        <v>N/A</v>
        <stp/>
        <stp>VOLUME</stp>
        <stp>.NDX251121P19950</stp>
        <tr r="U158" s="2"/>
      </tp>
      <tp t="s">
        <v>N/A</v>
        <stp/>
        <stp>VOLUME</stp>
        <stp>.NDX251219P20150</stp>
        <tr r="W150" s="2"/>
      </tp>
      <tp t="s">
        <v>N/A</v>
        <stp/>
        <stp>VOLUME</stp>
        <stp>.NDX251219P19150</stp>
        <tr r="W190" s="2"/>
      </tp>
      <tp t="s">
        <v>N/A</v>
        <stp/>
        <stp>VOLUME</stp>
        <stp>.NDX250919P19175</stp>
        <tr r="Q189" s="2"/>
      </tp>
      <tp t="s">
        <v>N/A</v>
        <stp/>
        <stp>VOLUME</stp>
        <stp>.NDX250919P20175</stp>
        <tr r="Q149" s="2"/>
      </tp>
      <tp t="s">
        <v>N/A</v>
        <stp/>
        <stp>VOLUME</stp>
        <stp>.NDX250718P20075</stp>
        <tr r="M153" s="2"/>
      </tp>
      <tp t="s">
        <v>N/A</v>
        <stp/>
        <stp>VOLUME</stp>
        <stp>.NDX250620P19875</stp>
        <tr r="K161" s="2"/>
      </tp>
      <tp t="s">
        <v>N/A</v>
        <stp/>
        <stp>VOLUME</stp>
        <stp>.NDX251121P19975</stp>
        <tr r="U157" s="2"/>
      </tp>
      <tp t="s">
        <v>N/A</v>
        <stp/>
        <stp>VOLUME</stp>
        <stp>.NDX251219P20175</stp>
        <tr r="W149" s="2"/>
      </tp>
      <tp t="s">
        <v>N/A</v>
        <stp/>
        <stp>VOLUME</stp>
        <stp>.NDX251219P19175</stp>
        <tr r="W189" s="2"/>
      </tp>
      <tp t="s">
        <v>29.59%</v>
        <stp/>
        <stp>IMPL_VOL</stp>
        <stp>.NDXP250509P19550</stp>
        <tr r="EO173" s="1"/>
      </tp>
      <tp t="s">
        <v>29.45%</v>
        <stp/>
        <stp>IMPL_VOL</stp>
        <stp>.NDXP250509P19575</stp>
        <tr r="EO172" s="1"/>
      </tp>
      <tp t="s">
        <v>29.86%</v>
        <stp/>
        <stp>IMPL_VOL</stp>
        <stp>.NDXP250509P19500</stp>
        <tr r="EO175" s="1"/>
      </tp>
      <tp t="s">
        <v>29.72%</v>
        <stp/>
        <stp>IMPL_VOL</stp>
        <stp>.NDXP250509P19525</stp>
        <tr r="EO174" s="1"/>
      </tp>
      <tp t="s">
        <v>N/A</v>
        <stp/>
        <stp>VOLUME</stp>
        <stp>.NDX250919C20125</stp>
        <tr r="Q151" s="2"/>
      </tp>
      <tp t="s">
        <v>N/A</v>
        <stp/>
        <stp>VOLUME</stp>
        <stp>.NDX250718C20025</stp>
        <tr r="M155" s="2"/>
      </tp>
      <tp t="s">
        <v>N/A</v>
        <stp/>
        <stp>VOLUME</stp>
        <stp>.NDX250620C19825</stp>
        <tr r="K163" s="2"/>
      </tp>
      <tp t="s">
        <v>N/A</v>
        <stp/>
        <stp>VOLUME</stp>
        <stp>.NDX251121C19925</stp>
        <tr r="U159" s="2"/>
      </tp>
      <tp t="s">
        <v>N/A</v>
        <stp/>
        <stp>VOLUME</stp>
        <stp>.NDX251219C20125</stp>
        <tr r="W151" s="2"/>
      </tp>
      <tp t="s">
        <v>N/A</v>
        <stp/>
        <stp>VOLUME</stp>
        <stp>.NDX250919C20100</stp>
        <tr r="Q152" s="2"/>
      </tp>
      <tp t="s">
        <v>N/A</v>
        <stp/>
        <stp>VOLUME</stp>
        <stp>.NDX250718C20000</stp>
        <tr r="M156" s="2"/>
      </tp>
      <tp t="s">
        <v>N/A</v>
        <stp/>
        <stp>VOLUME</stp>
        <stp>.NDX250620C19800</stp>
        <tr r="K164" s="2"/>
      </tp>
      <tp t="s">
        <v>N/A</v>
        <stp/>
        <stp>VOLUME</stp>
        <stp>.NDX251121C19900</stp>
        <tr r="U160" s="2"/>
      </tp>
      <tp t="s">
        <v>N/A</v>
        <stp/>
        <stp>VOLUME</stp>
        <stp>.NDX251219C20100</stp>
        <tr r="W152" s="2"/>
      </tp>
      <tp t="s">
        <v>N/A</v>
        <stp/>
        <stp>VOLUME</stp>
        <stp>.NDX251121C19975</stp>
        <tr r="U157" s="2"/>
      </tp>
      <tp t="s">
        <v>N/A</v>
        <stp/>
        <stp>VOLUME</stp>
        <stp>.NDX251219C20175</stp>
        <tr r="W149" s="2"/>
      </tp>
      <tp t="s">
        <v>N/A</v>
        <stp/>
        <stp>VOLUME</stp>
        <stp>.NDX251219C19175</stp>
        <tr r="W189" s="2"/>
      </tp>
      <tp t="s">
        <v>N/A</v>
        <stp/>
        <stp>VOLUME</stp>
        <stp>.NDX250919C19175</stp>
        <tr r="Q189" s="2"/>
      </tp>
      <tp t="s">
        <v>N/A</v>
        <stp/>
        <stp>VOLUME</stp>
        <stp>.NDX250919C20175</stp>
        <tr r="Q149" s="2"/>
      </tp>
      <tp t="s">
        <v>N/A</v>
        <stp/>
        <stp>VOLUME</stp>
        <stp>.NDX250718C20075</stp>
        <tr r="M153" s="2"/>
      </tp>
      <tp t="s">
        <v>N/A</v>
        <stp/>
        <stp>VOLUME</stp>
        <stp>.NDX250620C19875</stp>
        <tr r="K161" s="2"/>
      </tp>
      <tp t="s">
        <v>N/A</v>
        <stp/>
        <stp>VOLUME</stp>
        <stp>.NDX251121C19950</stp>
        <tr r="U158" s="2"/>
      </tp>
      <tp t="s">
        <v>N/A</v>
        <stp/>
        <stp>VOLUME</stp>
        <stp>.NDX251219C20150</stp>
        <tr r="W150" s="2"/>
      </tp>
      <tp t="s">
        <v>N/A</v>
        <stp/>
        <stp>VOLUME</stp>
        <stp>.NDX251219C19150</stp>
        <tr r="W190" s="2"/>
      </tp>
      <tp t="s">
        <v>N/A</v>
        <stp/>
        <stp>VOLUME</stp>
        <stp>.NDX250919C19150</stp>
        <tr r="Q190" s="2"/>
      </tp>
      <tp t="s">
        <v>N/A</v>
        <stp/>
        <stp>VOLUME</stp>
        <stp>.NDX250919C20150</stp>
        <tr r="Q150" s="2"/>
      </tp>
      <tp t="s">
        <v>N/A</v>
        <stp/>
        <stp>VOLUME</stp>
        <stp>.NDX250718C20050</stp>
        <tr r="M154" s="2"/>
      </tp>
      <tp>
        <v>1</v>
        <stp/>
        <stp>VOLUME</stp>
        <stp>.NDX250620C19850</stp>
        <tr r="K162" s="2"/>
        <tr r="K162" s="2"/>
      </tp>
      <tp t="s">
        <v>26.47%</v>
        <stp/>
        <stp>IMPL_VOL</stp>
        <stp>.NDXP250509C20275</stp>
        <tr r="EN144" s="1"/>
      </tp>
      <tp t="s">
        <v>30.57%</v>
        <stp/>
        <stp>IMPL_VOL</stp>
        <stp>.NDXP250509C19275</stp>
        <tr r="EN184" s="1"/>
      </tp>
      <tp t="s">
        <v>26.51%</v>
        <stp/>
        <stp>IMPL_VOL</stp>
        <stp>.NDXP250509C20250</stp>
        <tr r="EN145" s="1"/>
      </tp>
      <tp t="s">
        <v>31.88%</v>
        <stp/>
        <stp>IMPL_VOL</stp>
        <stp>.NDXP250509C19250</stp>
        <tr r="EN185" s="1"/>
      </tp>
      <tp t="s">
        <v>26.58%</v>
        <stp/>
        <stp>IMPL_VOL</stp>
        <stp>.NDXP250509C20225</stp>
        <tr r="EN146" s="1"/>
      </tp>
      <tp t="s">
        <v>30.78%</v>
        <stp/>
        <stp>IMPL_VOL</stp>
        <stp>.NDXP250509C19225</stp>
        <tr r="EN186" s="1"/>
      </tp>
      <tp t="s">
        <v>26.65%</v>
        <stp/>
        <stp>IMPL_VOL</stp>
        <stp>.NDXP250509C20200</stp>
        <tr r="EN147" s="1"/>
      </tp>
      <tp t="s">
        <v>30.94%</v>
        <stp/>
        <stp>IMPL_VOL</stp>
        <stp>.NDXP250509C19200</stp>
        <tr r="EN187" s="1"/>
      </tp>
      <tp t="s">
        <v>N/A</v>
        <stp/>
        <stp>VOLUME</stp>
        <stp>.NDX251017P19800</stp>
        <tr r="S164" s="2"/>
      </tp>
      <tp t="s">
        <v>N/A</v>
        <stp/>
        <stp>VOLUME</stp>
        <stp>.NDX251219P19600</stp>
        <tr r="W172" s="2"/>
      </tp>
      <tp>
        <v>3</v>
        <stp/>
        <stp>VOLUME</stp>
        <stp>.NDX250919P19600</stp>
        <tr r="Q172" s="2"/>
        <tr r="Q172" s="2"/>
      </tp>
      <tp>
        <v>1</v>
        <stp/>
        <stp>VOLUME</stp>
        <stp>.NDX250516P19900</stp>
        <tr r="BF159" s="1"/>
        <tr r="BF159" s="1"/>
      </tp>
      <tp t="s">
        <v>N/A</v>
        <stp/>
        <stp>VOLUME</stp>
        <stp>.NDX250718P19700</stp>
        <tr r="M168" s="2"/>
      </tp>
      <tp t="s">
        <v>N/A</v>
        <stp/>
        <stp>VOLUME</stp>
        <stp>.NDX251017P19825</stp>
        <tr r="S163" s="2"/>
      </tp>
      <tp t="s">
        <v>N/A</v>
        <stp/>
        <stp>VOLUME</stp>
        <stp>.NDX251219P19625</stp>
        <tr r="W171" s="2"/>
      </tp>
      <tp t="s">
        <v>N/A</v>
        <stp/>
        <stp>VOLUME</stp>
        <stp>.NDX250919P19625</stp>
        <tr r="Q171" s="2"/>
      </tp>
      <tp t="s">
        <v>N/A</v>
        <stp/>
        <stp>VOLUME</stp>
        <stp>.NDX250516P19925</stp>
        <tr r="BF158" s="1"/>
      </tp>
      <tp t="s">
        <v>N/A</v>
        <stp/>
        <stp>VOLUME</stp>
        <stp>.NDX250718P19725</stp>
        <tr r="M167" s="2"/>
      </tp>
      <tp t="s">
        <v>N/A</v>
        <stp/>
        <stp>VOLUME</stp>
        <stp>.NDX250919P19650</stp>
        <tr r="Q170" s="2"/>
      </tp>
      <tp t="s">
        <v>N/A</v>
        <stp/>
        <stp>VOLUME</stp>
        <stp>.NDX250516P19950</stp>
        <tr r="BF157" s="1"/>
      </tp>
      <tp t="s">
        <v>N/A</v>
        <stp/>
        <stp>VOLUME</stp>
        <stp>.NDX250718P19750</stp>
        <tr r="M166" s="2"/>
      </tp>
      <tp t="s">
        <v>N/A</v>
        <stp/>
        <stp>VOLUME</stp>
        <stp>.NDX251017P19850</stp>
        <tr r="S162" s="2"/>
      </tp>
      <tp t="s">
        <v>N/A</v>
        <stp/>
        <stp>VOLUME</stp>
        <stp>.NDX251219P19650</stp>
        <tr r="W170" s="2"/>
      </tp>
      <tp t="s">
        <v>N/A</v>
        <stp/>
        <stp>VOLUME</stp>
        <stp>.NDX250919P19675</stp>
        <tr r="Q169" s="2"/>
      </tp>
      <tp t="s">
        <v>N/A</v>
        <stp/>
        <stp>VOLUME</stp>
        <stp>.NDX250516P19975</stp>
        <tr r="BF156" s="1"/>
      </tp>
      <tp t="s">
        <v>N/A</v>
        <stp/>
        <stp>VOLUME</stp>
        <stp>.NDX250718P19775</stp>
        <tr r="M165" s="2"/>
      </tp>
      <tp t="s">
        <v>N/A</v>
        <stp/>
        <stp>VOLUME</stp>
        <stp>.NDX251017P19875</stp>
        <tr r="S161" s="2"/>
      </tp>
      <tp t="s">
        <v>N/A</v>
        <stp/>
        <stp>VOLUME</stp>
        <stp>.NDX251219P19675</stp>
        <tr r="W169" s="2"/>
      </tp>
      <tp t="s">
        <v>25.87%</v>
        <stp/>
        <stp>IMPL_VOL</stp>
        <stp>.NDXP250509P20250</stp>
        <tr r="EO145" s="1"/>
      </tp>
      <tp t="s">
        <v>31.20%</v>
        <stp/>
        <stp>IMPL_VOL</stp>
        <stp>.NDXP250509P19250</stp>
        <tr r="EO185" s="1"/>
      </tp>
      <tp t="s">
        <v>24.47%</v>
        <stp/>
        <stp>IMPL_VOL</stp>
        <stp>.NDXP250509P20275</stp>
        <tr r="EO144" s="1"/>
      </tp>
      <tp t="s">
        <v>31.04%</v>
        <stp/>
        <stp>IMPL_VOL</stp>
        <stp>.NDXP250509P19275</stp>
        <tr r="EO184" s="1"/>
      </tp>
      <tp t="s">
        <v>25.98%</v>
        <stp/>
        <stp>IMPL_VOL</stp>
        <stp>.NDXP250509P20200</stp>
        <tr r="EO147" s="1"/>
      </tp>
      <tp t="s">
        <v>31.50%</v>
        <stp/>
        <stp>IMPL_VOL</stp>
        <stp>.NDXP250509P19200</stp>
        <tr r="EO187" s="1"/>
      </tp>
      <tp t="s">
        <v>25.95%</v>
        <stp/>
        <stp>IMPL_VOL</stp>
        <stp>.NDXP250509P20225</stp>
        <tr r="EO146" s="1"/>
      </tp>
      <tp t="s">
        <v>31.34%</v>
        <stp/>
        <stp>IMPL_VOL</stp>
        <stp>.NDXP250509P19225</stp>
        <tr r="EO186" s="1"/>
      </tp>
      <tp t="s">
        <v>N/A</v>
        <stp/>
        <stp>VOLUME</stp>
        <stp>.NDX250919C19625</stp>
        <tr r="Q171" s="2"/>
      </tp>
      <tp>
        <v>5</v>
        <stp/>
        <stp>VOLUME</stp>
        <stp>.NDX250516C19925</stp>
        <tr r="BE158" s="1"/>
        <tr r="BE158" s="1"/>
      </tp>
      <tp t="s">
        <v>N/A</v>
        <stp/>
        <stp>VOLUME</stp>
        <stp>.NDX250718C19725</stp>
        <tr r="M167" s="2"/>
      </tp>
      <tp t="s">
        <v>N/A</v>
        <stp/>
        <stp>VOLUME</stp>
        <stp>.NDX251017C19825</stp>
        <tr r="S163" s="2"/>
      </tp>
      <tp t="s">
        <v>N/A</v>
        <stp/>
        <stp>VOLUME</stp>
        <stp>.NDX251219C19625</stp>
        <tr r="W171" s="2"/>
      </tp>
      <tp>
        <v>2</v>
        <stp/>
        <stp>VOLUME</stp>
        <stp>.NDX250919C19600</stp>
        <tr r="Q172" s="2"/>
        <tr r="Q172" s="2"/>
      </tp>
      <tp>
        <v>8</v>
        <stp/>
        <stp>VOLUME</stp>
        <stp>.NDX250516C19900</stp>
        <tr r="BE159" s="1"/>
        <tr r="BE159" s="1"/>
      </tp>
      <tp t="s">
        <v>N/A</v>
        <stp/>
        <stp>VOLUME</stp>
        <stp>.NDX250718C19700</stp>
        <tr r="M168" s="2"/>
      </tp>
      <tp t="s">
        <v>N/A</v>
        <stp/>
        <stp>VOLUME</stp>
        <stp>.NDX251017C19800</stp>
        <tr r="S164" s="2"/>
      </tp>
      <tp t="s">
        <v>N/A</v>
        <stp/>
        <stp>VOLUME</stp>
        <stp>.NDX251219C19600</stp>
        <tr r="W172" s="2"/>
      </tp>
      <tp t="s">
        <v>N/A</v>
        <stp/>
        <stp>VOLUME</stp>
        <stp>.NDX251017C19875</stp>
        <tr r="S161" s="2"/>
      </tp>
      <tp t="s">
        <v>N/A</v>
        <stp/>
        <stp>VOLUME</stp>
        <stp>.NDX251219C19675</stp>
        <tr r="W169" s="2"/>
      </tp>
      <tp t="s">
        <v>N/A</v>
        <stp/>
        <stp>VOLUME</stp>
        <stp>.NDX250919C19675</stp>
        <tr r="Q169" s="2"/>
      </tp>
      <tp>
        <v>5</v>
        <stp/>
        <stp>VOLUME</stp>
        <stp>.NDX250516C19975</stp>
        <tr r="BE156" s="1"/>
        <tr r="BE156" s="1"/>
      </tp>
      <tp t="s">
        <v>N/A</v>
        <stp/>
        <stp>VOLUME</stp>
        <stp>.NDX250718C19775</stp>
        <tr r="M165" s="2"/>
      </tp>
      <tp t="s">
        <v>N/A</v>
        <stp/>
        <stp>VOLUME</stp>
        <stp>.NDX251017C19850</stp>
        <tr r="S162" s="2"/>
      </tp>
      <tp t="s">
        <v>N/A</v>
        <stp/>
        <stp>VOLUME</stp>
        <stp>.NDX251219C19650</stp>
        <tr r="W170" s="2"/>
      </tp>
      <tp t="s">
        <v>N/A</v>
        <stp/>
        <stp>VOLUME</stp>
        <stp>.NDX250919C19650</stp>
        <tr r="Q170" s="2"/>
      </tp>
      <tp>
        <v>7</v>
        <stp/>
        <stp>VOLUME</stp>
        <stp>.NDX250516C19950</stp>
        <tr r="BE157" s="1"/>
        <tr r="BE157" s="1"/>
      </tp>
      <tp t="s">
        <v>N/A</v>
        <stp/>
        <stp>VOLUME</stp>
        <stp>.NDX250718C19750</stp>
        <tr r="M166" s="2"/>
      </tp>
      <tp t="s">
        <v>26.36%</v>
        <stp/>
        <stp>IMPL_VOL</stp>
        <stp>.NDXP250509C20375</stp>
        <tr r="EN140" s="1"/>
      </tp>
      <tp t="s">
        <v>31.01%</v>
        <stp/>
        <stp>IMPL_VOL</stp>
        <stp>.NDXP250509C19375</stp>
        <tr r="EN180" s="1"/>
      </tp>
      <tp t="s">
        <v>26.37%</v>
        <stp/>
        <stp>IMPL_VOL</stp>
        <stp>.NDXP250509C20350</stp>
        <tr r="EN141" s="1"/>
      </tp>
      <tp t="s">
        <v>30.10%</v>
        <stp/>
        <stp>IMPL_VOL</stp>
        <stp>.NDXP250509C19350</stp>
        <tr r="EN181" s="1"/>
      </tp>
      <tp t="s">
        <v>26.38%</v>
        <stp/>
        <stp>IMPL_VOL</stp>
        <stp>.NDXP250509C20325</stp>
        <tr r="EN142" s="1"/>
      </tp>
      <tp t="s">
        <v>30.42%</v>
        <stp/>
        <stp>IMPL_VOL</stp>
        <stp>.NDXP250509C19325</stp>
        <tr r="EN182" s="1"/>
      </tp>
      <tp t="s">
        <v>26.42%</v>
        <stp/>
        <stp>IMPL_VOL</stp>
        <stp>.NDXP250509C20300</stp>
        <tr r="EN143" s="1"/>
      </tp>
      <tp t="s">
        <v>30.61%</v>
        <stp/>
        <stp>IMPL_VOL</stp>
        <stp>.NDXP250509C19300</stp>
        <tr r="EN183" s="1"/>
      </tp>
      <tp t="s">
        <v>N/A</v>
        <stp/>
        <stp>VOLUME</stp>
        <stp>.NDX251017P19900</stp>
        <tr r="S160" s="2"/>
      </tp>
      <tp>
        <v>2</v>
        <stp/>
        <stp>VOLUME</stp>
        <stp>.NDX251219P19700</stp>
        <tr r="W168" s="2"/>
        <tr r="W168" s="2"/>
      </tp>
      <tp>
        <v>12</v>
        <stp/>
        <stp>VOLUME</stp>
        <stp>.NDX250919P19700</stp>
        <tr r="Q168" s="2"/>
        <tr r="Q168" s="2"/>
      </tp>
      <tp>
        <v>4</v>
        <stp/>
        <stp>VOLUME</stp>
        <stp>.NDX250516P19800</stp>
        <tr r="BF163" s="1"/>
        <tr r="BF163" s="1"/>
      </tp>
      <tp t="s">
        <v>N/A</v>
        <stp/>
        <stp>VOLUME</stp>
        <stp>.NDX250718P19600</stp>
        <tr r="M172" s="2"/>
      </tp>
      <tp t="s">
        <v>N/A</v>
        <stp/>
        <stp>VOLUME</stp>
        <stp>.NDX251017P19925</stp>
        <tr r="S159" s="2"/>
      </tp>
      <tp t="s">
        <v>N/A</v>
        <stp/>
        <stp>VOLUME</stp>
        <stp>.NDX251219P19725</stp>
        <tr r="W167" s="2"/>
      </tp>
      <tp t="s">
        <v>N/A</v>
        <stp/>
        <stp>VOLUME</stp>
        <stp>.NDX250919P19725</stp>
        <tr r="Q167" s="2"/>
      </tp>
      <tp>
        <v>28</v>
        <stp/>
        <stp>VOLUME</stp>
        <stp>.NDX250516P19825</stp>
        <tr r="BF162" s="1"/>
        <tr r="BF162" s="1"/>
      </tp>
      <tp t="s">
        <v>N/A</v>
        <stp/>
        <stp>VOLUME</stp>
        <stp>.NDX250718P19625</stp>
        <tr r="M171" s="2"/>
      </tp>
      <tp t="s">
        <v>N/A</v>
        <stp/>
        <stp>VOLUME</stp>
        <stp>.NDX250919P19750</stp>
        <tr r="Q166" s="2"/>
      </tp>
      <tp>
        <v>3</v>
        <stp/>
        <stp>VOLUME</stp>
        <stp>.NDX250516P19850</stp>
        <tr r="BF161" s="1"/>
        <tr r="BF161" s="1"/>
      </tp>
      <tp t="s">
        <v>N/A</v>
        <stp/>
        <stp>VOLUME</stp>
        <stp>.NDX250718P19650</stp>
        <tr r="M170" s="2"/>
      </tp>
      <tp t="s">
        <v>N/A</v>
        <stp/>
        <stp>VOLUME</stp>
        <stp>.NDX251017P19950</stp>
        <tr r="S158" s="2"/>
      </tp>
      <tp t="s">
        <v>N/A</v>
        <stp/>
        <stp>VOLUME</stp>
        <stp>.NDX251219P19750</stp>
        <tr r="W166" s="2"/>
      </tp>
      <tp t="s">
        <v>N/A</v>
        <stp/>
        <stp>VOLUME</stp>
        <stp>.NDX250919P19775</stp>
        <tr r="Q165" s="2"/>
      </tp>
      <tp>
        <v>2</v>
        <stp/>
        <stp>VOLUME</stp>
        <stp>.NDX250516P19875</stp>
        <tr r="BF160" s="1"/>
        <tr r="BF160" s="1"/>
      </tp>
      <tp t="s">
        <v>N/A</v>
        <stp/>
        <stp>VOLUME</stp>
        <stp>.NDX250718P19675</stp>
        <tr r="M169" s="2"/>
      </tp>
      <tp t="s">
        <v>N/A</v>
        <stp/>
        <stp>VOLUME</stp>
        <stp>.NDX251017P19975</stp>
        <tr r="S157" s="2"/>
      </tp>
      <tp t="s">
        <v>N/A</v>
        <stp/>
        <stp>VOLUME</stp>
        <stp>.NDX251219P19775</stp>
        <tr r="W165" s="2"/>
      </tp>
      <tp t="s">
        <v>24.09%</v>
        <stp/>
        <stp>IMPL_VOL</stp>
        <stp>.NDXP250509P20350</stp>
        <tr r="EO141" s="1"/>
      </tp>
      <tp t="s">
        <v>30.64%</v>
        <stp/>
        <stp>IMPL_VOL</stp>
        <stp>.NDXP250509P19350</stp>
        <tr r="EO181" s="1"/>
      </tp>
      <tp t="s">
        <v>23.72%</v>
        <stp/>
        <stp>IMPL_VOL</stp>
        <stp>.NDXP250509P20375</stp>
        <tr r="EO140" s="1"/>
      </tp>
      <tp t="s">
        <v>30.49%</v>
        <stp/>
        <stp>IMPL_VOL</stp>
        <stp>.NDXP250509P19375</stp>
        <tr r="EO180" s="1"/>
      </tp>
      <tp t="s">
        <v>24.25%</v>
        <stp/>
        <stp>IMPL_VOL</stp>
        <stp>.NDXP250509P20300</stp>
        <tr r="EO143" s="1"/>
      </tp>
      <tp t="s">
        <v>30.91%</v>
        <stp/>
        <stp>IMPL_VOL</stp>
        <stp>.NDXP250509P19300</stp>
        <tr r="EO183" s="1"/>
      </tp>
      <tp t="s">
        <v>24.20%</v>
        <stp/>
        <stp>IMPL_VOL</stp>
        <stp>.NDXP250509P20325</stp>
        <tr r="EO142" s="1"/>
      </tp>
      <tp t="s">
        <v>30.77%</v>
        <stp/>
        <stp>IMPL_VOL</stp>
        <stp>.NDXP250509P19325</stp>
        <tr r="EO182" s="1"/>
      </tp>
      <tp t="s">
        <v>N/A</v>
        <stp/>
        <stp>VOLUME</stp>
        <stp>.NDX250919C19725</stp>
        <tr r="Q167" s="2"/>
      </tp>
      <tp>
        <v>27</v>
        <stp/>
        <stp>VOLUME</stp>
        <stp>.NDX250516C19825</stp>
        <tr r="BE162" s="1"/>
        <tr r="BE162" s="1"/>
      </tp>
      <tp t="s">
        <v>N/A</v>
        <stp/>
        <stp>VOLUME</stp>
        <stp>.NDX250718C19625</stp>
        <tr r="M171" s="2"/>
      </tp>
      <tp t="s">
        <v>N/A</v>
        <stp/>
        <stp>VOLUME</stp>
        <stp>.NDX251017C19925</stp>
        <tr r="S159" s="2"/>
      </tp>
      <tp t="s">
        <v>N/A</v>
        <stp/>
        <stp>VOLUME</stp>
        <stp>.NDX251219C19725</stp>
        <tr r="W167" s="2"/>
      </tp>
      <tp>
        <v>8</v>
        <stp/>
        <stp>VOLUME</stp>
        <stp>.NDX250919C19700</stp>
        <tr r="Q168" s="2"/>
        <tr r="Q168" s="2"/>
      </tp>
      <tp>
        <v>5</v>
        <stp/>
        <stp>VOLUME</stp>
        <stp>.NDX250516C19800</stp>
        <tr r="BE163" s="1"/>
        <tr r="BE163" s="1"/>
      </tp>
      <tp t="s">
        <v>N/A</v>
        <stp/>
        <stp>VOLUME</stp>
        <stp>.NDX250718C19600</stp>
        <tr r="M172" s="2"/>
      </tp>
      <tp t="s">
        <v>N/A</v>
        <stp/>
        <stp>VOLUME</stp>
        <stp>.NDX251017C19900</stp>
        <tr r="S160" s="2"/>
      </tp>
      <tp t="s">
        <v>N/A</v>
        <stp/>
        <stp>VOLUME</stp>
        <stp>.NDX251219C19700</stp>
        <tr r="W168" s="2"/>
      </tp>
      <tp t="s">
        <v>N/A</v>
        <stp/>
        <stp>VOLUME</stp>
        <stp>.NDX251017C19975</stp>
        <tr r="S157" s="2"/>
      </tp>
      <tp t="s">
        <v>N/A</v>
        <stp/>
        <stp>VOLUME</stp>
        <stp>.NDX251219C19775</stp>
        <tr r="W165" s="2"/>
      </tp>
      <tp t="s">
        <v>N/A</v>
        <stp/>
        <stp>VOLUME</stp>
        <stp>.NDX250919C19775</stp>
        <tr r="Q165" s="2"/>
      </tp>
      <tp>
        <v>3</v>
        <stp/>
        <stp>VOLUME</stp>
        <stp>.NDX250516C19875</stp>
        <tr r="BE160" s="1"/>
        <tr r="BE160" s="1"/>
      </tp>
      <tp t="s">
        <v>N/A</v>
        <stp/>
        <stp>VOLUME</stp>
        <stp>.NDX250718C19675</stp>
        <tr r="M169" s="2"/>
      </tp>
      <tp t="s">
        <v>N/A</v>
        <stp/>
        <stp>VOLUME</stp>
        <stp>.NDX251017C19950</stp>
        <tr r="S158" s="2"/>
      </tp>
      <tp t="s">
        <v>N/A</v>
        <stp/>
        <stp>VOLUME</stp>
        <stp>.NDX251219C19750</stp>
        <tr r="W166" s="2"/>
      </tp>
      <tp t="s">
        <v>N/A</v>
        <stp/>
        <stp>VOLUME</stp>
        <stp>.NDX250919C19750</stp>
        <tr r="Q166" s="2"/>
      </tp>
      <tp>
        <v>13</v>
        <stp/>
        <stp>VOLUME</stp>
        <stp>.NDX250516C19850</stp>
        <tr r="BE161" s="1"/>
        <tr r="BE161" s="1"/>
      </tp>
      <tp t="s">
        <v>N/A</v>
        <stp/>
        <stp>VOLUME</stp>
        <stp>.NDX250718C19650</stp>
        <tr r="M170" s="2"/>
      </tp>
      <tp t="s">
        <v>27.09%</v>
        <stp/>
        <stp>IMPL_VOL</stp>
        <stp>.NDXP250509C20075</stp>
        <tr r="EN152" s="1"/>
      </tp>
      <tp t="s">
        <v>27.18%</v>
        <stp/>
        <stp>IMPL_VOL</stp>
        <stp>.NDXP250509C20050</stp>
        <tr r="EN153" s="1"/>
      </tp>
      <tp t="s">
        <v>27.29%</v>
        <stp/>
        <stp>IMPL_VOL</stp>
        <stp>.NDXP250509C20025</stp>
        <tr r="EN154" s="1"/>
      </tp>
      <tp t="s">
        <v>27.42%</v>
        <stp/>
        <stp>IMPL_VOL</stp>
        <stp>.NDXP250509C20000</stp>
        <tr r="EN155" s="1"/>
      </tp>
      <tp t="s">
        <v>N/A</v>
        <stp/>
        <stp>VOLUME</stp>
        <stp>.NDX251219P20400</stp>
        <tr r="W140" s="2"/>
      </tp>
      <tp t="s">
        <v>N/A</v>
        <stp/>
        <stp>VOLUME</stp>
        <stp>.NDX251219P19400</stp>
        <tr r="W180" s="2"/>
      </tp>
      <tp t="s">
        <v>N/A</v>
        <stp/>
        <stp>VOLUME</stp>
        <stp>.NDX250815P19800</stp>
        <tr r="O164" s="2"/>
      </tp>
      <tp>
        <v>6</v>
        <stp/>
        <stp>VOLUME</stp>
        <stp>.NDX250919P19400</stp>
        <tr r="Q180" s="2"/>
        <tr r="Q180" s="2"/>
      </tp>
      <tp t="s">
        <v>N/A</v>
        <stp/>
        <stp>VOLUME</stp>
        <stp>.NDX250919P20400</stp>
        <tr r="Q140" s="2"/>
      </tp>
      <tp>
        <v>7</v>
        <stp/>
        <stp>VOLUME</stp>
        <stp>.NDX250718P19500</stp>
        <tr r="M176" s="2"/>
        <tr r="M176" s="2"/>
      </tp>
      <tp t="s">
        <v>N/A</v>
        <stp/>
        <stp>VOLUME</stp>
        <stp>.NDX251219P20425</stp>
        <tr r="W139" s="2"/>
      </tp>
      <tp t="s">
        <v>N/A</v>
        <stp/>
        <stp>VOLUME</stp>
        <stp>.NDX251219P19425</stp>
        <tr r="W179" s="2"/>
      </tp>
      <tp t="s">
        <v>N/A</v>
        <stp/>
        <stp>VOLUME</stp>
        <stp>.NDX250919P19425</stp>
        <tr r="Q179" s="2"/>
      </tp>
      <tp t="s">
        <v>N/A</v>
        <stp/>
        <stp>VOLUME</stp>
        <stp>.NDX250815P19825</stp>
        <tr r="O163" s="2"/>
      </tp>
      <tp t="s">
        <v>N/A</v>
        <stp/>
        <stp>VOLUME</stp>
        <stp>.NDX250919P20425</stp>
        <tr r="Q139" s="2"/>
      </tp>
      <tp>
        <v>1</v>
        <stp/>
        <stp>VOLUME</stp>
        <stp>.NDX250718P19525</stp>
        <tr r="M175" s="2"/>
        <tr r="M175" s="2"/>
      </tp>
      <tp t="s">
        <v>N/A</v>
        <stp/>
        <stp>VOLUME</stp>
        <stp>.NDX250815P19850</stp>
        <tr r="O162" s="2"/>
      </tp>
      <tp t="s">
        <v>N/A</v>
        <stp/>
        <stp>VOLUME</stp>
        <stp>.NDX250919P19450</stp>
        <tr r="Q178" s="2"/>
      </tp>
      <tp t="s">
        <v>N/A</v>
        <stp/>
        <stp>VOLUME</stp>
        <stp>.NDX250919P20450</stp>
        <tr r="Q138" s="2"/>
      </tp>
      <tp t="s">
        <v>N/A</v>
        <stp/>
        <stp>VOLUME</stp>
        <stp>.NDX250718P19550</stp>
        <tr r="M174" s="2"/>
      </tp>
      <tp t="s">
        <v>N/A</v>
        <stp/>
        <stp>VOLUME</stp>
        <stp>.NDX251219P20450</stp>
        <tr r="W138" s="2"/>
      </tp>
      <tp t="s">
        <v>N/A</v>
        <stp/>
        <stp>VOLUME</stp>
        <stp>.NDX251219P19450</stp>
        <tr r="W178" s="2"/>
      </tp>
      <tp t="s">
        <v>N/A</v>
        <stp/>
        <stp>VOLUME</stp>
        <stp>.NDX250919P19475</stp>
        <tr r="Q177" s="2"/>
      </tp>
      <tp t="s">
        <v>N/A</v>
        <stp/>
        <stp>VOLUME</stp>
        <stp>.NDX250815P19875</stp>
        <tr r="O161" s="2"/>
      </tp>
      <tp t="s">
        <v>N/A</v>
        <stp/>
        <stp>VOLUME</stp>
        <stp>.NDX250718P19575</stp>
        <tr r="M173" s="2"/>
      </tp>
      <tp t="s">
        <v>N/A</v>
        <stp/>
        <stp>VOLUME</stp>
        <stp>.NDX251219P19475</stp>
        <tr r="W177" s="2"/>
      </tp>
      <tp t="s">
        <v>26.65%</v>
        <stp/>
        <stp>IMPL_VOL</stp>
        <stp>.NDXP250509P20050</stp>
        <tr r="EO153" s="1"/>
      </tp>
      <tp t="s">
        <v>26.49%</v>
        <stp/>
        <stp>IMPL_VOL</stp>
        <stp>.NDXP250509P20075</stp>
        <tr r="EO152" s="1"/>
      </tp>
      <tp t="s">
        <v>26.91%</v>
        <stp/>
        <stp>IMPL_VOL</stp>
        <stp>.NDXP250509P20000</stp>
        <tr r="EO155" s="1"/>
      </tp>
      <tp t="s">
        <v>26.86%</v>
        <stp/>
        <stp>IMPL_VOL</stp>
        <stp>.NDXP250509P20025</stp>
        <tr r="EO154" s="1"/>
      </tp>
      <tp t="s">
        <v>N/A</v>
        <stp/>
        <stp>VOLUME</stp>
        <stp>.NDX250919C19425</stp>
        <tr r="Q179" s="2"/>
      </tp>
      <tp t="s">
        <v>N/A</v>
        <stp/>
        <stp>VOLUME</stp>
        <stp>.NDX250815C19825</stp>
        <tr r="O163" s="2"/>
      </tp>
      <tp t="s">
        <v>N/A</v>
        <stp/>
        <stp>VOLUME</stp>
        <stp>.NDX250919C20425</stp>
        <tr r="Q139" s="2"/>
      </tp>
      <tp t="s">
        <v>N/A</v>
        <stp/>
        <stp>VOLUME</stp>
        <stp>.NDX250718C19525</stp>
        <tr r="M175" s="2"/>
      </tp>
      <tp t="s">
        <v>N/A</v>
        <stp/>
        <stp>VOLUME</stp>
        <stp>.NDX251219C20425</stp>
        <tr r="W139" s="2"/>
      </tp>
      <tp t="s">
        <v>N/A</v>
        <stp/>
        <stp>VOLUME</stp>
        <stp>.NDX251219C19425</stp>
        <tr r="W179" s="2"/>
      </tp>
      <tp t="s">
        <v>N/A</v>
        <stp/>
        <stp>VOLUME</stp>
        <stp>.NDX250815C19800</stp>
        <tr r="O164" s="2"/>
      </tp>
      <tp t="s">
        <v>N/A</v>
        <stp/>
        <stp>VOLUME</stp>
        <stp>.NDX250919C19400</stp>
        <tr r="Q180" s="2"/>
      </tp>
      <tp t="s">
        <v>N/A</v>
        <stp/>
        <stp>VOLUME</stp>
        <stp>.NDX250919C20400</stp>
        <tr r="Q140" s="2"/>
      </tp>
      <tp t="s">
        <v>N/A</v>
        <stp/>
        <stp>VOLUME</stp>
        <stp>.NDX250718C19500</stp>
        <tr r="M176" s="2"/>
      </tp>
      <tp t="s">
        <v>N/A</v>
        <stp/>
        <stp>VOLUME</stp>
        <stp>.NDX251219C20400</stp>
        <tr r="W140" s="2"/>
      </tp>
      <tp t="s">
        <v>N/A</v>
        <stp/>
        <stp>VOLUME</stp>
        <stp>.NDX251219C19400</stp>
        <tr r="W180" s="2"/>
      </tp>
      <tp t="s">
        <v>N/A</v>
        <stp/>
        <stp>VOLUME</stp>
        <stp>.NDX251219C19475</stp>
        <tr r="W177" s="2"/>
      </tp>
      <tp t="s">
        <v>N/A</v>
        <stp/>
        <stp>VOLUME</stp>
        <stp>.NDX250919C19475</stp>
        <tr r="Q177" s="2"/>
      </tp>
      <tp t="s">
        <v>N/A</v>
        <stp/>
        <stp>VOLUME</stp>
        <stp>.NDX250815C19875</stp>
        <tr r="O161" s="2"/>
      </tp>
      <tp t="s">
        <v>N/A</v>
        <stp/>
        <stp>VOLUME</stp>
        <stp>.NDX250718C19575</stp>
        <tr r="M173" s="2"/>
      </tp>
      <tp t="s">
        <v>N/A</v>
        <stp/>
        <stp>VOLUME</stp>
        <stp>.NDX251219C20450</stp>
        <tr r="W138" s="2"/>
      </tp>
      <tp t="s">
        <v>N/A</v>
        <stp/>
        <stp>VOLUME</stp>
        <stp>.NDX251219C19450</stp>
        <tr r="W178" s="2"/>
      </tp>
      <tp t="s">
        <v>N/A</v>
        <stp/>
        <stp>VOLUME</stp>
        <stp>.NDX250815C19850</stp>
        <tr r="O162" s="2"/>
      </tp>
      <tp t="s">
        <v>N/A</v>
        <stp/>
        <stp>VOLUME</stp>
        <stp>.NDX250919C19450</stp>
        <tr r="Q178" s="2"/>
      </tp>
      <tp t="s">
        <v>N/A</v>
        <stp/>
        <stp>VOLUME</stp>
        <stp>.NDX250919C20450</stp>
        <tr r="Q138" s="2"/>
      </tp>
      <tp t="s">
        <v>N/A</v>
        <stp/>
        <stp>VOLUME</stp>
        <stp>.NDX250718C19550</stp>
        <tr r="M174" s="2"/>
      </tp>
      <tp>
        <v>19879.5</v>
        <stp/>
        <stp>MARK</stp>
        <stp>/NQ:XCME</stp>
        <tr r="F44" s="1"/>
        <tr r="F136" s="1"/>
      </tp>
      <tp t="s">
        <v>26.72%</v>
        <stp/>
        <stp>IMPL_VOL</stp>
        <stp>.NDXP250509C20175</stp>
        <tr r="EN148" s="1"/>
      </tp>
      <tp t="s">
        <v>31.07%</v>
        <stp/>
        <stp>IMPL_VOL</stp>
        <stp>.NDXP250509C19175</stp>
        <tr r="EN188" s="1"/>
      </tp>
      <tp t="s">
        <v>26.79%</v>
        <stp/>
        <stp>IMPL_VOL</stp>
        <stp>.NDXP250509C20150</stp>
        <tr r="EN149" s="1"/>
      </tp>
      <tp t="s">
        <v>31.46%</v>
        <stp/>
        <stp>IMPL_VOL</stp>
        <stp>.NDXP250509C19150</stp>
        <tr r="EN189" s="1"/>
      </tp>
      <tp t="s">
        <v>26.88%</v>
        <stp/>
        <stp>IMPL_VOL</stp>
        <stp>.NDXP250509C20125</stp>
        <tr r="EN150" s="1"/>
      </tp>
      <tp t="s">
        <v>26.98%</v>
        <stp/>
        <stp>IMPL_VOL</stp>
        <stp>.NDXP250509C20100</stp>
        <tr r="EN151" s="1"/>
      </tp>
      <tp t="s">
        <v>N/A</v>
        <stp/>
        <stp>VOLUME</stp>
        <stp>.NDX251219P19500</stp>
        <tr r="W176" s="2"/>
      </tp>
      <tp t="s">
        <v>N/A</v>
        <stp/>
        <stp>VOLUME</stp>
        <stp>.NDX250815P19900</stp>
        <tr r="O160" s="2"/>
      </tp>
      <tp t="s">
        <v>N/A</v>
        <stp/>
        <stp>VOLUME</stp>
        <stp>.NDX250919P19500</stp>
        <tr r="Q176" s="2"/>
      </tp>
      <tp t="s">
        <v>N/A</v>
        <stp/>
        <stp>VOLUME</stp>
        <stp>.NDX250718P20400</stp>
        <tr r="M140" s="2"/>
      </tp>
      <tp t="s">
        <v>N/A</v>
        <stp/>
        <stp>VOLUME</stp>
        <stp>.NDX250718P19400</stp>
        <tr r="M180" s="2"/>
      </tp>
      <tp t="s">
        <v>N/A</v>
        <stp/>
        <stp>VOLUME</stp>
        <stp>.NDX251219P19525</stp>
        <tr r="W175" s="2"/>
      </tp>
      <tp t="s">
        <v>N/A</v>
        <stp/>
        <stp>VOLUME</stp>
        <stp>.NDX250919P19525</stp>
        <tr r="Q175" s="2"/>
      </tp>
      <tp t="s">
        <v>N/A</v>
        <stp/>
        <stp>VOLUME</stp>
        <stp>.NDX250815P19925</stp>
        <tr r="O159" s="2"/>
      </tp>
      <tp t="s">
        <v>N/A</v>
        <stp/>
        <stp>VOLUME</stp>
        <stp>.NDX250718P20425</stp>
        <tr r="M139" s="2"/>
      </tp>
      <tp t="s">
        <v>N/A</v>
        <stp/>
        <stp>VOLUME</stp>
        <stp>.NDX250718P19425</stp>
        <tr r="M179" s="2"/>
      </tp>
      <tp t="s">
        <v>N/A</v>
        <stp/>
        <stp>VOLUME</stp>
        <stp>.NDX250815P19950</stp>
        <tr r="O158" s="2"/>
      </tp>
      <tp t="s">
        <v>N/A</v>
        <stp/>
        <stp>VOLUME</stp>
        <stp>.NDX250919P19550</stp>
        <tr r="Q174" s="2"/>
      </tp>
      <tp t="s">
        <v>N/A</v>
        <stp/>
        <stp>VOLUME</stp>
        <stp>.NDX250718P20450</stp>
        <tr r="M138" s="2"/>
      </tp>
      <tp t="s">
        <v>N/A</v>
        <stp/>
        <stp>VOLUME</stp>
        <stp>.NDX250718P19450</stp>
        <tr r="M178" s="2"/>
      </tp>
      <tp t="s">
        <v>N/A</v>
        <stp/>
        <stp>VOLUME</stp>
        <stp>.NDX251219P19550</stp>
        <tr r="W174" s="2"/>
      </tp>
      <tp t="s">
        <v>N/A</v>
        <stp/>
        <stp>VOLUME</stp>
        <stp>.NDX250919P19575</stp>
        <tr r="Q173" s="2"/>
      </tp>
      <tp t="s">
        <v>N/A</v>
        <stp/>
        <stp>VOLUME</stp>
        <stp>.NDX250815P19975</stp>
        <tr r="O157" s="2"/>
      </tp>
      <tp t="s">
        <v>N/A</v>
        <stp/>
        <stp>VOLUME</stp>
        <stp>.NDX250718P19475</stp>
        <tr r="M177" s="2"/>
      </tp>
      <tp t="s">
        <v>N/A</v>
        <stp/>
        <stp>VOLUME</stp>
        <stp>.NDX251219P19575</stp>
        <tr r="W173" s="2"/>
      </tp>
      <tp t="s">
        <v>26.22%</v>
        <stp/>
        <stp>IMPL_VOL</stp>
        <stp>.NDXP250509P20150</stp>
        <tr r="EO149" s="1"/>
      </tp>
      <tp t="s">
        <v>31.82%</v>
        <stp/>
        <stp>IMPL_VOL</stp>
        <stp>.NDXP250509P19150</stp>
        <tr r="EO189" s="1"/>
      </tp>
      <tp t="s">
        <v>26.17%</v>
        <stp/>
        <stp>IMPL_VOL</stp>
        <stp>.NDXP250509P20175</stp>
        <tr r="EO148" s="1"/>
      </tp>
      <tp t="s">
        <v>31.66%</v>
        <stp/>
        <stp>IMPL_VOL</stp>
        <stp>.NDXP250509P19175</stp>
        <tr r="EO188" s="1"/>
      </tp>
      <tp t="s">
        <v>26.44%</v>
        <stp/>
        <stp>IMPL_VOL</stp>
        <stp>.NDXP250509P20100</stp>
        <tr r="EO151" s="1"/>
      </tp>
      <tp t="s">
        <v>26.29%</v>
        <stp/>
        <stp>IMPL_VOL</stp>
        <stp>.NDXP250509P20125</stp>
        <tr r="EO150" s="1"/>
      </tp>
      <tp t="s">
        <v>N/A</v>
        <stp/>
        <stp>VOLUME</stp>
        <stp>.NDX250919C19525</stp>
        <tr r="Q175" s="2"/>
      </tp>
      <tp t="s">
        <v>N/A</v>
        <stp/>
        <stp>VOLUME</stp>
        <stp>.NDX250815C19925</stp>
        <tr r="O159" s="2"/>
      </tp>
      <tp t="s">
        <v>N/A</v>
        <stp/>
        <stp>VOLUME</stp>
        <stp>.NDX250718C20425</stp>
        <tr r="M139" s="2"/>
      </tp>
      <tp t="s">
        <v>N/A</v>
        <stp/>
        <stp>VOLUME</stp>
        <stp>.NDX250718C19425</stp>
        <tr r="M179" s="2"/>
      </tp>
      <tp t="s">
        <v>N/A</v>
        <stp/>
        <stp>VOLUME</stp>
        <stp>.NDX251219C19525</stp>
        <tr r="W175" s="2"/>
      </tp>
      <tp t="s">
        <v>N/A</v>
        <stp/>
        <stp>VOLUME</stp>
        <stp>.NDX250815C19900</stp>
        <tr r="O160" s="2"/>
      </tp>
      <tp>
        <v>2</v>
        <stp/>
        <stp>VOLUME</stp>
        <stp>.NDX250919C19500</stp>
        <tr r="Q176" s="2"/>
        <tr r="Q176" s="2"/>
      </tp>
      <tp t="s">
        <v>N/A</v>
        <stp/>
        <stp>VOLUME</stp>
        <stp>.NDX250718C20400</stp>
        <tr r="M140" s="2"/>
      </tp>
      <tp t="s">
        <v>N/A</v>
        <stp/>
        <stp>VOLUME</stp>
        <stp>.NDX250718C19400</stp>
        <tr r="M180" s="2"/>
      </tp>
      <tp t="s">
        <v>N/A</v>
        <stp/>
        <stp>VOLUME</stp>
        <stp>.NDX251219C19500</stp>
        <tr r="W176" s="2"/>
      </tp>
      <tp t="s">
        <v>N/A</v>
        <stp/>
        <stp>VOLUME</stp>
        <stp>.NDX251219C19575</stp>
        <tr r="W173" s="2"/>
      </tp>
      <tp t="s">
        <v>N/A</v>
        <stp/>
        <stp>VOLUME</stp>
        <stp>.NDX250919C19575</stp>
        <tr r="Q173" s="2"/>
      </tp>
      <tp t="s">
        <v>N/A</v>
        <stp/>
        <stp>VOLUME</stp>
        <stp>.NDX250815C19975</stp>
        <tr r="O157" s="2"/>
      </tp>
      <tp t="s">
        <v>N/A</v>
        <stp/>
        <stp>VOLUME</stp>
        <stp>.NDX250718C19475</stp>
        <tr r="M177" s="2"/>
      </tp>
      <tp t="s">
        <v>N/A</v>
        <stp/>
        <stp>VOLUME</stp>
        <stp>.NDX251219C19550</stp>
        <tr r="W174" s="2"/>
      </tp>
      <tp t="s">
        <v>N/A</v>
        <stp/>
        <stp>VOLUME</stp>
        <stp>.NDX250815C19950</stp>
        <tr r="O158" s="2"/>
      </tp>
      <tp t="s">
        <v>N/A</v>
        <stp/>
        <stp>VOLUME</stp>
        <stp>.NDX250919C19550</stp>
        <tr r="Q174" s="2"/>
      </tp>
      <tp t="s">
        <v>N/A</v>
        <stp/>
        <stp>VOLUME</stp>
        <stp>.NDX250718C20450</stp>
        <tr r="M138" s="2"/>
      </tp>
      <tp t="s">
        <v>N/A</v>
        <stp/>
        <stp>VOLUME</stp>
        <stp>.NDX250718C19450</stp>
        <tr r="M178" s="2"/>
      </tp>
      <tp t="s">
        <v>180.91%</v>
        <stp/>
        <stp>IMPL_VOL</stp>
        <stp>.NDXP250506C20175</stp>
        <tr r="EL148" s="1"/>
      </tp>
      <tp t="s">
        <v>--</v>
        <stp/>
        <stp>IMPL_VOL</stp>
        <stp>.NDXP250506C19175</stp>
        <tr r="EL188" s="1"/>
      </tp>
      <tp t="s">
        <v>172.05%</v>
        <stp/>
        <stp>IMPL_VOL</stp>
        <stp>.NDXP250506C20150</stp>
        <tr r="EL149" s="1"/>
      </tp>
      <tp t="s">
        <v>--</v>
        <stp/>
        <stp>IMPL_VOL</stp>
        <stp>.NDXP250506C19150</stp>
        <tr r="EL189" s="1"/>
      </tp>
      <tp t="s">
        <v>163.09%</v>
        <stp/>
        <stp>IMPL_VOL</stp>
        <stp>.NDXP250506C20125</stp>
        <tr r="EL150" s="1"/>
      </tp>
      <tp t="s">
        <v>69.75%</v>
        <stp/>
        <stp>IMPL_VOL</stp>
        <stp>.NDXP250506C20100</stp>
        <tr r="EL151" s="1"/>
      </tp>
      <tp t="s">
        <v>N/A</v>
        <stp/>
        <stp>VOLUME</stp>
        <stp>.NDX251017P19400</stp>
        <tr r="S180" s="2"/>
      </tp>
      <tp t="s">
        <v>N/A</v>
        <stp/>
        <stp>VOLUME</stp>
        <stp>.NDX251121P19200</stp>
        <tr r="U188" s="2"/>
      </tp>
      <tp t="s">
        <v>N/A</v>
        <stp/>
        <stp>VOLUME</stp>
        <stp>.NDX251121P20200</stp>
        <tr r="U148" s="2"/>
      </tp>
      <tp t="s">
        <v>N/A</v>
        <stp/>
        <stp>VOLUME</stp>
        <stp>.NDX251017P20400</stp>
        <tr r="S140" s="2"/>
      </tp>
      <tp t="s">
        <v>N/A</v>
        <stp/>
        <stp>VOLUME</stp>
        <stp>.NDX250815P19600</stp>
        <tr r="O172" s="2"/>
      </tp>
      <tp>
        <v>21</v>
        <stp/>
        <stp>VOLUME</stp>
        <stp>.NDX250516P19500</stp>
        <tr r="BF175" s="1"/>
        <tr r="BF175" s="1"/>
      </tp>
      <tp>
        <v>13</v>
        <stp/>
        <stp>VOLUME</stp>
        <stp>.NDX250620P20300</stp>
        <tr r="K144" s="2"/>
        <tr r="K144" s="2"/>
      </tp>
      <tp t="s">
        <v>N/A</v>
        <stp/>
        <stp>VOLUME</stp>
        <stp>.NDX250620P19300</stp>
        <tr r="K184" s="2"/>
      </tp>
      <tp t="s">
        <v>N/A</v>
        <stp/>
        <stp>VOLUME</stp>
        <stp>.NDX250523P20000</stp>
        <tr r="H156" s="2"/>
      </tp>
      <tp t="s">
        <v>N/A</v>
        <stp/>
        <stp>VOLUME</stp>
        <stp>.NDX251121P19225</stp>
        <tr r="U187" s="2"/>
      </tp>
      <tp t="s">
        <v>N/A</v>
        <stp/>
        <stp>VOLUME</stp>
        <stp>.NDX251017P19425</stp>
        <tr r="S179" s="2"/>
      </tp>
      <tp t="s">
        <v>N/A</v>
        <stp/>
        <stp>VOLUME</stp>
        <stp>.NDX251017P20425</stp>
        <tr r="S139" s="2"/>
      </tp>
      <tp t="s">
        <v>N/A</v>
        <stp/>
        <stp>VOLUME</stp>
        <stp>.NDX251121P20225</stp>
        <tr r="U147" s="2"/>
      </tp>
      <tp t="s">
        <v>N/A</v>
        <stp/>
        <stp>VOLUME</stp>
        <stp>.NDX250815P19625</stp>
        <tr r="O171" s="2"/>
      </tp>
      <tp>
        <v>3</v>
        <stp/>
        <stp>VOLUME</stp>
        <stp>.NDX250516P19525</stp>
        <tr r="BF174" s="1"/>
        <tr r="BF174" s="1"/>
      </tp>
      <tp t="s">
        <v>N/A</v>
        <stp/>
        <stp>VOLUME</stp>
        <stp>.NDX250620P20325</stp>
        <tr r="K143" s="2"/>
      </tp>
      <tp t="s">
        <v>N/A</v>
        <stp/>
        <stp>VOLUME</stp>
        <stp>.NDX250620P19325</stp>
        <tr r="K183" s="2"/>
      </tp>
      <tp t="s">
        <v>N/A</v>
        <stp/>
        <stp>VOLUME</stp>
        <stp>.NDX250523P20025</stp>
        <tr r="H155" s="2"/>
      </tp>
      <tp t="s">
        <v>N/A</v>
        <stp/>
        <stp>VOLUME</stp>
        <stp>.NDX250815P19650</stp>
        <tr r="O170" s="2"/>
      </tp>
      <tp>
        <v>1</v>
        <stp/>
        <stp>VOLUME</stp>
        <stp>.NDX250516P19550</stp>
        <tr r="BF173" s="1"/>
        <tr r="BF173" s="1"/>
      </tp>
      <tp t="s">
        <v>N/A</v>
        <stp/>
        <stp>VOLUME</stp>
        <stp>.NDX250620P20350</stp>
        <tr r="K142" s="2"/>
      </tp>
      <tp>
        <v>2</v>
        <stp/>
        <stp>VOLUME</stp>
        <stp>.NDX250620P19350</stp>
        <tr r="K182" s="2"/>
        <tr r="K182" s="2"/>
      </tp>
      <tp t="s">
        <v>N/A</v>
        <stp/>
        <stp>VOLUME</stp>
        <stp>.NDX250523P20050</stp>
        <tr r="H154" s="2"/>
      </tp>
      <tp t="s">
        <v>N/A</v>
        <stp/>
        <stp>VOLUME</stp>
        <stp>.NDX251017P19450</stp>
        <tr r="S178" s="2"/>
      </tp>
      <tp t="s">
        <v>N/A</v>
        <stp/>
        <stp>VOLUME</stp>
        <stp>.NDX251121P19250</stp>
        <tr r="U186" s="2"/>
      </tp>
      <tp t="s">
        <v>N/A</v>
        <stp/>
        <stp>VOLUME</stp>
        <stp>.NDX251121P20250</stp>
        <tr r="U146" s="2"/>
      </tp>
      <tp t="s">
        <v>N/A</v>
        <stp/>
        <stp>VOLUME</stp>
        <stp>.NDX251017P20450</stp>
        <tr r="S138" s="2"/>
      </tp>
      <tp t="s">
        <v>N/A</v>
        <stp/>
        <stp>VOLUME</stp>
        <stp>.NDX250815P19675</stp>
        <tr r="O169" s="2"/>
      </tp>
      <tp t="s">
        <v>N/A</v>
        <stp/>
        <stp>VOLUME</stp>
        <stp>.NDX250516P19575</stp>
        <tr r="BF172" s="1"/>
      </tp>
      <tp t="s">
        <v>N/A</v>
        <stp/>
        <stp>VOLUME</stp>
        <stp>.NDX250620P20375</stp>
        <tr r="K141" s="2"/>
      </tp>
      <tp t="s">
        <v>N/A</v>
        <stp/>
        <stp>VOLUME</stp>
        <stp>.NDX250620P19375</stp>
        <tr r="K181" s="2"/>
      </tp>
      <tp t="s">
        <v>N/A</v>
        <stp/>
        <stp>VOLUME</stp>
        <stp>.NDX250523P20075</stp>
        <tr r="H153" s="2"/>
      </tp>
      <tp t="s">
        <v>N/A</v>
        <stp/>
        <stp>VOLUME</stp>
        <stp>.NDX251121P19275</stp>
        <tr r="U185" s="2"/>
      </tp>
      <tp t="s">
        <v>N/A</v>
        <stp/>
        <stp>VOLUME</stp>
        <stp>.NDX251017P19475</stp>
        <tr r="S177" s="2"/>
      </tp>
      <tp t="s">
        <v>N/A</v>
        <stp/>
        <stp>VOLUME</stp>
        <stp>.NDX251121P20275</stp>
        <tr r="U145" s="2"/>
      </tp>
      <tp t="s">
        <v>144.82%</v>
        <stp/>
        <stp>IMPL_VOL</stp>
        <stp>.NDXP250506P20150</stp>
        <tr r="EM149" s="1"/>
      </tp>
      <tp t="s">
        <v>199.70%</v>
        <stp/>
        <stp>IMPL_VOL</stp>
        <stp>.NDXP250506P19150</stp>
        <tr r="EM189" s="1"/>
      </tp>
      <tp t="s">
        <v>152.73%</v>
        <stp/>
        <stp>IMPL_VOL</stp>
        <stp>.NDXP250506P20175</stp>
        <tr r="EM148" s="1"/>
      </tp>
      <tp t="s">
        <v>267.48%</v>
        <stp/>
        <stp>IMPL_VOL</stp>
        <stp>.NDXP250506P19175</stp>
        <tr r="EM188" s="1"/>
      </tp>
      <tp t="s">
        <v>126.61%</v>
        <stp/>
        <stp>IMPL_VOL</stp>
        <stp>.NDXP250506P20100</stp>
        <tr r="EM151" s="1"/>
      </tp>
      <tp t="s">
        <v>143.20%</v>
        <stp/>
        <stp>IMPL_VOL</stp>
        <stp>.NDXP250506P20125</stp>
        <tr r="EM150" s="1"/>
      </tp>
      <tp t="s">
        <v>N/A</v>
        <stp/>
        <stp>VOLUME</stp>
        <stp>.NDX250815C19625</stp>
        <tr r="O171" s="2"/>
      </tp>
      <tp t="s">
        <v>N/A</v>
        <stp/>
        <stp>VOLUME</stp>
        <stp>.NDX250516C19525</stp>
        <tr r="BE174" s="1"/>
      </tp>
      <tp t="s">
        <v>N/A</v>
        <stp/>
        <stp>VOLUME</stp>
        <stp>.NDX250620C20325</stp>
        <tr r="K143" s="2"/>
      </tp>
      <tp t="s">
        <v>N/A</v>
        <stp/>
        <stp>VOLUME</stp>
        <stp>.NDX250620C19325</stp>
        <tr r="K183" s="2"/>
      </tp>
      <tp t="s">
        <v>N/A</v>
        <stp/>
        <stp>VOLUME</stp>
        <stp>.NDX250523C20025</stp>
        <tr r="H155" s="2"/>
      </tp>
      <tp t="s">
        <v>N/A</v>
        <stp/>
        <stp>VOLUME</stp>
        <stp>.NDX251121C19225</stp>
        <tr r="U187" s="2"/>
      </tp>
      <tp t="s">
        <v>N/A</v>
        <stp/>
        <stp>VOLUME</stp>
        <stp>.NDX251017C19425</stp>
        <tr r="S179" s="2"/>
      </tp>
      <tp t="s">
        <v>N/A</v>
        <stp/>
        <stp>VOLUME</stp>
        <stp>.NDX251017C20425</stp>
        <tr r="S139" s="2"/>
      </tp>
      <tp t="s">
        <v>N/A</v>
        <stp/>
        <stp>VOLUME</stp>
        <stp>.NDX251121C20225</stp>
        <tr r="U147" s="2"/>
      </tp>
      <tp>
        <v>12</v>
        <stp/>
        <stp>VOLUME</stp>
        <stp>.NDX250815C19600</stp>
        <tr r="O172" s="2"/>
        <tr r="O172" s="2"/>
      </tp>
      <tp>
        <v>1</v>
        <stp/>
        <stp>VOLUME</stp>
        <stp>.NDX250516C19500</stp>
        <tr r="BE175" s="1"/>
        <tr r="BE175" s="1"/>
      </tp>
      <tp>
        <v>2</v>
        <stp/>
        <stp>VOLUME</stp>
        <stp>.NDX250620C20300</stp>
        <tr r="K144" s="2"/>
        <tr r="K144" s="2"/>
      </tp>
      <tp t="s">
        <v>N/A</v>
        <stp/>
        <stp>VOLUME</stp>
        <stp>.NDX250620C19300</stp>
        <tr r="K184" s="2"/>
      </tp>
      <tp t="s">
        <v>N/A</v>
        <stp/>
        <stp>VOLUME</stp>
        <stp>.NDX250523C20000</stp>
        <tr r="H156" s="2"/>
      </tp>
      <tp t="s">
        <v>N/A</v>
        <stp/>
        <stp>VOLUME</stp>
        <stp>.NDX251017C19400</stp>
        <tr r="S180" s="2"/>
      </tp>
      <tp t="s">
        <v>N/A</v>
        <stp/>
        <stp>VOLUME</stp>
        <stp>.NDX251121C19200</stp>
        <tr r="U188" s="2"/>
      </tp>
      <tp t="s">
        <v>N/A</v>
        <stp/>
        <stp>VOLUME</stp>
        <stp>.NDX251121C20200</stp>
        <tr r="U148" s="2"/>
      </tp>
      <tp t="s">
        <v>N/A</v>
        <stp/>
        <stp>VOLUME</stp>
        <stp>.NDX251017C20400</stp>
        <tr r="S140" s="2"/>
      </tp>
      <tp t="s">
        <v>N/A</v>
        <stp/>
        <stp>VOLUME</stp>
        <stp>.NDX251121C19275</stp>
        <tr r="U185" s="2"/>
      </tp>
      <tp t="s">
        <v>N/A</v>
        <stp/>
        <stp>VOLUME</stp>
        <stp>.NDX251017C19475</stp>
        <tr r="S177" s="2"/>
      </tp>
      <tp t="s">
        <v>N/A</v>
        <stp/>
        <stp>VOLUME</stp>
        <stp>.NDX251121C20275</stp>
        <tr r="U145" s="2"/>
      </tp>
      <tp t="s">
        <v>N/A</v>
        <stp/>
        <stp>VOLUME</stp>
        <stp>.NDX250815C19675</stp>
        <tr r="O169" s="2"/>
      </tp>
      <tp t="s">
        <v>N/A</v>
        <stp/>
        <stp>VOLUME</stp>
        <stp>.NDX250516C19575</stp>
        <tr r="BE172" s="1"/>
      </tp>
      <tp t="s">
        <v>N/A</v>
        <stp/>
        <stp>VOLUME</stp>
        <stp>.NDX250620C20375</stp>
        <tr r="K141" s="2"/>
      </tp>
      <tp t="s">
        <v>N/A</v>
        <stp/>
        <stp>VOLUME</stp>
        <stp>.NDX250620C19375</stp>
        <tr r="K181" s="2"/>
      </tp>
      <tp t="s">
        <v>N/A</v>
        <stp/>
        <stp>VOLUME</stp>
        <stp>.NDX250523C20075</stp>
        <tr r="H153" s="2"/>
      </tp>
      <tp t="s">
        <v>N/A</v>
        <stp/>
        <stp>VOLUME</stp>
        <stp>.NDX251017C19450</stp>
        <tr r="S178" s="2"/>
      </tp>
      <tp t="s">
        <v>N/A</v>
        <stp/>
        <stp>VOLUME</stp>
        <stp>.NDX251121C19250</stp>
        <tr r="U186" s="2"/>
      </tp>
      <tp t="s">
        <v>N/A</v>
        <stp/>
        <stp>VOLUME</stp>
        <stp>.NDX251121C20250</stp>
        <tr r="U146" s="2"/>
      </tp>
      <tp t="s">
        <v>N/A</v>
        <stp/>
        <stp>VOLUME</stp>
        <stp>.NDX251017C20450</stp>
        <tr r="S138" s="2"/>
      </tp>
      <tp t="s">
        <v>N/A</v>
        <stp/>
        <stp>VOLUME</stp>
        <stp>.NDX250815C19650</stp>
        <tr r="O170" s="2"/>
      </tp>
      <tp t="s">
        <v>N/A</v>
        <stp/>
        <stp>VOLUME</stp>
        <stp>.NDX250516C19550</stp>
        <tr r="BE173" s="1"/>
      </tp>
      <tp>
        <v>2</v>
        <stp/>
        <stp>VOLUME</stp>
        <stp>.NDX250620C20350</stp>
        <tr r="K142" s="2"/>
        <tr r="K142" s="2"/>
      </tp>
      <tp t="s">
        <v>N/A</v>
        <stp/>
        <stp>VOLUME</stp>
        <stp>.NDX250620C19350</stp>
        <tr r="K182" s="2"/>
      </tp>
      <tp t="s">
        <v>N/A</v>
        <stp/>
        <stp>VOLUME</stp>
        <stp>.NDX250523C20050</stp>
        <tr r="H154" s="2"/>
      </tp>
      <tp t="s">
        <v>144.79%</v>
        <stp/>
        <stp>IMPL_VOL</stp>
        <stp>.NDXP250506C20075</stp>
        <tr r="EL152" s="1"/>
      </tp>
      <tp t="s">
        <v>133.92%</v>
        <stp/>
        <stp>IMPL_VOL</stp>
        <stp>.NDXP250506C20050</stp>
        <tr r="EL153" s="1"/>
      </tp>
      <tp t="s">
        <v>125.90%</v>
        <stp/>
        <stp>IMPL_VOL</stp>
        <stp>.NDXP250506C20025</stp>
        <tr r="EL154" s="1"/>
      </tp>
      <tp t="s">
        <v>46.09%</v>
        <stp/>
        <stp>IMPL_VOL</stp>
        <stp>.NDXP250506C20000</stp>
        <tr r="EL155" s="1"/>
      </tp>
      <tp t="s">
        <v>N/A</v>
        <stp/>
        <stp>VOLUME</stp>
        <stp>.NDX251017P19500</stp>
        <tr r="S176" s="2"/>
      </tp>
      <tp t="s">
        <v>N/A</v>
        <stp/>
        <stp>VOLUME</stp>
        <stp>.NDX251121P19300</stp>
        <tr r="U184" s="2"/>
      </tp>
      <tp t="s">
        <v>N/A</v>
        <stp/>
        <stp>VOLUME</stp>
        <stp>.NDX251121P20300</stp>
        <tr r="U144" s="2"/>
      </tp>
      <tp t="s">
        <v>N/A</v>
        <stp/>
        <stp>VOLUME</stp>
        <stp>.NDX250815P19700</stp>
        <tr r="O168" s="2"/>
      </tp>
      <tp>
        <v>1</v>
        <stp/>
        <stp>VOLUME</stp>
        <stp>.NDX250516P19400</stp>
        <tr r="BF179" s="1"/>
        <tr r="BF179" s="1"/>
      </tp>
      <tp t="s">
        <v>N/A</v>
        <stp/>
        <stp>VOLUME</stp>
        <stp>.NDX250620P20200</stp>
        <tr r="K148" s="2"/>
      </tp>
      <tp>
        <v>1</v>
        <stp/>
        <stp>VOLUME</stp>
        <stp>.NDX250620P19200</stp>
        <tr r="K188" s="2"/>
        <tr r="K188" s="2"/>
      </tp>
      <tp t="s">
        <v>N/A</v>
        <stp/>
        <stp>VOLUME</stp>
        <stp>.NDX250516P20400</stp>
        <tr r="BF139" s="1"/>
      </tp>
      <tp t="s">
        <v>N/A</v>
        <stp/>
        <stp>VOLUME</stp>
        <stp>.NDX250523P20100</stp>
        <tr r="H152" s="2"/>
      </tp>
      <tp t="s">
        <v>N/A</v>
        <stp/>
        <stp>VOLUME</stp>
        <stp>.NDX251121P19325</stp>
        <tr r="U183" s="2"/>
      </tp>
      <tp t="s">
        <v>N/A</v>
        <stp/>
        <stp>VOLUME</stp>
        <stp>.NDX251017P19525</stp>
        <tr r="S175" s="2"/>
      </tp>
      <tp t="s">
        <v>N/A</v>
        <stp/>
        <stp>VOLUME</stp>
        <stp>.NDX251121P20325</stp>
        <tr r="U143" s="2"/>
      </tp>
      <tp t="s">
        <v>N/A</v>
        <stp/>
        <stp>VOLUME</stp>
        <stp>.NDX250815P19725</stp>
        <tr r="O167" s="2"/>
      </tp>
      <tp t="s">
        <v>N/A</v>
        <stp/>
        <stp>VOLUME</stp>
        <stp>.NDX250516P19425</stp>
        <tr r="BF178" s="1"/>
      </tp>
      <tp t="s">
        <v>N/A</v>
        <stp/>
        <stp>VOLUME</stp>
        <stp>.NDX250620P20225</stp>
        <tr r="K147" s="2"/>
      </tp>
      <tp>
        <v>6</v>
        <stp/>
        <stp>VOLUME</stp>
        <stp>.NDX250620P19225</stp>
        <tr r="K187" s="2"/>
        <tr r="K187" s="2"/>
      </tp>
      <tp t="s">
        <v>N/A</v>
        <stp/>
        <stp>VOLUME</stp>
        <stp>.NDX250516P20425</stp>
        <tr r="BF138" s="1"/>
      </tp>
      <tp t="s">
        <v>N/A</v>
        <stp/>
        <stp>VOLUME</stp>
        <stp>.NDX250523P20125</stp>
        <tr r="H151" s="2"/>
      </tp>
      <tp t="s">
        <v>N/A</v>
        <stp/>
        <stp>VOLUME</stp>
        <stp>.NDX250815P19750</stp>
        <tr r="O166" s="2"/>
      </tp>
      <tp t="s">
        <v>N/A</v>
        <stp/>
        <stp>VOLUME</stp>
        <stp>.NDX250516P19450</stp>
        <tr r="BF177" s="1"/>
      </tp>
      <tp t="s">
        <v>N/A</v>
        <stp/>
        <stp>VOLUME</stp>
        <stp>.NDX250523P19150</stp>
        <tr r="H190" s="2"/>
      </tp>
      <tp t="s">
        <v>N/A</v>
        <stp/>
        <stp>VOLUME</stp>
        <stp>.NDX250620P20250</stp>
        <tr r="K146" s="2"/>
      </tp>
      <tp>
        <v>5</v>
        <stp/>
        <stp>VOLUME</stp>
        <stp>.NDX250620P19250</stp>
        <tr r="K186" s="2"/>
        <tr r="K186" s="2"/>
      </tp>
      <tp t="s">
        <v>N/A</v>
        <stp/>
        <stp>VOLUME</stp>
        <stp>.NDX250516P20450</stp>
        <tr r="BF137" s="1"/>
      </tp>
      <tp t="s">
        <v>N/A</v>
        <stp/>
        <stp>VOLUME</stp>
        <stp>.NDX250523P20150</stp>
        <tr r="H150" s="2"/>
      </tp>
      <tp t="s">
        <v>N/A</v>
        <stp/>
        <stp>VOLUME</stp>
        <stp>.NDX251017P19550</stp>
        <tr r="S174" s="2"/>
      </tp>
      <tp t="s">
        <v>N/A</v>
        <stp/>
        <stp>VOLUME</stp>
        <stp>.NDX251121P19350</stp>
        <tr r="U182" s="2"/>
      </tp>
      <tp t="s">
        <v>N/A</v>
        <stp/>
        <stp>VOLUME</stp>
        <stp>.NDX251121P20350</stp>
        <tr r="U142" s="2"/>
      </tp>
      <tp t="s">
        <v>N/A</v>
        <stp/>
        <stp>VOLUME</stp>
        <stp>.NDX250815P19775</stp>
        <tr r="O165" s="2"/>
      </tp>
      <tp>
        <v>2</v>
        <stp/>
        <stp>VOLUME</stp>
        <stp>.NDX250516P19475</stp>
        <tr r="BF176" s="1"/>
        <tr r="BF176" s="1"/>
      </tp>
      <tp t="s">
        <v>N/A</v>
        <stp/>
        <stp>VOLUME</stp>
        <stp>.NDX250523P19175</stp>
        <tr r="H189" s="2"/>
      </tp>
      <tp t="s">
        <v>N/A</v>
        <stp/>
        <stp>VOLUME</stp>
        <stp>.NDX250620P20275</stp>
        <tr r="K145" s="2"/>
      </tp>
      <tp>
        <v>1</v>
        <stp/>
        <stp>VOLUME</stp>
        <stp>.NDX250620P19275</stp>
        <tr r="K185" s="2"/>
        <tr r="K185" s="2"/>
      </tp>
      <tp t="s">
        <v>N/A</v>
        <stp/>
        <stp>VOLUME</stp>
        <stp>.NDX250523P20175</stp>
        <tr r="H149" s="2"/>
      </tp>
      <tp t="s">
        <v>N/A</v>
        <stp/>
        <stp>VOLUME</stp>
        <stp>.NDX251121P19375</stp>
        <tr r="U181" s="2"/>
      </tp>
      <tp t="s">
        <v>N/A</v>
        <stp/>
        <stp>VOLUME</stp>
        <stp>.NDX251017P19575</stp>
        <tr r="S173" s="2"/>
      </tp>
      <tp t="s">
        <v>N/A</v>
        <stp/>
        <stp>VOLUME</stp>
        <stp>.NDX251121P20375</stp>
        <tr r="U141" s="2"/>
      </tp>
      <tp t="s">
        <v>118.52%</v>
        <stp/>
        <stp>IMPL_VOL</stp>
        <stp>.NDXP250506P20050</stp>
        <tr r="EM153" s="1"/>
      </tp>
      <tp t="s">
        <v>123.53%</v>
        <stp/>
        <stp>IMPL_VOL</stp>
        <stp>.NDXP250506P20075</stp>
        <tr r="EM152" s="1"/>
      </tp>
      <tp t="s">
        <v>84.70%</v>
        <stp/>
        <stp>IMPL_VOL</stp>
        <stp>.NDXP250506P20000</stp>
        <tr r="EM155" s="1"/>
      </tp>
      <tp t="s">
        <v>106.48%</v>
        <stp/>
        <stp>IMPL_VOL</stp>
        <stp>.NDXP250506P20025</stp>
        <tr r="EM154" s="1"/>
      </tp>
      <tp t="s">
        <v>N/A</v>
        <stp/>
        <stp>VOLUME</stp>
        <stp>.NDX250815C19725</stp>
        <tr r="O167" s="2"/>
      </tp>
      <tp t="s">
        <v>N/A</v>
        <stp/>
        <stp>VOLUME</stp>
        <stp>.NDX250516C19425</stp>
        <tr r="BE178" s="1"/>
      </tp>
      <tp>
        <v>3</v>
        <stp/>
        <stp>VOLUME</stp>
        <stp>.NDX250620C20225</stp>
        <tr r="K147" s="2"/>
        <tr r="K147" s="2"/>
      </tp>
      <tp t="s">
        <v>N/A</v>
        <stp/>
        <stp>VOLUME</stp>
        <stp>.NDX250620C19225</stp>
        <tr r="K187" s="2"/>
      </tp>
      <tp>
        <v>2</v>
        <stp/>
        <stp>VOLUME</stp>
        <stp>.NDX250516C20425</stp>
        <tr r="BE138" s="1"/>
        <tr r="BE138" s="1"/>
      </tp>
      <tp t="s">
        <v>N/A</v>
        <stp/>
        <stp>VOLUME</stp>
        <stp>.NDX250523C20125</stp>
        <tr r="H151" s="2"/>
      </tp>
      <tp t="s">
        <v>N/A</v>
        <stp/>
        <stp>VOLUME</stp>
        <stp>.NDX251121C19325</stp>
        <tr r="U183" s="2"/>
      </tp>
      <tp t="s">
        <v>N/A</v>
        <stp/>
        <stp>VOLUME</stp>
        <stp>.NDX251017C19525</stp>
        <tr r="S175" s="2"/>
      </tp>
      <tp t="s">
        <v>N/A</v>
        <stp/>
        <stp>VOLUME</stp>
        <stp>.NDX251121C20325</stp>
        <tr r="U143" s="2"/>
      </tp>
      <tp t="s">
        <v>N/A</v>
        <stp/>
        <stp>VOLUME</stp>
        <stp>.NDX250815C19700</stp>
        <tr r="O168" s="2"/>
      </tp>
      <tp>
        <v>1</v>
        <stp/>
        <stp>VOLUME</stp>
        <stp>.NDX250516C19400</stp>
        <tr r="BE179" s="1"/>
        <tr r="BE179" s="1"/>
      </tp>
      <tp>
        <v>128</v>
        <stp/>
        <stp>VOLUME</stp>
        <stp>.NDX250620C20200</stp>
        <tr r="K148" s="2"/>
        <tr r="K148" s="2"/>
      </tp>
      <tp t="s">
        <v>N/A</v>
        <stp/>
        <stp>VOLUME</stp>
        <stp>.NDX250620C19200</stp>
        <tr r="K188" s="2"/>
      </tp>
      <tp>
        <v>8</v>
        <stp/>
        <stp>VOLUME</stp>
        <stp>.NDX250516C20400</stp>
        <tr r="BE139" s="1"/>
        <tr r="BE139" s="1"/>
      </tp>
      <tp t="s">
        <v>N/A</v>
        <stp/>
        <stp>VOLUME</stp>
        <stp>.NDX250523C20100</stp>
        <tr r="H152" s="2"/>
      </tp>
      <tp t="s">
        <v>N/A</v>
        <stp/>
        <stp>VOLUME</stp>
        <stp>.NDX251017C19500</stp>
        <tr r="S176" s="2"/>
      </tp>
      <tp t="s">
        <v>N/A</v>
        <stp/>
        <stp>VOLUME</stp>
        <stp>.NDX251121C19300</stp>
        <tr r="U184" s="2"/>
      </tp>
      <tp t="s">
        <v>N/A</v>
        <stp/>
        <stp>VOLUME</stp>
        <stp>.NDX251121C20300</stp>
        <tr r="U144" s="2"/>
      </tp>
      <tp t="s">
        <v>N/A</v>
        <stp/>
        <stp>VOLUME</stp>
        <stp>.NDX251121C19375</stp>
        <tr r="U181" s="2"/>
      </tp>
      <tp t="s">
        <v>N/A</v>
        <stp/>
        <stp>VOLUME</stp>
        <stp>.NDX251017C19575</stp>
        <tr r="S173" s="2"/>
      </tp>
      <tp t="s">
        <v>N/A</v>
        <stp/>
        <stp>VOLUME</stp>
        <stp>.NDX251121C20375</stp>
        <tr r="U141" s="2"/>
      </tp>
      <tp t="s">
        <v>N/A</v>
        <stp/>
        <stp>VOLUME</stp>
        <stp>.NDX250815C19775</stp>
        <tr r="O165" s="2"/>
      </tp>
      <tp>
        <v>2</v>
        <stp/>
        <stp>VOLUME</stp>
        <stp>.NDX250516C19475</stp>
        <tr r="BE176" s="1"/>
        <tr r="BE176" s="1"/>
      </tp>
      <tp t="s">
        <v>N/A</v>
        <stp/>
        <stp>VOLUME</stp>
        <stp>.NDX250523C19175</stp>
        <tr r="H189" s="2"/>
      </tp>
      <tp t="s">
        <v>N/A</v>
        <stp/>
        <stp>VOLUME</stp>
        <stp>.NDX250620C20275</stp>
        <tr r="K145" s="2"/>
      </tp>
      <tp t="s">
        <v>N/A</v>
        <stp/>
        <stp>VOLUME</stp>
        <stp>.NDX250620C19275</stp>
        <tr r="K185" s="2"/>
      </tp>
      <tp t="s">
        <v>N/A</v>
        <stp/>
        <stp>VOLUME</stp>
        <stp>.NDX250523C20175</stp>
        <tr r="H149" s="2"/>
      </tp>
      <tp t="s">
        <v>N/A</v>
        <stp/>
        <stp>VOLUME</stp>
        <stp>.NDX251017C19550</stp>
        <tr r="S174" s="2"/>
      </tp>
      <tp t="s">
        <v>N/A</v>
        <stp/>
        <stp>VOLUME</stp>
        <stp>.NDX251121C19350</stp>
        <tr r="U182" s="2"/>
      </tp>
      <tp t="s">
        <v>N/A</v>
        <stp/>
        <stp>VOLUME</stp>
        <stp>.NDX251121C20350</stp>
        <tr r="U142" s="2"/>
      </tp>
      <tp t="s">
        <v>N/A</v>
        <stp/>
        <stp>VOLUME</stp>
        <stp>.NDX250815C19750</stp>
        <tr r="O166" s="2"/>
      </tp>
      <tp>
        <v>1</v>
        <stp/>
        <stp>VOLUME</stp>
        <stp>.NDX250516C19450</stp>
        <tr r="BE177" s="1"/>
        <tr r="BE177" s="1"/>
      </tp>
      <tp t="s">
        <v>N/A</v>
        <stp/>
        <stp>VOLUME</stp>
        <stp>.NDX250523C19150</stp>
        <tr r="H190" s="2"/>
      </tp>
      <tp t="s">
        <v>N/A</v>
        <stp/>
        <stp>VOLUME</stp>
        <stp>.NDX250620C20250</stp>
        <tr r="K146" s="2"/>
      </tp>
      <tp t="s">
        <v>N/A</v>
        <stp/>
        <stp>VOLUME</stp>
        <stp>.NDX250620C19250</stp>
        <tr r="K186" s="2"/>
      </tp>
      <tp>
        <v>2</v>
        <stp/>
        <stp>VOLUME</stp>
        <stp>.NDX250516C20450</stp>
        <tr r="BE137" s="1"/>
        <tr r="BE137" s="1"/>
      </tp>
      <tp t="s">
        <v>N/A</v>
        <stp/>
        <stp>VOLUME</stp>
        <stp>.NDX250523C20150</stp>
        <tr r="H150" s="2"/>
      </tp>
      <tp t="s">
        <v>248.61%</v>
        <stp/>
        <stp>IMPL_VOL</stp>
        <stp>.NDXP250506C20375</stp>
        <tr r="EL140" s="1"/>
      </tp>
      <tp t="s">
        <v>--</v>
        <stp/>
        <stp>IMPL_VOL</stp>
        <stp>.NDXP250506C19375</stp>
        <tr r="EL180" s="1"/>
      </tp>
      <tp t="s">
        <v>240.40%</v>
        <stp/>
        <stp>IMPL_VOL</stp>
        <stp>.NDXP250506C20350</stp>
        <tr r="EL141" s="1"/>
      </tp>
      <tp t="s">
        <v>208.68%</v>
        <stp/>
        <stp>IMPL_VOL</stp>
        <stp>.NDXP250506C19350</stp>
        <tr r="EL181" s="1"/>
      </tp>
      <tp t="s">
        <v>232.13%</v>
        <stp/>
        <stp>IMPL_VOL</stp>
        <stp>.NDXP250506C20325</stp>
        <tr r="EL142" s="1"/>
      </tp>
      <tp t="s">
        <v>176.75%</v>
        <stp/>
        <stp>IMPL_VOL</stp>
        <stp>.NDXP250506C19325</stp>
        <tr r="EL182" s="1"/>
      </tp>
      <tp t="s">
        <v>109.62%</v>
        <stp/>
        <stp>IMPL_VOL</stp>
        <stp>.NDXP250506C20300</stp>
        <tr r="EL143" s="1"/>
      </tp>
      <tp t="s">
        <v>--</v>
        <stp/>
        <stp>IMPL_VOL</stp>
        <stp>.NDXP250506C19300</stp>
        <tr r="EL183" s="1"/>
      </tp>
      <tp t="s">
        <v>N/A</v>
        <stp/>
        <stp>VOLUME</stp>
        <stp>.NDX251017P19600</stp>
        <tr r="S172" s="2"/>
      </tp>
      <tp t="s">
        <v>N/A</v>
        <stp/>
        <stp>VOLUME</stp>
        <stp>.NDX251219P19800</stp>
        <tr r="W164" s="2"/>
      </tp>
      <tp t="s">
        <v>N/A</v>
        <stp/>
        <stp>VOLUME</stp>
        <stp>.NDX251121P20000</stp>
        <tr r="U156" s="2"/>
      </tp>
      <tp t="s">
        <v>N/A</v>
        <stp/>
        <stp>VOLUME</stp>
        <stp>.NDX250815P19400</stp>
        <tr r="O180" s="2"/>
      </tp>
      <tp t="s">
        <v>N/A</v>
        <stp/>
        <stp>VOLUME</stp>
        <stp>.NDX250919P19800</stp>
        <tr r="Q164" s="2"/>
      </tp>
      <tp t="s">
        <v>N/A</v>
        <stp/>
        <stp>VOLUME</stp>
        <stp>.NDX250815P20400</stp>
        <tr r="O140" s="2"/>
      </tp>
      <tp>
        <v>7</v>
        <stp/>
        <stp>VOLUME</stp>
        <stp>.NDX250516P19700</stp>
        <tr r="BF167" s="1"/>
        <tr r="BF167" s="1"/>
      </tp>
      <tp t="s">
        <v>N/A</v>
        <stp/>
        <stp>VOLUME</stp>
        <stp>.NDX250523P19200</stp>
        <tr r="H188" s="2"/>
      </tp>
      <tp t="s">
        <v>N/A</v>
        <stp/>
        <stp>VOLUME</stp>
        <stp>.NDX250620P20100</stp>
        <tr r="K152" s="2"/>
      </tp>
      <tp t="s">
        <v>N/A</v>
        <stp/>
        <stp>VOLUME</stp>
        <stp>.NDX250523P20200</stp>
        <tr r="H148" s="2"/>
      </tp>
      <tp t="s">
        <v>N/A</v>
        <stp/>
        <stp>VOLUME</stp>
        <stp>.NDX250718P19900</stp>
        <tr r="M160" s="2"/>
      </tp>
      <tp t="s">
        <v>N/A</v>
        <stp/>
        <stp>VOLUME</stp>
        <stp>.NDX251017P19625</stp>
        <tr r="S171" s="2"/>
      </tp>
      <tp t="s">
        <v>N/A</v>
        <stp/>
        <stp>VOLUME</stp>
        <stp>.NDX251219P19825</stp>
        <tr r="W163" s="2"/>
      </tp>
      <tp t="s">
        <v>N/A</v>
        <stp/>
        <stp>VOLUME</stp>
        <stp>.NDX251121P20025</stp>
        <tr r="U155" s="2"/>
      </tp>
      <tp t="s">
        <v>N/A</v>
        <stp/>
        <stp>VOLUME</stp>
        <stp>.NDX250919P19825</stp>
        <tr r="Q163" s="2"/>
      </tp>
      <tp t="s">
        <v>N/A</v>
        <stp/>
        <stp>VOLUME</stp>
        <stp>.NDX250815P19425</stp>
        <tr r="O179" s="2"/>
      </tp>
      <tp t="s">
        <v>N/A</v>
        <stp/>
        <stp>VOLUME</stp>
        <stp>.NDX250815P20425</stp>
        <tr r="O139" s="2"/>
      </tp>
      <tp>
        <v>1</v>
        <stp/>
        <stp>VOLUME</stp>
        <stp>.NDX250516P19725</stp>
        <tr r="BF166" s="1"/>
        <tr r="BF166" s="1"/>
      </tp>
      <tp t="s">
        <v>N/A</v>
        <stp/>
        <stp>VOLUME</stp>
        <stp>.NDX250523P19225</stp>
        <tr r="H187" s="2"/>
      </tp>
      <tp t="s">
        <v>N/A</v>
        <stp/>
        <stp>VOLUME</stp>
        <stp>.NDX250620P20125</stp>
        <tr r="K151" s="2"/>
      </tp>
      <tp t="s">
        <v>N/A</v>
        <stp/>
        <stp>VOLUME</stp>
        <stp>.NDX250718P19925</stp>
        <tr r="M159" s="2"/>
      </tp>
      <tp t="s">
        <v>N/A</v>
        <stp/>
        <stp>VOLUME</stp>
        <stp>.NDX250523P20225</stp>
        <tr r="H147" s="2"/>
      </tp>
      <tp t="s">
        <v>N/A</v>
        <stp/>
        <stp>VOLUME</stp>
        <stp>.NDX250815P19450</stp>
        <tr r="O178" s="2"/>
      </tp>
      <tp t="s">
        <v>N/A</v>
        <stp/>
        <stp>VOLUME</stp>
        <stp>.NDX250919P19850</stp>
        <tr r="Q162" s="2"/>
      </tp>
      <tp t="s">
        <v>N/A</v>
        <stp/>
        <stp>VOLUME</stp>
        <stp>.NDX250815P20450</stp>
        <tr r="O138" s="2"/>
      </tp>
      <tp>
        <v>2</v>
        <stp/>
        <stp>VOLUME</stp>
        <stp>.NDX250516P19750</stp>
        <tr r="BF165" s="1"/>
        <tr r="BF165" s="1"/>
      </tp>
      <tp t="s">
        <v>N/A</v>
        <stp/>
        <stp>VOLUME</stp>
        <stp>.NDX250523P19250</stp>
        <tr r="H186" s="2"/>
      </tp>
      <tp t="s">
        <v>N/A</v>
        <stp/>
        <stp>VOLUME</stp>
        <stp>.NDX250620P20150</stp>
        <tr r="K150" s="2"/>
      </tp>
      <tp>
        <v>1</v>
        <stp/>
        <stp>VOLUME</stp>
        <stp>.NDX250620P19150</stp>
        <tr r="K190" s="2"/>
        <tr r="K190" s="2"/>
      </tp>
      <tp t="s">
        <v>N/A</v>
        <stp/>
        <stp>VOLUME</stp>
        <stp>.NDX250523P20250</stp>
        <tr r="H146" s="2"/>
      </tp>
      <tp t="s">
        <v>N/A</v>
        <stp/>
        <stp>VOLUME</stp>
        <stp>.NDX250718P19950</stp>
        <tr r="M158" s="2"/>
      </tp>
      <tp t="s">
        <v>N/A</v>
        <stp/>
        <stp>VOLUME</stp>
        <stp>.NDX251017P19650</stp>
        <tr r="S170" s="2"/>
      </tp>
      <tp t="s">
        <v>N/A</v>
        <stp/>
        <stp>VOLUME</stp>
        <stp>.NDX251219P19850</stp>
        <tr r="W162" s="2"/>
      </tp>
      <tp t="s">
        <v>N/A</v>
        <stp/>
        <stp>VOLUME</stp>
        <stp>.NDX251121P20050</stp>
        <tr r="U154" s="2"/>
      </tp>
      <tp t="s">
        <v>N/A</v>
        <stp/>
        <stp>VOLUME</stp>
        <stp>.NDX250919P19875</stp>
        <tr r="Q161" s="2"/>
      </tp>
      <tp t="s">
        <v>N/A</v>
        <stp/>
        <stp>VOLUME</stp>
        <stp>.NDX250815P19475</stp>
        <tr r="O177" s="2"/>
      </tp>
      <tp>
        <v>1</v>
        <stp/>
        <stp>VOLUME</stp>
        <stp>.NDX250516P19775</stp>
        <tr r="BF164" s="1"/>
        <tr r="BF164" s="1"/>
      </tp>
      <tp t="s">
        <v>N/A</v>
        <stp/>
        <stp>VOLUME</stp>
        <stp>.NDX250523P19275</stp>
        <tr r="H185" s="2"/>
      </tp>
      <tp t="s">
        <v>N/A</v>
        <stp/>
        <stp>VOLUME</stp>
        <stp>.NDX250620P20175</stp>
        <tr r="K149" s="2"/>
      </tp>
      <tp t="s">
        <v>N/A</v>
        <stp/>
        <stp>VOLUME</stp>
        <stp>.NDX250718P19975</stp>
        <tr r="M157" s="2"/>
      </tp>
      <tp t="s">
        <v>N/A</v>
        <stp/>
        <stp>VOLUME</stp>
        <stp>.NDX250620P19175</stp>
        <tr r="K189" s="2"/>
      </tp>
      <tp t="s">
        <v>N/A</v>
        <stp/>
        <stp>VOLUME</stp>
        <stp>.NDX250523P20275</stp>
        <tr r="H145" s="2"/>
      </tp>
      <tp t="s">
        <v>N/A</v>
        <stp/>
        <stp>VOLUME</stp>
        <stp>.NDX251017P19675</stp>
        <tr r="S169" s="2"/>
      </tp>
      <tp t="s">
        <v>N/A</v>
        <stp/>
        <stp>VOLUME</stp>
        <stp>.NDX251219P19875</stp>
        <tr r="W161" s="2"/>
      </tp>
      <tp t="s">
        <v>N/A</v>
        <stp/>
        <stp>VOLUME</stp>
        <stp>.NDX251121P20075</stp>
        <tr r="U153" s="2"/>
      </tp>
      <tp t="s">
        <v>126.27%</v>
        <stp/>
        <stp>IMPL_VOL</stp>
        <stp>.NDXP250506P20350</stp>
        <tr r="EM141" s="1"/>
      </tp>
      <tp t="s">
        <v>205.53%</v>
        <stp/>
        <stp>IMPL_VOL</stp>
        <stp>.NDXP250506P19350</stp>
        <tr r="EM181" s="1"/>
      </tp>
      <tp t="s">
        <v>172.02%</v>
        <stp/>
        <stp>IMPL_VOL</stp>
        <stp>.NDXP250506P20375</stp>
        <tr r="EM140" s="1"/>
      </tp>
      <tp t="s">
        <v>196.46%</v>
        <stp/>
        <stp>IMPL_VOL</stp>
        <stp>.NDXP250506P19375</stp>
        <tr r="EM180" s="1"/>
      </tp>
      <tp t="s">
        <v>169.05%</v>
        <stp/>
        <stp>IMPL_VOL</stp>
        <stp>.NDXP250506P20300</stp>
        <tr r="EM143" s="1"/>
      </tp>
      <tp t="s">
        <v>112.74%</v>
        <stp/>
        <stp>IMPL_VOL</stp>
        <stp>.NDXP250506P19300</stp>
        <tr r="EM183" s="1"/>
      </tp>
      <tp t="s">
        <v>159.40%</v>
        <stp/>
        <stp>IMPL_VOL</stp>
        <stp>.NDXP250506P20325</stp>
        <tr r="EM142" s="1"/>
      </tp>
      <tp t="s">
        <v>214.54%</v>
        <stp/>
        <stp>IMPL_VOL</stp>
        <stp>.NDXP250506P19325</stp>
        <tr r="EM182" s="1"/>
      </tp>
      <tp t="s">
        <v>N/A</v>
        <stp/>
        <stp>VOLUME</stp>
        <stp>.NDX250919C19825</stp>
        <tr r="Q163" s="2"/>
      </tp>
      <tp t="s">
        <v>N/A</v>
        <stp/>
        <stp>VOLUME</stp>
        <stp>.NDX250815C19425</stp>
        <tr r="O179" s="2"/>
      </tp>
      <tp t="s">
        <v>N/A</v>
        <stp/>
        <stp>VOLUME</stp>
        <stp>.NDX250815C20425</stp>
        <tr r="O139" s="2"/>
      </tp>
      <tp>
        <v>1</v>
        <stp/>
        <stp>VOLUME</stp>
        <stp>.NDX250516C19725</stp>
        <tr r="BE166" s="1"/>
        <tr r="BE166" s="1"/>
      </tp>
      <tp t="s">
        <v>N/A</v>
        <stp/>
        <stp>VOLUME</stp>
        <stp>.NDX250523C19225</stp>
        <tr r="H187" s="2"/>
      </tp>
      <tp t="s">
        <v>N/A</v>
        <stp/>
        <stp>VOLUME</stp>
        <stp>.NDX250620C20125</stp>
        <tr r="K151" s="2"/>
      </tp>
      <tp t="s">
        <v>N/A</v>
        <stp/>
        <stp>VOLUME</stp>
        <stp>.NDX250718C19925</stp>
        <tr r="M159" s="2"/>
      </tp>
      <tp t="s">
        <v>N/A</v>
        <stp/>
        <stp>VOLUME</stp>
        <stp>.NDX250523C20225</stp>
        <tr r="H147" s="2"/>
      </tp>
      <tp t="s">
        <v>N/A</v>
        <stp/>
        <stp>VOLUME</stp>
        <stp>.NDX251017C19625</stp>
        <tr r="S171" s="2"/>
      </tp>
      <tp t="s">
        <v>N/A</v>
        <stp/>
        <stp>VOLUME</stp>
        <stp>.NDX251219C19825</stp>
        <tr r="W163" s="2"/>
      </tp>
      <tp t="s">
        <v>N/A</v>
        <stp/>
        <stp>VOLUME</stp>
        <stp>.NDX251121C20025</stp>
        <tr r="U155" s="2"/>
      </tp>
      <tp t="s">
        <v>N/A</v>
        <stp/>
        <stp>VOLUME</stp>
        <stp>.NDX250815C19400</stp>
        <tr r="O180" s="2"/>
      </tp>
      <tp t="s">
        <v>N/A</v>
        <stp/>
        <stp>VOLUME</stp>
        <stp>.NDX250919C19800</stp>
        <tr r="Q164" s="2"/>
      </tp>
      <tp t="s">
        <v>N/A</v>
        <stp/>
        <stp>VOLUME</stp>
        <stp>.NDX250815C20400</stp>
        <tr r="O140" s="2"/>
      </tp>
      <tp>
        <v>1</v>
        <stp/>
        <stp>VOLUME</stp>
        <stp>.NDX250516C19700</stp>
        <tr r="BE167" s="1"/>
        <tr r="BE167" s="1"/>
      </tp>
      <tp t="s">
        <v>N/A</v>
        <stp/>
        <stp>VOLUME</stp>
        <stp>.NDX250523C19200</stp>
        <tr r="H188" s="2"/>
      </tp>
      <tp t="s">
        <v>N/A</v>
        <stp/>
        <stp>VOLUME</stp>
        <stp>.NDX250620C20100</stp>
        <tr r="K152" s="2"/>
      </tp>
      <tp t="s">
        <v>N/A</v>
        <stp/>
        <stp>VOLUME</stp>
        <stp>.NDX250523C20200</stp>
        <tr r="H148" s="2"/>
      </tp>
      <tp t="s">
        <v>N/A</v>
        <stp/>
        <stp>VOLUME</stp>
        <stp>.NDX250718C19900</stp>
        <tr r="M160" s="2"/>
      </tp>
      <tp t="s">
        <v>N/A</v>
        <stp/>
        <stp>VOLUME</stp>
        <stp>.NDX251017C19600</stp>
        <tr r="S172" s="2"/>
      </tp>
      <tp t="s">
        <v>N/A</v>
        <stp/>
        <stp>VOLUME</stp>
        <stp>.NDX251219C19800</stp>
        <tr r="W164" s="2"/>
      </tp>
      <tp t="s">
        <v>N/A</v>
        <stp/>
        <stp>VOLUME</stp>
        <stp>.NDX251121C20000</stp>
        <tr r="U156" s="2"/>
      </tp>
      <tp t="s">
        <v>N/A</v>
        <stp/>
        <stp>VOLUME</stp>
        <stp>.NDX251017C19675</stp>
        <tr r="S169" s="2"/>
      </tp>
      <tp t="s">
        <v>N/A</v>
        <stp/>
        <stp>VOLUME</stp>
        <stp>.NDX251219C19875</stp>
        <tr r="W161" s="2"/>
      </tp>
      <tp t="s">
        <v>N/A</v>
        <stp/>
        <stp>VOLUME</stp>
        <stp>.NDX251121C20075</stp>
        <tr r="U153" s="2"/>
      </tp>
      <tp t="s">
        <v>N/A</v>
        <stp/>
        <stp>VOLUME</stp>
        <stp>.NDX250919C19875</stp>
        <tr r="Q161" s="2"/>
      </tp>
      <tp t="s">
        <v>N/A</v>
        <stp/>
        <stp>VOLUME</stp>
        <stp>.NDX250815C19475</stp>
        <tr r="O177" s="2"/>
      </tp>
      <tp>
        <v>1</v>
        <stp/>
        <stp>VOLUME</stp>
        <stp>.NDX250516C19775</stp>
        <tr r="BE164" s="1"/>
        <tr r="BE164" s="1"/>
      </tp>
      <tp t="s">
        <v>N/A</v>
        <stp/>
        <stp>VOLUME</stp>
        <stp>.NDX250523C19275</stp>
        <tr r="H185" s="2"/>
      </tp>
      <tp t="s">
        <v>N/A</v>
        <stp/>
        <stp>VOLUME</stp>
        <stp>.NDX250620C20175</stp>
        <tr r="K149" s="2"/>
      </tp>
      <tp t="s">
        <v>N/A</v>
        <stp/>
        <stp>VOLUME</stp>
        <stp>.NDX250718C19975</stp>
        <tr r="M157" s="2"/>
      </tp>
      <tp t="s">
        <v>N/A</v>
        <stp/>
        <stp>VOLUME</stp>
        <stp>.NDX250620C19175</stp>
        <tr r="K189" s="2"/>
      </tp>
      <tp t="s">
        <v>N/A</v>
        <stp/>
        <stp>VOLUME</stp>
        <stp>.NDX250523C20275</stp>
        <tr r="H145" s="2"/>
      </tp>
      <tp t="s">
        <v>N/A</v>
        <stp/>
        <stp>VOLUME</stp>
        <stp>.NDX251017C19650</stp>
        <tr r="S170" s="2"/>
      </tp>
      <tp t="s">
        <v>N/A</v>
        <stp/>
        <stp>VOLUME</stp>
        <stp>.NDX251219C19850</stp>
        <tr r="W162" s="2"/>
      </tp>
      <tp t="s">
        <v>N/A</v>
        <stp/>
        <stp>VOLUME</stp>
        <stp>.NDX251121C20050</stp>
        <tr r="U154" s="2"/>
      </tp>
      <tp t="s">
        <v>N/A</v>
        <stp/>
        <stp>VOLUME</stp>
        <stp>.NDX250815C19450</stp>
        <tr r="O178" s="2"/>
      </tp>
      <tp t="s">
        <v>N/A</v>
        <stp/>
        <stp>VOLUME</stp>
        <stp>.NDX250919C19850</stp>
        <tr r="Q162" s="2"/>
      </tp>
      <tp t="s">
        <v>N/A</v>
        <stp/>
        <stp>VOLUME</stp>
        <stp>.NDX250815C20450</stp>
        <tr r="O138" s="2"/>
      </tp>
      <tp t="s">
        <v>N/A</v>
        <stp/>
        <stp>VOLUME</stp>
        <stp>.NDX250516C19750</stp>
        <tr r="BE165" s="1"/>
      </tp>
      <tp t="s">
        <v>N/A</v>
        <stp/>
        <stp>VOLUME</stp>
        <stp>.NDX250523C19250</stp>
        <tr r="H186" s="2"/>
      </tp>
      <tp t="s">
        <v>N/A</v>
        <stp/>
        <stp>VOLUME</stp>
        <stp>.NDX250620C20150</stp>
        <tr r="K150" s="2"/>
      </tp>
      <tp t="s">
        <v>N/A</v>
        <stp/>
        <stp>VOLUME</stp>
        <stp>.NDX250620C19150</stp>
        <tr r="K190" s="2"/>
      </tp>
      <tp t="s">
        <v>N/A</v>
        <stp/>
        <stp>VOLUME</stp>
        <stp>.NDX250523C20250</stp>
        <tr r="H146" s="2"/>
      </tp>
      <tp t="s">
        <v>N/A</v>
        <stp/>
        <stp>VOLUME</stp>
        <stp>.NDX250718C19950</stp>
        <tr r="M158" s="2"/>
      </tp>
      <tp t="s">
        <v>215.38%</v>
        <stp/>
        <stp>IMPL_VOL</stp>
        <stp>.NDXP250506C20275</stp>
        <tr r="EL144" s="1"/>
      </tp>
      <tp t="s">
        <v>--</v>
        <stp/>
        <stp>IMPL_VOL</stp>
        <stp>.NDXP250506C19275</stp>
        <tr r="EL184" s="1"/>
      </tp>
      <tp t="s">
        <v>206.89%</v>
        <stp/>
        <stp>IMPL_VOL</stp>
        <stp>.NDXP250506C20250</stp>
        <tr r="EL145" s="1"/>
      </tp>
      <tp t="s">
        <v>--</v>
        <stp/>
        <stp>IMPL_VOL</stp>
        <stp>.NDXP250506C19250</stp>
        <tr r="EL185" s="1"/>
      </tp>
      <tp t="s">
        <v>198.32%</v>
        <stp/>
        <stp>IMPL_VOL</stp>
        <stp>.NDXP250506C20225</stp>
        <tr r="EL146" s="1"/>
      </tp>
      <tp t="s">
        <v>--</v>
        <stp/>
        <stp>IMPL_VOL</stp>
        <stp>.NDXP250506C19225</stp>
        <tr r="EL186" s="1"/>
      </tp>
      <tp t="s">
        <v>89.91%</v>
        <stp/>
        <stp>IMPL_VOL</stp>
        <stp>.NDXP250506C20200</stp>
        <tr r="EL147" s="1"/>
      </tp>
      <tp t="s">
        <v>--</v>
        <stp/>
        <stp>IMPL_VOL</stp>
        <stp>.NDXP250506C19200</stp>
        <tr r="EL187" s="1"/>
      </tp>
      <tp t="s">
        <v>N/A</v>
        <stp/>
        <stp>VOLUME</stp>
        <stp>.NDX251017P19700</stp>
        <tr r="S168" s="2"/>
      </tp>
      <tp t="s">
        <v>N/A</v>
        <stp/>
        <stp>VOLUME</stp>
        <stp>.NDX251219P19900</stp>
        <tr r="W160" s="2"/>
      </tp>
      <tp t="s">
        <v>N/A</v>
        <stp/>
        <stp>VOLUME</stp>
        <stp>.NDX251121P20100</stp>
        <tr r="U152" s="2"/>
      </tp>
      <tp t="s">
        <v>N/A</v>
        <stp/>
        <stp>VOLUME</stp>
        <stp>.NDX250815P19500</stp>
        <tr r="O176" s="2"/>
      </tp>
      <tp t="s">
        <v>N/A</v>
        <stp/>
        <stp>VOLUME</stp>
        <stp>.NDX250919P19900</stp>
        <tr r="Q160" s="2"/>
      </tp>
      <tp>
        <v>3</v>
        <stp/>
        <stp>VOLUME</stp>
        <stp>.NDX250516P19600</stp>
        <tr r="BF171" s="1"/>
        <tr r="BF171" s="1"/>
      </tp>
      <tp t="s">
        <v>N/A</v>
        <stp/>
        <stp>VOLUME</stp>
        <stp>.NDX250523P19300</stp>
        <tr r="H184" s="2"/>
      </tp>
      <tp>
        <v>29</v>
        <stp/>
        <stp>VOLUME</stp>
        <stp>.NDX250620P20000</stp>
        <tr r="K156" s="2"/>
        <tr r="K156" s="2"/>
      </tp>
      <tp t="s">
        <v>N/A</v>
        <stp/>
        <stp>VOLUME</stp>
        <stp>.NDX250523P20300</stp>
        <tr r="H144" s="2"/>
      </tp>
      <tp t="s">
        <v>N/A</v>
        <stp/>
        <stp>VOLUME</stp>
        <stp>.NDX250718P19800</stp>
        <tr r="M164" s="2"/>
      </tp>
      <tp t="s">
        <v>N/A</v>
        <stp/>
        <stp>VOLUME</stp>
        <stp>.NDX251017P19725</stp>
        <tr r="S167" s="2"/>
      </tp>
      <tp t="s">
        <v>N/A</v>
        <stp/>
        <stp>VOLUME</stp>
        <stp>.NDX251219P19925</stp>
        <tr r="W159" s="2"/>
      </tp>
      <tp t="s">
        <v>N/A</v>
        <stp/>
        <stp>VOLUME</stp>
        <stp>.NDX251121P20125</stp>
        <tr r="U151" s="2"/>
      </tp>
      <tp t="s">
        <v>N/A</v>
        <stp/>
        <stp>VOLUME</stp>
        <stp>.NDX250919P19925</stp>
        <tr r="Q159" s="2"/>
      </tp>
      <tp t="s">
        <v>N/A</v>
        <stp/>
        <stp>VOLUME</stp>
        <stp>.NDX250815P19525</stp>
        <tr r="O175" s="2"/>
      </tp>
      <tp>
        <v>2</v>
        <stp/>
        <stp>VOLUME</stp>
        <stp>.NDX250516P19625</stp>
        <tr r="BF170" s="1"/>
        <tr r="BF170" s="1"/>
      </tp>
      <tp t="s">
        <v>N/A</v>
        <stp/>
        <stp>VOLUME</stp>
        <stp>.NDX250523P19325</stp>
        <tr r="H183" s="2"/>
      </tp>
      <tp t="s">
        <v>N/A</v>
        <stp/>
        <stp>VOLUME</stp>
        <stp>.NDX250620P20025</stp>
        <tr r="K155" s="2"/>
      </tp>
      <tp t="s">
        <v>N/A</v>
        <stp/>
        <stp>VOLUME</stp>
        <stp>.NDX250718P19825</stp>
        <tr r="M163" s="2"/>
      </tp>
      <tp t="s">
        <v>N/A</v>
        <stp/>
        <stp>VOLUME</stp>
        <stp>.NDX250523P20325</stp>
        <tr r="H143" s="2"/>
      </tp>
      <tp t="s">
        <v>N/A</v>
        <stp/>
        <stp>VOLUME</stp>
        <stp>.NDX250815P19550</stp>
        <tr r="O174" s="2"/>
      </tp>
      <tp t="s">
        <v>N/A</v>
        <stp/>
        <stp>VOLUME</stp>
        <stp>.NDX250919P19950</stp>
        <tr r="Q158" s="2"/>
      </tp>
      <tp t="s">
        <v>N/A</v>
        <stp/>
        <stp>VOLUME</stp>
        <stp>.NDX250516P19650</stp>
        <tr r="BF169" s="1"/>
      </tp>
      <tp t="s">
        <v>N/A</v>
        <stp/>
        <stp>VOLUME</stp>
        <stp>.NDX250523P19350</stp>
        <tr r="H182" s="2"/>
      </tp>
      <tp t="s">
        <v>N/A</v>
        <stp/>
        <stp>VOLUME</stp>
        <stp>.NDX250620P20050</stp>
        <tr r="K154" s="2"/>
      </tp>
      <tp t="s">
        <v>N/A</v>
        <stp/>
        <stp>VOLUME</stp>
        <stp>.NDX250523P20350</stp>
        <tr r="H142" s="2"/>
      </tp>
      <tp t="s">
        <v>N/A</v>
        <stp/>
        <stp>VOLUME</stp>
        <stp>.NDX250718P19850</stp>
        <tr r="M162" s="2"/>
      </tp>
      <tp t="s">
        <v>N/A</v>
        <stp/>
        <stp>VOLUME</stp>
        <stp>.NDX251017P19750</stp>
        <tr r="S166" s="2"/>
      </tp>
      <tp t="s">
        <v>N/A</v>
        <stp/>
        <stp>VOLUME</stp>
        <stp>.NDX251121P19150</stp>
        <tr r="U190" s="2"/>
      </tp>
      <tp t="s">
        <v>N/A</v>
        <stp/>
        <stp>VOLUME</stp>
        <stp>.NDX251219P19950</stp>
        <tr r="W158" s="2"/>
      </tp>
      <tp t="s">
        <v>N/A</v>
        <stp/>
        <stp>VOLUME</stp>
        <stp>.NDX251121P20150</stp>
        <tr r="U150" s="2"/>
      </tp>
      <tp t="s">
        <v>N/A</v>
        <stp/>
        <stp>VOLUME</stp>
        <stp>.NDX250919P19975</stp>
        <tr r="Q157" s="2"/>
      </tp>
      <tp t="s">
        <v>N/A</v>
        <stp/>
        <stp>VOLUME</stp>
        <stp>.NDX250815P19575</stp>
        <tr r="O173" s="2"/>
      </tp>
      <tp t="s">
        <v>N/A</v>
        <stp/>
        <stp>VOLUME</stp>
        <stp>.NDX250516P19675</stp>
        <tr r="BF168" s="1"/>
      </tp>
      <tp t="s">
        <v>N/A</v>
        <stp/>
        <stp>VOLUME</stp>
        <stp>.NDX250523P19375</stp>
        <tr r="H181" s="2"/>
      </tp>
      <tp t="s">
        <v>N/A</v>
        <stp/>
        <stp>VOLUME</stp>
        <stp>.NDX250620P20075</stp>
        <tr r="K153" s="2"/>
      </tp>
      <tp t="s">
        <v>N/A</v>
        <stp/>
        <stp>VOLUME</stp>
        <stp>.NDX250718P19875</stp>
        <tr r="M161" s="2"/>
      </tp>
      <tp t="s">
        <v>N/A</v>
        <stp/>
        <stp>VOLUME</stp>
        <stp>.NDX250523P20375</stp>
        <tr r="H141" s="2"/>
      </tp>
      <tp t="s">
        <v>N/A</v>
        <stp/>
        <stp>VOLUME</stp>
        <stp>.NDX251121P19175</stp>
        <tr r="U189" s="2"/>
      </tp>
      <tp t="s">
        <v>N/A</v>
        <stp/>
        <stp>VOLUME</stp>
        <stp>.NDX251017P19775</stp>
        <tr r="S165" s="2"/>
      </tp>
      <tp t="s">
        <v>N/A</v>
        <stp/>
        <stp>VOLUME</stp>
        <stp>.NDX251219P19975</stp>
        <tr r="W157" s="2"/>
      </tp>
      <tp t="s">
        <v>N/A</v>
        <stp/>
        <stp>VOLUME</stp>
        <stp>.NDX251121P20175</stp>
        <tr r="U149" s="2"/>
      </tp>
      <tp t="s">
        <v>--</v>
        <stp/>
        <stp>IMPL_VOL</stp>
        <stp>.NDXP250506P20250</stp>
        <tr r="EM145" s="1"/>
      </tp>
      <tp t="s">
        <v>129.14%</v>
        <stp/>
        <stp>IMPL_VOL</stp>
        <stp>.NDXP250506P19250</stp>
        <tr r="EM185" s="1"/>
      </tp>
      <tp t="s">
        <v>--</v>
        <stp/>
        <stp>IMPL_VOL</stp>
        <stp>.NDXP250506P20275</stp>
        <tr r="EM144" s="1"/>
      </tp>
      <tp t="s">
        <v>232.38%</v>
        <stp/>
        <stp>IMPL_VOL</stp>
        <stp>.NDXP250506P19275</stp>
        <tr r="EM184" s="1"/>
      </tp>
      <tp t="s">
        <v>--</v>
        <stp/>
        <stp>IMPL_VOL</stp>
        <stp>.NDXP250506P20200</stp>
        <tr r="EM147" s="1"/>
      </tp>
      <tp t="s">
        <v>258.77%</v>
        <stp/>
        <stp>IMPL_VOL</stp>
        <stp>.NDXP250506P19200</stp>
        <tr r="EM187" s="1"/>
      </tp>
      <tp t="s">
        <v>164.28%</v>
        <stp/>
        <stp>IMPL_VOL</stp>
        <stp>.NDXP250506P20225</stp>
        <tr r="EM146" s="1"/>
      </tp>
      <tp t="s">
        <v>250.02%</v>
        <stp/>
        <stp>IMPL_VOL</stp>
        <stp>.NDXP250506P19225</stp>
        <tr r="EM186" s="1"/>
      </tp>
      <tp t="s">
        <v>N/A</v>
        <stp/>
        <stp>VOLUME</stp>
        <stp>.NDX250919C19925</stp>
        <tr r="Q159" s="2"/>
      </tp>
      <tp t="s">
        <v>N/A</v>
        <stp/>
        <stp>VOLUME</stp>
        <stp>.NDX250815C19525</stp>
        <tr r="O175" s="2"/>
      </tp>
      <tp>
        <v>1</v>
        <stp/>
        <stp>VOLUME</stp>
        <stp>.NDX250516C19625</stp>
        <tr r="BE170" s="1"/>
        <tr r="BE170" s="1"/>
      </tp>
      <tp t="s">
        <v>N/A</v>
        <stp/>
        <stp>VOLUME</stp>
        <stp>.NDX250523C19325</stp>
        <tr r="H183" s="2"/>
      </tp>
      <tp>
        <v>25</v>
        <stp/>
        <stp>VOLUME</stp>
        <stp>.NDX250620C20025</stp>
        <tr r="K155" s="2"/>
        <tr r="K155" s="2"/>
      </tp>
      <tp t="s">
        <v>N/A</v>
        <stp/>
        <stp>VOLUME</stp>
        <stp>.NDX250718C19825</stp>
        <tr r="M163" s="2"/>
      </tp>
      <tp t="s">
        <v>N/A</v>
        <stp/>
        <stp>VOLUME</stp>
        <stp>.NDX250523C20325</stp>
        <tr r="H143" s="2"/>
      </tp>
      <tp t="s">
        <v>N/A</v>
        <stp/>
        <stp>VOLUME</stp>
        <stp>.NDX251017C19725</stp>
        <tr r="S167" s="2"/>
      </tp>
      <tp t="s">
        <v>N/A</v>
        <stp/>
        <stp>VOLUME</stp>
        <stp>.NDX251219C19925</stp>
        <tr r="W159" s="2"/>
      </tp>
      <tp t="s">
        <v>N/A</v>
        <stp/>
        <stp>VOLUME</stp>
        <stp>.NDX251121C20125</stp>
        <tr r="U151" s="2"/>
      </tp>
      <tp t="s">
        <v>N/A</v>
        <stp/>
        <stp>VOLUME</stp>
        <stp>.NDX250815C19500</stp>
        <tr r="O176" s="2"/>
      </tp>
      <tp t="s">
        <v>N/A</v>
        <stp/>
        <stp>VOLUME</stp>
        <stp>.NDX250919C19900</stp>
        <tr r="Q160" s="2"/>
      </tp>
      <tp>
        <v>8</v>
        <stp/>
        <stp>VOLUME</stp>
        <stp>.NDX250516C19600</stp>
        <tr r="BE171" s="1"/>
        <tr r="BE171" s="1"/>
      </tp>
      <tp t="s">
        <v>N/A</v>
        <stp/>
        <stp>VOLUME</stp>
        <stp>.NDX250523C19300</stp>
        <tr r="H184" s="2"/>
      </tp>
      <tp>
        <v>10</v>
        <stp/>
        <stp>VOLUME</stp>
        <stp>.NDX250620C20000</stp>
        <tr r="K156" s="2"/>
        <tr r="K156" s="2"/>
      </tp>
      <tp t="s">
        <v>N/A</v>
        <stp/>
        <stp>VOLUME</stp>
        <stp>.NDX250523C20300</stp>
        <tr r="H144" s="2"/>
      </tp>
      <tp t="s">
        <v>N/A</v>
        <stp/>
        <stp>VOLUME</stp>
        <stp>.NDX250718C19800</stp>
        <tr r="M164" s="2"/>
      </tp>
      <tp t="s">
        <v>N/A</v>
        <stp/>
        <stp>VOLUME</stp>
        <stp>.NDX251017C19700</stp>
        <tr r="S168" s="2"/>
      </tp>
      <tp t="s">
        <v>N/A</v>
        <stp/>
        <stp>VOLUME</stp>
        <stp>.NDX251219C19900</stp>
        <tr r="W160" s="2"/>
      </tp>
      <tp t="s">
        <v>N/A</v>
        <stp/>
        <stp>VOLUME</stp>
        <stp>.NDX251121C20100</stp>
        <tr r="U152" s="2"/>
      </tp>
      <tp t="s">
        <v>N/A</v>
        <stp/>
        <stp>VOLUME</stp>
        <stp>.NDX251121C19175</stp>
        <tr r="U189" s="2"/>
      </tp>
      <tp t="s">
        <v>N/A</v>
        <stp/>
        <stp>VOLUME</stp>
        <stp>.NDX251017C19775</stp>
        <tr r="S165" s="2"/>
      </tp>
      <tp t="s">
        <v>N/A</v>
        <stp/>
        <stp>VOLUME</stp>
        <stp>.NDX251219C19975</stp>
        <tr r="W157" s="2"/>
      </tp>
      <tp t="s">
        <v>N/A</v>
        <stp/>
        <stp>VOLUME</stp>
        <stp>.NDX251121C20175</stp>
        <tr r="U149" s="2"/>
      </tp>
      <tp t="s">
        <v>N/A</v>
        <stp/>
        <stp>VOLUME</stp>
        <stp>.NDX250919C19975</stp>
        <tr r="Q157" s="2"/>
      </tp>
      <tp t="s">
        <v>N/A</v>
        <stp/>
        <stp>VOLUME</stp>
        <stp>.NDX250815C19575</stp>
        <tr r="O173" s="2"/>
      </tp>
      <tp>
        <v>2</v>
        <stp/>
        <stp>VOLUME</stp>
        <stp>.NDX250516C19675</stp>
        <tr r="BE168" s="1"/>
        <tr r="BE168" s="1"/>
      </tp>
      <tp t="s">
        <v>N/A</v>
        <stp/>
        <stp>VOLUME</stp>
        <stp>.NDX250523C19375</stp>
        <tr r="H181" s="2"/>
      </tp>
      <tp>
        <v>2</v>
        <stp/>
        <stp>VOLUME</stp>
        <stp>.NDX250620C20075</stp>
        <tr r="K153" s="2"/>
        <tr r="K153" s="2"/>
      </tp>
      <tp t="s">
        <v>N/A</v>
        <stp/>
        <stp>VOLUME</stp>
        <stp>.NDX250718C19875</stp>
        <tr r="M161" s="2"/>
      </tp>
      <tp t="s">
        <v>N/A</v>
        <stp/>
        <stp>VOLUME</stp>
        <stp>.NDX250523C20375</stp>
        <tr r="H141" s="2"/>
      </tp>
      <tp t="s">
        <v>N/A</v>
        <stp/>
        <stp>VOLUME</stp>
        <stp>.NDX251017C19750</stp>
        <tr r="S166" s="2"/>
      </tp>
      <tp t="s">
        <v>N/A</v>
        <stp/>
        <stp>VOLUME</stp>
        <stp>.NDX251121C19150</stp>
        <tr r="U190" s="2"/>
      </tp>
      <tp t="s">
        <v>N/A</v>
        <stp/>
        <stp>VOLUME</stp>
        <stp>.NDX251219C19950</stp>
        <tr r="W158" s="2"/>
      </tp>
      <tp t="s">
        <v>N/A</v>
        <stp/>
        <stp>VOLUME</stp>
        <stp>.NDX251121C20150</stp>
        <tr r="U150" s="2"/>
      </tp>
      <tp t="s">
        <v>N/A</v>
        <stp/>
        <stp>VOLUME</stp>
        <stp>.NDX250815C19550</stp>
        <tr r="O174" s="2"/>
      </tp>
      <tp t="s">
        <v>N/A</v>
        <stp/>
        <stp>VOLUME</stp>
        <stp>.NDX250919C19950</stp>
        <tr r="Q158" s="2"/>
      </tp>
      <tp>
        <v>2</v>
        <stp/>
        <stp>VOLUME</stp>
        <stp>.NDX250516C19650</stp>
        <tr r="BE169" s="1"/>
        <tr r="BE169" s="1"/>
      </tp>
      <tp t="s">
        <v>N/A</v>
        <stp/>
        <stp>VOLUME</stp>
        <stp>.NDX250523C19350</stp>
        <tr r="H182" s="2"/>
      </tp>
      <tp>
        <v>27</v>
        <stp/>
        <stp>VOLUME</stp>
        <stp>.NDX250620C20050</stp>
        <tr r="K154" s="2"/>
        <tr r="K154" s="2"/>
      </tp>
      <tp t="s">
        <v>N/A</v>
        <stp/>
        <stp>VOLUME</stp>
        <stp>.NDX250523C20350</stp>
        <tr r="H142" s="2"/>
      </tp>
      <tp t="s">
        <v>N/A</v>
        <stp/>
        <stp>VOLUME</stp>
        <stp>.NDX250718C19850</stp>
        <tr r="M162" s="2"/>
      </tp>
      <tp t="e">
        <v>#N/A</v>
        <stp/>
        <stp>MARK</stp>
        <stp/>
        <tr r="G44" s="1"/>
      </tp>
      <tp t="s">
        <v>--</v>
        <stp/>
        <stp>IMPL_VOL</stp>
        <stp>.NDXP250506C19575</stp>
        <tr r="EL172" s="1"/>
      </tp>
      <tp t="s">
        <v>--</v>
        <stp/>
        <stp>IMPL_VOL</stp>
        <stp>.NDXP250506C19550</stp>
        <tr r="EL173" s="1"/>
      </tp>
      <tp t="s">
        <v>--</v>
        <stp/>
        <stp>IMPL_VOL</stp>
        <stp>.NDXP250506C19525</stp>
        <tr r="EL174" s="1"/>
      </tp>
      <tp t="s">
        <v>--</v>
        <stp/>
        <stp>IMPL_VOL</stp>
        <stp>.NDXP250506C19500</stp>
        <tr r="EL175" s="1"/>
      </tp>
      <tp t="s">
        <v>N/A</v>
        <stp/>
        <stp>VOLUME</stp>
        <stp>.NDX251121P19600</stp>
        <tr r="U172" s="2"/>
      </tp>
      <tp t="s">
        <v>N/A</v>
        <stp/>
        <stp>VOLUME</stp>
        <stp>.NDX251017P20000</stp>
        <tr r="S156" s="2"/>
      </tp>
      <tp>
        <v>45</v>
        <stp/>
        <stp>VOLUME</stp>
        <stp>.NDX250815P19200</stp>
        <tr r="O188" s="2"/>
        <tr r="O188" s="2"/>
      </tp>
      <tp t="s">
        <v>N/A</v>
        <stp/>
        <stp>VOLUME</stp>
        <stp>.NDX250815P20200</stp>
        <tr r="O148" s="2"/>
      </tp>
      <tp t="s">
        <v>N/A</v>
        <stp/>
        <stp>VOLUME</stp>
        <stp>.NDX250523P19400</stp>
        <tr r="H180" s="2"/>
      </tp>
      <tp>
        <v>115</v>
        <stp/>
        <stp>VOLUME</stp>
        <stp>.NDX250620P19700</stp>
        <tr r="K168" s="2"/>
        <tr r="K168" s="2"/>
      </tp>
      <tp t="s">
        <v>N/A</v>
        <stp/>
        <stp>VOLUME</stp>
        <stp>.NDX250516P20100</stp>
        <tr r="BF151" s="1"/>
      </tp>
      <tp t="s">
        <v>N/A</v>
        <stp/>
        <stp>VOLUME</stp>
        <stp>.NDX250523P20400</stp>
        <tr r="H140" s="2"/>
      </tp>
      <tp t="s">
        <v>N/A</v>
        <stp/>
        <stp>VOLUME</stp>
        <stp>.NDX251121P19625</stp>
        <tr r="U171" s="2"/>
      </tp>
      <tp t="s">
        <v>N/A</v>
        <stp/>
        <stp>VOLUME</stp>
        <stp>.NDX251017P20025</stp>
        <tr r="S155" s="2"/>
      </tp>
      <tp t="s">
        <v>N/A</v>
        <stp/>
        <stp>VOLUME</stp>
        <stp>.NDX250815P19225</stp>
        <tr r="O187" s="2"/>
      </tp>
      <tp t="s">
        <v>N/A</v>
        <stp/>
        <stp>VOLUME</stp>
        <stp>.NDX250815P20225</stp>
        <tr r="O147" s="2"/>
      </tp>
      <tp t="s">
        <v>N/A</v>
        <stp/>
        <stp>VOLUME</stp>
        <stp>.NDX250523P19425</stp>
        <tr r="H179" s="2"/>
      </tp>
      <tp t="s">
        <v>N/A</v>
        <stp/>
        <stp>VOLUME</stp>
        <stp>.NDX250620P19725</stp>
        <tr r="K167" s="2"/>
      </tp>
      <tp>
        <v>1</v>
        <stp/>
        <stp>VOLUME</stp>
        <stp>.NDX250516P20125</stp>
        <tr r="BF150" s="1"/>
        <tr r="BF150" s="1"/>
      </tp>
      <tp t="s">
        <v>N/A</v>
        <stp/>
        <stp>VOLUME</stp>
        <stp>.NDX250523P20425</stp>
        <tr r="H139" s="2"/>
      </tp>
      <tp t="s">
        <v>N/A</v>
        <stp/>
        <stp>VOLUME</stp>
        <stp>.NDX250815P19250</stp>
        <tr r="O186" s="2"/>
      </tp>
      <tp t="s">
        <v>N/A</v>
        <stp/>
        <stp>VOLUME</stp>
        <stp>.NDX250815P20250</stp>
        <tr r="O146" s="2"/>
      </tp>
      <tp>
        <v>6</v>
        <stp/>
        <stp>VOLUME</stp>
        <stp>.NDX250516P19150</stp>
        <tr r="BF189" s="1"/>
        <tr r="BF189" s="1"/>
      </tp>
      <tp t="s">
        <v>N/A</v>
        <stp/>
        <stp>VOLUME</stp>
        <stp>.NDX250523P19450</stp>
        <tr r="H178" s="2"/>
      </tp>
      <tp>
        <v>2</v>
        <stp/>
        <stp>VOLUME</stp>
        <stp>.NDX250620P19750</stp>
        <tr r="K166" s="2"/>
        <tr r="K166" s="2"/>
      </tp>
      <tp>
        <v>1</v>
        <stp/>
        <stp>VOLUME</stp>
        <stp>.NDX250516P20150</stp>
        <tr r="BF149" s="1"/>
        <tr r="BF149" s="1"/>
      </tp>
      <tp t="s">
        <v>N/A</v>
        <stp/>
        <stp>VOLUME</stp>
        <stp>.NDX250523P20450</stp>
        <tr r="H138" s="2"/>
      </tp>
      <tp t="s">
        <v>N/A</v>
        <stp/>
        <stp>VOLUME</stp>
        <stp>.NDX251121P19650</stp>
        <tr r="U170" s="2"/>
      </tp>
      <tp t="s">
        <v>N/A</v>
        <stp/>
        <stp>VOLUME</stp>
        <stp>.NDX251017P20050</stp>
        <tr r="S154" s="2"/>
      </tp>
      <tp t="s">
        <v>N/A</v>
        <stp/>
        <stp>VOLUME</stp>
        <stp>.NDX250815P19275</stp>
        <tr r="O185" s="2"/>
      </tp>
      <tp t="s">
        <v>N/A</v>
        <stp/>
        <stp>VOLUME</stp>
        <stp>.NDX250815P20275</stp>
        <tr r="O145" s="2"/>
      </tp>
      <tp>
        <v>5</v>
        <stp/>
        <stp>VOLUME</stp>
        <stp>.NDX250516P19175</stp>
        <tr r="BF188" s="1"/>
        <tr r="BF188" s="1"/>
      </tp>
      <tp t="s">
        <v>N/A</v>
        <stp/>
        <stp>VOLUME</stp>
        <stp>.NDX250523P19475</stp>
        <tr r="H177" s="2"/>
      </tp>
      <tp>
        <v>10</v>
        <stp/>
        <stp>VOLUME</stp>
        <stp>.NDX250620P19775</stp>
        <tr r="K165" s="2"/>
        <tr r="K165" s="2"/>
      </tp>
      <tp t="s">
        <v>N/A</v>
        <stp/>
        <stp>VOLUME</stp>
        <stp>.NDX250516P20175</stp>
        <tr r="BF148" s="1"/>
      </tp>
      <tp t="s">
        <v>N/A</v>
        <stp/>
        <stp>VOLUME</stp>
        <stp>.NDX251121P19675</stp>
        <tr r="U169" s="2"/>
      </tp>
      <tp t="s">
        <v>N/A</v>
        <stp/>
        <stp>VOLUME</stp>
        <stp>.NDX251017P20075</stp>
        <tr r="S153" s="2"/>
      </tp>
      <tp t="s">
        <v>66.97%</v>
        <stp/>
        <stp>IMPL_VOL</stp>
        <stp>.NDXP250506P19550</stp>
        <tr r="EM173" s="1"/>
      </tp>
      <tp t="s">
        <v>120.55%</v>
        <stp/>
        <stp>IMPL_VOL</stp>
        <stp>.NDXP250506P19575</stp>
        <tr r="EM172" s="1"/>
      </tp>
      <tp t="s">
        <v>149.87%</v>
        <stp/>
        <stp>IMPL_VOL</stp>
        <stp>.NDXP250506P19500</stp>
        <tr r="EM175" s="1"/>
      </tp>
      <tp t="s">
        <v>58.29%</v>
        <stp/>
        <stp>IMPL_VOL</stp>
        <stp>.NDXP250506P19525</stp>
        <tr r="EM174" s="1"/>
      </tp>
      <tp t="s">
        <v>N/A</v>
        <stp/>
        <stp>VOLUME</stp>
        <stp>.NDX250815C19225</stp>
        <tr r="O187" s="2"/>
      </tp>
      <tp t="s">
        <v>N/A</v>
        <stp/>
        <stp>VOLUME</stp>
        <stp>.NDX250815C20225</stp>
        <tr r="O147" s="2"/>
      </tp>
      <tp t="s">
        <v>N/A</v>
        <stp/>
        <stp>VOLUME</stp>
        <stp>.NDX250523C19425</stp>
        <tr r="H179" s="2"/>
      </tp>
      <tp>
        <v>4</v>
        <stp/>
        <stp>VOLUME</stp>
        <stp>.NDX250620C19725</stp>
        <tr r="K167" s="2"/>
        <tr r="K167" s="2"/>
      </tp>
      <tp>
        <v>6</v>
        <stp/>
        <stp>VOLUME</stp>
        <stp>.NDX250516C20125</stp>
        <tr r="BE150" s="1"/>
        <tr r="BE150" s="1"/>
      </tp>
      <tp t="s">
        <v>N/A</v>
        <stp/>
        <stp>VOLUME</stp>
        <stp>.NDX250523C20425</stp>
        <tr r="H139" s="2"/>
      </tp>
      <tp t="s">
        <v>N/A</v>
        <stp/>
        <stp>VOLUME</stp>
        <stp>.NDX251121C19625</stp>
        <tr r="U171" s="2"/>
      </tp>
      <tp t="s">
        <v>N/A</v>
        <stp/>
        <stp>VOLUME</stp>
        <stp>.NDX251017C20025</stp>
        <tr r="S155" s="2"/>
      </tp>
      <tp t="s">
        <v>N/A</v>
        <stp/>
        <stp>VOLUME</stp>
        <stp>.NDX250815C19200</stp>
        <tr r="O188" s="2"/>
      </tp>
      <tp t="s">
        <v>N/A</v>
        <stp/>
        <stp>VOLUME</stp>
        <stp>.NDX250815C20200</stp>
        <tr r="O148" s="2"/>
      </tp>
      <tp t="s">
        <v>N/A</v>
        <stp/>
        <stp>VOLUME</stp>
        <stp>.NDX250523C19400</stp>
        <tr r="H180" s="2"/>
      </tp>
      <tp t="s">
        <v>N/A</v>
        <stp/>
        <stp>VOLUME</stp>
        <stp>.NDX250620C19700</stp>
        <tr r="K168" s="2"/>
      </tp>
      <tp>
        <v>8</v>
        <stp/>
        <stp>VOLUME</stp>
        <stp>.NDX250516C20100</stp>
        <tr r="BE151" s="1"/>
        <tr r="BE151" s="1"/>
      </tp>
      <tp t="s">
        <v>N/A</v>
        <stp/>
        <stp>VOLUME</stp>
        <stp>.NDX250523C20400</stp>
        <tr r="H140" s="2"/>
      </tp>
      <tp t="s">
        <v>N/A</v>
        <stp/>
        <stp>VOLUME</stp>
        <stp>.NDX251121C19600</stp>
        <tr r="U172" s="2"/>
      </tp>
      <tp t="s">
        <v>N/A</v>
        <stp/>
        <stp>VOLUME</stp>
        <stp>.NDX251017C20000</stp>
        <tr r="S156" s="2"/>
      </tp>
      <tp t="s">
        <v>N/A</v>
        <stp/>
        <stp>VOLUME</stp>
        <stp>.NDX251121C19675</stp>
        <tr r="U169" s="2"/>
      </tp>
      <tp t="s">
        <v>N/A</v>
        <stp/>
        <stp>VOLUME</stp>
        <stp>.NDX251017C20075</stp>
        <tr r="S153" s="2"/>
      </tp>
      <tp t="s">
        <v>N/A</v>
        <stp/>
        <stp>VOLUME</stp>
        <stp>.NDX250815C19275</stp>
        <tr r="O185" s="2"/>
      </tp>
      <tp t="s">
        <v>N/A</v>
        <stp/>
        <stp>VOLUME</stp>
        <stp>.NDX250815C20275</stp>
        <tr r="O145" s="2"/>
      </tp>
      <tp t="s">
        <v>N/A</v>
        <stp/>
        <stp>VOLUME</stp>
        <stp>.NDX250516C19175</stp>
        <tr r="BE188" s="1"/>
      </tp>
      <tp t="s">
        <v>N/A</v>
        <stp/>
        <stp>VOLUME</stp>
        <stp>.NDX250523C19475</stp>
        <tr r="H177" s="2"/>
      </tp>
      <tp>
        <v>13</v>
        <stp/>
        <stp>VOLUME</stp>
        <stp>.NDX250620C19775</stp>
        <tr r="K165" s="2"/>
        <tr r="K165" s="2"/>
      </tp>
      <tp>
        <v>2</v>
        <stp/>
        <stp>VOLUME</stp>
        <stp>.NDX250516C20175</stp>
        <tr r="BE148" s="1"/>
        <tr r="BE148" s="1"/>
      </tp>
      <tp t="s">
        <v>N/A</v>
        <stp/>
        <stp>VOLUME</stp>
        <stp>.NDX251121C19650</stp>
        <tr r="U170" s="2"/>
      </tp>
      <tp t="s">
        <v>N/A</v>
        <stp/>
        <stp>VOLUME</stp>
        <stp>.NDX251017C20050</stp>
        <tr r="S154" s="2"/>
      </tp>
      <tp t="s">
        <v>N/A</v>
        <stp/>
        <stp>VOLUME</stp>
        <stp>.NDX250815C19250</stp>
        <tr r="O186" s="2"/>
      </tp>
      <tp t="s">
        <v>N/A</v>
        <stp/>
        <stp>VOLUME</stp>
        <stp>.NDX250815C20250</stp>
        <tr r="O146" s="2"/>
      </tp>
      <tp t="s">
        <v>N/A</v>
        <stp/>
        <stp>VOLUME</stp>
        <stp>.NDX250516C19150</stp>
        <tr r="BE189" s="1"/>
      </tp>
      <tp t="s">
        <v>N/A</v>
        <stp/>
        <stp>VOLUME</stp>
        <stp>.NDX250523C19450</stp>
        <tr r="H178" s="2"/>
      </tp>
      <tp t="s">
        <v>N/A</v>
        <stp/>
        <stp>VOLUME</stp>
        <stp>.NDX250620C19750</stp>
        <tr r="K166" s="2"/>
      </tp>
      <tp>
        <v>6</v>
        <stp/>
        <stp>VOLUME</stp>
        <stp>.NDX250516C20150</stp>
        <tr r="BE149" s="1"/>
        <tr r="BE149" s="1"/>
      </tp>
      <tp t="s">
        <v>N/A</v>
        <stp/>
        <stp>VOLUME</stp>
        <stp>.NDX250523C20450</stp>
        <tr r="H138" s="2"/>
      </tp>
      <tp t="s">
        <v>88.80%</v>
        <stp/>
        <stp>IMPL_VOL</stp>
        <stp>.NDXP250506C19475</stp>
        <tr r="EL176" s="1"/>
      </tp>
      <tp t="s">
        <v>131.24%</v>
        <stp/>
        <stp>IMPL_VOL</stp>
        <stp>.NDXP250506C20450</stp>
        <tr r="EL137" s="1"/>
      </tp>
      <tp t="s">
        <v>--</v>
        <stp/>
        <stp>IMPL_VOL</stp>
        <stp>.NDXP250506C19450</stp>
        <tr r="EL177" s="1"/>
      </tp>
      <tp t="s">
        <v>264.84%</v>
        <stp/>
        <stp>IMPL_VOL</stp>
        <stp>.NDXP250506C20425</stp>
        <tr r="EL138" s="1"/>
      </tp>
      <tp t="s">
        <v>--</v>
        <stp/>
        <stp>IMPL_VOL</stp>
        <stp>.NDXP250506C19425</stp>
        <tr r="EL178" s="1"/>
      </tp>
      <tp t="s">
        <v>256.75%</v>
        <stp/>
        <stp>IMPL_VOL</stp>
        <stp>.NDXP250506C20400</stp>
        <tr r="EL139" s="1"/>
      </tp>
      <tp t="s">
        <v>--</v>
        <stp/>
        <stp>IMPL_VOL</stp>
        <stp>.NDXP250506C19400</stp>
        <tr r="EL179" s="1"/>
      </tp>
      <tp t="s">
        <v>N/A</v>
        <stp/>
        <stp>VOLUME</stp>
        <stp>.NDX251121P19700</stp>
        <tr r="U168" s="2"/>
      </tp>
      <tp t="s">
        <v>N/A</v>
        <stp/>
        <stp>VOLUME</stp>
        <stp>.NDX251017P20100</stp>
        <tr r="S152" s="2"/>
      </tp>
      <tp t="s">
        <v>N/A</v>
        <stp/>
        <stp>VOLUME</stp>
        <stp>.NDX250815P19300</stp>
        <tr r="O184" s="2"/>
      </tp>
      <tp t="s">
        <v>N/A</v>
        <stp/>
        <stp>VOLUME</stp>
        <stp>.NDX250815P20300</stp>
        <tr r="O144" s="2"/>
      </tp>
      <tp t="s">
        <v>N/A</v>
        <stp/>
        <stp>VOLUME</stp>
        <stp>.NDX250523P19500</stp>
        <tr r="H176" s="2"/>
      </tp>
      <tp>
        <v>8</v>
        <stp/>
        <stp>VOLUME</stp>
        <stp>.NDX250620P19600</stp>
        <tr r="K172" s="2"/>
        <tr r="K172" s="2"/>
      </tp>
      <tp>
        <v>6</v>
        <stp/>
        <stp>VOLUME</stp>
        <stp>.NDX250516P20000</stp>
        <tr r="BF155" s="1"/>
        <tr r="BF155" s="1"/>
      </tp>
      <tp t="s">
        <v>N/A</v>
        <stp/>
        <stp>VOLUME</stp>
        <stp>.NDX251121P19725</stp>
        <tr r="U167" s="2"/>
      </tp>
      <tp t="s">
        <v>N/A</v>
        <stp/>
        <stp>VOLUME</stp>
        <stp>.NDX251017P20125</stp>
        <tr r="S151" s="2"/>
      </tp>
      <tp t="s">
        <v>N/A</v>
        <stp/>
        <stp>VOLUME</stp>
        <stp>.NDX250815P19325</stp>
        <tr r="O183" s="2"/>
      </tp>
      <tp t="s">
        <v>N/A</v>
        <stp/>
        <stp>VOLUME</stp>
        <stp>.NDX250815P20325</stp>
        <tr r="O143" s="2"/>
      </tp>
      <tp t="s">
        <v>N/A</v>
        <stp/>
        <stp>VOLUME</stp>
        <stp>.NDX250523P19525</stp>
        <tr r="H175" s="2"/>
      </tp>
      <tp>
        <v>1</v>
        <stp/>
        <stp>VOLUME</stp>
        <stp>.NDX250620P19625</stp>
        <tr r="K171" s="2"/>
        <tr r="K171" s="2"/>
      </tp>
      <tp>
        <v>1</v>
        <stp/>
        <stp>VOLUME</stp>
        <stp>.NDX250516P20025</stp>
        <tr r="BF154" s="1"/>
        <tr r="BF154" s="1"/>
      </tp>
      <tp t="s">
        <v>N/A</v>
        <stp/>
        <stp>VOLUME</stp>
        <stp>.NDX250815P19350</stp>
        <tr r="O182" s="2"/>
      </tp>
      <tp t="s">
        <v>N/A</v>
        <stp/>
        <stp>VOLUME</stp>
        <stp>.NDX250815P20350</stp>
        <tr r="O142" s="2"/>
      </tp>
      <tp t="s">
        <v>N/A</v>
        <stp/>
        <stp>VOLUME</stp>
        <stp>.NDX250523P19550</stp>
        <tr r="H174" s="2"/>
      </tp>
      <tp t="s">
        <v>N/A</v>
        <stp/>
        <stp>VOLUME</stp>
        <stp>.NDX250620P19650</stp>
        <tr r="K170" s="2"/>
      </tp>
      <tp t="s">
        <v>N/A</v>
        <stp/>
        <stp>VOLUME</stp>
        <stp>.NDX250516P20050</stp>
        <tr r="BF153" s="1"/>
      </tp>
      <tp t="s">
        <v>N/A</v>
        <stp/>
        <stp>VOLUME</stp>
        <stp>.NDX251017P19150</stp>
        <tr r="S190" s="2"/>
      </tp>
      <tp t="s">
        <v>N/A</v>
        <stp/>
        <stp>VOLUME</stp>
        <stp>.NDX251121P19750</stp>
        <tr r="U166" s="2"/>
      </tp>
      <tp t="s">
        <v>N/A</v>
        <stp/>
        <stp>VOLUME</stp>
        <stp>.NDX251017P20150</stp>
        <tr r="S150" s="2"/>
      </tp>
      <tp t="s">
        <v>N/A</v>
        <stp/>
        <stp>VOLUME</stp>
        <stp>.NDX250815P19375</stp>
        <tr r="O181" s="2"/>
      </tp>
      <tp t="s">
        <v>N/A</v>
        <stp/>
        <stp>VOLUME</stp>
        <stp>.NDX250815P20375</stp>
        <tr r="O141" s="2"/>
      </tp>
      <tp t="s">
        <v>N/A</v>
        <stp/>
        <stp>VOLUME</stp>
        <stp>.NDX250523P19575</stp>
        <tr r="H173" s="2"/>
      </tp>
      <tp t="s">
        <v>N/A</v>
        <stp/>
        <stp>VOLUME</stp>
        <stp>.NDX250620P19675</stp>
        <tr r="K169" s="2"/>
      </tp>
      <tp t="s">
        <v>N/A</v>
        <stp/>
        <stp>VOLUME</stp>
        <stp>.NDX250516P20075</stp>
        <tr r="BF152" s="1"/>
      </tp>
      <tp t="s">
        <v>N/A</v>
        <stp/>
        <stp>VOLUME</stp>
        <stp>.NDX251121P19775</stp>
        <tr r="U165" s="2"/>
      </tp>
      <tp t="s">
        <v>N/A</v>
        <stp/>
        <stp>VOLUME</stp>
        <stp>.NDX251017P19175</stp>
        <tr r="S189" s="2"/>
      </tp>
      <tp t="s">
        <v>N/A</v>
        <stp/>
        <stp>VOLUME</stp>
        <stp>.NDX251017P20175</stp>
        <tr r="S149" s="2"/>
      </tp>
      <tp t="s">
        <v>198.56%</v>
        <stp/>
        <stp>IMPL_VOL</stp>
        <stp>.NDXP250506P20450</stp>
        <tr r="EM137" s="1"/>
      </tp>
      <tp t="s">
        <v>168.78%</v>
        <stp/>
        <stp>IMPL_VOL</stp>
        <stp>.NDXP250506P19450</stp>
        <tr r="EM177" s="1"/>
      </tp>
      <tp t="s">
        <v>117.60%</v>
        <stp/>
        <stp>IMPL_VOL</stp>
        <stp>.NDXP250506P19475</stp>
        <tr r="EM176" s="1"/>
      </tp>
      <tp t="s">
        <v>185.76%</v>
        <stp/>
        <stp>IMPL_VOL</stp>
        <stp>.NDXP250506P20400</stp>
        <tr r="EM139" s="1"/>
      </tp>
      <tp t="s">
        <v>88.20%</v>
        <stp/>
        <stp>IMPL_VOL</stp>
        <stp>.NDXP250506P19400</stp>
        <tr r="EM179" s="1"/>
      </tp>
      <tp t="s">
        <v>192.17%</v>
        <stp/>
        <stp>IMPL_VOL</stp>
        <stp>.NDXP250506P20425</stp>
        <tr r="EM138" s="1"/>
      </tp>
      <tp t="s">
        <v>178.09%</v>
        <stp/>
        <stp>IMPL_VOL</stp>
        <stp>.NDXP250506P19425</stp>
        <tr r="EM178" s="1"/>
      </tp>
      <tp t="s">
        <v>N/A</v>
        <stp/>
        <stp>VOLUME</stp>
        <stp>.NDX250815C19325</stp>
        <tr r="O183" s="2"/>
      </tp>
      <tp t="s">
        <v>N/A</v>
        <stp/>
        <stp>VOLUME</stp>
        <stp>.NDX250815C20325</stp>
        <tr r="O143" s="2"/>
      </tp>
      <tp t="s">
        <v>N/A</v>
        <stp/>
        <stp>VOLUME</stp>
        <stp>.NDX250523C19525</stp>
        <tr r="H175" s="2"/>
      </tp>
      <tp t="s">
        <v>N/A</v>
        <stp/>
        <stp>VOLUME</stp>
        <stp>.NDX250620C19625</stp>
        <tr r="K171" s="2"/>
      </tp>
      <tp>
        <v>8</v>
        <stp/>
        <stp>VOLUME</stp>
        <stp>.NDX250516C20025</stp>
        <tr r="BE154" s="1"/>
        <tr r="BE154" s="1"/>
      </tp>
      <tp t="s">
        <v>N/A</v>
        <stp/>
        <stp>VOLUME</stp>
        <stp>.NDX251121C19725</stp>
        <tr r="U167" s="2"/>
      </tp>
      <tp t="s">
        <v>N/A</v>
        <stp/>
        <stp>VOLUME</stp>
        <stp>.NDX251017C20125</stp>
        <tr r="S151" s="2"/>
      </tp>
      <tp t="s">
        <v>N/A</v>
        <stp/>
        <stp>VOLUME</stp>
        <stp>.NDX250815C19300</stp>
        <tr r="O184" s="2"/>
      </tp>
      <tp t="s">
        <v>N/A</v>
        <stp/>
        <stp>VOLUME</stp>
        <stp>.NDX250815C20300</stp>
        <tr r="O144" s="2"/>
      </tp>
      <tp t="s">
        <v>N/A</v>
        <stp/>
        <stp>VOLUME</stp>
        <stp>.NDX250523C19500</stp>
        <tr r="H176" s="2"/>
      </tp>
      <tp t="s">
        <v>N/A</v>
        <stp/>
        <stp>VOLUME</stp>
        <stp>.NDX250620C19600</stp>
        <tr r="K172" s="2"/>
      </tp>
      <tp>
        <v>13</v>
        <stp/>
        <stp>VOLUME</stp>
        <stp>.NDX250516C20000</stp>
        <tr r="BE155" s="1"/>
        <tr r="BE155" s="1"/>
      </tp>
      <tp t="s">
        <v>N/A</v>
        <stp/>
        <stp>VOLUME</stp>
        <stp>.NDX251121C19700</stp>
        <tr r="U168" s="2"/>
      </tp>
      <tp t="s">
        <v>N/A</v>
        <stp/>
        <stp>VOLUME</stp>
        <stp>.NDX251017C20100</stp>
        <tr r="S152" s="2"/>
      </tp>
      <tp t="s">
        <v>N/A</v>
        <stp/>
        <stp>VOLUME</stp>
        <stp>.NDX251121C19775</stp>
        <tr r="U165" s="2"/>
      </tp>
      <tp t="s">
        <v>N/A</v>
        <stp/>
        <stp>VOLUME</stp>
        <stp>.NDX251017C19175</stp>
        <tr r="S189" s="2"/>
      </tp>
      <tp t="s">
        <v>N/A</v>
        <stp/>
        <stp>VOLUME</stp>
        <stp>.NDX251017C20175</stp>
        <tr r="S149" s="2"/>
      </tp>
      <tp t="s">
        <v>N/A</v>
        <stp/>
        <stp>VOLUME</stp>
        <stp>.NDX250815C19375</stp>
        <tr r="O181" s="2"/>
      </tp>
      <tp t="s">
        <v>N/A</v>
        <stp/>
        <stp>VOLUME</stp>
        <stp>.NDX250815C20375</stp>
        <tr r="O141" s="2"/>
      </tp>
      <tp t="s">
        <v>N/A</v>
        <stp/>
        <stp>VOLUME</stp>
        <stp>.NDX250523C19575</stp>
        <tr r="H173" s="2"/>
      </tp>
      <tp>
        <v>4</v>
        <stp/>
        <stp>VOLUME</stp>
        <stp>.NDX250620C19675</stp>
        <tr r="K169" s="2"/>
        <tr r="K169" s="2"/>
      </tp>
      <tp>
        <v>4</v>
        <stp/>
        <stp>VOLUME</stp>
        <stp>.NDX250516C20075</stp>
        <tr r="BE152" s="1"/>
        <tr r="BE152" s="1"/>
      </tp>
      <tp t="s">
        <v>N/A</v>
        <stp/>
        <stp>VOLUME</stp>
        <stp>.NDX251017C19150</stp>
        <tr r="S190" s="2"/>
      </tp>
      <tp t="s">
        <v>N/A</v>
        <stp/>
        <stp>VOLUME</stp>
        <stp>.NDX251121C19750</stp>
        <tr r="U166" s="2"/>
      </tp>
      <tp t="s">
        <v>N/A</v>
        <stp/>
        <stp>VOLUME</stp>
        <stp>.NDX251017C20150</stp>
        <tr r="S150" s="2"/>
      </tp>
      <tp t="s">
        <v>N/A</v>
        <stp/>
        <stp>VOLUME</stp>
        <stp>.NDX250815C19350</stp>
        <tr r="O182" s="2"/>
      </tp>
      <tp t="s">
        <v>N/A</v>
        <stp/>
        <stp>VOLUME</stp>
        <stp>.NDX250815C20350</stp>
        <tr r="O142" s="2"/>
      </tp>
      <tp t="s">
        <v>N/A</v>
        <stp/>
        <stp>VOLUME</stp>
        <stp>.NDX250523C19550</stp>
        <tr r="H174" s="2"/>
      </tp>
      <tp>
        <v>19</v>
        <stp/>
        <stp>VOLUME</stp>
        <stp>.NDX250620C19650</stp>
        <tr r="K170" s="2"/>
        <tr r="K170" s="2"/>
      </tp>
      <tp t="s">
        <v>N/A</v>
        <stp/>
        <stp>VOLUME</stp>
        <stp>.NDX250516C20050</stp>
        <tr r="BE153" s="1"/>
      </tp>
      <tp>
        <v>5624.75</v>
        <stp/>
        <stp>MARK</stp>
        <stp>/ES:XCME</stp>
        <tr r="F84" s="1"/>
        <tr r="F3" s="1"/>
      </tp>
      <tp t="s">
        <v>--</v>
        <stp/>
        <stp>IMPL_VOL</stp>
        <stp>.NDXP250506C19775</stp>
        <tr r="EL164" s="1"/>
      </tp>
      <tp t="s">
        <v>28.09%</v>
        <stp/>
        <stp>IMPL_VOL</stp>
        <stp>.NDXP250509C19875</stp>
        <tr r="EN160" s="1"/>
      </tp>
      <tp t="s">
        <v>--</v>
        <stp/>
        <stp>IMPL_VOL</stp>
        <stp>.NDXP250506C19750</stp>
        <tr r="EL165" s="1"/>
      </tp>
      <tp t="s">
        <v>28.24%</v>
        <stp/>
        <stp>IMPL_VOL</stp>
        <stp>.NDXP250509C19850</stp>
        <tr r="EN161" s="1"/>
      </tp>
      <tp t="s">
        <v>--</v>
        <stp/>
        <stp>IMPL_VOL</stp>
        <stp>.NDXP250506C19725</stp>
        <tr r="EL166" s="1"/>
      </tp>
      <tp t="s">
        <v>28.39%</v>
        <stp/>
        <stp>IMPL_VOL</stp>
        <stp>.NDXP250509C19825</stp>
        <tr r="EN162" s="1"/>
      </tp>
      <tp t="s">
        <v>--</v>
        <stp/>
        <stp>IMPL_VOL</stp>
        <stp>.NDXP250506C19700</stp>
        <tr r="EL167" s="1"/>
      </tp>
      <tp t="s">
        <v>28.53%</v>
        <stp/>
        <stp>IMPL_VOL</stp>
        <stp>.NDXP250509C19800</stp>
        <tr r="EN163" s="1"/>
      </tp>
      <tp t="s">
        <v>N/A</v>
        <stp/>
        <stp>VOLUME</stp>
        <stp>.NDX251017P19200</stp>
        <tr r="S188" s="2"/>
      </tp>
      <tp t="s">
        <v>N/A</v>
        <stp/>
        <stp>VOLUME</stp>
        <stp>.NDX251121P19400</stp>
        <tr r="U180" s="2"/>
      </tp>
      <tp t="s">
        <v>N/A</v>
        <stp/>
        <stp>VOLUME</stp>
        <stp>.NDX251121P20400</stp>
        <tr r="U140" s="2"/>
      </tp>
      <tp t="s">
        <v>N/A</v>
        <stp/>
        <stp>VOLUME</stp>
        <stp>.NDX251017P20200</stp>
        <tr r="S148" s="2"/>
      </tp>
      <tp t="s">
        <v>N/A</v>
        <stp/>
        <stp>VOLUME</stp>
        <stp>.NDX250815P20000</stp>
        <tr r="O156" s="2"/>
      </tp>
      <tp>
        <v>6</v>
        <stp/>
        <stp>VOLUME</stp>
        <stp>.NDX250516P19300</stp>
        <tr r="BF183" s="1"/>
        <tr r="BF183" s="1"/>
      </tp>
      <tp t="s">
        <v>N/A</v>
        <stp/>
        <stp>VOLUME</stp>
        <stp>.NDX250523P19600</stp>
        <tr r="H172" s="2"/>
      </tp>
      <tp t="s">
        <v>N/A</v>
        <stp/>
        <stp>VOLUME</stp>
        <stp>.NDX250620P19500</stp>
        <tr r="K176" s="2"/>
      </tp>
      <tp>
        <v>1</v>
        <stp/>
        <stp>VOLUME</stp>
        <stp>.NDX250516P20300</stp>
        <tr r="BF143" s="1"/>
        <tr r="BF143" s="1"/>
      </tp>
      <tp t="s">
        <v>N/A</v>
        <stp/>
        <stp>VOLUME</stp>
        <stp>.NDX251121P19425</stp>
        <tr r="U179" s="2"/>
      </tp>
      <tp t="s">
        <v>N/A</v>
        <stp/>
        <stp>VOLUME</stp>
        <stp>.NDX251017P19225</stp>
        <tr r="S187" s="2"/>
      </tp>
      <tp t="s">
        <v>N/A</v>
        <stp/>
        <stp>VOLUME</stp>
        <stp>.NDX251017P20225</stp>
        <tr r="S147" s="2"/>
      </tp>
      <tp t="s">
        <v>N/A</v>
        <stp/>
        <stp>VOLUME</stp>
        <stp>.NDX251121P20425</stp>
        <tr r="U139" s="2"/>
      </tp>
      <tp t="s">
        <v>N/A</v>
        <stp/>
        <stp>VOLUME</stp>
        <stp>.NDX250815P20025</stp>
        <tr r="O155" s="2"/>
      </tp>
      <tp t="s">
        <v>N/A</v>
        <stp/>
        <stp>VOLUME</stp>
        <stp>.NDX250516P19325</stp>
        <tr r="BF182" s="1"/>
      </tp>
      <tp t="s">
        <v>N/A</v>
        <stp/>
        <stp>VOLUME</stp>
        <stp>.NDX250523P19625</stp>
        <tr r="H171" s="2"/>
      </tp>
      <tp t="s">
        <v>N/A</v>
        <stp/>
        <stp>VOLUME</stp>
        <stp>.NDX250620P19525</stp>
        <tr r="K175" s="2"/>
      </tp>
      <tp t="s">
        <v>N/A</v>
        <stp/>
        <stp>VOLUME</stp>
        <stp>.NDX250516P20325</stp>
        <tr r="BF142" s="1"/>
      </tp>
      <tp t="s">
        <v>N/A</v>
        <stp/>
        <stp>VOLUME</stp>
        <stp>.NDX250815P20050</stp>
        <tr r="O154" s="2"/>
      </tp>
      <tp>
        <v>2</v>
        <stp/>
        <stp>VOLUME</stp>
        <stp>.NDX250516P19350</stp>
        <tr r="BF181" s="1"/>
        <tr r="BF181" s="1"/>
      </tp>
      <tp t="s">
        <v>N/A</v>
        <stp/>
        <stp>VOLUME</stp>
        <stp>.NDX250523P19650</stp>
        <tr r="H170" s="2"/>
      </tp>
      <tp t="s">
        <v>N/A</v>
        <stp/>
        <stp>VOLUME</stp>
        <stp>.NDX250620P19550</stp>
        <tr r="K174" s="2"/>
      </tp>
      <tp t="s">
        <v>N/A</v>
        <stp/>
        <stp>VOLUME</stp>
        <stp>.NDX250516P20350</stp>
        <tr r="BF141" s="1"/>
      </tp>
      <tp t="s">
        <v>N/A</v>
        <stp/>
        <stp>VOLUME</stp>
        <stp>.NDX251017P19250</stp>
        <tr r="S186" s="2"/>
      </tp>
      <tp t="s">
        <v>N/A</v>
        <stp/>
        <stp>VOLUME</stp>
        <stp>.NDX251121P19450</stp>
        <tr r="U178" s="2"/>
      </tp>
      <tp t="s">
        <v>N/A</v>
        <stp/>
        <stp>VOLUME</stp>
        <stp>.NDX251121P20450</stp>
        <tr r="U138" s="2"/>
      </tp>
      <tp t="s">
        <v>N/A</v>
        <stp/>
        <stp>VOLUME</stp>
        <stp>.NDX251017P20250</stp>
        <tr r="S146" s="2"/>
      </tp>
      <tp t="s">
        <v>N/A</v>
        <stp/>
        <stp>VOLUME</stp>
        <stp>.NDX250815P20075</stp>
        <tr r="O153" s="2"/>
      </tp>
      <tp t="s">
        <v>N/A</v>
        <stp/>
        <stp>VOLUME</stp>
        <stp>.NDX250516P19375</stp>
        <tr r="BF180" s="1"/>
      </tp>
      <tp t="s">
        <v>N/A</v>
        <stp/>
        <stp>VOLUME</stp>
        <stp>.NDX250523P19675</stp>
        <tr r="H169" s="2"/>
      </tp>
      <tp>
        <v>4</v>
        <stp/>
        <stp>VOLUME</stp>
        <stp>.NDX250620P19575</stp>
        <tr r="K173" s="2"/>
        <tr r="K173" s="2"/>
      </tp>
      <tp t="s">
        <v>N/A</v>
        <stp/>
        <stp>VOLUME</stp>
        <stp>.NDX250516P20375</stp>
        <tr r="BF140" s="1"/>
      </tp>
      <tp t="s">
        <v>N/A</v>
        <stp/>
        <stp>VOLUME</stp>
        <stp>.NDX251121P19475</stp>
        <tr r="U177" s="2"/>
      </tp>
      <tp t="s">
        <v>N/A</v>
        <stp/>
        <stp>VOLUME</stp>
        <stp>.NDX251017P19275</stp>
        <tr r="S185" s="2"/>
      </tp>
      <tp t="s">
        <v>N/A</v>
        <stp/>
        <stp>VOLUME</stp>
        <stp>.NDX251017P20275</stp>
        <tr r="S145" s="2"/>
      </tp>
      <tp t="s">
        <v>10.74%</v>
        <stp/>
        <stp>IMPL_VOL</stp>
        <stp>.NDXP250506P19750</stp>
        <tr r="EM165" s="1"/>
      </tp>
      <tp t="s">
        <v>27.80%</v>
        <stp/>
        <stp>IMPL_VOL</stp>
        <stp>.NDXP250509P19850</stp>
        <tr r="EO161" s="1"/>
      </tp>
      <tp t="s">
        <v>10.58%</v>
        <stp/>
        <stp>IMPL_VOL</stp>
        <stp>.NDXP250506P19775</stp>
        <tr r="EM164" s="1"/>
      </tp>
      <tp t="s">
        <v>27.64%</v>
        <stp/>
        <stp>IMPL_VOL</stp>
        <stp>.NDXP250509P19875</stp>
        <tr r="EO160" s="1"/>
      </tp>
      <tp t="s">
        <v>23.50%</v>
        <stp/>
        <stp>IMPL_VOL</stp>
        <stp>.NDXP250506P19700</stp>
        <tr r="EM167" s="1"/>
      </tp>
      <tp t="s">
        <v>28.07%</v>
        <stp/>
        <stp>IMPL_VOL</stp>
        <stp>.NDXP250509P19800</stp>
        <tr r="EO163" s="1"/>
      </tp>
      <tp t="s">
        <v>19.21%</v>
        <stp/>
        <stp>IMPL_VOL</stp>
        <stp>.NDXP250506P19725</stp>
        <tr r="EM166" s="1"/>
      </tp>
      <tp t="s">
        <v>27.92%</v>
        <stp/>
        <stp>IMPL_VOL</stp>
        <stp>.NDXP250509P19825</stp>
        <tr r="EO162" s="1"/>
      </tp>
      <tp t="s">
        <v>N/A</v>
        <stp/>
        <stp>VOLUME</stp>
        <stp>.NDX250815C20025</stp>
        <tr r="O155" s="2"/>
      </tp>
      <tp t="s">
        <v>N/A</v>
        <stp/>
        <stp>VOLUME</stp>
        <stp>.NDX250516C19325</stp>
        <tr r="BE182" s="1"/>
      </tp>
      <tp t="s">
        <v>N/A</v>
        <stp/>
        <stp>VOLUME</stp>
        <stp>.NDX250523C19625</stp>
        <tr r="H171" s="2"/>
      </tp>
      <tp t="s">
        <v>N/A</v>
        <stp/>
        <stp>VOLUME</stp>
        <stp>.NDX250620C19525</stp>
        <tr r="K175" s="2"/>
      </tp>
      <tp t="s">
        <v>N/A</v>
        <stp/>
        <stp>VOLUME</stp>
        <stp>.NDX250516C20325</stp>
        <tr r="BE142" s="1"/>
      </tp>
      <tp t="s">
        <v>N/A</v>
        <stp/>
        <stp>VOLUME</stp>
        <stp>.NDX251121C19425</stp>
        <tr r="U179" s="2"/>
      </tp>
      <tp t="s">
        <v>N/A</v>
        <stp/>
        <stp>VOLUME</stp>
        <stp>.NDX251017C19225</stp>
        <tr r="S187" s="2"/>
      </tp>
      <tp t="s">
        <v>N/A</v>
        <stp/>
        <stp>VOLUME</stp>
        <stp>.NDX251017C20225</stp>
        <tr r="S147" s="2"/>
      </tp>
      <tp t="s">
        <v>N/A</v>
        <stp/>
        <stp>VOLUME</stp>
        <stp>.NDX251121C20425</stp>
        <tr r="U139" s="2"/>
      </tp>
      <tp>
        <v>8</v>
        <stp/>
        <stp>VOLUME</stp>
        <stp>.NDX250815C20000</stp>
        <tr r="O156" s="2"/>
        <tr r="O156" s="2"/>
      </tp>
      <tp t="s">
        <v>N/A</v>
        <stp/>
        <stp>VOLUME</stp>
        <stp>.NDX250516C19300</stp>
        <tr r="BE183" s="1"/>
      </tp>
      <tp t="s">
        <v>N/A</v>
        <stp/>
        <stp>VOLUME</stp>
        <stp>.NDX250523C19600</stp>
        <tr r="H172" s="2"/>
      </tp>
      <tp t="s">
        <v>N/A</v>
        <stp/>
        <stp>VOLUME</stp>
        <stp>.NDX250620C19500</stp>
        <tr r="K176" s="2"/>
      </tp>
      <tp>
        <v>8</v>
        <stp/>
        <stp>VOLUME</stp>
        <stp>.NDX250516C20300</stp>
        <tr r="BE143" s="1"/>
        <tr r="BE143" s="1"/>
      </tp>
      <tp t="s">
        <v>N/A</v>
        <stp/>
        <stp>VOLUME</stp>
        <stp>.NDX251017C19200</stp>
        <tr r="S188" s="2"/>
      </tp>
      <tp t="s">
        <v>N/A</v>
        <stp/>
        <stp>VOLUME</stp>
        <stp>.NDX251121C19400</stp>
        <tr r="U180" s="2"/>
      </tp>
      <tp t="s">
        <v>N/A</v>
        <stp/>
        <stp>VOLUME</stp>
        <stp>.NDX251121C20400</stp>
        <tr r="U140" s="2"/>
      </tp>
      <tp t="s">
        <v>N/A</v>
        <stp/>
        <stp>VOLUME</stp>
        <stp>.NDX251017C20200</stp>
        <tr r="S148" s="2"/>
      </tp>
      <tp t="s">
        <v>N/A</v>
        <stp/>
        <stp>VOLUME</stp>
        <stp>.NDX251121C19475</stp>
        <tr r="U177" s="2"/>
      </tp>
      <tp t="s">
        <v>N/A</v>
        <stp/>
        <stp>VOLUME</stp>
        <stp>.NDX251017C19275</stp>
        <tr r="S185" s="2"/>
      </tp>
      <tp t="s">
        <v>N/A</v>
        <stp/>
        <stp>VOLUME</stp>
        <stp>.NDX251017C20275</stp>
        <tr r="S145" s="2"/>
      </tp>
      <tp t="s">
        <v>N/A</v>
        <stp/>
        <stp>VOLUME</stp>
        <stp>.NDX250815C20075</stp>
        <tr r="O153" s="2"/>
      </tp>
      <tp t="s">
        <v>N/A</v>
        <stp/>
        <stp>VOLUME</stp>
        <stp>.NDX250516C19375</stp>
        <tr r="BE180" s="1"/>
      </tp>
      <tp t="s">
        <v>N/A</v>
        <stp/>
        <stp>VOLUME</stp>
        <stp>.NDX250523C19675</stp>
        <tr r="H169" s="2"/>
      </tp>
      <tp t="s">
        <v>N/A</v>
        <stp/>
        <stp>VOLUME</stp>
        <stp>.NDX250620C19575</stp>
        <tr r="K173" s="2"/>
      </tp>
      <tp t="s">
        <v>N/A</v>
        <stp/>
        <stp>VOLUME</stp>
        <stp>.NDX250516C20375</stp>
        <tr r="BE140" s="1"/>
      </tp>
      <tp t="s">
        <v>N/A</v>
        <stp/>
        <stp>VOLUME</stp>
        <stp>.NDX251017C19250</stp>
        <tr r="S186" s="2"/>
      </tp>
      <tp t="s">
        <v>N/A</v>
        <stp/>
        <stp>VOLUME</stp>
        <stp>.NDX251121C19450</stp>
        <tr r="U178" s="2"/>
      </tp>
      <tp t="s">
        <v>N/A</v>
        <stp/>
        <stp>VOLUME</stp>
        <stp>.NDX251121C20450</stp>
        <tr r="U138" s="2"/>
      </tp>
      <tp t="s">
        <v>N/A</v>
        <stp/>
        <stp>VOLUME</stp>
        <stp>.NDX251017C20250</stp>
        <tr r="S146" s="2"/>
      </tp>
      <tp t="s">
        <v>N/A</v>
        <stp/>
        <stp>VOLUME</stp>
        <stp>.NDX250815C20050</stp>
        <tr r="O154" s="2"/>
      </tp>
      <tp t="s">
        <v>N/A</v>
        <stp/>
        <stp>VOLUME</stp>
        <stp>.NDX250516C19350</stp>
        <tr r="BE181" s="1"/>
      </tp>
      <tp t="s">
        <v>N/A</v>
        <stp/>
        <stp>VOLUME</stp>
        <stp>.NDX250523C19650</stp>
        <tr r="H170" s="2"/>
      </tp>
      <tp t="s">
        <v>N/A</v>
        <stp/>
        <stp>VOLUME</stp>
        <stp>.NDX250620C19550</stp>
        <tr r="K174" s="2"/>
      </tp>
      <tp t="s">
        <v>N/A</v>
        <stp/>
        <stp>VOLUME</stp>
        <stp>.NDX250516C20350</stp>
        <tr r="BE141" s="1"/>
      </tp>
      <tp t="s">
        <v>--</v>
        <stp/>
        <stp>IMPL_VOL</stp>
        <stp>.NDXP250506C19675</stp>
        <tr r="EL168" s="1"/>
      </tp>
      <tp t="s">
        <v>27.54%</v>
        <stp/>
        <stp>IMPL_VOL</stp>
        <stp>.NDXP250509C19975</stp>
        <tr r="EN156" s="1"/>
      </tp>
      <tp t="s">
        <v>--</v>
        <stp/>
        <stp>IMPL_VOL</stp>
        <stp>.NDXP250506C19650</stp>
        <tr r="EL169" s="1"/>
      </tp>
      <tp t="s">
        <v>27.67%</v>
        <stp/>
        <stp>IMPL_VOL</stp>
        <stp>.NDXP250509C19950</stp>
        <tr r="EN157" s="1"/>
      </tp>
      <tp t="s">
        <v>--</v>
        <stp/>
        <stp>IMPL_VOL</stp>
        <stp>.NDXP250506C19625</stp>
        <tr r="EL170" s="1"/>
      </tp>
      <tp t="s">
        <v>27.80%</v>
        <stp/>
        <stp>IMPL_VOL</stp>
        <stp>.NDXP250509C19925</stp>
        <tr r="EN158" s="1"/>
      </tp>
      <tp t="s">
        <v>--</v>
        <stp/>
        <stp>IMPL_VOL</stp>
        <stp>.NDXP250506C19600</stp>
        <tr r="EL171" s="1"/>
      </tp>
      <tp t="s">
        <v>27.95%</v>
        <stp/>
        <stp>IMPL_VOL</stp>
        <stp>.NDXP250509C19900</stp>
        <tr r="EN159" s="1"/>
      </tp>
      <tp t="s">
        <v>N/A</v>
        <stp/>
        <stp>VOLUME</stp>
        <stp>.NDX251017P19300</stp>
        <tr r="S184" s="2"/>
      </tp>
      <tp t="s">
        <v>N/A</v>
        <stp/>
        <stp>VOLUME</stp>
        <stp>.NDX251121P19500</stp>
        <tr r="U176" s="2"/>
      </tp>
      <tp t="s">
        <v>N/A</v>
        <stp/>
        <stp>VOLUME</stp>
        <stp>.NDX251017P20300</stp>
        <tr r="S144" s="2"/>
      </tp>
      <tp t="s">
        <v>N/A</v>
        <stp/>
        <stp>VOLUME</stp>
        <stp>.NDX250815P20100</stp>
        <tr r="O152" s="2"/>
      </tp>
      <tp>
        <v>6</v>
        <stp/>
        <stp>VOLUME</stp>
        <stp>.NDX250516P19200</stp>
        <tr r="BF187" s="1"/>
        <tr r="BF187" s="1"/>
      </tp>
      <tp t="s">
        <v>N/A</v>
        <stp/>
        <stp>VOLUME</stp>
        <stp>.NDX250523P19700</stp>
        <tr r="H168" s="2"/>
      </tp>
      <tp t="s">
        <v>N/A</v>
        <stp/>
        <stp>VOLUME</stp>
        <stp>.NDX250620P20400</stp>
        <tr r="K140" s="2"/>
      </tp>
      <tp>
        <v>1</v>
        <stp/>
        <stp>VOLUME</stp>
        <stp>.NDX250620P19400</stp>
        <tr r="K180" s="2"/>
        <tr r="K180" s="2"/>
      </tp>
      <tp t="s">
        <v>N/A</v>
        <stp/>
        <stp>VOLUME</stp>
        <stp>.NDX250516P20200</stp>
        <tr r="BF147" s="1"/>
      </tp>
      <tp t="s">
        <v>N/A</v>
        <stp/>
        <stp>VOLUME</stp>
        <stp>.NDX251121P19525</stp>
        <tr r="U175" s="2"/>
      </tp>
      <tp t="s">
        <v>N/A</v>
        <stp/>
        <stp>VOLUME</stp>
        <stp>.NDX251017P19325</stp>
        <tr r="S183" s="2"/>
      </tp>
      <tp t="s">
        <v>N/A</v>
        <stp/>
        <stp>VOLUME</stp>
        <stp>.NDX251017P20325</stp>
        <tr r="S143" s="2"/>
      </tp>
      <tp t="s">
        <v>N/A</v>
        <stp/>
        <stp>VOLUME</stp>
        <stp>.NDX250815P20125</stp>
        <tr r="O151" s="2"/>
      </tp>
      <tp>
        <v>2</v>
        <stp/>
        <stp>VOLUME</stp>
        <stp>.NDX250516P19225</stp>
        <tr r="BF186" s="1"/>
        <tr r="BF186" s="1"/>
      </tp>
      <tp t="s">
        <v>N/A</v>
        <stp/>
        <stp>VOLUME</stp>
        <stp>.NDX250523P19725</stp>
        <tr r="H167" s="2"/>
      </tp>
      <tp t="s">
        <v>N/A</v>
        <stp/>
        <stp>VOLUME</stp>
        <stp>.NDX250620P20425</stp>
        <tr r="K139" s="2"/>
      </tp>
      <tp>
        <v>1</v>
        <stp/>
        <stp>VOLUME</stp>
        <stp>.NDX250620P19425</stp>
        <tr r="K179" s="2"/>
        <tr r="K179" s="2"/>
      </tp>
      <tp t="s">
        <v>N/A</v>
        <stp/>
        <stp>VOLUME</stp>
        <stp>.NDX250516P20225</stp>
        <tr r="BF146" s="1"/>
      </tp>
      <tp t="s">
        <v>N/A</v>
        <stp/>
        <stp>VOLUME</stp>
        <stp>.NDX250815P19150</stp>
        <tr r="O190" s="2"/>
      </tp>
      <tp t="s">
        <v>N/A</v>
        <stp/>
        <stp>VOLUME</stp>
        <stp>.NDX250815P20150</stp>
        <tr r="O150" s="2"/>
      </tp>
      <tp>
        <v>5</v>
        <stp/>
        <stp>VOLUME</stp>
        <stp>.NDX250516P19250</stp>
        <tr r="BF185" s="1"/>
        <tr r="BF185" s="1"/>
      </tp>
      <tp t="s">
        <v>N/A</v>
        <stp/>
        <stp>VOLUME</stp>
        <stp>.NDX250523P19750</stp>
        <tr r="H166" s="2"/>
      </tp>
      <tp t="s">
        <v>N/A</v>
        <stp/>
        <stp>VOLUME</stp>
        <stp>.NDX250620P20450</stp>
        <tr r="K138" s="2"/>
      </tp>
      <tp>
        <v>1</v>
        <stp/>
        <stp>VOLUME</stp>
        <stp>.NDX250620P19450</stp>
        <tr r="K178" s="2"/>
        <tr r="K178" s="2"/>
      </tp>
      <tp t="s">
        <v>N/A</v>
        <stp/>
        <stp>VOLUME</stp>
        <stp>.NDX250516P20250</stp>
        <tr r="BF145" s="1"/>
      </tp>
      <tp t="s">
        <v>N/A</v>
        <stp/>
        <stp>VOLUME</stp>
        <stp>.NDX251017P19350</stp>
        <tr r="S182" s="2"/>
      </tp>
      <tp t="s">
        <v>N/A</v>
        <stp/>
        <stp>VOLUME</stp>
        <stp>.NDX251121P19550</stp>
        <tr r="U174" s="2"/>
      </tp>
      <tp t="s">
        <v>N/A</v>
        <stp/>
        <stp>VOLUME</stp>
        <stp>.NDX251017P20350</stp>
        <tr r="S142" s="2"/>
      </tp>
      <tp t="s">
        <v>N/A</v>
        <stp/>
        <stp>VOLUME</stp>
        <stp>.NDX250815P19175</stp>
        <tr r="O189" s="2"/>
      </tp>
      <tp t="s">
        <v>N/A</v>
        <stp/>
        <stp>VOLUME</stp>
        <stp>.NDX250815P20175</stp>
        <tr r="O149" s="2"/>
      </tp>
      <tp t="s">
        <v>N/A</v>
        <stp/>
        <stp>VOLUME</stp>
        <stp>.NDX250516P19275</stp>
        <tr r="BF184" s="1"/>
      </tp>
      <tp t="s">
        <v>N/A</v>
        <stp/>
        <stp>VOLUME</stp>
        <stp>.NDX250523P19775</stp>
        <tr r="H165" s="2"/>
      </tp>
      <tp>
        <v>1</v>
        <stp/>
        <stp>VOLUME</stp>
        <stp>.NDX250620P19475</stp>
        <tr r="K177" s="2"/>
        <tr r="K177" s="2"/>
      </tp>
      <tp t="s">
        <v>N/A</v>
        <stp/>
        <stp>VOLUME</stp>
        <stp>.NDX250516P20275</stp>
        <tr r="BF144" s="1"/>
      </tp>
      <tp t="s">
        <v>N/A</v>
        <stp/>
        <stp>VOLUME</stp>
        <stp>.NDX251121P19575</stp>
        <tr r="U173" s="2"/>
      </tp>
      <tp t="s">
        <v>N/A</v>
        <stp/>
        <stp>VOLUME</stp>
        <stp>.NDX251017P19375</stp>
        <tr r="S181" s="2"/>
      </tp>
      <tp t="s">
        <v>N/A</v>
        <stp/>
        <stp>VOLUME</stp>
        <stp>.NDX251017P20375</stp>
        <tr r="S141" s="2"/>
      </tp>
      <tp t="s">
        <v>32.58%</v>
        <stp/>
        <stp>IMPL_VOL</stp>
        <stp>.NDXP250506P19650</stp>
        <tr r="EM169" s="1"/>
      </tp>
      <tp t="s">
        <v>27.18%</v>
        <stp/>
        <stp>IMPL_VOL</stp>
        <stp>.NDXP250509P19950</stp>
        <tr r="EO157" s="1"/>
      </tp>
      <tp t="s">
        <v>63.53%</v>
        <stp/>
        <stp>IMPL_VOL</stp>
        <stp>.NDXP250506P19675</stp>
        <tr r="EM168" s="1"/>
      </tp>
      <tp t="s">
        <v>27.11%</v>
        <stp/>
        <stp>IMPL_VOL</stp>
        <stp>.NDXP250509P19975</stp>
        <tr r="EO156" s="1"/>
      </tp>
      <tp t="s">
        <v>49.10%</v>
        <stp/>
        <stp>IMPL_VOL</stp>
        <stp>.NDXP250506P19600</stp>
        <tr r="EM171" s="1"/>
      </tp>
      <tp t="s">
        <v>27.50%</v>
        <stp/>
        <stp>IMPL_VOL</stp>
        <stp>.NDXP250509P19900</stp>
        <tr r="EO159" s="1"/>
      </tp>
      <tp t="s">
        <v>100.14%</v>
        <stp/>
        <stp>IMPL_VOL</stp>
        <stp>.NDXP250506P19625</stp>
        <tr r="EM170" s="1"/>
      </tp>
      <tp t="s">
        <v>27.32%</v>
        <stp/>
        <stp>IMPL_VOL</stp>
        <stp>.NDXP250509P19925</stp>
        <tr r="EO158" s="1"/>
      </tp>
      <tp t="s">
        <v>N/A</v>
        <stp/>
        <stp>VOLUME</stp>
        <stp>.NDX250815C20125</stp>
        <tr r="O151" s="2"/>
      </tp>
      <tp t="s">
        <v>N/A</v>
        <stp/>
        <stp>VOLUME</stp>
        <stp>.NDX250516C19225</stp>
        <tr r="BE186" s="1"/>
      </tp>
      <tp t="s">
        <v>N/A</v>
        <stp/>
        <stp>VOLUME</stp>
        <stp>.NDX250523C19725</stp>
        <tr r="H167" s="2"/>
      </tp>
      <tp>
        <v>1</v>
        <stp/>
        <stp>VOLUME</stp>
        <stp>.NDX250620C20425</stp>
        <tr r="K139" s="2"/>
        <tr r="K139" s="2"/>
      </tp>
      <tp t="s">
        <v>N/A</v>
        <stp/>
        <stp>VOLUME</stp>
        <stp>.NDX250620C19425</stp>
        <tr r="K179" s="2"/>
      </tp>
      <tp t="s">
        <v>N/A</v>
        <stp/>
        <stp>VOLUME</stp>
        <stp>.NDX250516C20225</stp>
        <tr r="BE146" s="1"/>
      </tp>
      <tp t="s">
        <v>N/A</v>
        <stp/>
        <stp>VOLUME</stp>
        <stp>.NDX251121C19525</stp>
        <tr r="U175" s="2"/>
      </tp>
      <tp t="s">
        <v>N/A</v>
        <stp/>
        <stp>VOLUME</stp>
        <stp>.NDX251017C19325</stp>
        <tr r="S183" s="2"/>
      </tp>
      <tp t="s">
        <v>N/A</v>
        <stp/>
        <stp>VOLUME</stp>
        <stp>.NDX251017C20325</stp>
        <tr r="S143" s="2"/>
      </tp>
      <tp t="s">
        <v>N/A</v>
        <stp/>
        <stp>VOLUME</stp>
        <stp>.NDX250815C20100</stp>
        <tr r="O152" s="2"/>
      </tp>
      <tp t="s">
        <v>N/A</v>
        <stp/>
        <stp>VOLUME</stp>
        <stp>.NDX250516C19200</stp>
        <tr r="BE187" s="1"/>
      </tp>
      <tp t="s">
        <v>N/A</v>
        <stp/>
        <stp>VOLUME</stp>
        <stp>.NDX250523C19700</stp>
        <tr r="H168" s="2"/>
      </tp>
      <tp>
        <v>3</v>
        <stp/>
        <stp>VOLUME</stp>
        <stp>.NDX250620C20400</stp>
        <tr r="K140" s="2"/>
        <tr r="K140" s="2"/>
      </tp>
      <tp t="s">
        <v>N/A</v>
        <stp/>
        <stp>VOLUME</stp>
        <stp>.NDX250620C19400</stp>
        <tr r="K180" s="2"/>
      </tp>
      <tp>
        <v>4</v>
        <stp/>
        <stp>VOLUME</stp>
        <stp>.NDX250516C20200</stp>
        <tr r="BE147" s="1"/>
        <tr r="BE147" s="1"/>
      </tp>
      <tp t="s">
        <v>N/A</v>
        <stp/>
        <stp>VOLUME</stp>
        <stp>.NDX251017C19300</stp>
        <tr r="S184" s="2"/>
      </tp>
      <tp t="s">
        <v>N/A</v>
        <stp/>
        <stp>VOLUME</stp>
        <stp>.NDX251121C19500</stp>
        <tr r="U176" s="2"/>
      </tp>
      <tp t="s">
        <v>N/A</v>
        <stp/>
        <stp>VOLUME</stp>
        <stp>.NDX251017C20300</stp>
        <tr r="S144" s="2"/>
      </tp>
      <tp t="s">
        <v>N/A</v>
        <stp/>
        <stp>VOLUME</stp>
        <stp>.NDX251121C19575</stp>
        <tr r="U173" s="2"/>
      </tp>
      <tp t="s">
        <v>N/A</v>
        <stp/>
        <stp>VOLUME</stp>
        <stp>.NDX251017C19375</stp>
        <tr r="S181" s="2"/>
      </tp>
      <tp t="s">
        <v>N/A</v>
        <stp/>
        <stp>VOLUME</stp>
        <stp>.NDX251017C20375</stp>
        <tr r="S141" s="2"/>
      </tp>
      <tp t="s">
        <v>N/A</v>
        <stp/>
        <stp>VOLUME</stp>
        <stp>.NDX250815C19175</stp>
        <tr r="O189" s="2"/>
      </tp>
      <tp t="s">
        <v>N/A</v>
        <stp/>
        <stp>VOLUME</stp>
        <stp>.NDX250815C20175</stp>
        <tr r="O149" s="2"/>
      </tp>
      <tp>
        <v>2</v>
        <stp/>
        <stp>VOLUME</stp>
        <stp>.NDX250516C19275</stp>
        <tr r="BE184" s="1"/>
        <tr r="BE184" s="1"/>
      </tp>
      <tp t="s">
        <v>N/A</v>
        <stp/>
        <stp>VOLUME</stp>
        <stp>.NDX250523C19775</stp>
        <tr r="H165" s="2"/>
      </tp>
      <tp t="s">
        <v>N/A</v>
        <stp/>
        <stp>VOLUME</stp>
        <stp>.NDX250620C19475</stp>
        <tr r="K177" s="2"/>
      </tp>
      <tp>
        <v>1</v>
        <stp/>
        <stp>VOLUME</stp>
        <stp>.NDX250516C20275</stp>
        <tr r="BE144" s="1"/>
        <tr r="BE144" s="1"/>
      </tp>
      <tp t="s">
        <v>N/A</v>
        <stp/>
        <stp>VOLUME</stp>
        <stp>.NDX251017C19350</stp>
        <tr r="S182" s="2"/>
      </tp>
      <tp t="s">
        <v>N/A</v>
        <stp/>
        <stp>VOLUME</stp>
        <stp>.NDX251121C19550</stp>
        <tr r="U174" s="2"/>
      </tp>
      <tp t="s">
        <v>N/A</v>
        <stp/>
        <stp>VOLUME</stp>
        <stp>.NDX251017C20350</stp>
        <tr r="S142" s="2"/>
      </tp>
      <tp t="s">
        <v>N/A</v>
        <stp/>
        <stp>VOLUME</stp>
        <stp>.NDX250815C19150</stp>
        <tr r="O190" s="2"/>
      </tp>
      <tp t="s">
        <v>N/A</v>
        <stp/>
        <stp>VOLUME</stp>
        <stp>.NDX250815C20150</stp>
        <tr r="O150" s="2"/>
      </tp>
      <tp>
        <v>2</v>
        <stp/>
        <stp>VOLUME</stp>
        <stp>.NDX250516C19250</stp>
        <tr r="BE185" s="1"/>
        <tr r="BE185" s="1"/>
      </tp>
      <tp t="s">
        <v>N/A</v>
        <stp/>
        <stp>VOLUME</stp>
        <stp>.NDX250523C19750</stp>
        <tr r="H166" s="2"/>
      </tp>
      <tp>
        <v>1</v>
        <stp/>
        <stp>VOLUME</stp>
        <stp>.NDX250620C20450</stp>
        <tr r="K138" s="2"/>
        <tr r="K138" s="2"/>
      </tp>
      <tp t="s">
        <v>N/A</v>
        <stp/>
        <stp>VOLUME</stp>
        <stp>.NDX250620C19450</stp>
        <tr r="K178" s="2"/>
      </tp>
      <tp t="s">
        <v>N/A</v>
        <stp/>
        <stp>VOLUME</stp>
        <stp>.NDX250516C20250</stp>
        <tr r="BE14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volatileDependencies" Target="volatileDependencies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GEX (Millones)</a:t>
            </a:r>
          </a:p>
        </c:rich>
      </c:tx>
      <c:layout>
        <c:manualLayout>
          <c:xMode val="edge"/>
          <c:yMode val="edge"/>
          <c:x val="0.71319634280599442"/>
          <c:y val="2.13932569128014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250506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Hoja1!$BQ$4:$BQ$38</c:f>
              <c:numCache>
                <c:formatCode>General</c:formatCode>
                <c:ptCount val="35"/>
                <c:pt idx="0">
                  <c:v>4335234.639889</c:v>
                </c:pt>
                <c:pt idx="1">
                  <c:v>2796494.4375451286</c:v>
                </c:pt>
                <c:pt idx="2">
                  <c:v>10719778.514382284</c:v>
                </c:pt>
                <c:pt idx="3">
                  <c:v>5518348.6946526468</c:v>
                </c:pt>
                <c:pt idx="4">
                  <c:v>20955446.665102042</c:v>
                </c:pt>
                <c:pt idx="5">
                  <c:v>11019000.597545139</c:v>
                </c:pt>
                <c:pt idx="6">
                  <c:v>10791624.217671908</c:v>
                </c:pt>
                <c:pt idx="7">
                  <c:v>21211030.251551453</c:v>
                </c:pt>
                <c:pt idx="8">
                  <c:v>14114923.166642876</c:v>
                </c:pt>
                <c:pt idx="9">
                  <c:v>66948811.903619476</c:v>
                </c:pt>
                <c:pt idx="10">
                  <c:v>17062046.249514114</c:v>
                </c:pt>
                <c:pt idx="11">
                  <c:v>16296200.549034933</c:v>
                </c:pt>
                <c:pt idx="12">
                  <c:v>43052126.809263527</c:v>
                </c:pt>
                <c:pt idx="13">
                  <c:v>46271644.863969885</c:v>
                </c:pt>
                <c:pt idx="14">
                  <c:v>30276844.622965313</c:v>
                </c:pt>
                <c:pt idx="15">
                  <c:v>54357961.848063879</c:v>
                </c:pt>
                <c:pt idx="16">
                  <c:v>16440677.123153955</c:v>
                </c:pt>
                <c:pt idx="17">
                  <c:v>6057122.0692213699</c:v>
                </c:pt>
                <c:pt idx="18">
                  <c:v>6094981.1675222963</c:v>
                </c:pt>
                <c:pt idx="19">
                  <c:v>33228633.570567966</c:v>
                </c:pt>
                <c:pt idx="20">
                  <c:v>50464858.699430928</c:v>
                </c:pt>
                <c:pt idx="21">
                  <c:v>-74112881.033676326</c:v>
                </c:pt>
                <c:pt idx="22">
                  <c:v>-643288909.28736377</c:v>
                </c:pt>
                <c:pt idx="23">
                  <c:v>-321610221.31007522</c:v>
                </c:pt>
                <c:pt idx="24">
                  <c:v>-205724267.29927135</c:v>
                </c:pt>
                <c:pt idx="25">
                  <c:v>-105449076.52672456</c:v>
                </c:pt>
                <c:pt idx="26">
                  <c:v>-68346431.24200882</c:v>
                </c:pt>
                <c:pt idx="27">
                  <c:v>-144467641.78437388</c:v>
                </c:pt>
                <c:pt idx="28">
                  <c:v>-121654719.87218198</c:v>
                </c:pt>
                <c:pt idx="29">
                  <c:v>-48769050.593367539</c:v>
                </c:pt>
                <c:pt idx="30">
                  <c:v>-33896790.725046277</c:v>
                </c:pt>
                <c:pt idx="31">
                  <c:v>-19540630.038898945</c:v>
                </c:pt>
                <c:pt idx="32">
                  <c:v>-55019507.762354769</c:v>
                </c:pt>
                <c:pt idx="33">
                  <c:v>-13203010.380637188</c:v>
                </c:pt>
                <c:pt idx="34">
                  <c:v>-11481345.912275964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val>
            <c:numRef>
              <c:f>Hoja1!$BS$4:$BS$38</c:f>
              <c:numCache>
                <c:formatCode>General</c:formatCode>
                <c:ptCount val="35"/>
                <c:pt idx="0">
                  <c:v>3110336.7249997584</c:v>
                </c:pt>
                <c:pt idx="1">
                  <c:v>4051888.2806616859</c:v>
                </c:pt>
                <c:pt idx="2">
                  <c:v>22819588.474986833</c:v>
                </c:pt>
                <c:pt idx="3">
                  <c:v>13395899.219752597</c:v>
                </c:pt>
                <c:pt idx="4">
                  <c:v>9770443.8242049925</c:v>
                </c:pt>
                <c:pt idx="5">
                  <c:v>6638282.5352822226</c:v>
                </c:pt>
                <c:pt idx="6">
                  <c:v>8176017.3070440944</c:v>
                </c:pt>
                <c:pt idx="7">
                  <c:v>37594821.966582052</c:v>
                </c:pt>
                <c:pt idx="8">
                  <c:v>6297688.2790791439</c:v>
                </c:pt>
                <c:pt idx="9">
                  <c:v>13395099.606751891</c:v>
                </c:pt>
                <c:pt idx="10">
                  <c:v>17418889.955858994</c:v>
                </c:pt>
                <c:pt idx="11">
                  <c:v>14862505.951783724</c:v>
                </c:pt>
                <c:pt idx="12">
                  <c:v>63270726.428402364</c:v>
                </c:pt>
                <c:pt idx="13">
                  <c:v>12947953.2248827</c:v>
                </c:pt>
                <c:pt idx="14">
                  <c:v>17039201.106562376</c:v>
                </c:pt>
                <c:pt idx="15">
                  <c:v>11419520.694081847</c:v>
                </c:pt>
                <c:pt idx="16">
                  <c:v>10056921.36220406</c:v>
                </c:pt>
                <c:pt idx="17">
                  <c:v>4444654.2148602083</c:v>
                </c:pt>
                <c:pt idx="18">
                  <c:v>1639732.2856578436</c:v>
                </c:pt>
                <c:pt idx="19">
                  <c:v>-8461682.4145276677</c:v>
                </c:pt>
                <c:pt idx="20">
                  <c:v>-616522.95403341949</c:v>
                </c:pt>
                <c:pt idx="21">
                  <c:v>-7718834.2576946355</c:v>
                </c:pt>
                <c:pt idx="22">
                  <c:v>-3736316.9603853673</c:v>
                </c:pt>
                <c:pt idx="23">
                  <c:v>-7823193.0049113808</c:v>
                </c:pt>
                <c:pt idx="24">
                  <c:v>-8497326.6186008044</c:v>
                </c:pt>
                <c:pt idx="25">
                  <c:v>-26489929.080422189</c:v>
                </c:pt>
                <c:pt idx="26">
                  <c:v>-1687798.3441995159</c:v>
                </c:pt>
                <c:pt idx="27">
                  <c:v>-33228107.274879739</c:v>
                </c:pt>
                <c:pt idx="28">
                  <c:v>-8501111.9647282287</c:v>
                </c:pt>
                <c:pt idx="29">
                  <c:v>-4062424.4644471593</c:v>
                </c:pt>
                <c:pt idx="30">
                  <c:v>-26165391.392540276</c:v>
                </c:pt>
                <c:pt idx="31">
                  <c:v>-2152966.5171622094</c:v>
                </c:pt>
                <c:pt idx="32">
                  <c:v>-117363272.17651589</c:v>
                </c:pt>
                <c:pt idx="33">
                  <c:v>-12401481.02439332</c:v>
                </c:pt>
                <c:pt idx="34">
                  <c:v>-5621544.1350853462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Hoja1!$BU$4:$BU$38</c:f>
              <c:numCache>
                <c:formatCode>General</c:formatCode>
                <c:ptCount val="35"/>
                <c:pt idx="0">
                  <c:v>5281659.0097766258</c:v>
                </c:pt>
                <c:pt idx="1">
                  <c:v>7885089.5155346617</c:v>
                </c:pt>
                <c:pt idx="2">
                  <c:v>65141521.106994517</c:v>
                </c:pt>
                <c:pt idx="3">
                  <c:v>7059106.4608352724</c:v>
                </c:pt>
                <c:pt idx="4">
                  <c:v>27737413.898256209</c:v>
                </c:pt>
                <c:pt idx="5">
                  <c:v>12721040.898699218</c:v>
                </c:pt>
                <c:pt idx="6">
                  <c:v>15148272.878755651</c:v>
                </c:pt>
                <c:pt idx="7">
                  <c:v>266723847.29778388</c:v>
                </c:pt>
                <c:pt idx="8">
                  <c:v>11782851.744060609</c:v>
                </c:pt>
                <c:pt idx="9">
                  <c:v>15226580.64570572</c:v>
                </c:pt>
                <c:pt idx="10">
                  <c:v>12008068.358621418</c:v>
                </c:pt>
                <c:pt idx="11">
                  <c:v>11048898.907126566</c:v>
                </c:pt>
                <c:pt idx="12">
                  <c:v>90720781.939595968</c:v>
                </c:pt>
                <c:pt idx="13">
                  <c:v>9236118.3665085398</c:v>
                </c:pt>
                <c:pt idx="14">
                  <c:v>33064846.247116651</c:v>
                </c:pt>
                <c:pt idx="15">
                  <c:v>5564393.1975521669</c:v>
                </c:pt>
                <c:pt idx="16">
                  <c:v>20585982.687170655</c:v>
                </c:pt>
                <c:pt idx="17">
                  <c:v>49531111.712808371</c:v>
                </c:pt>
                <c:pt idx="18">
                  <c:v>15585983.543600656</c:v>
                </c:pt>
                <c:pt idx="19">
                  <c:v>19976510.63507434</c:v>
                </c:pt>
                <c:pt idx="20">
                  <c:v>18417542.440717682</c:v>
                </c:pt>
                <c:pt idx="21">
                  <c:v>24594043.413932297</c:v>
                </c:pt>
                <c:pt idx="22">
                  <c:v>-237411445.02735269</c:v>
                </c:pt>
                <c:pt idx="23">
                  <c:v>15270174.933096953</c:v>
                </c:pt>
                <c:pt idx="24">
                  <c:v>75342215.087682948</c:v>
                </c:pt>
                <c:pt idx="25">
                  <c:v>-66535238.266155615</c:v>
                </c:pt>
                <c:pt idx="26">
                  <c:v>-1432729.9141921271</c:v>
                </c:pt>
                <c:pt idx="27">
                  <c:v>-371862105.41065067</c:v>
                </c:pt>
                <c:pt idx="28">
                  <c:v>-2098458.2671466358</c:v>
                </c:pt>
                <c:pt idx="29">
                  <c:v>7174779.3757269178</c:v>
                </c:pt>
                <c:pt idx="30">
                  <c:v>-18995625.988525718</c:v>
                </c:pt>
                <c:pt idx="31">
                  <c:v>32513541.920080457</c:v>
                </c:pt>
                <c:pt idx="32">
                  <c:v>-151263072.32548612</c:v>
                </c:pt>
                <c:pt idx="33">
                  <c:v>4471987.7048830464</c:v>
                </c:pt>
                <c:pt idx="34">
                  <c:v>8150838.4770127647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4368640"/>
        <c:axId val="194370176"/>
      </c:barChart>
      <c:catAx>
        <c:axId val="194368640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4370176"/>
        <c:crosses val="autoZero"/>
        <c:auto val="1"/>
        <c:lblAlgn val="ctr"/>
        <c:lblOffset val="100"/>
        <c:noMultiLvlLbl val="0"/>
      </c:catAx>
      <c:valAx>
        <c:axId val="194370176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4368640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Hoja1!$BQ$45:$BQ$79</c:f>
              <c:numCache>
                <c:formatCode>General</c:formatCode>
                <c:ptCount val="35"/>
                <c:pt idx="0">
                  <c:v>1108457.8824734124</c:v>
                </c:pt>
                <c:pt idx="1">
                  <c:v>1653613.8460393397</c:v>
                </c:pt>
                <c:pt idx="2">
                  <c:v>10853059.028129639</c:v>
                </c:pt>
                <c:pt idx="3">
                  <c:v>3471100.197355588</c:v>
                </c:pt>
                <c:pt idx="4">
                  <c:v>2416454.7457579207</c:v>
                </c:pt>
                <c:pt idx="5">
                  <c:v>3903404.4142746758</c:v>
                </c:pt>
                <c:pt idx="6">
                  <c:v>12279838.706286103</c:v>
                </c:pt>
                <c:pt idx="7">
                  <c:v>12153769.324968969</c:v>
                </c:pt>
                <c:pt idx="8">
                  <c:v>3839016.8406434534</c:v>
                </c:pt>
                <c:pt idx="9">
                  <c:v>16799243.949354712</c:v>
                </c:pt>
                <c:pt idx="10">
                  <c:v>14989718.632027466</c:v>
                </c:pt>
                <c:pt idx="11">
                  <c:v>10530988.395576891</c:v>
                </c:pt>
                <c:pt idx="12">
                  <c:v>31145926.535768732</c:v>
                </c:pt>
                <c:pt idx="13">
                  <c:v>19323786.744047642</c:v>
                </c:pt>
                <c:pt idx="14">
                  <c:v>37707339.990071379</c:v>
                </c:pt>
                <c:pt idx="15">
                  <c:v>38816905.826787293</c:v>
                </c:pt>
                <c:pt idx="16">
                  <c:v>41971545.597002007</c:v>
                </c:pt>
                <c:pt idx="17">
                  <c:v>-4550396.0342288427</c:v>
                </c:pt>
                <c:pt idx="18">
                  <c:v>-42520494.463321432</c:v>
                </c:pt>
                <c:pt idx="19">
                  <c:v>-66980164.490115151</c:v>
                </c:pt>
                <c:pt idx="20">
                  <c:v>-148226040.58134925</c:v>
                </c:pt>
                <c:pt idx="21">
                  <c:v>-139775117.68307015</c:v>
                </c:pt>
                <c:pt idx="22">
                  <c:v>-324576931.83107358</c:v>
                </c:pt>
                <c:pt idx="23">
                  <c:v>-49644346.763596132</c:v>
                </c:pt>
                <c:pt idx="24">
                  <c:v>-21458195.639194932</c:v>
                </c:pt>
                <c:pt idx="25">
                  <c:v>-17226343.593797397</c:v>
                </c:pt>
                <c:pt idx="26">
                  <c:v>-13081404.164185459</c:v>
                </c:pt>
                <c:pt idx="27">
                  <c:v>-36723521.110657692</c:v>
                </c:pt>
                <c:pt idx="28">
                  <c:v>-5888300.2899180269</c:v>
                </c:pt>
                <c:pt idx="29">
                  <c:v>-5450279.7833499499</c:v>
                </c:pt>
                <c:pt idx="30">
                  <c:v>-6702918.3626432586</c:v>
                </c:pt>
                <c:pt idx="31">
                  <c:v>-5949849.1980406409</c:v>
                </c:pt>
                <c:pt idx="32">
                  <c:v>-10623048.413087133</c:v>
                </c:pt>
                <c:pt idx="33">
                  <c:v>-3851484.1789424825</c:v>
                </c:pt>
                <c:pt idx="34">
                  <c:v>-2436715.4327688348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Hoja1!$BS$45:$BS$79</c:f>
              <c:numCache>
                <c:formatCode>General</c:formatCode>
                <c:ptCount val="35"/>
                <c:pt idx="0">
                  <c:v>2201165.5750288065</c:v>
                </c:pt>
                <c:pt idx="1">
                  <c:v>2832576.2799470746</c:v>
                </c:pt>
                <c:pt idx="2">
                  <c:v>27005870.254765369</c:v>
                </c:pt>
                <c:pt idx="3">
                  <c:v>2465164.3578182743</c:v>
                </c:pt>
                <c:pt idx="4">
                  <c:v>3137970.1578080165</c:v>
                </c:pt>
                <c:pt idx="5">
                  <c:v>4018676.0413701404</c:v>
                </c:pt>
                <c:pt idx="6">
                  <c:v>2308578.8342905939</c:v>
                </c:pt>
                <c:pt idx="7">
                  <c:v>12888714.325922158</c:v>
                </c:pt>
                <c:pt idx="8">
                  <c:v>5244418.7803418878</c:v>
                </c:pt>
                <c:pt idx="9">
                  <c:v>4062807.6820807066</c:v>
                </c:pt>
                <c:pt idx="10">
                  <c:v>5085765.9335091161</c:v>
                </c:pt>
                <c:pt idx="11">
                  <c:v>1546825.9349259017</c:v>
                </c:pt>
                <c:pt idx="12">
                  <c:v>30403020.217786789</c:v>
                </c:pt>
                <c:pt idx="13">
                  <c:v>-6506615.1153762219</c:v>
                </c:pt>
                <c:pt idx="14">
                  <c:v>-1698083.3040037882</c:v>
                </c:pt>
                <c:pt idx="15">
                  <c:v>-4571477.5054120626</c:v>
                </c:pt>
                <c:pt idx="16">
                  <c:v>603134.08974154945</c:v>
                </c:pt>
                <c:pt idx="17">
                  <c:v>8049960.4464702457</c:v>
                </c:pt>
                <c:pt idx="18">
                  <c:v>-16282824.108803928</c:v>
                </c:pt>
                <c:pt idx="19">
                  <c:v>-2635619.6796115171</c:v>
                </c:pt>
                <c:pt idx="20">
                  <c:v>-13809921.546128996</c:v>
                </c:pt>
                <c:pt idx="21">
                  <c:v>2416912.5424957015</c:v>
                </c:pt>
                <c:pt idx="22">
                  <c:v>-18698475.282455713</c:v>
                </c:pt>
                <c:pt idx="23">
                  <c:v>-7839098.8964052675</c:v>
                </c:pt>
                <c:pt idx="24">
                  <c:v>-2448262.0144247841</c:v>
                </c:pt>
                <c:pt idx="25">
                  <c:v>-1341356.1322101438</c:v>
                </c:pt>
                <c:pt idx="26">
                  <c:v>-2290565.1097942689</c:v>
                </c:pt>
                <c:pt idx="27">
                  <c:v>-7796747.0724491328</c:v>
                </c:pt>
                <c:pt idx="28">
                  <c:v>-1661672.457050188</c:v>
                </c:pt>
                <c:pt idx="29">
                  <c:v>-1673407.961145971</c:v>
                </c:pt>
                <c:pt idx="30">
                  <c:v>1265586.6299105058</c:v>
                </c:pt>
                <c:pt idx="31">
                  <c:v>51055.470539698377</c:v>
                </c:pt>
                <c:pt idx="32">
                  <c:v>-29149016.317502145</c:v>
                </c:pt>
                <c:pt idx="33">
                  <c:v>-1388351.9602536219</c:v>
                </c:pt>
                <c:pt idx="34">
                  <c:v>-495365.54116303241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Hoja1!$BU$45:$BU$79</c:f>
              <c:numCache>
                <c:formatCode>General</c:formatCode>
                <c:ptCount val="35"/>
                <c:pt idx="0">
                  <c:v>5428588.1460620295</c:v>
                </c:pt>
                <c:pt idx="1">
                  <c:v>4789762.4765147232</c:v>
                </c:pt>
                <c:pt idx="2">
                  <c:v>133238899.48471361</c:v>
                </c:pt>
                <c:pt idx="3">
                  <c:v>412014.60276274115</c:v>
                </c:pt>
                <c:pt idx="4">
                  <c:v>1086655.1071077869</c:v>
                </c:pt>
                <c:pt idx="5">
                  <c:v>399205.81338039681</c:v>
                </c:pt>
                <c:pt idx="6">
                  <c:v>161631.49885893057</c:v>
                </c:pt>
                <c:pt idx="7">
                  <c:v>148010008.8619239</c:v>
                </c:pt>
                <c:pt idx="8">
                  <c:v>333684.62739442493</c:v>
                </c:pt>
                <c:pt idx="9">
                  <c:v>511576.23558601714</c:v>
                </c:pt>
                <c:pt idx="10">
                  <c:v>459992.09193751763</c:v>
                </c:pt>
                <c:pt idx="11">
                  <c:v>326813.54002651182</c:v>
                </c:pt>
                <c:pt idx="12">
                  <c:v>285321864.28359002</c:v>
                </c:pt>
                <c:pt idx="13">
                  <c:v>300758.64548549417</c:v>
                </c:pt>
                <c:pt idx="14">
                  <c:v>2875743.5759334243</c:v>
                </c:pt>
                <c:pt idx="15">
                  <c:v>1584390.80824859</c:v>
                </c:pt>
                <c:pt idx="16">
                  <c:v>441737.52755090059</c:v>
                </c:pt>
                <c:pt idx="17">
                  <c:v>88006607.138785824</c:v>
                </c:pt>
                <c:pt idx="18">
                  <c:v>-1548596.3830412801</c:v>
                </c:pt>
                <c:pt idx="19">
                  <c:v>-1996616.5021992242</c:v>
                </c:pt>
                <c:pt idx="20">
                  <c:v>-400570.17987299571</c:v>
                </c:pt>
                <c:pt idx="21">
                  <c:v>-419559.10585465777</c:v>
                </c:pt>
                <c:pt idx="22">
                  <c:v>30696927.674934953</c:v>
                </c:pt>
                <c:pt idx="23">
                  <c:v>-1101282.4020305548</c:v>
                </c:pt>
                <c:pt idx="24">
                  <c:v>-114332.73740641726</c:v>
                </c:pt>
                <c:pt idx="25">
                  <c:v>-400428.21409030678</c:v>
                </c:pt>
                <c:pt idx="26">
                  <c:v>-637239.81750404288</c:v>
                </c:pt>
                <c:pt idx="27">
                  <c:v>53615328.419773415</c:v>
                </c:pt>
                <c:pt idx="28">
                  <c:v>213307.60628470348</c:v>
                </c:pt>
                <c:pt idx="29">
                  <c:v>-289133.85109923442</c:v>
                </c:pt>
                <c:pt idx="30">
                  <c:v>-472048.01289848977</c:v>
                </c:pt>
                <c:pt idx="31">
                  <c:v>-282900.68496598868</c:v>
                </c:pt>
                <c:pt idx="32">
                  <c:v>47799173.903139234</c:v>
                </c:pt>
                <c:pt idx="33">
                  <c:v>-306473.21019717492</c:v>
                </c:pt>
                <c:pt idx="34">
                  <c:v>1788067.1745197168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4675456"/>
        <c:axId val="194676992"/>
      </c:barChart>
      <c:catAx>
        <c:axId val="194675456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4676992"/>
        <c:crosses val="autoZero"/>
        <c:auto val="1"/>
        <c:lblAlgn val="ctr"/>
        <c:lblOffset val="100"/>
        <c:noMultiLvlLbl val="0"/>
      </c:catAx>
      <c:valAx>
        <c:axId val="194676992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4675456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34999802033873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Hoja1!$BQ$85:$BQ$130</c:f>
              <c:numCache>
                <c:formatCode>General</c:formatCode>
                <c:ptCount val="46"/>
                <c:pt idx="0">
                  <c:v>34786.867532783086</c:v>
                </c:pt>
                <c:pt idx="1">
                  <c:v>7961.1874316844951</c:v>
                </c:pt>
                <c:pt idx="2">
                  <c:v>184616.32885721209</c:v>
                </c:pt>
                <c:pt idx="3">
                  <c:v>16566.168304263534</c:v>
                </c:pt>
                <c:pt idx="4">
                  <c:v>16638.386779058794</c:v>
                </c:pt>
                <c:pt idx="5">
                  <c:v>86004.694569732092</c:v>
                </c:pt>
                <c:pt idx="6">
                  <c:v>69252.15211924215</c:v>
                </c:pt>
                <c:pt idx="7">
                  <c:v>1148821.0471400875</c:v>
                </c:pt>
                <c:pt idx="8">
                  <c:v>105892.90534738329</c:v>
                </c:pt>
                <c:pt idx="9">
                  <c:v>161460.04307326084</c:v>
                </c:pt>
                <c:pt idx="10">
                  <c:v>191462.99768839902</c:v>
                </c:pt>
                <c:pt idx="11">
                  <c:v>164519.0480759255</c:v>
                </c:pt>
                <c:pt idx="12">
                  <c:v>449099.07822761795</c:v>
                </c:pt>
                <c:pt idx="13">
                  <c:v>445717.45805093861</c:v>
                </c:pt>
                <c:pt idx="14">
                  <c:v>671744.93667518895</c:v>
                </c:pt>
                <c:pt idx="15">
                  <c:v>373131.99435869133</c:v>
                </c:pt>
                <c:pt idx="16">
                  <c:v>371750.54871258046</c:v>
                </c:pt>
                <c:pt idx="17">
                  <c:v>740688.32646541495</c:v>
                </c:pt>
                <c:pt idx="18">
                  <c:v>378663.80515141546</c:v>
                </c:pt>
                <c:pt idx="19">
                  <c:v>511385.03183432046</c:v>
                </c:pt>
                <c:pt idx="20">
                  <c:v>414978.73086352687</c:v>
                </c:pt>
                <c:pt idx="21">
                  <c:v>633439.50953343941</c:v>
                </c:pt>
                <c:pt idx="22">
                  <c:v>551812.33626796678</c:v>
                </c:pt>
                <c:pt idx="23">
                  <c:v>-293983.88427346078</c:v>
                </c:pt>
                <c:pt idx="24">
                  <c:v>-512829.68721459561</c:v>
                </c:pt>
                <c:pt idx="25">
                  <c:v>-2622922.5481515503</c:v>
                </c:pt>
                <c:pt idx="26">
                  <c:v>-3538557.8017243487</c:v>
                </c:pt>
                <c:pt idx="27">
                  <c:v>-39371089.975644827</c:v>
                </c:pt>
                <c:pt idx="28">
                  <c:v>-3362342.1280182325</c:v>
                </c:pt>
                <c:pt idx="29">
                  <c:v>-2047272.5144905634</c:v>
                </c:pt>
                <c:pt idx="30">
                  <c:v>-2328054.3667623522</c:v>
                </c:pt>
                <c:pt idx="31">
                  <c:v>-1343256.0909855654</c:v>
                </c:pt>
                <c:pt idx="32">
                  <c:v>-424395.87381293508</c:v>
                </c:pt>
                <c:pt idx="33">
                  <c:v>-337474.9114134686</c:v>
                </c:pt>
                <c:pt idx="34">
                  <c:v>-225606.68735771268</c:v>
                </c:pt>
                <c:pt idx="35">
                  <c:v>-272981.23048088065</c:v>
                </c:pt>
                <c:pt idx="36">
                  <c:v>-265521.30470710422</c:v>
                </c:pt>
                <c:pt idx="37">
                  <c:v>-476890.20760412596</c:v>
                </c:pt>
                <c:pt idx="38">
                  <c:v>-88065.589607168891</c:v>
                </c:pt>
                <c:pt idx="39">
                  <c:v>-84664.502385958927</c:v>
                </c:pt>
                <c:pt idx="40">
                  <c:v>-94632.895485748479</c:v>
                </c:pt>
                <c:pt idx="41">
                  <c:v>-374389.47383765975</c:v>
                </c:pt>
                <c:pt idx="42">
                  <c:v>-49352.057388294634</c:v>
                </c:pt>
                <c:pt idx="43">
                  <c:v>-60685.548348162651</c:v>
                </c:pt>
                <c:pt idx="44">
                  <c:v>-135673.86664388236</c:v>
                </c:pt>
                <c:pt idx="45">
                  <c:v>6978.4167309035111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Hoja1!$BS$85:$BS$130</c:f>
              <c:numCache>
                <c:formatCode>General</c:formatCode>
                <c:ptCount val="46"/>
                <c:pt idx="0">
                  <c:v>34529.226049319419</c:v>
                </c:pt>
                <c:pt idx="1">
                  <c:v>23751.342518814112</c:v>
                </c:pt>
                <c:pt idx="2">
                  <c:v>1015172.8010156692</c:v>
                </c:pt>
                <c:pt idx="3">
                  <c:v>78935.266970927594</c:v>
                </c:pt>
                <c:pt idx="4">
                  <c:v>125974.56767357886</c:v>
                </c:pt>
                <c:pt idx="5">
                  <c:v>81776.875548804106</c:v>
                </c:pt>
                <c:pt idx="6">
                  <c:v>89812.897633340952</c:v>
                </c:pt>
                <c:pt idx="7">
                  <c:v>1339201.1502382155</c:v>
                </c:pt>
                <c:pt idx="8">
                  <c:v>199224.78377623568</c:v>
                </c:pt>
                <c:pt idx="9">
                  <c:v>297912.8060674321</c:v>
                </c:pt>
                <c:pt idx="10">
                  <c:v>259562.46836310218</c:v>
                </c:pt>
                <c:pt idx="11">
                  <c:v>526035.27064112027</c:v>
                </c:pt>
                <c:pt idx="12">
                  <c:v>1276514.5574347889</c:v>
                </c:pt>
                <c:pt idx="13">
                  <c:v>423496.23670781404</c:v>
                </c:pt>
                <c:pt idx="14">
                  <c:v>254777.35669148347</c:v>
                </c:pt>
                <c:pt idx="15">
                  <c:v>0</c:v>
                </c:pt>
                <c:pt idx="16">
                  <c:v>718862.7687708335</c:v>
                </c:pt>
                <c:pt idx="17">
                  <c:v>1171055.2643552516</c:v>
                </c:pt>
                <c:pt idx="18">
                  <c:v>537233.64156574733</c:v>
                </c:pt>
                <c:pt idx="19">
                  <c:v>1306097.3994436036</c:v>
                </c:pt>
                <c:pt idx="20">
                  <c:v>103534.38031771025</c:v>
                </c:pt>
                <c:pt idx="21">
                  <c:v>121664.22949330544</c:v>
                </c:pt>
                <c:pt idx="22">
                  <c:v>338156.68338206573</c:v>
                </c:pt>
                <c:pt idx="23">
                  <c:v>435778.41347873228</c:v>
                </c:pt>
                <c:pt idx="24">
                  <c:v>365405.96556635143</c:v>
                </c:pt>
                <c:pt idx="25">
                  <c:v>159156.22924810543</c:v>
                </c:pt>
                <c:pt idx="26">
                  <c:v>-113515.40207959936</c:v>
                </c:pt>
                <c:pt idx="27">
                  <c:v>-388351.75437035575</c:v>
                </c:pt>
                <c:pt idx="28">
                  <c:v>75936.11314313719</c:v>
                </c:pt>
                <c:pt idx="29">
                  <c:v>-239375.81350702973</c:v>
                </c:pt>
                <c:pt idx="30">
                  <c:v>-147030.558949625</c:v>
                </c:pt>
                <c:pt idx="31">
                  <c:v>-11839.688989793794</c:v>
                </c:pt>
                <c:pt idx="32">
                  <c:v>-512055.84457687172</c:v>
                </c:pt>
                <c:pt idx="33">
                  <c:v>-1077458.2908423804</c:v>
                </c:pt>
                <c:pt idx="34">
                  <c:v>-17032.366944158639</c:v>
                </c:pt>
                <c:pt idx="35">
                  <c:v>-17599.675498051161</c:v>
                </c:pt>
                <c:pt idx="36">
                  <c:v>28293.378026026126</c:v>
                </c:pt>
                <c:pt idx="37">
                  <c:v>-1345274.4956351081</c:v>
                </c:pt>
                <c:pt idx="38">
                  <c:v>-98219.265329974063</c:v>
                </c:pt>
                <c:pt idx="39">
                  <c:v>93054.062773705053</c:v>
                </c:pt>
                <c:pt idx="40">
                  <c:v>-88814.611073166845</c:v>
                </c:pt>
                <c:pt idx="41">
                  <c:v>-233329.87086261879</c:v>
                </c:pt>
                <c:pt idx="42">
                  <c:v>-727442.13969331817</c:v>
                </c:pt>
                <c:pt idx="43">
                  <c:v>-31508.755376704328</c:v>
                </c:pt>
                <c:pt idx="44">
                  <c:v>228283.14599745881</c:v>
                </c:pt>
                <c:pt idx="45">
                  <c:v>-65912.736878704629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Hoja1!$BU$85:$BU$130</c:f>
              <c:numCache>
                <c:formatCode>General</c:formatCode>
                <c:ptCount val="46"/>
                <c:pt idx="0">
                  <c:v>-6110.455151650227</c:v>
                </c:pt>
                <c:pt idx="1">
                  <c:v>16502.632219285671</c:v>
                </c:pt>
                <c:pt idx="2">
                  <c:v>5937.9789913190034</c:v>
                </c:pt>
                <c:pt idx="3">
                  <c:v>10837.21092912828</c:v>
                </c:pt>
                <c:pt idx="4">
                  <c:v>10102.863342120565</c:v>
                </c:pt>
                <c:pt idx="5">
                  <c:v>41974.883462744649</c:v>
                </c:pt>
                <c:pt idx="6">
                  <c:v>-82784.6248385176</c:v>
                </c:pt>
                <c:pt idx="7">
                  <c:v>2241910.8000389966</c:v>
                </c:pt>
                <c:pt idx="8">
                  <c:v>86698.801436663169</c:v>
                </c:pt>
                <c:pt idx="9">
                  <c:v>-40555.818413963774</c:v>
                </c:pt>
                <c:pt idx="10">
                  <c:v>36087.505482465873</c:v>
                </c:pt>
                <c:pt idx="11">
                  <c:v>445.89449138658529</c:v>
                </c:pt>
                <c:pt idx="12">
                  <c:v>710017.7726202741</c:v>
                </c:pt>
                <c:pt idx="13">
                  <c:v>64062.68162805133</c:v>
                </c:pt>
                <c:pt idx="14">
                  <c:v>110128.2376164083</c:v>
                </c:pt>
                <c:pt idx="15">
                  <c:v>174212.3829350145</c:v>
                </c:pt>
                <c:pt idx="16">
                  <c:v>126957.58372207638</c:v>
                </c:pt>
                <c:pt idx="17">
                  <c:v>-1215783.7483411627</c:v>
                </c:pt>
                <c:pt idx="18">
                  <c:v>193705.14514481585</c:v>
                </c:pt>
                <c:pt idx="19">
                  <c:v>-249733.27718315722</c:v>
                </c:pt>
                <c:pt idx="20">
                  <c:v>-30881.532325156732</c:v>
                </c:pt>
                <c:pt idx="21">
                  <c:v>97156.677841673023</c:v>
                </c:pt>
                <c:pt idx="22">
                  <c:v>26447.490923530131</c:v>
                </c:pt>
                <c:pt idx="23">
                  <c:v>-203492.61449805053</c:v>
                </c:pt>
                <c:pt idx="24">
                  <c:v>-667940.99809152936</c:v>
                </c:pt>
                <c:pt idx="25">
                  <c:v>51806.875672725029</c:v>
                </c:pt>
                <c:pt idx="26">
                  <c:v>697295.25863141229</c:v>
                </c:pt>
                <c:pt idx="27">
                  <c:v>565731.70680845366</c:v>
                </c:pt>
                <c:pt idx="28">
                  <c:v>-174189.5823928873</c:v>
                </c:pt>
                <c:pt idx="29">
                  <c:v>-34283.921946975141</c:v>
                </c:pt>
                <c:pt idx="30">
                  <c:v>-752893.31438359991</c:v>
                </c:pt>
                <c:pt idx="31">
                  <c:v>34193.980768723704</c:v>
                </c:pt>
                <c:pt idx="32">
                  <c:v>198520.36511075852</c:v>
                </c:pt>
                <c:pt idx="33">
                  <c:v>168427.80964179998</c:v>
                </c:pt>
                <c:pt idx="34">
                  <c:v>-487019.5225003495</c:v>
                </c:pt>
                <c:pt idx="35">
                  <c:v>-105067.20387903361</c:v>
                </c:pt>
                <c:pt idx="36">
                  <c:v>141072.3421884308</c:v>
                </c:pt>
                <c:pt idx="37">
                  <c:v>-689196.82569290744</c:v>
                </c:pt>
                <c:pt idx="38">
                  <c:v>46699.034979665972</c:v>
                </c:pt>
                <c:pt idx="39">
                  <c:v>-869386.66040102253</c:v>
                </c:pt>
                <c:pt idx="40">
                  <c:v>-113538.01252997945</c:v>
                </c:pt>
                <c:pt idx="41">
                  <c:v>64625.201940353421</c:v>
                </c:pt>
                <c:pt idx="42">
                  <c:v>-326757.83624693251</c:v>
                </c:pt>
                <c:pt idx="43">
                  <c:v>-224389.11068815418</c:v>
                </c:pt>
                <c:pt idx="44">
                  <c:v>-46498.218797200789</c:v>
                </c:pt>
                <c:pt idx="45">
                  <c:v>-12385.856063727857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4705664"/>
        <c:axId val="194904064"/>
      </c:barChart>
      <c:catAx>
        <c:axId val="194705664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4904064"/>
        <c:crosses val="autoZero"/>
        <c:auto val="1"/>
        <c:lblAlgn val="ctr"/>
        <c:lblOffset val="100"/>
        <c:noMultiLvlLbl val="0"/>
      </c:catAx>
      <c:valAx>
        <c:axId val="194904064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4705664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39966648324671"/>
          <c:y val="4.9371664561910507E-2"/>
          <c:w val="0.73530441899733812"/>
          <c:h val="0.907620596686201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Hoja1!$BQ$137:$BQ$189</c:f>
              <c:numCache>
                <c:formatCode>General</c:formatCode>
                <c:ptCount val="53"/>
                <c:pt idx="0">
                  <c:v>322206.42070972949</c:v>
                </c:pt>
                <c:pt idx="1">
                  <c:v>108898.70918499333</c:v>
                </c:pt>
                <c:pt idx="2">
                  <c:v>465599.60867257236</c:v>
                </c:pt>
                <c:pt idx="3">
                  <c:v>65283.228760978178</c:v>
                </c:pt>
                <c:pt idx="4">
                  <c:v>163132.82616948054</c:v>
                </c:pt>
                <c:pt idx="5">
                  <c:v>42535.503532925104</c:v>
                </c:pt>
                <c:pt idx="6">
                  <c:v>547148.8339812716</c:v>
                </c:pt>
                <c:pt idx="7">
                  <c:v>46536.532796801934</c:v>
                </c:pt>
                <c:pt idx="8">
                  <c:v>146504.15164816671</c:v>
                </c:pt>
                <c:pt idx="9">
                  <c:v>68497.026362216522</c:v>
                </c:pt>
                <c:pt idx="10">
                  <c:v>850902.71058429952</c:v>
                </c:pt>
                <c:pt idx="11">
                  <c:v>76450.189652531844</c:v>
                </c:pt>
                <c:pt idx="12">
                  <c:v>162336.18064590651</c:v>
                </c:pt>
                <c:pt idx="13">
                  <c:v>171730.30080315878</c:v>
                </c:pt>
                <c:pt idx="14">
                  <c:v>1124937.5196299183</c:v>
                </c:pt>
                <c:pt idx="15">
                  <c:v>73696.929439215077</c:v>
                </c:pt>
                <c:pt idx="16">
                  <c:v>-1957554.7360152202</c:v>
                </c:pt>
                <c:pt idx="17">
                  <c:v>96890.738543886459</c:v>
                </c:pt>
                <c:pt idx="18">
                  <c:v>-224972.18230140628</c:v>
                </c:pt>
                <c:pt idx="19">
                  <c:v>-95250.079741478083</c:v>
                </c:pt>
                <c:pt idx="20">
                  <c:v>113274.95533123484</c:v>
                </c:pt>
                <c:pt idx="21">
                  <c:v>-343631.44963065063</c:v>
                </c:pt>
                <c:pt idx="22">
                  <c:v>-1358998.4278801186</c:v>
                </c:pt>
                <c:pt idx="23">
                  <c:v>479897.5625601458</c:v>
                </c:pt>
                <c:pt idx="24">
                  <c:v>-813863.21201221016</c:v>
                </c:pt>
                <c:pt idx="25">
                  <c:v>-99673.271891878627</c:v>
                </c:pt>
                <c:pt idx="26">
                  <c:v>1108574.8120889026</c:v>
                </c:pt>
                <c:pt idx="27">
                  <c:v>-1371077.7438739629</c:v>
                </c:pt>
                <c:pt idx="28">
                  <c:v>-4219951.8202433623</c:v>
                </c:pt>
                <c:pt idx="29">
                  <c:v>-684673.86927911255</c:v>
                </c:pt>
                <c:pt idx="30">
                  <c:v>-754692.93020301941</c:v>
                </c:pt>
                <c:pt idx="31">
                  <c:v>-499763.99034798332</c:v>
                </c:pt>
                <c:pt idx="32">
                  <c:v>-264466.06016726844</c:v>
                </c:pt>
                <c:pt idx="33">
                  <c:v>-2343524.8943582969</c:v>
                </c:pt>
                <c:pt idx="34">
                  <c:v>-781079.72622485319</c:v>
                </c:pt>
                <c:pt idx="35">
                  <c:v>-257929.31491119781</c:v>
                </c:pt>
                <c:pt idx="36">
                  <c:v>-175112.08780527831</c:v>
                </c:pt>
                <c:pt idx="37">
                  <c:v>-18854.704959501072</c:v>
                </c:pt>
                <c:pt idx="38">
                  <c:v>-817629.28042449767</c:v>
                </c:pt>
                <c:pt idx="39">
                  <c:v>-171624.02597854155</c:v>
                </c:pt>
                <c:pt idx="40">
                  <c:v>-1219606.2568803346</c:v>
                </c:pt>
                <c:pt idx="41">
                  <c:v>-60057.076109447917</c:v>
                </c:pt>
                <c:pt idx="42">
                  <c:v>-541485.36164932372</c:v>
                </c:pt>
                <c:pt idx="43">
                  <c:v>-708796.37226833217</c:v>
                </c:pt>
                <c:pt idx="44">
                  <c:v>-603109.67211731162</c:v>
                </c:pt>
                <c:pt idx="45">
                  <c:v>-254044.45148065517</c:v>
                </c:pt>
                <c:pt idx="46">
                  <c:v>-289150.97312928829</c:v>
                </c:pt>
                <c:pt idx="47">
                  <c:v>-316110.34006929921</c:v>
                </c:pt>
                <c:pt idx="48">
                  <c:v>-168718.85304746559</c:v>
                </c:pt>
                <c:pt idx="49">
                  <c:v>-13109.777661359698</c:v>
                </c:pt>
                <c:pt idx="50">
                  <c:v>-175778.35634883281</c:v>
                </c:pt>
                <c:pt idx="51">
                  <c:v>-24087.786473878783</c:v>
                </c:pt>
                <c:pt idx="52">
                  <c:v>-32936.182425831452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Hoja1!$BS$137:$BS$189</c:f>
              <c:numCache>
                <c:formatCode>General</c:formatCode>
                <c:ptCount val="53"/>
                <c:pt idx="0">
                  <c:v>59259.035116752842</c:v>
                </c:pt>
                <c:pt idx="1">
                  <c:v>-10587.649177255087</c:v>
                </c:pt>
                <c:pt idx="2">
                  <c:v>127759.26614975884</c:v>
                </c:pt>
                <c:pt idx="3">
                  <c:v>93560.735986540327</c:v>
                </c:pt>
                <c:pt idx="4">
                  <c:v>111348.53181286286</c:v>
                </c:pt>
                <c:pt idx="5">
                  <c:v>43521.357933209372</c:v>
                </c:pt>
                <c:pt idx="6">
                  <c:v>44963.902432452269</c:v>
                </c:pt>
                <c:pt idx="7">
                  <c:v>328838.86746322981</c:v>
                </c:pt>
                <c:pt idx="8">
                  <c:v>145446.33201166344</c:v>
                </c:pt>
                <c:pt idx="9">
                  <c:v>66860.906566158723</c:v>
                </c:pt>
                <c:pt idx="10">
                  <c:v>240986.94176237547</c:v>
                </c:pt>
                <c:pt idx="11">
                  <c:v>248537.54250996214</c:v>
                </c:pt>
                <c:pt idx="12">
                  <c:v>-295772.45174168248</c:v>
                </c:pt>
                <c:pt idx="13">
                  <c:v>111742.28556486886</c:v>
                </c:pt>
                <c:pt idx="14">
                  <c:v>228242.75663269855</c:v>
                </c:pt>
                <c:pt idx="15">
                  <c:v>58270.250152824286</c:v>
                </c:pt>
                <c:pt idx="16">
                  <c:v>453472.72175239929</c:v>
                </c:pt>
                <c:pt idx="17">
                  <c:v>220198.21705669776</c:v>
                </c:pt>
                <c:pt idx="18">
                  <c:v>603979.82980665134</c:v>
                </c:pt>
                <c:pt idx="19">
                  <c:v>-104433.9207131282</c:v>
                </c:pt>
                <c:pt idx="20">
                  <c:v>-22008.399962089148</c:v>
                </c:pt>
                <c:pt idx="21">
                  <c:v>19715.053737169153</c:v>
                </c:pt>
                <c:pt idx="22">
                  <c:v>206144.33954786399</c:v>
                </c:pt>
                <c:pt idx="23">
                  <c:v>82700.830389894196</c:v>
                </c:pt>
                <c:pt idx="24">
                  <c:v>82649.77186654156</c:v>
                </c:pt>
                <c:pt idx="25">
                  <c:v>165832.2610255818</c:v>
                </c:pt>
                <c:pt idx="26">
                  <c:v>575618.66583066515</c:v>
                </c:pt>
                <c:pt idx="27">
                  <c:v>225744.40910965519</c:v>
                </c:pt>
                <c:pt idx="28">
                  <c:v>19738.909042623942</c:v>
                </c:pt>
                <c:pt idx="29">
                  <c:v>161351.57718150431</c:v>
                </c:pt>
                <c:pt idx="30">
                  <c:v>39032.842918464346</c:v>
                </c:pt>
                <c:pt idx="31">
                  <c:v>-1215.8335890210437</c:v>
                </c:pt>
                <c:pt idx="32">
                  <c:v>1497193.0645138193</c:v>
                </c:pt>
                <c:pt idx="33">
                  <c:v>37809.130764066809</c:v>
                </c:pt>
                <c:pt idx="34">
                  <c:v>150378.5946018403</c:v>
                </c:pt>
                <c:pt idx="35">
                  <c:v>240202.68265095944</c:v>
                </c:pt>
                <c:pt idx="36">
                  <c:v>35586.009576366843</c:v>
                </c:pt>
                <c:pt idx="37">
                  <c:v>17002.914087139099</c:v>
                </c:pt>
                <c:pt idx="38">
                  <c:v>-267512.28180096316</c:v>
                </c:pt>
                <c:pt idx="39">
                  <c:v>-172694.67017608474</c:v>
                </c:pt>
                <c:pt idx="40">
                  <c:v>-85628.31555851028</c:v>
                </c:pt>
                <c:pt idx="41">
                  <c:v>-311848.50893295207</c:v>
                </c:pt>
                <c:pt idx="42">
                  <c:v>-448975.28613627481</c:v>
                </c:pt>
                <c:pt idx="43">
                  <c:v>-403955.87428114866</c:v>
                </c:pt>
                <c:pt idx="44">
                  <c:v>-467026.51727521961</c:v>
                </c:pt>
                <c:pt idx="45">
                  <c:v>-292573.72005862393</c:v>
                </c:pt>
                <c:pt idx="46">
                  <c:v>-169777.6291113132</c:v>
                </c:pt>
                <c:pt idx="47">
                  <c:v>-13187.714137274583</c:v>
                </c:pt>
                <c:pt idx="48">
                  <c:v>-39988.983105741427</c:v>
                </c:pt>
                <c:pt idx="49">
                  <c:v>38671.529583357653</c:v>
                </c:pt>
                <c:pt idx="50">
                  <c:v>273581.88745607121</c:v>
                </c:pt>
                <c:pt idx="51">
                  <c:v>23948.936479824104</c:v>
                </c:pt>
                <c:pt idx="52">
                  <c:v>33.04254698848672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Hoja1!$BU$137:$BU$189</c:f>
              <c:numCache>
                <c:formatCode>General</c:formatCode>
                <c:ptCount val="53"/>
                <c:pt idx="0">
                  <c:v>119928.73465591422</c:v>
                </c:pt>
                <c:pt idx="1">
                  <c:v>-275831.49680635752</c:v>
                </c:pt>
                <c:pt idx="2">
                  <c:v>-394684.42756343121</c:v>
                </c:pt>
                <c:pt idx="3">
                  <c:v>61715.25245619069</c:v>
                </c:pt>
                <c:pt idx="4">
                  <c:v>65337.179161041509</c:v>
                </c:pt>
                <c:pt idx="5">
                  <c:v>142638.94701290928</c:v>
                </c:pt>
                <c:pt idx="6">
                  <c:v>498624.19058758207</c:v>
                </c:pt>
                <c:pt idx="7">
                  <c:v>384106.14519507688</c:v>
                </c:pt>
                <c:pt idx="8">
                  <c:v>740901.39980200783</c:v>
                </c:pt>
                <c:pt idx="9">
                  <c:v>264685.54692376894</c:v>
                </c:pt>
                <c:pt idx="10">
                  <c:v>1072562.6708545466</c:v>
                </c:pt>
                <c:pt idx="11">
                  <c:v>155953.39498703711</c:v>
                </c:pt>
                <c:pt idx="12">
                  <c:v>141126.8103788381</c:v>
                </c:pt>
                <c:pt idx="13">
                  <c:v>-14612.429034348927</c:v>
                </c:pt>
                <c:pt idx="14">
                  <c:v>706698.04437009129</c:v>
                </c:pt>
                <c:pt idx="15">
                  <c:v>611803.28887224908</c:v>
                </c:pt>
                <c:pt idx="16">
                  <c:v>386062.1348601827</c:v>
                </c:pt>
                <c:pt idx="17">
                  <c:v>312033.0570133077</c:v>
                </c:pt>
                <c:pt idx="18">
                  <c:v>763266.31959345192</c:v>
                </c:pt>
                <c:pt idx="19">
                  <c:v>192477.43717261986</c:v>
                </c:pt>
                <c:pt idx="20">
                  <c:v>505652.77040490415</c:v>
                </c:pt>
                <c:pt idx="21">
                  <c:v>268771.48865466396</c:v>
                </c:pt>
                <c:pt idx="22">
                  <c:v>-111496.73856774624</c:v>
                </c:pt>
                <c:pt idx="23">
                  <c:v>149879.83545227844</c:v>
                </c:pt>
                <c:pt idx="24">
                  <c:v>566816.56677998055</c:v>
                </c:pt>
                <c:pt idx="25">
                  <c:v>150682.18698164177</c:v>
                </c:pt>
                <c:pt idx="26">
                  <c:v>-5617.4215671390994</c:v>
                </c:pt>
                <c:pt idx="27">
                  <c:v>369562.28621183406</c:v>
                </c:pt>
                <c:pt idx="28">
                  <c:v>1447295.4844975926</c:v>
                </c:pt>
                <c:pt idx="29">
                  <c:v>669502.33795541932</c:v>
                </c:pt>
                <c:pt idx="30">
                  <c:v>-276182.08242672123</c:v>
                </c:pt>
                <c:pt idx="31">
                  <c:v>72615.52192085424</c:v>
                </c:pt>
                <c:pt idx="32">
                  <c:v>-106634.40671521361</c:v>
                </c:pt>
                <c:pt idx="33">
                  <c:v>496046.72443637747</c:v>
                </c:pt>
                <c:pt idx="34">
                  <c:v>243815.62754952977</c:v>
                </c:pt>
                <c:pt idx="35">
                  <c:v>174837.85865927054</c:v>
                </c:pt>
                <c:pt idx="36">
                  <c:v>-231660.67659468052</c:v>
                </c:pt>
                <c:pt idx="37">
                  <c:v>408755.06323939073</c:v>
                </c:pt>
                <c:pt idx="38">
                  <c:v>-47142.483385476517</c:v>
                </c:pt>
                <c:pt idx="39">
                  <c:v>4410296.9780178815</c:v>
                </c:pt>
                <c:pt idx="40">
                  <c:v>283043.02045154455</c:v>
                </c:pt>
                <c:pt idx="41">
                  <c:v>150730.5538746168</c:v>
                </c:pt>
                <c:pt idx="42">
                  <c:v>-315065.16013909958</c:v>
                </c:pt>
                <c:pt idx="43">
                  <c:v>103182.25835794481</c:v>
                </c:pt>
                <c:pt idx="44">
                  <c:v>212602.90409484916</c:v>
                </c:pt>
                <c:pt idx="45">
                  <c:v>93749.504250285157</c:v>
                </c:pt>
                <c:pt idx="46">
                  <c:v>637776.49171232106</c:v>
                </c:pt>
                <c:pt idx="47">
                  <c:v>128394.21680440627</c:v>
                </c:pt>
                <c:pt idx="48">
                  <c:v>218688.35821194047</c:v>
                </c:pt>
                <c:pt idx="49">
                  <c:v>-91481.250633657648</c:v>
                </c:pt>
                <c:pt idx="50">
                  <c:v>-688039.20219014434</c:v>
                </c:pt>
                <c:pt idx="51">
                  <c:v>-47870.433025470054</c:v>
                </c:pt>
                <c:pt idx="52">
                  <c:v>45332.049184845833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4946560"/>
        <c:axId val="194948096"/>
      </c:barChart>
      <c:catAx>
        <c:axId val="194946560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crossAx val="194948096"/>
        <c:crosses val="autoZero"/>
        <c:auto val="1"/>
        <c:lblAlgn val="ctr"/>
        <c:lblOffset val="100"/>
        <c:noMultiLvlLbl val="0"/>
      </c:catAx>
      <c:valAx>
        <c:axId val="194948096"/>
        <c:scaling>
          <c:orientation val="minMax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4946560"/>
        <c:crosses val="autoZero"/>
        <c:crossBetween val="between"/>
        <c:dispUnits>
          <c:builtInUnit val="million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Volumen (cientos)</a:t>
            </a:r>
          </a:p>
        </c:rich>
      </c:tx>
      <c:layout>
        <c:manualLayout>
          <c:xMode val="edge"/>
          <c:yMode val="edge"/>
          <c:x val="0.19795610436685485"/>
          <c:y val="2.3770285458668246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39003113336217"/>
          <c:y val="5.0076844939373685E-2"/>
          <c:w val="0.80180919853319055"/>
          <c:h val="0.8758230929259068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250506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Hoja1!$CQ$4:$CQ$38</c:f>
              <c:numCache>
                <c:formatCode>General</c:formatCode>
                <c:ptCount val="35"/>
                <c:pt idx="0">
                  <c:v>309</c:v>
                </c:pt>
                <c:pt idx="1">
                  <c:v>234</c:v>
                </c:pt>
                <c:pt idx="2">
                  <c:v>474</c:v>
                </c:pt>
                <c:pt idx="3">
                  <c:v>820</c:v>
                </c:pt>
                <c:pt idx="4">
                  <c:v>318</c:v>
                </c:pt>
                <c:pt idx="5">
                  <c:v>6776</c:v>
                </c:pt>
                <c:pt idx="6">
                  <c:v>3635</c:v>
                </c:pt>
                <c:pt idx="7">
                  <c:v>2833</c:v>
                </c:pt>
                <c:pt idx="8">
                  <c:v>4026</c:v>
                </c:pt>
                <c:pt idx="9">
                  <c:v>5986</c:v>
                </c:pt>
                <c:pt idx="10">
                  <c:v>4701</c:v>
                </c:pt>
                <c:pt idx="11">
                  <c:v>5934</c:v>
                </c:pt>
                <c:pt idx="12">
                  <c:v>21973</c:v>
                </c:pt>
                <c:pt idx="13">
                  <c:v>37501</c:v>
                </c:pt>
                <c:pt idx="14">
                  <c:v>45554</c:v>
                </c:pt>
                <c:pt idx="15">
                  <c:v>63617</c:v>
                </c:pt>
                <c:pt idx="16">
                  <c:v>64634</c:v>
                </c:pt>
                <c:pt idx="17">
                  <c:v>145388</c:v>
                </c:pt>
                <c:pt idx="18">
                  <c:v>199387</c:v>
                </c:pt>
                <c:pt idx="19">
                  <c:v>264429</c:v>
                </c:pt>
                <c:pt idx="20">
                  <c:v>386994</c:v>
                </c:pt>
                <c:pt idx="21">
                  <c:v>291490</c:v>
                </c:pt>
                <c:pt idx="22">
                  <c:v>31675</c:v>
                </c:pt>
                <c:pt idx="23">
                  <c:v>-217401</c:v>
                </c:pt>
                <c:pt idx="24">
                  <c:v>-352721</c:v>
                </c:pt>
                <c:pt idx="25">
                  <c:v>-291386</c:v>
                </c:pt>
                <c:pt idx="26">
                  <c:v>-182128</c:v>
                </c:pt>
                <c:pt idx="27">
                  <c:v>-248596</c:v>
                </c:pt>
                <c:pt idx="28">
                  <c:v>-116392</c:v>
                </c:pt>
                <c:pt idx="29">
                  <c:v>-89427</c:v>
                </c:pt>
                <c:pt idx="30">
                  <c:v>-55597</c:v>
                </c:pt>
                <c:pt idx="31">
                  <c:v>-22500</c:v>
                </c:pt>
                <c:pt idx="32">
                  <c:v>-51898</c:v>
                </c:pt>
                <c:pt idx="33">
                  <c:v>-13692</c:v>
                </c:pt>
                <c:pt idx="34">
                  <c:v>-14705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val>
            <c:numRef>
              <c:f>Hoja1!$CS$4:$CS$38</c:f>
              <c:numCache>
                <c:formatCode>General</c:formatCode>
                <c:ptCount val="35"/>
                <c:pt idx="0">
                  <c:v>1147</c:v>
                </c:pt>
                <c:pt idx="1">
                  <c:v>2283</c:v>
                </c:pt>
                <c:pt idx="2">
                  <c:v>7974</c:v>
                </c:pt>
                <c:pt idx="3">
                  <c:v>3338</c:v>
                </c:pt>
                <c:pt idx="4">
                  <c:v>2530</c:v>
                </c:pt>
                <c:pt idx="5">
                  <c:v>1500</c:v>
                </c:pt>
                <c:pt idx="6">
                  <c:v>1626</c:v>
                </c:pt>
                <c:pt idx="7">
                  <c:v>7242</c:v>
                </c:pt>
                <c:pt idx="8">
                  <c:v>1971</c:v>
                </c:pt>
                <c:pt idx="9">
                  <c:v>3178</c:v>
                </c:pt>
                <c:pt idx="10">
                  <c:v>5378</c:v>
                </c:pt>
                <c:pt idx="11">
                  <c:v>630</c:v>
                </c:pt>
                <c:pt idx="12">
                  <c:v>19652</c:v>
                </c:pt>
                <c:pt idx="13">
                  <c:v>2438</c:v>
                </c:pt>
                <c:pt idx="14">
                  <c:v>3102</c:v>
                </c:pt>
                <c:pt idx="15">
                  <c:v>4926</c:v>
                </c:pt>
                <c:pt idx="16">
                  <c:v>3616</c:v>
                </c:pt>
                <c:pt idx="17">
                  <c:v>14159</c:v>
                </c:pt>
                <c:pt idx="18">
                  <c:v>1792</c:v>
                </c:pt>
                <c:pt idx="19">
                  <c:v>2489</c:v>
                </c:pt>
                <c:pt idx="20">
                  <c:v>4803</c:v>
                </c:pt>
                <c:pt idx="21">
                  <c:v>1944</c:v>
                </c:pt>
                <c:pt idx="22">
                  <c:v>-567</c:v>
                </c:pt>
                <c:pt idx="23">
                  <c:v>364</c:v>
                </c:pt>
                <c:pt idx="24">
                  <c:v>-12485</c:v>
                </c:pt>
                <c:pt idx="25">
                  <c:v>-6316</c:v>
                </c:pt>
                <c:pt idx="26">
                  <c:v>-3894</c:v>
                </c:pt>
                <c:pt idx="27">
                  <c:v>-18688</c:v>
                </c:pt>
                <c:pt idx="28">
                  <c:v>-2542</c:v>
                </c:pt>
                <c:pt idx="29">
                  <c:v>-2067</c:v>
                </c:pt>
                <c:pt idx="30">
                  <c:v>-6717</c:v>
                </c:pt>
                <c:pt idx="31">
                  <c:v>-5120</c:v>
                </c:pt>
                <c:pt idx="32">
                  <c:v>-28035</c:v>
                </c:pt>
                <c:pt idx="33">
                  <c:v>-2052</c:v>
                </c:pt>
                <c:pt idx="34">
                  <c:v>-2589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Hoja1!$CU$4:$CU$38</c:f>
              <c:numCache>
                <c:formatCode>General</c:formatCode>
                <c:ptCount val="35"/>
                <c:pt idx="0">
                  <c:v>790</c:v>
                </c:pt>
                <c:pt idx="1">
                  <c:v>985</c:v>
                </c:pt>
                <c:pt idx="2">
                  <c:v>12337</c:v>
                </c:pt>
                <c:pt idx="3">
                  <c:v>1658</c:v>
                </c:pt>
                <c:pt idx="4">
                  <c:v>2535</c:v>
                </c:pt>
                <c:pt idx="5">
                  <c:v>670</c:v>
                </c:pt>
                <c:pt idx="6">
                  <c:v>747</c:v>
                </c:pt>
                <c:pt idx="7">
                  <c:v>22651</c:v>
                </c:pt>
                <c:pt idx="8">
                  <c:v>1205</c:v>
                </c:pt>
                <c:pt idx="9">
                  <c:v>539</c:v>
                </c:pt>
                <c:pt idx="10">
                  <c:v>704</c:v>
                </c:pt>
                <c:pt idx="11">
                  <c:v>1750</c:v>
                </c:pt>
                <c:pt idx="12">
                  <c:v>25857</c:v>
                </c:pt>
                <c:pt idx="13">
                  <c:v>725</c:v>
                </c:pt>
                <c:pt idx="14">
                  <c:v>1341</c:v>
                </c:pt>
                <c:pt idx="15">
                  <c:v>932</c:v>
                </c:pt>
                <c:pt idx="16">
                  <c:v>885</c:v>
                </c:pt>
                <c:pt idx="17">
                  <c:v>6163</c:v>
                </c:pt>
                <c:pt idx="18">
                  <c:v>1714</c:v>
                </c:pt>
                <c:pt idx="19">
                  <c:v>464</c:v>
                </c:pt>
                <c:pt idx="20">
                  <c:v>368</c:v>
                </c:pt>
                <c:pt idx="21">
                  <c:v>1140</c:v>
                </c:pt>
                <c:pt idx="22">
                  <c:v>-10452</c:v>
                </c:pt>
                <c:pt idx="23">
                  <c:v>1390</c:v>
                </c:pt>
                <c:pt idx="24">
                  <c:v>833</c:v>
                </c:pt>
                <c:pt idx="25">
                  <c:v>-318</c:v>
                </c:pt>
                <c:pt idx="26">
                  <c:v>-1026</c:v>
                </c:pt>
                <c:pt idx="27">
                  <c:v>-12675</c:v>
                </c:pt>
                <c:pt idx="28">
                  <c:v>-727</c:v>
                </c:pt>
                <c:pt idx="29">
                  <c:v>-732</c:v>
                </c:pt>
                <c:pt idx="30">
                  <c:v>-737</c:v>
                </c:pt>
                <c:pt idx="31">
                  <c:v>-1457</c:v>
                </c:pt>
                <c:pt idx="32">
                  <c:v>-34779</c:v>
                </c:pt>
                <c:pt idx="33">
                  <c:v>-518</c:v>
                </c:pt>
                <c:pt idx="34">
                  <c:v>-562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Hoja1!$BG$4:$BG$37</c:f>
              <c:numCache>
                <c:formatCode>0</c:formatCode>
                <c:ptCount val="34"/>
                <c:pt idx="0">
                  <c:v>1894</c:v>
                </c:pt>
                <c:pt idx="1">
                  <c:v>2944</c:v>
                </c:pt>
                <c:pt idx="2">
                  <c:v>13172</c:v>
                </c:pt>
                <c:pt idx="3">
                  <c:v>2669</c:v>
                </c:pt>
                <c:pt idx="4">
                  <c:v>7444</c:v>
                </c:pt>
                <c:pt idx="5">
                  <c:v>8739</c:v>
                </c:pt>
                <c:pt idx="6">
                  <c:v>4116</c:v>
                </c:pt>
                <c:pt idx="7">
                  <c:v>25518</c:v>
                </c:pt>
                <c:pt idx="8">
                  <c:v>7205</c:v>
                </c:pt>
                <c:pt idx="9">
                  <c:v>14786</c:v>
                </c:pt>
                <c:pt idx="10">
                  <c:v>16599</c:v>
                </c:pt>
                <c:pt idx="11">
                  <c:v>16044</c:v>
                </c:pt>
                <c:pt idx="12">
                  <c:v>63794</c:v>
                </c:pt>
                <c:pt idx="13">
                  <c:v>17087</c:v>
                </c:pt>
                <c:pt idx="14">
                  <c:v>18665</c:v>
                </c:pt>
                <c:pt idx="15">
                  <c:v>24827</c:v>
                </c:pt>
                <c:pt idx="16">
                  <c:v>29360</c:v>
                </c:pt>
                <c:pt idx="17">
                  <c:v>47325</c:v>
                </c:pt>
                <c:pt idx="18">
                  <c:v>31175</c:v>
                </c:pt>
                <c:pt idx="19">
                  <c:v>34083</c:v>
                </c:pt>
                <c:pt idx="20">
                  <c:v>39130</c:v>
                </c:pt>
                <c:pt idx="21">
                  <c:v>34019</c:v>
                </c:pt>
                <c:pt idx="22">
                  <c:v>-30593</c:v>
                </c:pt>
                <c:pt idx="23">
                  <c:v>-24987</c:v>
                </c:pt>
                <c:pt idx="24">
                  <c:v>-39089</c:v>
                </c:pt>
                <c:pt idx="25">
                  <c:v>-29634</c:v>
                </c:pt>
                <c:pt idx="26">
                  <c:v>-26843</c:v>
                </c:pt>
                <c:pt idx="27">
                  <c:v>-67424</c:v>
                </c:pt>
                <c:pt idx="28">
                  <c:v>-22292</c:v>
                </c:pt>
                <c:pt idx="29">
                  <c:v>-21374</c:v>
                </c:pt>
                <c:pt idx="30">
                  <c:v>-12972</c:v>
                </c:pt>
                <c:pt idx="31">
                  <c:v>-10697</c:v>
                </c:pt>
                <c:pt idx="32">
                  <c:v>-101588</c:v>
                </c:pt>
                <c:pt idx="33">
                  <c:v>-15912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5053056"/>
        <c:axId val="195054592"/>
      </c:barChart>
      <c:catAx>
        <c:axId val="195053056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5054592"/>
        <c:crosses val="autoZero"/>
        <c:auto val="1"/>
        <c:lblAlgn val="ctr"/>
        <c:lblOffset val="100"/>
        <c:noMultiLvlLbl val="0"/>
      </c:catAx>
      <c:valAx>
        <c:axId val="195054592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5053056"/>
        <c:crosses val="autoZero"/>
        <c:crossBetween val="between"/>
        <c:dispUnits>
          <c:builtInUnit val="thousan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Hoja1!$CQ$45:$CQ$79</c:f>
              <c:numCache>
                <c:formatCode>General</c:formatCode>
                <c:ptCount val="35"/>
                <c:pt idx="0">
                  <c:v>13</c:v>
                </c:pt>
                <c:pt idx="1">
                  <c:v>35</c:v>
                </c:pt>
                <c:pt idx="2">
                  <c:v>150</c:v>
                </c:pt>
                <c:pt idx="3">
                  <c:v>1541</c:v>
                </c:pt>
                <c:pt idx="4">
                  <c:v>2032</c:v>
                </c:pt>
                <c:pt idx="5">
                  <c:v>1660</c:v>
                </c:pt>
                <c:pt idx="6">
                  <c:v>1468</c:v>
                </c:pt>
                <c:pt idx="7">
                  <c:v>2780</c:v>
                </c:pt>
                <c:pt idx="8">
                  <c:v>1927</c:v>
                </c:pt>
                <c:pt idx="9">
                  <c:v>2538</c:v>
                </c:pt>
                <c:pt idx="10">
                  <c:v>5049</c:v>
                </c:pt>
                <c:pt idx="11">
                  <c:v>5546</c:v>
                </c:pt>
                <c:pt idx="12">
                  <c:v>18390</c:v>
                </c:pt>
                <c:pt idx="13">
                  <c:v>10428</c:v>
                </c:pt>
                <c:pt idx="14">
                  <c:v>17494</c:v>
                </c:pt>
                <c:pt idx="15">
                  <c:v>25693</c:v>
                </c:pt>
                <c:pt idx="16">
                  <c:v>62407</c:v>
                </c:pt>
                <c:pt idx="17">
                  <c:v>124304</c:v>
                </c:pt>
                <c:pt idx="18">
                  <c:v>142201</c:v>
                </c:pt>
                <c:pt idx="19">
                  <c:v>121879</c:v>
                </c:pt>
                <c:pt idx="20">
                  <c:v>-1733</c:v>
                </c:pt>
                <c:pt idx="21">
                  <c:v>-74589</c:v>
                </c:pt>
                <c:pt idx="22">
                  <c:v>-154424</c:v>
                </c:pt>
                <c:pt idx="23">
                  <c:v>-87609</c:v>
                </c:pt>
                <c:pt idx="24">
                  <c:v>-102693</c:v>
                </c:pt>
                <c:pt idx="25">
                  <c:v>-60978</c:v>
                </c:pt>
                <c:pt idx="26">
                  <c:v>-44764</c:v>
                </c:pt>
                <c:pt idx="27">
                  <c:v>-52095</c:v>
                </c:pt>
                <c:pt idx="28">
                  <c:v>-16991</c:v>
                </c:pt>
                <c:pt idx="29">
                  <c:v>-13661</c:v>
                </c:pt>
                <c:pt idx="30">
                  <c:v>-8850</c:v>
                </c:pt>
                <c:pt idx="31">
                  <c:v>-7375</c:v>
                </c:pt>
                <c:pt idx="32">
                  <c:v>-8035</c:v>
                </c:pt>
                <c:pt idx="33">
                  <c:v>-2767</c:v>
                </c:pt>
                <c:pt idx="34">
                  <c:v>-3150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Hoja1!$CS$45:$CS$79</c:f>
              <c:numCache>
                <c:formatCode>General</c:formatCode>
                <c:ptCount val="35"/>
                <c:pt idx="0">
                  <c:v>398</c:v>
                </c:pt>
                <c:pt idx="1">
                  <c:v>530</c:v>
                </c:pt>
                <c:pt idx="2">
                  <c:v>3931</c:v>
                </c:pt>
                <c:pt idx="3">
                  <c:v>326</c:v>
                </c:pt>
                <c:pt idx="4">
                  <c:v>539</c:v>
                </c:pt>
                <c:pt idx="5">
                  <c:v>307</c:v>
                </c:pt>
                <c:pt idx="6">
                  <c:v>647</c:v>
                </c:pt>
                <c:pt idx="7">
                  <c:v>4096</c:v>
                </c:pt>
                <c:pt idx="8">
                  <c:v>916</c:v>
                </c:pt>
                <c:pt idx="9">
                  <c:v>1712</c:v>
                </c:pt>
                <c:pt idx="10">
                  <c:v>950</c:v>
                </c:pt>
                <c:pt idx="11">
                  <c:v>989</c:v>
                </c:pt>
                <c:pt idx="12">
                  <c:v>7374</c:v>
                </c:pt>
                <c:pt idx="13">
                  <c:v>1671</c:v>
                </c:pt>
                <c:pt idx="14">
                  <c:v>3336</c:v>
                </c:pt>
                <c:pt idx="15">
                  <c:v>912</c:v>
                </c:pt>
                <c:pt idx="16">
                  <c:v>3339</c:v>
                </c:pt>
                <c:pt idx="17">
                  <c:v>5269</c:v>
                </c:pt>
                <c:pt idx="18">
                  <c:v>4195</c:v>
                </c:pt>
                <c:pt idx="19">
                  <c:v>-2096</c:v>
                </c:pt>
                <c:pt idx="20">
                  <c:v>-2075</c:v>
                </c:pt>
                <c:pt idx="21">
                  <c:v>-63</c:v>
                </c:pt>
                <c:pt idx="22">
                  <c:v>-14197</c:v>
                </c:pt>
                <c:pt idx="23">
                  <c:v>-2855</c:v>
                </c:pt>
                <c:pt idx="24">
                  <c:v>-5300</c:v>
                </c:pt>
                <c:pt idx="25">
                  <c:v>-2374</c:v>
                </c:pt>
                <c:pt idx="26">
                  <c:v>-1946</c:v>
                </c:pt>
                <c:pt idx="27">
                  <c:v>-11131</c:v>
                </c:pt>
                <c:pt idx="28">
                  <c:v>-1306</c:v>
                </c:pt>
                <c:pt idx="29">
                  <c:v>-1888</c:v>
                </c:pt>
                <c:pt idx="30">
                  <c:v>-3364</c:v>
                </c:pt>
                <c:pt idx="31">
                  <c:v>-1750</c:v>
                </c:pt>
                <c:pt idx="32">
                  <c:v>-9219</c:v>
                </c:pt>
                <c:pt idx="33">
                  <c:v>-2948</c:v>
                </c:pt>
                <c:pt idx="34">
                  <c:v>-727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Hoja1!$CU$45:$CU$79</c:f>
              <c:numCache>
                <c:formatCode>General</c:formatCode>
                <c:ptCount val="35"/>
                <c:pt idx="0">
                  <c:v>263</c:v>
                </c:pt>
                <c:pt idx="1">
                  <c:v>216</c:v>
                </c:pt>
                <c:pt idx="2">
                  <c:v>5975</c:v>
                </c:pt>
                <c:pt idx="3">
                  <c:v>424</c:v>
                </c:pt>
                <c:pt idx="4">
                  <c:v>1279</c:v>
                </c:pt>
                <c:pt idx="5">
                  <c:v>460</c:v>
                </c:pt>
                <c:pt idx="6">
                  <c:v>1276</c:v>
                </c:pt>
                <c:pt idx="7">
                  <c:v>2151</c:v>
                </c:pt>
                <c:pt idx="8">
                  <c:v>191</c:v>
                </c:pt>
                <c:pt idx="9">
                  <c:v>310</c:v>
                </c:pt>
                <c:pt idx="10">
                  <c:v>442</c:v>
                </c:pt>
                <c:pt idx="11">
                  <c:v>632</c:v>
                </c:pt>
                <c:pt idx="12">
                  <c:v>8934</c:v>
                </c:pt>
                <c:pt idx="13">
                  <c:v>364</c:v>
                </c:pt>
                <c:pt idx="14">
                  <c:v>399</c:v>
                </c:pt>
                <c:pt idx="15">
                  <c:v>352</c:v>
                </c:pt>
                <c:pt idx="16">
                  <c:v>252</c:v>
                </c:pt>
                <c:pt idx="17">
                  <c:v>-1183</c:v>
                </c:pt>
                <c:pt idx="18">
                  <c:v>1004</c:v>
                </c:pt>
                <c:pt idx="19">
                  <c:v>-2588</c:v>
                </c:pt>
                <c:pt idx="20">
                  <c:v>-435</c:v>
                </c:pt>
                <c:pt idx="21">
                  <c:v>-2578</c:v>
                </c:pt>
                <c:pt idx="22">
                  <c:v>-9876</c:v>
                </c:pt>
                <c:pt idx="23">
                  <c:v>-367</c:v>
                </c:pt>
                <c:pt idx="24">
                  <c:v>-429</c:v>
                </c:pt>
                <c:pt idx="25">
                  <c:v>-702</c:v>
                </c:pt>
                <c:pt idx="26">
                  <c:v>-436</c:v>
                </c:pt>
                <c:pt idx="27">
                  <c:v>-11164</c:v>
                </c:pt>
                <c:pt idx="28">
                  <c:v>-247</c:v>
                </c:pt>
                <c:pt idx="29">
                  <c:v>-1344</c:v>
                </c:pt>
                <c:pt idx="30">
                  <c:v>-348</c:v>
                </c:pt>
                <c:pt idx="31">
                  <c:v>-283</c:v>
                </c:pt>
                <c:pt idx="32">
                  <c:v>-8229</c:v>
                </c:pt>
                <c:pt idx="33">
                  <c:v>-796</c:v>
                </c:pt>
                <c:pt idx="34">
                  <c:v>-2016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Hoja1!$BG$45:$BG$79</c:f>
              <c:numCache>
                <c:formatCode>0</c:formatCode>
                <c:ptCount val="35"/>
                <c:pt idx="0">
                  <c:v>452</c:v>
                </c:pt>
                <c:pt idx="1">
                  <c:v>99</c:v>
                </c:pt>
                <c:pt idx="2">
                  <c:v>29742</c:v>
                </c:pt>
                <c:pt idx="3">
                  <c:v>1023</c:v>
                </c:pt>
                <c:pt idx="4">
                  <c:v>1531</c:v>
                </c:pt>
                <c:pt idx="5">
                  <c:v>1288</c:v>
                </c:pt>
                <c:pt idx="6">
                  <c:v>1908</c:v>
                </c:pt>
                <c:pt idx="7">
                  <c:v>8832</c:v>
                </c:pt>
                <c:pt idx="8">
                  <c:v>9400</c:v>
                </c:pt>
                <c:pt idx="9">
                  <c:v>3757</c:v>
                </c:pt>
                <c:pt idx="10">
                  <c:v>5637</c:v>
                </c:pt>
                <c:pt idx="11">
                  <c:v>3771</c:v>
                </c:pt>
                <c:pt idx="12">
                  <c:v>22840</c:v>
                </c:pt>
                <c:pt idx="13">
                  <c:v>10764</c:v>
                </c:pt>
                <c:pt idx="14">
                  <c:v>13662</c:v>
                </c:pt>
                <c:pt idx="15">
                  <c:v>16086</c:v>
                </c:pt>
                <c:pt idx="16">
                  <c:v>10173</c:v>
                </c:pt>
                <c:pt idx="17">
                  <c:v>33738</c:v>
                </c:pt>
                <c:pt idx="18">
                  <c:v>13389</c:v>
                </c:pt>
                <c:pt idx="19">
                  <c:v>14133</c:v>
                </c:pt>
                <c:pt idx="20">
                  <c:v>-7376</c:v>
                </c:pt>
                <c:pt idx="21">
                  <c:v>11425</c:v>
                </c:pt>
                <c:pt idx="22">
                  <c:v>-37853</c:v>
                </c:pt>
                <c:pt idx="23">
                  <c:v>-12811</c:v>
                </c:pt>
                <c:pt idx="24">
                  <c:v>-13146</c:v>
                </c:pt>
                <c:pt idx="25">
                  <c:v>-14936</c:v>
                </c:pt>
                <c:pt idx="26">
                  <c:v>-8540</c:v>
                </c:pt>
                <c:pt idx="27">
                  <c:v>-32174</c:v>
                </c:pt>
                <c:pt idx="28">
                  <c:v>-9085</c:v>
                </c:pt>
                <c:pt idx="29">
                  <c:v>-7263</c:v>
                </c:pt>
                <c:pt idx="30">
                  <c:v>-5582</c:v>
                </c:pt>
                <c:pt idx="31">
                  <c:v>-2325</c:v>
                </c:pt>
                <c:pt idx="32">
                  <c:v>-32277</c:v>
                </c:pt>
                <c:pt idx="33">
                  <c:v>-3379</c:v>
                </c:pt>
                <c:pt idx="34">
                  <c:v>-4364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5110784"/>
        <c:axId val="195112320"/>
      </c:barChart>
      <c:catAx>
        <c:axId val="195110784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5112320"/>
        <c:crosses val="autoZero"/>
        <c:auto val="1"/>
        <c:lblAlgn val="ctr"/>
        <c:lblOffset val="100"/>
        <c:noMultiLvlLbl val="0"/>
      </c:catAx>
      <c:valAx>
        <c:axId val="195112320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5110784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10002771525771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Hoja1!$CQ$85:$CQ$130</c:f>
              <c:numCache>
                <c:formatCode>General</c:formatCode>
                <c:ptCount val="46"/>
                <c:pt idx="0">
                  <c:v>2</c:v>
                </c:pt>
                <c:pt idx="1">
                  <c:v>1</c:v>
                </c:pt>
                <c:pt idx="2">
                  <c:v>-42</c:v>
                </c:pt>
                <c:pt idx="3">
                  <c:v>65</c:v>
                </c:pt>
                <c:pt idx="4">
                  <c:v>16</c:v>
                </c:pt>
                <c:pt idx="5">
                  <c:v>29</c:v>
                </c:pt>
                <c:pt idx="6">
                  <c:v>546</c:v>
                </c:pt>
                <c:pt idx="7">
                  <c:v>2246</c:v>
                </c:pt>
                <c:pt idx="8">
                  <c:v>2023</c:v>
                </c:pt>
                <c:pt idx="9">
                  <c:v>1528</c:v>
                </c:pt>
                <c:pt idx="10">
                  <c:v>1850</c:v>
                </c:pt>
                <c:pt idx="11">
                  <c:v>2718</c:v>
                </c:pt>
                <c:pt idx="12">
                  <c:v>3881</c:v>
                </c:pt>
                <c:pt idx="13">
                  <c:v>3666</c:v>
                </c:pt>
                <c:pt idx="14">
                  <c:v>6422</c:v>
                </c:pt>
                <c:pt idx="15">
                  <c:v>10802</c:v>
                </c:pt>
                <c:pt idx="16">
                  <c:v>11704</c:v>
                </c:pt>
                <c:pt idx="17">
                  <c:v>17766</c:v>
                </c:pt>
                <c:pt idx="18">
                  <c:v>12933</c:v>
                </c:pt>
                <c:pt idx="19">
                  <c:v>29080</c:v>
                </c:pt>
                <c:pt idx="20">
                  <c:v>33725</c:v>
                </c:pt>
                <c:pt idx="21">
                  <c:v>56409</c:v>
                </c:pt>
                <c:pt idx="22">
                  <c:v>78341</c:v>
                </c:pt>
                <c:pt idx="23">
                  <c:v>81262</c:v>
                </c:pt>
                <c:pt idx="24">
                  <c:v>74877</c:v>
                </c:pt>
                <c:pt idx="25">
                  <c:v>6754</c:v>
                </c:pt>
                <c:pt idx="26">
                  <c:v>-66575</c:v>
                </c:pt>
                <c:pt idx="27">
                  <c:v>-76159</c:v>
                </c:pt>
                <c:pt idx="28">
                  <c:v>-49752</c:v>
                </c:pt>
                <c:pt idx="29">
                  <c:v>-49387</c:v>
                </c:pt>
                <c:pt idx="30">
                  <c:v>-36947</c:v>
                </c:pt>
                <c:pt idx="31">
                  <c:v>-26292</c:v>
                </c:pt>
                <c:pt idx="32">
                  <c:v>-42391</c:v>
                </c:pt>
                <c:pt idx="33">
                  <c:v>-22729</c:v>
                </c:pt>
                <c:pt idx="34">
                  <c:v>-14720</c:v>
                </c:pt>
                <c:pt idx="35">
                  <c:v>-12258</c:v>
                </c:pt>
                <c:pt idx="36">
                  <c:v>-6220</c:v>
                </c:pt>
                <c:pt idx="37">
                  <c:v>-15771</c:v>
                </c:pt>
                <c:pt idx="38">
                  <c:v>-4197</c:v>
                </c:pt>
                <c:pt idx="39">
                  <c:v>-8091</c:v>
                </c:pt>
                <c:pt idx="40">
                  <c:v>-6911</c:v>
                </c:pt>
                <c:pt idx="41">
                  <c:v>-1979</c:v>
                </c:pt>
                <c:pt idx="42">
                  <c:v>-5954</c:v>
                </c:pt>
                <c:pt idx="43">
                  <c:v>-3797</c:v>
                </c:pt>
                <c:pt idx="44">
                  <c:v>-1211</c:v>
                </c:pt>
                <c:pt idx="45">
                  <c:v>-630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Hoja1!$CS$85:$CS$130</c:f>
              <c:numCache>
                <c:formatCode>General</c:formatCode>
                <c:ptCount val="46"/>
                <c:pt idx="0">
                  <c:v>92</c:v>
                </c:pt>
                <c:pt idx="1">
                  <c:v>131</c:v>
                </c:pt>
                <c:pt idx="2">
                  <c:v>1128</c:v>
                </c:pt>
                <c:pt idx="3">
                  <c:v>644</c:v>
                </c:pt>
                <c:pt idx="4">
                  <c:v>501</c:v>
                </c:pt>
                <c:pt idx="5">
                  <c:v>443</c:v>
                </c:pt>
                <c:pt idx="6">
                  <c:v>218</c:v>
                </c:pt>
                <c:pt idx="7">
                  <c:v>3079</c:v>
                </c:pt>
                <c:pt idx="8">
                  <c:v>546</c:v>
                </c:pt>
                <c:pt idx="9">
                  <c:v>584</c:v>
                </c:pt>
                <c:pt idx="10">
                  <c:v>361</c:v>
                </c:pt>
                <c:pt idx="11">
                  <c:v>483</c:v>
                </c:pt>
                <c:pt idx="12">
                  <c:v>1667</c:v>
                </c:pt>
                <c:pt idx="13">
                  <c:v>564</c:v>
                </c:pt>
                <c:pt idx="14">
                  <c:v>600</c:v>
                </c:pt>
                <c:pt idx="15">
                  <c:v>0</c:v>
                </c:pt>
                <c:pt idx="16">
                  <c:v>236</c:v>
                </c:pt>
                <c:pt idx="17">
                  <c:v>2656</c:v>
                </c:pt>
                <c:pt idx="18">
                  <c:v>356</c:v>
                </c:pt>
                <c:pt idx="19">
                  <c:v>266</c:v>
                </c:pt>
                <c:pt idx="20">
                  <c:v>144</c:v>
                </c:pt>
                <c:pt idx="21">
                  <c:v>85</c:v>
                </c:pt>
                <c:pt idx="22">
                  <c:v>2349</c:v>
                </c:pt>
                <c:pt idx="23">
                  <c:v>108</c:v>
                </c:pt>
                <c:pt idx="24">
                  <c:v>159</c:v>
                </c:pt>
                <c:pt idx="25">
                  <c:v>188</c:v>
                </c:pt>
                <c:pt idx="26">
                  <c:v>5</c:v>
                </c:pt>
                <c:pt idx="27">
                  <c:v>-2744</c:v>
                </c:pt>
                <c:pt idx="28">
                  <c:v>-329</c:v>
                </c:pt>
                <c:pt idx="29">
                  <c:v>-99</c:v>
                </c:pt>
                <c:pt idx="30">
                  <c:v>-157</c:v>
                </c:pt>
                <c:pt idx="31">
                  <c:v>-89</c:v>
                </c:pt>
                <c:pt idx="32">
                  <c:v>-537</c:v>
                </c:pt>
                <c:pt idx="33">
                  <c:v>-176</c:v>
                </c:pt>
                <c:pt idx="34">
                  <c:v>-120</c:v>
                </c:pt>
                <c:pt idx="35">
                  <c:v>-157</c:v>
                </c:pt>
                <c:pt idx="36">
                  <c:v>-222</c:v>
                </c:pt>
                <c:pt idx="37">
                  <c:v>-2651</c:v>
                </c:pt>
                <c:pt idx="38">
                  <c:v>-654</c:v>
                </c:pt>
                <c:pt idx="39">
                  <c:v>-426</c:v>
                </c:pt>
                <c:pt idx="40">
                  <c:v>-130</c:v>
                </c:pt>
                <c:pt idx="41">
                  <c:v>-237</c:v>
                </c:pt>
                <c:pt idx="42">
                  <c:v>-890</c:v>
                </c:pt>
                <c:pt idx="43">
                  <c:v>-207</c:v>
                </c:pt>
                <c:pt idx="44">
                  <c:v>-213</c:v>
                </c:pt>
                <c:pt idx="45">
                  <c:v>-316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Hoja1!$CU$85:$CU$130</c:f>
              <c:numCache>
                <c:formatCode>General</c:formatCode>
                <c:ptCount val="46"/>
                <c:pt idx="0">
                  <c:v>31</c:v>
                </c:pt>
                <c:pt idx="1">
                  <c:v>12</c:v>
                </c:pt>
                <c:pt idx="2">
                  <c:v>169</c:v>
                </c:pt>
                <c:pt idx="3">
                  <c:v>7</c:v>
                </c:pt>
                <c:pt idx="4">
                  <c:v>35</c:v>
                </c:pt>
                <c:pt idx="5">
                  <c:v>96</c:v>
                </c:pt>
                <c:pt idx="6">
                  <c:v>54</c:v>
                </c:pt>
                <c:pt idx="7">
                  <c:v>1387</c:v>
                </c:pt>
                <c:pt idx="8">
                  <c:v>105</c:v>
                </c:pt>
                <c:pt idx="9">
                  <c:v>34</c:v>
                </c:pt>
                <c:pt idx="10">
                  <c:v>76</c:v>
                </c:pt>
                <c:pt idx="11">
                  <c:v>16</c:v>
                </c:pt>
                <c:pt idx="12">
                  <c:v>417</c:v>
                </c:pt>
                <c:pt idx="13">
                  <c:v>36</c:v>
                </c:pt>
                <c:pt idx="14">
                  <c:v>118</c:v>
                </c:pt>
                <c:pt idx="15">
                  <c:v>102</c:v>
                </c:pt>
                <c:pt idx="16">
                  <c:v>78</c:v>
                </c:pt>
                <c:pt idx="17">
                  <c:v>1563</c:v>
                </c:pt>
                <c:pt idx="18">
                  <c:v>5</c:v>
                </c:pt>
                <c:pt idx="19">
                  <c:v>-202</c:v>
                </c:pt>
                <c:pt idx="20">
                  <c:v>-22</c:v>
                </c:pt>
                <c:pt idx="21">
                  <c:v>56</c:v>
                </c:pt>
                <c:pt idx="22">
                  <c:v>61</c:v>
                </c:pt>
                <c:pt idx="23">
                  <c:v>19</c:v>
                </c:pt>
                <c:pt idx="24">
                  <c:v>-415</c:v>
                </c:pt>
                <c:pt idx="25">
                  <c:v>-29</c:v>
                </c:pt>
                <c:pt idx="26">
                  <c:v>-58</c:v>
                </c:pt>
                <c:pt idx="27">
                  <c:v>14</c:v>
                </c:pt>
                <c:pt idx="28">
                  <c:v>-40</c:v>
                </c:pt>
                <c:pt idx="29">
                  <c:v>-65</c:v>
                </c:pt>
                <c:pt idx="30">
                  <c:v>-403</c:v>
                </c:pt>
                <c:pt idx="31">
                  <c:v>-265</c:v>
                </c:pt>
                <c:pt idx="32">
                  <c:v>-63</c:v>
                </c:pt>
                <c:pt idx="33">
                  <c:v>-39</c:v>
                </c:pt>
                <c:pt idx="34">
                  <c:v>-29</c:v>
                </c:pt>
                <c:pt idx="35">
                  <c:v>-64</c:v>
                </c:pt>
                <c:pt idx="36">
                  <c:v>-35</c:v>
                </c:pt>
                <c:pt idx="37">
                  <c:v>-240</c:v>
                </c:pt>
                <c:pt idx="38">
                  <c:v>-77</c:v>
                </c:pt>
                <c:pt idx="39">
                  <c:v>-43</c:v>
                </c:pt>
                <c:pt idx="40">
                  <c:v>-106</c:v>
                </c:pt>
                <c:pt idx="41">
                  <c:v>-59</c:v>
                </c:pt>
                <c:pt idx="42">
                  <c:v>-312</c:v>
                </c:pt>
                <c:pt idx="43">
                  <c:v>-95</c:v>
                </c:pt>
                <c:pt idx="44">
                  <c:v>-42</c:v>
                </c:pt>
                <c:pt idx="45">
                  <c:v>-53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Hoja1!$BG$85:$BG$130</c:f>
              <c:numCache>
                <c:formatCode>General</c:formatCode>
                <c:ptCount val="46"/>
                <c:pt idx="0">
                  <c:v>449</c:v>
                </c:pt>
                <c:pt idx="1">
                  <c:v>349</c:v>
                </c:pt>
                <c:pt idx="2">
                  <c:v>1226</c:v>
                </c:pt>
                <c:pt idx="3">
                  <c:v>153</c:v>
                </c:pt>
                <c:pt idx="4">
                  <c:v>408</c:v>
                </c:pt>
                <c:pt idx="5">
                  <c:v>1916</c:v>
                </c:pt>
                <c:pt idx="6">
                  <c:v>1913</c:v>
                </c:pt>
                <c:pt idx="7">
                  <c:v>5341</c:v>
                </c:pt>
                <c:pt idx="8">
                  <c:v>1272</c:v>
                </c:pt>
                <c:pt idx="9">
                  <c:v>1498</c:v>
                </c:pt>
                <c:pt idx="10">
                  <c:v>357</c:v>
                </c:pt>
                <c:pt idx="11">
                  <c:v>1671</c:v>
                </c:pt>
                <c:pt idx="12">
                  <c:v>6404</c:v>
                </c:pt>
                <c:pt idx="13">
                  <c:v>2626</c:v>
                </c:pt>
                <c:pt idx="14">
                  <c:v>1902</c:v>
                </c:pt>
                <c:pt idx="15">
                  <c:v>1983</c:v>
                </c:pt>
                <c:pt idx="16">
                  <c:v>2931</c:v>
                </c:pt>
                <c:pt idx="17">
                  <c:v>19380</c:v>
                </c:pt>
                <c:pt idx="18">
                  <c:v>1665</c:v>
                </c:pt>
                <c:pt idx="19">
                  <c:v>1707</c:v>
                </c:pt>
                <c:pt idx="20">
                  <c:v>1749</c:v>
                </c:pt>
                <c:pt idx="21">
                  <c:v>2316</c:v>
                </c:pt>
                <c:pt idx="22">
                  <c:v>5294</c:v>
                </c:pt>
                <c:pt idx="23">
                  <c:v>196</c:v>
                </c:pt>
                <c:pt idx="24">
                  <c:v>1451</c:v>
                </c:pt>
                <c:pt idx="25">
                  <c:v>-1344</c:v>
                </c:pt>
                <c:pt idx="26">
                  <c:v>-1679</c:v>
                </c:pt>
                <c:pt idx="27">
                  <c:v>-6499</c:v>
                </c:pt>
                <c:pt idx="28">
                  <c:v>-2355</c:v>
                </c:pt>
                <c:pt idx="29">
                  <c:v>-2241</c:v>
                </c:pt>
                <c:pt idx="30">
                  <c:v>-2503</c:v>
                </c:pt>
                <c:pt idx="31">
                  <c:v>-3604</c:v>
                </c:pt>
                <c:pt idx="32">
                  <c:v>-9737</c:v>
                </c:pt>
                <c:pt idx="33">
                  <c:v>-9231</c:v>
                </c:pt>
                <c:pt idx="34">
                  <c:v>-2879</c:v>
                </c:pt>
                <c:pt idx="35">
                  <c:v>-1927</c:v>
                </c:pt>
                <c:pt idx="36">
                  <c:v>-2134</c:v>
                </c:pt>
                <c:pt idx="37">
                  <c:v>-9337</c:v>
                </c:pt>
                <c:pt idx="38">
                  <c:v>-1221</c:v>
                </c:pt>
                <c:pt idx="39">
                  <c:v>-2291</c:v>
                </c:pt>
                <c:pt idx="40">
                  <c:v>-1450</c:v>
                </c:pt>
                <c:pt idx="41">
                  <c:v>-2439</c:v>
                </c:pt>
                <c:pt idx="42">
                  <c:v>-8497</c:v>
                </c:pt>
                <c:pt idx="43">
                  <c:v>-1462</c:v>
                </c:pt>
                <c:pt idx="44">
                  <c:v>-1297</c:v>
                </c:pt>
                <c:pt idx="45">
                  <c:v>-663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5150592"/>
        <c:axId val="195152128"/>
      </c:barChart>
      <c:catAx>
        <c:axId val="195150592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5152128"/>
        <c:crosses val="autoZero"/>
        <c:auto val="1"/>
        <c:lblAlgn val="ctr"/>
        <c:lblOffset val="100"/>
        <c:noMultiLvlLbl val="0"/>
      </c:catAx>
      <c:valAx>
        <c:axId val="195152128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515059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4.1160031068973667E-2"/>
          <c:w val="0.78602869982248191"/>
          <c:h val="0.9160096834925702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Hoja1!$CQ$137:$CQ$189</c:f>
              <c:numCache>
                <c:formatCode>General</c:formatCode>
                <c:ptCount val="53"/>
                <c:pt idx="0">
                  <c:v>25</c:v>
                </c:pt>
                <c:pt idx="1">
                  <c:v>1</c:v>
                </c:pt>
                <c:pt idx="2">
                  <c:v>56</c:v>
                </c:pt>
                <c:pt idx="3">
                  <c:v>1</c:v>
                </c:pt>
                <c:pt idx="4">
                  <c:v>17</c:v>
                </c:pt>
                <c:pt idx="5">
                  <c:v>11</c:v>
                </c:pt>
                <c:pt idx="6">
                  <c:v>100</c:v>
                </c:pt>
                <c:pt idx="7">
                  <c:v>100</c:v>
                </c:pt>
                <c:pt idx="8">
                  <c:v>186</c:v>
                </c:pt>
                <c:pt idx="9">
                  <c:v>11</c:v>
                </c:pt>
                <c:pt idx="10">
                  <c:v>129</c:v>
                </c:pt>
                <c:pt idx="11">
                  <c:v>129</c:v>
                </c:pt>
                <c:pt idx="12">
                  <c:v>190</c:v>
                </c:pt>
                <c:pt idx="13">
                  <c:v>61</c:v>
                </c:pt>
                <c:pt idx="14">
                  <c:v>1349</c:v>
                </c:pt>
                <c:pt idx="15">
                  <c:v>138</c:v>
                </c:pt>
                <c:pt idx="16">
                  <c:v>295</c:v>
                </c:pt>
                <c:pt idx="17">
                  <c:v>157</c:v>
                </c:pt>
                <c:pt idx="18">
                  <c:v>1027</c:v>
                </c:pt>
                <c:pt idx="19">
                  <c:v>182</c:v>
                </c:pt>
                <c:pt idx="20">
                  <c:v>646</c:v>
                </c:pt>
                <c:pt idx="21">
                  <c:v>325</c:v>
                </c:pt>
                <c:pt idx="22">
                  <c:v>1234</c:v>
                </c:pt>
                <c:pt idx="23">
                  <c:v>152</c:v>
                </c:pt>
                <c:pt idx="24">
                  <c:v>544</c:v>
                </c:pt>
                <c:pt idx="25">
                  <c:v>-20</c:v>
                </c:pt>
                <c:pt idx="26">
                  <c:v>-509</c:v>
                </c:pt>
                <c:pt idx="27">
                  <c:v>-164</c:v>
                </c:pt>
                <c:pt idx="28">
                  <c:v>-343</c:v>
                </c:pt>
                <c:pt idx="29">
                  <c:v>-182</c:v>
                </c:pt>
                <c:pt idx="30">
                  <c:v>-1027</c:v>
                </c:pt>
                <c:pt idx="31">
                  <c:v>-169</c:v>
                </c:pt>
                <c:pt idx="32">
                  <c:v>-412</c:v>
                </c:pt>
                <c:pt idx="33">
                  <c:v>-116</c:v>
                </c:pt>
                <c:pt idx="34">
                  <c:v>-554</c:v>
                </c:pt>
                <c:pt idx="35">
                  <c:v>-125</c:v>
                </c:pt>
                <c:pt idx="36">
                  <c:v>-404</c:v>
                </c:pt>
                <c:pt idx="37">
                  <c:v>-84</c:v>
                </c:pt>
                <c:pt idx="38">
                  <c:v>-1216</c:v>
                </c:pt>
                <c:pt idx="39">
                  <c:v>-99</c:v>
                </c:pt>
                <c:pt idx="40">
                  <c:v>-1207</c:v>
                </c:pt>
                <c:pt idx="41">
                  <c:v>-117</c:v>
                </c:pt>
                <c:pt idx="42">
                  <c:v>-2310</c:v>
                </c:pt>
                <c:pt idx="43">
                  <c:v>-105</c:v>
                </c:pt>
                <c:pt idx="44">
                  <c:v>-393</c:v>
                </c:pt>
                <c:pt idx="45">
                  <c:v>-32</c:v>
                </c:pt>
                <c:pt idx="46">
                  <c:v>-215</c:v>
                </c:pt>
                <c:pt idx="47">
                  <c:v>-18</c:v>
                </c:pt>
                <c:pt idx="48">
                  <c:v>-656</c:v>
                </c:pt>
                <c:pt idx="49">
                  <c:v>-16</c:v>
                </c:pt>
                <c:pt idx="50">
                  <c:v>-404</c:v>
                </c:pt>
                <c:pt idx="51">
                  <c:v>-1</c:v>
                </c:pt>
                <c:pt idx="52">
                  <c:v>-18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Hoja1!$CS$137:$CS$189</c:f>
              <c:numCache>
                <c:formatCode>General</c:formatCode>
                <c:ptCount val="53"/>
                <c:pt idx="0">
                  <c:v>2</c:v>
                </c:pt>
                <c:pt idx="1">
                  <c:v>0</c:v>
                </c:pt>
                <c:pt idx="2">
                  <c:v>26</c:v>
                </c:pt>
                <c:pt idx="3">
                  <c:v>4</c:v>
                </c:pt>
                <c:pt idx="4">
                  <c:v>41</c:v>
                </c:pt>
                <c:pt idx="5">
                  <c:v>3</c:v>
                </c:pt>
                <c:pt idx="6">
                  <c:v>7</c:v>
                </c:pt>
                <c:pt idx="7">
                  <c:v>11</c:v>
                </c:pt>
                <c:pt idx="8">
                  <c:v>11</c:v>
                </c:pt>
                <c:pt idx="9">
                  <c:v>1</c:v>
                </c:pt>
                <c:pt idx="10">
                  <c:v>2</c:v>
                </c:pt>
                <c:pt idx="11">
                  <c:v>30</c:v>
                </c:pt>
                <c:pt idx="12">
                  <c:v>2</c:v>
                </c:pt>
                <c:pt idx="13">
                  <c:v>1</c:v>
                </c:pt>
                <c:pt idx="14">
                  <c:v>12</c:v>
                </c:pt>
                <c:pt idx="15">
                  <c:v>12</c:v>
                </c:pt>
                <c:pt idx="16">
                  <c:v>-2</c:v>
                </c:pt>
                <c:pt idx="17">
                  <c:v>2</c:v>
                </c:pt>
                <c:pt idx="18">
                  <c:v>6</c:v>
                </c:pt>
                <c:pt idx="19">
                  <c:v>0</c:v>
                </c:pt>
                <c:pt idx="20">
                  <c:v>-2</c:v>
                </c:pt>
                <c:pt idx="21">
                  <c:v>-2</c:v>
                </c:pt>
                <c:pt idx="22">
                  <c:v>9</c:v>
                </c:pt>
                <c:pt idx="23">
                  <c:v>-1</c:v>
                </c:pt>
                <c:pt idx="24">
                  <c:v>-2</c:v>
                </c:pt>
                <c:pt idx="25">
                  <c:v>7</c:v>
                </c:pt>
                <c:pt idx="26">
                  <c:v>10</c:v>
                </c:pt>
                <c:pt idx="27">
                  <c:v>0</c:v>
                </c:pt>
                <c:pt idx="28">
                  <c:v>4</c:v>
                </c:pt>
                <c:pt idx="29">
                  <c:v>0</c:v>
                </c:pt>
                <c:pt idx="30">
                  <c:v>-20</c:v>
                </c:pt>
                <c:pt idx="31">
                  <c:v>-2</c:v>
                </c:pt>
                <c:pt idx="32">
                  <c:v>-11</c:v>
                </c:pt>
                <c:pt idx="33">
                  <c:v>-2</c:v>
                </c:pt>
                <c:pt idx="34">
                  <c:v>0</c:v>
                </c:pt>
                <c:pt idx="35">
                  <c:v>0</c:v>
                </c:pt>
                <c:pt idx="36">
                  <c:v>-3</c:v>
                </c:pt>
                <c:pt idx="37">
                  <c:v>-1</c:v>
                </c:pt>
                <c:pt idx="38">
                  <c:v>-31</c:v>
                </c:pt>
                <c:pt idx="39">
                  <c:v>-2</c:v>
                </c:pt>
                <c:pt idx="40">
                  <c:v>-4</c:v>
                </c:pt>
                <c:pt idx="41">
                  <c:v>0</c:v>
                </c:pt>
                <c:pt idx="42">
                  <c:v>-11</c:v>
                </c:pt>
                <c:pt idx="43">
                  <c:v>-3</c:v>
                </c:pt>
                <c:pt idx="44">
                  <c:v>0</c:v>
                </c:pt>
                <c:pt idx="45">
                  <c:v>0</c:v>
                </c:pt>
                <c:pt idx="46">
                  <c:v>-26</c:v>
                </c:pt>
                <c:pt idx="47">
                  <c:v>-3</c:v>
                </c:pt>
                <c:pt idx="48">
                  <c:v>-2</c:v>
                </c:pt>
                <c:pt idx="49">
                  <c:v>-3</c:v>
                </c:pt>
                <c:pt idx="50">
                  <c:v>-7</c:v>
                </c:pt>
                <c:pt idx="51">
                  <c:v>-1</c:v>
                </c:pt>
                <c:pt idx="52">
                  <c:v>-4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Hoja1!$CU$137:$CU$189</c:f>
              <c:numCache>
                <c:formatCode>General</c:formatCode>
                <c:ptCount val="53"/>
                <c:pt idx="0">
                  <c:v>2</c:v>
                </c:pt>
                <c:pt idx="1">
                  <c:v>2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2</c:v>
                </c:pt>
                <c:pt idx="12">
                  <c:v>5</c:v>
                </c:pt>
                <c:pt idx="13">
                  <c:v>5</c:v>
                </c:pt>
                <c:pt idx="14">
                  <c:v>8</c:v>
                </c:pt>
                <c:pt idx="15">
                  <c:v>4</c:v>
                </c:pt>
                <c:pt idx="16">
                  <c:v>0</c:v>
                </c:pt>
                <c:pt idx="17">
                  <c:v>7</c:v>
                </c:pt>
                <c:pt idx="18">
                  <c:v>7</c:v>
                </c:pt>
                <c:pt idx="19">
                  <c:v>5</c:v>
                </c:pt>
                <c:pt idx="20">
                  <c:v>7</c:v>
                </c:pt>
                <c:pt idx="21">
                  <c:v>5</c:v>
                </c:pt>
                <c:pt idx="22">
                  <c:v>7</c:v>
                </c:pt>
                <c:pt idx="23">
                  <c:v>1</c:v>
                </c:pt>
                <c:pt idx="24">
                  <c:v>10</c:v>
                </c:pt>
                <c:pt idx="25">
                  <c:v>-1</c:v>
                </c:pt>
                <c:pt idx="26">
                  <c:v>1</c:v>
                </c:pt>
                <c:pt idx="27">
                  <c:v>0</c:v>
                </c:pt>
                <c:pt idx="28">
                  <c:v>-2</c:v>
                </c:pt>
                <c:pt idx="29">
                  <c:v>0</c:v>
                </c:pt>
                <c:pt idx="30">
                  <c:v>-6</c:v>
                </c:pt>
                <c:pt idx="31">
                  <c:v>2</c:v>
                </c:pt>
                <c:pt idx="32">
                  <c:v>2</c:v>
                </c:pt>
                <c:pt idx="33">
                  <c:v>-1</c:v>
                </c:pt>
                <c:pt idx="34">
                  <c:v>5</c:v>
                </c:pt>
                <c:pt idx="35">
                  <c:v>0</c:v>
                </c:pt>
                <c:pt idx="36">
                  <c:v>-1</c:v>
                </c:pt>
                <c:pt idx="37">
                  <c:v>-3</c:v>
                </c:pt>
                <c:pt idx="38">
                  <c:v>-20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-2</c:v>
                </c:pt>
                <c:pt idx="45">
                  <c:v>0</c:v>
                </c:pt>
                <c:pt idx="46">
                  <c:v>-6</c:v>
                </c:pt>
                <c:pt idx="47">
                  <c:v>2</c:v>
                </c:pt>
                <c:pt idx="48">
                  <c:v>-3</c:v>
                </c:pt>
                <c:pt idx="49">
                  <c:v>-2</c:v>
                </c:pt>
                <c:pt idx="50">
                  <c:v>-6</c:v>
                </c:pt>
                <c:pt idx="51">
                  <c:v>-5</c:v>
                </c:pt>
                <c:pt idx="52">
                  <c:v>-6</c:v>
                </c:pt>
              </c:numCache>
            </c:numRef>
          </c:val>
        </c:ser>
        <c:ser>
          <c:idx val="3"/>
          <c:order val="3"/>
          <c:tx>
            <c:v>Otros</c:v>
          </c:tx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Hoja1!$BG$137:$BG$189</c:f>
              <c:numCache>
                <c:formatCode>General</c:formatCode>
                <c:ptCount val="53"/>
                <c:pt idx="0">
                  <c:v>9</c:v>
                </c:pt>
                <c:pt idx="1">
                  <c:v>1</c:v>
                </c:pt>
                <c:pt idx="2">
                  <c:v>20</c:v>
                </c:pt>
                <c:pt idx="3">
                  <c:v>11</c:v>
                </c:pt>
                <c:pt idx="4">
                  <c:v>15</c:v>
                </c:pt>
                <c:pt idx="5">
                  <c:v>8</c:v>
                </c:pt>
                <c:pt idx="6">
                  <c:v>74</c:v>
                </c:pt>
                <c:pt idx="7">
                  <c:v>2</c:v>
                </c:pt>
                <c:pt idx="8">
                  <c:v>25</c:v>
                </c:pt>
                <c:pt idx="9">
                  <c:v>14</c:v>
                </c:pt>
                <c:pt idx="10">
                  <c:v>265</c:v>
                </c:pt>
                <c:pt idx="11">
                  <c:v>-1</c:v>
                </c:pt>
                <c:pt idx="12">
                  <c:v>51</c:v>
                </c:pt>
                <c:pt idx="13">
                  <c:v>2</c:v>
                </c:pt>
                <c:pt idx="14">
                  <c:v>47</c:v>
                </c:pt>
                <c:pt idx="15">
                  <c:v>14</c:v>
                </c:pt>
                <c:pt idx="16">
                  <c:v>38</c:v>
                </c:pt>
                <c:pt idx="17">
                  <c:v>37</c:v>
                </c:pt>
                <c:pt idx="18">
                  <c:v>73</c:v>
                </c:pt>
                <c:pt idx="19">
                  <c:v>90</c:v>
                </c:pt>
                <c:pt idx="20">
                  <c:v>16</c:v>
                </c:pt>
                <c:pt idx="21">
                  <c:v>-47</c:v>
                </c:pt>
                <c:pt idx="22">
                  <c:v>413</c:v>
                </c:pt>
                <c:pt idx="23">
                  <c:v>14</c:v>
                </c:pt>
                <c:pt idx="24">
                  <c:v>0</c:v>
                </c:pt>
                <c:pt idx="25">
                  <c:v>5</c:v>
                </c:pt>
                <c:pt idx="26">
                  <c:v>-12</c:v>
                </c:pt>
                <c:pt idx="27">
                  <c:v>-10</c:v>
                </c:pt>
                <c:pt idx="28">
                  <c:v>-16</c:v>
                </c:pt>
                <c:pt idx="29">
                  <c:v>-5</c:v>
                </c:pt>
                <c:pt idx="30">
                  <c:v>-156</c:v>
                </c:pt>
                <c:pt idx="31">
                  <c:v>-5</c:v>
                </c:pt>
                <c:pt idx="32">
                  <c:v>-2</c:v>
                </c:pt>
                <c:pt idx="33">
                  <c:v>-14</c:v>
                </c:pt>
                <c:pt idx="34">
                  <c:v>-79</c:v>
                </c:pt>
                <c:pt idx="35">
                  <c:v>-11</c:v>
                </c:pt>
                <c:pt idx="36">
                  <c:v>-62</c:v>
                </c:pt>
                <c:pt idx="37">
                  <c:v>-21</c:v>
                </c:pt>
                <c:pt idx="38">
                  <c:v>-39</c:v>
                </c:pt>
                <c:pt idx="39">
                  <c:v>-26</c:v>
                </c:pt>
                <c:pt idx="40">
                  <c:v>-14</c:v>
                </c:pt>
                <c:pt idx="41">
                  <c:v>-5</c:v>
                </c:pt>
                <c:pt idx="42">
                  <c:v>-133</c:v>
                </c:pt>
                <c:pt idx="43">
                  <c:v>-4</c:v>
                </c:pt>
                <c:pt idx="44">
                  <c:v>-74</c:v>
                </c:pt>
                <c:pt idx="45">
                  <c:v>-16</c:v>
                </c:pt>
                <c:pt idx="46">
                  <c:v>-648</c:v>
                </c:pt>
                <c:pt idx="47">
                  <c:v>-10</c:v>
                </c:pt>
                <c:pt idx="48">
                  <c:v>-27</c:v>
                </c:pt>
                <c:pt idx="49">
                  <c:v>-7</c:v>
                </c:pt>
                <c:pt idx="50">
                  <c:v>-59</c:v>
                </c:pt>
                <c:pt idx="51">
                  <c:v>-50</c:v>
                </c:pt>
                <c:pt idx="52">
                  <c:v>-47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5256704"/>
        <c:axId val="195258240"/>
      </c:barChart>
      <c:catAx>
        <c:axId val="195256704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5258240"/>
        <c:crosses val="autoZero"/>
        <c:auto val="1"/>
        <c:lblAlgn val="ctr"/>
        <c:lblOffset val="100"/>
        <c:noMultiLvlLbl val="0"/>
      </c:catAx>
      <c:valAx>
        <c:axId val="195258240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525670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DEX (Cientos)</a:t>
            </a:r>
          </a:p>
        </c:rich>
      </c:tx>
      <c:layout>
        <c:manualLayout>
          <c:xMode val="edge"/>
          <c:yMode val="edge"/>
          <c:x val="0.15853868497198109"/>
          <c:y val="2.139318424829907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812345723710553"/>
          <c:y val="5.0076844939373685E-2"/>
          <c:w val="0.74971503472204115"/>
          <c:h val="0.8783528502350357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250506</c:v>
                </c:pt>
              </c:strCache>
            </c:strRef>
          </c:tx>
          <c:invertIfNegative val="0"/>
          <c:cat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cat>
          <c:val>
            <c:numRef>
              <c:f>Hoja1!$CK$4:$CK$38</c:f>
              <c:numCache>
                <c:formatCode>General</c:formatCode>
                <c:ptCount val="35"/>
                <c:pt idx="0">
                  <c:v>-100</c:v>
                </c:pt>
                <c:pt idx="1">
                  <c:v>-100</c:v>
                </c:pt>
                <c:pt idx="2">
                  <c:v>-1000</c:v>
                </c:pt>
                <c:pt idx="3">
                  <c:v>0</c:v>
                </c:pt>
                <c:pt idx="4">
                  <c:v>-200</c:v>
                </c:pt>
                <c:pt idx="5">
                  <c:v>-1300</c:v>
                </c:pt>
                <c:pt idx="6">
                  <c:v>-2754.9999999999995</c:v>
                </c:pt>
                <c:pt idx="7">
                  <c:v>-13900</c:v>
                </c:pt>
                <c:pt idx="8">
                  <c:v>-2100</c:v>
                </c:pt>
                <c:pt idx="9">
                  <c:v>-3894.9999999999995</c:v>
                </c:pt>
                <c:pt idx="10">
                  <c:v>-16054.999999999998</c:v>
                </c:pt>
                <c:pt idx="11">
                  <c:v>-9500</c:v>
                </c:pt>
                <c:pt idx="12">
                  <c:v>-110295</c:v>
                </c:pt>
                <c:pt idx="13">
                  <c:v>-102409.99999999999</c:v>
                </c:pt>
                <c:pt idx="14">
                  <c:v>-70585</c:v>
                </c:pt>
                <c:pt idx="15">
                  <c:v>-128272</c:v>
                </c:pt>
                <c:pt idx="16">
                  <c:v>-418218</c:v>
                </c:pt>
                <c:pt idx="17">
                  <c:v>-486250</c:v>
                </c:pt>
                <c:pt idx="18">
                  <c:v>-354857.99999999994</c:v>
                </c:pt>
                <c:pt idx="19">
                  <c:v>-637491</c:v>
                </c:pt>
                <c:pt idx="20">
                  <c:v>-410899.99999999994</c:v>
                </c:pt>
                <c:pt idx="21">
                  <c:v>-352053</c:v>
                </c:pt>
                <c:pt idx="22">
                  <c:v>-1173825</c:v>
                </c:pt>
                <c:pt idx="23">
                  <c:v>-171092</c:v>
                </c:pt>
                <c:pt idx="24">
                  <c:v>66368</c:v>
                </c:pt>
                <c:pt idx="25">
                  <c:v>38340</c:v>
                </c:pt>
                <c:pt idx="26">
                  <c:v>33058</c:v>
                </c:pt>
                <c:pt idx="27">
                  <c:v>153764</c:v>
                </c:pt>
                <c:pt idx="28">
                  <c:v>152027</c:v>
                </c:pt>
                <c:pt idx="29">
                  <c:v>54938</c:v>
                </c:pt>
                <c:pt idx="30">
                  <c:v>78510</c:v>
                </c:pt>
                <c:pt idx="31">
                  <c:v>49345</c:v>
                </c:pt>
                <c:pt idx="32">
                  <c:v>71200</c:v>
                </c:pt>
                <c:pt idx="33">
                  <c:v>29600</c:v>
                </c:pt>
                <c:pt idx="34">
                  <c:v>41300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val>
            <c:numRef>
              <c:f>Hoja1!$CM$4:$CM$38</c:f>
              <c:numCache>
                <c:formatCode>General</c:formatCode>
                <c:ptCount val="35"/>
                <c:pt idx="0">
                  <c:v>2524</c:v>
                </c:pt>
                <c:pt idx="1">
                  <c:v>2032</c:v>
                </c:pt>
                <c:pt idx="2">
                  <c:v>7077</c:v>
                </c:pt>
                <c:pt idx="3">
                  <c:v>15812</c:v>
                </c:pt>
                <c:pt idx="4">
                  <c:v>1262</c:v>
                </c:pt>
                <c:pt idx="5">
                  <c:v>3015.0000000000018</c:v>
                </c:pt>
                <c:pt idx="6">
                  <c:v>7426.0000000000009</c:v>
                </c:pt>
                <c:pt idx="7">
                  <c:v>5474</c:v>
                </c:pt>
                <c:pt idx="8">
                  <c:v>-4464</c:v>
                </c:pt>
                <c:pt idx="9">
                  <c:v>23913.999999999996</c:v>
                </c:pt>
                <c:pt idx="10">
                  <c:v>28047</c:v>
                </c:pt>
                <c:pt idx="11">
                  <c:v>24162</c:v>
                </c:pt>
                <c:pt idx="12">
                  <c:v>100330</c:v>
                </c:pt>
                <c:pt idx="13">
                  <c:v>16389</c:v>
                </c:pt>
                <c:pt idx="14">
                  <c:v>-84420</c:v>
                </c:pt>
                <c:pt idx="15">
                  <c:v>-52575</c:v>
                </c:pt>
                <c:pt idx="16">
                  <c:v>-56300</c:v>
                </c:pt>
                <c:pt idx="17">
                  <c:v>-195645</c:v>
                </c:pt>
                <c:pt idx="18">
                  <c:v>-43734.000000000015</c:v>
                </c:pt>
                <c:pt idx="19">
                  <c:v>-99309</c:v>
                </c:pt>
                <c:pt idx="20">
                  <c:v>-49242</c:v>
                </c:pt>
                <c:pt idx="21">
                  <c:v>-63452.000000000015</c:v>
                </c:pt>
                <c:pt idx="22">
                  <c:v>-68673.000000000058</c:v>
                </c:pt>
                <c:pt idx="23">
                  <c:v>-45300</c:v>
                </c:pt>
                <c:pt idx="24">
                  <c:v>-40864.999999999985</c:v>
                </c:pt>
                <c:pt idx="25">
                  <c:v>-120169</c:v>
                </c:pt>
                <c:pt idx="26">
                  <c:v>18866</c:v>
                </c:pt>
                <c:pt idx="27">
                  <c:v>92568</c:v>
                </c:pt>
                <c:pt idx="28">
                  <c:v>-16534.999999999993</c:v>
                </c:pt>
                <c:pt idx="29">
                  <c:v>13368</c:v>
                </c:pt>
                <c:pt idx="30">
                  <c:v>-89110</c:v>
                </c:pt>
                <c:pt idx="31">
                  <c:v>50220</c:v>
                </c:pt>
                <c:pt idx="32">
                  <c:v>90880</c:v>
                </c:pt>
                <c:pt idx="33">
                  <c:v>-5569</c:v>
                </c:pt>
                <c:pt idx="34">
                  <c:v>36486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val>
            <c:numRef>
              <c:f>Hoja1!$CO$4:$CO$38</c:f>
              <c:numCache>
                <c:formatCode>General</c:formatCode>
                <c:ptCount val="35"/>
                <c:pt idx="0">
                  <c:v>34864</c:v>
                </c:pt>
                <c:pt idx="1">
                  <c:v>50252</c:v>
                </c:pt>
                <c:pt idx="2">
                  <c:v>266028</c:v>
                </c:pt>
                <c:pt idx="3">
                  <c:v>38036</c:v>
                </c:pt>
                <c:pt idx="4">
                  <c:v>118795</c:v>
                </c:pt>
                <c:pt idx="5">
                  <c:v>61416</c:v>
                </c:pt>
                <c:pt idx="6">
                  <c:v>54252</c:v>
                </c:pt>
                <c:pt idx="7">
                  <c:v>1010112</c:v>
                </c:pt>
                <c:pt idx="8">
                  <c:v>30147</c:v>
                </c:pt>
                <c:pt idx="9">
                  <c:v>39323</c:v>
                </c:pt>
                <c:pt idx="10">
                  <c:v>19362</c:v>
                </c:pt>
                <c:pt idx="11">
                  <c:v>10181</c:v>
                </c:pt>
                <c:pt idx="12">
                  <c:v>-329055.00000000012</c:v>
                </c:pt>
                <c:pt idx="13">
                  <c:v>-28226.999999999985</c:v>
                </c:pt>
                <c:pt idx="14">
                  <c:v>60520</c:v>
                </c:pt>
                <c:pt idx="15">
                  <c:v>-60518.000000000044</c:v>
                </c:pt>
                <c:pt idx="16">
                  <c:v>-4530</c:v>
                </c:pt>
                <c:pt idx="17">
                  <c:v>-33007</c:v>
                </c:pt>
                <c:pt idx="18">
                  <c:v>37117</c:v>
                </c:pt>
                <c:pt idx="19">
                  <c:v>59980</c:v>
                </c:pt>
                <c:pt idx="20">
                  <c:v>59910</c:v>
                </c:pt>
                <c:pt idx="21">
                  <c:v>115512</c:v>
                </c:pt>
                <c:pt idx="22">
                  <c:v>-1265011</c:v>
                </c:pt>
                <c:pt idx="23">
                  <c:v>88970</c:v>
                </c:pt>
                <c:pt idx="24">
                  <c:v>451373.00000000012</c:v>
                </c:pt>
                <c:pt idx="25">
                  <c:v>-298105</c:v>
                </c:pt>
                <c:pt idx="26">
                  <c:v>16278.999999999985</c:v>
                </c:pt>
                <c:pt idx="27">
                  <c:v>-1571377.9999999995</c:v>
                </c:pt>
                <c:pt idx="28">
                  <c:v>34484.999999999985</c:v>
                </c:pt>
                <c:pt idx="29">
                  <c:v>95822</c:v>
                </c:pt>
                <c:pt idx="30">
                  <c:v>-30872</c:v>
                </c:pt>
                <c:pt idx="31">
                  <c:v>380942.00000000006</c:v>
                </c:pt>
                <c:pt idx="32">
                  <c:v>120784</c:v>
                </c:pt>
                <c:pt idx="33">
                  <c:v>186378.00000000006</c:v>
                </c:pt>
                <c:pt idx="34">
                  <c:v>268889.99999999994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5295872"/>
        <c:axId val="195297664"/>
      </c:barChart>
      <c:catAx>
        <c:axId val="195295872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5297664"/>
        <c:crosses val="autoZero"/>
        <c:auto val="1"/>
        <c:lblAlgn val="ctr"/>
        <c:lblOffset val="100"/>
        <c:noMultiLvlLbl val="0"/>
      </c:catAx>
      <c:valAx>
        <c:axId val="195297664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5295872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943898420486385E-2"/>
          <c:y val="7.9900036391391024E-2"/>
          <c:w val="0.83805372633198372"/>
          <c:h val="0.881544210709374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Hoja1!$CK$45:$CK$79</c:f>
              <c:numCache>
                <c:formatCode>General</c:formatCode>
                <c:ptCount val="35"/>
                <c:pt idx="0">
                  <c:v>-1900</c:v>
                </c:pt>
                <c:pt idx="1">
                  <c:v>-95</c:v>
                </c:pt>
                <c:pt idx="2">
                  <c:v>-1709.9999999999998</c:v>
                </c:pt>
                <c:pt idx="3">
                  <c:v>0</c:v>
                </c:pt>
                <c:pt idx="4">
                  <c:v>-3894.9999999999995</c:v>
                </c:pt>
                <c:pt idx="5">
                  <c:v>-380</c:v>
                </c:pt>
                <c:pt idx="6">
                  <c:v>-11115</c:v>
                </c:pt>
                <c:pt idx="7">
                  <c:v>-3704.9999999999995</c:v>
                </c:pt>
                <c:pt idx="8">
                  <c:v>-14725</c:v>
                </c:pt>
                <c:pt idx="9">
                  <c:v>-34295</c:v>
                </c:pt>
                <c:pt idx="10">
                  <c:v>-10830</c:v>
                </c:pt>
                <c:pt idx="11">
                  <c:v>-40279.999999999993</c:v>
                </c:pt>
                <c:pt idx="12">
                  <c:v>-128700</c:v>
                </c:pt>
                <c:pt idx="13">
                  <c:v>-66913</c:v>
                </c:pt>
                <c:pt idx="14">
                  <c:v>-247473</c:v>
                </c:pt>
                <c:pt idx="15">
                  <c:v>-381186</c:v>
                </c:pt>
                <c:pt idx="16">
                  <c:v>-263410</c:v>
                </c:pt>
                <c:pt idx="17">
                  <c:v>-705385</c:v>
                </c:pt>
                <c:pt idx="18">
                  <c:v>-255982.99999999997</c:v>
                </c:pt>
                <c:pt idx="19">
                  <c:v>-210610</c:v>
                </c:pt>
                <c:pt idx="20">
                  <c:v>-182065</c:v>
                </c:pt>
                <c:pt idx="21">
                  <c:v>-26350.000000000007</c:v>
                </c:pt>
                <c:pt idx="22">
                  <c:v>50147</c:v>
                </c:pt>
                <c:pt idx="23">
                  <c:v>12609</c:v>
                </c:pt>
                <c:pt idx="24">
                  <c:v>20396</c:v>
                </c:pt>
                <c:pt idx="25">
                  <c:v>11100.999999999998</c:v>
                </c:pt>
                <c:pt idx="26">
                  <c:v>17348</c:v>
                </c:pt>
                <c:pt idx="27">
                  <c:v>33927</c:v>
                </c:pt>
                <c:pt idx="28">
                  <c:v>18304</c:v>
                </c:pt>
                <c:pt idx="29">
                  <c:v>30500</c:v>
                </c:pt>
                <c:pt idx="30">
                  <c:v>25100</c:v>
                </c:pt>
                <c:pt idx="31">
                  <c:v>20800</c:v>
                </c:pt>
                <c:pt idx="32">
                  <c:v>38400</c:v>
                </c:pt>
                <c:pt idx="33">
                  <c:v>16400</c:v>
                </c:pt>
                <c:pt idx="34">
                  <c:v>17919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Hoja1!$CM$45:$CM$79</c:f>
              <c:numCache>
                <c:formatCode>General</c:formatCode>
                <c:ptCount val="35"/>
                <c:pt idx="0">
                  <c:v>4130</c:v>
                </c:pt>
                <c:pt idx="1">
                  <c:v>5312</c:v>
                </c:pt>
                <c:pt idx="2">
                  <c:v>41506</c:v>
                </c:pt>
                <c:pt idx="3">
                  <c:v>5672</c:v>
                </c:pt>
                <c:pt idx="4">
                  <c:v>2764</c:v>
                </c:pt>
                <c:pt idx="5">
                  <c:v>9474</c:v>
                </c:pt>
                <c:pt idx="6">
                  <c:v>3695.9999999999995</c:v>
                </c:pt>
                <c:pt idx="7">
                  <c:v>-28260</c:v>
                </c:pt>
                <c:pt idx="8">
                  <c:v>9536</c:v>
                </c:pt>
                <c:pt idx="9">
                  <c:v>2453</c:v>
                </c:pt>
                <c:pt idx="10">
                  <c:v>7397</c:v>
                </c:pt>
                <c:pt idx="11">
                  <c:v>-25715</c:v>
                </c:pt>
                <c:pt idx="12">
                  <c:v>-20430.000000000029</c:v>
                </c:pt>
                <c:pt idx="13">
                  <c:v>-80410</c:v>
                </c:pt>
                <c:pt idx="14">
                  <c:v>-59461.999999999985</c:v>
                </c:pt>
                <c:pt idx="15">
                  <c:v>-84567.000000000015</c:v>
                </c:pt>
                <c:pt idx="16">
                  <c:v>-26141</c:v>
                </c:pt>
                <c:pt idx="17">
                  <c:v>-165619.99999999994</c:v>
                </c:pt>
                <c:pt idx="18">
                  <c:v>-155976</c:v>
                </c:pt>
                <c:pt idx="19">
                  <c:v>-27448.000000000007</c:v>
                </c:pt>
                <c:pt idx="20">
                  <c:v>-111712</c:v>
                </c:pt>
                <c:pt idx="21">
                  <c:v>28913</c:v>
                </c:pt>
                <c:pt idx="22">
                  <c:v>-82356</c:v>
                </c:pt>
                <c:pt idx="23">
                  <c:v>-44091</c:v>
                </c:pt>
                <c:pt idx="24">
                  <c:v>304</c:v>
                </c:pt>
                <c:pt idx="25">
                  <c:v>16986.000000000007</c:v>
                </c:pt>
                <c:pt idx="26">
                  <c:v>12431</c:v>
                </c:pt>
                <c:pt idx="27">
                  <c:v>110283</c:v>
                </c:pt>
                <c:pt idx="28">
                  <c:v>13455</c:v>
                </c:pt>
                <c:pt idx="29">
                  <c:v>70200</c:v>
                </c:pt>
                <c:pt idx="30">
                  <c:v>66853</c:v>
                </c:pt>
                <c:pt idx="31">
                  <c:v>57840</c:v>
                </c:pt>
                <c:pt idx="32">
                  <c:v>73172</c:v>
                </c:pt>
                <c:pt idx="33">
                  <c:v>41620.999999999985</c:v>
                </c:pt>
                <c:pt idx="34">
                  <c:v>70355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cat>
          <c:val>
            <c:numRef>
              <c:f>Hoja1!$CO$45:$CO$79</c:f>
              <c:numCache>
                <c:formatCode>General</c:formatCode>
                <c:ptCount val="35"/>
                <c:pt idx="0">
                  <c:v>33021</c:v>
                </c:pt>
                <c:pt idx="1">
                  <c:v>34056</c:v>
                </c:pt>
                <c:pt idx="2">
                  <c:v>712317</c:v>
                </c:pt>
                <c:pt idx="3">
                  <c:v>2610</c:v>
                </c:pt>
                <c:pt idx="4">
                  <c:v>6800</c:v>
                </c:pt>
                <c:pt idx="5">
                  <c:v>2296</c:v>
                </c:pt>
                <c:pt idx="6">
                  <c:v>890</c:v>
                </c:pt>
                <c:pt idx="7">
                  <c:v>744375</c:v>
                </c:pt>
                <c:pt idx="8">
                  <c:v>1595</c:v>
                </c:pt>
                <c:pt idx="9">
                  <c:v>2844.9999999999995</c:v>
                </c:pt>
                <c:pt idx="10">
                  <c:v>2284</c:v>
                </c:pt>
                <c:pt idx="11">
                  <c:v>1531</c:v>
                </c:pt>
                <c:pt idx="12">
                  <c:v>1220650</c:v>
                </c:pt>
                <c:pt idx="13">
                  <c:v>-1265.0000000000009</c:v>
                </c:pt>
                <c:pt idx="14">
                  <c:v>8792</c:v>
                </c:pt>
                <c:pt idx="15">
                  <c:v>5942</c:v>
                </c:pt>
                <c:pt idx="16">
                  <c:v>-1121.0000000000018</c:v>
                </c:pt>
                <c:pt idx="17">
                  <c:v>439794.99999999988</c:v>
                </c:pt>
                <c:pt idx="18">
                  <c:v>-12914.000000000002</c:v>
                </c:pt>
                <c:pt idx="19">
                  <c:v>-14443</c:v>
                </c:pt>
                <c:pt idx="20">
                  <c:v>-2509</c:v>
                </c:pt>
                <c:pt idx="21">
                  <c:v>-2455</c:v>
                </c:pt>
                <c:pt idx="22">
                  <c:v>529910</c:v>
                </c:pt>
                <c:pt idx="23">
                  <c:v>-6547</c:v>
                </c:pt>
                <c:pt idx="24">
                  <c:v>7538</c:v>
                </c:pt>
                <c:pt idx="25">
                  <c:v>-2500</c:v>
                </c:pt>
                <c:pt idx="26">
                  <c:v>-3928</c:v>
                </c:pt>
                <c:pt idx="27">
                  <c:v>1133802.0000000002</c:v>
                </c:pt>
                <c:pt idx="28">
                  <c:v>3225.0000000000005</c:v>
                </c:pt>
                <c:pt idx="29">
                  <c:v>-1680.0000000000002</c:v>
                </c:pt>
                <c:pt idx="30">
                  <c:v>-2846</c:v>
                </c:pt>
                <c:pt idx="31">
                  <c:v>-1730</c:v>
                </c:pt>
                <c:pt idx="32">
                  <c:v>1820147</c:v>
                </c:pt>
                <c:pt idx="33">
                  <c:v>43106</c:v>
                </c:pt>
                <c:pt idx="34">
                  <c:v>95110.000000000015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5324544"/>
        <c:axId val="195330432"/>
      </c:barChart>
      <c:catAx>
        <c:axId val="195324544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5330432"/>
        <c:crosses val="autoZero"/>
        <c:auto val="1"/>
        <c:lblAlgn val="ctr"/>
        <c:lblOffset val="100"/>
        <c:noMultiLvlLbl val="0"/>
      </c:catAx>
      <c:valAx>
        <c:axId val="195330432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5324544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480939657863116E-2"/>
          <c:y val="7.2241743410779921E-2"/>
          <c:w val="0.83221581465143679"/>
          <c:h val="0.882789681548643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Hoja1!$CK$85:$CK$130</c:f>
              <c:numCache>
                <c:formatCode>General</c:formatCode>
                <c:ptCount val="46"/>
                <c:pt idx="0">
                  <c:v>0</c:v>
                </c:pt>
                <c:pt idx="1">
                  <c:v>0</c:v>
                </c:pt>
                <c:pt idx="2">
                  <c:v>-16100</c:v>
                </c:pt>
                <c:pt idx="3">
                  <c:v>0</c:v>
                </c:pt>
                <c:pt idx="4">
                  <c:v>0</c:v>
                </c:pt>
                <c:pt idx="5">
                  <c:v>-1000</c:v>
                </c:pt>
                <c:pt idx="6">
                  <c:v>-900</c:v>
                </c:pt>
                <c:pt idx="7">
                  <c:v>-14200</c:v>
                </c:pt>
                <c:pt idx="8">
                  <c:v>-3400</c:v>
                </c:pt>
                <c:pt idx="9">
                  <c:v>-35300</c:v>
                </c:pt>
                <c:pt idx="10">
                  <c:v>-63200</c:v>
                </c:pt>
                <c:pt idx="11">
                  <c:v>-13800</c:v>
                </c:pt>
                <c:pt idx="12">
                  <c:v>-49300</c:v>
                </c:pt>
                <c:pt idx="13">
                  <c:v>-5200</c:v>
                </c:pt>
                <c:pt idx="14">
                  <c:v>-4700</c:v>
                </c:pt>
                <c:pt idx="15">
                  <c:v>-4100</c:v>
                </c:pt>
                <c:pt idx="16">
                  <c:v>-4200</c:v>
                </c:pt>
                <c:pt idx="17">
                  <c:v>-35000</c:v>
                </c:pt>
                <c:pt idx="18">
                  <c:v>-23800</c:v>
                </c:pt>
                <c:pt idx="19">
                  <c:v>-29300</c:v>
                </c:pt>
                <c:pt idx="20">
                  <c:v>-50400</c:v>
                </c:pt>
                <c:pt idx="21">
                  <c:v>-64100</c:v>
                </c:pt>
                <c:pt idx="22">
                  <c:v>-264700</c:v>
                </c:pt>
                <c:pt idx="23">
                  <c:v>-115490</c:v>
                </c:pt>
                <c:pt idx="24">
                  <c:v>-50333</c:v>
                </c:pt>
                <c:pt idx="25">
                  <c:v>-105379</c:v>
                </c:pt>
                <c:pt idx="26">
                  <c:v>-123340</c:v>
                </c:pt>
                <c:pt idx="27">
                  <c:v>134146</c:v>
                </c:pt>
                <c:pt idx="28">
                  <c:v>8075</c:v>
                </c:pt>
                <c:pt idx="29">
                  <c:v>5403</c:v>
                </c:pt>
                <c:pt idx="30">
                  <c:v>14089.999999999998</c:v>
                </c:pt>
                <c:pt idx="31">
                  <c:v>37927</c:v>
                </c:pt>
                <c:pt idx="32">
                  <c:v>98294</c:v>
                </c:pt>
                <c:pt idx="33">
                  <c:v>47726</c:v>
                </c:pt>
                <c:pt idx="34">
                  <c:v>10976</c:v>
                </c:pt>
                <c:pt idx="35">
                  <c:v>10584</c:v>
                </c:pt>
                <c:pt idx="36">
                  <c:v>10878</c:v>
                </c:pt>
                <c:pt idx="37">
                  <c:v>41356</c:v>
                </c:pt>
                <c:pt idx="38">
                  <c:v>27819</c:v>
                </c:pt>
                <c:pt idx="39">
                  <c:v>8217</c:v>
                </c:pt>
                <c:pt idx="40">
                  <c:v>15741</c:v>
                </c:pt>
                <c:pt idx="41">
                  <c:v>7820.9999999999991</c:v>
                </c:pt>
                <c:pt idx="42">
                  <c:v>41325</c:v>
                </c:pt>
                <c:pt idx="43">
                  <c:v>3267</c:v>
                </c:pt>
                <c:pt idx="44">
                  <c:v>6298</c:v>
                </c:pt>
                <c:pt idx="45">
                  <c:v>10260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Hoja1!$CM$85:$CM$130</c:f>
              <c:numCache>
                <c:formatCode>General</c:formatCode>
                <c:ptCount val="46"/>
                <c:pt idx="0">
                  <c:v>264</c:v>
                </c:pt>
                <c:pt idx="1">
                  <c:v>-59</c:v>
                </c:pt>
                <c:pt idx="2">
                  <c:v>2286</c:v>
                </c:pt>
                <c:pt idx="3">
                  <c:v>230</c:v>
                </c:pt>
                <c:pt idx="4">
                  <c:v>-8536</c:v>
                </c:pt>
                <c:pt idx="5">
                  <c:v>208.99999999999977</c:v>
                </c:pt>
                <c:pt idx="6">
                  <c:v>-4089</c:v>
                </c:pt>
                <c:pt idx="7">
                  <c:v>20428</c:v>
                </c:pt>
                <c:pt idx="8">
                  <c:v>2100</c:v>
                </c:pt>
                <c:pt idx="9">
                  <c:v>4365</c:v>
                </c:pt>
                <c:pt idx="10">
                  <c:v>3484.0000000000009</c:v>
                </c:pt>
                <c:pt idx="11">
                  <c:v>11009</c:v>
                </c:pt>
                <c:pt idx="12">
                  <c:v>24065.000000000007</c:v>
                </c:pt>
                <c:pt idx="13">
                  <c:v>10604</c:v>
                </c:pt>
                <c:pt idx="14">
                  <c:v>1708.0000000000018</c:v>
                </c:pt>
                <c:pt idx="15">
                  <c:v>0</c:v>
                </c:pt>
                <c:pt idx="16">
                  <c:v>16463.000000000004</c:v>
                </c:pt>
                <c:pt idx="17">
                  <c:v>-21428</c:v>
                </c:pt>
                <c:pt idx="18">
                  <c:v>15803.999999999996</c:v>
                </c:pt>
                <c:pt idx="19">
                  <c:v>47250</c:v>
                </c:pt>
                <c:pt idx="20">
                  <c:v>-7008.0000000000018</c:v>
                </c:pt>
                <c:pt idx="21">
                  <c:v>-12325.999999999996</c:v>
                </c:pt>
                <c:pt idx="22">
                  <c:v>-23534</c:v>
                </c:pt>
                <c:pt idx="23">
                  <c:v>19707</c:v>
                </c:pt>
                <c:pt idx="24">
                  <c:v>19021</c:v>
                </c:pt>
                <c:pt idx="25">
                  <c:v>1145</c:v>
                </c:pt>
                <c:pt idx="26">
                  <c:v>-10000</c:v>
                </c:pt>
                <c:pt idx="27">
                  <c:v>-22294.999999999985</c:v>
                </c:pt>
                <c:pt idx="28">
                  <c:v>12473</c:v>
                </c:pt>
                <c:pt idx="29">
                  <c:v>-9908</c:v>
                </c:pt>
                <c:pt idx="30">
                  <c:v>-6430</c:v>
                </c:pt>
                <c:pt idx="31">
                  <c:v>6235</c:v>
                </c:pt>
                <c:pt idx="32">
                  <c:v>-963</c:v>
                </c:pt>
                <c:pt idx="33">
                  <c:v>-44592</c:v>
                </c:pt>
                <c:pt idx="34">
                  <c:v>5792.9999999999991</c:v>
                </c:pt>
                <c:pt idx="35">
                  <c:v>15732</c:v>
                </c:pt>
                <c:pt idx="36">
                  <c:v>21101</c:v>
                </c:pt>
                <c:pt idx="37">
                  <c:v>35683</c:v>
                </c:pt>
                <c:pt idx="38">
                  <c:v>9559</c:v>
                </c:pt>
                <c:pt idx="39">
                  <c:v>57330</c:v>
                </c:pt>
                <c:pt idx="40">
                  <c:v>5168</c:v>
                </c:pt>
                <c:pt idx="41">
                  <c:v>12695.999999999996</c:v>
                </c:pt>
                <c:pt idx="42">
                  <c:v>50469</c:v>
                </c:pt>
                <c:pt idx="43">
                  <c:v>22416</c:v>
                </c:pt>
                <c:pt idx="44">
                  <c:v>97558</c:v>
                </c:pt>
                <c:pt idx="45">
                  <c:v>10182.000000000002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cat>
          <c:val>
            <c:numRef>
              <c:f>Hoja1!$CO$85:$CO$130</c:f>
              <c:numCache>
                <c:formatCode>General</c:formatCode>
                <c:ptCount val="46"/>
                <c:pt idx="0">
                  <c:v>-12972.000000000002</c:v>
                </c:pt>
                <c:pt idx="1">
                  <c:v>-18999</c:v>
                </c:pt>
                <c:pt idx="2">
                  <c:v>-65328</c:v>
                </c:pt>
                <c:pt idx="3">
                  <c:v>-8791</c:v>
                </c:pt>
                <c:pt idx="4">
                  <c:v>-6401</c:v>
                </c:pt>
                <c:pt idx="5">
                  <c:v>-11190</c:v>
                </c:pt>
                <c:pt idx="6">
                  <c:v>-52188</c:v>
                </c:pt>
                <c:pt idx="7">
                  <c:v>-307758.99999999994</c:v>
                </c:pt>
                <c:pt idx="8">
                  <c:v>-4036</c:v>
                </c:pt>
                <c:pt idx="9">
                  <c:v>-29982</c:v>
                </c:pt>
                <c:pt idx="10">
                  <c:v>-9575</c:v>
                </c:pt>
                <c:pt idx="11">
                  <c:v>-18569</c:v>
                </c:pt>
                <c:pt idx="12">
                  <c:v>24836</c:v>
                </c:pt>
                <c:pt idx="13">
                  <c:v>-4264</c:v>
                </c:pt>
                <c:pt idx="14">
                  <c:v>1546.0000000000009</c:v>
                </c:pt>
                <c:pt idx="15">
                  <c:v>2688.0000000000018</c:v>
                </c:pt>
                <c:pt idx="16">
                  <c:v>-15268.000000000011</c:v>
                </c:pt>
                <c:pt idx="17">
                  <c:v>-283946</c:v>
                </c:pt>
                <c:pt idx="18">
                  <c:v>3181.9999999999982</c:v>
                </c:pt>
                <c:pt idx="19">
                  <c:v>-40558.000000000007</c:v>
                </c:pt>
                <c:pt idx="20">
                  <c:v>-6153</c:v>
                </c:pt>
                <c:pt idx="21">
                  <c:v>-928.00000000000364</c:v>
                </c:pt>
                <c:pt idx="22">
                  <c:v>-10085.000000000011</c:v>
                </c:pt>
                <c:pt idx="23">
                  <c:v>-19296</c:v>
                </c:pt>
                <c:pt idx="24">
                  <c:v>-52780</c:v>
                </c:pt>
                <c:pt idx="25">
                  <c:v>1190.9999999999964</c:v>
                </c:pt>
                <c:pt idx="26">
                  <c:v>47887.000000000007</c:v>
                </c:pt>
                <c:pt idx="27">
                  <c:v>50574.000000000015</c:v>
                </c:pt>
                <c:pt idx="28">
                  <c:v>-9192</c:v>
                </c:pt>
                <c:pt idx="29">
                  <c:v>1284</c:v>
                </c:pt>
                <c:pt idx="30">
                  <c:v>-44005</c:v>
                </c:pt>
                <c:pt idx="31">
                  <c:v>6575.9999999999973</c:v>
                </c:pt>
                <c:pt idx="32">
                  <c:v>29441</c:v>
                </c:pt>
                <c:pt idx="33">
                  <c:v>24005</c:v>
                </c:pt>
                <c:pt idx="34">
                  <c:v>-25244</c:v>
                </c:pt>
                <c:pt idx="35">
                  <c:v>-1800.9999999999982</c:v>
                </c:pt>
                <c:pt idx="36">
                  <c:v>25991.999999999996</c:v>
                </c:pt>
                <c:pt idx="37">
                  <c:v>603</c:v>
                </c:pt>
                <c:pt idx="38">
                  <c:v>22351</c:v>
                </c:pt>
                <c:pt idx="39">
                  <c:v>-45885.000000000007</c:v>
                </c:pt>
                <c:pt idx="40">
                  <c:v>-1573</c:v>
                </c:pt>
                <c:pt idx="41">
                  <c:v>28145</c:v>
                </c:pt>
                <c:pt idx="42">
                  <c:v>18156</c:v>
                </c:pt>
                <c:pt idx="43">
                  <c:v>22762</c:v>
                </c:pt>
                <c:pt idx="44">
                  <c:v>3873</c:v>
                </c:pt>
                <c:pt idx="45">
                  <c:v>18558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5383680"/>
        <c:axId val="195385216"/>
      </c:barChart>
      <c:catAx>
        <c:axId val="195383680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5385216"/>
        <c:crosses val="autoZero"/>
        <c:auto val="1"/>
        <c:lblAlgn val="ctr"/>
        <c:lblOffset val="100"/>
        <c:noMultiLvlLbl val="0"/>
      </c:catAx>
      <c:valAx>
        <c:axId val="19538521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5383680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466815161727979"/>
          <c:y val="3.9034770023745183E-2"/>
          <c:w val="0.78602869982248191"/>
          <c:h val="0.92026020558302735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Hoja1!$B$2</c:f>
              <c:strCache>
                <c:ptCount val="1"/>
                <c:pt idx="0">
                  <c:v>250506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Hoja1!$CK$137:$CK$189</c:f>
              <c:numCache>
                <c:formatCode>General</c:formatCode>
                <c:ptCount val="53"/>
                <c:pt idx="0">
                  <c:v>0</c:v>
                </c:pt>
                <c:pt idx="1">
                  <c:v>54</c:v>
                </c:pt>
                <c:pt idx="2">
                  <c:v>129.99999999999997</c:v>
                </c:pt>
                <c:pt idx="3">
                  <c:v>30</c:v>
                </c:pt>
                <c:pt idx="4">
                  <c:v>72</c:v>
                </c:pt>
                <c:pt idx="5">
                  <c:v>21.000000000000004</c:v>
                </c:pt>
                <c:pt idx="6">
                  <c:v>-98</c:v>
                </c:pt>
                <c:pt idx="7">
                  <c:v>21.000000000000004</c:v>
                </c:pt>
                <c:pt idx="8">
                  <c:v>-36.999999999999986</c:v>
                </c:pt>
                <c:pt idx="9">
                  <c:v>32</c:v>
                </c:pt>
                <c:pt idx="10">
                  <c:v>-200</c:v>
                </c:pt>
                <c:pt idx="11">
                  <c:v>32</c:v>
                </c:pt>
                <c:pt idx="12">
                  <c:v>64</c:v>
                </c:pt>
                <c:pt idx="13">
                  <c:v>-98.000000000000014</c:v>
                </c:pt>
                <c:pt idx="14">
                  <c:v>-665</c:v>
                </c:pt>
                <c:pt idx="15">
                  <c:v>-54</c:v>
                </c:pt>
                <c:pt idx="16">
                  <c:v>-7994</c:v>
                </c:pt>
                <c:pt idx="17">
                  <c:v>-1022</c:v>
                </c:pt>
                <c:pt idx="18">
                  <c:v>-2565</c:v>
                </c:pt>
                <c:pt idx="19">
                  <c:v>-593</c:v>
                </c:pt>
                <c:pt idx="20">
                  <c:v>-1879.9999999999998</c:v>
                </c:pt>
                <c:pt idx="21">
                  <c:v>-742</c:v>
                </c:pt>
                <c:pt idx="22">
                  <c:v>-6881</c:v>
                </c:pt>
                <c:pt idx="23">
                  <c:v>-64</c:v>
                </c:pt>
                <c:pt idx="24">
                  <c:v>-852</c:v>
                </c:pt>
                <c:pt idx="25">
                  <c:v>-156</c:v>
                </c:pt>
                <c:pt idx="26">
                  <c:v>-1878</c:v>
                </c:pt>
                <c:pt idx="27">
                  <c:v>-44.999999999999993</c:v>
                </c:pt>
                <c:pt idx="28">
                  <c:v>200</c:v>
                </c:pt>
                <c:pt idx="29">
                  <c:v>94</c:v>
                </c:pt>
                <c:pt idx="30">
                  <c:v>500</c:v>
                </c:pt>
                <c:pt idx="31">
                  <c:v>-88</c:v>
                </c:pt>
                <c:pt idx="32">
                  <c:v>0</c:v>
                </c:pt>
                <c:pt idx="33">
                  <c:v>-654</c:v>
                </c:pt>
                <c:pt idx="34">
                  <c:v>1800</c:v>
                </c:pt>
                <c:pt idx="35">
                  <c:v>12</c:v>
                </c:pt>
                <c:pt idx="36">
                  <c:v>-6</c:v>
                </c:pt>
                <c:pt idx="37">
                  <c:v>100</c:v>
                </c:pt>
                <c:pt idx="38">
                  <c:v>1103</c:v>
                </c:pt>
                <c:pt idx="39">
                  <c:v>-21</c:v>
                </c:pt>
                <c:pt idx="40">
                  <c:v>-413</c:v>
                </c:pt>
                <c:pt idx="41">
                  <c:v>76</c:v>
                </c:pt>
                <c:pt idx="42">
                  <c:v>19500</c:v>
                </c:pt>
                <c:pt idx="43">
                  <c:v>-80</c:v>
                </c:pt>
                <c:pt idx="44">
                  <c:v>-167.00000000000006</c:v>
                </c:pt>
                <c:pt idx="45">
                  <c:v>-112.00000000000001</c:v>
                </c:pt>
                <c:pt idx="46">
                  <c:v>200</c:v>
                </c:pt>
                <c:pt idx="47">
                  <c:v>68.000000000000028</c:v>
                </c:pt>
                <c:pt idx="48">
                  <c:v>0</c:v>
                </c:pt>
                <c:pt idx="49">
                  <c:v>-6</c:v>
                </c:pt>
                <c:pt idx="50">
                  <c:v>-84</c:v>
                </c:pt>
                <c:pt idx="51">
                  <c:v>-12</c:v>
                </c:pt>
                <c:pt idx="52">
                  <c:v>97</c:v>
                </c:pt>
              </c:numCache>
            </c:numRef>
          </c:val>
        </c:ser>
        <c:ser>
          <c:idx val="1"/>
          <c:order val="1"/>
          <c:tx>
            <c:strRef>
              <c:f>Hoja1!$C$2</c:f>
              <c:strCache>
                <c:ptCount val="1"/>
                <c:pt idx="0">
                  <c:v>250509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Hoja1!$CM$137:$CM$189</c:f>
              <c:numCache>
                <c:formatCode>General</c:formatCode>
                <c:ptCount val="53"/>
                <c:pt idx="0">
                  <c:v>-123</c:v>
                </c:pt>
                <c:pt idx="1">
                  <c:v>-259</c:v>
                </c:pt>
                <c:pt idx="2">
                  <c:v>29</c:v>
                </c:pt>
                <c:pt idx="3">
                  <c:v>5</c:v>
                </c:pt>
                <c:pt idx="4">
                  <c:v>104</c:v>
                </c:pt>
                <c:pt idx="5">
                  <c:v>42.000000000000007</c:v>
                </c:pt>
                <c:pt idx="6">
                  <c:v>-99</c:v>
                </c:pt>
                <c:pt idx="7">
                  <c:v>336</c:v>
                </c:pt>
                <c:pt idx="8">
                  <c:v>-98</c:v>
                </c:pt>
                <c:pt idx="9">
                  <c:v>14</c:v>
                </c:pt>
                <c:pt idx="10">
                  <c:v>58</c:v>
                </c:pt>
                <c:pt idx="11">
                  <c:v>252</c:v>
                </c:pt>
                <c:pt idx="12">
                  <c:v>-1285</c:v>
                </c:pt>
                <c:pt idx="13">
                  <c:v>107</c:v>
                </c:pt>
                <c:pt idx="14">
                  <c:v>232</c:v>
                </c:pt>
                <c:pt idx="15">
                  <c:v>86.999999999999986</c:v>
                </c:pt>
                <c:pt idx="16">
                  <c:v>599</c:v>
                </c:pt>
                <c:pt idx="17">
                  <c:v>328</c:v>
                </c:pt>
                <c:pt idx="18">
                  <c:v>647</c:v>
                </c:pt>
                <c:pt idx="19">
                  <c:v>-374.00000000000006</c:v>
                </c:pt>
                <c:pt idx="20">
                  <c:v>-131</c:v>
                </c:pt>
                <c:pt idx="21">
                  <c:v>-15.999999999999972</c:v>
                </c:pt>
                <c:pt idx="22">
                  <c:v>340.00000000000006</c:v>
                </c:pt>
                <c:pt idx="23">
                  <c:v>152</c:v>
                </c:pt>
                <c:pt idx="24">
                  <c:v>168</c:v>
                </c:pt>
                <c:pt idx="25">
                  <c:v>380</c:v>
                </c:pt>
                <c:pt idx="26">
                  <c:v>1400</c:v>
                </c:pt>
                <c:pt idx="27">
                  <c:v>576</c:v>
                </c:pt>
                <c:pt idx="28">
                  <c:v>70</c:v>
                </c:pt>
                <c:pt idx="29">
                  <c:v>460.00000000000011</c:v>
                </c:pt>
                <c:pt idx="30">
                  <c:v>164</c:v>
                </c:pt>
                <c:pt idx="31">
                  <c:v>80</c:v>
                </c:pt>
                <c:pt idx="32">
                  <c:v>5062</c:v>
                </c:pt>
                <c:pt idx="33">
                  <c:v>180</c:v>
                </c:pt>
                <c:pt idx="34">
                  <c:v>580</c:v>
                </c:pt>
                <c:pt idx="35">
                  <c:v>973</c:v>
                </c:pt>
                <c:pt idx="36">
                  <c:v>247.00000000000006</c:v>
                </c:pt>
                <c:pt idx="37">
                  <c:v>190</c:v>
                </c:pt>
                <c:pt idx="38">
                  <c:v>138.99999999999989</c:v>
                </c:pt>
                <c:pt idx="39">
                  <c:v>-224</c:v>
                </c:pt>
                <c:pt idx="40">
                  <c:v>267</c:v>
                </c:pt>
                <c:pt idx="41">
                  <c:v>-404</c:v>
                </c:pt>
                <c:pt idx="42">
                  <c:v>-50</c:v>
                </c:pt>
                <c:pt idx="43">
                  <c:v>-546</c:v>
                </c:pt>
                <c:pt idx="44">
                  <c:v>-380</c:v>
                </c:pt>
                <c:pt idx="45">
                  <c:v>-318</c:v>
                </c:pt>
                <c:pt idx="46">
                  <c:v>168</c:v>
                </c:pt>
                <c:pt idx="47">
                  <c:v>452</c:v>
                </c:pt>
                <c:pt idx="48">
                  <c:v>88</c:v>
                </c:pt>
                <c:pt idx="49">
                  <c:v>329</c:v>
                </c:pt>
                <c:pt idx="50">
                  <c:v>3082</c:v>
                </c:pt>
                <c:pt idx="51">
                  <c:v>326</c:v>
                </c:pt>
                <c:pt idx="52">
                  <c:v>304</c:v>
                </c:pt>
              </c:numCache>
            </c:numRef>
          </c:val>
        </c:ser>
        <c:ser>
          <c:idx val="2"/>
          <c:order val="2"/>
          <c:tx>
            <c:strRef>
              <c:f>Hoja1!$D$2</c:f>
              <c:strCache>
                <c:ptCount val="1"/>
                <c:pt idx="0">
                  <c:v>250516</c:v>
                </c:pt>
              </c:strCache>
            </c:strRef>
          </c:tx>
          <c:invertIfNegative val="0"/>
          <c:cat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cat>
          <c:val>
            <c:numRef>
              <c:f>Hoja1!$CO$137:$CO$189</c:f>
              <c:numCache>
                <c:formatCode>General</c:formatCode>
                <c:ptCount val="53"/>
                <c:pt idx="0">
                  <c:v>-72</c:v>
                </c:pt>
                <c:pt idx="1">
                  <c:v>-3012</c:v>
                </c:pt>
                <c:pt idx="2">
                  <c:v>-6066.0000000000009</c:v>
                </c:pt>
                <c:pt idx="3">
                  <c:v>-220</c:v>
                </c:pt>
                <c:pt idx="4">
                  <c:v>-468</c:v>
                </c:pt>
                <c:pt idx="5">
                  <c:v>54</c:v>
                </c:pt>
                <c:pt idx="6">
                  <c:v>-364</c:v>
                </c:pt>
                <c:pt idx="7">
                  <c:v>603</c:v>
                </c:pt>
                <c:pt idx="8">
                  <c:v>1060.0000000000002</c:v>
                </c:pt>
                <c:pt idx="9">
                  <c:v>434.99999999999994</c:v>
                </c:pt>
                <c:pt idx="10">
                  <c:v>1076</c:v>
                </c:pt>
                <c:pt idx="11">
                  <c:v>46</c:v>
                </c:pt>
                <c:pt idx="12">
                  <c:v>33</c:v>
                </c:pt>
                <c:pt idx="13">
                  <c:v>-561</c:v>
                </c:pt>
                <c:pt idx="14">
                  <c:v>-892.00000000000045</c:v>
                </c:pt>
                <c:pt idx="15">
                  <c:v>1011</c:v>
                </c:pt>
                <c:pt idx="16">
                  <c:v>370</c:v>
                </c:pt>
                <c:pt idx="17">
                  <c:v>0</c:v>
                </c:pt>
                <c:pt idx="18">
                  <c:v>-948</c:v>
                </c:pt>
                <c:pt idx="19">
                  <c:v>246</c:v>
                </c:pt>
                <c:pt idx="20">
                  <c:v>864</c:v>
                </c:pt>
                <c:pt idx="21">
                  <c:v>445</c:v>
                </c:pt>
                <c:pt idx="22">
                  <c:v>-660.99999999999955</c:v>
                </c:pt>
                <c:pt idx="23">
                  <c:v>267.99999999999989</c:v>
                </c:pt>
                <c:pt idx="24">
                  <c:v>1117</c:v>
                </c:pt>
                <c:pt idx="25">
                  <c:v>300</c:v>
                </c:pt>
                <c:pt idx="26">
                  <c:v>64</c:v>
                </c:pt>
                <c:pt idx="27">
                  <c:v>849</c:v>
                </c:pt>
                <c:pt idx="28">
                  <c:v>3280</c:v>
                </c:pt>
                <c:pt idx="29">
                  <c:v>1580.0000000000002</c:v>
                </c:pt>
                <c:pt idx="30">
                  <c:v>-117</c:v>
                </c:pt>
                <c:pt idx="31">
                  <c:v>253.99999999999994</c:v>
                </c:pt>
                <c:pt idx="32">
                  <c:v>-61</c:v>
                </c:pt>
                <c:pt idx="33">
                  <c:v>1440</c:v>
                </c:pt>
                <c:pt idx="34">
                  <c:v>1621.9999999999993</c:v>
                </c:pt>
                <c:pt idx="35">
                  <c:v>664.00000000000011</c:v>
                </c:pt>
                <c:pt idx="36">
                  <c:v>366</c:v>
                </c:pt>
                <c:pt idx="37">
                  <c:v>1358</c:v>
                </c:pt>
                <c:pt idx="38">
                  <c:v>2278</c:v>
                </c:pt>
                <c:pt idx="39">
                  <c:v>16267</c:v>
                </c:pt>
                <c:pt idx="40">
                  <c:v>1370</c:v>
                </c:pt>
                <c:pt idx="41">
                  <c:v>1477</c:v>
                </c:pt>
                <c:pt idx="42">
                  <c:v>1126.9999999999995</c:v>
                </c:pt>
                <c:pt idx="43">
                  <c:v>918</c:v>
                </c:pt>
                <c:pt idx="44">
                  <c:v>1537.9999999999998</c:v>
                </c:pt>
                <c:pt idx="45">
                  <c:v>1488</c:v>
                </c:pt>
                <c:pt idx="46">
                  <c:v>4197</c:v>
                </c:pt>
                <c:pt idx="47">
                  <c:v>762</c:v>
                </c:pt>
                <c:pt idx="48">
                  <c:v>1450</c:v>
                </c:pt>
                <c:pt idx="49">
                  <c:v>40.000000000000057</c:v>
                </c:pt>
                <c:pt idx="50">
                  <c:v>2920</c:v>
                </c:pt>
                <c:pt idx="51">
                  <c:v>177.99999999999997</c:v>
                </c:pt>
                <c:pt idx="52">
                  <c:v>704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195411328"/>
        <c:axId val="195417216"/>
      </c:barChart>
      <c:catAx>
        <c:axId val="195411328"/>
        <c:scaling>
          <c:orientation val="maxMin"/>
        </c:scaling>
        <c:delete val="0"/>
        <c:axPos val="r"/>
        <c:numFmt formatCode="0" sourceLinked="1"/>
        <c:majorTickMark val="none"/>
        <c:minorTickMark val="none"/>
        <c:tickLblPos val="nextTo"/>
        <c:crossAx val="195417216"/>
        <c:crosses val="autoZero"/>
        <c:auto val="1"/>
        <c:lblAlgn val="ctr"/>
        <c:lblOffset val="100"/>
        <c:noMultiLvlLbl val="0"/>
      </c:catAx>
      <c:valAx>
        <c:axId val="195417216"/>
        <c:scaling>
          <c:orientation val="maxMin"/>
        </c:scaling>
        <c:delete val="0"/>
        <c:axPos val="t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95411328"/>
        <c:crosses val="autoZero"/>
        <c:crossBetween val="between"/>
        <c:dispUnits>
          <c:builtInUnit val="hundreds"/>
          <c:dispUnitsLbl>
            <c:layout/>
          </c:dispUnitsLbl>
        </c:dispUnits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Hoja1!$EE$4:$EE$38</c:f>
              <c:numCache>
                <c:formatCode>0%</c:formatCode>
                <c:ptCount val="35"/>
                <c:pt idx="0">
                  <c:v>1.8817999999999999</c:v>
                </c:pt>
                <c:pt idx="1">
                  <c:v>1.8096000000000001</c:v>
                </c:pt>
                <c:pt idx="2">
                  <c:v>1.7371000000000001</c:v>
                </c:pt>
                <c:pt idx="3">
                  <c:v>1.6641999999999999</c:v>
                </c:pt>
                <c:pt idx="4">
                  <c:v>1.5908</c:v>
                </c:pt>
                <c:pt idx="5">
                  <c:v>1.5169999999999999</c:v>
                </c:pt>
                <c:pt idx="6">
                  <c:v>1.4428000000000001</c:v>
                </c:pt>
                <c:pt idx="7">
                  <c:v>1.3681000000000001</c:v>
                </c:pt>
                <c:pt idx="8">
                  <c:v>1.2927999999999999</c:v>
                </c:pt>
                <c:pt idx="9">
                  <c:v>1.2170000000000001</c:v>
                </c:pt>
                <c:pt idx="10">
                  <c:v>1.1407</c:v>
                </c:pt>
                <c:pt idx="11">
                  <c:v>1.0637000000000001</c:v>
                </c:pt>
                <c:pt idx="12">
                  <c:v>0.98599999999999999</c:v>
                </c:pt>
                <c:pt idx="13">
                  <c:v>0.90749999999999997</c:v>
                </c:pt>
                <c:pt idx="14">
                  <c:v>0.82830000000000004</c:v>
                </c:pt>
                <c:pt idx="15">
                  <c:v>0.74819999999999998</c:v>
                </c:pt>
                <c:pt idx="16">
                  <c:v>0.66700000000000004</c:v>
                </c:pt>
                <c:pt idx="17">
                  <c:v>0.5847</c:v>
                </c:pt>
                <c:pt idx="18">
                  <c:v>0.501</c:v>
                </c:pt>
                <c:pt idx="19">
                  <c:v>0.41549999999999998</c:v>
                </c:pt>
                <c:pt idx="20">
                  <c:v>0.32779999999999998</c:v>
                </c:pt>
                <c:pt idx="21">
                  <c:v>0.28129999999999999</c:v>
                </c:pt>
                <c:pt idx="22">
                  <c:v>0.19220000000000001</c:v>
                </c:pt>
                <c:pt idx="23">
                  <c:v>0.1245</c:v>
                </c:pt>
                <c:pt idx="24">
                  <c:v>0.14749999999999999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Hoja1!$EF$4:$EF$38</c:f>
              <c:numCache>
                <c:formatCode>0%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2.1126999999999998</c:v>
                </c:pt>
                <c:pt idx="7">
                  <c:v>0.25</c:v>
                </c:pt>
                <c:pt idx="8">
                  <c:v>0.25</c:v>
                </c:pt>
                <c:pt idx="9">
                  <c:v>1.7088000000000001</c:v>
                </c:pt>
                <c:pt idx="10">
                  <c:v>1.5906</c:v>
                </c:pt>
                <c:pt idx="11">
                  <c:v>1.4723999999999999</c:v>
                </c:pt>
                <c:pt idx="12">
                  <c:v>1.4136</c:v>
                </c:pt>
                <c:pt idx="13">
                  <c:v>1.2594000000000001</c:v>
                </c:pt>
                <c:pt idx="14">
                  <c:v>1.1539999999999999</c:v>
                </c:pt>
                <c:pt idx="15">
                  <c:v>1.0357000000000001</c:v>
                </c:pt>
                <c:pt idx="16">
                  <c:v>0.90490000000000004</c:v>
                </c:pt>
                <c:pt idx="17">
                  <c:v>0.77339999999999998</c:v>
                </c:pt>
                <c:pt idx="18">
                  <c:v>0.64239999999999997</c:v>
                </c:pt>
                <c:pt idx="19">
                  <c:v>0.54930000000000001</c:v>
                </c:pt>
                <c:pt idx="20">
                  <c:v>0.44190000000000002</c:v>
                </c:pt>
                <c:pt idx="21">
                  <c:v>0.3206</c:v>
                </c:pt>
                <c:pt idx="22">
                  <c:v>0.21820000000000001</c:v>
                </c:pt>
                <c:pt idx="23">
                  <c:v>0.1283</c:v>
                </c:pt>
                <c:pt idx="24">
                  <c:v>0.16769999999999999</c:v>
                </c:pt>
                <c:pt idx="25">
                  <c:v>0.26529999999999998</c:v>
                </c:pt>
                <c:pt idx="26">
                  <c:v>0.34539999999999998</c:v>
                </c:pt>
                <c:pt idx="27">
                  <c:v>0.38350000000000001</c:v>
                </c:pt>
                <c:pt idx="28">
                  <c:v>0.47120000000000001</c:v>
                </c:pt>
                <c:pt idx="29">
                  <c:v>0.55730000000000002</c:v>
                </c:pt>
                <c:pt idx="30">
                  <c:v>0.64219999999999999</c:v>
                </c:pt>
                <c:pt idx="31">
                  <c:v>0.72609999999999997</c:v>
                </c:pt>
                <c:pt idx="32">
                  <c:v>0.80920000000000003</c:v>
                </c:pt>
                <c:pt idx="33">
                  <c:v>0.89159999999999995</c:v>
                </c:pt>
                <c:pt idx="34">
                  <c:v>0.97350000000000003</c:v>
                </c:pt>
              </c:numCache>
            </c:numRef>
          </c:xVal>
          <c:yVal>
            <c:numRef>
              <c:f>Hoja1!$A$4:$A$38</c:f>
              <c:numCache>
                <c:formatCode>0</c:formatCode>
                <c:ptCount val="35"/>
                <c:pt idx="0">
                  <c:v>582</c:v>
                </c:pt>
                <c:pt idx="1">
                  <c:v>581</c:v>
                </c:pt>
                <c:pt idx="2">
                  <c:v>580</c:v>
                </c:pt>
                <c:pt idx="3">
                  <c:v>579</c:v>
                </c:pt>
                <c:pt idx="4">
                  <c:v>578</c:v>
                </c:pt>
                <c:pt idx="5">
                  <c:v>577</c:v>
                </c:pt>
                <c:pt idx="6">
                  <c:v>576</c:v>
                </c:pt>
                <c:pt idx="7">
                  <c:v>575</c:v>
                </c:pt>
                <c:pt idx="8">
                  <c:v>574</c:v>
                </c:pt>
                <c:pt idx="9">
                  <c:v>573</c:v>
                </c:pt>
                <c:pt idx="10">
                  <c:v>572</c:v>
                </c:pt>
                <c:pt idx="11">
                  <c:v>571</c:v>
                </c:pt>
                <c:pt idx="12">
                  <c:v>570</c:v>
                </c:pt>
                <c:pt idx="13">
                  <c:v>569</c:v>
                </c:pt>
                <c:pt idx="14">
                  <c:v>568</c:v>
                </c:pt>
                <c:pt idx="15">
                  <c:v>567</c:v>
                </c:pt>
                <c:pt idx="16">
                  <c:v>566</c:v>
                </c:pt>
                <c:pt idx="17">
                  <c:v>565</c:v>
                </c:pt>
                <c:pt idx="18">
                  <c:v>564</c:v>
                </c:pt>
                <c:pt idx="19">
                  <c:v>563</c:v>
                </c:pt>
                <c:pt idx="20">
                  <c:v>562</c:v>
                </c:pt>
                <c:pt idx="21">
                  <c:v>561</c:v>
                </c:pt>
                <c:pt idx="22">
                  <c:v>560</c:v>
                </c:pt>
                <c:pt idx="23">
                  <c:v>559</c:v>
                </c:pt>
                <c:pt idx="24">
                  <c:v>558</c:v>
                </c:pt>
                <c:pt idx="25">
                  <c:v>557</c:v>
                </c:pt>
                <c:pt idx="26">
                  <c:v>556</c:v>
                </c:pt>
                <c:pt idx="27">
                  <c:v>555</c:v>
                </c:pt>
                <c:pt idx="28">
                  <c:v>554</c:v>
                </c:pt>
                <c:pt idx="29">
                  <c:v>553</c:v>
                </c:pt>
                <c:pt idx="30">
                  <c:v>552</c:v>
                </c:pt>
                <c:pt idx="31">
                  <c:v>551</c:v>
                </c:pt>
                <c:pt idx="32">
                  <c:v>550</c:v>
                </c:pt>
                <c:pt idx="33">
                  <c:v>549</c:v>
                </c:pt>
                <c:pt idx="34">
                  <c:v>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47040"/>
        <c:axId val="195457024"/>
      </c:scatterChart>
      <c:valAx>
        <c:axId val="19544704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5457024"/>
        <c:crosses val="autoZero"/>
        <c:crossBetween val="midCat"/>
      </c:valAx>
      <c:valAx>
        <c:axId val="19545702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544704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Hoja1!$EE$45:$EE$79</c:f>
              <c:numCache>
                <c:formatCode>0%</c:formatCode>
                <c:ptCount val="35"/>
                <c:pt idx="0">
                  <c:v>1.9495</c:v>
                </c:pt>
                <c:pt idx="1">
                  <c:v>1.865</c:v>
                </c:pt>
                <c:pt idx="2">
                  <c:v>1.78</c:v>
                </c:pt>
                <c:pt idx="3">
                  <c:v>1.6943999999999999</c:v>
                </c:pt>
                <c:pt idx="4">
                  <c:v>1.6083000000000001</c:v>
                </c:pt>
                <c:pt idx="5">
                  <c:v>1.5215000000000001</c:v>
                </c:pt>
                <c:pt idx="6">
                  <c:v>1.4340999999999999</c:v>
                </c:pt>
                <c:pt idx="7">
                  <c:v>1.3461000000000001</c:v>
                </c:pt>
                <c:pt idx="8">
                  <c:v>1.2573000000000001</c:v>
                </c:pt>
                <c:pt idx="9">
                  <c:v>1.1677</c:v>
                </c:pt>
                <c:pt idx="10">
                  <c:v>1.0771999999999999</c:v>
                </c:pt>
                <c:pt idx="11">
                  <c:v>0.98580000000000001</c:v>
                </c:pt>
                <c:pt idx="12">
                  <c:v>0.89329999999999998</c:v>
                </c:pt>
                <c:pt idx="13">
                  <c:v>0.79969999999999997</c:v>
                </c:pt>
                <c:pt idx="14">
                  <c:v>0.70479999999999998</c:v>
                </c:pt>
                <c:pt idx="15">
                  <c:v>0.60829999999999995</c:v>
                </c:pt>
                <c:pt idx="16">
                  <c:v>0.50980000000000003</c:v>
                </c:pt>
                <c:pt idx="17">
                  <c:v>0.40899999999999997</c:v>
                </c:pt>
                <c:pt idx="18">
                  <c:v>0.30499999999999999</c:v>
                </c:pt>
                <c:pt idx="19">
                  <c:v>0.23760000000000001</c:v>
                </c:pt>
                <c:pt idx="20">
                  <c:v>0.19439999999999999</c:v>
                </c:pt>
                <c:pt idx="21">
                  <c:v>0.1983</c:v>
                </c:pt>
                <c:pt idx="22">
                  <c:v>0.2198</c:v>
                </c:pt>
                <c:pt idx="23">
                  <c:v>0.36080000000000001</c:v>
                </c:pt>
                <c:pt idx="24">
                  <c:v>0.25</c:v>
                </c:pt>
                <c:pt idx="25">
                  <c:v>0.55740000000000001</c:v>
                </c:pt>
                <c:pt idx="26">
                  <c:v>0.66259999999999997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1.4791000000000001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Hoja1!$EF$45:$EF$79</c:f>
              <c:numCache>
                <c:formatCode>0%</c:formatCode>
                <c:ptCount val="35"/>
                <c:pt idx="0">
                  <c:v>2.8306</c:v>
                </c:pt>
                <c:pt idx="1">
                  <c:v>2.6924999999999999</c:v>
                </c:pt>
                <c:pt idx="2">
                  <c:v>2.5556999999999999</c:v>
                </c:pt>
                <c:pt idx="3">
                  <c:v>2.4182999999999999</c:v>
                </c:pt>
                <c:pt idx="4">
                  <c:v>2.2810999999999999</c:v>
                </c:pt>
                <c:pt idx="5">
                  <c:v>2.1579999999999999</c:v>
                </c:pt>
                <c:pt idx="6">
                  <c:v>2.0064000000000002</c:v>
                </c:pt>
                <c:pt idx="7">
                  <c:v>1.8691</c:v>
                </c:pt>
                <c:pt idx="8">
                  <c:v>1.7318</c:v>
                </c:pt>
                <c:pt idx="9">
                  <c:v>1.5946</c:v>
                </c:pt>
                <c:pt idx="10">
                  <c:v>1.4574</c:v>
                </c:pt>
                <c:pt idx="11">
                  <c:v>1.3202</c:v>
                </c:pt>
                <c:pt idx="12">
                  <c:v>0.25</c:v>
                </c:pt>
                <c:pt idx="13">
                  <c:v>1.044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0.372</c:v>
                </c:pt>
                <c:pt idx="19">
                  <c:v>0.26850000000000002</c:v>
                </c:pt>
                <c:pt idx="20">
                  <c:v>0.18659999999999999</c:v>
                </c:pt>
                <c:pt idx="21">
                  <c:v>0.19020000000000001</c:v>
                </c:pt>
                <c:pt idx="22">
                  <c:v>0.24299999999999999</c:v>
                </c:pt>
                <c:pt idx="23">
                  <c:v>0.31109999999999999</c:v>
                </c:pt>
                <c:pt idx="24">
                  <c:v>0.41639999999999999</c:v>
                </c:pt>
                <c:pt idx="25">
                  <c:v>0.51890000000000003</c:v>
                </c:pt>
                <c:pt idx="26">
                  <c:v>0.61939999999999995</c:v>
                </c:pt>
                <c:pt idx="27">
                  <c:v>0.71850000000000003</c:v>
                </c:pt>
                <c:pt idx="28">
                  <c:v>0.81640000000000001</c:v>
                </c:pt>
                <c:pt idx="29">
                  <c:v>0.9133</c:v>
                </c:pt>
                <c:pt idx="30">
                  <c:v>1.0094000000000001</c:v>
                </c:pt>
                <c:pt idx="31">
                  <c:v>1.1049</c:v>
                </c:pt>
                <c:pt idx="32">
                  <c:v>1.1998</c:v>
                </c:pt>
                <c:pt idx="33">
                  <c:v>1.2942</c:v>
                </c:pt>
                <c:pt idx="34">
                  <c:v>1.3882000000000001</c:v>
                </c:pt>
              </c:numCache>
            </c:numRef>
          </c:xVal>
          <c:yVal>
            <c:numRef>
              <c:f>Hoja1!$A$45:$A$79</c:f>
              <c:numCache>
                <c:formatCode>0</c:formatCode>
                <c:ptCount val="35"/>
                <c:pt idx="0">
                  <c:v>502</c:v>
                </c:pt>
                <c:pt idx="1">
                  <c:v>501</c:v>
                </c:pt>
                <c:pt idx="2">
                  <c:v>500</c:v>
                </c:pt>
                <c:pt idx="3">
                  <c:v>499</c:v>
                </c:pt>
                <c:pt idx="4">
                  <c:v>498</c:v>
                </c:pt>
                <c:pt idx="5">
                  <c:v>497</c:v>
                </c:pt>
                <c:pt idx="6">
                  <c:v>496</c:v>
                </c:pt>
                <c:pt idx="7">
                  <c:v>495</c:v>
                </c:pt>
                <c:pt idx="8">
                  <c:v>494</c:v>
                </c:pt>
                <c:pt idx="9">
                  <c:v>493</c:v>
                </c:pt>
                <c:pt idx="10">
                  <c:v>492</c:v>
                </c:pt>
                <c:pt idx="11">
                  <c:v>491</c:v>
                </c:pt>
                <c:pt idx="12">
                  <c:v>490</c:v>
                </c:pt>
                <c:pt idx="13">
                  <c:v>489</c:v>
                </c:pt>
                <c:pt idx="14">
                  <c:v>488</c:v>
                </c:pt>
                <c:pt idx="15">
                  <c:v>487</c:v>
                </c:pt>
                <c:pt idx="16">
                  <c:v>486</c:v>
                </c:pt>
                <c:pt idx="17">
                  <c:v>485</c:v>
                </c:pt>
                <c:pt idx="18">
                  <c:v>484</c:v>
                </c:pt>
                <c:pt idx="19">
                  <c:v>483</c:v>
                </c:pt>
                <c:pt idx="20">
                  <c:v>482</c:v>
                </c:pt>
                <c:pt idx="21">
                  <c:v>481</c:v>
                </c:pt>
                <c:pt idx="22">
                  <c:v>480</c:v>
                </c:pt>
                <c:pt idx="23">
                  <c:v>479</c:v>
                </c:pt>
                <c:pt idx="24">
                  <c:v>478</c:v>
                </c:pt>
                <c:pt idx="25">
                  <c:v>477</c:v>
                </c:pt>
                <c:pt idx="26">
                  <c:v>476</c:v>
                </c:pt>
                <c:pt idx="27">
                  <c:v>475</c:v>
                </c:pt>
                <c:pt idx="28">
                  <c:v>474</c:v>
                </c:pt>
                <c:pt idx="29">
                  <c:v>473</c:v>
                </c:pt>
                <c:pt idx="30">
                  <c:v>472</c:v>
                </c:pt>
                <c:pt idx="31">
                  <c:v>471</c:v>
                </c:pt>
                <c:pt idx="32">
                  <c:v>470</c:v>
                </c:pt>
                <c:pt idx="33">
                  <c:v>469</c:v>
                </c:pt>
                <c:pt idx="34">
                  <c:v>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89792"/>
        <c:axId val="195491328"/>
      </c:scatterChart>
      <c:valAx>
        <c:axId val="195489792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5491328"/>
        <c:crosses val="autoZero"/>
        <c:crossBetween val="midCat"/>
      </c:valAx>
      <c:valAx>
        <c:axId val="19549132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548979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Hoja1!$EE$85:$EE$130</c:f>
              <c:numCache>
                <c:formatCode>0%</c:formatCode>
                <c:ptCount val="46"/>
                <c:pt idx="0">
                  <c:v>1.9743999999999999</c:v>
                </c:pt>
                <c:pt idx="1">
                  <c:v>1.9071</c:v>
                </c:pt>
                <c:pt idx="2">
                  <c:v>1.8394999999999999</c:v>
                </c:pt>
                <c:pt idx="3">
                  <c:v>1.7716000000000001</c:v>
                </c:pt>
                <c:pt idx="4">
                  <c:v>1.7033</c:v>
                </c:pt>
                <c:pt idx="5">
                  <c:v>1.6347</c:v>
                </c:pt>
                <c:pt idx="6">
                  <c:v>1.5657000000000001</c:v>
                </c:pt>
                <c:pt idx="7">
                  <c:v>1.4964</c:v>
                </c:pt>
                <c:pt idx="8">
                  <c:v>1.4267000000000001</c:v>
                </c:pt>
                <c:pt idx="9">
                  <c:v>1.3566</c:v>
                </c:pt>
                <c:pt idx="10">
                  <c:v>1.286</c:v>
                </c:pt>
                <c:pt idx="11">
                  <c:v>1.2129000000000001</c:v>
                </c:pt>
                <c:pt idx="12">
                  <c:v>1.1416999999999999</c:v>
                </c:pt>
                <c:pt idx="13">
                  <c:v>1.0699000000000001</c:v>
                </c:pt>
                <c:pt idx="14">
                  <c:v>0.99770000000000003</c:v>
                </c:pt>
                <c:pt idx="15">
                  <c:v>0.92479999999999996</c:v>
                </c:pt>
                <c:pt idx="16">
                  <c:v>0.85119999999999996</c:v>
                </c:pt>
                <c:pt idx="17">
                  <c:v>0.77769999999999995</c:v>
                </c:pt>
                <c:pt idx="18">
                  <c:v>0.70369999999999999</c:v>
                </c:pt>
                <c:pt idx="19">
                  <c:v>0.62690000000000001</c:v>
                </c:pt>
                <c:pt idx="20">
                  <c:v>0.5494</c:v>
                </c:pt>
                <c:pt idx="21">
                  <c:v>0.47089999999999999</c:v>
                </c:pt>
                <c:pt idx="22">
                  <c:v>0.39100000000000001</c:v>
                </c:pt>
                <c:pt idx="23">
                  <c:v>0.30880000000000002</c:v>
                </c:pt>
                <c:pt idx="24">
                  <c:v>0.2258</c:v>
                </c:pt>
                <c:pt idx="25">
                  <c:v>0.13739999999999999</c:v>
                </c:pt>
                <c:pt idx="26">
                  <c:v>6.13E-2</c:v>
                </c:pt>
                <c:pt idx="27">
                  <c:v>0.14249999999999999</c:v>
                </c:pt>
                <c:pt idx="28">
                  <c:v>0.20169999999999999</c:v>
                </c:pt>
                <c:pt idx="29">
                  <c:v>0.51449999999999996</c:v>
                </c:pt>
                <c:pt idx="30">
                  <c:v>0.48080000000000001</c:v>
                </c:pt>
                <c:pt idx="31">
                  <c:v>0.5867</c:v>
                </c:pt>
                <c:pt idx="32">
                  <c:v>0.69</c:v>
                </c:pt>
                <c:pt idx="33">
                  <c:v>0.7913</c:v>
                </c:pt>
                <c:pt idx="34">
                  <c:v>0.89100000000000001</c:v>
                </c:pt>
                <c:pt idx="35">
                  <c:v>0.98950000000000005</c:v>
                </c:pt>
                <c:pt idx="36">
                  <c:v>1.0869</c:v>
                </c:pt>
                <c:pt idx="37">
                  <c:v>1.1833</c:v>
                </c:pt>
                <c:pt idx="38">
                  <c:v>1.2789999999999999</c:v>
                </c:pt>
                <c:pt idx="39">
                  <c:v>1.3740000000000001</c:v>
                </c:pt>
                <c:pt idx="40">
                  <c:v>1.4683999999999999</c:v>
                </c:pt>
                <c:pt idx="41">
                  <c:v>1.5622</c:v>
                </c:pt>
                <c:pt idx="42">
                  <c:v>2.2330999999999999</c:v>
                </c:pt>
                <c:pt idx="43">
                  <c:v>1.7484999999999999</c:v>
                </c:pt>
                <c:pt idx="44">
                  <c:v>2.7576999999999998</c:v>
                </c:pt>
                <c:pt idx="45">
                  <c:v>2.7974999999999999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Hoja1!$EF$85:$EF$130</c:f>
              <c:numCache>
                <c:formatCode>0%</c:formatCode>
                <c:ptCount val="46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0.08</c:v>
                </c:pt>
                <c:pt idx="28">
                  <c:v>0.1724</c:v>
                </c:pt>
                <c:pt idx="29">
                  <c:v>0.25900000000000001</c:v>
                </c:pt>
                <c:pt idx="30">
                  <c:v>0.34329999999999999</c:v>
                </c:pt>
                <c:pt idx="31">
                  <c:v>0.42549999999999999</c:v>
                </c:pt>
                <c:pt idx="32">
                  <c:v>0.50629999999999997</c:v>
                </c:pt>
                <c:pt idx="33">
                  <c:v>0.58620000000000005</c:v>
                </c:pt>
                <c:pt idx="34">
                  <c:v>0.66549999999999998</c:v>
                </c:pt>
                <c:pt idx="35">
                  <c:v>0.7429</c:v>
                </c:pt>
                <c:pt idx="36">
                  <c:v>0.82189999999999996</c:v>
                </c:pt>
                <c:pt idx="37">
                  <c:v>0.89659999999999995</c:v>
                </c:pt>
                <c:pt idx="38">
                  <c:v>0.97299999999999998</c:v>
                </c:pt>
                <c:pt idx="39">
                  <c:v>1.0490999999999999</c:v>
                </c:pt>
                <c:pt idx="40">
                  <c:v>1.1248</c:v>
                </c:pt>
                <c:pt idx="41">
                  <c:v>1.2002999999999999</c:v>
                </c:pt>
                <c:pt idx="42">
                  <c:v>1.2755000000000001</c:v>
                </c:pt>
                <c:pt idx="43">
                  <c:v>1.3529</c:v>
                </c:pt>
                <c:pt idx="44">
                  <c:v>1.4279999999999999</c:v>
                </c:pt>
                <c:pt idx="45">
                  <c:v>1.5028999999999999</c:v>
                </c:pt>
              </c:numCache>
            </c:numRef>
          </c:xVal>
          <c:yVal>
            <c:numRef>
              <c:f>Hoja1!$A$85:$A$130</c:f>
              <c:numCache>
                <c:formatCode>0</c:formatCode>
                <c:ptCount val="46"/>
                <c:pt idx="0">
                  <c:v>5870</c:v>
                </c:pt>
                <c:pt idx="1">
                  <c:v>5860</c:v>
                </c:pt>
                <c:pt idx="2">
                  <c:v>5850</c:v>
                </c:pt>
                <c:pt idx="3">
                  <c:v>5840</c:v>
                </c:pt>
                <c:pt idx="4">
                  <c:v>5830</c:v>
                </c:pt>
                <c:pt idx="5">
                  <c:v>5820</c:v>
                </c:pt>
                <c:pt idx="6">
                  <c:v>5810</c:v>
                </c:pt>
                <c:pt idx="7">
                  <c:v>5800</c:v>
                </c:pt>
                <c:pt idx="8">
                  <c:v>5790</c:v>
                </c:pt>
                <c:pt idx="9">
                  <c:v>5780</c:v>
                </c:pt>
                <c:pt idx="10">
                  <c:v>5770</c:v>
                </c:pt>
                <c:pt idx="11">
                  <c:v>5760</c:v>
                </c:pt>
                <c:pt idx="12">
                  <c:v>5750</c:v>
                </c:pt>
                <c:pt idx="13">
                  <c:v>5740</c:v>
                </c:pt>
                <c:pt idx="14">
                  <c:v>5730</c:v>
                </c:pt>
                <c:pt idx="15">
                  <c:v>5720</c:v>
                </c:pt>
                <c:pt idx="16">
                  <c:v>5710</c:v>
                </c:pt>
                <c:pt idx="17">
                  <c:v>5700</c:v>
                </c:pt>
                <c:pt idx="18">
                  <c:v>5690</c:v>
                </c:pt>
                <c:pt idx="19">
                  <c:v>5680</c:v>
                </c:pt>
                <c:pt idx="20">
                  <c:v>5670</c:v>
                </c:pt>
                <c:pt idx="21">
                  <c:v>5660</c:v>
                </c:pt>
                <c:pt idx="22">
                  <c:v>5650</c:v>
                </c:pt>
                <c:pt idx="23">
                  <c:v>5640</c:v>
                </c:pt>
                <c:pt idx="24">
                  <c:v>5630</c:v>
                </c:pt>
                <c:pt idx="25">
                  <c:v>5620</c:v>
                </c:pt>
                <c:pt idx="26">
                  <c:v>5610</c:v>
                </c:pt>
                <c:pt idx="27">
                  <c:v>5600</c:v>
                </c:pt>
                <c:pt idx="28">
                  <c:v>5590</c:v>
                </c:pt>
                <c:pt idx="29">
                  <c:v>5580</c:v>
                </c:pt>
                <c:pt idx="30">
                  <c:v>5570</c:v>
                </c:pt>
                <c:pt idx="31">
                  <c:v>5560</c:v>
                </c:pt>
                <c:pt idx="32">
                  <c:v>5550</c:v>
                </c:pt>
                <c:pt idx="33">
                  <c:v>5540</c:v>
                </c:pt>
                <c:pt idx="34">
                  <c:v>5530</c:v>
                </c:pt>
                <c:pt idx="35">
                  <c:v>5520</c:v>
                </c:pt>
                <c:pt idx="36">
                  <c:v>5510</c:v>
                </c:pt>
                <c:pt idx="37">
                  <c:v>5500</c:v>
                </c:pt>
                <c:pt idx="38">
                  <c:v>5490</c:v>
                </c:pt>
                <c:pt idx="39">
                  <c:v>5480</c:v>
                </c:pt>
                <c:pt idx="40">
                  <c:v>5470</c:v>
                </c:pt>
                <c:pt idx="41">
                  <c:v>5460</c:v>
                </c:pt>
                <c:pt idx="42">
                  <c:v>5450</c:v>
                </c:pt>
                <c:pt idx="43">
                  <c:v>5440</c:v>
                </c:pt>
                <c:pt idx="44">
                  <c:v>5430</c:v>
                </c:pt>
                <c:pt idx="45">
                  <c:v>5420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60800"/>
        <c:axId val="195670784"/>
      </c:scatterChart>
      <c:valAx>
        <c:axId val="19566080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5670784"/>
        <c:crosses val="autoZero"/>
        <c:crossBetween val="midCat"/>
      </c:valAx>
      <c:valAx>
        <c:axId val="1956707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566080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Hoja1!$EE$137:$EE$189</c:f>
              <c:numCache>
                <c:formatCode>0%</c:formatCode>
                <c:ptCount val="53"/>
                <c:pt idx="0">
                  <c:v>1.3124</c:v>
                </c:pt>
                <c:pt idx="1">
                  <c:v>2.6484000000000001</c:v>
                </c:pt>
                <c:pt idx="2">
                  <c:v>2.5674999999999999</c:v>
                </c:pt>
                <c:pt idx="3">
                  <c:v>2.4861</c:v>
                </c:pt>
                <c:pt idx="4">
                  <c:v>2.4039999999999999</c:v>
                </c:pt>
                <c:pt idx="5">
                  <c:v>2.3212999999999999</c:v>
                </c:pt>
                <c:pt idx="6">
                  <c:v>1.0962000000000001</c:v>
                </c:pt>
                <c:pt idx="7">
                  <c:v>2.1537999999999999</c:v>
                </c:pt>
                <c:pt idx="8">
                  <c:v>2.0689000000000002</c:v>
                </c:pt>
                <c:pt idx="9">
                  <c:v>1.9832000000000001</c:v>
                </c:pt>
                <c:pt idx="10">
                  <c:v>0.89910000000000001</c:v>
                </c:pt>
                <c:pt idx="11">
                  <c:v>1.8090999999999999</c:v>
                </c:pt>
                <c:pt idx="12">
                  <c:v>1.7204999999999999</c:v>
                </c:pt>
                <c:pt idx="13">
                  <c:v>1.6309</c:v>
                </c:pt>
                <c:pt idx="14">
                  <c:v>0.69750000000000001</c:v>
                </c:pt>
                <c:pt idx="15">
                  <c:v>1.4479</c:v>
                </c:pt>
                <c:pt idx="16">
                  <c:v>1.3391999999999999</c:v>
                </c:pt>
                <c:pt idx="17">
                  <c:v>1.2589999999999999</c:v>
                </c:pt>
                <c:pt idx="18">
                  <c:v>0.46089999999999998</c:v>
                </c:pt>
                <c:pt idx="19">
                  <c:v>1.0627</c:v>
                </c:pt>
                <c:pt idx="20">
                  <c:v>0.35899999999999999</c:v>
                </c:pt>
                <c:pt idx="21">
                  <c:v>0.35360000000000003</c:v>
                </c:pt>
                <c:pt idx="22">
                  <c:v>0.3095</c:v>
                </c:pt>
                <c:pt idx="23">
                  <c:v>0.63429999999999997</c:v>
                </c:pt>
                <c:pt idx="24">
                  <c:v>0.22989999999999999</c:v>
                </c:pt>
                <c:pt idx="25">
                  <c:v>0.38340000000000002</c:v>
                </c:pt>
                <c:pt idx="26">
                  <c:v>7.6600000000000001E-2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0.88800000000000001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2.0868000000000002</c:v>
                </c:pt>
                <c:pt idx="45">
                  <c:v>1.7675000000000001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  <c:pt idx="50">
                  <c:v>0.25</c:v>
                </c:pt>
                <c:pt idx="51">
                  <c:v>0.25</c:v>
                </c:pt>
                <c:pt idx="52">
                  <c:v>0.25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xVal>
            <c:numRef>
              <c:f>Hoja1!$EF$137:$EF$189</c:f>
              <c:numCache>
                <c:formatCode>0%</c:formatCode>
                <c:ptCount val="53"/>
                <c:pt idx="0">
                  <c:v>1.9856</c:v>
                </c:pt>
                <c:pt idx="1">
                  <c:v>1.9217</c:v>
                </c:pt>
                <c:pt idx="2">
                  <c:v>1.8575999999999999</c:v>
                </c:pt>
                <c:pt idx="3">
                  <c:v>1.7202</c:v>
                </c:pt>
                <c:pt idx="4">
                  <c:v>1.2626999999999999</c:v>
                </c:pt>
                <c:pt idx="5">
                  <c:v>1.5940000000000001</c:v>
                </c:pt>
                <c:pt idx="6">
                  <c:v>1.6904999999999999</c:v>
                </c:pt>
                <c:pt idx="7">
                  <c:v>0.25</c:v>
                </c:pt>
                <c:pt idx="8">
                  <c:v>0.25</c:v>
                </c:pt>
                <c:pt idx="9">
                  <c:v>1.6428</c:v>
                </c:pt>
                <c:pt idx="10">
                  <c:v>0.25</c:v>
                </c:pt>
                <c:pt idx="11">
                  <c:v>1.5273000000000001</c:v>
                </c:pt>
                <c:pt idx="12">
                  <c:v>1.4481999999999999</c:v>
                </c:pt>
                <c:pt idx="13">
                  <c:v>1.4319999999999999</c:v>
                </c:pt>
                <c:pt idx="14">
                  <c:v>1.2661</c:v>
                </c:pt>
                <c:pt idx="15">
                  <c:v>1.2353000000000001</c:v>
                </c:pt>
                <c:pt idx="16">
                  <c:v>1.1852</c:v>
                </c:pt>
                <c:pt idx="17">
                  <c:v>1.0648</c:v>
                </c:pt>
                <c:pt idx="18">
                  <c:v>0.84699999999999998</c:v>
                </c:pt>
                <c:pt idx="19">
                  <c:v>0.76590000000000003</c:v>
                </c:pt>
                <c:pt idx="20">
                  <c:v>0.68859999999999999</c:v>
                </c:pt>
                <c:pt idx="21">
                  <c:v>0.58789999999999998</c:v>
                </c:pt>
                <c:pt idx="22">
                  <c:v>0.25</c:v>
                </c:pt>
                <c:pt idx="23">
                  <c:v>0.41189999999999999</c:v>
                </c:pt>
                <c:pt idx="24">
                  <c:v>0.35709999999999997</c:v>
                </c:pt>
                <c:pt idx="25">
                  <c:v>0.26419999999999999</c:v>
                </c:pt>
                <c:pt idx="26">
                  <c:v>0.25</c:v>
                </c:pt>
                <c:pt idx="27">
                  <c:v>0.10580000000000001</c:v>
                </c:pt>
                <c:pt idx="28">
                  <c:v>0.1074</c:v>
                </c:pt>
                <c:pt idx="29">
                  <c:v>0.19209999999999999</c:v>
                </c:pt>
                <c:pt idx="30">
                  <c:v>0.23499999999999999</c:v>
                </c:pt>
                <c:pt idx="31">
                  <c:v>0.63529999999999998</c:v>
                </c:pt>
                <c:pt idx="32">
                  <c:v>0.32579999999999998</c:v>
                </c:pt>
                <c:pt idx="33">
                  <c:v>1.0014000000000001</c:v>
                </c:pt>
                <c:pt idx="34">
                  <c:v>0.49099999999999999</c:v>
                </c:pt>
                <c:pt idx="35">
                  <c:v>1.2055</c:v>
                </c:pt>
                <c:pt idx="36">
                  <c:v>0.66969999999999996</c:v>
                </c:pt>
                <c:pt idx="37">
                  <c:v>0.58289999999999997</c:v>
                </c:pt>
                <c:pt idx="38">
                  <c:v>1.4986999999999999</c:v>
                </c:pt>
                <c:pt idx="39">
                  <c:v>1.1759999999999999</c:v>
                </c:pt>
                <c:pt idx="40">
                  <c:v>1.6878</c:v>
                </c:pt>
                <c:pt idx="41">
                  <c:v>1.7808999999999999</c:v>
                </c:pt>
                <c:pt idx="42">
                  <c:v>0.88200000000000001</c:v>
                </c:pt>
                <c:pt idx="43">
                  <c:v>1.9645999999999999</c:v>
                </c:pt>
                <c:pt idx="44">
                  <c:v>2.0552999999999999</c:v>
                </c:pt>
                <c:pt idx="45">
                  <c:v>2.1454</c:v>
                </c:pt>
                <c:pt idx="46">
                  <c:v>1.1274</c:v>
                </c:pt>
                <c:pt idx="47">
                  <c:v>2.3237999999999999</c:v>
                </c:pt>
                <c:pt idx="48">
                  <c:v>1.2914000000000001</c:v>
                </c:pt>
                <c:pt idx="49">
                  <c:v>2.5002</c:v>
                </c:pt>
                <c:pt idx="50">
                  <c:v>2.5876999999999999</c:v>
                </c:pt>
                <c:pt idx="51">
                  <c:v>2.6747999999999998</c:v>
                </c:pt>
                <c:pt idx="52">
                  <c:v>1.9970000000000001</c:v>
                </c:pt>
              </c:numCache>
            </c:numRef>
          </c:xVal>
          <c:yVal>
            <c:numRef>
              <c:f>Hoja1!$A$137:$A$189</c:f>
              <c:numCache>
                <c:formatCode>0</c:formatCode>
                <c:ptCount val="53"/>
                <c:pt idx="0">
                  <c:v>20450</c:v>
                </c:pt>
                <c:pt idx="1">
                  <c:v>20425</c:v>
                </c:pt>
                <c:pt idx="2">
                  <c:v>20400</c:v>
                </c:pt>
                <c:pt idx="3">
                  <c:v>20375</c:v>
                </c:pt>
                <c:pt idx="4">
                  <c:v>20350</c:v>
                </c:pt>
                <c:pt idx="5">
                  <c:v>20325</c:v>
                </c:pt>
                <c:pt idx="6">
                  <c:v>20300</c:v>
                </c:pt>
                <c:pt idx="7">
                  <c:v>20275</c:v>
                </c:pt>
                <c:pt idx="8">
                  <c:v>20250</c:v>
                </c:pt>
                <c:pt idx="9">
                  <c:v>20225</c:v>
                </c:pt>
                <c:pt idx="10">
                  <c:v>20200</c:v>
                </c:pt>
                <c:pt idx="11">
                  <c:v>20175</c:v>
                </c:pt>
                <c:pt idx="12">
                  <c:v>20150</c:v>
                </c:pt>
                <c:pt idx="13">
                  <c:v>20125</c:v>
                </c:pt>
                <c:pt idx="14">
                  <c:v>20100</c:v>
                </c:pt>
                <c:pt idx="15">
                  <c:v>20075</c:v>
                </c:pt>
                <c:pt idx="16">
                  <c:v>20050</c:v>
                </c:pt>
                <c:pt idx="17">
                  <c:v>20025</c:v>
                </c:pt>
                <c:pt idx="18">
                  <c:v>20000</c:v>
                </c:pt>
                <c:pt idx="19">
                  <c:v>19975</c:v>
                </c:pt>
                <c:pt idx="20">
                  <c:v>19950</c:v>
                </c:pt>
                <c:pt idx="21">
                  <c:v>19925</c:v>
                </c:pt>
                <c:pt idx="22">
                  <c:v>19900</c:v>
                </c:pt>
                <c:pt idx="23">
                  <c:v>19875</c:v>
                </c:pt>
                <c:pt idx="24">
                  <c:v>19850</c:v>
                </c:pt>
                <c:pt idx="25">
                  <c:v>19825</c:v>
                </c:pt>
                <c:pt idx="26">
                  <c:v>19800</c:v>
                </c:pt>
                <c:pt idx="27">
                  <c:v>19775</c:v>
                </c:pt>
                <c:pt idx="28">
                  <c:v>19750</c:v>
                </c:pt>
                <c:pt idx="29">
                  <c:v>19725</c:v>
                </c:pt>
                <c:pt idx="30">
                  <c:v>19700</c:v>
                </c:pt>
                <c:pt idx="31">
                  <c:v>19675</c:v>
                </c:pt>
                <c:pt idx="32">
                  <c:v>19650</c:v>
                </c:pt>
                <c:pt idx="33">
                  <c:v>19625</c:v>
                </c:pt>
                <c:pt idx="34">
                  <c:v>19600</c:v>
                </c:pt>
                <c:pt idx="35">
                  <c:v>19575</c:v>
                </c:pt>
                <c:pt idx="36">
                  <c:v>19550</c:v>
                </c:pt>
                <c:pt idx="37">
                  <c:v>19525</c:v>
                </c:pt>
                <c:pt idx="38">
                  <c:v>19500</c:v>
                </c:pt>
                <c:pt idx="39">
                  <c:v>19475</c:v>
                </c:pt>
                <c:pt idx="40">
                  <c:v>19450</c:v>
                </c:pt>
                <c:pt idx="41">
                  <c:v>19425</c:v>
                </c:pt>
                <c:pt idx="42">
                  <c:v>19400</c:v>
                </c:pt>
                <c:pt idx="43">
                  <c:v>19375</c:v>
                </c:pt>
                <c:pt idx="44">
                  <c:v>19350</c:v>
                </c:pt>
                <c:pt idx="45">
                  <c:v>19325</c:v>
                </c:pt>
                <c:pt idx="46">
                  <c:v>19300</c:v>
                </c:pt>
                <c:pt idx="47">
                  <c:v>19275</c:v>
                </c:pt>
                <c:pt idx="48">
                  <c:v>19250</c:v>
                </c:pt>
                <c:pt idx="49">
                  <c:v>19225</c:v>
                </c:pt>
                <c:pt idx="50">
                  <c:v>19200</c:v>
                </c:pt>
                <c:pt idx="51">
                  <c:v>19175</c:v>
                </c:pt>
                <c:pt idx="52">
                  <c:v>19150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95360"/>
        <c:axId val="195696896"/>
      </c:scatterChart>
      <c:valAx>
        <c:axId val="19569536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95696896"/>
        <c:crosses val="autoZero"/>
        <c:crossBetween val="midCat"/>
      </c:valAx>
      <c:valAx>
        <c:axId val="19569689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95695360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508488</xdr:colOff>
      <xdr:row>0</xdr:row>
      <xdr:rowOff>0</xdr:rowOff>
    </xdr:from>
    <xdr:to>
      <xdr:col>15</xdr:col>
      <xdr:colOff>270622</xdr:colOff>
      <xdr:row>39</xdr:row>
      <xdr:rowOff>49626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22411</xdr:colOff>
      <xdr:row>40</xdr:row>
      <xdr:rowOff>179294</xdr:rowOff>
    </xdr:from>
    <xdr:to>
      <xdr:col>15</xdr:col>
      <xdr:colOff>448235</xdr:colOff>
      <xdr:row>80</xdr:row>
      <xdr:rowOff>40822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32016</xdr:colOff>
      <xdr:row>81</xdr:row>
      <xdr:rowOff>70438</xdr:rowOff>
    </xdr:from>
    <xdr:to>
      <xdr:col>15</xdr:col>
      <xdr:colOff>459441</xdr:colOff>
      <xdr:row>132</xdr:row>
      <xdr:rowOff>68036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32016</xdr:colOff>
      <xdr:row>133</xdr:row>
      <xdr:rowOff>70438</xdr:rowOff>
    </xdr:from>
    <xdr:to>
      <xdr:col>15</xdr:col>
      <xdr:colOff>470647</xdr:colOff>
      <xdr:row>191</xdr:row>
      <xdr:rowOff>68036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103910</xdr:colOff>
      <xdr:row>1</xdr:row>
      <xdr:rowOff>34636</xdr:rowOff>
    </xdr:from>
    <xdr:to>
      <xdr:col>23</xdr:col>
      <xdr:colOff>728383</xdr:colOff>
      <xdr:row>40</xdr:row>
      <xdr:rowOff>97869</xdr:rowOff>
    </xdr:to>
    <xdr:graphicFrame macro="">
      <xdr:nvGraphicFramePr>
        <xdr:cNvPr id="6" name="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89647</xdr:colOff>
      <xdr:row>40</xdr:row>
      <xdr:rowOff>163286</xdr:rowOff>
    </xdr:from>
    <xdr:to>
      <xdr:col>23</xdr:col>
      <xdr:colOff>474569</xdr:colOff>
      <xdr:row>80</xdr:row>
      <xdr:rowOff>74441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78441</xdr:colOff>
      <xdr:row>81</xdr:row>
      <xdr:rowOff>67235</xdr:rowOff>
    </xdr:from>
    <xdr:to>
      <xdr:col>24</xdr:col>
      <xdr:colOff>0</xdr:colOff>
      <xdr:row>132</xdr:row>
      <xdr:rowOff>64833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56032</xdr:colOff>
      <xdr:row>133</xdr:row>
      <xdr:rowOff>67235</xdr:rowOff>
    </xdr:from>
    <xdr:to>
      <xdr:col>23</xdr:col>
      <xdr:colOff>683560</xdr:colOff>
      <xdr:row>191</xdr:row>
      <xdr:rowOff>64833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238125</xdr:colOff>
      <xdr:row>1</xdr:row>
      <xdr:rowOff>0</xdr:rowOff>
    </xdr:from>
    <xdr:to>
      <xdr:col>32</xdr:col>
      <xdr:colOff>145401</xdr:colOff>
      <xdr:row>40</xdr:row>
      <xdr:rowOff>63233</xdr:rowOff>
    </xdr:to>
    <xdr:graphicFrame macro="">
      <xdr:nvGraphicFramePr>
        <xdr:cNvPr id="26" name="2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269875</xdr:colOff>
      <xdr:row>41</xdr:row>
      <xdr:rowOff>0</xdr:rowOff>
    </xdr:from>
    <xdr:to>
      <xdr:col>32</xdr:col>
      <xdr:colOff>197224</xdr:colOff>
      <xdr:row>80</xdr:row>
      <xdr:rowOff>67903</xdr:rowOff>
    </xdr:to>
    <xdr:graphicFrame macro="">
      <xdr:nvGraphicFramePr>
        <xdr:cNvPr id="27" name="2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254000</xdr:colOff>
      <xdr:row>81</xdr:row>
      <xdr:rowOff>63500</xdr:rowOff>
    </xdr:from>
    <xdr:to>
      <xdr:col>32</xdr:col>
      <xdr:colOff>173425</xdr:colOff>
      <xdr:row>132</xdr:row>
      <xdr:rowOff>61098</xdr:rowOff>
    </xdr:to>
    <xdr:graphicFrame macro="">
      <xdr:nvGraphicFramePr>
        <xdr:cNvPr id="28" name="2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206375</xdr:colOff>
      <xdr:row>133</xdr:row>
      <xdr:rowOff>95250</xdr:rowOff>
    </xdr:from>
    <xdr:to>
      <xdr:col>32</xdr:col>
      <xdr:colOff>127481</xdr:colOff>
      <xdr:row>191</xdr:row>
      <xdr:rowOff>92848</xdr:rowOff>
    </xdr:to>
    <xdr:graphicFrame macro="">
      <xdr:nvGraphicFramePr>
        <xdr:cNvPr id="29" name="2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32</xdr:col>
      <xdr:colOff>244930</xdr:colOff>
      <xdr:row>1</xdr:row>
      <xdr:rowOff>81643</xdr:rowOff>
    </xdr:from>
    <xdr:to>
      <xdr:col>38</xdr:col>
      <xdr:colOff>380999</xdr:colOff>
      <xdr:row>41</xdr:row>
      <xdr:rowOff>40821</xdr:rowOff>
    </xdr:to>
    <xdr:graphicFrame macro="">
      <xdr:nvGraphicFramePr>
        <xdr:cNvPr id="18" name="1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122463</xdr:colOff>
      <xdr:row>42</xdr:row>
      <xdr:rowOff>68035</xdr:rowOff>
    </xdr:from>
    <xdr:to>
      <xdr:col>39</xdr:col>
      <xdr:colOff>398688</xdr:colOff>
      <xdr:row>83</xdr:row>
      <xdr:rowOff>108858</xdr:rowOff>
    </xdr:to>
    <xdr:graphicFrame macro="">
      <xdr:nvGraphicFramePr>
        <xdr:cNvPr id="19" name="1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258538</xdr:colOff>
      <xdr:row>84</xdr:row>
      <xdr:rowOff>-1</xdr:rowOff>
    </xdr:from>
    <xdr:to>
      <xdr:col>39</xdr:col>
      <xdr:colOff>32809</xdr:colOff>
      <xdr:row>131</xdr:row>
      <xdr:rowOff>122464</xdr:rowOff>
    </xdr:to>
    <xdr:graphicFrame macro="">
      <xdr:nvGraphicFramePr>
        <xdr:cNvPr id="20" name="1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33</xdr:col>
      <xdr:colOff>122465</xdr:colOff>
      <xdr:row>133</xdr:row>
      <xdr:rowOff>160261</xdr:rowOff>
    </xdr:from>
    <xdr:to>
      <xdr:col>38</xdr:col>
      <xdr:colOff>244929</xdr:colOff>
      <xdr:row>198</xdr:row>
      <xdr:rowOff>68035</xdr:rowOff>
    </xdr:to>
    <xdr:graphicFrame macro="">
      <xdr:nvGraphicFramePr>
        <xdr:cNvPr id="22" name="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Y_CBO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QQ_CBO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X_CBO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563.71640519697416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D2">
            <v>469.81373794456613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ja1"/>
    </sheetNames>
    <sheetDataSet>
      <sheetData sheetId="0">
        <row r="2">
          <cell r="AD2">
            <v>5826.8235213891576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F1133"/>
  <sheetViews>
    <sheetView tabSelected="1" zoomScaleNormal="100" workbookViewId="0">
      <pane xSplit="1" ySplit="2" topLeftCell="B66" activePane="bottomRight" state="frozen"/>
      <selection pane="topRight" activeCell="B1" sqref="B1"/>
      <selection pane="bottomLeft" activeCell="A3" sqref="A3"/>
      <selection pane="bottomRight" activeCell="D105" sqref="D105"/>
    </sheetView>
  </sheetViews>
  <sheetFormatPr baseColWidth="10" defaultRowHeight="12.75" x14ac:dyDescent="0.2"/>
  <cols>
    <col min="1" max="1" width="12.140625" style="20" customWidth="1"/>
    <col min="2" max="5" width="11.5703125" style="20" customWidth="1"/>
    <col min="6" max="6" width="12" style="20" customWidth="1"/>
    <col min="7" max="7" width="8.28515625" style="1" customWidth="1"/>
    <col min="8" max="16" width="5.42578125" style="1" customWidth="1"/>
    <col min="17" max="18" width="2.140625" style="1" customWidth="1"/>
    <col min="19" max="24" width="7.140625" style="1" customWidth="1"/>
    <col min="25" max="25" width="4" style="1" customWidth="1"/>
    <col min="26" max="26" width="4.28515625" style="1" customWidth="1"/>
    <col min="27" max="32" width="7.140625" style="1" customWidth="1"/>
    <col min="33" max="33" width="5" style="1" customWidth="1"/>
    <col min="34" max="34" width="3" style="1" customWidth="1"/>
    <col min="35" max="35" width="4.28515625" style="1" customWidth="1"/>
    <col min="36" max="41" width="7.140625" style="1" customWidth="1"/>
    <col min="42" max="43" width="10.85546875" style="1" customWidth="1"/>
    <col min="44" max="44" width="3" style="1" customWidth="1"/>
    <col min="45" max="60" width="12" style="1" customWidth="1"/>
    <col min="61" max="61" width="8" style="1" bestFit="1" customWidth="1"/>
    <col min="62" max="67" width="12" style="1" customWidth="1"/>
    <col min="68" max="68" width="9.85546875" style="64" customWidth="1"/>
    <col min="69" max="74" width="12" style="1" customWidth="1"/>
    <col min="75" max="75" width="9.85546875" style="64" customWidth="1"/>
    <col min="76" max="87" width="12" style="1" customWidth="1"/>
    <col min="88" max="88" width="9.85546875" style="64" customWidth="1"/>
    <col min="89" max="101" width="12" style="1" customWidth="1"/>
    <col min="102" max="102" width="10.85546875" style="64" bestFit="1" customWidth="1"/>
    <col min="103" max="103" width="12" style="1" customWidth="1"/>
    <col min="104" max="104" width="9.85546875" style="64" customWidth="1"/>
    <col min="105" max="110" width="12" style="1" customWidth="1"/>
    <col min="111" max="111" width="9.85546875" style="64" customWidth="1"/>
    <col min="112" max="117" width="12" style="1" customWidth="1"/>
    <col min="118" max="119" width="9.85546875" style="64" customWidth="1"/>
    <col min="120" max="133" width="12" style="1" customWidth="1"/>
    <col min="134" max="134" width="11.42578125" style="64" customWidth="1"/>
    <col min="135" max="140" width="12" style="1" customWidth="1"/>
    <col min="141" max="141" width="13.85546875" style="64" customWidth="1"/>
    <col min="142" max="147" width="12" style="1" customWidth="1"/>
    <col min="148" max="148" width="11.42578125" style="64" customWidth="1"/>
    <col min="149" max="149" width="15.85546875" style="64" customWidth="1"/>
    <col min="150" max="150" width="12.140625" style="64" bestFit="1" customWidth="1"/>
    <col min="151" max="151" width="8.7109375" style="67" customWidth="1"/>
    <col min="152" max="152" width="52.5703125" style="67" bestFit="1" customWidth="1"/>
    <col min="153" max="153" width="8.7109375" style="67" customWidth="1"/>
    <col min="154" max="154" width="46.7109375" style="67" customWidth="1"/>
    <col min="155" max="155" width="10" style="67" customWidth="1"/>
    <col min="156" max="156" width="54.5703125" style="67" bestFit="1" customWidth="1"/>
    <col min="157" max="157" width="11.140625" style="67" customWidth="1"/>
    <col min="158" max="158" width="45.5703125" style="67" customWidth="1"/>
    <col min="159" max="159" width="21" style="67" bestFit="1" customWidth="1"/>
    <col min="160" max="160" width="66.5703125" style="67" customWidth="1"/>
    <col min="161" max="161" width="57.85546875" style="68" bestFit="1" customWidth="1"/>
    <col min="162" max="162" width="21" style="68" bestFit="1" customWidth="1"/>
    <col min="163" max="16384" width="11.42578125" style="64"/>
  </cols>
  <sheetData>
    <row r="1" spans="1:162" ht="13.5" thickBot="1" x14ac:dyDescent="0.25">
      <c r="A1" s="17" t="s">
        <v>8</v>
      </c>
      <c r="B1" s="18" t="s">
        <v>4</v>
      </c>
      <c r="C1" s="18" t="s">
        <v>5</v>
      </c>
      <c r="D1" s="18" t="s">
        <v>6</v>
      </c>
      <c r="E1" s="19" t="s">
        <v>5695</v>
      </c>
      <c r="F1" s="20">
        <f>+[1]Sheet1!$AD$2</f>
        <v>563.71640519697416</v>
      </c>
      <c r="G1" s="9" t="s">
        <v>11</v>
      </c>
      <c r="I1" s="103">
        <f ca="1">NOW()</f>
        <v>45783.633045717594</v>
      </c>
      <c r="J1" s="104"/>
      <c r="K1" s="104"/>
      <c r="L1" s="104"/>
      <c r="M1" s="104"/>
      <c r="N1" s="104"/>
      <c r="O1" s="104"/>
      <c r="P1" s="104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 t="s">
        <v>57</v>
      </c>
      <c r="AN1" s="21"/>
      <c r="AO1" s="21"/>
      <c r="AP1" s="21">
        <v>250506</v>
      </c>
      <c r="AQ1" s="21"/>
      <c r="AR1" s="21"/>
      <c r="AS1" s="22" t="str">
        <f>+B2</f>
        <v>250506</v>
      </c>
      <c r="AT1" s="22" t="str">
        <f>+AS1</f>
        <v>250506</v>
      </c>
      <c r="AU1" s="22" t="str">
        <f>+C2</f>
        <v>250509</v>
      </c>
      <c r="AV1" s="22" t="str">
        <f>+AU1</f>
        <v>250509</v>
      </c>
      <c r="AW1" s="22" t="str">
        <f>+D2</f>
        <v>250516</v>
      </c>
      <c r="AX1" s="22" t="str">
        <f>+AW1</f>
        <v>250516</v>
      </c>
      <c r="AY1" s="23">
        <f>+A3</f>
        <v>558.79999999999995</v>
      </c>
      <c r="BA1" s="22" t="str">
        <f>+AS1</f>
        <v>250506</v>
      </c>
      <c r="BB1" s="22"/>
      <c r="BC1" s="22" t="str">
        <f>+AU1</f>
        <v>250509</v>
      </c>
      <c r="BD1" s="22"/>
      <c r="BE1" s="22" t="str">
        <f>+AW1</f>
        <v>250516</v>
      </c>
      <c r="BF1" s="22">
        <f>+AY1</f>
        <v>558.79999999999995</v>
      </c>
      <c r="BG1" s="95"/>
      <c r="BH1" s="23">
        <f ca="1">MAX(BH4:BH38)</f>
        <v>431295</v>
      </c>
      <c r="BI1" s="1">
        <f ca="1">IFERROR(IF(MAX(BH4:BH38)&lt;&gt;0,INDEX(A4:A38,MATCH(MAX(BH4:BH38),BH4:BH38,0)),""),"")</f>
        <v>562</v>
      </c>
      <c r="BJ1" s="22"/>
      <c r="BK1" s="22"/>
      <c r="BL1" s="22"/>
      <c r="BM1" s="22"/>
      <c r="BN1" s="22"/>
      <c r="BO1" s="22"/>
      <c r="BP1" s="64">
        <v>1</v>
      </c>
      <c r="BQ1" s="22">
        <f ca="1">IF(BR1&gt;BR2,IF(MAX(BQ4:BQ38)&lt;&gt;0,INDEX(A4:A38,MATCH(MAX(BQ4:BQ38),BQ4:BQ38,0)),A3),IF(MIN(BQ4:BQ38)&lt;&gt;0,INDEX(A4:A38,MATCH(MIN(BQ4:BQ38),BQ4:BQ38,0))))</f>
        <v>560</v>
      </c>
      <c r="BR1" s="22">
        <f ca="1">+MAX(BQ4:BQ38)</f>
        <v>66948811.903619476</v>
      </c>
      <c r="BS1" s="22">
        <f ca="1">IF(BT1&gt;BT2,IF(MAX(BS4:BS38)&lt;&gt;0,INDEX(A4:A38,MATCH(MAX(BS4:BS38),BS4:BS38,0)),A3),IF(MIN(BS4:BS38)&lt;&gt;0,INDEX(A4:A38,MATCH(MIN(BS4:BS38),BS4:BS38,0))))</f>
        <v>550</v>
      </c>
      <c r="BT1" s="22">
        <f ca="1">+MAX(BS4:BS38)</f>
        <v>63270726.428402364</v>
      </c>
      <c r="BU1" s="22">
        <f ca="1">IF(BV1&gt;BV2,IF(MAX(BU4:BU38)&lt;&gt;0,INDEX(A4:A38,MATCH(MAX(BU4:BU38),BU4:BU38,0)),A3),IF(MIN(BU4:BU38)&lt;&gt;0,INDEX(A4:A38,MATCH(MIN(BU4:BU38),BU4:BU38,0))))</f>
        <v>555</v>
      </c>
      <c r="BV1" s="22">
        <f ca="1">+MAX(BU4:BU38)</f>
        <v>266723847.29778388</v>
      </c>
      <c r="BX1" s="22">
        <f ca="1">IF(BY1&gt;BZ1,IF(MAX(BX4:BX38)&lt;&gt;0,INDEX(G4:G38,MATCH(MAX(BX4:BX38),BX4:BX38,0)),G3),IF(MIN(BX4:BX38)&lt;&gt;0,INDEX(G4:G38,MATCH(MIN(BX4:BX38),BX4:BX38,0))))</f>
        <v>0</v>
      </c>
      <c r="BY1" s="22">
        <f ca="1">+MAX(BX4:BX38)</f>
        <v>9972679568.0375137</v>
      </c>
      <c r="BZ1" s="22">
        <f ca="1">ABS(MIN(BX4:BX38))</f>
        <v>28583248844.522316</v>
      </c>
      <c r="CA1" s="22"/>
      <c r="CB1" s="22"/>
      <c r="CC1" s="22">
        <f ca="1">+AVERAGE(BY39:BY40,CA39:CA40,CC39:CC40)</f>
        <v>558.5</v>
      </c>
      <c r="CD1" s="22"/>
      <c r="CE1" s="22"/>
      <c r="CF1" s="22"/>
      <c r="CG1" s="22"/>
      <c r="CH1" s="22"/>
      <c r="CI1" s="22"/>
      <c r="CK1" s="22">
        <f>IF(CL1&gt;CM1,IF(MAX(CK4:CK38)&lt;&gt;0,INDEX(N4:N38,MATCH(MAX(CK4:CK38),CK4:CK38,0)),N3),IF(MIN(CK4:CK38)&lt;&gt;0,INDEX(N4:N38,MATCH(MIN(CK4:CK38),CK4:CK38,0))))</f>
        <v>0</v>
      </c>
      <c r="CL1" s="22">
        <f>+MAX(CK4:CK38)</f>
        <v>153764</v>
      </c>
      <c r="CM1" s="22">
        <f>ABS(MIN(CK4:CK38))</f>
        <v>1173825</v>
      </c>
      <c r="CN1" s="22"/>
      <c r="CO1" s="22"/>
      <c r="CP1" s="22"/>
      <c r="CQ1" s="22">
        <f>IF(CR1&gt;CS1,IF(MAX(CQ4:CQ38)&lt;&gt;0,INDEX(A4:A38,MATCH(MAX(CQ4:CQ38),CQ4:CQ38,0)),A3),IF(MIN(CQ4:CQ38)&lt;&gt;0,INDEX(A4:A38,MATCH(MIN(CQ4:CQ38),CQ4:CQ38,0))))</f>
        <v>562</v>
      </c>
      <c r="CR1" s="22">
        <f>+MAX(CQ4:CQ38)</f>
        <v>386994</v>
      </c>
      <c r="CS1" s="22">
        <f>ABS(MIN(CQ4:CQ38))</f>
        <v>352721</v>
      </c>
      <c r="CT1" s="22"/>
      <c r="CU1" s="22"/>
      <c r="CV1" s="22"/>
      <c r="CW1" s="22">
        <f ca="1">IF(CX1&gt;CY1,IF(MAX(CW4:CW38)&lt;&gt;0,INDEX(A4:A38,MATCH(MAX(CW4:CW38),CW4:CW38,0)),M3),IF(MIN(CW4:CW38)&lt;&gt;0,INDEX(A4:A38,MATCH(MIN(CW4:CW38),CW4:CW38,0))))</f>
        <v>560</v>
      </c>
      <c r="CX1" s="61">
        <f ca="1">+MAX(CW4:CW38)</f>
        <v>325529699.51591742</v>
      </c>
      <c r="CY1" s="22">
        <f ca="1">ABS(MIN(CW4:CW38))</f>
        <v>884436671.27510178</v>
      </c>
      <c r="DA1" s="22" t="str">
        <f>+B2</f>
        <v>250506</v>
      </c>
      <c r="DB1" s="22"/>
      <c r="DC1" s="22" t="str">
        <f>+DA1</f>
        <v>250506</v>
      </c>
      <c r="DD1" s="22"/>
      <c r="DE1" s="22" t="str">
        <f>+DC1</f>
        <v>250506</v>
      </c>
      <c r="DF1" s="22"/>
      <c r="DH1" s="22" t="s">
        <v>28</v>
      </c>
      <c r="DI1" s="22" t="s">
        <v>29</v>
      </c>
      <c r="DJ1" s="22" t="s">
        <v>30</v>
      </c>
      <c r="DK1" s="22" t="s">
        <v>31</v>
      </c>
      <c r="DL1" s="22" t="s">
        <v>32</v>
      </c>
      <c r="DM1" s="22" t="s">
        <v>33</v>
      </c>
      <c r="DP1" s="22" t="s">
        <v>34</v>
      </c>
      <c r="DQ1" s="22" t="s">
        <v>35</v>
      </c>
      <c r="DR1" s="22" t="s">
        <v>36</v>
      </c>
      <c r="DS1" s="22" t="s">
        <v>41</v>
      </c>
      <c r="DT1" s="22"/>
      <c r="DU1" s="22" t="s">
        <v>56</v>
      </c>
      <c r="DV1" s="22" t="s">
        <v>57</v>
      </c>
      <c r="DW1" s="22"/>
      <c r="DX1" s="22">
        <v>0.67708333333333337</v>
      </c>
      <c r="DY1" s="22">
        <v>265</v>
      </c>
      <c r="DZ1" s="22"/>
      <c r="EA1" s="22"/>
      <c r="EB1" s="22">
        <v>6.9444444444444447E-4</v>
      </c>
      <c r="EC1" s="22">
        <v>4.2000000000000003E-2</v>
      </c>
      <c r="EE1" s="22">
        <v>0.25</v>
      </c>
      <c r="EF1" s="22"/>
      <c r="EG1" s="22"/>
      <c r="EH1" s="22"/>
      <c r="EI1" s="22"/>
      <c r="EJ1" s="22"/>
      <c r="EK1" s="65">
        <f ca="1">NOW()</f>
        <v>45783.633045601855</v>
      </c>
      <c r="EL1" s="87">
        <f>B42+$DX$1</f>
        <v>45783.677083333336</v>
      </c>
      <c r="EM1" s="88">
        <f ca="1">+EL1-$EK$1</f>
        <v>4.4037731480784714E-2</v>
      </c>
      <c r="EN1" s="87">
        <f>C42+$DX$1</f>
        <v>45786.677083333336</v>
      </c>
      <c r="EO1" s="88">
        <f ca="1">+EN1-$EK$1</f>
        <v>3.0440377314807847</v>
      </c>
      <c r="EP1" s="87">
        <f>D42+$DX$1</f>
        <v>45793.677083333336</v>
      </c>
      <c r="EQ1" s="88">
        <f ca="1">+EP1-$EK$1</f>
        <v>10.044037731480785</v>
      </c>
      <c r="ES1" s="66"/>
    </row>
    <row r="2" spans="1:162" ht="13.5" thickBot="1" x14ac:dyDescent="0.25">
      <c r="A2" s="24" t="s">
        <v>13</v>
      </c>
      <c r="B2" s="18" t="str">
        <f>+TEXT(B42,"YYMMDD")</f>
        <v>250506</v>
      </c>
      <c r="C2" s="18" t="str">
        <f>+TEXT(C42,"YYMMDD")</f>
        <v>250509</v>
      </c>
      <c r="D2" s="18" t="str">
        <f>+TEXT(D42,"YYMMDD")</f>
        <v>250516</v>
      </c>
      <c r="E2" s="18"/>
      <c r="F2" s="18" t="s">
        <v>0</v>
      </c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 t="s">
        <v>7</v>
      </c>
      <c r="AQ2" s="21" t="s">
        <v>7</v>
      </c>
      <c r="AR2" s="21"/>
      <c r="AS2" s="22" t="s">
        <v>1</v>
      </c>
      <c r="AT2" s="25" t="s">
        <v>1</v>
      </c>
      <c r="AU2" s="22" t="s">
        <v>1</v>
      </c>
      <c r="AV2" s="25" t="s">
        <v>1</v>
      </c>
      <c r="AW2" s="22" t="s">
        <v>1</v>
      </c>
      <c r="AX2" s="25" t="s">
        <v>1</v>
      </c>
      <c r="AY2" s="23" t="s">
        <v>12</v>
      </c>
      <c r="BA2" s="22" t="s">
        <v>7</v>
      </c>
      <c r="BB2" s="25" t="s">
        <v>7</v>
      </c>
      <c r="BC2" s="22" t="s">
        <v>7</v>
      </c>
      <c r="BD2" s="25" t="s">
        <v>7</v>
      </c>
      <c r="BE2" s="22" t="s">
        <v>7</v>
      </c>
      <c r="BF2" s="25" t="s">
        <v>7</v>
      </c>
      <c r="BG2" s="23"/>
      <c r="BH2" s="23" t="s">
        <v>15</v>
      </c>
      <c r="BJ2" s="22" t="str">
        <f>+G1</f>
        <v>GAMMA</v>
      </c>
      <c r="BK2" s="25" t="str">
        <f>+BJ2</f>
        <v>GAMMA</v>
      </c>
      <c r="BL2" s="22" t="str">
        <f>+BK2</f>
        <v>GAMMA</v>
      </c>
      <c r="BM2" s="25" t="str">
        <f>+BL2</f>
        <v>GAMMA</v>
      </c>
      <c r="BN2" s="22" t="str">
        <f>+BM2</f>
        <v>GAMMA</v>
      </c>
      <c r="BO2" s="25" t="str">
        <f>+BN2</f>
        <v>GAMMA</v>
      </c>
      <c r="BQ2" s="22" t="s">
        <v>11</v>
      </c>
      <c r="BR2" s="25">
        <f ca="1">ABS(+MIN(BQ4:BQ38))</f>
        <v>643288909.28736377</v>
      </c>
      <c r="BS2" s="22" t="s">
        <v>11</v>
      </c>
      <c r="BT2" s="25">
        <f ca="1">ABS(+MIN(BS4:BS38))</f>
        <v>117363272.17651589</v>
      </c>
      <c r="BU2" s="22" t="s">
        <v>11</v>
      </c>
      <c r="BV2" s="25">
        <f ca="1">ABS(+MIN(BU4:BU38))</f>
        <v>371862105.41065067</v>
      </c>
      <c r="BX2" s="22" t="s">
        <v>11</v>
      </c>
      <c r="BY2" s="25"/>
      <c r="BZ2" s="22" t="s">
        <v>11</v>
      </c>
      <c r="CA2" s="25"/>
      <c r="CB2" s="22" t="s">
        <v>11</v>
      </c>
      <c r="CC2" s="25"/>
      <c r="CD2" s="22" t="s">
        <v>19</v>
      </c>
      <c r="CE2" s="25" t="str">
        <f>+CD2</f>
        <v>DELTA</v>
      </c>
      <c r="CF2" s="22" t="str">
        <f>+CE2</f>
        <v>DELTA</v>
      </c>
      <c r="CG2" s="25" t="str">
        <f>+CF2</f>
        <v>DELTA</v>
      </c>
      <c r="CH2" s="22" t="str">
        <f>+CG2</f>
        <v>DELTA</v>
      </c>
      <c r="CI2" s="25" t="str">
        <f>+CH2</f>
        <v>DELTA</v>
      </c>
      <c r="CK2" s="22" t="s">
        <v>20</v>
      </c>
      <c r="CL2" s="25"/>
      <c r="CM2" s="22" t="s">
        <v>20</v>
      </c>
      <c r="CN2" s="25"/>
      <c r="CO2" s="22" t="s">
        <v>20</v>
      </c>
      <c r="CP2" s="25"/>
      <c r="CQ2" s="22" t="s">
        <v>16</v>
      </c>
      <c r="CR2" s="25"/>
      <c r="CS2" s="22" t="s">
        <v>16</v>
      </c>
      <c r="CT2" s="25"/>
      <c r="CU2" s="22" t="s">
        <v>16</v>
      </c>
      <c r="CV2" s="25"/>
      <c r="CW2" s="25" t="s">
        <v>11</v>
      </c>
      <c r="CX2" s="60"/>
      <c r="CY2" s="25" t="s">
        <v>11</v>
      </c>
      <c r="DA2" s="22" t="s">
        <v>25</v>
      </c>
      <c r="DB2" s="25" t="s">
        <v>25</v>
      </c>
      <c r="DC2" s="22" t="s">
        <v>27</v>
      </c>
      <c r="DD2" s="25" t="s">
        <v>27</v>
      </c>
      <c r="DE2" s="22" t="s">
        <v>26</v>
      </c>
      <c r="DF2" s="22" t="s">
        <v>26</v>
      </c>
      <c r="DG2" s="64">
        <v>2000</v>
      </c>
      <c r="DH2" s="22" t="s">
        <v>44</v>
      </c>
      <c r="DI2" s="25" t="s">
        <v>45</v>
      </c>
      <c r="DJ2" s="22" t="s">
        <v>42</v>
      </c>
      <c r="DK2" s="25" t="s">
        <v>43</v>
      </c>
      <c r="DL2" s="22" t="s">
        <v>46</v>
      </c>
      <c r="DM2" s="22" t="s">
        <v>47</v>
      </c>
      <c r="DN2" s="60"/>
      <c r="DP2" s="22" t="s">
        <v>49</v>
      </c>
      <c r="DQ2" s="25" t="s">
        <v>48</v>
      </c>
      <c r="DR2" s="22" t="s">
        <v>50</v>
      </c>
      <c r="DS2" s="25" t="s">
        <v>51</v>
      </c>
      <c r="DT2" s="22"/>
      <c r="DU2" s="22"/>
      <c r="DV2" s="22"/>
      <c r="DW2" s="25"/>
      <c r="DX2" s="22"/>
      <c r="DY2" s="25"/>
      <c r="DZ2" s="22"/>
      <c r="EA2" s="25"/>
      <c r="EB2" s="22"/>
      <c r="EC2" s="22"/>
      <c r="EE2" s="22" t="s">
        <v>21</v>
      </c>
      <c r="EF2" s="25" t="s">
        <v>21</v>
      </c>
      <c r="EG2" s="22" t="s">
        <v>21</v>
      </c>
      <c r="EH2" s="25" t="s">
        <v>21</v>
      </c>
      <c r="EI2" s="22" t="s">
        <v>21</v>
      </c>
      <c r="EJ2" s="22" t="s">
        <v>21</v>
      </c>
      <c r="EL2" s="22" t="s">
        <v>21</v>
      </c>
      <c r="EM2" s="25" t="s">
        <v>21</v>
      </c>
      <c r="EN2" s="22" t="s">
        <v>21</v>
      </c>
      <c r="EO2" s="25" t="s">
        <v>21</v>
      </c>
      <c r="EP2" s="22" t="s">
        <v>21</v>
      </c>
      <c r="EQ2" s="22" t="s">
        <v>21</v>
      </c>
      <c r="ES2" s="62">
        <f ca="1">+EL1-$EK$1</f>
        <v>4.4037731480784714E-2</v>
      </c>
      <c r="ET2" s="64" t="s">
        <v>22</v>
      </c>
    </row>
    <row r="3" spans="1:162" s="63" customFormat="1" ht="13.5" thickBot="1" x14ac:dyDescent="0.25">
      <c r="A3" s="26">
        <f>RTD("tos.rtd", ,"MARK", A2)</f>
        <v>558.79999999999995</v>
      </c>
      <c r="B3" s="27">
        <f>+AS3/AT3</f>
        <v>-1.393777225868764</v>
      </c>
      <c r="C3" s="27">
        <f>+AU3/AV3</f>
        <v>-1.1856231024358961</v>
      </c>
      <c r="D3" s="27">
        <f>+AW3/AX3</f>
        <v>-1.4024311095486628</v>
      </c>
      <c r="E3" s="28">
        <v>0</v>
      </c>
      <c r="F3" s="26">
        <f>RTD("tos.rtd", ,"MARK", F2)</f>
        <v>5624.75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>
        <v>0</v>
      </c>
      <c r="AP3" s="1">
        <v>2834770</v>
      </c>
      <c r="AQ3" s="1">
        <v>-2903015</v>
      </c>
      <c r="AR3" s="1"/>
      <c r="AS3" s="13">
        <f t="shared" ref="AS3:AX3" si="0">SUM(AS4:AS38)</f>
        <v>141421</v>
      </c>
      <c r="AT3" s="29">
        <f t="shared" si="0"/>
        <v>-101466</v>
      </c>
      <c r="AU3" s="13">
        <f t="shared" si="0"/>
        <v>118324</v>
      </c>
      <c r="AV3" s="29">
        <f t="shared" si="0"/>
        <v>-99799</v>
      </c>
      <c r="AW3" s="13">
        <f t="shared" si="0"/>
        <v>311163</v>
      </c>
      <c r="AX3" s="29">
        <f t="shared" si="0"/>
        <v>-221874</v>
      </c>
      <c r="AY3" s="29">
        <f>SUM(AY4:AY38)</f>
        <v>147769</v>
      </c>
      <c r="AZ3" s="1">
        <v>0</v>
      </c>
      <c r="BA3" s="13">
        <f t="shared" ref="BA3:BF3" si="1">SUM(BA4:BA38)</f>
        <v>2835358</v>
      </c>
      <c r="BB3" s="29">
        <f t="shared" si="1"/>
        <v>-2903113</v>
      </c>
      <c r="BC3" s="13">
        <f t="shared" si="1"/>
        <v>169887</v>
      </c>
      <c r="BD3" s="29">
        <f t="shared" si="1"/>
        <v>-162877</v>
      </c>
      <c r="BE3" s="13">
        <f t="shared" si="1"/>
        <v>118518</v>
      </c>
      <c r="BF3" s="29">
        <f t="shared" si="1"/>
        <v>-94118</v>
      </c>
      <c r="BG3" s="31"/>
      <c r="BH3" s="29">
        <f ca="1">SUM(BH4:BH38)</f>
        <v>7323</v>
      </c>
      <c r="BI3" s="1"/>
      <c r="BJ3" s="3">
        <f t="shared" ref="BJ3:BO3" ca="1" si="2">SUM(BJ4:BJ38)</f>
        <v>1.679457565650174</v>
      </c>
      <c r="BK3" s="3">
        <f t="shared" ca="1" si="2"/>
        <v>-1.8724652001280699</v>
      </c>
      <c r="BL3" s="3">
        <f t="shared" ca="1" si="2"/>
        <v>0.71349512704525553</v>
      </c>
      <c r="BM3" s="3">
        <f t="shared" ca="1" si="2"/>
        <v>-0.72798891245652331</v>
      </c>
      <c r="BN3" s="3">
        <f t="shared" ca="1" si="2"/>
        <v>0.75512516213052638</v>
      </c>
      <c r="BO3" s="3">
        <f t="shared" ca="1" si="2"/>
        <v>-0.76190149951807584</v>
      </c>
      <c r="BQ3" s="3">
        <f ca="1">SUM(BQ4:BQ38)</f>
        <v>-1378550693.1069462</v>
      </c>
      <c r="BR3" s="3"/>
      <c r="BS3" s="3">
        <f ca="1">SUM(BS4:BS38)</f>
        <v>3822268.8591121566</v>
      </c>
      <c r="BT3" s="3"/>
      <c r="BU3" s="3">
        <f ca="1">SUM(BU4:BU38)</f>
        <v>38366527.205201253</v>
      </c>
      <c r="BV3" s="3"/>
      <c r="BX3" s="3">
        <f ca="1">SUM(BX4:BX38)</f>
        <v>-50381940055.005798</v>
      </c>
      <c r="BY3" s="3"/>
      <c r="BZ3" s="3">
        <f ca="1">SUM(BZ4:BZ38)</f>
        <v>-68410010.763649032</v>
      </c>
      <c r="CA3" s="3"/>
      <c r="CB3" s="3">
        <f ca="1">SUM(CB4:CB38)</f>
        <v>-23616201.624301624</v>
      </c>
      <c r="CC3" s="3"/>
      <c r="CD3" s="3">
        <f t="shared" ref="CD3:CI3" si="3">SUM(CD4:CD38)</f>
        <v>11.41</v>
      </c>
      <c r="CE3" s="3">
        <f t="shared" si="3"/>
        <v>23.09</v>
      </c>
      <c r="CF3" s="3">
        <f t="shared" si="3"/>
        <v>12.110000000000001</v>
      </c>
      <c r="CG3" s="3">
        <f t="shared" si="3"/>
        <v>22.87</v>
      </c>
      <c r="CH3" s="3">
        <f t="shared" si="3"/>
        <v>13.679999999999998</v>
      </c>
      <c r="CI3" s="3">
        <f t="shared" si="3"/>
        <v>21.509999999999994</v>
      </c>
      <c r="CK3" s="3">
        <f>SUM(CK4:CK38)</f>
        <v>-3698704</v>
      </c>
      <c r="CL3" s="3"/>
      <c r="CM3" s="3">
        <f>SUM(CM4:CM38)</f>
        <v>-495510</v>
      </c>
      <c r="CN3" s="3"/>
      <c r="CO3" s="3">
        <f>SUM(CO4:CO38)</f>
        <v>89027.00000000064</v>
      </c>
      <c r="CP3" s="3"/>
      <c r="CQ3" s="3">
        <f>SUM(CQ4:CQ38)</f>
        <v>-67755</v>
      </c>
      <c r="CR3" s="3"/>
      <c r="CS3" s="3">
        <f>SUM(CS4:CS38)</f>
        <v>7010</v>
      </c>
      <c r="CT3" s="3"/>
      <c r="CU3" s="3">
        <f>SUM(CU4:CU38)</f>
        <v>24400</v>
      </c>
      <c r="CV3" s="3"/>
      <c r="CW3" s="3">
        <f ca="1">SUM(CW4:CW38)</f>
        <v>-1336361897.0426326</v>
      </c>
      <c r="CY3" s="3">
        <f ca="1">SUM(CY4:CY38)</f>
        <v>-50473966267.393753</v>
      </c>
      <c r="DA3" s="3">
        <f t="shared" ref="DA3:DF3" si="4">SUM(DA4:DA38)</f>
        <v>68.680000000000007</v>
      </c>
      <c r="DB3" s="3">
        <f t="shared" si="4"/>
        <v>265.64999999999986</v>
      </c>
      <c r="DC3" s="3">
        <f t="shared" si="4"/>
        <v>64.73</v>
      </c>
      <c r="DD3" s="3">
        <f t="shared" si="4"/>
        <v>283.32999999999976</v>
      </c>
      <c r="DE3" s="3">
        <f t="shared" si="4"/>
        <v>63.06</v>
      </c>
      <c r="DF3" s="3">
        <f t="shared" si="4"/>
        <v>278.89</v>
      </c>
      <c r="DG3" s="86"/>
      <c r="DH3" s="3">
        <f t="shared" ref="DH3:DM3" si="5">SUM(DH4:DH38)</f>
        <v>180</v>
      </c>
      <c r="DI3" s="3">
        <f t="shared" si="5"/>
        <v>-66.500000000000014</v>
      </c>
      <c r="DJ3" s="3">
        <f t="shared" si="5"/>
        <v>-228</v>
      </c>
      <c r="DK3" s="3">
        <f t="shared" si="5"/>
        <v>-35</v>
      </c>
      <c r="DL3" s="3">
        <f t="shared" si="5"/>
        <v>113.49999999999997</v>
      </c>
      <c r="DM3" s="3">
        <f t="shared" si="5"/>
        <v>-263</v>
      </c>
      <c r="DP3" s="3">
        <f t="shared" ref="DP3:DS3" si="6">SUM(DP4:DP38)</f>
        <v>-5.3050000000000068</v>
      </c>
      <c r="DQ3" s="3">
        <f t="shared" si="6"/>
        <v>-10.57</v>
      </c>
      <c r="DR3" s="3">
        <f t="shared" ca="1" si="6"/>
        <v>-70.571010901237685</v>
      </c>
      <c r="DS3" s="3">
        <f t="shared" si="6"/>
        <v>-39.610000000000007</v>
      </c>
      <c r="DT3" s="3"/>
      <c r="DU3" s="3"/>
      <c r="DV3" s="3"/>
      <c r="DW3" s="3"/>
      <c r="DX3" s="3"/>
      <c r="DY3" s="3"/>
      <c r="DZ3" s="3"/>
      <c r="EA3" s="3"/>
      <c r="EB3" s="3"/>
      <c r="EC3" s="3"/>
      <c r="EE3" s="3">
        <f t="shared" ref="EE3:EJ3" si="7">SUM(EE4:EE38)</f>
        <v>26.937100000000008</v>
      </c>
      <c r="EF3" s="3">
        <f t="shared" si="7"/>
        <v>23.959200000000003</v>
      </c>
      <c r="EG3" s="3">
        <f t="shared" si="7"/>
        <v>8.4343999999999983</v>
      </c>
      <c r="EH3" s="3">
        <f t="shared" si="7"/>
        <v>8.3340999999999994</v>
      </c>
      <c r="EI3" s="3">
        <f t="shared" si="7"/>
        <v>7.3463000000000003</v>
      </c>
      <c r="EJ3" s="3">
        <f t="shared" si="7"/>
        <v>7.200899999999999</v>
      </c>
      <c r="EL3" s="3">
        <f t="shared" ref="EL3:EQ3" si="8">SUM(EL4:EL38)</f>
        <v>0</v>
      </c>
      <c r="EM3" s="3">
        <f t="shared" si="8"/>
        <v>0</v>
      </c>
      <c r="EN3" s="3">
        <f t="shared" si="8"/>
        <v>0</v>
      </c>
      <c r="EO3" s="3">
        <f t="shared" si="8"/>
        <v>0</v>
      </c>
      <c r="EP3" s="3">
        <f t="shared" si="8"/>
        <v>0</v>
      </c>
      <c r="EQ3" s="3">
        <f t="shared" si="8"/>
        <v>0</v>
      </c>
      <c r="EU3" s="67" t="s">
        <v>37</v>
      </c>
      <c r="EV3" s="67"/>
      <c r="EW3" s="67" t="s">
        <v>38</v>
      </c>
      <c r="EX3" s="67"/>
      <c r="EY3" s="67" t="s">
        <v>39</v>
      </c>
      <c r="EZ3" s="67"/>
      <c r="FA3" s="67" t="s">
        <v>40</v>
      </c>
      <c r="FB3" s="67"/>
      <c r="FC3" s="67" t="s">
        <v>52</v>
      </c>
      <c r="FD3" s="67" t="s">
        <v>53</v>
      </c>
      <c r="FE3" s="67" t="s">
        <v>54</v>
      </c>
      <c r="FF3" s="67" t="s">
        <v>55</v>
      </c>
    </row>
    <row r="4" spans="1:162" s="63" customFormat="1" ht="13.5" thickBot="1" x14ac:dyDescent="0.25">
      <c r="A4" s="2">
        <f>ROUND(565/$A$39,0)*$A$39+17*$A$39</f>
        <v>582</v>
      </c>
      <c r="B4" s="3">
        <f t="shared" ref="B4:B38" si="9">+IF($A$1="ABS",AS4-AT4,AS4+AT4)</f>
        <v>1886</v>
      </c>
      <c r="C4" s="3">
        <f t="shared" ref="C4:C38" si="10">+IF($A$1="ABS",AU4-AV4,AU4+AV4)</f>
        <v>1466</v>
      </c>
      <c r="D4" s="3">
        <f t="shared" ref="D4:D38" si="11">+IF($A$1="ABS",AW4-AX4,AW4+AX4)</f>
        <v>3885</v>
      </c>
      <c r="E4" s="3">
        <f t="shared" ref="E4:E38" si="12">SUM(B4:D4)</f>
        <v>7237</v>
      </c>
      <c r="F4" s="4">
        <f t="shared" ref="F4:F38" si="13">+$F$3/$A$3*A4</f>
        <v>5858.2757695060845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>
        <v>311</v>
      </c>
      <c r="AN4" s="1">
        <v>-2</v>
      </c>
      <c r="AO4" s="1">
        <v>582</v>
      </c>
      <c r="AP4" s="1">
        <v>311</v>
      </c>
      <c r="AQ4" s="1">
        <v>-2</v>
      </c>
      <c r="AR4" s="1"/>
      <c r="AS4" s="6">
        <f>IF(RTD("tos.rtd",,AS$2,"."&amp;$A$2&amp;$AS$1&amp;"C"&amp;$A4)="N/A",0,RTD("tos.rtd",,AS$2,"."&amp;$A$2&amp;$AS$1&amp;"C"&amp;$A4))</f>
        <v>1885</v>
      </c>
      <c r="AT4" s="7">
        <f>-IF(RTD("tos.rtd",,AT$2,"."&amp;$A$2&amp;$AS$1&amp;"P"&amp;$A4)="N/A",0,RTD("tos.rtd",,AT$2,"."&amp;$A$2&amp;$AS$1&amp;"P"&amp;$A4))</f>
        <v>-1</v>
      </c>
      <c r="AU4" s="6">
        <f>IF(RTD("tos.rtd",,AU$2,"."&amp;$A$2&amp;$AU$1&amp;"C"&amp;$A4)="N/A",0,RTD("tos.rtd",,AU$2,"."&amp;$A$2&amp;$AU$1&amp;"C"&amp;$A4))</f>
        <v>1462</v>
      </c>
      <c r="AV4" s="7">
        <f>-IF(RTD("tos.rtd",,AV$2,"."&amp;$A$2&amp;$AU$1&amp;"P"&amp;$A4)="N/A",0,RTD("tos.rtd",,AV$2,"."&amp;$A$2&amp;$AU$1&amp;"P"&amp;$A4))</f>
        <v>-4</v>
      </c>
      <c r="AW4" s="6">
        <f>IF(RTD("tos.rtd",,AW$2,"."&amp;$A$2&amp;$AW$1&amp;"C"&amp;$A4)="N/A",0,RTD("tos.rtd",,AW$2,"."&amp;$A$2&amp;$AW$1&amp;"C"&amp;$A4))</f>
        <v>3884</v>
      </c>
      <c r="AX4" s="7">
        <f>-IF(RTD("tos.rtd",,AX$2,"."&amp;$A$2&amp;$AW$1&amp;"P"&amp;$A4)="N/A",0,RTD("tos.rtd",,AX$2,"."&amp;$A$2&amp;$AW$1&amp;"P"&amp;$A4))</f>
        <v>-1</v>
      </c>
      <c r="AY4" s="1">
        <f>SUM(AS4:AX4)</f>
        <v>7225</v>
      </c>
      <c r="AZ4" s="8">
        <f>+A4</f>
        <v>582</v>
      </c>
      <c r="BA4" s="30">
        <f>IF(RTD("tos.rtd",,BA$2,"."&amp;$A$2&amp;$AS$1&amp;"C"&amp;$A4)="N/A",0,RTD("tos.rtd",,BA$2,"."&amp;$A$2&amp;$AS$1&amp;"C"&amp;$A4))</f>
        <v>311</v>
      </c>
      <c r="BB4" s="31">
        <f>-IF(RTD("tos.rtd",,BB$2,"."&amp;$A$2&amp;$AS$1&amp;"P"&amp;$A4)="N/A",0,RTD("tos.rtd",,BB$2,"."&amp;$A$2&amp;$AS$1&amp;"P"&amp;$A4))</f>
        <v>-2</v>
      </c>
      <c r="BC4" s="30">
        <f>IF(RTD("tos.rtd",,BC$2,"."&amp;$A$2&amp;$AU$1&amp;"C"&amp;$A4)="N/A",0,RTD("tos.rtd",,BC$2,"."&amp;$A$2&amp;$AU$1&amp;"C"&amp;$A4))</f>
        <v>1193</v>
      </c>
      <c r="BD4" s="31">
        <f>-IF(RTD("tos.rtd",,BD$2,"."&amp;$A$2&amp;$AU$1&amp;"P"&amp;$A4)="N/A",0,RTD("tos.rtd",,BD$2,"."&amp;$A$2&amp;$AU$1&amp;"P"&amp;$A4))</f>
        <v>-46</v>
      </c>
      <c r="BE4" s="30">
        <f>IF(RTD("tos.rtd",,BE$2,"."&amp;$A$2&amp;$AW$1&amp;"C"&amp;$A4)="N/A",0,RTD("tos.rtd",,BE$2,"."&amp;$A$2&amp;$AW$1&amp;"C"&amp;$A4))</f>
        <v>790</v>
      </c>
      <c r="BF4" s="99">
        <f>-IF(RTD("tos.rtd",,BF$2,"."&amp;$A$2&amp;$AW$1&amp;"P"&amp;$A4)="N/A",0,RTD("tos.rtd",,BF$2,"."&amp;$A$2&amp;$AW$1&amp;"P"&amp;$A4))</f>
        <v>0</v>
      </c>
      <c r="BG4" s="32">
        <f ca="1">+Hoja2!Y5</f>
        <v>1894</v>
      </c>
      <c r="BH4" s="31">
        <f ca="1">SUM(BA4:BG4)</f>
        <v>4140</v>
      </c>
      <c r="BI4" s="8"/>
      <c r="BJ4" s="3">
        <f ca="1">IF($BP$1=1,DX4,IF(RTD("tos.rtd",,BJ$2,"."&amp;$A$2&amp;$AS$1&amp;"C"&amp;$A4)="N/A",0,RTD("tos.rtd",,BJ$2,"."&amp;$A$2&amp;$AS$1&amp;"C"&amp;$A4)))</f>
        <v>7.3652663821406643E-3</v>
      </c>
      <c r="BK4" s="3">
        <f ca="1">IF($BP$1=1,DY4,-IF(RTD("tos.rtd",,BK$2,"."&amp;$A$2&amp;$AS$1&amp;"P"&amp;$A4)="N/A",0,RTD("tos.rtd",,BK$2,"."&amp;$A$2&amp;$AS$1&amp;"P"&amp;$A4)))</f>
        <v>-5.8836211060313664E-36</v>
      </c>
      <c r="BL4" s="3">
        <f ca="1">IF($BP$1=1,DZ4,IF(RTD("tos.rtd",,BL$2,"."&amp;$A$2&amp;$AU$1&amp;"C"&amp;$A4)="N/A",0,RTD("tos.rtd",,BL$2,"."&amp;$A$2&amp;$AU$1&amp;"C"&amp;$A4)))</f>
        <v>6.8372774671749958E-3</v>
      </c>
      <c r="BM4" s="3">
        <f ca="1">IF($BP$1=1,EA4,-IF(RTD("tos.rtd",,BM$2,"."&amp;$A$2&amp;$AU$1&amp;"P"&amp;$A4)="N/A",0,RTD("tos.rtd",,BM$2,"."&amp;$A$2&amp;$AU$1&amp;"P"&amp;$A4)))</f>
        <v>-8.8226591838875511E-3</v>
      </c>
      <c r="BN4" s="3">
        <f ca="1">IF($BP$1=1,EB4,IF(RTD("tos.rtd",,BN$2,"."&amp;$A$2&amp;$AW$1&amp;"C"&amp;$A4)="N/A",0,RTD("tos.rtd",,BN$2,"."&amp;$A$2&amp;$AW$1&amp;"C"&amp;$A4)))</f>
        <v>4.3559612489741202E-3</v>
      </c>
      <c r="BO4" s="3">
        <f ca="1">IF($BP$1=1,EC4,-IF(RTD("tos.rtd",,BO$2,"."&amp;$A$2&amp;$AW$1&amp;"P"&amp;$A4)="N/A",0,RTD("tos.rtd",,BO$2,"."&amp;$A$2&amp;$AW$1&amp;"P"&amp;$A4)))</f>
        <v>-4.1158085166234318E-3</v>
      </c>
      <c r="BQ4" s="3">
        <f ca="1">+$A$3*$A$3*AS4*BJ4-$A$3*$A$3*AT4*BK4</f>
        <v>4335234.639889</v>
      </c>
      <c r="BR4" s="3"/>
      <c r="BS4" s="3">
        <f ca="1">+$A$3*$A$3*AU4*BL4-$A$3*$A$3*AV4*BM4</f>
        <v>3110336.7249997584</v>
      </c>
      <c r="BT4" s="3"/>
      <c r="BU4" s="3">
        <f ca="1">+$A$3*$A$3*AW4*BN4-$A$3*$A$3*AX4*BO4</f>
        <v>5281659.0097766258</v>
      </c>
      <c r="BV4" s="3"/>
      <c r="BX4" s="3">
        <f t="shared" ref="BX4" ca="1" si="14">+$A$3*$A$3*BA4*BJ4-$A$3*$A$3*BB4*BK4</f>
        <v>715256.21910104994</v>
      </c>
      <c r="BY4" s="3"/>
      <c r="BZ4" s="3">
        <f t="shared" ref="BZ4" ca="1" si="15">+$A$3*$A$3*BC4*BL4-$A$3*$A$3*BD4*BM4</f>
        <v>2420316.6901997612</v>
      </c>
      <c r="CA4" s="3"/>
      <c r="CB4" s="3">
        <f t="shared" ref="CB4" ca="1" si="16">+$A$3*$A$3*BE4*BN4-$A$3*$A$3*BF4*BO4</f>
        <v>1074543.2335916504</v>
      </c>
      <c r="CC4" s="3"/>
      <c r="CD4" s="3">
        <f>IF(RTD("tos.rtd",,CD$2,"."&amp;$A$2&amp;$AS$1&amp;"C"&amp;$A4)="N/A",0,RTD("tos.rtd",,CD$2,"."&amp;$A$2&amp;$AS$1&amp;"C"&amp;$A4))</f>
        <v>0</v>
      </c>
      <c r="CE4" s="3">
        <f>-IF(RTD("tos.rtd",,CE$2,"."&amp;$A$2&amp;$AS$1&amp;"P"&amp;$A4)="N/A",0,RTD("tos.rtd",,CE$2,"."&amp;$A$2&amp;$AS$1&amp;"P"&amp;$A4))</f>
        <v>1</v>
      </c>
      <c r="CF4" s="3">
        <f>IF(RTD("tos.rtd",,CF$2,"."&amp;$A$2&amp;$AU$1&amp;"C"&amp;$A4)="N/A",0,RTD("tos.rtd",,CF$2,"."&amp;$A$2&amp;$AU$1&amp;"C"&amp;$A4))</f>
        <v>0.02</v>
      </c>
      <c r="CG4" s="3">
        <f>-IF(RTD("tos.rtd",,CG$2,"."&amp;$A$2&amp;$AU$1&amp;"P"&amp;$A4)="N/A",0,RTD("tos.rtd",,CG$2,"."&amp;$A$2&amp;$AU$1&amp;"P"&amp;$A4))</f>
        <v>1</v>
      </c>
      <c r="CH4" s="3">
        <f>IF(RTD("tos.rtd",,CH$2,"."&amp;$A$2&amp;$AW$1&amp;"C"&amp;$A4)="N/A",0,RTD("tos.rtd",,CH$2,"."&amp;$A$2&amp;$AW$1&amp;"C"&amp;$A4))</f>
        <v>0.09</v>
      </c>
      <c r="CI4" s="3">
        <f>-IF(RTD("tos.rtd",,CI$2,"."&amp;$A$2&amp;$AW$1&amp;"P"&amp;$A4)="N/A",0,RTD("tos.rtd",,CI$2,"."&amp;$A$2&amp;$AW$1&amp;"P"&amp;$A4))</f>
        <v>0.92</v>
      </c>
      <c r="CK4" s="3">
        <f t="shared" ref="CK4:CK38" si="17">+AS4*CD4*100+AT4*CE4*100</f>
        <v>-100</v>
      </c>
      <c r="CL4" s="3"/>
      <c r="CM4" s="3">
        <f t="shared" ref="CM4:CM38" si="18">+AU4*CF4*100+AV4*CG4*100</f>
        <v>2524</v>
      </c>
      <c r="CN4" s="3"/>
      <c r="CO4" s="3">
        <f t="shared" ref="CO4:CO38" si="19">+AW4*CH4*100+AX4*CI4*100</f>
        <v>34864</v>
      </c>
      <c r="CP4" s="3">
        <f>+CK4+CM4+CO4</f>
        <v>37288</v>
      </c>
      <c r="CQ4" s="3">
        <f>+BA4+BB4</f>
        <v>309</v>
      </c>
      <c r="CR4" s="3"/>
      <c r="CS4" s="3">
        <f t="shared" ref="CS4:CS38" si="20">+BC4+BD4</f>
        <v>1147</v>
      </c>
      <c r="CT4" s="3"/>
      <c r="CU4" s="3">
        <f t="shared" ref="CU4:CU38" si="21">+BE4+BF4</f>
        <v>790</v>
      </c>
      <c r="CV4" s="3">
        <f>+CQ4+CS4+CU4</f>
        <v>2246</v>
      </c>
      <c r="CW4" s="3">
        <f ca="1">+BQ4+BS4+BU4</f>
        <v>12727230.374665383</v>
      </c>
      <c r="CX4" s="85"/>
      <c r="CY4" s="3">
        <f ca="1">+BX4+BZ4+CB4</f>
        <v>4210116.1428924613</v>
      </c>
      <c r="CZ4" s="85"/>
      <c r="DA4" s="3">
        <f>IF(RTD("tos.rtd",,DA$2,"."&amp;$A$2&amp;$AS$1&amp;"C"&amp;$A4)="N/A",0,RTD("tos.rtd",,DA$2,"."&amp;$A$2&amp;$AS$1&amp;"C"&amp;$A4))</f>
        <v>0.01</v>
      </c>
      <c r="DB4" s="3">
        <f>IF(RTD("tos.rtd",,DB$2,"."&amp;$A$2&amp;$AS$1&amp;"P"&amp;$A4)="N/A",0,RTD("tos.rtd",,DB$2,"."&amp;$A$2&amp;$AS$1&amp;"P"&amp;$A4))</f>
        <v>25</v>
      </c>
      <c r="DC4" s="3">
        <f>IF(RTD("tos.rtd",,DC$2,"."&amp;$A$2&amp;$AS$1&amp;"C"&amp;$A4)="N/A",0,RTD("tos.rtd",,DC$2,"."&amp;$A$2&amp;$AS$1&amp;"C"&amp;$A4))</f>
        <v>0.01</v>
      </c>
      <c r="DD4" s="3">
        <f>IF(RTD("tos.rtd",,DD$2,"."&amp;$A$2&amp;$AS$1&amp;"P"&amp;$A4)="N/A",0,RTD("tos.rtd",,DD$2,"."&amp;$A$2&amp;$AS$1&amp;"P"&amp;$A4))</f>
        <v>23.4</v>
      </c>
      <c r="DE4" s="3">
        <f>IF(RTD("tos.rtd",,DE$2,"."&amp;$A$2&amp;$AS$1&amp;"C"&amp;$A4)="N/A",0,RTD("tos.rtd",,DE$2,"."&amp;$A$2&amp;$AS$1&amp;"C"&amp;$A4))</f>
        <v>0</v>
      </c>
      <c r="DF4" s="3">
        <f>IF(RTD("tos.rtd",,DF$2,"."&amp;$A$2&amp;$AS$1&amp;"P"&amp;$A4)="N/A",0,RTD("tos.rtd",,DF$2,"."&amp;$A$2&amp;$AS$1&amp;"P"&amp;$A4))</f>
        <v>23</v>
      </c>
      <c r="DG4" s="86">
        <f>+$A4-$A$3</f>
        <v>23.200000000000045</v>
      </c>
      <c r="DH4" s="3">
        <f t="shared" ref="DH4:DH38" si="22">((DA4-DE4)/(DC4-DE4))*(BA4-AP4)</f>
        <v>0</v>
      </c>
      <c r="DI4" s="3">
        <f>((DB4-DF4)/(DD4-DF4))*(BB4-AQ4)</f>
        <v>0</v>
      </c>
      <c r="DJ4" s="3">
        <f>IF(DA4&gt;=(DE4+(DC4-DE4)*0.6),(BA4-AP4),IF(DA4&lt;=(DE4+(DC4-DE4)*0.4),-(BA4-AP4),0))</f>
        <v>0</v>
      </c>
      <c r="DK4" s="3">
        <f>IF(DB4&lt;=(DF4+(DD4-DF4)*0.4),-(BB4-AQ4),IF(DB4&gt;=(DF4+(DD4-DF4)*0.6),(BB4-AQ4),0))</f>
        <v>0</v>
      </c>
      <c r="DL4" s="3">
        <f>+DH4+DI4</f>
        <v>0</v>
      </c>
      <c r="DM4" s="3">
        <f>+DJ4+DK4</f>
        <v>0</v>
      </c>
      <c r="DN4" s="63" t="str">
        <f>IF(AND(DA4&gt;=(DE4+(DC4-DE4)*0.6),BA4&gt;AP4),"BUY",IF(AND(DA4&lt;=(DE4+(DC4-DE4)*0.4),BA4&gt;AP4),"SELL","UNKNOWN"))</f>
        <v>UNKNOWN</v>
      </c>
      <c r="DO4" s="63" t="str">
        <f>IF(AND(DB4&gt;=(DF4+(DD4-DF4)*0.6),ABS(BB4)&gt;ABS(AQ4)),"BUY",IF(AND(DB4&lt;=(DF4+(DD4-DF4)*0.4),ABS(BB4)&gt;ABS(AQ4)),"SELL","UNKNOWN"))</f>
        <v>UNKNOWN</v>
      </c>
      <c r="DP4" s="3">
        <f>+DH4*DA4+DI4*DB4</f>
        <v>0</v>
      </c>
      <c r="DQ4" s="3">
        <f>+DA4*DJ4+DB4*DK4</f>
        <v>0</v>
      </c>
      <c r="DR4" s="3">
        <f ca="1">+BJ4*DJ4+BK4*DK4</f>
        <v>0</v>
      </c>
      <c r="DS4" s="3">
        <f>+CD4*DJ4+CE4*DK4</f>
        <v>0</v>
      </c>
      <c r="DT4" s="3">
        <f>BA4-VLOOKUP(AZ4,$AO$4:$AQ$38,2,FALSE)</f>
        <v>0</v>
      </c>
      <c r="DU4" s="3">
        <f>BB4-VLOOKUP(AZ4,$AO$4:$AQ$38,3,FALSE)</f>
        <v>0</v>
      </c>
      <c r="DV4" s="3">
        <f>AM4+IF(DN4="BUY",DT4,IF(DN4="SELL",-DT4,0))</f>
        <v>311</v>
      </c>
      <c r="DW4" s="3">
        <f t="shared" ref="DW4:DW38" si="23">AN4+IF(DO4="BUY",DU4,IF(DO4="SELL",-DU4,0))</f>
        <v>-2</v>
      </c>
      <c r="DX4" s="3">
        <f t="shared" ref="DX4:DX38" ca="1" si="24">(EXP(-POWER((LN($A$3/$A4)+($EC$1+POWER($EE4,2)/2)*($EM$1/$DY$1))/($EE4*SQRT($EM$1/$DY$1)),2)/2)/SQRT(2*PI())/($A$3*$EE4*SQRT($EM$1/$DY$1)))</f>
        <v>7.3652663821406643E-3</v>
      </c>
      <c r="DY4" s="3">
        <f t="shared" ref="DY4:DY38" ca="1" si="25">-(EXP(-POWER((LN($A$3/$A4)+($EC$1+POWER($EF4,2)/2)*($EM$1/$DY$1))/($EF4*SQRT($EM$1/$DY$1)),2)/2)/SQRT(2*PI())/($A$3*$EF4*SQRT($EM$1/$DY$1)))</f>
        <v>-5.8836211060313664E-36</v>
      </c>
      <c r="DZ4" s="3">
        <f t="shared" ref="DZ4:DZ38" ca="1" si="26">(EXP(-POWER((LN($A$3/$A4)+($EC$1+POWER($EG4,2)/2)*($EO$1/$DY$1))/($EG4*SQRT($EO$1/$DY$1)),2)/2)/SQRT(2*PI())/($A$3*$EG4*SQRT($EO$1/$DY$1)))</f>
        <v>6.8372774671749958E-3</v>
      </c>
      <c r="EA4" s="3">
        <f t="shared" ref="EA4:EA38" ca="1" si="27">-(EXP(-POWER((LN($A$3/$A4)+($EC$1+POWER($EH4,2)/2)*($EO$1/$DY$1))/($EH4*SQRT($EO$1/$DY$1)),2)/2)/SQRT(2*PI())/($A$3*$EH4*SQRT($EO$1/$DY$1)))</f>
        <v>-8.8226591838875511E-3</v>
      </c>
      <c r="EB4" s="3">
        <f t="shared" ref="EB4:EB38" ca="1" si="28">(EXP(-POWER((LN($A$3/$A4)+($EC$1+POWER($EI4,2)/2)*($EO$1/$DY$1))/($EI4*SQRT($EO$1/$DY$1)),2)/2)/SQRT(2*PI())/($A$3*$EI4*SQRT($EO$1/$DY$1)))</f>
        <v>4.3559612489741202E-3</v>
      </c>
      <c r="EC4" s="3">
        <f t="shared" ref="EC4:EC38" ca="1" si="29">-(EXP(-POWER((LN($A$3/$A4)+($EC$1+POWER($EJ4,2)/2)*($EO$1/$DY$1))/($EJ4*SQRT($EO$1/$DY$1)),2)/2)/SQRT(2*PI())/($A$3*$EJ4*SQRT($EO$1/$DY$1)))</f>
        <v>-4.1158085166234318E-3</v>
      </c>
      <c r="EE4" s="59">
        <f>IFERROR(VALUE(IF(OR(EL4="--",EL4="0.00%"),$EE$1,EL4)),$EE$1)</f>
        <v>1.8817999999999999</v>
      </c>
      <c r="EF4" s="59">
        <f t="shared" ref="EF4:EF38" si="30">IFERROR(VALUE(IF(OR(EM4="--",EM4="0.00%"),$EE$1,EM4)),$EE$1)</f>
        <v>0.25</v>
      </c>
      <c r="EG4" s="59">
        <f t="shared" ref="EG4:EG38" si="31">IFERROR(VALUE(IF(OR(EN4="--",EN4="0.00%"),$EE$1,EN4)),$EE$1)</f>
        <v>0.214</v>
      </c>
      <c r="EH4" s="59">
        <f t="shared" ref="EH4:EH38" si="32">IFERROR(VALUE(IF(OR(EO4="--",EO4="0.00%"),$EE$1,EO4)),$EE$1)</f>
        <v>0.25</v>
      </c>
      <c r="EI4" s="59">
        <f t="shared" ref="EI4:EI38" si="33">IFERROR(VALUE(IF(OR(EP4="--",EP4="0.00%"),$EE$1,EP4)),$EE$1)</f>
        <v>0.18060000000000001</v>
      </c>
      <c r="EJ4" s="59">
        <f t="shared" ref="EJ4:EJ38" si="34">IFERROR(VALUE(IF(OR(EQ4="--",EQ4="0.00%"),$EE$1,EQ4)),$EE$1)</f>
        <v>0.17760000000000001</v>
      </c>
      <c r="EL4" s="3" t="str">
        <f>RTD("tos.rtd",,EL$2,"."&amp;$A$2&amp;$AS$1&amp;"C"&amp;$A4)</f>
        <v>188.18%</v>
      </c>
      <c r="EM4" s="3" t="str">
        <f>RTD("tos.rtd",,EM$2,"."&amp;$A$2&amp;$AS$1&amp;"P"&amp;$A4)</f>
        <v>0.00%</v>
      </c>
      <c r="EN4" s="3" t="str">
        <f>RTD("tos.rtd",,EN$2,"."&amp;$A$2&amp;$AU$1&amp;"C"&amp;$A4)</f>
        <v>21.40%</v>
      </c>
      <c r="EO4" s="3" t="str">
        <f>RTD("tos.rtd",,EO$2,"."&amp;$A$2&amp;$AU$1&amp;"P"&amp;$A4)</f>
        <v>--</v>
      </c>
      <c r="EP4" s="3" t="str">
        <f>RTD("tos.rtd",,EP$2,"."&amp;$A$2&amp;$AW$1&amp;"C"&amp;$A4)</f>
        <v>18.06%</v>
      </c>
      <c r="EQ4" s="3" t="str">
        <f>RTD("tos.rtd",,EQ$2,"."&amp;$A$2&amp;$AW$1&amp;"P"&amp;$A4)</f>
        <v>17.76%</v>
      </c>
      <c r="ES4" s="63" t="str">
        <f>IFERROR(
    A4 &amp; "," &amp; TEXT(IF(ISNUMBER(DV4+DW4), DV4+DW4, 0), "00.00"),    "Error"
)</f>
        <v>582,309.00</v>
      </c>
      <c r="ET4" s="63" t="str">
        <f ca="1">IF(ISERROR(
    A4 &amp; "," &amp; TEXT(
        IF($E$1="GEX-VOL", IF(ISNUMBER(BX4+BZ4+CB4), (BX4+BZ4+CB4)/1000, 0),
           IF($E$1="GEX-OI", IF(ISNUMBER(BQ4+BS4+BU4), (BQ4+BS4+BU4)/1000, 0),
               IF($E$1="DEX",IF(ISNUMBER(CK4+CM4+CO4), (CK4+CM4+CO4)/1000, 0),
                  IF($E$1="VOLPRES",IF(ISNUMBER(DJ4+DK4), (DJ4+DK4), 0),
                     IF(ISNUMBER(DV4+DW4), (DV4+DW4), 0)
        )))),
    "00.00")
), "Error",
A4 &amp; "," &amp; TEXT(
        IF($E$1="GEX-VOL", IF(ISNUMBER(BX4+BZ4+CB4), (BX4+BZ4+CB4)/1000, 0),
           IF($E$1="GEX-OI", IF(ISNUMBER(BQ4+BS4+BU4), (BQ4+BS4+BU4)/1000, 0),
               IF($E$1="DEX", IF(ISNUMBER(CK4+CM4+CO4), (CK4+CM4+CO4)/1000, 0),
                  IF($E$1="VOLPRES",IF(ISNUMBER(DJ4+DK4), (DJ4+DK4), 0),
                    IF(ISNUMBER(DV4+DW4), (DV4+DW4), 0)
        )))),
    "00.00")
)</f>
        <v>582,4210.12</v>
      </c>
      <c r="EU4" s="101">
        <f>+A3</f>
        <v>558.79999999999995</v>
      </c>
      <c r="EV4" s="102" t="str">
        <f ca="1">IF(ISERROR(TEXT(NOW(),"YYYY-MM-DD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"")), "",
    TEXT(NOW(),"YYYY-MM-DD HH:MM") &amp; ":00," &amp;
    IF(ISNUMBER(CW39), CW39, "") &amp; "," &amp;
    IF(ISNUMBER(CW40), CW40, "") &amp; "," &amp;
    IF(ISNUMBER(CY39), CY39, "") &amp; "," &amp;
    IF(ISNUMBER(CY40), CY40, "") &amp; "," &amp;
    IF(ISNUMBER(CP39), CP39, "") &amp; "," &amp;
    IF(ISNUMBER(CP40), CP40, "")&amp; "," &amp;
    IF(ISNUMBER(CC1), CC1, "")
)&amp;","&amp;DN39&amp;","&amp;DN40</f>
        <v>2025-05-06 15:11:00,,560,,558,,560,558.5,,,,,562,558</v>
      </c>
      <c r="EW4" s="67">
        <f>+A44</f>
        <v>481.52</v>
      </c>
      <c r="EX4" s="102" t="str">
        <f ca="1">IF(ISERROR(TEXT(NOW(),"YYYY-MM-DD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"")), "",
    TEXT(NOW(),"YYYY-MM-DD HH:MM") &amp; ":00," &amp;
    IF(ISNUMBER(CW80), CW80, "") &amp; "," &amp;
    IF(ISNUMBER(CW81), CW81, "") &amp; "," &amp;
    IF(ISNUMBER(CY80), CY80, "") &amp; "," &amp;
    IF(ISNUMBER(CY81), CY81, "") &amp; "," &amp;
    IF(ISNUMBER(CP80), CP80, "") &amp; "," &amp;
    IF(ISNUMBER(CP81), CP81, "") &amp; "," &amp;
    IF(ISNUMBER(CC42), CC42, "")
)&amp;","&amp;DN80&amp;","&amp;DN81</f>
        <v>2025-05-06 15:11:00,490,,,480,470,,482,,,,,485,480</v>
      </c>
      <c r="EY4" s="67">
        <f>+A84</f>
        <v>5600.75</v>
      </c>
      <c r="EZ4" s="102" t="str">
        <f ca="1">IF(ISERROR(TEXT(NOW(),"YYYY-MM-DD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"")), "",
    TEXT(NOW(),"YYYY-MM-DD HH:MM") &amp; ":00," &amp;
    IF(ISNUMBER(CW131), CW131, "") &amp; "," &amp;
    IF(ISNUMBER(CW132), CW132, "") &amp; "," &amp;
    IF(ISNUMBER(CY131), CY131, "") &amp; "," &amp;
    IF(ISNUMBER(CY132), CY132, "") &amp; "," &amp;
    IF(ISNUMBER(CP131), CP131, "") &amp; "," &amp;
    IF(ISNUMBER(CP132), CP132, "")&amp; "," &amp;
    IF(ISNUMBER(CC82), CC82, "")
)&amp;","&amp;DN131&amp;","&amp;DN132</f>
        <v>2025-05-06 15:11:00,,5600,,5600,,5700,5620,,,,,5650,5600</v>
      </c>
      <c r="FA4" s="67">
        <f>+A136</f>
        <v>19779.5</v>
      </c>
      <c r="FB4" s="67" t="str">
        <f ca="1">IF(ISERROR(TEXT(NOW(),"YYYY-MM-DD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"")), "",
    TEXT(NOW(),"YYYY-MM-DD HH:MM") &amp; ":00," &amp;
    IF(ISNUMBER(CW190), CW190, "") &amp; "," &amp;
    IF(ISNUMBER(CW191), CW191, "") &amp; "," &amp;
    IF(ISNUMBER(CY190), CY190, "") &amp; "," &amp;
    IF(ISNUMBER(CY191), CY191, "") &amp; "," &amp;
    IF(ISNUMBER(CP190), CP190, "") &amp; "," &amp;
    IF(ISNUMBER(CP191), CP191, "") &amp; "," &amp;
    IF(ISNUMBER(CC134), CC134, "")
)&amp;","&amp;DN190&amp;","&amp;DN191</f>
        <v>2025-05-06 15:11:00,19475,,,19750,19400,,19825,,,,,19900,19400</v>
      </c>
      <c r="FC4" s="67" t="str">
        <f ca="1">IF(ISERROR(TEXT(NOW(),"YYYY-MM-DD HH:MM") &amp; ":00," &amp;
 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"")), "",
    TEXT(NOW(),"YYYY-MM-DD HH:MM") &amp; ":00," &amp;
   IF(ISNUMBER(CW3), CW3, "") &amp; "," &amp;
    IF(ISNUMBER(CY3), CY3, "") &amp; "," &amp;
    IF(ISNUMBER(DL3), DL3, "") &amp; "," &amp;
    IF(ISNUMBER(DM3), DM3, "") &amp; "," &amp;
    IF(ISNUMBER(DP3), DP3, "") &amp; "," &amp;
    IF(ISNUMBER(DQ3), DQ3, "")&amp; "," &amp;
    IF(ISNUMBER(DR3), DR3, "")&amp; "," &amp;
    IF(ISNUMBER(DS3), DS3, "")
)</f>
        <v>2025-05-06 15:11:00,-1336361897.04263,-50473966267.3938,113.5,-263,-5.30500000000001,-10.57,-70.5710109012377,-39.61</v>
      </c>
      <c r="FD4" s="67" t="str">
        <f ca="1">IF(ISERROR(TEXT(NOW(),"YYYY-MM-DD HH:MM") &amp; ":00," &amp;
 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"")), "",
    TEXT(NOW(),"YYYY-MM-DD HH:MM") &amp; ":00," &amp;
   IF(ISNUMBER(CW44), CW44, "") &amp; "," &amp;
    IF(ISNUMBER(CY44), CY44, "") &amp; "," &amp;
    IF(ISNUMBER(DL44), DL44, "") &amp; "," &amp;
    IF(ISNUMBER(DM44), DM44, "") &amp; "," &amp;
    IF(ISNUMBER(DP44), DP44, "") &amp; "," &amp;
    IF(ISNUMBER(DQ44), DQ44, "")&amp; "," &amp;
    IF(ISNUMBER(DR44), DR44, "")&amp; "," &amp;
    IF(ISNUMBER(DS44), DS44, "")
)</f>
        <v>2025-05-06 15:11:00,152433520.337141,-6097520888.21656,-13.8823529411765,41,-11.7458823529412,10.68,-4.94938720161659,4.23</v>
      </c>
      <c r="FE4" s="67" t="str">
        <f ca="1">IF(ISERROR(TEXT(NOW(),"YYYY-MM-DD HH:MM") &amp; ":00," &amp;
 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"")), "",
    TEXT(NOW(),"YYYY-MM-DD HH:MM") &amp; ":00," &amp;
   IF(ISNUMBER(CW84), CW84, "") &amp; "," &amp;
    IF(ISNUMBER(CY84), CY84, "") &amp; "," &amp;
    IF(ISNUMBER(DL84), DL84, "") &amp; "," &amp;
    IF(ISNUMBER(DM84), DM84, "") &amp; "," &amp;
    IF(ISNUMBER(DP84), DP84, "") &amp; "," &amp;
    IF(ISNUMBER(DQ84), DQ84, "")&amp; "," &amp;
    IF(ISNUMBER(DR84), DR84, "")&amp; "," &amp;
    IF(ISNUMBER(DS84), DS84, "")
)</f>
        <v>2025-05-06 15:11:00,-44390173.15006,-2111070047.90731,0,0,0,0,0,0</v>
      </c>
      <c r="FF4" s="67" t="str">
        <f ca="1">IF(ISERROR(TEXT(NOW(),"YYYY-MM-DD HH:MM") &amp; ":00," &amp;
 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"")), "",
    TEXT(NOW(),"YYYY-MM-DD HH:MM") &amp; ":00," &amp;
   IF(ISNUMBER(CW136), CW136, "") &amp; "," &amp;
    IF(ISNUMBER(CY136), CY136, "") &amp; "," &amp;
    IF(ISNUMBER(DL136), DL136, "") &amp; "," &amp;
    IF(ISNUMBER(DM136), DM136, "") &amp; "," &amp;
    IF(ISNUMBER(DP136), DP136, "") &amp; "," &amp;
    IF(ISNUMBER(DQ136), DQ136, "")&amp; "," &amp;
    IF(ISNUMBER(DR136), DR136, "")&amp; "," &amp;
    IF(ISNUMBER(DS136), DS136, "")
)</f>
        <v>2025-05-06 15:11:00,4368090.08400307,-2186659.80425366,0,0,0,0,0,0</v>
      </c>
    </row>
    <row r="5" spans="1:162" s="63" customFormat="1" ht="13.5" thickBot="1" x14ac:dyDescent="0.25">
      <c r="A5" s="2">
        <f>+A4-$A$39</f>
        <v>581</v>
      </c>
      <c r="B5" s="3">
        <f t="shared" si="9"/>
        <v>1158</v>
      </c>
      <c r="C5" s="3">
        <f t="shared" si="10"/>
        <v>1702</v>
      </c>
      <c r="D5" s="3">
        <f t="shared" si="11"/>
        <v>4828</v>
      </c>
      <c r="E5" s="3">
        <f>SUM(B5:D5)</f>
        <v>7688</v>
      </c>
      <c r="F5" s="4">
        <f>+$F$3/$A$3*A5</f>
        <v>5848.2100035790982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>
        <v>235</v>
      </c>
      <c r="AN5" s="1">
        <v>1</v>
      </c>
      <c r="AO5" s="1">
        <v>581</v>
      </c>
      <c r="AP5" s="1">
        <v>235</v>
      </c>
      <c r="AQ5" s="1">
        <v>-1</v>
      </c>
      <c r="AR5" s="1"/>
      <c r="AS5" s="6">
        <f>IF(RTD("tos.rtd",,AS$2,"."&amp;$A$2&amp;$AS$1&amp;"C"&amp;$A5)="N/A",0,RTD("tos.rtd",,AS$2,"."&amp;$A$2&amp;$AS$1&amp;"C"&amp;$A5))</f>
        <v>1157</v>
      </c>
      <c r="AT5" s="7">
        <f>-IF(RTD("tos.rtd",,AT$2,"."&amp;$A$2&amp;$AS$1&amp;"P"&amp;$A5)="N/A",0,RTD("tos.rtd",,AT$2,"."&amp;$A$2&amp;$AS$1&amp;"P"&amp;$A5))</f>
        <v>-1</v>
      </c>
      <c r="AU5" s="6">
        <f>IF(RTD("tos.rtd",,AU$2,"."&amp;$A$2&amp;$AU$1&amp;"C"&amp;$A5)="N/A",0,RTD("tos.rtd",,AU$2,"."&amp;$A$2&amp;$AU$1&amp;"C"&amp;$A5))</f>
        <v>1688</v>
      </c>
      <c r="AV5" s="7">
        <f>-IF(RTD("tos.rtd",,AV$2,"."&amp;$A$2&amp;$AU$1&amp;"P"&amp;$A5)="N/A",0,RTD("tos.rtd",,AV$2,"."&amp;$A$2&amp;$AU$1&amp;"P"&amp;$A5))</f>
        <v>-14</v>
      </c>
      <c r="AW5" s="6">
        <f>IF(RTD("tos.rtd",,AW$2,"."&amp;$A$2&amp;$AW$1&amp;"C"&amp;$A5)="N/A",0,RTD("tos.rtd",,AW$2,"."&amp;$A$2&amp;$AW$1&amp;"C"&amp;$A5))</f>
        <v>4800</v>
      </c>
      <c r="AX5" s="7">
        <f>-IF(RTD("tos.rtd",,AX$2,"."&amp;$A$2&amp;$AW$1&amp;"P"&amp;$A5)="N/A",0,RTD("tos.rtd",,AX$2,"."&amp;$A$2&amp;$AW$1&amp;"P"&amp;$A5))</f>
        <v>-28</v>
      </c>
      <c r="AY5" s="1">
        <f>SUM(AS5:AX5)</f>
        <v>7602</v>
      </c>
      <c r="AZ5" s="8">
        <f t="shared" ref="AZ5:AZ38" si="35">+A5</f>
        <v>581</v>
      </c>
      <c r="BA5" s="6">
        <f>IF(RTD("tos.rtd",,BA$2,"."&amp;$A$2&amp;$AS$1&amp;"C"&amp;$A5)="N/A",0,RTD("tos.rtd",,BA$2,"."&amp;$A$2&amp;$AS$1&amp;"C"&amp;$A5))</f>
        <v>235</v>
      </c>
      <c r="BB5" s="7">
        <f>-IF(RTD("tos.rtd",,BB$2,"."&amp;$A$2&amp;$AS$1&amp;"P"&amp;$A5)="N/A",0,RTD("tos.rtd",,BB$2,"."&amp;$A$2&amp;$AS$1&amp;"P"&amp;$A5))</f>
        <v>-1</v>
      </c>
      <c r="BC5" s="6">
        <f>IF(RTD("tos.rtd",,BC$2,"."&amp;$A$2&amp;$AU$1&amp;"C"&amp;$A5)="N/A",0,RTD("tos.rtd",,BC$2,"."&amp;$A$2&amp;$AU$1&amp;"C"&amp;$A5))</f>
        <v>2294</v>
      </c>
      <c r="BD5" s="7">
        <f>-IF(RTD("tos.rtd",,BD$2,"."&amp;$A$2&amp;$AU$1&amp;"P"&amp;$A5)="N/A",0,RTD("tos.rtd",,BD$2,"."&amp;$A$2&amp;$AU$1&amp;"P"&amp;$A5))</f>
        <v>-11</v>
      </c>
      <c r="BE5" s="6">
        <f>IF(RTD("tos.rtd",,BE$2,"."&amp;$A$2&amp;$AW$1&amp;"C"&amp;$A5)="N/A",0,RTD("tos.rtd",,BE$2,"."&amp;$A$2&amp;$AW$1&amp;"C"&amp;$A5))</f>
        <v>1000</v>
      </c>
      <c r="BF5" s="83">
        <f>-IF(RTD("tos.rtd",,BF$2,"."&amp;$A$2&amp;$AW$1&amp;"P"&amp;$A5)="N/A",0,RTD("tos.rtd",,BF$2,"."&amp;$A$2&amp;$AW$1&amp;"P"&amp;$A5))</f>
        <v>-15</v>
      </c>
      <c r="BG5" s="32">
        <f ca="1">+Hoja2!Y6</f>
        <v>2944</v>
      </c>
      <c r="BH5" s="7">
        <f t="shared" ref="BH5:BH38" ca="1" si="36">SUM(BA5:BG5)</f>
        <v>6446</v>
      </c>
      <c r="BI5" s="8" t="str">
        <f ca="1">IF(AND(BH5&lt;0,BH4&gt;0), "Cruce -", IF(AND(BH5&gt;0,BH4&lt;0),"Cruce +", ""))</f>
        <v/>
      </c>
      <c r="BJ5" s="3">
        <f ca="1">IF($BP$1=1,DX5,IF(RTD("tos.rtd",,BJ$2,"."&amp;$A$2&amp;$AS$1&amp;"C"&amp;$A5)="N/A",0,RTD("tos.rtd",,BJ$2,"."&amp;$A$2&amp;$AS$1&amp;"C"&amp;$A5)))</f>
        <v>7.7404784519401219E-3</v>
      </c>
      <c r="BK5" s="3">
        <f ca="1">IF($BP$1=1,DY5,-IF(RTD("tos.rtd",,BK$2,"."&amp;$A$2&amp;$AS$1&amp;"P"&amp;$A5)="N/A",0,RTD("tos.rtd",,BK$2,"."&amp;$A$2&amp;$AS$1&amp;"P"&amp;$A5)))</f>
        <v>-4.2860943998331949E-33</v>
      </c>
      <c r="BL5" s="3">
        <f ca="1">IF($BP$1=1,DZ5,IF(RTD("tos.rtd",,BL$2,"."&amp;$A$2&amp;$AU$1&amp;"C"&amp;$A5)="N/A",0,RTD("tos.rtd",,BL$2,"."&amp;$A$2&amp;$AU$1&amp;"C"&amp;$A5)))</f>
        <v>7.7622593995381036E-3</v>
      </c>
      <c r="BM5" s="3">
        <f ca="1">IF($BP$1=1,EA5,-IF(RTD("tos.rtd",,BM$2,"."&amp;$A$2&amp;$AU$1&amp;"P"&amp;$A5)="N/A",0,RTD("tos.rtd",,BM$2,"."&amp;$A$2&amp;$AU$1&amp;"P"&amp;$A5)))</f>
        <v>-9.0413865765979883E-3</v>
      </c>
      <c r="BN5" s="3">
        <f ca="1">IF($BP$1=1,EB5,IF(RTD("tos.rtd",,BN$2,"."&amp;$A$2&amp;$AW$1&amp;"C"&amp;$A5)="N/A",0,RTD("tos.rtd",,BN$2,"."&amp;$A$2&amp;$AW$1&amp;"C"&amp;$A5)))</f>
        <v>5.2899730905395783E-3</v>
      </c>
      <c r="BO5" s="3">
        <f ca="1">IF($BP$1=1,EC5,-IF(RTD("tos.rtd",,BO$2,"."&amp;$A$2&amp;$AW$1&amp;"P"&amp;$A5)="N/A",0,RTD("tos.rtd",,BO$2,"."&amp;$A$2&amp;$AW$1&amp;"P"&amp;$A5)))</f>
        <v>-4.9994311567616474E-3</v>
      </c>
      <c r="BQ5" s="3">
        <f t="shared" ref="BQ5:BQ38" ca="1" si="37">+$A$3*$A$3*AS5*BJ5-$A$3*$A$3*AT5*BK5</f>
        <v>2796494.4375451286</v>
      </c>
      <c r="BR5" s="3" t="str">
        <f ca="1">IF(AND(BQ5&lt;0,BQ4&gt;0), "Cruce -", IF(AND(BQ5&gt;0,BQ4&lt;0),"Cruce +", ""))</f>
        <v/>
      </c>
      <c r="BS5" s="3">
        <f t="shared" ref="BS5:BS38" ca="1" si="38">+$A$3*$A$3*AU5*BL5-$A$3*$A$3*AV5*BM5</f>
        <v>4051888.2806616859</v>
      </c>
      <c r="BT5" s="3" t="str">
        <f ca="1">IF(AND(BS5&lt;0,BS4&gt;0), "Cruce -", IF(AND(BS5&gt;0,BS4&lt;0),"Cruce +", ""))</f>
        <v/>
      </c>
      <c r="BU5" s="3">
        <f t="shared" ref="BU5:BU38" ca="1" si="39">+$A$3*$A$3*AW5*BN5-$A$3*$A$3*AX5*BO5</f>
        <v>7885089.5155346617</v>
      </c>
      <c r="BV5" s="3" t="str">
        <f ca="1">IF(AND(BU5&lt;0,BU4&gt;0), "Cruce -", IF(AND(BU5&gt;0,BU4&lt;0),"Cruce +", ""))</f>
        <v/>
      </c>
      <c r="BX5" s="3">
        <f t="shared" ref="BX5:BX38" ca="1" si="40">+$A$3*$A$3*BA5*BJ5-$A$3*$A$3*BB5*BK5</f>
        <v>568000.16665782651</v>
      </c>
      <c r="BY5" s="3" t="str">
        <f ca="1">IF(AND(BX5&lt;0,BX4&gt;0), "Cruce -", IF(AND(BX5&gt;0,BX4&lt;0),"Cruce +", ""))</f>
        <v/>
      </c>
      <c r="BZ5" s="3">
        <f t="shared" ref="BZ5:BZ38" ca="1" si="41">+$A$3*$A$3*BC5*BL5-$A$3*$A$3*BD5*BM5</f>
        <v>5529194.8900627801</v>
      </c>
      <c r="CA5" s="3" t="str">
        <f ca="1">IF(AND(BZ5&lt;0,BZ4&gt;0), "Cruce -", IF(AND(BZ5&gt;0,BZ4&lt;0),"Cruce +", ""))</f>
        <v/>
      </c>
      <c r="CB5" s="3">
        <f t="shared" ref="CB5:CB38" ca="1" si="42">+$A$3*$A$3*BE5*BN5-$A$3*$A$3*BF5*BO5</f>
        <v>1628416.8113037772</v>
      </c>
      <c r="CC5" s="3" t="str">
        <f ca="1">IF(AND(CB5&lt;0,CB4&gt;0), "Cruce -", IF(AND(CB5&gt;0,CB4&lt;0),"Cruce +", ""))</f>
        <v/>
      </c>
      <c r="CD5" s="3">
        <f>IF(RTD("tos.rtd",,CD$2,"."&amp;$A$2&amp;$AS$1&amp;"C"&amp;$A5)="N/A",0,RTD("tos.rtd",,CD$2,"."&amp;$A$2&amp;$AS$1&amp;"C"&amp;$A5))</f>
        <v>0</v>
      </c>
      <c r="CE5" s="3">
        <f>-IF(RTD("tos.rtd",,CE$2,"."&amp;$A$2&amp;$AS$1&amp;"P"&amp;$A5)="N/A",0,RTD("tos.rtd",,CE$2,"."&amp;$A$2&amp;$AS$1&amp;"P"&amp;$A5))</f>
        <v>1</v>
      </c>
      <c r="CF5" s="3">
        <f>IF(RTD("tos.rtd",,CF$2,"."&amp;$A$2&amp;$AU$1&amp;"C"&amp;$A5)="N/A",0,RTD("tos.rtd",,CF$2,"."&amp;$A$2&amp;$AU$1&amp;"C"&amp;$A5))</f>
        <v>0.02</v>
      </c>
      <c r="CG5" s="3">
        <f>-IF(RTD("tos.rtd",,CG$2,"."&amp;$A$2&amp;$AU$1&amp;"P"&amp;$A5)="N/A",0,RTD("tos.rtd",,CG$2,"."&amp;$A$2&amp;$AU$1&amp;"P"&amp;$A5))</f>
        <v>0.96</v>
      </c>
      <c r="CH5" s="3">
        <f>IF(RTD("tos.rtd",,CH$2,"."&amp;$A$2&amp;$AW$1&amp;"C"&amp;$A5)="N/A",0,RTD("tos.rtd",,CH$2,"."&amp;$A$2&amp;$AW$1&amp;"C"&amp;$A5))</f>
        <v>0.11</v>
      </c>
      <c r="CI5" s="3">
        <f>-IF(RTD("tos.rtd",,CI$2,"."&amp;$A$2&amp;$AW$1&amp;"P"&amp;$A5)="N/A",0,RTD("tos.rtd",,CI$2,"."&amp;$A$2&amp;$AW$1&amp;"P"&amp;$A5))</f>
        <v>0.91</v>
      </c>
      <c r="CK5" s="3">
        <f t="shared" si="17"/>
        <v>-100</v>
      </c>
      <c r="CL5" s="3"/>
      <c r="CM5" s="3">
        <f t="shared" si="18"/>
        <v>2032</v>
      </c>
      <c r="CN5" s="3"/>
      <c r="CO5" s="3">
        <f t="shared" si="19"/>
        <v>50252</v>
      </c>
      <c r="CP5" s="3">
        <f t="shared" ref="CP5:CP38" si="43">+CK5+CM5+CO5</f>
        <v>52184</v>
      </c>
      <c r="CQ5" s="3">
        <f t="shared" ref="CQ5:CQ38" si="44">+BA5+BB5</f>
        <v>234</v>
      </c>
      <c r="CR5" s="3"/>
      <c r="CS5" s="3">
        <f t="shared" si="20"/>
        <v>2283</v>
      </c>
      <c r="CT5" s="3"/>
      <c r="CU5" s="3">
        <f t="shared" si="21"/>
        <v>985</v>
      </c>
      <c r="CV5" s="3">
        <f t="shared" ref="CV5:CV38" si="45">+CQ5+CS5+CU5</f>
        <v>3502</v>
      </c>
      <c r="CW5" s="3">
        <f t="shared" ref="CW5:CW38" ca="1" si="46">+BQ5+BS5+BU5</f>
        <v>14733472.233741477</v>
      </c>
      <c r="CX5" s="85" t="str">
        <f ca="1">IF(AND(CW5&lt;0,CW4&gt;0), "Cruce -", IF(AND(CW5&gt;0,CW4&lt;0),"Cruce +", ""))</f>
        <v/>
      </c>
      <c r="CY5" s="3">
        <f t="shared" ref="CY5:CY38" ca="1" si="47">+BX5+BZ5+CB5</f>
        <v>7725611.8680243846</v>
      </c>
      <c r="CZ5" s="85" t="str">
        <f ca="1">IF(AND(CY5&lt;0,CY4&gt;0), "Cruce -", IF(AND(CY5&gt;0,CY4&lt;0),"Cruce +", ""))</f>
        <v/>
      </c>
      <c r="DA5" s="3">
        <f>IF(RTD("tos.rtd",,DA$2,"."&amp;$A$2&amp;$AS$1&amp;"C"&amp;$A5)="N/A",0,RTD("tos.rtd",,DA$2,"."&amp;$A$2&amp;$AS$1&amp;"C"&amp;$A5))</f>
        <v>0.01</v>
      </c>
      <c r="DB5" s="3">
        <f>IF(RTD("tos.rtd",,DB$2,"."&amp;$A$2&amp;$AS$1&amp;"P"&amp;$A5)="N/A",0,RTD("tos.rtd",,DB$2,"."&amp;$A$2&amp;$AS$1&amp;"P"&amp;$A5))</f>
        <v>22.09</v>
      </c>
      <c r="DC5" s="3">
        <f>IF(RTD("tos.rtd",,DC$2,"."&amp;$A$2&amp;$AS$1&amp;"C"&amp;$A5)="N/A",0,RTD("tos.rtd",,DC$2,"."&amp;$A$2&amp;$AS$1&amp;"C"&amp;$A5))</f>
        <v>0.01</v>
      </c>
      <c r="DD5" s="3">
        <f>IF(RTD("tos.rtd",,DD$2,"."&amp;$A$2&amp;$AS$1&amp;"P"&amp;$A5)="N/A",0,RTD("tos.rtd",,DD$2,"."&amp;$A$2&amp;$AS$1&amp;"P"&amp;$A5))</f>
        <v>22.4</v>
      </c>
      <c r="DE5" s="3">
        <f>IF(RTD("tos.rtd",,DE$2,"."&amp;$A$2&amp;$AS$1&amp;"C"&amp;$A5)="N/A",0,RTD("tos.rtd",,DE$2,"."&amp;$A$2&amp;$AS$1&amp;"C"&amp;$A5))</f>
        <v>0</v>
      </c>
      <c r="DF5" s="3">
        <f>IF(RTD("tos.rtd",,DF$2,"."&amp;$A$2&amp;$AS$1&amp;"P"&amp;$A5)="N/A",0,RTD("tos.rtd",,DF$2,"."&amp;$A$2&amp;$AS$1&amp;"P"&amp;$A5))</f>
        <v>22</v>
      </c>
      <c r="DG5" s="86">
        <f t="shared" ref="DG5:DG38" si="48">+$A5-$A$3</f>
        <v>22.200000000000045</v>
      </c>
      <c r="DH5" s="3">
        <f t="shared" si="22"/>
        <v>0</v>
      </c>
      <c r="DI5" s="3">
        <f t="shared" ref="DI5:DI38" si="49">((DB5-DF5)/(DD5-DF5))*(BB5-AQ5)</f>
        <v>0</v>
      </c>
      <c r="DJ5" s="3">
        <f t="shared" ref="DJ5:DJ38" si="50">IF(DA5&gt;=(DE5+(DC5-DE5)*0.6),(BA5-AP5),IF(DA5&lt;=(DE5+(DC5-DE5)*0.4),-(BA5-AP5),0))</f>
        <v>0</v>
      </c>
      <c r="DK5" s="3">
        <f t="shared" ref="DK5:DK38" si="51">IF(DB5&lt;=(DF5+(DD5-DF5)*0.4),-(BB5-AQ5),IF(DB5&gt;=(DF5+(DD5-DF5)*0.6),(BB5-AQ5),0))</f>
        <v>0</v>
      </c>
      <c r="DL5" s="3">
        <f t="shared" ref="DL5:DL38" si="52">+DH5+DI5</f>
        <v>0</v>
      </c>
      <c r="DM5" s="3">
        <f t="shared" ref="DM5:DM38" si="53">+DJ5+DK5</f>
        <v>0</v>
      </c>
      <c r="DN5" s="63" t="str">
        <f t="shared" ref="DN5:DN38" si="54">IF(AND(DA5&gt;=(DE5+(DC5-DE5)*0.6),BA5&gt;AP5),"BUY",IF(AND(DA5&lt;=(DE5+(DC5-DE5)*0.4),BA5&gt;AP5),"SELL","UNKNOWN"))</f>
        <v>UNKNOWN</v>
      </c>
      <c r="DO5" s="63" t="str">
        <f t="shared" ref="DO5:DO38" si="55">IF(AND(DB5&gt;=(DF5+(DD5-DF5)*0.6),ABS(BB5)&gt;ABS(AQ5)),"BUY",IF(AND(DB5&lt;=(DF5+(DD5-DF5)*0.4),ABS(BB5)&gt;ABS(AQ5)),"SELL","UNKNOWN"))</f>
        <v>UNKNOWN</v>
      </c>
      <c r="DP5" s="3">
        <f t="shared" ref="DP5:DP38" si="56">+DH5*DA5+DI5*DB5</f>
        <v>0</v>
      </c>
      <c r="DQ5" s="3">
        <f t="shared" ref="DQ5:DQ38" si="57">+DA5*DJ5+DB5*DK5</f>
        <v>0</v>
      </c>
      <c r="DR5" s="3">
        <f t="shared" ref="DR5:DR38" ca="1" si="58">+BJ5*DJ5+BK5*DK5</f>
        <v>0</v>
      </c>
      <c r="DS5" s="3">
        <f t="shared" ref="DS5:DS38" si="59">+CD5*DJ5+CE5*DK5</f>
        <v>0</v>
      </c>
      <c r="DT5" s="3">
        <f t="shared" ref="DT5:DT38" si="60">BA5-VLOOKUP(AZ5,$AO$4:$AQ$38,2,FALSE)</f>
        <v>0</v>
      </c>
      <c r="DU5" s="3">
        <f t="shared" ref="DU5:DU38" si="61">BB5-VLOOKUP(AZ5,$AO$4:$AQ$38,3,FALSE)</f>
        <v>0</v>
      </c>
      <c r="DV5" s="3">
        <f t="shared" ref="DV5:DV38" si="62">AM5+IF(DN5="BUY",DT5,IF(DN5="SELL",-DT5,0))</f>
        <v>235</v>
      </c>
      <c r="DW5" s="3">
        <f t="shared" si="23"/>
        <v>1</v>
      </c>
      <c r="DX5" s="3">
        <f t="shared" ca="1" si="24"/>
        <v>7.7404784519401219E-3</v>
      </c>
      <c r="DY5" s="3">
        <f t="shared" ca="1" si="25"/>
        <v>-4.2860943998331949E-33</v>
      </c>
      <c r="DZ5" s="3">
        <f t="shared" ca="1" si="26"/>
        <v>7.7622593995381036E-3</v>
      </c>
      <c r="EA5" s="3">
        <f t="shared" ca="1" si="27"/>
        <v>-9.0413865765979883E-3</v>
      </c>
      <c r="EB5" s="3">
        <f t="shared" ca="1" si="28"/>
        <v>5.2899730905395783E-3</v>
      </c>
      <c r="EC5" s="3">
        <f t="shared" ca="1" si="29"/>
        <v>-4.9994311567616474E-3</v>
      </c>
      <c r="EE5" s="59">
        <f t="shared" ref="EE5:EE38" si="63">IFERROR(VALUE(IF(OR(EL5="--",EL5="0.00%"),$EE$1,EL5)),$EE$1)</f>
        <v>1.8096000000000001</v>
      </c>
      <c r="EF5" s="59">
        <f t="shared" si="30"/>
        <v>0.25</v>
      </c>
      <c r="EG5" s="59">
        <f t="shared" si="31"/>
        <v>0.21390000000000001</v>
      </c>
      <c r="EH5" s="59">
        <f t="shared" si="32"/>
        <v>0.2359</v>
      </c>
      <c r="EI5" s="59">
        <f t="shared" si="33"/>
        <v>0.18149999999999999</v>
      </c>
      <c r="EJ5" s="59">
        <f t="shared" si="34"/>
        <v>0.17810000000000001</v>
      </c>
      <c r="EL5" s="3" t="str">
        <f>RTD("tos.rtd",,EL$2,"."&amp;$A$2&amp;$AS$1&amp;"C"&amp;$A5)</f>
        <v>180.96%</v>
      </c>
      <c r="EM5" s="3" t="str">
        <f>RTD("tos.rtd",,EM$2,"."&amp;$A$2&amp;$AS$1&amp;"P"&amp;$A5)</f>
        <v>0.00%</v>
      </c>
      <c r="EN5" s="3" t="str">
        <f>RTD("tos.rtd",,EN$2,"."&amp;$A$2&amp;$AU$1&amp;"C"&amp;$A5)</f>
        <v>21.39%</v>
      </c>
      <c r="EO5" s="3" t="str">
        <f>RTD("tos.rtd",,EO$2,"."&amp;$A$2&amp;$AU$1&amp;"P"&amp;$A5)</f>
        <v>23.59%</v>
      </c>
      <c r="EP5" s="3" t="str">
        <f>RTD("tos.rtd",,EP$2,"."&amp;$A$2&amp;$AW$1&amp;"C"&amp;$A5)</f>
        <v>18.15%</v>
      </c>
      <c r="EQ5" s="3" t="str">
        <f>RTD("tos.rtd",,EQ$2,"."&amp;$A$2&amp;$AW$1&amp;"P"&amp;$A5)</f>
        <v>17.81%</v>
      </c>
      <c r="ES5" s="63" t="str">
        <f t="shared" ref="ES5:ES38" si="64">IFERROR(
    A5 &amp; "," &amp; TEXT(IF(ISNUMBER(DV5+DW5), DV5+DW5, 0), "00.00"),    "Error"
)</f>
        <v>581,236.00</v>
      </c>
      <c r="ET5" s="63" t="str">
        <f t="shared" ref="ET5:ET38" ca="1" si="65">IF(ISERROR(
    A5 &amp; "," &amp; TEXT(
        IF($E$1="GEX-VOL", IF(ISNUMBER(BX5+BZ5+CB5), (BX5+BZ5+CB5)/1000, 0),
           IF($E$1="GEX-OI", IF(ISNUMBER(BQ5+BS5+BU5), (BQ5+BS5+BU5)/1000, 0),
               IF($E$1="DEX",IF(ISNUMBER(CK5+CM5+CO5), (CK5+CM5+CO5)/1000, 0),
                  IF($E$1="VOLPRES",IF(ISNUMBER(DJ5+DK5), (DJ5+DK5), 0),
                     IF(ISNUMBER(DV5+DW5), (DV5+DW5), 0)
        )))),
    "00.00")
), "Error",
A5 &amp; "," &amp; TEXT(
        IF($E$1="GEX-VOL", IF(ISNUMBER(BX5+BZ5+CB5), (BX5+BZ5+CB5)/1000, 0),
           IF($E$1="GEX-OI", IF(ISNUMBER(BQ5+BS5+BU5), (BQ5+BS5+BU5)/1000, 0),
               IF($E$1="DEX", IF(ISNUMBER(CK5+CM5+CO5), (CK5+CM5+CO5)/1000, 0),
                  IF($E$1="VOLPRES",IF(ISNUMBER(DJ5+DK5), (DJ5+DK5), 0),
                    IF(ISNUMBER(DV5+DW5), (DV5+DW5), 0)
        )))),
    "00.00")
)</f>
        <v>581,7725.61</v>
      </c>
      <c r="EU5" s="67">
        <v>562.98</v>
      </c>
      <c r="EV5" s="67" t="s">
        <v>59</v>
      </c>
      <c r="EW5" s="67">
        <v>484.6</v>
      </c>
      <c r="EX5" s="67" t="s">
        <v>60</v>
      </c>
      <c r="EY5" s="67">
        <v>5643</v>
      </c>
      <c r="EZ5" s="67" t="s">
        <v>61</v>
      </c>
      <c r="FA5" s="67">
        <v>19905</v>
      </c>
      <c r="FB5" s="67" t="s">
        <v>62</v>
      </c>
      <c r="FC5" s="67" t="s">
        <v>63</v>
      </c>
      <c r="FD5" s="67" t="s">
        <v>64</v>
      </c>
      <c r="FE5" s="67" t="s">
        <v>65</v>
      </c>
      <c r="FF5" s="67" t="s">
        <v>66</v>
      </c>
    </row>
    <row r="6" spans="1:162" s="63" customFormat="1" ht="13.5" thickBot="1" x14ac:dyDescent="0.25">
      <c r="A6" s="2">
        <f t="shared" ref="A6:A38" si="66">+A5-$A$39</f>
        <v>580</v>
      </c>
      <c r="B6" s="3">
        <f t="shared" si="9"/>
        <v>4220</v>
      </c>
      <c r="C6" s="3">
        <f t="shared" si="10"/>
        <v>8629</v>
      </c>
      <c r="D6" s="3">
        <f t="shared" si="11"/>
        <v>35905</v>
      </c>
      <c r="E6" s="3">
        <f>SUM(B6:D6)</f>
        <v>48754</v>
      </c>
      <c r="F6" s="4">
        <f>+$F$3/$A$3*A6</f>
        <v>5838.1442376521118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v>498</v>
      </c>
      <c r="AN6" s="1">
        <v>-10</v>
      </c>
      <c r="AO6" s="1">
        <v>580</v>
      </c>
      <c r="AP6" s="1">
        <v>498</v>
      </c>
      <c r="AQ6" s="1">
        <v>-24</v>
      </c>
      <c r="AR6" s="1"/>
      <c r="AS6" s="6">
        <f>IF(RTD("tos.rtd",,AS$2,"."&amp;$A$2&amp;$AS$1&amp;"C"&amp;$A6)="N/A",0,RTD("tos.rtd",,AS$2,"."&amp;$A$2&amp;$AS$1&amp;"C"&amp;$A6))</f>
        <v>4210</v>
      </c>
      <c r="AT6" s="7">
        <f>-IF(RTD("tos.rtd",,AT$2,"."&amp;$A$2&amp;$AS$1&amp;"P"&amp;$A6)="N/A",0,RTD("tos.rtd",,AT$2,"."&amp;$A$2&amp;$AS$1&amp;"P"&amp;$A6))</f>
        <v>-10</v>
      </c>
      <c r="AU6" s="6">
        <f>IF(RTD("tos.rtd",,AU$2,"."&amp;$A$2&amp;$AU$1&amp;"C"&amp;$A6)="N/A",0,RTD("tos.rtd",,AU$2,"."&amp;$A$2&amp;$AU$1&amp;"C"&amp;$A6))</f>
        <v>8439</v>
      </c>
      <c r="AV6" s="7">
        <f>-IF(RTD("tos.rtd",,AV$2,"."&amp;$A$2&amp;$AU$1&amp;"P"&amp;$A6)="N/A",0,RTD("tos.rtd",,AV$2,"."&amp;$A$2&amp;$AU$1&amp;"P"&amp;$A6))</f>
        <v>-190</v>
      </c>
      <c r="AW6" s="6">
        <f>IF(RTD("tos.rtd",,AW$2,"."&amp;$A$2&amp;$AW$1&amp;"C"&amp;$A6)="N/A",0,RTD("tos.rtd",,AW$2,"."&amp;$A$2&amp;$AW$1&amp;"C"&amp;$A6))</f>
        <v>34289</v>
      </c>
      <c r="AX6" s="7">
        <f>-IF(RTD("tos.rtd",,AX$2,"."&amp;$A$2&amp;$AW$1&amp;"P"&amp;$A6)="N/A",0,RTD("tos.rtd",,AX$2,"."&amp;$A$2&amp;$AW$1&amp;"P"&amp;$A6))</f>
        <v>-1616</v>
      </c>
      <c r="AY6" s="1">
        <f t="shared" ref="AY6:AY38" si="67">SUM(AS6:AX6)</f>
        <v>45122</v>
      </c>
      <c r="AZ6" s="8">
        <f t="shared" si="35"/>
        <v>580</v>
      </c>
      <c r="BA6" s="6">
        <f>IF(RTD("tos.rtd",,BA$2,"."&amp;$A$2&amp;$AS$1&amp;"C"&amp;$A6)="N/A",0,RTD("tos.rtd",,BA$2,"."&amp;$A$2&amp;$AS$1&amp;"C"&amp;$A6))</f>
        <v>498</v>
      </c>
      <c r="BB6" s="7">
        <f>-IF(RTD("tos.rtd",,BB$2,"."&amp;$A$2&amp;$AS$1&amp;"P"&amp;$A6)="N/A",0,RTD("tos.rtd",,BB$2,"."&amp;$A$2&amp;$AS$1&amp;"P"&amp;$A6))</f>
        <v>-24</v>
      </c>
      <c r="BC6" s="6">
        <f>IF(RTD("tos.rtd",,BC$2,"."&amp;$A$2&amp;$AU$1&amp;"C"&amp;$A6)="N/A",0,RTD("tos.rtd",,BC$2,"."&amp;$A$2&amp;$AU$1&amp;"C"&amp;$A6))</f>
        <v>8017</v>
      </c>
      <c r="BD6" s="7">
        <f>-IF(RTD("tos.rtd",,BD$2,"."&amp;$A$2&amp;$AU$1&amp;"P"&amp;$A6)="N/A",0,RTD("tos.rtd",,BD$2,"."&amp;$A$2&amp;$AU$1&amp;"P"&amp;$A6))</f>
        <v>-43</v>
      </c>
      <c r="BE6" s="6">
        <f>IF(RTD("tos.rtd",,BE$2,"."&amp;$A$2&amp;$AW$1&amp;"C"&amp;$A6)="N/A",0,RTD("tos.rtd",,BE$2,"."&amp;$A$2&amp;$AW$1&amp;"C"&amp;$A6))</f>
        <v>12532</v>
      </c>
      <c r="BF6" s="83">
        <f>-IF(RTD("tos.rtd",,BF$2,"."&amp;$A$2&amp;$AW$1&amp;"P"&amp;$A6)="N/A",0,RTD("tos.rtd",,BF$2,"."&amp;$A$2&amp;$AW$1&amp;"P"&amp;$A6))</f>
        <v>-195</v>
      </c>
      <c r="BG6" s="32">
        <f ca="1">+Hoja2!Y7</f>
        <v>13172</v>
      </c>
      <c r="BH6" s="7">
        <f t="shared" ca="1" si="36"/>
        <v>33957</v>
      </c>
      <c r="BI6" s="8" t="str">
        <f t="shared" ref="BI6" ca="1" si="68">IF(AND(BH6&lt;0,BH5&gt;0), "Cruce -", IF(AND(BH6&gt;0,BH5&lt;0),"Cruce +", ""))</f>
        <v/>
      </c>
      <c r="BJ6" s="3">
        <f ca="1">IF($BP$1=1,DX6,IF(RTD("tos.rtd",,BJ$2,"."&amp;$A$2&amp;$AS$1&amp;"C"&amp;$A6)="N/A",0,RTD("tos.rtd",,BJ$2,"."&amp;$A$2&amp;$AS$1&amp;"C"&amp;$A6)))</f>
        <v>8.1543795413676606E-3</v>
      </c>
      <c r="BK6" s="3">
        <f ca="1">IF($BP$1=1,DY6,-IF(RTD("tos.rtd",,BK$2,"."&amp;$A$2&amp;$AS$1&amp;"P"&amp;$A6)="N/A",0,RTD("tos.rtd",,BK$2,"."&amp;$A$2&amp;$AS$1&amp;"P"&amp;$A6)))</f>
        <v>-2.373727853402859E-30</v>
      </c>
      <c r="BL6" s="3">
        <f ca="1">IF($BP$1=1,DZ6,IF(RTD("tos.rtd",,BL$2,"."&amp;$A$2&amp;$AU$1&amp;"C"&amp;$A6)="N/A",0,RTD("tos.rtd",,BL$2,"."&amp;$A$2&amp;$AU$1&amp;"C"&amp;$A6)))</f>
        <v>8.8689147840334808E-3</v>
      </c>
      <c r="BM6" s="3">
        <f ca="1">IF($BP$1=1,EA6,-IF(RTD("tos.rtd",,BM$2,"."&amp;$A$2&amp;$AU$1&amp;"P"&amp;$A6)="N/A",0,RTD("tos.rtd",,BM$2,"."&amp;$A$2&amp;$AU$1&amp;"P"&amp;$A6)))</f>
        <v>-9.2913952189493127E-3</v>
      </c>
      <c r="BN6" s="3">
        <f ca="1">IF($BP$1=1,EB6,IF(RTD("tos.rtd",,BN$2,"."&amp;$A$2&amp;$AW$1&amp;"C"&amp;$A6)="N/A",0,RTD("tos.rtd",,BN$2,"."&amp;$A$2&amp;$AW$1&amp;"C"&amp;$A6)))</f>
        <v>6.3699368490283828E-3</v>
      </c>
      <c r="BO6" s="3">
        <f ca="1">IF($BP$1=1,EC6,-IF(RTD("tos.rtd",,BO$2,"."&amp;$A$2&amp;$AW$1&amp;"P"&amp;$A6)="N/A",0,RTD("tos.rtd",,BO$2,"."&amp;$A$2&amp;$AW$1&amp;"P"&amp;$A6)))</f>
        <v>-6.0668143197990937E-3</v>
      </c>
      <c r="BQ6" s="3">
        <f t="shared" ca="1" si="37"/>
        <v>10719778.514382284</v>
      </c>
      <c r="BR6" s="3" t="str">
        <f t="shared" ref="BR6:BT38" ca="1" si="69">IF(AND(BQ6&lt;0,BQ5&gt;0), "Cruce -", IF(AND(BQ6&gt;0,BQ5&lt;0),"Cruce +", ""))</f>
        <v/>
      </c>
      <c r="BS6" s="3">
        <f t="shared" ca="1" si="38"/>
        <v>22819588.474986833</v>
      </c>
      <c r="BT6" s="3" t="str">
        <f t="shared" ca="1" si="69"/>
        <v/>
      </c>
      <c r="BU6" s="3">
        <f t="shared" ca="1" si="39"/>
        <v>65141521.106994517</v>
      </c>
      <c r="BV6" s="3" t="str">
        <f t="shared" ref="BV6" ca="1" si="70">IF(AND(BU6&lt;0,BU5&gt;0), "Cruce -", IF(AND(BU6&gt;0,BU5&lt;0),"Cruce +", ""))</f>
        <v/>
      </c>
      <c r="BX6" s="3">
        <f t="shared" ca="1" si="40"/>
        <v>1268040.3088271681</v>
      </c>
      <c r="BY6" s="3" t="str">
        <f t="shared" ref="BY6:BY38" ca="1" si="71">IF(AND(BX6&lt;0,BX5&gt;0), "Cruce -", IF(AND(BX6&gt;0,BX5&lt;0),"Cruce +", ""))</f>
        <v/>
      </c>
      <c r="BZ6" s="3">
        <f t="shared" ca="1" si="41"/>
        <v>22077400.333707079</v>
      </c>
      <c r="CA6" s="3" t="str">
        <f t="shared" ref="CA6:CA38" ca="1" si="72">IF(AND(BZ6&lt;0,BZ5&gt;0), "Cruce -", IF(AND(BZ6&gt;0,BZ5&lt;0),"Cruce +", ""))</f>
        <v/>
      </c>
      <c r="CB6" s="3">
        <f t="shared" ca="1" si="42"/>
        <v>24557492.551392037</v>
      </c>
      <c r="CC6" s="3" t="str">
        <f t="shared" ref="CC6:CC38" ca="1" si="73">IF(AND(CB6&lt;0,CB5&gt;0), "Cruce -", IF(AND(CB6&gt;0,CB5&lt;0),"Cruce +", ""))</f>
        <v/>
      </c>
      <c r="CD6" s="3">
        <f>IF(RTD("tos.rtd",,CD$2,"."&amp;$A$2&amp;$AS$1&amp;"C"&amp;$A6)="N/A",0,RTD("tos.rtd",,CD$2,"."&amp;$A$2&amp;$AS$1&amp;"C"&amp;$A6))</f>
        <v>0</v>
      </c>
      <c r="CE6" s="3">
        <f>-IF(RTD("tos.rtd",,CE$2,"."&amp;$A$2&amp;$AS$1&amp;"P"&amp;$A6)="N/A",0,RTD("tos.rtd",,CE$2,"."&amp;$A$2&amp;$AS$1&amp;"P"&amp;$A6))</f>
        <v>1</v>
      </c>
      <c r="CF6" s="3">
        <f>IF(RTD("tos.rtd",,CF$2,"."&amp;$A$2&amp;$AU$1&amp;"C"&amp;$A6)="N/A",0,RTD("tos.rtd",,CF$2,"."&amp;$A$2&amp;$AU$1&amp;"C"&amp;$A6))</f>
        <v>0.03</v>
      </c>
      <c r="CG6" s="3">
        <f>-IF(RTD("tos.rtd",,CG$2,"."&amp;$A$2&amp;$AU$1&amp;"P"&amp;$A6)="N/A",0,RTD("tos.rtd",,CG$2,"."&amp;$A$2&amp;$AU$1&amp;"P"&amp;$A6))</f>
        <v>0.96</v>
      </c>
      <c r="CH6" s="3">
        <f>IF(RTD("tos.rtd",,CH$2,"."&amp;$A$2&amp;$AW$1&amp;"C"&amp;$A6)="N/A",0,RTD("tos.rtd",,CH$2,"."&amp;$A$2&amp;$AW$1&amp;"C"&amp;$A6))</f>
        <v>0.12</v>
      </c>
      <c r="CI6" s="3">
        <f>-IF(RTD("tos.rtd",,CI$2,"."&amp;$A$2&amp;$AW$1&amp;"P"&amp;$A6)="N/A",0,RTD("tos.rtd",,CI$2,"."&amp;$A$2&amp;$AW$1&amp;"P"&amp;$A6))</f>
        <v>0.9</v>
      </c>
      <c r="CK6" s="3">
        <f t="shared" si="17"/>
        <v>-1000</v>
      </c>
      <c r="CL6" s="3"/>
      <c r="CM6" s="3">
        <f t="shared" si="18"/>
        <v>7077</v>
      </c>
      <c r="CN6" s="3"/>
      <c r="CO6" s="3">
        <f t="shared" si="19"/>
        <v>266028</v>
      </c>
      <c r="CP6" s="3">
        <f t="shared" si="43"/>
        <v>272105</v>
      </c>
      <c r="CQ6" s="3">
        <f t="shared" si="44"/>
        <v>474</v>
      </c>
      <c r="CR6" s="3"/>
      <c r="CS6" s="3">
        <f t="shared" si="20"/>
        <v>7974</v>
      </c>
      <c r="CT6" s="3"/>
      <c r="CU6" s="3">
        <f t="shared" si="21"/>
        <v>12337</v>
      </c>
      <c r="CV6" s="3">
        <f t="shared" si="45"/>
        <v>20785</v>
      </c>
      <c r="CW6" s="3">
        <f t="shared" ca="1" si="46"/>
        <v>98680888.096363634</v>
      </c>
      <c r="CX6" s="85" t="str">
        <f t="shared" ref="CX6:CX38" ca="1" si="74">IF(AND(CW6&lt;0,CW5&gt;0), "Cruce -", IF(AND(CW6&gt;0,CW5&lt;0),"Cruce +", ""))</f>
        <v/>
      </c>
      <c r="CY6" s="3">
        <f t="shared" ca="1" si="47"/>
        <v>47902933.19392629</v>
      </c>
      <c r="CZ6" s="85" t="str">
        <f t="shared" ref="CZ6:CZ38" ca="1" si="75">IF(AND(CY6&lt;0,CY5&gt;0), "Cruce -", IF(AND(CY6&gt;0,CY5&lt;0),"Cruce +", ""))</f>
        <v/>
      </c>
      <c r="DA6" s="3">
        <f>IF(RTD("tos.rtd",,DA$2,"."&amp;$A$2&amp;$AS$1&amp;"C"&amp;$A6)="N/A",0,RTD("tos.rtd",,DA$2,"."&amp;$A$2&amp;$AS$1&amp;"C"&amp;$A6))</f>
        <v>0.01</v>
      </c>
      <c r="DB6" s="3">
        <f>IF(RTD("tos.rtd",,DB$2,"."&amp;$A$2&amp;$AS$1&amp;"P"&amp;$A6)="N/A",0,RTD("tos.rtd",,DB$2,"."&amp;$A$2&amp;$AS$1&amp;"P"&amp;$A6))</f>
        <v>19.25</v>
      </c>
      <c r="DC6" s="3">
        <f>IF(RTD("tos.rtd",,DC$2,"."&amp;$A$2&amp;$AS$1&amp;"C"&amp;$A6)="N/A",0,RTD("tos.rtd",,DC$2,"."&amp;$A$2&amp;$AS$1&amp;"C"&amp;$A6))</f>
        <v>0.01</v>
      </c>
      <c r="DD6" s="3">
        <f>IF(RTD("tos.rtd",,DD$2,"."&amp;$A$2&amp;$AS$1&amp;"P"&amp;$A6)="N/A",0,RTD("tos.rtd",,DD$2,"."&amp;$A$2&amp;$AS$1&amp;"P"&amp;$A6))</f>
        <v>21.3</v>
      </c>
      <c r="DE6" s="3">
        <f>IF(RTD("tos.rtd",,DE$2,"."&amp;$A$2&amp;$AS$1&amp;"C"&amp;$A6)="N/A",0,RTD("tos.rtd",,DE$2,"."&amp;$A$2&amp;$AS$1&amp;"C"&amp;$A6))</f>
        <v>0</v>
      </c>
      <c r="DF6" s="3">
        <f>IF(RTD("tos.rtd",,DF$2,"."&amp;$A$2&amp;$AS$1&amp;"P"&amp;$A6)="N/A",0,RTD("tos.rtd",,DF$2,"."&amp;$A$2&amp;$AS$1&amp;"P"&amp;$A6))</f>
        <v>21</v>
      </c>
      <c r="DG6" s="86">
        <f t="shared" si="48"/>
        <v>21.200000000000045</v>
      </c>
      <c r="DH6" s="3">
        <f t="shared" si="22"/>
        <v>0</v>
      </c>
      <c r="DI6" s="3">
        <f t="shared" si="49"/>
        <v>0</v>
      </c>
      <c r="DJ6" s="3">
        <f t="shared" si="50"/>
        <v>0</v>
      </c>
      <c r="DK6" s="3">
        <f t="shared" si="51"/>
        <v>0</v>
      </c>
      <c r="DL6" s="3">
        <f t="shared" si="52"/>
        <v>0</v>
      </c>
      <c r="DM6" s="3">
        <f t="shared" si="53"/>
        <v>0</v>
      </c>
      <c r="DN6" s="63" t="str">
        <f t="shared" si="54"/>
        <v>UNKNOWN</v>
      </c>
      <c r="DO6" s="63" t="str">
        <f t="shared" si="55"/>
        <v>UNKNOWN</v>
      </c>
      <c r="DP6" s="3">
        <f t="shared" si="56"/>
        <v>0</v>
      </c>
      <c r="DQ6" s="3">
        <f t="shared" si="57"/>
        <v>0</v>
      </c>
      <c r="DR6" s="3">
        <f t="shared" ca="1" si="58"/>
        <v>0</v>
      </c>
      <c r="DS6" s="3">
        <f t="shared" si="59"/>
        <v>0</v>
      </c>
      <c r="DT6" s="3">
        <f t="shared" si="60"/>
        <v>0</v>
      </c>
      <c r="DU6" s="3">
        <f t="shared" si="61"/>
        <v>0</v>
      </c>
      <c r="DV6" s="3">
        <f t="shared" si="62"/>
        <v>498</v>
      </c>
      <c r="DW6" s="3">
        <f t="shared" si="23"/>
        <v>-10</v>
      </c>
      <c r="DX6" s="3">
        <f t="shared" ca="1" si="24"/>
        <v>8.1543795413676606E-3</v>
      </c>
      <c r="DY6" s="3">
        <f t="shared" ca="1" si="25"/>
        <v>-2.373727853402859E-30</v>
      </c>
      <c r="DZ6" s="3">
        <f t="shared" ca="1" si="26"/>
        <v>8.8689147840334808E-3</v>
      </c>
      <c r="EA6" s="3">
        <f t="shared" ca="1" si="27"/>
        <v>-9.2913952189493127E-3</v>
      </c>
      <c r="EB6" s="3">
        <f t="shared" ca="1" si="28"/>
        <v>6.3699368490283828E-3</v>
      </c>
      <c r="EC6" s="3">
        <f t="shared" ca="1" si="29"/>
        <v>-6.0668143197990937E-3</v>
      </c>
      <c r="EE6" s="59">
        <f t="shared" si="63"/>
        <v>1.7371000000000001</v>
      </c>
      <c r="EF6" s="59">
        <f t="shared" si="30"/>
        <v>0.25</v>
      </c>
      <c r="EG6" s="59">
        <f t="shared" si="31"/>
        <v>0.21540000000000001</v>
      </c>
      <c r="EH6" s="59">
        <f t="shared" si="32"/>
        <v>0.22239999999999999</v>
      </c>
      <c r="EI6" s="59">
        <f t="shared" si="33"/>
        <v>0.18260000000000001</v>
      </c>
      <c r="EJ6" s="59">
        <f t="shared" si="34"/>
        <v>0.1792</v>
      </c>
      <c r="EL6" s="3" t="str">
        <f>RTD("tos.rtd",,EL$2,"."&amp;$A$2&amp;$AS$1&amp;"C"&amp;$A6)</f>
        <v>173.71%</v>
      </c>
      <c r="EM6" s="3" t="str">
        <f>RTD("tos.rtd",,EM$2,"."&amp;$A$2&amp;$AS$1&amp;"P"&amp;$A6)</f>
        <v>--</v>
      </c>
      <c r="EN6" s="3" t="str">
        <f>RTD("tos.rtd",,EN$2,"."&amp;$A$2&amp;$AU$1&amp;"C"&amp;$A6)</f>
        <v>21.54%</v>
      </c>
      <c r="EO6" s="3" t="str">
        <f>RTD("tos.rtd",,EO$2,"."&amp;$A$2&amp;$AU$1&amp;"P"&amp;$A6)</f>
        <v>22.24%</v>
      </c>
      <c r="EP6" s="3" t="str">
        <f>RTD("tos.rtd",,EP$2,"."&amp;$A$2&amp;$AW$1&amp;"C"&amp;$A6)</f>
        <v>18.26%</v>
      </c>
      <c r="EQ6" s="3" t="str">
        <f>RTD("tos.rtd",,EQ$2,"."&amp;$A$2&amp;$AW$1&amp;"P"&amp;$A6)</f>
        <v>17.92%</v>
      </c>
      <c r="ES6" s="63" t="str">
        <f t="shared" si="64"/>
        <v>580,488.00</v>
      </c>
      <c r="ET6" s="63" t="str">
        <f t="shared" ca="1" si="65"/>
        <v>580,47902.93</v>
      </c>
      <c r="EU6" s="67">
        <v>562.92999999999995</v>
      </c>
      <c r="EV6" s="67" t="s">
        <v>67</v>
      </c>
      <c r="EW6" s="67">
        <v>484.52</v>
      </c>
      <c r="EX6" s="67" t="s">
        <v>68</v>
      </c>
      <c r="EY6" s="67">
        <v>5642.5</v>
      </c>
      <c r="EZ6" s="67" t="s">
        <v>69</v>
      </c>
      <c r="FA6" s="67">
        <v>19900.5</v>
      </c>
      <c r="FB6" s="67" t="s">
        <v>70</v>
      </c>
      <c r="FC6" s="67" t="s">
        <v>71</v>
      </c>
      <c r="FD6" s="67" t="s">
        <v>72</v>
      </c>
      <c r="FE6" s="67" t="s">
        <v>73</v>
      </c>
      <c r="FF6" s="67" t="s">
        <v>74</v>
      </c>
    </row>
    <row r="7" spans="1:162" s="63" customFormat="1" ht="13.5" thickBot="1" x14ac:dyDescent="0.25">
      <c r="A7" s="2">
        <f t="shared" si="66"/>
        <v>579</v>
      </c>
      <c r="B7" s="3">
        <f t="shared" si="9"/>
        <v>2052</v>
      </c>
      <c r="C7" s="3">
        <f t="shared" si="10"/>
        <v>4353</v>
      </c>
      <c r="D7" s="3">
        <f t="shared" si="11"/>
        <v>3020</v>
      </c>
      <c r="E7" s="3">
        <f t="shared" si="12"/>
        <v>9425</v>
      </c>
      <c r="F7" s="4">
        <f t="shared" si="13"/>
        <v>5828.0784717251254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>
        <v>821</v>
      </c>
      <c r="AN7" s="1">
        <v>-1</v>
      </c>
      <c r="AO7" s="1">
        <v>579</v>
      </c>
      <c r="AP7" s="1">
        <v>821</v>
      </c>
      <c r="AQ7" s="1">
        <v>-1</v>
      </c>
      <c r="AR7" s="1"/>
      <c r="AS7" s="6">
        <f>IF(RTD("tos.rtd",,AS$2,"."&amp;$A$2&amp;$AS$1&amp;"C"&amp;$A7)="N/A",0,RTD("tos.rtd",,AS$2,"."&amp;$A$2&amp;$AS$1&amp;"C"&amp;$A7))</f>
        <v>2052</v>
      </c>
      <c r="AT7" s="7">
        <f>-IF(RTD("tos.rtd",,AT$2,"."&amp;$A$2&amp;$AS$1&amp;"P"&amp;$A7)="N/A",0,RTD("tos.rtd",,AT$2,"."&amp;$A$2&amp;$AS$1&amp;"P"&amp;$A7))</f>
        <v>0</v>
      </c>
      <c r="AU7" s="6">
        <f>IF(RTD("tos.rtd",,AU$2,"."&amp;$A$2&amp;$AU$1&amp;"C"&amp;$A7)="N/A",0,RTD("tos.rtd",,AU$2,"."&amp;$A$2&amp;$AU$1&amp;"C"&amp;$A7))</f>
        <v>4337</v>
      </c>
      <c r="AV7" s="7">
        <f>-IF(RTD("tos.rtd",,AV$2,"."&amp;$A$2&amp;$AU$1&amp;"P"&amp;$A7)="N/A",0,RTD("tos.rtd",,AV$2,"."&amp;$A$2&amp;$AU$1&amp;"P"&amp;$A7))</f>
        <v>-16</v>
      </c>
      <c r="AW7" s="6">
        <f>IF(RTD("tos.rtd",,AW$2,"."&amp;$A$2&amp;$AW$1&amp;"C"&amp;$A7)="N/A",0,RTD("tos.rtd",,AW$2,"."&amp;$A$2&amp;$AW$1&amp;"C"&amp;$A7))</f>
        <v>3008</v>
      </c>
      <c r="AX7" s="7">
        <f>-IF(RTD("tos.rtd",,AX$2,"."&amp;$A$2&amp;$AW$1&amp;"P"&amp;$A7)="N/A",0,RTD("tos.rtd",,AX$2,"."&amp;$A$2&amp;$AW$1&amp;"P"&amp;$A7))</f>
        <v>-12</v>
      </c>
      <c r="AY7" s="1">
        <f t="shared" si="67"/>
        <v>9369</v>
      </c>
      <c r="AZ7" s="8">
        <f t="shared" si="35"/>
        <v>579</v>
      </c>
      <c r="BA7" s="6">
        <f>IF(RTD("tos.rtd",,BA$2,"."&amp;$A$2&amp;$AS$1&amp;"C"&amp;$A7)="N/A",0,RTD("tos.rtd",,BA$2,"."&amp;$A$2&amp;$AS$1&amp;"C"&amp;$A7))</f>
        <v>821</v>
      </c>
      <c r="BB7" s="7">
        <f>-IF(RTD("tos.rtd",,BB$2,"."&amp;$A$2&amp;$AS$1&amp;"P"&amp;$A7)="N/A",0,RTD("tos.rtd",,BB$2,"."&amp;$A$2&amp;$AS$1&amp;"P"&amp;$A7))</f>
        <v>-1</v>
      </c>
      <c r="BC7" s="6">
        <f>IF(RTD("tos.rtd",,BC$2,"."&amp;$A$2&amp;$AU$1&amp;"C"&amp;$A7)="N/A",0,RTD("tos.rtd",,BC$2,"."&amp;$A$2&amp;$AU$1&amp;"C"&amp;$A7))</f>
        <v>3356</v>
      </c>
      <c r="BD7" s="7">
        <f>-IF(RTD("tos.rtd",,BD$2,"."&amp;$A$2&amp;$AU$1&amp;"P"&amp;$A7)="N/A",0,RTD("tos.rtd",,BD$2,"."&amp;$A$2&amp;$AU$1&amp;"P"&amp;$A7))</f>
        <v>-18</v>
      </c>
      <c r="BE7" s="6">
        <f>IF(RTD("tos.rtd",,BE$2,"."&amp;$A$2&amp;$AW$1&amp;"C"&amp;$A7)="N/A",0,RTD("tos.rtd",,BE$2,"."&amp;$A$2&amp;$AW$1&amp;"C"&amp;$A7))</f>
        <v>1659</v>
      </c>
      <c r="BF7" s="83">
        <f>-IF(RTD("tos.rtd",,BF$2,"."&amp;$A$2&amp;$AW$1&amp;"P"&amp;$A7)="N/A",0,RTD("tos.rtd",,BF$2,"."&amp;$A$2&amp;$AW$1&amp;"P"&amp;$A7))</f>
        <v>-1</v>
      </c>
      <c r="BG7" s="32">
        <f ca="1">+Hoja2!Y8</f>
        <v>2669</v>
      </c>
      <c r="BH7" s="7">
        <f t="shared" ca="1" si="36"/>
        <v>8485</v>
      </c>
      <c r="BI7" s="8" t="str">
        <f t="shared" ref="BI7" ca="1" si="76">IF(AND(BH7&lt;0,BH6&gt;0), "Cruce -", IF(AND(BH7&gt;0,BH6&lt;0),"Cruce +", ""))</f>
        <v/>
      </c>
      <c r="BJ7" s="3">
        <f ca="1">IF($BP$1=1,DX7,IF(RTD("tos.rtd",,BJ$2,"."&amp;$A$2&amp;$AS$1&amp;"C"&amp;$A7)="N/A",0,RTD("tos.rtd",,BJ$2,"."&amp;$A$2&amp;$AS$1&amp;"C"&amp;$A7)))</f>
        <v>8.6122967953324824E-3</v>
      </c>
      <c r="BK7" s="3">
        <f ca="1">IF($BP$1=1,DY7,-IF(RTD("tos.rtd",,BK$2,"."&amp;$A$2&amp;$AS$1&amp;"P"&amp;$A7)="N/A",0,RTD("tos.rtd",,BK$2,"."&amp;$A$2&amp;$AS$1&amp;"P"&amp;$A7)))</f>
        <v>-9.9799252571500665E-28</v>
      </c>
      <c r="BL7" s="3">
        <f ca="1">IF($BP$1=1,DZ7,IF(RTD("tos.rtd",,BL$2,"."&amp;$A$2&amp;$AU$1&amp;"C"&amp;$A7)="N/A",0,RTD("tos.rtd",,BL$2,"."&amp;$A$2&amp;$AU$1&amp;"C"&amp;$A7)))</f>
        <v>9.9291046199836523E-3</v>
      </c>
      <c r="BM7" s="3">
        <f ca="1">IF($BP$1=1,EA7,-IF(RTD("tos.rtd",,BM$2,"."&amp;$A$2&amp;$AU$1&amp;"P"&amp;$A7)="N/A",0,RTD("tos.rtd",,BM$2,"."&amp;$A$2&amp;$AU$1&amp;"P"&amp;$A7)))</f>
        <v>-1.0146903752257306E-2</v>
      </c>
      <c r="BN7" s="3">
        <f ca="1">IF($BP$1=1,EB7,IF(RTD("tos.rtd",,BN$2,"."&amp;$A$2&amp;$AW$1&amp;"C"&amp;$A7)="N/A",0,RTD("tos.rtd",,BN$2,"."&amp;$A$2&amp;$AW$1&amp;"C"&amp;$A7)))</f>
        <v>7.544493676998984E-3</v>
      </c>
      <c r="BO7" s="3">
        <f ca="1">IF($BP$1=1,EC7,-IF(RTD("tos.rtd",,BO$2,"."&amp;$A$2&amp;$AW$1&amp;"P"&amp;$A7)="N/A",0,RTD("tos.rtd",,BO$2,"."&amp;$A$2&amp;$AW$1&amp;"P"&amp;$A7)))</f>
        <v>-7.2624312932844364E-3</v>
      </c>
      <c r="BQ7" s="3">
        <f t="shared" ca="1" si="37"/>
        <v>5518348.6946526468</v>
      </c>
      <c r="BR7" s="3" t="str">
        <f t="shared" ca="1" si="69"/>
        <v/>
      </c>
      <c r="BS7" s="3">
        <f t="shared" ca="1" si="38"/>
        <v>13395899.219752597</v>
      </c>
      <c r="BT7" s="3" t="str">
        <f t="shared" ca="1" si="69"/>
        <v/>
      </c>
      <c r="BU7" s="3">
        <f t="shared" ca="1" si="39"/>
        <v>7059106.4608352724</v>
      </c>
      <c r="BV7" s="3" t="str">
        <f t="shared" ref="BV7" ca="1" si="77">IF(AND(BU7&lt;0,BU6&gt;0), "Cruce -", IF(AND(BU7&gt;0,BU6&lt;0),"Cruce +", ""))</f>
        <v/>
      </c>
      <c r="BX7" s="3">
        <f t="shared" ca="1" si="40"/>
        <v>2207877.3286110247</v>
      </c>
      <c r="BY7" s="3" t="str">
        <f t="shared" ca="1" si="71"/>
        <v/>
      </c>
      <c r="BZ7" s="3">
        <f t="shared" ca="1" si="41"/>
        <v>10348033.836257555</v>
      </c>
      <c r="CA7" s="3" t="str">
        <f t="shared" ca="1" si="72"/>
        <v/>
      </c>
      <c r="CB7" s="3">
        <f t="shared" ca="1" si="42"/>
        <v>3906044.7350964835</v>
      </c>
      <c r="CC7" s="3" t="str">
        <f t="shared" ca="1" si="73"/>
        <v/>
      </c>
      <c r="CD7" s="3">
        <f>IF(RTD("tos.rtd",,CD$2,"."&amp;$A$2&amp;$AS$1&amp;"C"&amp;$A7)="N/A",0,RTD("tos.rtd",,CD$2,"."&amp;$A$2&amp;$AS$1&amp;"C"&amp;$A7))</f>
        <v>0</v>
      </c>
      <c r="CE7" s="3">
        <f>-IF(RTD("tos.rtd",,CE$2,"."&amp;$A$2&amp;$AS$1&amp;"P"&amp;$A7)="N/A",0,RTD("tos.rtd",,CE$2,"."&amp;$A$2&amp;$AS$1&amp;"P"&amp;$A7))</f>
        <v>1</v>
      </c>
      <c r="CF7" s="3">
        <f>IF(RTD("tos.rtd",,CF$2,"."&amp;$A$2&amp;$AU$1&amp;"C"&amp;$A7)="N/A",0,RTD("tos.rtd",,CF$2,"."&amp;$A$2&amp;$AU$1&amp;"C"&amp;$A7))</f>
        <v>0.04</v>
      </c>
      <c r="CG7" s="3">
        <f>-IF(RTD("tos.rtd",,CG$2,"."&amp;$A$2&amp;$AU$1&amp;"P"&amp;$A7)="N/A",0,RTD("tos.rtd",,CG$2,"."&amp;$A$2&amp;$AU$1&amp;"P"&amp;$A7))</f>
        <v>0.96</v>
      </c>
      <c r="CH7" s="3">
        <f>IF(RTD("tos.rtd",,CH$2,"."&amp;$A$2&amp;$AW$1&amp;"C"&amp;$A7)="N/A",0,RTD("tos.rtd",,CH$2,"."&amp;$A$2&amp;$AW$1&amp;"C"&amp;$A7))</f>
        <v>0.13</v>
      </c>
      <c r="CI7" s="3">
        <f>-IF(RTD("tos.rtd",,CI$2,"."&amp;$A$2&amp;$AW$1&amp;"P"&amp;$A7)="N/A",0,RTD("tos.rtd",,CI$2,"."&amp;$A$2&amp;$AW$1&amp;"P"&amp;$A7))</f>
        <v>0.89</v>
      </c>
      <c r="CK7" s="3">
        <f t="shared" si="17"/>
        <v>0</v>
      </c>
      <c r="CL7" s="3"/>
      <c r="CM7" s="3">
        <f t="shared" si="18"/>
        <v>15812</v>
      </c>
      <c r="CN7" s="3"/>
      <c r="CO7" s="3">
        <f t="shared" si="19"/>
        <v>38036</v>
      </c>
      <c r="CP7" s="3">
        <f t="shared" si="43"/>
        <v>53848</v>
      </c>
      <c r="CQ7" s="3">
        <f t="shared" si="44"/>
        <v>820</v>
      </c>
      <c r="CR7" s="3"/>
      <c r="CS7" s="3">
        <f t="shared" si="20"/>
        <v>3338</v>
      </c>
      <c r="CT7" s="3"/>
      <c r="CU7" s="3">
        <f t="shared" si="21"/>
        <v>1658</v>
      </c>
      <c r="CV7" s="3">
        <f t="shared" si="45"/>
        <v>5816</v>
      </c>
      <c r="CW7" s="3">
        <f t="shared" ca="1" si="46"/>
        <v>25973354.375240512</v>
      </c>
      <c r="CX7" s="85" t="str">
        <f t="shared" ca="1" si="74"/>
        <v/>
      </c>
      <c r="CY7" s="3">
        <f t="shared" ca="1" si="47"/>
        <v>16461955.899965063</v>
      </c>
      <c r="CZ7" s="85" t="str">
        <f t="shared" ca="1" si="75"/>
        <v/>
      </c>
      <c r="DA7" s="3">
        <f>IF(RTD("tos.rtd",,DA$2,"."&amp;$A$2&amp;$AS$1&amp;"C"&amp;$A7)="N/A",0,RTD("tos.rtd",,DA$2,"."&amp;$A$2&amp;$AS$1&amp;"C"&amp;$A7))</f>
        <v>0.01</v>
      </c>
      <c r="DB7" s="3">
        <f>IF(RTD("tos.rtd",,DB$2,"."&amp;$A$2&amp;$AS$1&amp;"P"&amp;$A7)="N/A",0,RTD("tos.rtd",,DB$2,"."&amp;$A$2&amp;$AS$1&amp;"P"&amp;$A7))</f>
        <v>18.37</v>
      </c>
      <c r="DC7" s="3">
        <f>IF(RTD("tos.rtd",,DC$2,"."&amp;$A$2&amp;$AS$1&amp;"C"&amp;$A7)="N/A",0,RTD("tos.rtd",,DC$2,"."&amp;$A$2&amp;$AS$1&amp;"C"&amp;$A7))</f>
        <v>0.01</v>
      </c>
      <c r="DD7" s="3">
        <f>IF(RTD("tos.rtd",,DD$2,"."&amp;$A$2&amp;$AS$1&amp;"P"&amp;$A7)="N/A",0,RTD("tos.rtd",,DD$2,"."&amp;$A$2&amp;$AS$1&amp;"P"&amp;$A7))</f>
        <v>20.3</v>
      </c>
      <c r="DE7" s="3">
        <f>IF(RTD("tos.rtd",,DE$2,"."&amp;$A$2&amp;$AS$1&amp;"C"&amp;$A7)="N/A",0,RTD("tos.rtd",,DE$2,"."&amp;$A$2&amp;$AS$1&amp;"C"&amp;$A7))</f>
        <v>0</v>
      </c>
      <c r="DF7" s="3">
        <f>IF(RTD("tos.rtd",,DF$2,"."&amp;$A$2&amp;$AS$1&amp;"P"&amp;$A7)="N/A",0,RTD("tos.rtd",,DF$2,"."&amp;$A$2&amp;$AS$1&amp;"P"&amp;$A7))</f>
        <v>20</v>
      </c>
      <c r="DG7" s="86">
        <f t="shared" si="48"/>
        <v>20.200000000000045</v>
      </c>
      <c r="DH7" s="3">
        <f t="shared" si="22"/>
        <v>0</v>
      </c>
      <c r="DI7" s="3">
        <f t="shared" si="49"/>
        <v>0</v>
      </c>
      <c r="DJ7" s="3">
        <f t="shared" si="50"/>
        <v>0</v>
      </c>
      <c r="DK7" s="3">
        <f t="shared" si="51"/>
        <v>0</v>
      </c>
      <c r="DL7" s="3">
        <f t="shared" si="52"/>
        <v>0</v>
      </c>
      <c r="DM7" s="3">
        <f t="shared" si="53"/>
        <v>0</v>
      </c>
      <c r="DN7" s="63" t="str">
        <f t="shared" si="54"/>
        <v>UNKNOWN</v>
      </c>
      <c r="DO7" s="63" t="str">
        <f t="shared" si="55"/>
        <v>UNKNOWN</v>
      </c>
      <c r="DP7" s="3">
        <f t="shared" si="56"/>
        <v>0</v>
      </c>
      <c r="DQ7" s="3">
        <f t="shared" si="57"/>
        <v>0</v>
      </c>
      <c r="DR7" s="3">
        <f t="shared" ca="1" si="58"/>
        <v>0</v>
      </c>
      <c r="DS7" s="3">
        <f t="shared" si="59"/>
        <v>0</v>
      </c>
      <c r="DT7" s="3">
        <f t="shared" si="60"/>
        <v>0</v>
      </c>
      <c r="DU7" s="3">
        <f t="shared" si="61"/>
        <v>0</v>
      </c>
      <c r="DV7" s="3">
        <f t="shared" si="62"/>
        <v>821</v>
      </c>
      <c r="DW7" s="3">
        <f t="shared" si="23"/>
        <v>-1</v>
      </c>
      <c r="DX7" s="3">
        <f t="shared" ca="1" si="24"/>
        <v>8.6122967953324824E-3</v>
      </c>
      <c r="DY7" s="3">
        <f t="shared" ca="1" si="25"/>
        <v>-9.9799252571500665E-28</v>
      </c>
      <c r="DZ7" s="3">
        <f t="shared" ca="1" si="26"/>
        <v>9.9291046199836523E-3</v>
      </c>
      <c r="EA7" s="3">
        <f t="shared" ca="1" si="27"/>
        <v>-1.0146903752257306E-2</v>
      </c>
      <c r="EB7" s="3">
        <f t="shared" ca="1" si="28"/>
        <v>7.544493676998984E-3</v>
      </c>
      <c r="EC7" s="3">
        <f t="shared" ca="1" si="29"/>
        <v>-7.2624312932844364E-3</v>
      </c>
      <c r="EE7" s="59">
        <f t="shared" si="63"/>
        <v>1.6641999999999999</v>
      </c>
      <c r="EF7" s="59">
        <f t="shared" si="30"/>
        <v>0.25</v>
      </c>
      <c r="EG7" s="59">
        <f t="shared" si="31"/>
        <v>0.215</v>
      </c>
      <c r="EH7" s="59">
        <f t="shared" si="32"/>
        <v>0.21870000000000001</v>
      </c>
      <c r="EI7" s="59">
        <f t="shared" si="33"/>
        <v>0.18329999999999999</v>
      </c>
      <c r="EJ7" s="59">
        <f t="shared" si="34"/>
        <v>0.1802</v>
      </c>
      <c r="EL7" s="3" t="str">
        <f>RTD("tos.rtd",,EL$2,"."&amp;$A$2&amp;$AS$1&amp;"C"&amp;$A7)</f>
        <v>166.42%</v>
      </c>
      <c r="EM7" s="3" t="str">
        <f>RTD("tos.rtd",,EM$2,"."&amp;$A$2&amp;$AS$1&amp;"P"&amp;$A7)</f>
        <v>--</v>
      </c>
      <c r="EN7" s="3" t="str">
        <f>RTD("tos.rtd",,EN$2,"."&amp;$A$2&amp;$AU$1&amp;"C"&amp;$A7)</f>
        <v>21.50%</v>
      </c>
      <c r="EO7" s="3" t="str">
        <f>RTD("tos.rtd",,EO$2,"."&amp;$A$2&amp;$AU$1&amp;"P"&amp;$A7)</f>
        <v>21.87%</v>
      </c>
      <c r="EP7" s="3" t="str">
        <f>RTD("tos.rtd",,EP$2,"."&amp;$A$2&amp;$AW$1&amp;"C"&amp;$A7)</f>
        <v>18.33%</v>
      </c>
      <c r="EQ7" s="3" t="str">
        <f>RTD("tos.rtd",,EQ$2,"."&amp;$A$2&amp;$AW$1&amp;"P"&amp;$A7)</f>
        <v>18.02%</v>
      </c>
      <c r="ES7" s="63" t="str">
        <f t="shared" si="64"/>
        <v>579,820.00</v>
      </c>
      <c r="ET7" s="63" t="str">
        <f t="shared" ca="1" si="65"/>
        <v>579,16461.96</v>
      </c>
      <c r="EU7" s="67">
        <v>562.71</v>
      </c>
      <c r="EV7" s="67" t="s">
        <v>75</v>
      </c>
      <c r="EW7" s="67">
        <v>484.31</v>
      </c>
      <c r="EX7" s="67" t="s">
        <v>76</v>
      </c>
      <c r="EY7" s="67">
        <v>5640.5</v>
      </c>
      <c r="EZ7" s="67" t="s">
        <v>77</v>
      </c>
      <c r="FA7" s="67">
        <v>19891.75</v>
      </c>
      <c r="FB7" s="67" t="s">
        <v>78</v>
      </c>
      <c r="FC7" s="67" t="s">
        <v>79</v>
      </c>
      <c r="FD7" s="67" t="s">
        <v>80</v>
      </c>
      <c r="FE7" s="67" t="s">
        <v>81</v>
      </c>
      <c r="FF7" s="67" t="s">
        <v>82</v>
      </c>
    </row>
    <row r="8" spans="1:162" s="63" customFormat="1" ht="13.5" thickBot="1" x14ac:dyDescent="0.25">
      <c r="A8" s="2">
        <f t="shared" si="66"/>
        <v>578</v>
      </c>
      <c r="B8" s="3">
        <f t="shared" si="9"/>
        <v>7360</v>
      </c>
      <c r="C8" s="3">
        <f t="shared" si="10"/>
        <v>3038</v>
      </c>
      <c r="D8" s="3">
        <f t="shared" si="11"/>
        <v>10527</v>
      </c>
      <c r="E8" s="3">
        <f t="shared" si="12"/>
        <v>20925</v>
      </c>
      <c r="F8" s="4">
        <f t="shared" si="13"/>
        <v>5818.012705798139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v>340</v>
      </c>
      <c r="AN8" s="1">
        <v>12</v>
      </c>
      <c r="AO8" s="1">
        <v>578</v>
      </c>
      <c r="AP8" s="1">
        <v>340</v>
      </c>
      <c r="AQ8" s="1">
        <v>-22</v>
      </c>
      <c r="AR8" s="1"/>
      <c r="AS8" s="6">
        <f>IF(RTD("tos.rtd",,AS$2,"."&amp;$A$2&amp;$AS$1&amp;"C"&amp;$A8)="N/A",0,RTD("tos.rtd",,AS$2,"."&amp;$A$2&amp;$AS$1&amp;"C"&amp;$A8))</f>
        <v>7358</v>
      </c>
      <c r="AT8" s="7">
        <f>-IF(RTD("tos.rtd",,AT$2,"."&amp;$A$2&amp;$AS$1&amp;"P"&amp;$A8)="N/A",0,RTD("tos.rtd",,AT$2,"."&amp;$A$2&amp;$AS$1&amp;"P"&amp;$A8))</f>
        <v>-2</v>
      </c>
      <c r="AU8" s="6">
        <f>IF(RTD("tos.rtd",,AU$2,"."&amp;$A$2&amp;$AU$1&amp;"C"&amp;$A8)="N/A",0,RTD("tos.rtd",,AU$2,"."&amp;$A$2&amp;$AU$1&amp;"C"&amp;$A8))</f>
        <v>2928</v>
      </c>
      <c r="AV8" s="7">
        <f>-IF(RTD("tos.rtd",,AV$2,"."&amp;$A$2&amp;$AU$1&amp;"P"&amp;$A8)="N/A",0,RTD("tos.rtd",,AV$2,"."&amp;$A$2&amp;$AU$1&amp;"P"&amp;$A8))</f>
        <v>-110</v>
      </c>
      <c r="AW8" s="6">
        <f>IF(RTD("tos.rtd",,AW$2,"."&amp;$A$2&amp;$AW$1&amp;"C"&amp;$A8)="N/A",0,RTD("tos.rtd",,AW$2,"."&amp;$A$2&amp;$AW$1&amp;"C"&amp;$A8))</f>
        <v>10244</v>
      </c>
      <c r="AX8" s="7">
        <f>-IF(RTD("tos.rtd",,AX$2,"."&amp;$A$2&amp;$AW$1&amp;"P"&amp;$A8)="N/A",0,RTD("tos.rtd",,AX$2,"."&amp;$A$2&amp;$AW$1&amp;"P"&amp;$A8))</f>
        <v>-283</v>
      </c>
      <c r="AY8" s="1">
        <f t="shared" si="67"/>
        <v>20135</v>
      </c>
      <c r="AZ8" s="8">
        <f t="shared" si="35"/>
        <v>578</v>
      </c>
      <c r="BA8" s="6">
        <f>IF(RTD("tos.rtd",,BA$2,"."&amp;$A$2&amp;$AS$1&amp;"C"&amp;$A8)="N/A",0,RTD("tos.rtd",,BA$2,"."&amp;$A$2&amp;$AS$1&amp;"C"&amp;$A8))</f>
        <v>340</v>
      </c>
      <c r="BB8" s="7">
        <f>-IF(RTD("tos.rtd",,BB$2,"."&amp;$A$2&amp;$AS$1&amp;"P"&amp;$A8)="N/A",0,RTD("tos.rtd",,BB$2,"."&amp;$A$2&amp;$AS$1&amp;"P"&amp;$A8))</f>
        <v>-22</v>
      </c>
      <c r="BC8" s="6">
        <f>IF(RTD("tos.rtd",,BC$2,"."&amp;$A$2&amp;$AU$1&amp;"C"&amp;$A8)="N/A",0,RTD("tos.rtd",,BC$2,"."&amp;$A$2&amp;$AU$1&amp;"C"&amp;$A8))</f>
        <v>2544</v>
      </c>
      <c r="BD8" s="7">
        <f>-IF(RTD("tos.rtd",,BD$2,"."&amp;$A$2&amp;$AU$1&amp;"P"&amp;$A8)="N/A",0,RTD("tos.rtd",,BD$2,"."&amp;$A$2&amp;$AU$1&amp;"P"&amp;$A8))</f>
        <v>-14</v>
      </c>
      <c r="BE8" s="6">
        <f>IF(RTD("tos.rtd",,BE$2,"."&amp;$A$2&amp;$AW$1&amp;"C"&amp;$A8)="N/A",0,RTD("tos.rtd",,BE$2,"."&amp;$A$2&amp;$AW$1&amp;"C"&amp;$A8))</f>
        <v>2537</v>
      </c>
      <c r="BF8" s="83">
        <f>-IF(RTD("tos.rtd",,BF$2,"."&amp;$A$2&amp;$AW$1&amp;"P"&amp;$A8)="N/A",0,RTD("tos.rtd",,BF$2,"."&amp;$A$2&amp;$AW$1&amp;"P"&amp;$A8))</f>
        <v>-2</v>
      </c>
      <c r="BG8" s="32">
        <f ca="1">+Hoja2!Y9</f>
        <v>7444</v>
      </c>
      <c r="BH8" s="7">
        <f t="shared" ca="1" si="36"/>
        <v>12827</v>
      </c>
      <c r="BI8" s="8" t="str">
        <f t="shared" ref="BI8" ca="1" si="78">IF(AND(BH8&lt;0,BH7&gt;0), "Cruce -", IF(AND(BH8&gt;0,BH7&lt;0),"Cruce +", ""))</f>
        <v/>
      </c>
      <c r="BJ8" s="3">
        <f ca="1">IF($BP$1=1,DX8,IF(RTD("tos.rtd",,BJ$2,"."&amp;$A$2&amp;$AS$1&amp;"C"&amp;$A8)="N/A",0,RTD("tos.rtd",,BJ$2,"."&amp;$A$2&amp;$AS$1&amp;"C"&amp;$A8)))</f>
        <v>9.1206196249325397E-3</v>
      </c>
      <c r="BK8" s="3">
        <f ca="1">IF($BP$1=1,DY8,-IF(RTD("tos.rtd",,BK$2,"."&amp;$A$2&amp;$AS$1&amp;"P"&amp;$A8)="N/A",0,RTD("tos.rtd",,BK$2,"."&amp;$A$2&amp;$AS$1&amp;"P"&amp;$A8)))</f>
        <v>-3.1806936996027108E-25</v>
      </c>
      <c r="BL8" s="3">
        <f ca="1">IF($BP$1=1,DZ8,IF(RTD("tos.rtd",,BL$2,"."&amp;$A$2&amp;$AU$1&amp;"C"&amp;$A8)="N/A",0,RTD("tos.rtd",,BL$2,"."&amp;$A$2&amp;$AU$1&amp;"C"&amp;$A8)))</f>
        <v>1.1104384249695422E-2</v>
      </c>
      <c r="BM8" s="3">
        <f ca="1">IF($BP$1=1,EA8,-IF(RTD("tos.rtd",,BM$2,"."&amp;$A$2&amp;$AU$1&amp;"P"&amp;$A8)="N/A",0,RTD("tos.rtd",,BM$2,"."&amp;$A$2&amp;$AU$1&amp;"P"&amp;$A8)))</f>
        <v>-1.1126636594105847E-2</v>
      </c>
      <c r="BN8" s="3">
        <f ca="1">IF($BP$1=1,EB8,IF(RTD("tos.rtd",,BN$2,"."&amp;$A$2&amp;$AW$1&amp;"C"&amp;$A8)="N/A",0,RTD("tos.rtd",,BN$2,"."&amp;$A$2&amp;$AW$1&amp;"C"&amp;$A8)))</f>
        <v>8.9089445523454318E-3</v>
      </c>
      <c r="BO8" s="3">
        <f ca="1">IF($BP$1=1,EC8,-IF(RTD("tos.rtd",,BO$2,"."&amp;$A$2&amp;$AW$1&amp;"P"&amp;$A8)="N/A",0,RTD("tos.rtd",,BO$2,"."&amp;$A$2&amp;$AW$1&amp;"P"&amp;$A8)))</f>
        <v>-8.6026693101764889E-3</v>
      </c>
      <c r="BQ8" s="3">
        <f t="shared" ca="1" si="37"/>
        <v>20955446.665102042</v>
      </c>
      <c r="BR8" s="3" t="str">
        <f t="shared" ca="1" si="69"/>
        <v/>
      </c>
      <c r="BS8" s="3">
        <f t="shared" ca="1" si="38"/>
        <v>9770443.8242049925</v>
      </c>
      <c r="BT8" s="3" t="str">
        <f t="shared" ca="1" si="69"/>
        <v/>
      </c>
      <c r="BU8" s="3">
        <f t="shared" ca="1" si="39"/>
        <v>27737413.898256209</v>
      </c>
      <c r="BV8" s="3" t="str">
        <f t="shared" ref="BV8" ca="1" si="79">IF(AND(BU8&lt;0,BU7&gt;0), "Cruce -", IF(AND(BU8&gt;0,BU7&lt;0),"Cruce +", ""))</f>
        <v/>
      </c>
      <c r="BX8" s="3">
        <f t="shared" ca="1" si="40"/>
        <v>968313.65400036611</v>
      </c>
      <c r="BY8" s="3" t="str">
        <f t="shared" ca="1" si="71"/>
        <v/>
      </c>
      <c r="BZ8" s="3">
        <f t="shared" ca="1" si="41"/>
        <v>8772492.0159817245</v>
      </c>
      <c r="CA8" s="3" t="str">
        <f t="shared" ca="1" si="72"/>
        <v/>
      </c>
      <c r="CB8" s="3">
        <f t="shared" ca="1" si="42"/>
        <v>7052267.7686550412</v>
      </c>
      <c r="CC8" s="3" t="str">
        <f t="shared" ca="1" si="73"/>
        <v/>
      </c>
      <c r="CD8" s="3">
        <f>IF(RTD("tos.rtd",,CD$2,"."&amp;$A$2&amp;$AS$1&amp;"C"&amp;$A8)="N/A",0,RTD("tos.rtd",,CD$2,"."&amp;$A$2&amp;$AS$1&amp;"C"&amp;$A8))</f>
        <v>0</v>
      </c>
      <c r="CE8" s="3">
        <f>-IF(RTD("tos.rtd",,CE$2,"."&amp;$A$2&amp;$AS$1&amp;"P"&amp;$A8)="N/A",0,RTD("tos.rtd",,CE$2,"."&amp;$A$2&amp;$AS$1&amp;"P"&amp;$A8))</f>
        <v>1</v>
      </c>
      <c r="CF8" s="3">
        <f>IF(RTD("tos.rtd",,CF$2,"."&amp;$A$2&amp;$AU$1&amp;"C"&amp;$A8)="N/A",0,RTD("tos.rtd",,CF$2,"."&amp;$A$2&amp;$AU$1&amp;"C"&amp;$A8))</f>
        <v>0.04</v>
      </c>
      <c r="CG8" s="3">
        <f>-IF(RTD("tos.rtd",,CG$2,"."&amp;$A$2&amp;$AU$1&amp;"P"&amp;$A8)="N/A",0,RTD("tos.rtd",,CG$2,"."&amp;$A$2&amp;$AU$1&amp;"P"&amp;$A8))</f>
        <v>0.95</v>
      </c>
      <c r="CH8" s="3">
        <f>IF(RTD("tos.rtd",,CH$2,"."&amp;$A$2&amp;$AW$1&amp;"C"&amp;$A8)="N/A",0,RTD("tos.rtd",,CH$2,"."&amp;$A$2&amp;$AW$1&amp;"C"&amp;$A8))</f>
        <v>0.14000000000000001</v>
      </c>
      <c r="CI8" s="3">
        <f>-IF(RTD("tos.rtd",,CI$2,"."&amp;$A$2&amp;$AW$1&amp;"P"&amp;$A8)="N/A",0,RTD("tos.rtd",,CI$2,"."&amp;$A$2&amp;$AW$1&amp;"P"&amp;$A8))</f>
        <v>0.87</v>
      </c>
      <c r="CK8" s="3">
        <f t="shared" si="17"/>
        <v>-200</v>
      </c>
      <c r="CL8" s="3"/>
      <c r="CM8" s="3">
        <f t="shared" si="18"/>
        <v>1262</v>
      </c>
      <c r="CN8" s="3"/>
      <c r="CO8" s="3">
        <f t="shared" si="19"/>
        <v>118795</v>
      </c>
      <c r="CP8" s="3">
        <f t="shared" si="43"/>
        <v>119857</v>
      </c>
      <c r="CQ8" s="3">
        <f t="shared" si="44"/>
        <v>318</v>
      </c>
      <c r="CR8" s="3"/>
      <c r="CS8" s="3">
        <f t="shared" si="20"/>
        <v>2530</v>
      </c>
      <c r="CT8" s="3"/>
      <c r="CU8" s="3">
        <f t="shared" si="21"/>
        <v>2535</v>
      </c>
      <c r="CV8" s="3">
        <f t="shared" si="45"/>
        <v>5383</v>
      </c>
      <c r="CW8" s="3">
        <f t="shared" ca="1" si="46"/>
        <v>58463304.387563244</v>
      </c>
      <c r="CX8" s="85" t="str">
        <f t="shared" ca="1" si="74"/>
        <v/>
      </c>
      <c r="CY8" s="3">
        <f t="shared" ca="1" si="47"/>
        <v>16793073.43863713</v>
      </c>
      <c r="CZ8" s="85" t="str">
        <f t="shared" ca="1" si="75"/>
        <v/>
      </c>
      <c r="DA8" s="3">
        <f>IF(RTD("tos.rtd",,DA$2,"."&amp;$A$2&amp;$AS$1&amp;"C"&amp;$A8)="N/A",0,RTD("tos.rtd",,DA$2,"."&amp;$A$2&amp;$AS$1&amp;"C"&amp;$A8))</f>
        <v>0.01</v>
      </c>
      <c r="DB8" s="3">
        <f>IF(RTD("tos.rtd",,DB$2,"."&amp;$A$2&amp;$AS$1&amp;"P"&amp;$A8)="N/A",0,RTD("tos.rtd",,DB$2,"."&amp;$A$2&amp;$AS$1&amp;"P"&amp;$A8))</f>
        <v>17.3</v>
      </c>
      <c r="DC8" s="3">
        <f>IF(RTD("tos.rtd",,DC$2,"."&amp;$A$2&amp;$AS$1&amp;"C"&amp;$A8)="N/A",0,RTD("tos.rtd",,DC$2,"."&amp;$A$2&amp;$AS$1&amp;"C"&amp;$A8))</f>
        <v>0.01</v>
      </c>
      <c r="DD8" s="3">
        <f>IF(RTD("tos.rtd",,DD$2,"."&amp;$A$2&amp;$AS$1&amp;"P"&amp;$A8)="N/A",0,RTD("tos.rtd",,DD$2,"."&amp;$A$2&amp;$AS$1&amp;"P"&amp;$A8))</f>
        <v>19.3</v>
      </c>
      <c r="DE8" s="3">
        <f>IF(RTD("tos.rtd",,DE$2,"."&amp;$A$2&amp;$AS$1&amp;"C"&amp;$A8)="N/A",0,RTD("tos.rtd",,DE$2,"."&amp;$A$2&amp;$AS$1&amp;"C"&amp;$A8))</f>
        <v>0</v>
      </c>
      <c r="DF8" s="3">
        <f>IF(RTD("tos.rtd",,DF$2,"."&amp;$A$2&amp;$AS$1&amp;"P"&amp;$A8)="N/A",0,RTD("tos.rtd",,DF$2,"."&amp;$A$2&amp;$AS$1&amp;"P"&amp;$A8))</f>
        <v>19</v>
      </c>
      <c r="DG8" s="86">
        <f t="shared" si="48"/>
        <v>19.200000000000045</v>
      </c>
      <c r="DH8" s="3">
        <f t="shared" si="22"/>
        <v>0</v>
      </c>
      <c r="DI8" s="3">
        <f t="shared" si="49"/>
        <v>0</v>
      </c>
      <c r="DJ8" s="3">
        <f t="shared" si="50"/>
        <v>0</v>
      </c>
      <c r="DK8" s="3">
        <f t="shared" si="51"/>
        <v>0</v>
      </c>
      <c r="DL8" s="3">
        <f t="shared" si="52"/>
        <v>0</v>
      </c>
      <c r="DM8" s="3">
        <f t="shared" si="53"/>
        <v>0</v>
      </c>
      <c r="DN8" s="63" t="str">
        <f t="shared" si="54"/>
        <v>UNKNOWN</v>
      </c>
      <c r="DO8" s="63" t="str">
        <f t="shared" si="55"/>
        <v>UNKNOWN</v>
      </c>
      <c r="DP8" s="3">
        <f t="shared" si="56"/>
        <v>0</v>
      </c>
      <c r="DQ8" s="3">
        <f t="shared" si="57"/>
        <v>0</v>
      </c>
      <c r="DR8" s="3">
        <f t="shared" ca="1" si="58"/>
        <v>0</v>
      </c>
      <c r="DS8" s="3">
        <f t="shared" si="59"/>
        <v>0</v>
      </c>
      <c r="DT8" s="3">
        <f t="shared" si="60"/>
        <v>0</v>
      </c>
      <c r="DU8" s="3">
        <f t="shared" si="61"/>
        <v>0</v>
      </c>
      <c r="DV8" s="3">
        <f t="shared" si="62"/>
        <v>340</v>
      </c>
      <c r="DW8" s="3">
        <f t="shared" si="23"/>
        <v>12</v>
      </c>
      <c r="DX8" s="3">
        <f t="shared" ca="1" si="24"/>
        <v>9.1206196249325397E-3</v>
      </c>
      <c r="DY8" s="3">
        <f t="shared" ca="1" si="25"/>
        <v>-3.1806936996027108E-25</v>
      </c>
      <c r="DZ8" s="3">
        <f t="shared" ca="1" si="26"/>
        <v>1.1104384249695422E-2</v>
      </c>
      <c r="EA8" s="3">
        <f t="shared" ca="1" si="27"/>
        <v>-1.1126636594105847E-2</v>
      </c>
      <c r="EB8" s="3">
        <f t="shared" ca="1" si="28"/>
        <v>8.9089445523454318E-3</v>
      </c>
      <c r="EC8" s="3">
        <f t="shared" ca="1" si="29"/>
        <v>-8.6026693101764889E-3</v>
      </c>
      <c r="EE8" s="59">
        <f t="shared" si="63"/>
        <v>1.5908</v>
      </c>
      <c r="EF8" s="59">
        <f t="shared" si="30"/>
        <v>0.25</v>
      </c>
      <c r="EG8" s="59">
        <f t="shared" si="31"/>
        <v>0.21529999999999999</v>
      </c>
      <c r="EH8" s="59">
        <f t="shared" si="32"/>
        <v>0.2157</v>
      </c>
      <c r="EI8" s="59">
        <f t="shared" si="33"/>
        <v>0.1847</v>
      </c>
      <c r="EJ8" s="59">
        <f t="shared" si="34"/>
        <v>0.18129999999999999</v>
      </c>
      <c r="EL8" s="3" t="str">
        <f>RTD("tos.rtd",,EL$2,"."&amp;$A$2&amp;$AS$1&amp;"C"&amp;$A8)</f>
        <v>159.08%</v>
      </c>
      <c r="EM8" s="3" t="str">
        <f>RTD("tos.rtd",,EM$2,"."&amp;$A$2&amp;$AS$1&amp;"P"&amp;$A8)</f>
        <v>--</v>
      </c>
      <c r="EN8" s="3" t="str">
        <f>RTD("tos.rtd",,EN$2,"."&amp;$A$2&amp;$AU$1&amp;"C"&amp;$A8)</f>
        <v>21.53%</v>
      </c>
      <c r="EO8" s="3" t="str">
        <f>RTD("tos.rtd",,EO$2,"."&amp;$A$2&amp;$AU$1&amp;"P"&amp;$A8)</f>
        <v>21.57%</v>
      </c>
      <c r="EP8" s="3" t="str">
        <f>RTD("tos.rtd",,EP$2,"."&amp;$A$2&amp;$AW$1&amp;"C"&amp;$A8)</f>
        <v>18.47%</v>
      </c>
      <c r="EQ8" s="3" t="str">
        <f>RTD("tos.rtd",,EQ$2,"."&amp;$A$2&amp;$AW$1&amp;"P"&amp;$A8)</f>
        <v>18.13%</v>
      </c>
      <c r="ES8" s="63" t="str">
        <f t="shared" si="64"/>
        <v>578,352.00</v>
      </c>
      <c r="ET8" s="63" t="str">
        <f t="shared" ca="1" si="65"/>
        <v>578,16793.07</v>
      </c>
      <c r="EU8" s="67">
        <v>562.86</v>
      </c>
      <c r="EV8" s="67" t="s">
        <v>83</v>
      </c>
      <c r="EW8" s="67">
        <v>484.47</v>
      </c>
      <c r="EX8" s="67" t="s">
        <v>84</v>
      </c>
      <c r="EY8" s="67">
        <v>5642</v>
      </c>
      <c r="EZ8" s="67" t="s">
        <v>85</v>
      </c>
      <c r="FA8" s="67">
        <v>19898.75</v>
      </c>
      <c r="FB8" s="67" t="s">
        <v>86</v>
      </c>
      <c r="FC8" s="67" t="s">
        <v>87</v>
      </c>
      <c r="FD8" s="67" t="s">
        <v>88</v>
      </c>
      <c r="FE8" s="67" t="s">
        <v>89</v>
      </c>
      <c r="FF8" s="67" t="s">
        <v>90</v>
      </c>
    </row>
    <row r="9" spans="1:162" s="63" customFormat="1" ht="13.5" thickBot="1" x14ac:dyDescent="0.25">
      <c r="A9" s="2">
        <f t="shared" si="66"/>
        <v>577</v>
      </c>
      <c r="B9" s="3">
        <f t="shared" ref="B9:B14" si="80">+IF($A$1="ABS",AS9-AT9,AS9+AT9)</f>
        <v>3655</v>
      </c>
      <c r="C9" s="3">
        <f t="shared" ref="C9:C14" si="81">+IF($A$1="ABS",AU9-AV9,AU9+AV9)</f>
        <v>1843</v>
      </c>
      <c r="D9" s="3">
        <f t="shared" ref="D9:D14" si="82">+IF($A$1="ABS",AW9-AX9,AW9+AX9)</f>
        <v>3966</v>
      </c>
      <c r="E9" s="3">
        <f t="shared" ref="E9:E14" si="83">SUM(B9:D9)</f>
        <v>9464</v>
      </c>
      <c r="F9" s="4">
        <f t="shared" ref="F9:F14" si="84">+$F$3/$A$3*A9</f>
        <v>5807.9469398711526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>
        <v>6844</v>
      </c>
      <c r="AN9" s="1">
        <v>1</v>
      </c>
      <c r="AO9" s="1">
        <v>577</v>
      </c>
      <c r="AP9" s="1">
        <v>6844</v>
      </c>
      <c r="AQ9" s="1">
        <v>-68</v>
      </c>
      <c r="AR9" s="1"/>
      <c r="AS9" s="6">
        <f>IF(RTD("tos.rtd",,AS$2,"."&amp;$A$2&amp;$AS$1&amp;"C"&amp;$A9)="N/A",0,RTD("tos.rtd",,AS$2,"."&amp;$A$2&amp;$AS$1&amp;"C"&amp;$A9))</f>
        <v>3642</v>
      </c>
      <c r="AT9" s="7">
        <f>-IF(RTD("tos.rtd",,AT$2,"."&amp;$A$2&amp;$AS$1&amp;"P"&amp;$A9)="N/A",0,RTD("tos.rtd",,AT$2,"."&amp;$A$2&amp;$AS$1&amp;"P"&amp;$A9))</f>
        <v>-13</v>
      </c>
      <c r="AU9" s="6">
        <f>IF(RTD("tos.rtd",,AU$2,"."&amp;$A$2&amp;$AU$1&amp;"C"&amp;$A9)="N/A",0,RTD("tos.rtd",,AU$2,"."&amp;$A$2&amp;$AU$1&amp;"C"&amp;$A9))</f>
        <v>1781</v>
      </c>
      <c r="AV9" s="7">
        <f>-IF(RTD("tos.rtd",,AV$2,"."&amp;$A$2&amp;$AU$1&amp;"P"&amp;$A9)="N/A",0,RTD("tos.rtd",,AV$2,"."&amp;$A$2&amp;$AU$1&amp;"P"&amp;$A9))</f>
        <v>-62</v>
      </c>
      <c r="AW9" s="6">
        <f>IF(RTD("tos.rtd",,AW$2,"."&amp;$A$2&amp;$AW$1&amp;"C"&amp;$A9)="N/A",0,RTD("tos.rtd",,AW$2,"."&amp;$A$2&amp;$AW$1&amp;"C"&amp;$A9))</f>
        <v>3946</v>
      </c>
      <c r="AX9" s="7">
        <f>-IF(RTD("tos.rtd",,AX$2,"."&amp;$A$2&amp;$AW$1&amp;"P"&amp;$A9)="N/A",0,RTD("tos.rtd",,AX$2,"."&amp;$A$2&amp;$AW$1&amp;"P"&amp;$A9))</f>
        <v>-20</v>
      </c>
      <c r="AY9" s="1">
        <f t="shared" ref="AY9:AY14" si="85">SUM(AS9:AX9)</f>
        <v>9274</v>
      </c>
      <c r="AZ9" s="8">
        <f t="shared" si="35"/>
        <v>577</v>
      </c>
      <c r="BA9" s="6">
        <f>IF(RTD("tos.rtd",,BA$2,"."&amp;$A$2&amp;$AS$1&amp;"C"&amp;$A9)="N/A",0,RTD("tos.rtd",,BA$2,"."&amp;$A$2&amp;$AS$1&amp;"C"&amp;$A9))</f>
        <v>6844</v>
      </c>
      <c r="BB9" s="7">
        <f>-IF(RTD("tos.rtd",,BB$2,"."&amp;$A$2&amp;$AS$1&amp;"P"&amp;$A9)="N/A",0,RTD("tos.rtd",,BB$2,"."&amp;$A$2&amp;$AS$1&amp;"P"&amp;$A9))</f>
        <v>-68</v>
      </c>
      <c r="BC9" s="6">
        <f>IF(RTD("tos.rtd",,BC$2,"."&amp;$A$2&amp;$AU$1&amp;"C"&amp;$A9)="N/A",0,RTD("tos.rtd",,BC$2,"."&amp;$A$2&amp;$AU$1&amp;"C"&amp;$A9))</f>
        <v>1504</v>
      </c>
      <c r="BD9" s="7">
        <f>-IF(RTD("tos.rtd",,BD$2,"."&amp;$A$2&amp;$AU$1&amp;"P"&amp;$A9)="N/A",0,RTD("tos.rtd",,BD$2,"."&amp;$A$2&amp;$AU$1&amp;"P"&amp;$A9))</f>
        <v>-4</v>
      </c>
      <c r="BE9" s="6">
        <f>IF(RTD("tos.rtd",,BE$2,"."&amp;$A$2&amp;$AW$1&amp;"C"&amp;$A9)="N/A",0,RTD("tos.rtd",,BE$2,"."&amp;$A$2&amp;$AW$1&amp;"C"&amp;$A9))</f>
        <v>672</v>
      </c>
      <c r="BF9" s="83">
        <f>-IF(RTD("tos.rtd",,BF$2,"."&amp;$A$2&amp;$AW$1&amp;"P"&amp;$A9)="N/A",0,RTD("tos.rtd",,BF$2,"."&amp;$A$2&amp;$AW$1&amp;"P"&amp;$A9))</f>
        <v>-2</v>
      </c>
      <c r="BG9" s="32">
        <f ca="1">+Hoja2!Y10</f>
        <v>8739</v>
      </c>
      <c r="BH9" s="7">
        <f t="shared" ca="1" si="36"/>
        <v>17685</v>
      </c>
      <c r="BI9" s="8" t="str">
        <f t="shared" ref="BI9" ca="1" si="86">IF(AND(BH9&lt;0,BH8&gt;0), "Cruce -", IF(AND(BH9&gt;0,BH8&lt;0),"Cruce +", ""))</f>
        <v/>
      </c>
      <c r="BJ9" s="3">
        <f ca="1">IF($BP$1=1,DX9,IF(RTD("tos.rtd",,BJ$2,"."&amp;$A$2&amp;$AS$1&amp;"C"&amp;$A9)="N/A",0,RTD("tos.rtd",,BJ$2,"."&amp;$A$2&amp;$AS$1&amp;"C"&amp;$A9)))</f>
        <v>9.6892345757060312E-3</v>
      </c>
      <c r="BK9" s="3">
        <f ca="1">IF($BP$1=1,DY9,-IF(RTD("tos.rtd",,BK$2,"."&amp;$A$2&amp;$AS$1&amp;"P"&amp;$A9)="N/A",0,RTD("tos.rtd",,BK$2,"."&amp;$A$2&amp;$AS$1&amp;"P"&amp;$A9)))</f>
        <v>-7.6732901421447092E-23</v>
      </c>
      <c r="BL9" s="3">
        <f ca="1">IF($BP$1=1,DZ9,IF(RTD("tos.rtd",,BL$2,"."&amp;$A$2&amp;$AU$1&amp;"C"&amp;$A9)="N/A",0,RTD("tos.rtd",,BL$2,"."&amp;$A$2&amp;$AU$1&amp;"C"&amp;$A9)))</f>
        <v>1.2363639473166791E-2</v>
      </c>
      <c r="BM9" s="3">
        <f ca="1">IF($BP$1=1,EA9,-IF(RTD("tos.rtd",,BM$2,"."&amp;$A$2&amp;$AU$1&amp;"P"&amp;$A9)="N/A",0,RTD("tos.rtd",,BM$2,"."&amp;$A$2&amp;$AU$1&amp;"P"&amp;$A9)))</f>
        <v>-1.2268334178325853E-2</v>
      </c>
      <c r="BN9" s="3">
        <f ca="1">IF($BP$1=1,EB9,IF(RTD("tos.rtd",,BN$2,"."&amp;$A$2&amp;$AW$1&amp;"C"&amp;$A9)="N/A",0,RTD("tos.rtd",,BN$2,"."&amp;$A$2&amp;$AW$1&amp;"C"&amp;$A9)))</f>
        <v>1.0374982972535834E-2</v>
      </c>
      <c r="BO9" s="3">
        <f ca="1">IF($BP$1=1,EC9,-IF(RTD("tos.rtd",,BO$2,"."&amp;$A$2&amp;$AW$1&amp;"P"&amp;$A9)="N/A",0,RTD("tos.rtd",,BO$2,"."&amp;$A$2&amp;$AW$1&amp;"P"&amp;$A9)))</f>
        <v>-1.0036534253071413E-2</v>
      </c>
      <c r="BQ9" s="3">
        <f t="shared" ref="BQ9:BQ14" ca="1" si="87">+$A$3*$A$3*AS9*BJ9-$A$3*$A$3*AT9*BK9</f>
        <v>11019000.597545139</v>
      </c>
      <c r="BR9" s="3" t="str">
        <f t="shared" ca="1" si="69"/>
        <v/>
      </c>
      <c r="BS9" s="3">
        <f t="shared" ref="BS9:BS14" ca="1" si="88">+$A$3*$A$3*AU9*BL9-$A$3*$A$3*AV9*BM9</f>
        <v>6638282.5352822226</v>
      </c>
      <c r="BT9" s="3" t="str">
        <f t="shared" ca="1" si="69"/>
        <v/>
      </c>
      <c r="BU9" s="3">
        <f t="shared" ref="BU9:BU14" ca="1" si="89">+$A$3*$A$3*AW9*BN9-$A$3*$A$3*AX9*BO9</f>
        <v>12721040.898699218</v>
      </c>
      <c r="BV9" s="3" t="str">
        <f t="shared" ref="BV9" ca="1" si="90">IF(AND(BU9&lt;0,BU8&gt;0), "Cruce -", IF(AND(BU9&gt;0,BU8&lt;0),"Cruce +", ""))</f>
        <v/>
      </c>
      <c r="BX9" s="3">
        <f t="shared" ref="BX9:BX14" ca="1" si="91">+$A$3*$A$3*BA9*BJ9-$A$3*$A$3*BB9*BK9</f>
        <v>20706765.538055722</v>
      </c>
      <c r="BY9" s="3" t="str">
        <f t="shared" ca="1" si="71"/>
        <v/>
      </c>
      <c r="BZ9" s="3">
        <f t="shared" ref="BZ9:BZ14" ca="1" si="92">+$A$3*$A$3*BC9*BL9-$A$3*$A$3*BD9*BM9</f>
        <v>5791076.6556105576</v>
      </c>
      <c r="CA9" s="3" t="str">
        <f t="shared" ca="1" si="72"/>
        <v/>
      </c>
      <c r="CB9" s="3">
        <f t="shared" ref="CB9:CB14" ca="1" si="93">+$A$3*$A$3*BE9*BN9-$A$3*$A$3*BF9*BO9</f>
        <v>2170787.333703334</v>
      </c>
      <c r="CC9" s="3" t="str">
        <f t="shared" ca="1" si="73"/>
        <v/>
      </c>
      <c r="CD9" s="3">
        <f>IF(RTD("tos.rtd",,CD$2,"."&amp;$A$2&amp;$AS$1&amp;"C"&amp;$A9)="N/A",0,RTD("tos.rtd",,CD$2,"."&amp;$A$2&amp;$AS$1&amp;"C"&amp;$A9))</f>
        <v>0</v>
      </c>
      <c r="CE9" s="3">
        <f>-IF(RTD("tos.rtd",,CE$2,"."&amp;$A$2&amp;$AS$1&amp;"P"&amp;$A9)="N/A",0,RTD("tos.rtd",,CE$2,"."&amp;$A$2&amp;$AS$1&amp;"P"&amp;$A9))</f>
        <v>1</v>
      </c>
      <c r="CF9" s="3">
        <f>IF(RTD("tos.rtd",,CF$2,"."&amp;$A$2&amp;$AU$1&amp;"C"&amp;$A9)="N/A",0,RTD("tos.rtd",,CF$2,"."&amp;$A$2&amp;$AU$1&amp;"C"&amp;$A9))</f>
        <v>0.05</v>
      </c>
      <c r="CG9" s="3">
        <f>-IF(RTD("tos.rtd",,CG$2,"."&amp;$A$2&amp;$AU$1&amp;"P"&amp;$A9)="N/A",0,RTD("tos.rtd",,CG$2,"."&amp;$A$2&amp;$AU$1&amp;"P"&amp;$A9))</f>
        <v>0.95</v>
      </c>
      <c r="CH9" s="3">
        <f>IF(RTD("tos.rtd",,CH$2,"."&amp;$A$2&amp;$AW$1&amp;"C"&amp;$A9)="N/A",0,RTD("tos.rtd",,CH$2,"."&amp;$A$2&amp;$AW$1&amp;"C"&amp;$A9))</f>
        <v>0.16</v>
      </c>
      <c r="CI9" s="3">
        <f>-IF(RTD("tos.rtd",,CI$2,"."&amp;$A$2&amp;$AW$1&amp;"P"&amp;$A9)="N/A",0,RTD("tos.rtd",,CI$2,"."&amp;$A$2&amp;$AW$1&amp;"P"&amp;$A9))</f>
        <v>0.86</v>
      </c>
      <c r="CK9" s="3">
        <f t="shared" ref="CK9:CK14" si="94">+AS9*CD9*100+AT9*CE9*100</f>
        <v>-1300</v>
      </c>
      <c r="CL9" s="3"/>
      <c r="CM9" s="3">
        <f t="shared" ref="CM9:CM14" si="95">+AU9*CF9*100+AV9*CG9*100</f>
        <v>3015.0000000000018</v>
      </c>
      <c r="CN9" s="3"/>
      <c r="CO9" s="3">
        <f t="shared" ref="CO9:CO14" si="96">+AW9*CH9*100+AX9*CI9*100</f>
        <v>61416</v>
      </c>
      <c r="CP9" s="3">
        <f t="shared" ref="CP9:CP14" si="97">+CK9+CM9+CO9</f>
        <v>63131</v>
      </c>
      <c r="CQ9" s="3">
        <f t="shared" ref="CQ9:CQ14" si="98">+BA9+BB9</f>
        <v>6776</v>
      </c>
      <c r="CR9" s="3"/>
      <c r="CS9" s="3">
        <f t="shared" ref="CS9:CS14" si="99">+BC9+BD9</f>
        <v>1500</v>
      </c>
      <c r="CT9" s="3"/>
      <c r="CU9" s="3">
        <f t="shared" ref="CU9:CU14" si="100">+BE9+BF9</f>
        <v>670</v>
      </c>
      <c r="CV9" s="3">
        <f t="shared" ref="CV9:CV14" si="101">+CQ9+CS9+CU9</f>
        <v>8946</v>
      </c>
      <c r="CW9" s="3">
        <f t="shared" ref="CW9:CW14" ca="1" si="102">+BQ9+BS9+BU9</f>
        <v>30378324.03152658</v>
      </c>
      <c r="CX9" s="85" t="str">
        <f t="shared" ca="1" si="74"/>
        <v/>
      </c>
      <c r="CY9" s="3">
        <f t="shared" ref="CY9:CY14" ca="1" si="103">+BX9+BZ9+CB9</f>
        <v>28668629.527369615</v>
      </c>
      <c r="CZ9" s="85" t="str">
        <f t="shared" ca="1" si="75"/>
        <v/>
      </c>
      <c r="DA9" s="3">
        <f>IF(RTD("tos.rtd",,DA$2,"."&amp;$A$2&amp;$AS$1&amp;"C"&amp;$A9)="N/A",0,RTD("tos.rtd",,DA$2,"."&amp;$A$2&amp;$AS$1&amp;"C"&amp;$A9))</f>
        <v>0.01</v>
      </c>
      <c r="DB9" s="3">
        <f>IF(RTD("tos.rtd",,DB$2,"."&amp;$A$2&amp;$AS$1&amp;"P"&amp;$A9)="N/A",0,RTD("tos.rtd",,DB$2,"."&amp;$A$2&amp;$AS$1&amp;"P"&amp;$A9))</f>
        <v>17.190000000000001</v>
      </c>
      <c r="DC9" s="3">
        <f>IF(RTD("tos.rtd",,DC$2,"."&amp;$A$2&amp;$AS$1&amp;"C"&amp;$A9)="N/A",0,RTD("tos.rtd",,DC$2,"."&amp;$A$2&amp;$AS$1&amp;"C"&amp;$A9))</f>
        <v>0.01</v>
      </c>
      <c r="DD9" s="3">
        <f>IF(RTD("tos.rtd",,DD$2,"."&amp;$A$2&amp;$AS$1&amp;"P"&amp;$A9)="N/A",0,RTD("tos.rtd",,DD$2,"."&amp;$A$2&amp;$AS$1&amp;"P"&amp;$A9))</f>
        <v>18.29</v>
      </c>
      <c r="DE9" s="3">
        <f>IF(RTD("tos.rtd",,DE$2,"."&amp;$A$2&amp;$AS$1&amp;"C"&amp;$A9)="N/A",0,RTD("tos.rtd",,DE$2,"."&amp;$A$2&amp;$AS$1&amp;"C"&amp;$A9))</f>
        <v>0</v>
      </c>
      <c r="DF9" s="3">
        <f>IF(RTD("tos.rtd",,DF$2,"."&amp;$A$2&amp;$AS$1&amp;"P"&amp;$A9)="N/A",0,RTD("tos.rtd",,DF$2,"."&amp;$A$2&amp;$AS$1&amp;"P"&amp;$A9))</f>
        <v>18.03</v>
      </c>
      <c r="DG9" s="86">
        <f t="shared" si="48"/>
        <v>18.200000000000045</v>
      </c>
      <c r="DH9" s="3">
        <f t="shared" ref="DH9:DH14" si="104">((DA9-DE9)/(DC9-DE9))*(BA9-AP9)</f>
        <v>0</v>
      </c>
      <c r="DI9" s="3">
        <f t="shared" ref="DI9:DI14" si="105">((DB9-DF9)/(DD9-DF9))*(BB9-AQ9)</f>
        <v>0</v>
      </c>
      <c r="DJ9" s="3">
        <f t="shared" ref="DJ9:DJ14" si="106">IF(DA9&gt;=(DE9+(DC9-DE9)*0.6),(BA9-AP9),IF(DA9&lt;=(DE9+(DC9-DE9)*0.4),-(BA9-AP9),0))</f>
        <v>0</v>
      </c>
      <c r="DK9" s="3">
        <f t="shared" si="51"/>
        <v>0</v>
      </c>
      <c r="DL9" s="3">
        <f t="shared" si="52"/>
        <v>0</v>
      </c>
      <c r="DM9" s="3">
        <f t="shared" si="53"/>
        <v>0</v>
      </c>
      <c r="DN9" s="63" t="str">
        <f t="shared" si="54"/>
        <v>UNKNOWN</v>
      </c>
      <c r="DO9" s="63" t="str">
        <f t="shared" si="55"/>
        <v>UNKNOWN</v>
      </c>
      <c r="DP9" s="3">
        <f t="shared" si="56"/>
        <v>0</v>
      </c>
      <c r="DQ9" s="3">
        <f t="shared" si="57"/>
        <v>0</v>
      </c>
      <c r="DR9" s="3">
        <f t="shared" ca="1" si="58"/>
        <v>0</v>
      </c>
      <c r="DS9" s="3">
        <f t="shared" si="59"/>
        <v>0</v>
      </c>
      <c r="DT9" s="3">
        <f t="shared" si="60"/>
        <v>0</v>
      </c>
      <c r="DU9" s="3">
        <f t="shared" si="61"/>
        <v>0</v>
      </c>
      <c r="DV9" s="3">
        <f t="shared" si="62"/>
        <v>6844</v>
      </c>
      <c r="DW9" s="3">
        <f t="shared" si="23"/>
        <v>1</v>
      </c>
      <c r="DX9" s="3">
        <f t="shared" ca="1" si="24"/>
        <v>9.6892345757060312E-3</v>
      </c>
      <c r="DY9" s="3">
        <f t="shared" ca="1" si="25"/>
        <v>-7.6732901421447092E-23</v>
      </c>
      <c r="DZ9" s="3">
        <f t="shared" ca="1" si="26"/>
        <v>1.2363639473166791E-2</v>
      </c>
      <c r="EA9" s="3">
        <f t="shared" ca="1" si="27"/>
        <v>-1.2268334178325853E-2</v>
      </c>
      <c r="EB9" s="3">
        <f t="shared" ca="1" si="28"/>
        <v>1.0374982972535834E-2</v>
      </c>
      <c r="EC9" s="3">
        <f t="shared" ca="1" si="29"/>
        <v>-1.0036534253071413E-2</v>
      </c>
      <c r="EE9" s="59">
        <f t="shared" ref="EE9:EE14" si="107">IFERROR(VALUE(IF(OR(EL9="--",EL9="0.00%"),$EE$1,EL9)),$EE$1)</f>
        <v>1.5169999999999999</v>
      </c>
      <c r="EF9" s="59">
        <f t="shared" ref="EF9:EF14" si="108">IFERROR(VALUE(IF(OR(EM9="--",EM9="0.00%"),$EE$1,EM9)),$EE$1)</f>
        <v>0.25</v>
      </c>
      <c r="EG9" s="59">
        <f t="shared" ref="EG9:EG14" si="109">IFERROR(VALUE(IF(OR(EN9="--",EN9="0.00%"),$EE$1,EN9)),$EE$1)</f>
        <v>0.216</v>
      </c>
      <c r="EH9" s="59">
        <f t="shared" ref="EH9:EH14" si="110">IFERROR(VALUE(IF(OR(EO9="--",EO9="0.00%"),$EE$1,EO9)),$EE$1)</f>
        <v>0.21410000000000001</v>
      </c>
      <c r="EI9" s="59">
        <f t="shared" ref="EI9:EI14" si="111">IFERROR(VALUE(IF(OR(EP9="--",EP9="0.00%"),$EE$1,EP9)),$EE$1)</f>
        <v>0.18590000000000001</v>
      </c>
      <c r="EJ9" s="59">
        <f t="shared" ref="EJ9:EJ14" si="112">IFERROR(VALUE(IF(OR(EQ9="--",EQ9="0.00%"),$EE$1,EQ9)),$EE$1)</f>
        <v>0.182</v>
      </c>
      <c r="EL9" s="3" t="str">
        <f>RTD("tos.rtd",,EL$2,"."&amp;$A$2&amp;$AS$1&amp;"C"&amp;$A9)</f>
        <v>151.70%</v>
      </c>
      <c r="EM9" s="3" t="str">
        <f>RTD("tos.rtd",,EM$2,"."&amp;$A$2&amp;$AS$1&amp;"P"&amp;$A9)</f>
        <v>--</v>
      </c>
      <c r="EN9" s="3" t="str">
        <f>RTD("tos.rtd",,EN$2,"."&amp;$A$2&amp;$AU$1&amp;"C"&amp;$A9)</f>
        <v>21.60%</v>
      </c>
      <c r="EO9" s="3" t="str">
        <f>RTD("tos.rtd",,EO$2,"."&amp;$A$2&amp;$AU$1&amp;"P"&amp;$A9)</f>
        <v>21.41%</v>
      </c>
      <c r="EP9" s="3" t="str">
        <f>RTD("tos.rtd",,EP$2,"."&amp;$A$2&amp;$AW$1&amp;"C"&amp;$A9)</f>
        <v>18.59%</v>
      </c>
      <c r="EQ9" s="3" t="str">
        <f>RTD("tos.rtd",,EQ$2,"."&amp;$A$2&amp;$AW$1&amp;"P"&amp;$A9)</f>
        <v>18.20%</v>
      </c>
      <c r="ES9" s="63" t="str">
        <f t="shared" si="64"/>
        <v>577,6845.00</v>
      </c>
      <c r="ET9" s="63" t="str">
        <f t="shared" ca="1" si="65"/>
        <v>577,28668.63</v>
      </c>
      <c r="EU9" s="67">
        <v>562.91</v>
      </c>
      <c r="EV9" s="67" t="s">
        <v>91</v>
      </c>
      <c r="EW9" s="67">
        <v>484.51</v>
      </c>
      <c r="EX9" s="67" t="s">
        <v>92</v>
      </c>
      <c r="EY9" s="67">
        <v>5642.75</v>
      </c>
      <c r="EZ9" s="67" t="s">
        <v>93</v>
      </c>
      <c r="FA9" s="67">
        <v>19900.5</v>
      </c>
      <c r="FB9" s="67" t="s">
        <v>94</v>
      </c>
      <c r="FC9" s="67" t="s">
        <v>95</v>
      </c>
      <c r="FD9" s="67" t="s">
        <v>96</v>
      </c>
      <c r="FE9" s="67" t="s">
        <v>97</v>
      </c>
      <c r="FF9" s="67" t="s">
        <v>98</v>
      </c>
    </row>
    <row r="10" spans="1:162" s="63" customFormat="1" ht="13.5" thickBot="1" x14ac:dyDescent="0.25">
      <c r="A10" s="2">
        <f t="shared" si="66"/>
        <v>576</v>
      </c>
      <c r="B10" s="3">
        <f t="shared" si="80"/>
        <v>3415</v>
      </c>
      <c r="C10" s="3">
        <f t="shared" si="81"/>
        <v>2042</v>
      </c>
      <c r="D10" s="3">
        <f t="shared" si="82"/>
        <v>4612</v>
      </c>
      <c r="E10" s="3">
        <f t="shared" si="83"/>
        <v>10069</v>
      </c>
      <c r="F10" s="4">
        <f t="shared" si="84"/>
        <v>5797.8811739441662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>
        <v>-637</v>
      </c>
      <c r="AN10" s="1">
        <v>-2</v>
      </c>
      <c r="AO10" s="1">
        <v>576</v>
      </c>
      <c r="AP10" s="1">
        <v>3639</v>
      </c>
      <c r="AQ10" s="1">
        <v>-4</v>
      </c>
      <c r="AR10" s="1"/>
      <c r="AS10" s="6">
        <f>IF(RTD("tos.rtd",,AS$2,"."&amp;$A$2&amp;$AS$1&amp;"C"&amp;$A10)="N/A",0,RTD("tos.rtd",,AS$2,"."&amp;$A$2&amp;$AS$1&amp;"C"&amp;$A10))</f>
        <v>3386</v>
      </c>
      <c r="AT10" s="7">
        <f>-IF(RTD("tos.rtd",,AT$2,"."&amp;$A$2&amp;$AS$1&amp;"P"&amp;$A10)="N/A",0,RTD("tos.rtd",,AT$2,"."&amp;$A$2&amp;$AS$1&amp;"P"&amp;$A10))</f>
        <v>-29</v>
      </c>
      <c r="AU10" s="6">
        <f>IF(RTD("tos.rtd",,AU$2,"."&amp;$A$2&amp;$AU$1&amp;"C"&amp;$A10)="N/A",0,RTD("tos.rtd",,AU$2,"."&amp;$A$2&amp;$AU$1&amp;"C"&amp;$A10))</f>
        <v>1974</v>
      </c>
      <c r="AV10" s="7">
        <f>-IF(RTD("tos.rtd",,AV$2,"."&amp;$A$2&amp;$AU$1&amp;"P"&amp;$A10)="N/A",0,RTD("tos.rtd",,AV$2,"."&amp;$A$2&amp;$AU$1&amp;"P"&amp;$A10))</f>
        <v>-68</v>
      </c>
      <c r="AW10" s="6">
        <f>IF(RTD("tos.rtd",,AW$2,"."&amp;$A$2&amp;$AW$1&amp;"C"&amp;$A10)="N/A",0,RTD("tos.rtd",,AW$2,"."&amp;$A$2&amp;$AW$1&amp;"C"&amp;$A10))</f>
        <v>4330</v>
      </c>
      <c r="AX10" s="7">
        <f>-IF(RTD("tos.rtd",,AX$2,"."&amp;$A$2&amp;$AW$1&amp;"P"&amp;$A10)="N/A",0,RTD("tos.rtd",,AX$2,"."&amp;$A$2&amp;$AW$1&amp;"P"&amp;$A10))</f>
        <v>-282</v>
      </c>
      <c r="AY10" s="1">
        <f t="shared" si="85"/>
        <v>9311</v>
      </c>
      <c r="AZ10" s="8">
        <f t="shared" si="35"/>
        <v>576</v>
      </c>
      <c r="BA10" s="6">
        <f>IF(RTD("tos.rtd",,BA$2,"."&amp;$A$2&amp;$AS$1&amp;"C"&amp;$A10)="N/A",0,RTD("tos.rtd",,BA$2,"."&amp;$A$2&amp;$AS$1&amp;"C"&amp;$A10))</f>
        <v>3639</v>
      </c>
      <c r="BB10" s="7">
        <f>-IF(RTD("tos.rtd",,BB$2,"."&amp;$A$2&amp;$AS$1&amp;"P"&amp;$A10)="N/A",0,RTD("tos.rtd",,BB$2,"."&amp;$A$2&amp;$AS$1&amp;"P"&amp;$A10))</f>
        <v>-4</v>
      </c>
      <c r="BC10" s="6">
        <f>IF(RTD("tos.rtd",,BC$2,"."&amp;$A$2&amp;$AU$1&amp;"C"&amp;$A10)="N/A",0,RTD("tos.rtd",,BC$2,"."&amp;$A$2&amp;$AU$1&amp;"C"&amp;$A10))</f>
        <v>1656</v>
      </c>
      <c r="BD10" s="7">
        <f>-IF(RTD("tos.rtd",,BD$2,"."&amp;$A$2&amp;$AU$1&amp;"P"&amp;$A10)="N/A",0,RTD("tos.rtd",,BD$2,"."&amp;$A$2&amp;$AU$1&amp;"P"&amp;$A10))</f>
        <v>-30</v>
      </c>
      <c r="BE10" s="6">
        <f>IF(RTD("tos.rtd",,BE$2,"."&amp;$A$2&amp;$AW$1&amp;"C"&amp;$A10)="N/A",0,RTD("tos.rtd",,BE$2,"."&amp;$A$2&amp;$AW$1&amp;"C"&amp;$A10))</f>
        <v>757</v>
      </c>
      <c r="BF10" s="83">
        <f>-IF(RTD("tos.rtd",,BF$2,"."&amp;$A$2&amp;$AW$1&amp;"P"&amp;$A10)="N/A",0,RTD("tos.rtd",,BF$2,"."&amp;$A$2&amp;$AW$1&amp;"P"&amp;$A10))</f>
        <v>-10</v>
      </c>
      <c r="BG10" s="32">
        <f ca="1">+Hoja2!Y11</f>
        <v>4116</v>
      </c>
      <c r="BH10" s="7">
        <f t="shared" ca="1" si="36"/>
        <v>10124</v>
      </c>
      <c r="BI10" s="8" t="str">
        <f t="shared" ref="BI10" ca="1" si="113">IF(AND(BH10&lt;0,BH9&gt;0), "Cruce -", IF(AND(BH10&gt;0,BH9&lt;0),"Cruce +", ""))</f>
        <v/>
      </c>
      <c r="BJ10" s="3">
        <f ca="1">IF($BP$1=1,DX10,IF(RTD("tos.rtd",,BJ$2,"."&amp;$A$2&amp;$AS$1&amp;"C"&amp;$A10)="N/A",0,RTD("tos.rtd",,BJ$2,"."&amp;$A$2&amp;$AS$1&amp;"C"&amp;$A10)))</f>
        <v>1.0329440568371579E-2</v>
      </c>
      <c r="BK10" s="3">
        <f ca="1">IF($BP$1=1,DY10,-IF(RTD("tos.rtd",,BK$2,"."&amp;$A$2&amp;$AS$1&amp;"P"&amp;$A10)="N/A",0,RTD("tos.rtd",,BK$2,"."&amp;$A$2&amp;$AS$1&amp;"P"&amp;$A10)))</f>
        <v>-1.4326312234792055E-2</v>
      </c>
      <c r="BL10" s="3">
        <f ca="1">IF($BP$1=1,DZ10,IF(RTD("tos.rtd",,BL$2,"."&amp;$A$2&amp;$AU$1&amp;"C"&amp;$A10)="N/A",0,RTD("tos.rtd",,BL$2,"."&amp;$A$2&amp;$AU$1&amp;"C"&amp;$A10)))</f>
        <v>1.3732755946858544E-2</v>
      </c>
      <c r="BM10" s="3">
        <f ca="1">IF($BP$1=1,EA10,-IF(RTD("tos.rtd",,BM$2,"."&amp;$A$2&amp;$AU$1&amp;"P"&amp;$A10)="N/A",0,RTD("tos.rtd",,BM$2,"."&amp;$A$2&amp;$AU$1&amp;"P"&amp;$A10)))</f>
        <v>-1.3601196648672612E-2</v>
      </c>
      <c r="BN10" s="3">
        <f ca="1">IF($BP$1=1,EB10,IF(RTD("tos.rtd",,BN$2,"."&amp;$A$2&amp;$AW$1&amp;"C"&amp;$A10)="N/A",0,RTD("tos.rtd",,BN$2,"."&amp;$A$2&amp;$AW$1&amp;"C"&amp;$A10)))</f>
        <v>1.1963639951034433E-2</v>
      </c>
      <c r="BO10" s="3">
        <f ca="1">IF($BP$1=1,EC10,-IF(RTD("tos.rtd",,BO$2,"."&amp;$A$2&amp;$AW$1&amp;"P"&amp;$A10)="N/A",0,RTD("tos.rtd",,BO$2,"."&amp;$A$2&amp;$AW$1&amp;"P"&amp;$A10)))</f>
        <v>-1.1668202306215764E-2</v>
      </c>
      <c r="BQ10" s="3">
        <f t="shared" ca="1" si="87"/>
        <v>10791624.217671908</v>
      </c>
      <c r="BR10" s="3" t="str">
        <f t="shared" ca="1" si="69"/>
        <v/>
      </c>
      <c r="BS10" s="3">
        <f t="shared" ca="1" si="88"/>
        <v>8176017.3070440944</v>
      </c>
      <c r="BT10" s="3" t="str">
        <f t="shared" ca="1" si="69"/>
        <v/>
      </c>
      <c r="BU10" s="3">
        <f t="shared" ca="1" si="89"/>
        <v>15148272.878755651</v>
      </c>
      <c r="BV10" s="3" t="str">
        <f t="shared" ref="BV10" ca="1" si="114">IF(AND(BU10&lt;0,BU9&gt;0), "Cruce -", IF(AND(BU10&gt;0,BU9&lt;0),"Cruce +", ""))</f>
        <v/>
      </c>
      <c r="BX10" s="3">
        <f t="shared" ca="1" si="91"/>
        <v>11719499.15838233</v>
      </c>
      <c r="BY10" s="3" t="str">
        <f t="shared" ca="1" si="71"/>
        <v/>
      </c>
      <c r="BZ10" s="3">
        <f t="shared" ca="1" si="92"/>
        <v>6973772.7924859924</v>
      </c>
      <c r="CA10" s="3" t="str">
        <f t="shared" ca="1" si="72"/>
        <v/>
      </c>
      <c r="CB10" s="3">
        <f t="shared" ca="1" si="93"/>
        <v>2791517.0074177347</v>
      </c>
      <c r="CC10" s="3" t="str">
        <f t="shared" ca="1" si="73"/>
        <v/>
      </c>
      <c r="CD10" s="3">
        <f>IF(RTD("tos.rtd",,CD$2,"."&amp;$A$2&amp;$AS$1&amp;"C"&amp;$A10)="N/A",0,RTD("tos.rtd",,CD$2,"."&amp;$A$2&amp;$AS$1&amp;"C"&amp;$A10))</f>
        <v>0</v>
      </c>
      <c r="CE10" s="3">
        <f>-IF(RTD("tos.rtd",,CE$2,"."&amp;$A$2&amp;$AS$1&amp;"P"&amp;$A10)="N/A",0,RTD("tos.rtd",,CE$2,"."&amp;$A$2&amp;$AS$1&amp;"P"&amp;$A10))</f>
        <v>0.95</v>
      </c>
      <c r="CF10" s="3">
        <f>IF(RTD("tos.rtd",,CF$2,"."&amp;$A$2&amp;$AU$1&amp;"C"&amp;$A10)="N/A",0,RTD("tos.rtd",,CF$2,"."&amp;$A$2&amp;$AU$1&amp;"C"&amp;$A10))</f>
        <v>7.0000000000000007E-2</v>
      </c>
      <c r="CG10" s="3">
        <f>-IF(RTD("tos.rtd",,CG$2,"."&amp;$A$2&amp;$AU$1&amp;"P"&amp;$A10)="N/A",0,RTD("tos.rtd",,CG$2,"."&amp;$A$2&amp;$AU$1&amp;"P"&amp;$A10))</f>
        <v>0.94</v>
      </c>
      <c r="CH10" s="3">
        <f>IF(RTD("tos.rtd",,CH$2,"."&amp;$A$2&amp;$AW$1&amp;"C"&amp;$A10)="N/A",0,RTD("tos.rtd",,CH$2,"."&amp;$A$2&amp;$AW$1&amp;"C"&amp;$A10))</f>
        <v>0.18</v>
      </c>
      <c r="CI10" s="3">
        <f>-IF(RTD("tos.rtd",,CI$2,"."&amp;$A$2&amp;$AW$1&amp;"P"&amp;$A10)="N/A",0,RTD("tos.rtd",,CI$2,"."&amp;$A$2&amp;$AW$1&amp;"P"&amp;$A10))</f>
        <v>0.84</v>
      </c>
      <c r="CK10" s="3">
        <f t="shared" si="94"/>
        <v>-2754.9999999999995</v>
      </c>
      <c r="CL10" s="3"/>
      <c r="CM10" s="3">
        <f t="shared" si="95"/>
        <v>7426.0000000000009</v>
      </c>
      <c r="CN10" s="3"/>
      <c r="CO10" s="3">
        <f t="shared" si="96"/>
        <v>54252</v>
      </c>
      <c r="CP10" s="3">
        <f t="shared" si="97"/>
        <v>58923</v>
      </c>
      <c r="CQ10" s="3">
        <f t="shared" si="98"/>
        <v>3635</v>
      </c>
      <c r="CR10" s="3"/>
      <c r="CS10" s="3">
        <f t="shared" si="99"/>
        <v>1626</v>
      </c>
      <c r="CT10" s="3"/>
      <c r="CU10" s="3">
        <f t="shared" si="100"/>
        <v>747</v>
      </c>
      <c r="CV10" s="3">
        <f t="shared" si="101"/>
        <v>6008</v>
      </c>
      <c r="CW10" s="3">
        <f t="shared" ca="1" si="102"/>
        <v>34115914.403471656</v>
      </c>
      <c r="CX10" s="85" t="str">
        <f t="shared" ca="1" si="74"/>
        <v/>
      </c>
      <c r="CY10" s="3">
        <f t="shared" ca="1" si="103"/>
        <v>21484788.958286058</v>
      </c>
      <c r="CZ10" s="85" t="str">
        <f t="shared" ca="1" si="75"/>
        <v/>
      </c>
      <c r="DA10" s="3">
        <f>IF(RTD("tos.rtd",,DA$2,"."&amp;$A$2&amp;$AS$1&amp;"C"&amp;$A10)="N/A",0,RTD("tos.rtd",,DA$2,"."&amp;$A$2&amp;$AS$1&amp;"C"&amp;$A10))</f>
        <v>0.01</v>
      </c>
      <c r="DB10" s="3">
        <f>IF(RTD("tos.rtd",,DB$2,"."&amp;$A$2&amp;$AS$1&amp;"P"&amp;$A10)="N/A",0,RTD("tos.rtd",,DB$2,"."&amp;$A$2&amp;$AS$1&amp;"P"&amp;$A10))</f>
        <v>15.18</v>
      </c>
      <c r="DC10" s="3">
        <f>IF(RTD("tos.rtd",,DC$2,"."&amp;$A$2&amp;$AS$1&amp;"C"&amp;$A10)="N/A",0,RTD("tos.rtd",,DC$2,"."&amp;$A$2&amp;$AS$1&amp;"C"&amp;$A10))</f>
        <v>0.01</v>
      </c>
      <c r="DD10" s="3">
        <f>IF(RTD("tos.rtd",,DD$2,"."&amp;$A$2&amp;$AS$1&amp;"P"&amp;$A10)="N/A",0,RTD("tos.rtd",,DD$2,"."&amp;$A$2&amp;$AS$1&amp;"P"&amp;$A10))</f>
        <v>17.29</v>
      </c>
      <c r="DE10" s="3">
        <f>IF(RTD("tos.rtd",,DE$2,"."&amp;$A$2&amp;$AS$1&amp;"C"&amp;$A10)="N/A",0,RTD("tos.rtd",,DE$2,"."&amp;$A$2&amp;$AS$1&amp;"C"&amp;$A10))</f>
        <v>0</v>
      </c>
      <c r="DF10" s="3">
        <f>IF(RTD("tos.rtd",,DF$2,"."&amp;$A$2&amp;$AS$1&amp;"P"&amp;$A10)="N/A",0,RTD("tos.rtd",,DF$2,"."&amp;$A$2&amp;$AS$1&amp;"P"&amp;$A10))</f>
        <v>17.170000000000002</v>
      </c>
      <c r="DG10" s="86">
        <f t="shared" si="48"/>
        <v>17.200000000000045</v>
      </c>
      <c r="DH10" s="3">
        <f t="shared" si="104"/>
        <v>0</v>
      </c>
      <c r="DI10" s="3">
        <f t="shared" si="105"/>
        <v>0</v>
      </c>
      <c r="DJ10" s="3">
        <f t="shared" si="106"/>
        <v>0</v>
      </c>
      <c r="DK10" s="3">
        <f t="shared" si="51"/>
        <v>0</v>
      </c>
      <c r="DL10" s="3">
        <f t="shared" si="52"/>
        <v>0</v>
      </c>
      <c r="DM10" s="3">
        <f t="shared" si="53"/>
        <v>0</v>
      </c>
      <c r="DN10" s="63" t="str">
        <f t="shared" si="54"/>
        <v>UNKNOWN</v>
      </c>
      <c r="DO10" s="63" t="str">
        <f t="shared" si="55"/>
        <v>UNKNOWN</v>
      </c>
      <c r="DP10" s="3">
        <f t="shared" si="56"/>
        <v>0</v>
      </c>
      <c r="DQ10" s="3">
        <f t="shared" si="57"/>
        <v>0</v>
      </c>
      <c r="DR10" s="3">
        <f t="shared" ca="1" si="58"/>
        <v>0</v>
      </c>
      <c r="DS10" s="3">
        <f t="shared" si="59"/>
        <v>0</v>
      </c>
      <c r="DT10" s="3">
        <f t="shared" si="60"/>
        <v>0</v>
      </c>
      <c r="DU10" s="3">
        <f t="shared" si="61"/>
        <v>0</v>
      </c>
      <c r="DV10" s="3">
        <f t="shared" si="62"/>
        <v>-637</v>
      </c>
      <c r="DW10" s="3">
        <f t="shared" si="23"/>
        <v>-2</v>
      </c>
      <c r="DX10" s="3">
        <f t="shared" ca="1" si="24"/>
        <v>1.0329440568371579E-2</v>
      </c>
      <c r="DY10" s="3">
        <f t="shared" ca="1" si="25"/>
        <v>-1.4326312234792055E-2</v>
      </c>
      <c r="DZ10" s="3">
        <f t="shared" ca="1" si="26"/>
        <v>1.3732755946858544E-2</v>
      </c>
      <c r="EA10" s="3">
        <f t="shared" ca="1" si="27"/>
        <v>-1.3601196648672612E-2</v>
      </c>
      <c r="EB10" s="3">
        <f t="shared" ca="1" si="28"/>
        <v>1.1963639951034433E-2</v>
      </c>
      <c r="EC10" s="3">
        <f t="shared" ca="1" si="29"/>
        <v>-1.1668202306215764E-2</v>
      </c>
      <c r="EE10" s="59">
        <f t="shared" si="107"/>
        <v>1.4428000000000001</v>
      </c>
      <c r="EF10" s="59">
        <f t="shared" si="108"/>
        <v>2.1126999999999998</v>
      </c>
      <c r="EG10" s="59">
        <f t="shared" si="109"/>
        <v>0.21820000000000001</v>
      </c>
      <c r="EH10" s="59">
        <f t="shared" si="110"/>
        <v>0.215</v>
      </c>
      <c r="EI10" s="59">
        <f t="shared" si="111"/>
        <v>0.18729999999999999</v>
      </c>
      <c r="EJ10" s="59">
        <f t="shared" si="112"/>
        <v>0.18360000000000001</v>
      </c>
      <c r="EL10" s="3" t="str">
        <f>RTD("tos.rtd",,EL$2,"."&amp;$A$2&amp;$AS$1&amp;"C"&amp;$A10)</f>
        <v>144.28%</v>
      </c>
      <c r="EM10" s="3" t="str">
        <f>RTD("tos.rtd",,EM$2,"."&amp;$A$2&amp;$AS$1&amp;"P"&amp;$A10)</f>
        <v>211.27%</v>
      </c>
      <c r="EN10" s="3" t="str">
        <f>RTD("tos.rtd",,EN$2,"."&amp;$A$2&amp;$AU$1&amp;"C"&amp;$A10)</f>
        <v>21.82%</v>
      </c>
      <c r="EO10" s="3" t="str">
        <f>RTD("tos.rtd",,EO$2,"."&amp;$A$2&amp;$AU$1&amp;"P"&amp;$A10)</f>
        <v>21.50%</v>
      </c>
      <c r="EP10" s="3" t="str">
        <f>RTD("tos.rtd",,EP$2,"."&amp;$A$2&amp;$AW$1&amp;"C"&amp;$A10)</f>
        <v>18.73%</v>
      </c>
      <c r="EQ10" s="3" t="str">
        <f>RTD("tos.rtd",,EQ$2,"."&amp;$A$2&amp;$AW$1&amp;"P"&amp;$A10)</f>
        <v>18.36%</v>
      </c>
      <c r="ES10" s="63" t="str">
        <f t="shared" si="64"/>
        <v>576,-639.00</v>
      </c>
      <c r="ET10" s="63" t="str">
        <f t="shared" ca="1" si="65"/>
        <v>576,21484.79</v>
      </c>
      <c r="EU10" s="67">
        <v>562.82000000000005</v>
      </c>
      <c r="EV10" s="67" t="s">
        <v>99</v>
      </c>
      <c r="EW10" s="67">
        <v>484.39</v>
      </c>
      <c r="EX10" s="67" t="s">
        <v>100</v>
      </c>
      <c r="EY10" s="67">
        <v>5641.5</v>
      </c>
      <c r="EZ10" s="67" t="s">
        <v>101</v>
      </c>
      <c r="FA10" s="67">
        <v>19895.75</v>
      </c>
      <c r="FB10" s="67" t="s">
        <v>102</v>
      </c>
      <c r="FC10" s="67" t="s">
        <v>103</v>
      </c>
      <c r="FD10" s="67" t="s">
        <v>104</v>
      </c>
      <c r="FE10" s="67" t="s">
        <v>105</v>
      </c>
      <c r="FF10" s="67" t="s">
        <v>106</v>
      </c>
    </row>
    <row r="11" spans="1:162" s="63" customFormat="1" ht="13.5" thickBot="1" x14ac:dyDescent="0.25">
      <c r="A11" s="2">
        <f t="shared" si="66"/>
        <v>575</v>
      </c>
      <c r="B11" s="3">
        <f t="shared" si="80"/>
        <v>6284</v>
      </c>
      <c r="C11" s="3">
        <f t="shared" si="81"/>
        <v>9345</v>
      </c>
      <c r="D11" s="3">
        <f t="shared" si="82"/>
        <v>68250</v>
      </c>
      <c r="E11" s="3">
        <f t="shared" si="83"/>
        <v>83879</v>
      </c>
      <c r="F11" s="4">
        <f t="shared" si="84"/>
        <v>5787.8154080171798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>
        <v>-2008</v>
      </c>
      <c r="AN11" s="1">
        <v>16</v>
      </c>
      <c r="AO11" s="1">
        <v>575</v>
      </c>
      <c r="AP11" s="1">
        <v>2886</v>
      </c>
      <c r="AQ11" s="1">
        <v>-53</v>
      </c>
      <c r="AR11" s="1"/>
      <c r="AS11" s="6">
        <f>IF(RTD("tos.rtd",,AS$2,"."&amp;$A$2&amp;$AS$1&amp;"C"&amp;$A11)="N/A",0,RTD("tos.rtd",,AS$2,"."&amp;$A$2&amp;$AS$1&amp;"C"&amp;$A11))</f>
        <v>6145</v>
      </c>
      <c r="AT11" s="7">
        <f>-IF(RTD("tos.rtd",,AT$2,"."&amp;$A$2&amp;$AS$1&amp;"P"&amp;$A11)="N/A",0,RTD("tos.rtd",,AT$2,"."&amp;$A$2&amp;$AS$1&amp;"P"&amp;$A11))</f>
        <v>-139</v>
      </c>
      <c r="AU11" s="6">
        <f>IF(RTD("tos.rtd",,AU$2,"."&amp;$A$2&amp;$AU$1&amp;"C"&amp;$A11)="N/A",0,RTD("tos.rtd",,AU$2,"."&amp;$A$2&amp;$AU$1&amp;"C"&amp;$A11))</f>
        <v>8659</v>
      </c>
      <c r="AV11" s="7">
        <f>-IF(RTD("tos.rtd",,AV$2,"."&amp;$A$2&amp;$AU$1&amp;"P"&amp;$A11)="N/A",0,RTD("tos.rtd",,AV$2,"."&amp;$A$2&amp;$AU$1&amp;"P"&amp;$A11))</f>
        <v>-686</v>
      </c>
      <c r="AW11" s="6">
        <f>IF(RTD("tos.rtd",,AW$2,"."&amp;$A$2&amp;$AW$1&amp;"C"&amp;$A11)="N/A",0,RTD("tos.rtd",,AW$2,"."&amp;$A$2&amp;$AW$1&amp;"C"&amp;$A11))</f>
        <v>65412</v>
      </c>
      <c r="AX11" s="7">
        <f>-IF(RTD("tos.rtd",,AX$2,"."&amp;$A$2&amp;$AW$1&amp;"P"&amp;$A11)="N/A",0,RTD("tos.rtd",,AX$2,"."&amp;$A$2&amp;$AW$1&amp;"P"&amp;$A11))</f>
        <v>-2838</v>
      </c>
      <c r="AY11" s="1">
        <f t="shared" si="85"/>
        <v>76553</v>
      </c>
      <c r="AZ11" s="8">
        <f t="shared" si="35"/>
        <v>575</v>
      </c>
      <c r="BA11" s="6">
        <f>IF(RTD("tos.rtd",,BA$2,"."&amp;$A$2&amp;$AS$1&amp;"C"&amp;$A11)="N/A",0,RTD("tos.rtd",,BA$2,"."&amp;$A$2&amp;$AS$1&amp;"C"&amp;$A11))</f>
        <v>2886</v>
      </c>
      <c r="BB11" s="7">
        <f>-IF(RTD("tos.rtd",,BB$2,"."&amp;$A$2&amp;$AS$1&amp;"P"&amp;$A11)="N/A",0,RTD("tos.rtd",,BB$2,"."&amp;$A$2&amp;$AS$1&amp;"P"&amp;$A11))</f>
        <v>-53</v>
      </c>
      <c r="BC11" s="6">
        <f>IF(RTD("tos.rtd",,BC$2,"."&amp;$A$2&amp;$AU$1&amp;"C"&amp;$A11)="N/A",0,RTD("tos.rtd",,BC$2,"."&amp;$A$2&amp;$AU$1&amp;"C"&amp;$A11))</f>
        <v>7441</v>
      </c>
      <c r="BD11" s="7">
        <f>-IF(RTD("tos.rtd",,BD$2,"."&amp;$A$2&amp;$AU$1&amp;"P"&amp;$A11)="N/A",0,RTD("tos.rtd",,BD$2,"."&amp;$A$2&amp;$AU$1&amp;"P"&amp;$A11))</f>
        <v>-199</v>
      </c>
      <c r="BE11" s="6">
        <f>IF(RTD("tos.rtd",,BE$2,"."&amp;$A$2&amp;$AW$1&amp;"C"&amp;$A11)="N/A",0,RTD("tos.rtd",,BE$2,"."&amp;$A$2&amp;$AW$1&amp;"C"&amp;$A11))</f>
        <v>22848</v>
      </c>
      <c r="BF11" s="83">
        <f>-IF(RTD("tos.rtd",,BF$2,"."&amp;$A$2&amp;$AW$1&amp;"P"&amp;$A11)="N/A",0,RTD("tos.rtd",,BF$2,"."&amp;$A$2&amp;$AW$1&amp;"P"&amp;$A11))</f>
        <v>-197</v>
      </c>
      <c r="BG11" s="32">
        <f ca="1">+Hoja2!Y12</f>
        <v>25518</v>
      </c>
      <c r="BH11" s="7">
        <f t="shared" ca="1" si="36"/>
        <v>58244</v>
      </c>
      <c r="BI11" s="8" t="str">
        <f t="shared" ref="BI11" ca="1" si="115">IF(AND(BH11&lt;0,BH10&gt;0), "Cruce -", IF(AND(BH11&gt;0,BH10&lt;0),"Cruce +", ""))</f>
        <v/>
      </c>
      <c r="BJ11" s="3">
        <f ca="1">IF($BP$1=1,DX11,IF(RTD("tos.rtd",,BJ$2,"."&amp;$A$2&amp;$AS$1&amp;"C"&amp;$A11)="N/A",0,RTD("tos.rtd",,BJ$2,"."&amp;$A$2&amp;$AS$1&amp;"C"&amp;$A11)))</f>
        <v>1.1054193977577028E-2</v>
      </c>
      <c r="BK11" s="3">
        <f ca="1">IF($BP$1=1,DY11,-IF(RTD("tos.rtd",,BK$2,"."&amp;$A$2&amp;$AS$1&amp;"P"&amp;$A11)="N/A",0,RTD("tos.rtd",,BK$2,"."&amp;$A$2&amp;$AS$1&amp;"P"&amp;$A11)))</f>
        <v>-1.9255047647222016E-18</v>
      </c>
      <c r="BL11" s="3">
        <f ca="1">IF($BP$1=1,DZ11,IF(RTD("tos.rtd",,BL$2,"."&amp;$A$2&amp;$AU$1&amp;"C"&amp;$A11)="N/A",0,RTD("tos.rtd",,BL$2,"."&amp;$A$2&amp;$AU$1&amp;"C"&amp;$A11)))</f>
        <v>1.5088159399991702E-2</v>
      </c>
      <c r="BM11" s="3">
        <f ca="1">IF($BP$1=1,EA11,-IF(RTD("tos.rtd",,BM$2,"."&amp;$A$2&amp;$AU$1&amp;"P"&amp;$A11)="N/A",0,RTD("tos.rtd",,BM$2,"."&amp;$A$2&amp;$AU$1&amp;"P"&amp;$A11)))</f>
        <v>-1.4943864220563095E-2</v>
      </c>
      <c r="BN11" s="3">
        <f ca="1">IF($BP$1=1,EB11,IF(RTD("tos.rtd",,BN$2,"."&amp;$A$2&amp;$AW$1&amp;"C"&amp;$A11)="N/A",0,RTD("tos.rtd",,BN$2,"."&amp;$A$2&amp;$AW$1&amp;"C"&amp;$A11)))</f>
        <v>1.3638955358599974E-2</v>
      </c>
      <c r="BO11" s="3">
        <f ca="1">IF($BP$1=1,EC11,-IF(RTD("tos.rtd",,BO$2,"."&amp;$A$2&amp;$AW$1&amp;"P"&amp;$A11)="N/A",0,RTD("tos.rtd",,BO$2,"."&amp;$A$2&amp;$AW$1&amp;"P"&amp;$A11)))</f>
        <v>-1.3379855324257459E-2</v>
      </c>
      <c r="BQ11" s="3">
        <f t="shared" ca="1" si="87"/>
        <v>21211030.251551453</v>
      </c>
      <c r="BR11" s="3" t="str">
        <f t="shared" ca="1" si="69"/>
        <v/>
      </c>
      <c r="BS11" s="3">
        <f t="shared" ca="1" si="88"/>
        <v>37594821.966582052</v>
      </c>
      <c r="BT11" s="3" t="str">
        <f t="shared" ca="1" si="69"/>
        <v/>
      </c>
      <c r="BU11" s="3">
        <f t="shared" ca="1" si="89"/>
        <v>266723847.29778388</v>
      </c>
      <c r="BV11" s="3" t="str">
        <f t="shared" ref="BV11" ca="1" si="116">IF(AND(BU11&lt;0,BU10&gt;0), "Cruce -", IF(AND(BU11&gt;0,BU10&lt;0),"Cruce +", ""))</f>
        <v/>
      </c>
      <c r="BX11" s="3">
        <f t="shared" ca="1" si="91"/>
        <v>9961762.9464568738</v>
      </c>
      <c r="BY11" s="3" t="str">
        <f t="shared" ca="1" si="71"/>
        <v/>
      </c>
      <c r="BZ11" s="3">
        <f t="shared" ca="1" si="92"/>
        <v>34128852.978206523</v>
      </c>
      <c r="CA11" s="3" t="str">
        <f t="shared" ca="1" si="72"/>
        <v/>
      </c>
      <c r="CB11" s="3">
        <f t="shared" ca="1" si="93"/>
        <v>96483496.025303379</v>
      </c>
      <c r="CC11" s="3" t="str">
        <f t="shared" ca="1" si="73"/>
        <v/>
      </c>
      <c r="CD11" s="3">
        <f>IF(RTD("tos.rtd",,CD$2,"."&amp;$A$2&amp;$AS$1&amp;"C"&amp;$A11)="N/A",0,RTD("tos.rtd",,CD$2,"."&amp;$A$2&amp;$AS$1&amp;"C"&amp;$A11))</f>
        <v>0</v>
      </c>
      <c r="CE11" s="3">
        <f>-IF(RTD("tos.rtd",,CE$2,"."&amp;$A$2&amp;$AS$1&amp;"P"&amp;$A11)="N/A",0,RTD("tos.rtd",,CE$2,"."&amp;$A$2&amp;$AS$1&amp;"P"&amp;$A11))</f>
        <v>1</v>
      </c>
      <c r="CF11" s="3">
        <f>IF(RTD("tos.rtd",,CF$2,"."&amp;$A$2&amp;$AU$1&amp;"C"&amp;$A11)="N/A",0,RTD("tos.rtd",,CF$2,"."&amp;$A$2&amp;$AU$1&amp;"C"&amp;$A11))</f>
        <v>0.08</v>
      </c>
      <c r="CG11" s="3">
        <f>-IF(RTD("tos.rtd",,CG$2,"."&amp;$A$2&amp;$AU$1&amp;"P"&amp;$A11)="N/A",0,RTD("tos.rtd",,CG$2,"."&amp;$A$2&amp;$AU$1&amp;"P"&amp;$A11))</f>
        <v>0.93</v>
      </c>
      <c r="CH11" s="3">
        <f>IF(RTD("tos.rtd",,CH$2,"."&amp;$A$2&amp;$AW$1&amp;"C"&amp;$A11)="N/A",0,RTD("tos.rtd",,CH$2,"."&amp;$A$2&amp;$AW$1&amp;"C"&amp;$A11))</f>
        <v>0.19</v>
      </c>
      <c r="CI11" s="3">
        <f>-IF(RTD("tos.rtd",,CI$2,"."&amp;$A$2&amp;$AW$1&amp;"P"&amp;$A11)="N/A",0,RTD("tos.rtd",,CI$2,"."&amp;$A$2&amp;$AW$1&amp;"P"&amp;$A11))</f>
        <v>0.82</v>
      </c>
      <c r="CK11" s="3">
        <f t="shared" si="94"/>
        <v>-13900</v>
      </c>
      <c r="CL11" s="3"/>
      <c r="CM11" s="3">
        <f t="shared" si="95"/>
        <v>5474</v>
      </c>
      <c r="CN11" s="3"/>
      <c r="CO11" s="3">
        <f t="shared" si="96"/>
        <v>1010112</v>
      </c>
      <c r="CP11" s="3">
        <f t="shared" si="97"/>
        <v>1001686</v>
      </c>
      <c r="CQ11" s="3">
        <f t="shared" si="98"/>
        <v>2833</v>
      </c>
      <c r="CR11" s="3"/>
      <c r="CS11" s="3">
        <f t="shared" si="99"/>
        <v>7242</v>
      </c>
      <c r="CT11" s="3"/>
      <c r="CU11" s="3">
        <f t="shared" si="100"/>
        <v>22651</v>
      </c>
      <c r="CV11" s="3">
        <f t="shared" si="101"/>
        <v>32726</v>
      </c>
      <c r="CW11" s="3">
        <f t="shared" ca="1" si="102"/>
        <v>325529699.51591742</v>
      </c>
      <c r="CX11" s="85" t="str">
        <f t="shared" ca="1" si="74"/>
        <v/>
      </c>
      <c r="CY11" s="3">
        <f t="shared" ca="1" si="103"/>
        <v>140574111.94996679</v>
      </c>
      <c r="CZ11" s="85" t="str">
        <f t="shared" ca="1" si="75"/>
        <v/>
      </c>
      <c r="DA11" s="3">
        <f>IF(RTD("tos.rtd",,DA$2,"."&amp;$A$2&amp;$AS$1&amp;"C"&amp;$A11)="N/A",0,RTD("tos.rtd",,DA$2,"."&amp;$A$2&amp;$AS$1&amp;"C"&amp;$A11))</f>
        <v>0.01</v>
      </c>
      <c r="DB11" s="3">
        <f>IF(RTD("tos.rtd",,DB$2,"."&amp;$A$2&amp;$AS$1&amp;"P"&amp;$A11)="N/A",0,RTD("tos.rtd",,DB$2,"."&amp;$A$2&amp;$AS$1&amp;"P"&amp;$A11))</f>
        <v>14.83</v>
      </c>
      <c r="DC11" s="3">
        <f>IF(RTD("tos.rtd",,DC$2,"."&amp;$A$2&amp;$AS$1&amp;"C"&amp;$A11)="N/A",0,RTD("tos.rtd",,DC$2,"."&amp;$A$2&amp;$AS$1&amp;"C"&amp;$A11))</f>
        <v>0.01</v>
      </c>
      <c r="DD11" s="3">
        <f>IF(RTD("tos.rtd",,DD$2,"."&amp;$A$2&amp;$AS$1&amp;"P"&amp;$A11)="N/A",0,RTD("tos.rtd",,DD$2,"."&amp;$A$2&amp;$AS$1&amp;"P"&amp;$A11))</f>
        <v>16.3</v>
      </c>
      <c r="DE11" s="3">
        <f>IF(RTD("tos.rtd",,DE$2,"."&amp;$A$2&amp;$AS$1&amp;"C"&amp;$A11)="N/A",0,RTD("tos.rtd",,DE$2,"."&amp;$A$2&amp;$AS$1&amp;"C"&amp;$A11))</f>
        <v>0</v>
      </c>
      <c r="DF11" s="3">
        <f>IF(RTD("tos.rtd",,DF$2,"."&amp;$A$2&amp;$AS$1&amp;"P"&amp;$A11)="N/A",0,RTD("tos.rtd",,DF$2,"."&amp;$A$2&amp;$AS$1&amp;"P"&amp;$A11))</f>
        <v>16.03</v>
      </c>
      <c r="DG11" s="86">
        <f t="shared" si="48"/>
        <v>16.200000000000045</v>
      </c>
      <c r="DH11" s="3">
        <f t="shared" si="104"/>
        <v>0</v>
      </c>
      <c r="DI11" s="3">
        <f t="shared" si="105"/>
        <v>0</v>
      </c>
      <c r="DJ11" s="3">
        <f t="shared" si="106"/>
        <v>0</v>
      </c>
      <c r="DK11" s="3">
        <f t="shared" si="51"/>
        <v>0</v>
      </c>
      <c r="DL11" s="3">
        <f t="shared" si="52"/>
        <v>0</v>
      </c>
      <c r="DM11" s="3">
        <f t="shared" si="53"/>
        <v>0</v>
      </c>
      <c r="DN11" s="63" t="str">
        <f t="shared" si="54"/>
        <v>UNKNOWN</v>
      </c>
      <c r="DO11" s="63" t="str">
        <f t="shared" si="55"/>
        <v>UNKNOWN</v>
      </c>
      <c r="DP11" s="3">
        <f t="shared" si="56"/>
        <v>0</v>
      </c>
      <c r="DQ11" s="3">
        <f t="shared" si="57"/>
        <v>0</v>
      </c>
      <c r="DR11" s="3">
        <f t="shared" ca="1" si="58"/>
        <v>0</v>
      </c>
      <c r="DS11" s="3">
        <f t="shared" si="59"/>
        <v>0</v>
      </c>
      <c r="DT11" s="3">
        <f t="shared" si="60"/>
        <v>0</v>
      </c>
      <c r="DU11" s="3">
        <f t="shared" si="61"/>
        <v>0</v>
      </c>
      <c r="DV11" s="3">
        <f t="shared" si="62"/>
        <v>-2008</v>
      </c>
      <c r="DW11" s="3">
        <f t="shared" si="23"/>
        <v>16</v>
      </c>
      <c r="DX11" s="3">
        <f t="shared" ca="1" si="24"/>
        <v>1.1054193977577028E-2</v>
      </c>
      <c r="DY11" s="3">
        <f t="shared" ca="1" si="25"/>
        <v>-1.9255047647222016E-18</v>
      </c>
      <c r="DZ11" s="3">
        <f t="shared" ca="1" si="26"/>
        <v>1.5088159399991702E-2</v>
      </c>
      <c r="EA11" s="3">
        <f t="shared" ca="1" si="27"/>
        <v>-1.4943864220563095E-2</v>
      </c>
      <c r="EB11" s="3">
        <f t="shared" ca="1" si="28"/>
        <v>1.3638955358599974E-2</v>
      </c>
      <c r="EC11" s="3">
        <f t="shared" ca="1" si="29"/>
        <v>-1.3379855324257459E-2</v>
      </c>
      <c r="EE11" s="59">
        <f t="shared" si="107"/>
        <v>1.3681000000000001</v>
      </c>
      <c r="EF11" s="59">
        <f t="shared" si="108"/>
        <v>0.25</v>
      </c>
      <c r="EG11" s="59">
        <f t="shared" si="109"/>
        <v>0.21970000000000001</v>
      </c>
      <c r="EH11" s="59">
        <f t="shared" si="110"/>
        <v>0.21510000000000001</v>
      </c>
      <c r="EI11" s="59">
        <f t="shared" si="111"/>
        <v>0.18870000000000001</v>
      </c>
      <c r="EJ11" s="59">
        <f t="shared" si="112"/>
        <v>0.185</v>
      </c>
      <c r="EL11" s="3" t="str">
        <f>RTD("tos.rtd",,EL$2,"."&amp;$A$2&amp;$AS$1&amp;"C"&amp;$A11)</f>
        <v>136.81%</v>
      </c>
      <c r="EM11" s="3" t="str">
        <f>RTD("tos.rtd",,EM$2,"."&amp;$A$2&amp;$AS$1&amp;"P"&amp;$A11)</f>
        <v>--</v>
      </c>
      <c r="EN11" s="3" t="str">
        <f>RTD("tos.rtd",,EN$2,"."&amp;$A$2&amp;$AU$1&amp;"C"&amp;$A11)</f>
        <v>21.97%</v>
      </c>
      <c r="EO11" s="3" t="str">
        <f>RTD("tos.rtd",,EO$2,"."&amp;$A$2&amp;$AU$1&amp;"P"&amp;$A11)</f>
        <v>21.51%</v>
      </c>
      <c r="EP11" s="3" t="str">
        <f>RTD("tos.rtd",,EP$2,"."&amp;$A$2&amp;$AW$1&amp;"C"&amp;$A11)</f>
        <v>18.87%</v>
      </c>
      <c r="EQ11" s="3" t="str">
        <f>RTD("tos.rtd",,EQ$2,"."&amp;$A$2&amp;$AW$1&amp;"P"&amp;$A11)</f>
        <v>18.50%</v>
      </c>
      <c r="ES11" s="63" t="str">
        <f t="shared" si="64"/>
        <v>575,-1992.00</v>
      </c>
      <c r="ET11" s="63" t="str">
        <f t="shared" ca="1" si="65"/>
        <v>575,140574.11</v>
      </c>
      <c r="EU11" s="67">
        <v>562.83000000000004</v>
      </c>
      <c r="EV11" s="67" t="s">
        <v>107</v>
      </c>
      <c r="EW11" s="67">
        <v>484.47</v>
      </c>
      <c r="EX11" s="67" t="s">
        <v>108</v>
      </c>
      <c r="EY11" s="67">
        <v>5641.75</v>
      </c>
      <c r="EZ11" s="67" t="s">
        <v>109</v>
      </c>
      <c r="FA11" s="67">
        <v>19899</v>
      </c>
      <c r="FB11" s="67" t="s">
        <v>110</v>
      </c>
      <c r="FC11" s="67" t="s">
        <v>111</v>
      </c>
      <c r="FD11" s="67" t="s">
        <v>112</v>
      </c>
      <c r="FE11" s="67" t="s">
        <v>113</v>
      </c>
      <c r="FF11" s="67" t="s">
        <v>114</v>
      </c>
    </row>
    <row r="12" spans="1:162" s="63" customFormat="1" ht="13.5" thickBot="1" x14ac:dyDescent="0.25">
      <c r="A12" s="2">
        <f t="shared" si="66"/>
        <v>574</v>
      </c>
      <c r="B12" s="3">
        <f t="shared" si="80"/>
        <v>3826</v>
      </c>
      <c r="C12" s="3">
        <f t="shared" si="81"/>
        <v>1604</v>
      </c>
      <c r="D12" s="3">
        <f t="shared" si="82"/>
        <v>3167</v>
      </c>
      <c r="E12" s="3">
        <f t="shared" si="83"/>
        <v>8597</v>
      </c>
      <c r="F12" s="4">
        <f t="shared" si="84"/>
        <v>5777.7496420901934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>
        <v>169</v>
      </c>
      <c r="AN12" s="1">
        <v>-16</v>
      </c>
      <c r="AO12" s="1">
        <v>574</v>
      </c>
      <c r="AP12" s="1">
        <v>3943</v>
      </c>
      <c r="AQ12" s="1">
        <v>-67</v>
      </c>
      <c r="AR12" s="1"/>
      <c r="AS12" s="6">
        <f>IF(RTD("tos.rtd",,AS$2,"."&amp;$A$2&amp;$AS$1&amp;"C"&amp;$A12)="N/A",0,RTD("tos.rtd",,AS$2,"."&amp;$A$2&amp;$AS$1&amp;"C"&amp;$A12))</f>
        <v>3805</v>
      </c>
      <c r="AT12" s="7">
        <f>-IF(RTD("tos.rtd",,AT$2,"."&amp;$A$2&amp;$AS$1&amp;"P"&amp;$A12)="N/A",0,RTD("tos.rtd",,AT$2,"."&amp;$A$2&amp;$AS$1&amp;"P"&amp;$A12))</f>
        <v>-21</v>
      </c>
      <c r="AU12" s="6">
        <f>IF(RTD("tos.rtd",,AU$2,"."&amp;$A$2&amp;$AU$1&amp;"C"&amp;$A12)="N/A",0,RTD("tos.rtd",,AU$2,"."&amp;$A$2&amp;$AU$1&amp;"C"&amp;$A12))</f>
        <v>1415</v>
      </c>
      <c r="AV12" s="7">
        <f>-IF(RTD("tos.rtd",,AV$2,"."&amp;$A$2&amp;$AU$1&amp;"P"&amp;$A12)="N/A",0,RTD("tos.rtd",,AV$2,"."&amp;$A$2&amp;$AU$1&amp;"P"&amp;$A12))</f>
        <v>-189</v>
      </c>
      <c r="AW12" s="6">
        <f>IF(RTD("tos.rtd",,AW$2,"."&amp;$A$2&amp;$AW$1&amp;"C"&amp;$A12)="N/A",0,RTD("tos.rtd",,AW$2,"."&amp;$A$2&amp;$AW$1&amp;"C"&amp;$A12))</f>
        <v>2807</v>
      </c>
      <c r="AX12" s="7">
        <f>-IF(RTD("tos.rtd",,AX$2,"."&amp;$A$2&amp;$AW$1&amp;"P"&amp;$A12)="N/A",0,RTD("tos.rtd",,AX$2,"."&amp;$A$2&amp;$AW$1&amp;"P"&amp;$A12))</f>
        <v>-360</v>
      </c>
      <c r="AY12" s="1">
        <f t="shared" si="85"/>
        <v>7457</v>
      </c>
      <c r="AZ12" s="8">
        <f t="shared" si="35"/>
        <v>574</v>
      </c>
      <c r="BA12" s="6">
        <f>IF(RTD("tos.rtd",,BA$2,"."&amp;$A$2&amp;$AS$1&amp;"C"&amp;$A12)="N/A",0,RTD("tos.rtd",,BA$2,"."&amp;$A$2&amp;$AS$1&amp;"C"&amp;$A12))</f>
        <v>4093</v>
      </c>
      <c r="BB12" s="7">
        <f>-IF(RTD("tos.rtd",,BB$2,"."&amp;$A$2&amp;$AS$1&amp;"P"&amp;$A12)="N/A",0,RTD("tos.rtd",,BB$2,"."&amp;$A$2&amp;$AS$1&amp;"P"&amp;$A12))</f>
        <v>-67</v>
      </c>
      <c r="BC12" s="6">
        <f>IF(RTD("tos.rtd",,BC$2,"."&amp;$A$2&amp;$AU$1&amp;"C"&amp;$A12)="N/A",0,RTD("tos.rtd",,BC$2,"."&amp;$A$2&amp;$AU$1&amp;"C"&amp;$A12))</f>
        <v>2294</v>
      </c>
      <c r="BD12" s="7">
        <f>-IF(RTD("tos.rtd",,BD$2,"."&amp;$A$2&amp;$AU$1&amp;"P"&amp;$A12)="N/A",0,RTD("tos.rtd",,BD$2,"."&amp;$A$2&amp;$AU$1&amp;"P"&amp;$A12))</f>
        <v>-323</v>
      </c>
      <c r="BE12" s="6">
        <f>IF(RTD("tos.rtd",,BE$2,"."&amp;$A$2&amp;$AW$1&amp;"C"&amp;$A12)="N/A",0,RTD("tos.rtd",,BE$2,"."&amp;$A$2&amp;$AW$1&amp;"C"&amp;$A12))</f>
        <v>1209</v>
      </c>
      <c r="BF12" s="83">
        <f>-IF(RTD("tos.rtd",,BF$2,"."&amp;$A$2&amp;$AW$1&amp;"P"&amp;$A12)="N/A",0,RTD("tos.rtd",,BF$2,"."&amp;$A$2&amp;$AW$1&amp;"P"&amp;$A12))</f>
        <v>-4</v>
      </c>
      <c r="BG12" s="32">
        <f ca="1">+Hoja2!Y13</f>
        <v>7205</v>
      </c>
      <c r="BH12" s="7">
        <f t="shared" ca="1" si="36"/>
        <v>14407</v>
      </c>
      <c r="BI12" s="8" t="str">
        <f t="shared" ref="BI12" ca="1" si="117">IF(AND(BH12&lt;0,BH11&gt;0), "Cruce -", IF(AND(BH12&gt;0,BH11&lt;0),"Cruce +", ""))</f>
        <v/>
      </c>
      <c r="BJ12" s="3">
        <f ca="1">IF($BP$1=1,DX12,IF(RTD("tos.rtd",,BJ$2,"."&amp;$A$2&amp;$AS$1&amp;"C"&amp;$A12)="N/A",0,RTD("tos.rtd",,BJ$2,"."&amp;$A$2&amp;$AS$1&amp;"C"&amp;$A12)))</f>
        <v>1.1879852882052646E-2</v>
      </c>
      <c r="BK12" s="3">
        <f ca="1">IF($BP$1=1,DY12,-IF(RTD("tos.rtd",,BK$2,"."&amp;$A$2&amp;$AS$1&amp;"P"&amp;$A12)="N/A",0,RTD("tos.rtd",,BK$2,"."&amp;$A$2&amp;$AS$1&amp;"P"&amp;$A12)))</f>
        <v>-1.9969237330744695E-16</v>
      </c>
      <c r="BL12" s="3">
        <f ca="1">IF($BP$1=1,DZ12,IF(RTD("tos.rtd",,BL$2,"."&amp;$A$2&amp;$AU$1&amp;"C"&amp;$A12)="N/A",0,RTD("tos.rtd",,BL$2,"."&amp;$A$2&amp;$AU$1&amp;"C"&amp;$A12)))</f>
        <v>1.6436819213113945E-2</v>
      </c>
      <c r="BM12" s="3">
        <f ca="1">IF($BP$1=1,EA12,-IF(RTD("tos.rtd",,BM$2,"."&amp;$A$2&amp;$AU$1&amp;"P"&amp;$A12)="N/A",0,RTD("tos.rtd",,BM$2,"."&amp;$A$2&amp;$AU$1&amp;"P"&amp;$A12)))</f>
        <v>-1.634837171332185E-2</v>
      </c>
      <c r="BN12" s="3">
        <f ca="1">IF($BP$1=1,EB12,IF(RTD("tos.rtd",,BN$2,"."&amp;$A$2&amp;$AW$1&amp;"C"&amp;$A12)="N/A",0,RTD("tos.rtd",,BN$2,"."&amp;$A$2&amp;$AW$1&amp;"C"&amp;$A12)))</f>
        <v>1.538965279971246E-2</v>
      </c>
      <c r="BO12" s="3">
        <f ca="1">IF($BP$1=1,EC12,-IF(RTD("tos.rtd",,BO$2,"."&amp;$A$2&amp;$AW$1&amp;"P"&amp;$A12)="N/A",0,RTD("tos.rtd",,BO$2,"."&amp;$A$2&amp;$AW$1&amp;"P"&amp;$A12)))</f>
        <v>-1.5178724102664951E-2</v>
      </c>
      <c r="BQ12" s="3">
        <f t="shared" ca="1" si="87"/>
        <v>14114923.166642876</v>
      </c>
      <c r="BR12" s="3" t="str">
        <f t="shared" ca="1" si="69"/>
        <v/>
      </c>
      <c r="BS12" s="3">
        <f t="shared" ca="1" si="88"/>
        <v>6297688.2790791439</v>
      </c>
      <c r="BT12" s="3" t="str">
        <f t="shared" ca="1" si="69"/>
        <v/>
      </c>
      <c r="BU12" s="3">
        <f t="shared" ca="1" si="89"/>
        <v>11782851.744060609</v>
      </c>
      <c r="BV12" s="3" t="str">
        <f t="shared" ref="BV12" ca="1" si="118">IF(AND(BU12&lt;0,BU11&gt;0), "Cruce -", IF(AND(BU12&gt;0,BU11&lt;0),"Cruce +", ""))</f>
        <v/>
      </c>
      <c r="BX12" s="3">
        <f t="shared" ca="1" si="91"/>
        <v>15183280.031818472</v>
      </c>
      <c r="BY12" s="3" t="str">
        <f t="shared" ca="1" si="71"/>
        <v/>
      </c>
      <c r="BZ12" s="3">
        <f t="shared" ca="1" si="92"/>
        <v>10125115.864796497</v>
      </c>
      <c r="CA12" s="3" t="str">
        <f t="shared" ca="1" si="72"/>
        <v/>
      </c>
      <c r="CB12" s="3">
        <f t="shared" ca="1" si="93"/>
        <v>5790931.4270209391</v>
      </c>
      <c r="CC12" s="3" t="str">
        <f t="shared" ca="1" si="73"/>
        <v/>
      </c>
      <c r="CD12" s="3">
        <f>IF(RTD("tos.rtd",,CD$2,"."&amp;$A$2&amp;$AS$1&amp;"C"&amp;$A12)="N/A",0,RTD("tos.rtd",,CD$2,"."&amp;$A$2&amp;$AS$1&amp;"C"&amp;$A12))</f>
        <v>0</v>
      </c>
      <c r="CE12" s="3">
        <f>-IF(RTD("tos.rtd",,CE$2,"."&amp;$A$2&amp;$AS$1&amp;"P"&amp;$A12)="N/A",0,RTD("tos.rtd",,CE$2,"."&amp;$A$2&amp;$AS$1&amp;"P"&amp;$A12))</f>
        <v>1</v>
      </c>
      <c r="CF12" s="3">
        <f>IF(RTD("tos.rtd",,CF$2,"."&amp;$A$2&amp;$AU$1&amp;"C"&amp;$A12)="N/A",0,RTD("tos.rtd",,CF$2,"."&amp;$A$2&amp;$AU$1&amp;"C"&amp;$A12))</f>
        <v>0.09</v>
      </c>
      <c r="CG12" s="3">
        <f>-IF(RTD("tos.rtd",,CG$2,"."&amp;$A$2&amp;$AU$1&amp;"P"&amp;$A12)="N/A",0,RTD("tos.rtd",,CG$2,"."&amp;$A$2&amp;$AU$1&amp;"P"&amp;$A12))</f>
        <v>0.91</v>
      </c>
      <c r="CH12" s="3">
        <f>IF(RTD("tos.rtd",,CH$2,"."&amp;$A$2&amp;$AW$1&amp;"C"&amp;$A12)="N/A",0,RTD("tos.rtd",,CH$2,"."&amp;$A$2&amp;$AW$1&amp;"C"&amp;$A12))</f>
        <v>0.21</v>
      </c>
      <c r="CI12" s="3">
        <f>-IF(RTD("tos.rtd",,CI$2,"."&amp;$A$2&amp;$AW$1&amp;"P"&amp;$A12)="N/A",0,RTD("tos.rtd",,CI$2,"."&amp;$A$2&amp;$AW$1&amp;"P"&amp;$A12))</f>
        <v>0.8</v>
      </c>
      <c r="CK12" s="3">
        <f t="shared" si="94"/>
        <v>-2100</v>
      </c>
      <c r="CL12" s="3"/>
      <c r="CM12" s="3">
        <f t="shared" si="95"/>
        <v>-4464</v>
      </c>
      <c r="CN12" s="3"/>
      <c r="CO12" s="3">
        <f t="shared" si="96"/>
        <v>30147</v>
      </c>
      <c r="CP12" s="3">
        <f t="shared" si="97"/>
        <v>23583</v>
      </c>
      <c r="CQ12" s="3">
        <f t="shared" si="98"/>
        <v>4026</v>
      </c>
      <c r="CR12" s="3"/>
      <c r="CS12" s="3">
        <f t="shared" si="99"/>
        <v>1971</v>
      </c>
      <c r="CT12" s="3"/>
      <c r="CU12" s="3">
        <f t="shared" si="100"/>
        <v>1205</v>
      </c>
      <c r="CV12" s="3">
        <f t="shared" si="101"/>
        <v>7202</v>
      </c>
      <c r="CW12" s="3">
        <f t="shared" ca="1" si="102"/>
        <v>32195463.189782631</v>
      </c>
      <c r="CX12" s="85" t="str">
        <f t="shared" ca="1" si="74"/>
        <v/>
      </c>
      <c r="CY12" s="3">
        <f t="shared" ca="1" si="103"/>
        <v>31099327.323635906</v>
      </c>
      <c r="CZ12" s="85" t="str">
        <f t="shared" ca="1" si="75"/>
        <v/>
      </c>
      <c r="DA12" s="3">
        <f>IF(RTD("tos.rtd",,DA$2,"."&amp;$A$2&amp;$AS$1&amp;"C"&amp;$A12)="N/A",0,RTD("tos.rtd",,DA$2,"."&amp;$A$2&amp;$AS$1&amp;"C"&amp;$A12))</f>
        <v>0.01</v>
      </c>
      <c r="DB12" s="3">
        <f>IF(RTD("tos.rtd",,DB$2,"."&amp;$A$2&amp;$AS$1&amp;"P"&amp;$A12)="N/A",0,RTD("tos.rtd",,DB$2,"."&amp;$A$2&amp;$AS$1&amp;"P"&amp;$A12))</f>
        <v>13.75</v>
      </c>
      <c r="DC12" s="3">
        <f>IF(RTD("tos.rtd",,DC$2,"."&amp;$A$2&amp;$AS$1&amp;"C"&amp;$A12)="N/A",0,RTD("tos.rtd",,DC$2,"."&amp;$A$2&amp;$AS$1&amp;"C"&amp;$A12))</f>
        <v>0.01</v>
      </c>
      <c r="DD12" s="3">
        <f>IF(RTD("tos.rtd",,DD$2,"."&amp;$A$2&amp;$AS$1&amp;"P"&amp;$A12)="N/A",0,RTD("tos.rtd",,DD$2,"."&amp;$A$2&amp;$AS$1&amp;"P"&amp;$A12))</f>
        <v>15.29</v>
      </c>
      <c r="DE12" s="3">
        <f>IF(RTD("tos.rtd",,DE$2,"."&amp;$A$2&amp;$AS$1&amp;"C"&amp;$A12)="N/A",0,RTD("tos.rtd",,DE$2,"."&amp;$A$2&amp;$AS$1&amp;"C"&amp;$A12))</f>
        <v>0</v>
      </c>
      <c r="DF12" s="3">
        <f>IF(RTD("tos.rtd",,DF$2,"."&amp;$A$2&amp;$AS$1&amp;"P"&amp;$A12)="N/A",0,RTD("tos.rtd",,DF$2,"."&amp;$A$2&amp;$AS$1&amp;"P"&amp;$A12))</f>
        <v>15.03</v>
      </c>
      <c r="DG12" s="86">
        <f t="shared" si="48"/>
        <v>15.200000000000045</v>
      </c>
      <c r="DH12" s="3">
        <f t="shared" si="104"/>
        <v>150</v>
      </c>
      <c r="DI12" s="3">
        <f t="shared" si="105"/>
        <v>0</v>
      </c>
      <c r="DJ12" s="3">
        <f t="shared" si="106"/>
        <v>150</v>
      </c>
      <c r="DK12" s="3">
        <f t="shared" si="51"/>
        <v>0</v>
      </c>
      <c r="DL12" s="3">
        <f t="shared" si="52"/>
        <v>150</v>
      </c>
      <c r="DM12" s="3">
        <f t="shared" si="53"/>
        <v>150</v>
      </c>
      <c r="DN12" s="63" t="str">
        <f t="shared" si="54"/>
        <v>BUY</v>
      </c>
      <c r="DO12" s="63" t="str">
        <f t="shared" si="55"/>
        <v>UNKNOWN</v>
      </c>
      <c r="DP12" s="3">
        <f t="shared" si="56"/>
        <v>1.5</v>
      </c>
      <c r="DQ12" s="3">
        <f t="shared" si="57"/>
        <v>1.5</v>
      </c>
      <c r="DR12" s="3">
        <f t="shared" ca="1" si="58"/>
        <v>1.7819779323078968</v>
      </c>
      <c r="DS12" s="3">
        <f t="shared" si="59"/>
        <v>0</v>
      </c>
      <c r="DT12" s="3">
        <f t="shared" si="60"/>
        <v>150</v>
      </c>
      <c r="DU12" s="3">
        <f t="shared" si="61"/>
        <v>0</v>
      </c>
      <c r="DV12" s="3">
        <f t="shared" si="62"/>
        <v>319</v>
      </c>
      <c r="DW12" s="3">
        <f t="shared" si="23"/>
        <v>-16</v>
      </c>
      <c r="DX12" s="3">
        <f t="shared" ca="1" si="24"/>
        <v>1.1879852882052646E-2</v>
      </c>
      <c r="DY12" s="3">
        <f t="shared" ca="1" si="25"/>
        <v>-1.9969237330744695E-16</v>
      </c>
      <c r="DZ12" s="3">
        <f t="shared" ca="1" si="26"/>
        <v>1.6436819213113945E-2</v>
      </c>
      <c r="EA12" s="3">
        <f t="shared" ca="1" si="27"/>
        <v>-1.634837171332185E-2</v>
      </c>
      <c r="EB12" s="3">
        <f t="shared" ca="1" si="28"/>
        <v>1.538965279971246E-2</v>
      </c>
      <c r="EC12" s="3">
        <f t="shared" ca="1" si="29"/>
        <v>-1.5178724102664951E-2</v>
      </c>
      <c r="EE12" s="59">
        <f t="shared" si="107"/>
        <v>1.2927999999999999</v>
      </c>
      <c r="EF12" s="59">
        <f t="shared" si="108"/>
        <v>0.25</v>
      </c>
      <c r="EG12" s="59">
        <f t="shared" si="109"/>
        <v>0.22059999999999999</v>
      </c>
      <c r="EH12" s="59">
        <f t="shared" si="110"/>
        <v>0.2162</v>
      </c>
      <c r="EI12" s="59">
        <f t="shared" si="111"/>
        <v>0.1903</v>
      </c>
      <c r="EJ12" s="59">
        <f t="shared" si="112"/>
        <v>0.18659999999999999</v>
      </c>
      <c r="EL12" s="3" t="str">
        <f>RTD("tos.rtd",,EL$2,"."&amp;$A$2&amp;$AS$1&amp;"C"&amp;$A12)</f>
        <v>129.28%</v>
      </c>
      <c r="EM12" s="3" t="str">
        <f>RTD("tos.rtd",,EM$2,"."&amp;$A$2&amp;$AS$1&amp;"P"&amp;$A12)</f>
        <v>--</v>
      </c>
      <c r="EN12" s="3" t="str">
        <f>RTD("tos.rtd",,EN$2,"."&amp;$A$2&amp;$AU$1&amp;"C"&amp;$A12)</f>
        <v>22.06%</v>
      </c>
      <c r="EO12" s="3" t="str">
        <f>RTD("tos.rtd",,EO$2,"."&amp;$A$2&amp;$AU$1&amp;"P"&amp;$A12)</f>
        <v>21.62%</v>
      </c>
      <c r="EP12" s="3" t="str">
        <f>RTD("tos.rtd",,EP$2,"."&amp;$A$2&amp;$AW$1&amp;"C"&amp;$A12)</f>
        <v>19.03%</v>
      </c>
      <c r="EQ12" s="3" t="str">
        <f>RTD("tos.rtd",,EQ$2,"."&amp;$A$2&amp;$AW$1&amp;"P"&amp;$A12)</f>
        <v>18.66%</v>
      </c>
      <c r="ES12" s="63" t="str">
        <f t="shared" si="64"/>
        <v>574,303.00</v>
      </c>
      <c r="ET12" s="63" t="str">
        <f t="shared" ca="1" si="65"/>
        <v>574,31099.33</v>
      </c>
      <c r="EU12" s="67">
        <v>562.74</v>
      </c>
      <c r="EV12" s="67" t="s">
        <v>115</v>
      </c>
      <c r="EW12" s="67">
        <v>484.32</v>
      </c>
      <c r="EX12" s="67" t="s">
        <v>116</v>
      </c>
      <c r="EY12" s="67">
        <v>5640.75</v>
      </c>
      <c r="EZ12" s="67" t="s">
        <v>117</v>
      </c>
      <c r="FA12" s="67">
        <v>19893.75</v>
      </c>
      <c r="FB12" s="67" t="s">
        <v>118</v>
      </c>
      <c r="FC12" s="67" t="s">
        <v>119</v>
      </c>
      <c r="FD12" s="67" t="s">
        <v>120</v>
      </c>
      <c r="FE12" s="67" t="s">
        <v>121</v>
      </c>
      <c r="FF12" s="67" t="s">
        <v>122</v>
      </c>
    </row>
    <row r="13" spans="1:162" s="63" customFormat="1" ht="13.5" thickBot="1" x14ac:dyDescent="0.25">
      <c r="A13" s="2">
        <f t="shared" si="66"/>
        <v>573</v>
      </c>
      <c r="B13" s="3">
        <f t="shared" si="80"/>
        <v>16806</v>
      </c>
      <c r="C13" s="3">
        <f t="shared" si="81"/>
        <v>2477</v>
      </c>
      <c r="D13" s="3">
        <f t="shared" si="82"/>
        <v>3778</v>
      </c>
      <c r="E13" s="3">
        <f t="shared" si="83"/>
        <v>23061</v>
      </c>
      <c r="F13" s="4">
        <f t="shared" si="84"/>
        <v>5767.6838761632071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v>-3875</v>
      </c>
      <c r="AN13" s="1">
        <v>56</v>
      </c>
      <c r="AO13" s="1">
        <v>573</v>
      </c>
      <c r="AP13" s="1">
        <v>6169</v>
      </c>
      <c r="AQ13" s="1">
        <v>-183</v>
      </c>
      <c r="AR13" s="1"/>
      <c r="AS13" s="6">
        <f>IF(RTD("tos.rtd",,AS$2,"."&amp;$A$2&amp;$AS$1&amp;"C"&amp;$A13)="N/A",0,RTD("tos.rtd",,AS$2,"."&amp;$A$2&amp;$AS$1&amp;"C"&amp;$A13))</f>
        <v>16765</v>
      </c>
      <c r="AT13" s="7">
        <f>-IF(RTD("tos.rtd",,AT$2,"."&amp;$A$2&amp;$AS$1&amp;"P"&amp;$A13)="N/A",0,RTD("tos.rtd",,AT$2,"."&amp;$A$2&amp;$AS$1&amp;"P"&amp;$A13))</f>
        <v>-41</v>
      </c>
      <c r="AU13" s="6">
        <f>IF(RTD("tos.rtd",,AU$2,"."&amp;$A$2&amp;$AU$1&amp;"C"&amp;$A13)="N/A",0,RTD("tos.rtd",,AU$2,"."&amp;$A$2&amp;$AU$1&amp;"C"&amp;$A13))</f>
        <v>2444</v>
      </c>
      <c r="AV13" s="7">
        <f>-IF(RTD("tos.rtd",,AV$2,"."&amp;$A$2&amp;$AU$1&amp;"P"&amp;$A13)="N/A",0,RTD("tos.rtd",,AV$2,"."&amp;$A$2&amp;$AU$1&amp;"P"&amp;$A13))</f>
        <v>-33</v>
      </c>
      <c r="AW13" s="6">
        <f>IF(RTD("tos.rtd",,AW$2,"."&amp;$A$2&amp;$AW$1&amp;"C"&amp;$A13)="N/A",0,RTD("tos.rtd",,AW$2,"."&amp;$A$2&amp;$AW$1&amp;"C"&amp;$A13))</f>
        <v>3307</v>
      </c>
      <c r="AX13" s="7">
        <f>-IF(RTD("tos.rtd",,AX$2,"."&amp;$A$2&amp;$AW$1&amp;"P"&amp;$A13)="N/A",0,RTD("tos.rtd",,AX$2,"."&amp;$A$2&amp;$AW$1&amp;"P"&amp;$A13))</f>
        <v>-471</v>
      </c>
      <c r="AY13" s="1">
        <f t="shared" si="85"/>
        <v>21971</v>
      </c>
      <c r="AZ13" s="8">
        <f t="shared" si="35"/>
        <v>573</v>
      </c>
      <c r="BA13" s="6">
        <f>IF(RTD("tos.rtd",,BA$2,"."&amp;$A$2&amp;$AS$1&amp;"C"&amp;$A13)="N/A",0,RTD("tos.rtd",,BA$2,"."&amp;$A$2&amp;$AS$1&amp;"C"&amp;$A13))</f>
        <v>6169</v>
      </c>
      <c r="BB13" s="7">
        <f>-IF(RTD("tos.rtd",,BB$2,"."&amp;$A$2&amp;$AS$1&amp;"P"&amp;$A13)="N/A",0,RTD("tos.rtd",,BB$2,"."&amp;$A$2&amp;$AS$1&amp;"P"&amp;$A13))</f>
        <v>-183</v>
      </c>
      <c r="BC13" s="6">
        <f>IF(RTD("tos.rtd",,BC$2,"."&amp;$A$2&amp;$AU$1&amp;"C"&amp;$A13)="N/A",0,RTD("tos.rtd",,BC$2,"."&amp;$A$2&amp;$AU$1&amp;"C"&amp;$A13))</f>
        <v>3198</v>
      </c>
      <c r="BD13" s="7">
        <f>-IF(RTD("tos.rtd",,BD$2,"."&amp;$A$2&amp;$AU$1&amp;"P"&amp;$A13)="N/A",0,RTD("tos.rtd",,BD$2,"."&amp;$A$2&amp;$AU$1&amp;"P"&amp;$A13))</f>
        <v>-20</v>
      </c>
      <c r="BE13" s="6">
        <f>IF(RTD("tos.rtd",,BE$2,"."&amp;$A$2&amp;$AW$1&amp;"C"&amp;$A13)="N/A",0,RTD("tos.rtd",,BE$2,"."&amp;$A$2&amp;$AW$1&amp;"C"&amp;$A13))</f>
        <v>543</v>
      </c>
      <c r="BF13" s="83">
        <f>-IF(RTD("tos.rtd",,BF$2,"."&amp;$A$2&amp;$AW$1&amp;"P"&amp;$A13)="N/A",0,RTD("tos.rtd",,BF$2,"."&amp;$A$2&amp;$AW$1&amp;"P"&amp;$A13))</f>
        <v>-4</v>
      </c>
      <c r="BG13" s="32">
        <f ca="1">+Hoja2!Y14</f>
        <v>14786</v>
      </c>
      <c r="BH13" s="7">
        <f t="shared" ca="1" si="36"/>
        <v>24489</v>
      </c>
      <c r="BI13" s="8" t="str">
        <f t="shared" ref="BI13" ca="1" si="119">IF(AND(BH13&lt;0,BH12&gt;0), "Cruce -", IF(AND(BH13&gt;0,BH12&lt;0),"Cruce +", ""))</f>
        <v/>
      </c>
      <c r="BJ13" s="3">
        <f ca="1">IF($BP$1=1,DX13,IF(RTD("tos.rtd",,BJ$2,"."&amp;$A$2&amp;$AS$1&amp;"C"&amp;$A13)="N/A",0,RTD("tos.rtd",,BJ$2,"."&amp;$A$2&amp;$AS$1&amp;"C"&amp;$A13)))</f>
        <v>1.2830663509432872E-2</v>
      </c>
      <c r="BK13" s="3">
        <f ca="1">IF($BP$1=1,DY13,-IF(RTD("tos.rtd",,BK$2,"."&amp;$A$2&amp;$AS$1&amp;"P"&amp;$A13)="N/A",0,RTD("tos.rtd",,BK$2,"."&amp;$A$2&amp;$AS$1&amp;"P"&amp;$A13)))</f>
        <v>-1.7157513389870784E-2</v>
      </c>
      <c r="BL13" s="3">
        <f ca="1">IF($BP$1=1,DZ13,IF(RTD("tos.rtd",,BL$2,"."&amp;$A$2&amp;$AU$1&amp;"C"&amp;$A13)="N/A",0,RTD("tos.rtd",,BL$2,"."&amp;$A$2&amp;$AU$1&amp;"C"&amp;$A13)))</f>
        <v>1.779199477104261E-2</v>
      </c>
      <c r="BM13" s="3">
        <f ca="1">IF($BP$1=1,EA13,-IF(RTD("tos.rtd",,BM$2,"."&amp;$A$2&amp;$AU$1&amp;"P"&amp;$A13)="N/A",0,RTD("tos.rtd",,BM$2,"."&amp;$A$2&amp;$AU$1&amp;"P"&amp;$A13)))</f>
        <v>-1.7758172510014748E-2</v>
      </c>
      <c r="BN13" s="3">
        <f ca="1">IF($BP$1=1,EB13,IF(RTD("tos.rtd",,BN$2,"."&amp;$A$2&amp;$AW$1&amp;"C"&amp;$A13)="N/A",0,RTD("tos.rtd",,BN$2,"."&amp;$A$2&amp;$AW$1&amp;"C"&amp;$A13)))</f>
        <v>1.7169464184102479E-2</v>
      </c>
      <c r="BO13" s="3">
        <f ca="1">IF($BP$1=1,EC13,-IF(RTD("tos.rtd",,BO$2,"."&amp;$A$2&amp;$AW$1&amp;"P"&amp;$A13)="N/A",0,RTD("tos.rtd",,BO$2,"."&amp;$A$2&amp;$AW$1&amp;"P"&amp;$A13)))</f>
        <v>-1.7020192381981113E-2</v>
      </c>
      <c r="BQ13" s="3">
        <f t="shared" ca="1" si="87"/>
        <v>66948811.903619476</v>
      </c>
      <c r="BR13" s="3" t="str">
        <f t="shared" ca="1" si="69"/>
        <v/>
      </c>
      <c r="BS13" s="3">
        <f t="shared" ca="1" si="88"/>
        <v>13395099.606751891</v>
      </c>
      <c r="BT13" s="3" t="str">
        <f t="shared" ca="1" si="69"/>
        <v/>
      </c>
      <c r="BU13" s="3">
        <f t="shared" ca="1" si="89"/>
        <v>15226580.64570572</v>
      </c>
      <c r="BV13" s="3" t="str">
        <f t="shared" ref="BV13" ca="1" si="120">IF(AND(BU13&lt;0,BU12&gt;0), "Cruce -", IF(AND(BU13&gt;0,BU12&lt;0),"Cruce +", ""))</f>
        <v/>
      </c>
      <c r="BX13" s="3">
        <f t="shared" ca="1" si="91"/>
        <v>23735480.598519985</v>
      </c>
      <c r="BY13" s="3" t="str">
        <f t="shared" ca="1" si="71"/>
        <v/>
      </c>
      <c r="BZ13" s="3">
        <f t="shared" ca="1" si="92"/>
        <v>17656170.971816771</v>
      </c>
      <c r="CA13" s="3" t="str">
        <f t="shared" ca="1" si="72"/>
        <v/>
      </c>
      <c r="CB13" s="3">
        <f t="shared" ca="1" si="93"/>
        <v>2889923.3354326235</v>
      </c>
      <c r="CC13" s="3" t="str">
        <f t="shared" ca="1" si="73"/>
        <v/>
      </c>
      <c r="CD13" s="3">
        <f>IF(RTD("tos.rtd",,CD$2,"."&amp;$A$2&amp;$AS$1&amp;"C"&amp;$A13)="N/A",0,RTD("tos.rtd",,CD$2,"."&amp;$A$2&amp;$AS$1&amp;"C"&amp;$A13))</f>
        <v>0</v>
      </c>
      <c r="CE13" s="3">
        <f>-IF(RTD("tos.rtd",,CE$2,"."&amp;$A$2&amp;$AS$1&amp;"P"&amp;$A13)="N/A",0,RTD("tos.rtd",,CE$2,"."&amp;$A$2&amp;$AS$1&amp;"P"&amp;$A13))</f>
        <v>0.95</v>
      </c>
      <c r="CF13" s="3">
        <f>IF(RTD("tos.rtd",,CF$2,"."&amp;$A$2&amp;$AU$1&amp;"C"&amp;$A13)="N/A",0,RTD("tos.rtd",,CF$2,"."&amp;$A$2&amp;$AU$1&amp;"C"&amp;$A13))</f>
        <v>0.11</v>
      </c>
      <c r="CG13" s="3">
        <f>-IF(RTD("tos.rtd",,CG$2,"."&amp;$A$2&amp;$AU$1&amp;"P"&amp;$A13)="N/A",0,RTD("tos.rtd",,CG$2,"."&amp;$A$2&amp;$AU$1&amp;"P"&amp;$A13))</f>
        <v>0.9</v>
      </c>
      <c r="CH13" s="3">
        <f>IF(RTD("tos.rtd",,CH$2,"."&amp;$A$2&amp;$AW$1&amp;"C"&amp;$A13)="N/A",0,RTD("tos.rtd",,CH$2,"."&amp;$A$2&amp;$AW$1&amp;"C"&amp;$A13))</f>
        <v>0.23</v>
      </c>
      <c r="CI13" s="3">
        <f>-IF(RTD("tos.rtd",,CI$2,"."&amp;$A$2&amp;$AW$1&amp;"P"&amp;$A13)="N/A",0,RTD("tos.rtd",,CI$2,"."&amp;$A$2&amp;$AW$1&amp;"P"&amp;$A13))</f>
        <v>0.78</v>
      </c>
      <c r="CK13" s="3">
        <f t="shared" si="94"/>
        <v>-3894.9999999999995</v>
      </c>
      <c r="CL13" s="3"/>
      <c r="CM13" s="3">
        <f t="shared" si="95"/>
        <v>23913.999999999996</v>
      </c>
      <c r="CN13" s="3"/>
      <c r="CO13" s="3">
        <f t="shared" si="96"/>
        <v>39323</v>
      </c>
      <c r="CP13" s="3">
        <f t="shared" si="97"/>
        <v>59342</v>
      </c>
      <c r="CQ13" s="3">
        <f t="shared" si="98"/>
        <v>5986</v>
      </c>
      <c r="CR13" s="3"/>
      <c r="CS13" s="3">
        <f t="shared" si="99"/>
        <v>3178</v>
      </c>
      <c r="CT13" s="3"/>
      <c r="CU13" s="3">
        <f t="shared" si="100"/>
        <v>539</v>
      </c>
      <c r="CV13" s="3">
        <f t="shared" si="101"/>
        <v>9703</v>
      </c>
      <c r="CW13" s="3">
        <f t="shared" ca="1" si="102"/>
        <v>95570492.156077087</v>
      </c>
      <c r="CX13" s="85" t="str">
        <f t="shared" ca="1" si="74"/>
        <v/>
      </c>
      <c r="CY13" s="3">
        <f t="shared" ca="1" si="103"/>
        <v>44281574.905769385</v>
      </c>
      <c r="CZ13" s="85" t="str">
        <f t="shared" ca="1" si="75"/>
        <v/>
      </c>
      <c r="DA13" s="3">
        <f>IF(RTD("tos.rtd",,DA$2,"."&amp;$A$2&amp;$AS$1&amp;"C"&amp;$A13)="N/A",0,RTD("tos.rtd",,DA$2,"."&amp;$A$2&amp;$AS$1&amp;"C"&amp;$A13))</f>
        <v>0.01</v>
      </c>
      <c r="DB13" s="3">
        <f>IF(RTD("tos.rtd",,DB$2,"."&amp;$A$2&amp;$AS$1&amp;"P"&amp;$A13)="N/A",0,RTD("tos.rtd",,DB$2,"."&amp;$A$2&amp;$AS$1&amp;"P"&amp;$A13))</f>
        <v>13.09</v>
      </c>
      <c r="DC13" s="3">
        <f>IF(RTD("tos.rtd",,DC$2,"."&amp;$A$2&amp;$AS$1&amp;"C"&amp;$A13)="N/A",0,RTD("tos.rtd",,DC$2,"."&amp;$A$2&amp;$AS$1&amp;"C"&amp;$A13))</f>
        <v>0.01</v>
      </c>
      <c r="DD13" s="3">
        <f>IF(RTD("tos.rtd",,DD$2,"."&amp;$A$2&amp;$AS$1&amp;"P"&amp;$A13)="N/A",0,RTD("tos.rtd",,DD$2,"."&amp;$A$2&amp;$AS$1&amp;"P"&amp;$A13))</f>
        <v>14.28</v>
      </c>
      <c r="DE13" s="3">
        <f>IF(RTD("tos.rtd",,DE$2,"."&amp;$A$2&amp;$AS$1&amp;"C"&amp;$A13)="N/A",0,RTD("tos.rtd",,DE$2,"."&amp;$A$2&amp;$AS$1&amp;"C"&amp;$A13))</f>
        <v>0</v>
      </c>
      <c r="DF13" s="3">
        <f>IF(RTD("tos.rtd",,DF$2,"."&amp;$A$2&amp;$AS$1&amp;"P"&amp;$A13)="N/A",0,RTD("tos.rtd",,DF$2,"."&amp;$A$2&amp;$AS$1&amp;"P"&amp;$A13))</f>
        <v>14.14</v>
      </c>
      <c r="DG13" s="86">
        <f t="shared" si="48"/>
        <v>14.200000000000045</v>
      </c>
      <c r="DH13" s="3">
        <f t="shared" si="104"/>
        <v>0</v>
      </c>
      <c r="DI13" s="3">
        <f t="shared" si="105"/>
        <v>0</v>
      </c>
      <c r="DJ13" s="3">
        <f t="shared" si="106"/>
        <v>0</v>
      </c>
      <c r="DK13" s="3">
        <f t="shared" si="51"/>
        <v>0</v>
      </c>
      <c r="DL13" s="3">
        <f t="shared" si="52"/>
        <v>0</v>
      </c>
      <c r="DM13" s="3">
        <f t="shared" si="53"/>
        <v>0</v>
      </c>
      <c r="DN13" s="63" t="str">
        <f t="shared" si="54"/>
        <v>UNKNOWN</v>
      </c>
      <c r="DO13" s="63" t="str">
        <f t="shared" si="55"/>
        <v>UNKNOWN</v>
      </c>
      <c r="DP13" s="3">
        <f t="shared" si="56"/>
        <v>0</v>
      </c>
      <c r="DQ13" s="3">
        <f t="shared" si="57"/>
        <v>0</v>
      </c>
      <c r="DR13" s="3">
        <f t="shared" ca="1" si="58"/>
        <v>0</v>
      </c>
      <c r="DS13" s="3">
        <f t="shared" si="59"/>
        <v>0</v>
      </c>
      <c r="DT13" s="3">
        <f t="shared" si="60"/>
        <v>0</v>
      </c>
      <c r="DU13" s="3">
        <f t="shared" si="61"/>
        <v>0</v>
      </c>
      <c r="DV13" s="3">
        <f t="shared" si="62"/>
        <v>-3875</v>
      </c>
      <c r="DW13" s="3">
        <f t="shared" si="23"/>
        <v>56</v>
      </c>
      <c r="DX13" s="3">
        <f t="shared" ca="1" si="24"/>
        <v>1.2830663509432872E-2</v>
      </c>
      <c r="DY13" s="3">
        <f t="shared" ca="1" si="25"/>
        <v>-1.7157513389870784E-2</v>
      </c>
      <c r="DZ13" s="3">
        <f t="shared" ca="1" si="26"/>
        <v>1.779199477104261E-2</v>
      </c>
      <c r="EA13" s="3">
        <f t="shared" ca="1" si="27"/>
        <v>-1.7758172510014748E-2</v>
      </c>
      <c r="EB13" s="3">
        <f t="shared" ca="1" si="28"/>
        <v>1.7169464184102479E-2</v>
      </c>
      <c r="EC13" s="3">
        <f t="shared" ca="1" si="29"/>
        <v>-1.7020192381981113E-2</v>
      </c>
      <c r="EE13" s="59">
        <f t="shared" si="107"/>
        <v>1.2170000000000001</v>
      </c>
      <c r="EF13" s="59">
        <f t="shared" si="108"/>
        <v>1.7088000000000001</v>
      </c>
      <c r="EG13" s="59">
        <f t="shared" si="109"/>
        <v>0.22239999999999999</v>
      </c>
      <c r="EH13" s="59">
        <f t="shared" si="110"/>
        <v>0.2177</v>
      </c>
      <c r="EI13" s="59">
        <f t="shared" si="111"/>
        <v>0.1918</v>
      </c>
      <c r="EJ13" s="59">
        <f t="shared" si="112"/>
        <v>0.18820000000000001</v>
      </c>
      <c r="EL13" s="3" t="str">
        <f>RTD("tos.rtd",,EL$2,"."&amp;$A$2&amp;$AS$1&amp;"C"&amp;$A13)</f>
        <v>121.70%</v>
      </c>
      <c r="EM13" s="3" t="str">
        <f>RTD("tos.rtd",,EM$2,"."&amp;$A$2&amp;$AS$1&amp;"P"&amp;$A13)</f>
        <v>170.88%</v>
      </c>
      <c r="EN13" s="3" t="str">
        <f>RTD("tos.rtd",,EN$2,"."&amp;$A$2&amp;$AU$1&amp;"C"&amp;$A13)</f>
        <v>22.24%</v>
      </c>
      <c r="EO13" s="3" t="str">
        <f>RTD("tos.rtd",,EO$2,"."&amp;$A$2&amp;$AU$1&amp;"P"&amp;$A13)</f>
        <v>21.77%</v>
      </c>
      <c r="EP13" s="3" t="str">
        <f>RTD("tos.rtd",,EP$2,"."&amp;$A$2&amp;$AW$1&amp;"C"&amp;$A13)</f>
        <v>19.18%</v>
      </c>
      <c r="EQ13" s="3" t="str">
        <f>RTD("tos.rtd",,EQ$2,"."&amp;$A$2&amp;$AW$1&amp;"P"&amp;$A13)</f>
        <v>18.82%</v>
      </c>
      <c r="ES13" s="63" t="str">
        <f t="shared" si="64"/>
        <v>573,-3819.00</v>
      </c>
      <c r="ET13" s="63" t="str">
        <f t="shared" ca="1" si="65"/>
        <v>573,44281.57</v>
      </c>
      <c r="EU13" s="67">
        <v>562.66</v>
      </c>
      <c r="EV13" s="67" t="s">
        <v>123</v>
      </c>
      <c r="EW13" s="67">
        <v>484.13</v>
      </c>
      <c r="EX13" s="67" t="s">
        <v>124</v>
      </c>
      <c r="EY13" s="67">
        <v>5639</v>
      </c>
      <c r="EZ13" s="67" t="s">
        <v>125</v>
      </c>
      <c r="FA13" s="67">
        <v>19885.5</v>
      </c>
      <c r="FB13" s="67" t="s">
        <v>126</v>
      </c>
      <c r="FC13" s="67" t="s">
        <v>127</v>
      </c>
      <c r="FD13" s="67" t="s">
        <v>128</v>
      </c>
      <c r="FE13" s="67" t="s">
        <v>129</v>
      </c>
      <c r="FF13" s="67" t="s">
        <v>130</v>
      </c>
    </row>
    <row r="14" spans="1:162" s="63" customFormat="1" ht="13.5" thickBot="1" x14ac:dyDescent="0.25">
      <c r="A14" s="2">
        <f t="shared" si="66"/>
        <v>572</v>
      </c>
      <c r="B14" s="3">
        <f t="shared" si="80"/>
        <v>4313</v>
      </c>
      <c r="C14" s="3">
        <f t="shared" si="81"/>
        <v>3183</v>
      </c>
      <c r="D14" s="3">
        <f t="shared" si="82"/>
        <v>3251</v>
      </c>
      <c r="E14" s="3">
        <f t="shared" si="83"/>
        <v>10747</v>
      </c>
      <c r="F14" s="4">
        <f t="shared" si="84"/>
        <v>5757.6181102362207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>
        <v>323</v>
      </c>
      <c r="AN14" s="1">
        <v>-31</v>
      </c>
      <c r="AO14" s="1">
        <v>572</v>
      </c>
      <c r="AP14" s="1">
        <v>4859</v>
      </c>
      <c r="AQ14" s="1">
        <v>-158</v>
      </c>
      <c r="AR14" s="1"/>
      <c r="AS14" s="6">
        <f>IF(RTD("tos.rtd",,AS$2,"."&amp;$A$2&amp;$AS$1&amp;"C"&amp;$A14)="N/A",0,RTD("tos.rtd",,AS$2,"."&amp;$A$2&amp;$AS$1&amp;"C"&amp;$A14))</f>
        <v>4144</v>
      </c>
      <c r="AT14" s="7">
        <f>-IF(RTD("tos.rtd",,AT$2,"."&amp;$A$2&amp;$AS$1&amp;"P"&amp;$A14)="N/A",0,RTD("tos.rtd",,AT$2,"."&amp;$A$2&amp;$AS$1&amp;"P"&amp;$A14))</f>
        <v>-169</v>
      </c>
      <c r="AU14" s="6">
        <f>IF(RTD("tos.rtd",,AU$2,"."&amp;$A$2&amp;$AU$1&amp;"C"&amp;$A14)="N/A",0,RTD("tos.rtd",,AU$2,"."&amp;$A$2&amp;$AU$1&amp;"C"&amp;$A14))</f>
        <v>3051</v>
      </c>
      <c r="AV14" s="7">
        <f>-IF(RTD("tos.rtd",,AV$2,"."&amp;$A$2&amp;$AU$1&amp;"P"&amp;$A14)="N/A",0,RTD("tos.rtd",,AV$2,"."&amp;$A$2&amp;$AU$1&amp;"P"&amp;$A14))</f>
        <v>-132</v>
      </c>
      <c r="AW14" s="6">
        <f>IF(RTD("tos.rtd",,AW$2,"."&amp;$A$2&amp;$AW$1&amp;"C"&amp;$A14)="N/A",0,RTD("tos.rtd",,AW$2,"."&amp;$A$2&amp;$AW$1&amp;"C"&amp;$A14))</f>
        <v>2638</v>
      </c>
      <c r="AX14" s="7">
        <f>-IF(RTD("tos.rtd",,AX$2,"."&amp;$A$2&amp;$AW$1&amp;"P"&amp;$A14)="N/A",0,RTD("tos.rtd",,AX$2,"."&amp;$A$2&amp;$AW$1&amp;"P"&amp;$A14))</f>
        <v>-613</v>
      </c>
      <c r="AY14" s="1">
        <f t="shared" si="85"/>
        <v>8919</v>
      </c>
      <c r="AZ14" s="8">
        <f t="shared" si="35"/>
        <v>572</v>
      </c>
      <c r="BA14" s="6">
        <f>IF(RTD("tos.rtd",,BA$2,"."&amp;$A$2&amp;$AS$1&amp;"C"&amp;$A14)="N/A",0,RTD("tos.rtd",,BA$2,"."&amp;$A$2&amp;$AS$1&amp;"C"&amp;$A14))</f>
        <v>4859</v>
      </c>
      <c r="BB14" s="7">
        <f>-IF(RTD("tos.rtd",,BB$2,"."&amp;$A$2&amp;$AS$1&amp;"P"&amp;$A14)="N/A",0,RTD("tos.rtd",,BB$2,"."&amp;$A$2&amp;$AS$1&amp;"P"&amp;$A14))</f>
        <v>-158</v>
      </c>
      <c r="BC14" s="6">
        <f>IF(RTD("tos.rtd",,BC$2,"."&amp;$A$2&amp;$AU$1&amp;"C"&amp;$A14)="N/A",0,RTD("tos.rtd",,BC$2,"."&amp;$A$2&amp;$AU$1&amp;"C"&amp;$A14))</f>
        <v>5452</v>
      </c>
      <c r="BD14" s="7">
        <f>-IF(RTD("tos.rtd",,BD$2,"."&amp;$A$2&amp;$AU$1&amp;"P"&amp;$A14)="N/A",0,RTD("tos.rtd",,BD$2,"."&amp;$A$2&amp;$AU$1&amp;"P"&amp;$A14))</f>
        <v>-74</v>
      </c>
      <c r="BE14" s="6">
        <f>IF(RTD("tos.rtd",,BE$2,"."&amp;$A$2&amp;$AW$1&amp;"C"&amp;$A14)="N/A",0,RTD("tos.rtd",,BE$2,"."&amp;$A$2&amp;$AW$1&amp;"C"&amp;$A14))</f>
        <v>833</v>
      </c>
      <c r="BF14" s="83">
        <f>-IF(RTD("tos.rtd",,BF$2,"."&amp;$A$2&amp;$AW$1&amp;"P"&amp;$A14)="N/A",0,RTD("tos.rtd",,BF$2,"."&amp;$A$2&amp;$AW$1&amp;"P"&amp;$A14))</f>
        <v>-129</v>
      </c>
      <c r="BG14" s="32">
        <f ca="1">+Hoja2!Y15</f>
        <v>16599</v>
      </c>
      <c r="BH14" s="7">
        <f t="shared" ca="1" si="36"/>
        <v>27382</v>
      </c>
      <c r="BI14" s="8" t="str">
        <f t="shared" ref="BI14" ca="1" si="121">IF(AND(BH14&lt;0,BH13&gt;0), "Cruce -", IF(AND(BH14&gt;0,BH13&lt;0),"Cruce +", ""))</f>
        <v/>
      </c>
      <c r="BJ14" s="3">
        <f ca="1">IF($BP$1=1,DX14,IF(RTD("tos.rtd",,BJ$2,"."&amp;$A$2&amp;$AS$1&amp;"C"&amp;$A14)="N/A",0,RTD("tos.rtd",,BJ$2,"."&amp;$A$2&amp;$AS$1&amp;"C"&amp;$A14)))</f>
        <v>1.3937098066058348E-2</v>
      </c>
      <c r="BK14" s="3">
        <f ca="1">IF($BP$1=1,DY14,-IF(RTD("tos.rtd",,BK$2,"."&amp;$A$2&amp;$AS$1&amp;"P"&amp;$A14)="N/A",0,RTD("tos.rtd",,BK$2,"."&amp;$A$2&amp;$AS$1&amp;"P"&amp;$A14)))</f>
        <v>-1.8428251546590523E-2</v>
      </c>
      <c r="BL14" s="3">
        <f ca="1">IF($BP$1=1,DZ14,IF(RTD("tos.rtd",,BL$2,"."&amp;$A$2&amp;$AU$1&amp;"C"&amp;$A14)="N/A",0,RTD("tos.rtd",,BL$2,"."&amp;$A$2&amp;$AU$1&amp;"C"&amp;$A14)))</f>
        <v>1.911200467861409E-2</v>
      </c>
      <c r="BM14" s="3">
        <f ca="1">IF($BP$1=1,EA14,-IF(RTD("tos.rtd",,BM$2,"."&amp;$A$2&amp;$AU$1&amp;"P"&amp;$A14)="N/A",0,RTD("tos.rtd",,BM$2,"."&amp;$A$2&amp;$AU$1&amp;"P"&amp;$A14)))</f>
        <v>-1.9143784225304675E-2</v>
      </c>
      <c r="BN14" s="3">
        <f ca="1">IF($BP$1=1,EB14,IF(RTD("tos.rtd",,BN$2,"."&amp;$A$2&amp;$AW$1&amp;"C"&amp;$A14)="N/A",0,RTD("tos.rtd",,BN$2,"."&amp;$A$2&amp;$AW$1&amp;"C"&amp;$A14)))</f>
        <v>1.8965093428900858E-2</v>
      </c>
      <c r="BO14" s="3">
        <f ca="1">IF($BP$1=1,EC14,-IF(RTD("tos.rtd",,BO$2,"."&amp;$A$2&amp;$AW$1&amp;"P"&amp;$A14)="N/A",0,RTD("tos.rtd",,BO$2,"."&amp;$A$2&amp;$AW$1&amp;"P"&amp;$A14)))</f>
        <v>-1.8881319308655518E-2</v>
      </c>
      <c r="BQ14" s="3">
        <f t="shared" ca="1" si="87"/>
        <v>17062046.249514114</v>
      </c>
      <c r="BR14" s="3" t="str">
        <f t="shared" ca="1" si="69"/>
        <v/>
      </c>
      <c r="BS14" s="3">
        <f t="shared" ca="1" si="88"/>
        <v>17418889.955858994</v>
      </c>
      <c r="BT14" s="3" t="str">
        <f t="shared" ca="1" si="69"/>
        <v/>
      </c>
      <c r="BU14" s="3">
        <f t="shared" ca="1" si="89"/>
        <v>12008068.358621418</v>
      </c>
      <c r="BV14" s="3" t="str">
        <f t="shared" ref="BV14" ca="1" si="122">IF(AND(BU14&lt;0,BU13&gt;0), "Cruce -", IF(AND(BU14&gt;0,BU13&lt;0),"Cruce +", ""))</f>
        <v/>
      </c>
      <c r="BX14" s="3">
        <f t="shared" ca="1" si="91"/>
        <v>20236997.427324351</v>
      </c>
      <c r="BY14" s="3" t="str">
        <f t="shared" ca="1" si="71"/>
        <v/>
      </c>
      <c r="BZ14" s="3">
        <f t="shared" ca="1" si="92"/>
        <v>32094447.15676029</v>
      </c>
      <c r="CA14" s="3" t="str">
        <f t="shared" ca="1" si="72"/>
        <v/>
      </c>
      <c r="CB14" s="3">
        <f t="shared" ca="1" si="93"/>
        <v>4172456.5554325213</v>
      </c>
      <c r="CC14" s="3" t="str">
        <f t="shared" ca="1" si="73"/>
        <v/>
      </c>
      <c r="CD14" s="3">
        <f>IF(RTD("tos.rtd",,CD$2,"."&amp;$A$2&amp;$AS$1&amp;"C"&amp;$A14)="N/A",0,RTD("tos.rtd",,CD$2,"."&amp;$A$2&amp;$AS$1&amp;"C"&amp;$A14))</f>
        <v>0</v>
      </c>
      <c r="CE14" s="3">
        <f>-IF(RTD("tos.rtd",,CE$2,"."&amp;$A$2&amp;$AS$1&amp;"P"&amp;$A14)="N/A",0,RTD("tos.rtd",,CE$2,"."&amp;$A$2&amp;$AS$1&amp;"P"&amp;$A14))</f>
        <v>0.95</v>
      </c>
      <c r="CF14" s="3">
        <f>IF(RTD("tos.rtd",,CF$2,"."&amp;$A$2&amp;$AU$1&amp;"C"&amp;$A14)="N/A",0,RTD("tos.rtd",,CF$2,"."&amp;$A$2&amp;$AU$1&amp;"C"&amp;$A14))</f>
        <v>0.13</v>
      </c>
      <c r="CG14" s="3">
        <f>-IF(RTD("tos.rtd",,CG$2,"."&amp;$A$2&amp;$AU$1&amp;"P"&amp;$A14)="N/A",0,RTD("tos.rtd",,CG$2,"."&amp;$A$2&amp;$AU$1&amp;"P"&amp;$A14))</f>
        <v>0.88</v>
      </c>
      <c r="CH14" s="3">
        <f>IF(RTD("tos.rtd",,CH$2,"."&amp;$A$2&amp;$AW$1&amp;"C"&amp;$A14)="N/A",0,RTD("tos.rtd",,CH$2,"."&amp;$A$2&amp;$AW$1&amp;"C"&amp;$A14))</f>
        <v>0.25</v>
      </c>
      <c r="CI14" s="3">
        <f>-IF(RTD("tos.rtd",,CI$2,"."&amp;$A$2&amp;$AW$1&amp;"P"&amp;$A14)="N/A",0,RTD("tos.rtd",,CI$2,"."&amp;$A$2&amp;$AW$1&amp;"P"&amp;$A14))</f>
        <v>0.76</v>
      </c>
      <c r="CK14" s="3">
        <f t="shared" si="94"/>
        <v>-16054.999999999998</v>
      </c>
      <c r="CL14" s="3"/>
      <c r="CM14" s="3">
        <f t="shared" si="95"/>
        <v>28047</v>
      </c>
      <c r="CN14" s="3"/>
      <c r="CO14" s="3">
        <f t="shared" si="96"/>
        <v>19362</v>
      </c>
      <c r="CP14" s="3">
        <f t="shared" si="97"/>
        <v>31354</v>
      </c>
      <c r="CQ14" s="3">
        <f t="shared" si="98"/>
        <v>4701</v>
      </c>
      <c r="CR14" s="3"/>
      <c r="CS14" s="3">
        <f t="shared" si="99"/>
        <v>5378</v>
      </c>
      <c r="CT14" s="3"/>
      <c r="CU14" s="3">
        <f t="shared" si="100"/>
        <v>704</v>
      </c>
      <c r="CV14" s="3">
        <f t="shared" si="101"/>
        <v>10783</v>
      </c>
      <c r="CW14" s="3">
        <f t="shared" ca="1" si="102"/>
        <v>46489004.563994527</v>
      </c>
      <c r="CX14" s="85" t="str">
        <f t="shared" ca="1" si="74"/>
        <v/>
      </c>
      <c r="CY14" s="3">
        <f t="shared" ca="1" si="103"/>
        <v>56503901.139517166</v>
      </c>
      <c r="CZ14" s="85" t="str">
        <f t="shared" ca="1" si="75"/>
        <v/>
      </c>
      <c r="DA14" s="3">
        <f>IF(RTD("tos.rtd",,DA$2,"."&amp;$A$2&amp;$AS$1&amp;"C"&amp;$A14)="N/A",0,RTD("tos.rtd",,DA$2,"."&amp;$A$2&amp;$AS$1&amp;"C"&amp;$A14))</f>
        <v>0.01</v>
      </c>
      <c r="DB14" s="3">
        <f>IF(RTD("tos.rtd",,DB$2,"."&amp;$A$2&amp;$AS$1&amp;"P"&amp;$A14)="N/A",0,RTD("tos.rtd",,DB$2,"."&amp;$A$2&amp;$AS$1&amp;"P"&amp;$A14))</f>
        <v>11.24</v>
      </c>
      <c r="DC14" s="3">
        <f>IF(RTD("tos.rtd",,DC$2,"."&amp;$A$2&amp;$AS$1&amp;"C"&amp;$A14)="N/A",0,RTD("tos.rtd",,DC$2,"."&amp;$A$2&amp;$AS$1&amp;"C"&amp;$A14))</f>
        <v>0.01</v>
      </c>
      <c r="DD14" s="3">
        <f>IF(RTD("tos.rtd",,DD$2,"."&amp;$A$2&amp;$AS$1&amp;"P"&amp;$A14)="N/A",0,RTD("tos.rtd",,DD$2,"."&amp;$A$2&amp;$AS$1&amp;"P"&amp;$A14))</f>
        <v>13.28</v>
      </c>
      <c r="DE14" s="3">
        <f>IF(RTD("tos.rtd",,DE$2,"."&amp;$A$2&amp;$AS$1&amp;"C"&amp;$A14)="N/A",0,RTD("tos.rtd",,DE$2,"."&amp;$A$2&amp;$AS$1&amp;"C"&amp;$A14))</f>
        <v>0</v>
      </c>
      <c r="DF14" s="3">
        <f>IF(RTD("tos.rtd",,DF$2,"."&amp;$A$2&amp;$AS$1&amp;"P"&amp;$A14)="N/A",0,RTD("tos.rtd",,DF$2,"."&amp;$A$2&amp;$AS$1&amp;"P"&amp;$A14))</f>
        <v>13.14</v>
      </c>
      <c r="DG14" s="86">
        <f t="shared" si="48"/>
        <v>13.200000000000045</v>
      </c>
      <c r="DH14" s="3">
        <f t="shared" si="104"/>
        <v>0</v>
      </c>
      <c r="DI14" s="3">
        <f t="shared" si="105"/>
        <v>0</v>
      </c>
      <c r="DJ14" s="3">
        <f t="shared" si="106"/>
        <v>0</v>
      </c>
      <c r="DK14" s="3">
        <f t="shared" si="51"/>
        <v>0</v>
      </c>
      <c r="DL14" s="3">
        <f t="shared" si="52"/>
        <v>0</v>
      </c>
      <c r="DM14" s="3">
        <f t="shared" si="53"/>
        <v>0</v>
      </c>
      <c r="DN14" s="63" t="str">
        <f t="shared" si="54"/>
        <v>UNKNOWN</v>
      </c>
      <c r="DO14" s="63" t="str">
        <f t="shared" si="55"/>
        <v>UNKNOWN</v>
      </c>
      <c r="DP14" s="3">
        <f t="shared" si="56"/>
        <v>0</v>
      </c>
      <c r="DQ14" s="3">
        <f t="shared" si="57"/>
        <v>0</v>
      </c>
      <c r="DR14" s="3">
        <f t="shared" ca="1" si="58"/>
        <v>0</v>
      </c>
      <c r="DS14" s="3">
        <f t="shared" si="59"/>
        <v>0</v>
      </c>
      <c r="DT14" s="3">
        <f t="shared" si="60"/>
        <v>0</v>
      </c>
      <c r="DU14" s="3">
        <f t="shared" si="61"/>
        <v>0</v>
      </c>
      <c r="DV14" s="3">
        <f t="shared" si="62"/>
        <v>323</v>
      </c>
      <c r="DW14" s="3">
        <f t="shared" si="23"/>
        <v>-31</v>
      </c>
      <c r="DX14" s="3">
        <f t="shared" ca="1" si="24"/>
        <v>1.3937098066058348E-2</v>
      </c>
      <c r="DY14" s="3">
        <f t="shared" ca="1" si="25"/>
        <v>-1.8428251546590523E-2</v>
      </c>
      <c r="DZ14" s="3">
        <f t="shared" ca="1" si="26"/>
        <v>1.911200467861409E-2</v>
      </c>
      <c r="EA14" s="3">
        <f t="shared" ca="1" si="27"/>
        <v>-1.9143784225304675E-2</v>
      </c>
      <c r="EB14" s="3">
        <f t="shared" ca="1" si="28"/>
        <v>1.8965093428900858E-2</v>
      </c>
      <c r="EC14" s="3">
        <f t="shared" ca="1" si="29"/>
        <v>-1.8881319308655518E-2</v>
      </c>
      <c r="EE14" s="59">
        <f t="shared" si="107"/>
        <v>1.1407</v>
      </c>
      <c r="EF14" s="59">
        <f t="shared" si="108"/>
        <v>1.5906</v>
      </c>
      <c r="EG14" s="59">
        <f t="shared" si="109"/>
        <v>0.2238</v>
      </c>
      <c r="EH14" s="59">
        <f t="shared" si="110"/>
        <v>0.2185</v>
      </c>
      <c r="EI14" s="59">
        <f t="shared" si="111"/>
        <v>0.19370000000000001</v>
      </c>
      <c r="EJ14" s="59">
        <f t="shared" si="112"/>
        <v>0.19009999999999999</v>
      </c>
      <c r="EL14" s="3" t="str">
        <f>RTD("tos.rtd",,EL$2,"."&amp;$A$2&amp;$AS$1&amp;"C"&amp;$A14)</f>
        <v>114.07%</v>
      </c>
      <c r="EM14" s="3" t="str">
        <f>RTD("tos.rtd",,EM$2,"."&amp;$A$2&amp;$AS$1&amp;"P"&amp;$A14)</f>
        <v>159.06%</v>
      </c>
      <c r="EN14" s="3" t="str">
        <f>RTD("tos.rtd",,EN$2,"."&amp;$A$2&amp;$AU$1&amp;"C"&amp;$A14)</f>
        <v>22.38%</v>
      </c>
      <c r="EO14" s="3" t="str">
        <f>RTD("tos.rtd",,EO$2,"."&amp;$A$2&amp;$AU$1&amp;"P"&amp;$A14)</f>
        <v>21.85%</v>
      </c>
      <c r="EP14" s="3" t="str">
        <f>RTD("tos.rtd",,EP$2,"."&amp;$A$2&amp;$AW$1&amp;"C"&amp;$A14)</f>
        <v>19.37%</v>
      </c>
      <c r="EQ14" s="3" t="str">
        <f>RTD("tos.rtd",,EQ$2,"."&amp;$A$2&amp;$AW$1&amp;"P"&amp;$A14)</f>
        <v>19.01%</v>
      </c>
      <c r="ES14" s="63" t="str">
        <f t="shared" si="64"/>
        <v>572,292.00</v>
      </c>
      <c r="ET14" s="63" t="str">
        <f t="shared" ca="1" si="65"/>
        <v>572,56503.90</v>
      </c>
      <c r="EU14" s="67">
        <v>562.6</v>
      </c>
      <c r="EV14" s="67" t="s">
        <v>131</v>
      </c>
      <c r="EW14" s="67">
        <v>484.16</v>
      </c>
      <c r="EX14" s="67" t="s">
        <v>132</v>
      </c>
      <c r="EY14" s="67">
        <v>5639.25</v>
      </c>
      <c r="EZ14" s="67" t="s">
        <v>133</v>
      </c>
      <c r="FA14" s="67">
        <v>19885.25</v>
      </c>
      <c r="FB14" s="67" t="s">
        <v>134</v>
      </c>
      <c r="FC14" s="67" t="s">
        <v>135</v>
      </c>
      <c r="FD14" s="67" t="s">
        <v>136</v>
      </c>
      <c r="FE14" s="67" t="s">
        <v>137</v>
      </c>
      <c r="FF14" s="67" t="s">
        <v>138</v>
      </c>
    </row>
    <row r="15" spans="1:162" s="63" customFormat="1" ht="13.5" thickBot="1" x14ac:dyDescent="0.25">
      <c r="A15" s="2">
        <f t="shared" si="66"/>
        <v>571</v>
      </c>
      <c r="B15" s="3">
        <f t="shared" si="9"/>
        <v>3656</v>
      </c>
      <c r="C15" s="3">
        <f t="shared" si="10"/>
        <v>2641</v>
      </c>
      <c r="D15" s="3">
        <f t="shared" si="11"/>
        <v>3235</v>
      </c>
      <c r="E15" s="3">
        <f t="shared" si="12"/>
        <v>9532</v>
      </c>
      <c r="F15" s="4">
        <f t="shared" si="13"/>
        <v>5747.5523443092343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>
        <v>417</v>
      </c>
      <c r="AN15" s="1">
        <v>-16</v>
      </c>
      <c r="AO15" s="1">
        <v>571</v>
      </c>
      <c r="AP15" s="1">
        <v>6075</v>
      </c>
      <c r="AQ15" s="1">
        <v>-141</v>
      </c>
      <c r="AR15" s="1"/>
      <c r="AS15" s="6">
        <f>IF(RTD("tos.rtd",,AS$2,"."&amp;$A$2&amp;$AS$1&amp;"C"&amp;$A15)="N/A",0,RTD("tos.rtd",,AS$2,"."&amp;$A$2&amp;$AS$1&amp;"C"&amp;$A15))</f>
        <v>3556</v>
      </c>
      <c r="AT15" s="7">
        <f>-IF(RTD("tos.rtd",,AT$2,"."&amp;$A$2&amp;$AS$1&amp;"P"&amp;$A15)="N/A",0,RTD("tos.rtd",,AT$2,"."&amp;$A$2&amp;$AS$1&amp;"P"&amp;$A15))</f>
        <v>-100</v>
      </c>
      <c r="AU15" s="6">
        <f>IF(RTD("tos.rtd",,AU$2,"."&amp;$A$2&amp;$AU$1&amp;"C"&amp;$A15)="N/A",0,RTD("tos.rtd",,AU$2,"."&amp;$A$2&amp;$AU$1&amp;"C"&amp;$A15))</f>
        <v>2488</v>
      </c>
      <c r="AV15" s="7">
        <f>-IF(RTD("tos.rtd",,AV$2,"."&amp;$A$2&amp;$AU$1&amp;"P"&amp;$A15)="N/A",0,RTD("tos.rtd",,AV$2,"."&amp;$A$2&amp;$AU$1&amp;"P"&amp;$A15))</f>
        <v>-153</v>
      </c>
      <c r="AW15" s="6">
        <f>IF(RTD("tos.rtd",,AW$2,"."&amp;$A$2&amp;$AW$1&amp;"C"&amp;$A15)="N/A",0,RTD("tos.rtd",,AW$2,"."&amp;$A$2&amp;$AW$1&amp;"C"&amp;$A15))</f>
        <v>2471</v>
      </c>
      <c r="AX15" s="7">
        <f>-IF(RTD("tos.rtd",,AX$2,"."&amp;$A$2&amp;$AW$1&amp;"P"&amp;$A15)="N/A",0,RTD("tos.rtd",,AX$2,"."&amp;$A$2&amp;$AW$1&amp;"P"&amp;$A15))</f>
        <v>-764</v>
      </c>
      <c r="AY15" s="1">
        <f t="shared" si="67"/>
        <v>7498</v>
      </c>
      <c r="AZ15" s="8">
        <f t="shared" si="35"/>
        <v>571</v>
      </c>
      <c r="BA15" s="6">
        <f>IF(RTD("tos.rtd",,BA$2,"."&amp;$A$2&amp;$AS$1&amp;"C"&amp;$A15)="N/A",0,RTD("tos.rtd",,BA$2,"."&amp;$A$2&amp;$AS$1&amp;"C"&amp;$A15))</f>
        <v>6075</v>
      </c>
      <c r="BB15" s="7">
        <f>-IF(RTD("tos.rtd",,BB$2,"."&amp;$A$2&amp;$AS$1&amp;"P"&amp;$A15)="N/A",0,RTD("tos.rtd",,BB$2,"."&amp;$A$2&amp;$AS$1&amp;"P"&amp;$A15))</f>
        <v>-141</v>
      </c>
      <c r="BC15" s="6">
        <f>IF(RTD("tos.rtd",,BC$2,"."&amp;$A$2&amp;$AU$1&amp;"C"&amp;$A15)="N/A",0,RTD("tos.rtd",,BC$2,"."&amp;$A$2&amp;$AU$1&amp;"C"&amp;$A15))</f>
        <v>3260</v>
      </c>
      <c r="BD15" s="7">
        <f>-IF(RTD("tos.rtd",,BD$2,"."&amp;$A$2&amp;$AU$1&amp;"P"&amp;$A15)="N/A",0,RTD("tos.rtd",,BD$2,"."&amp;$A$2&amp;$AU$1&amp;"P"&amp;$A15))</f>
        <v>-2630</v>
      </c>
      <c r="BE15" s="6">
        <f>IF(RTD("tos.rtd",,BE$2,"."&amp;$A$2&amp;$AW$1&amp;"C"&amp;$A15)="N/A",0,RTD("tos.rtd",,BE$2,"."&amp;$A$2&amp;$AW$1&amp;"C"&amp;$A15))</f>
        <v>1810</v>
      </c>
      <c r="BF15" s="83">
        <f>-IF(RTD("tos.rtd",,BF$2,"."&amp;$A$2&amp;$AW$1&amp;"P"&amp;$A15)="N/A",0,RTD("tos.rtd",,BF$2,"."&amp;$A$2&amp;$AW$1&amp;"P"&amp;$A15))</f>
        <v>-60</v>
      </c>
      <c r="BG15" s="32">
        <f ca="1">+Hoja2!Y16</f>
        <v>16044</v>
      </c>
      <c r="BH15" s="7">
        <f t="shared" ca="1" si="36"/>
        <v>24358</v>
      </c>
      <c r="BI15" s="8" t="str">
        <f t="shared" ref="BI15" ca="1" si="123">IF(AND(BH15&lt;0,BH14&gt;0), "Cruce -", IF(AND(BH15&gt;0,BH14&lt;0),"Cruce +", ""))</f>
        <v/>
      </c>
      <c r="BJ15" s="3">
        <f ca="1">IF($BP$1=1,DX15,IF(RTD("tos.rtd",,BJ$2,"."&amp;$A$2&amp;$AS$1&amp;"C"&amp;$A15)="N/A",0,RTD("tos.rtd",,BJ$2,"."&amp;$A$2&amp;$AS$1&amp;"C"&amp;$A15)))</f>
        <v>1.5235999298464125E-2</v>
      </c>
      <c r="BK15" s="3">
        <f ca="1">IF($BP$1=1,DY15,-IF(RTD("tos.rtd",,BK$2,"."&amp;$A$2&amp;$AS$1&amp;"P"&amp;$A15)="N/A",0,RTD("tos.rtd",,BK$2,"."&amp;$A$2&amp;$AS$1&amp;"P"&amp;$A15)))</f>
        <v>-1.9908635687126225E-2</v>
      </c>
      <c r="BL15" s="3">
        <f ca="1">IF($BP$1=1,DZ15,IF(RTD("tos.rtd",,BL$2,"."&amp;$A$2&amp;$AU$1&amp;"C"&amp;$A15)="N/A",0,RTD("tos.rtd",,BL$2,"."&amp;$A$2&amp;$AU$1&amp;"C"&amp;$A15)))</f>
        <v>2.0391000038301726E-2</v>
      </c>
      <c r="BM15" s="3">
        <f ca="1">IF($BP$1=1,EA15,-IF(RTD("tos.rtd",,BM$2,"."&amp;$A$2&amp;$AU$1&amp;"P"&amp;$A15)="N/A",0,RTD("tos.rtd",,BM$2,"."&amp;$A$2&amp;$AU$1&amp;"P"&amp;$A15)))</f>
        <v>-2.0495716780063438E-2</v>
      </c>
      <c r="BN15" s="3">
        <f ca="1">IF($BP$1=1,EB15,IF(RTD("tos.rtd",,BN$2,"."&amp;$A$2&amp;$AW$1&amp;"C"&amp;$A15)="N/A",0,RTD("tos.rtd",,BN$2,"."&amp;$A$2&amp;$AW$1&amp;"C"&amp;$A15)))</f>
        <v>2.0722779704487219E-2</v>
      </c>
      <c r="BO15" s="3">
        <f ca="1">IF($BP$1=1,EC15,-IF(RTD("tos.rtd",,BO$2,"."&amp;$A$2&amp;$AW$1&amp;"P"&amp;$A15)="N/A",0,RTD("tos.rtd",,BO$2,"."&amp;$A$2&amp;$AW$1&amp;"P"&amp;$A15)))</f>
        <v>-2.070948614511503E-2</v>
      </c>
      <c r="BQ15" s="3">
        <f t="shared" ca="1" si="37"/>
        <v>16296200.549034933</v>
      </c>
      <c r="BR15" s="3" t="str">
        <f t="shared" ca="1" si="69"/>
        <v/>
      </c>
      <c r="BS15" s="3">
        <f t="shared" ca="1" si="38"/>
        <v>14862505.951783724</v>
      </c>
      <c r="BT15" s="3" t="str">
        <f t="shared" ca="1" si="69"/>
        <v/>
      </c>
      <c r="BU15" s="3">
        <f t="shared" ca="1" si="39"/>
        <v>11048898.907126566</v>
      </c>
      <c r="BV15" s="3" t="str">
        <f t="shared" ref="BV15" ca="1" si="124">IF(AND(BU15&lt;0,BU14&gt;0), "Cruce -", IF(AND(BU15&gt;0,BU14&lt;0),"Cruce +", ""))</f>
        <v/>
      </c>
      <c r="BX15" s="3">
        <f t="shared" ca="1" si="40"/>
        <v>28025598.015428524</v>
      </c>
      <c r="BY15" s="3" t="str">
        <f t="shared" ca="1" si="71"/>
        <v/>
      </c>
      <c r="BZ15" s="3">
        <f t="shared" ca="1" si="41"/>
        <v>3925364.8568388708</v>
      </c>
      <c r="CA15" s="3" t="str">
        <f t="shared" ca="1" si="72"/>
        <v/>
      </c>
      <c r="CB15" s="3">
        <f t="shared" ca="1" si="42"/>
        <v>11324222.806131568</v>
      </c>
      <c r="CC15" s="3" t="str">
        <f t="shared" ca="1" si="73"/>
        <v/>
      </c>
      <c r="CD15" s="3">
        <f>IF(RTD("tos.rtd",,CD$2,"."&amp;$A$2&amp;$AS$1&amp;"C"&amp;$A15)="N/A",0,RTD("tos.rtd",,CD$2,"."&amp;$A$2&amp;$AS$1&amp;"C"&amp;$A15))</f>
        <v>0</v>
      </c>
      <c r="CE15" s="3">
        <f>-IF(RTD("tos.rtd",,CE$2,"."&amp;$A$2&amp;$AS$1&amp;"P"&amp;$A15)="N/A",0,RTD("tos.rtd",,CE$2,"."&amp;$A$2&amp;$AS$1&amp;"P"&amp;$A15))</f>
        <v>0.95</v>
      </c>
      <c r="CF15" s="3">
        <f>IF(RTD("tos.rtd",,CF$2,"."&amp;$A$2&amp;$AU$1&amp;"C"&amp;$A15)="N/A",0,RTD("tos.rtd",,CF$2,"."&amp;$A$2&amp;$AU$1&amp;"C"&amp;$A15))</f>
        <v>0.15</v>
      </c>
      <c r="CG15" s="3">
        <f>-IF(RTD("tos.rtd",,CG$2,"."&amp;$A$2&amp;$AU$1&amp;"P"&amp;$A15)="N/A",0,RTD("tos.rtd",,CG$2,"."&amp;$A$2&amp;$AU$1&amp;"P"&amp;$A15))</f>
        <v>0.86</v>
      </c>
      <c r="CH15" s="3">
        <f>IF(RTD("tos.rtd",,CH$2,"."&amp;$A$2&amp;$AW$1&amp;"C"&amp;$A15)="N/A",0,RTD("tos.rtd",,CH$2,"."&amp;$A$2&amp;$AW$1&amp;"C"&amp;$A15))</f>
        <v>0.27</v>
      </c>
      <c r="CI15" s="3">
        <f>-IF(RTD("tos.rtd",,CI$2,"."&amp;$A$2&amp;$AW$1&amp;"P"&amp;$A15)="N/A",0,RTD("tos.rtd",,CI$2,"."&amp;$A$2&amp;$AW$1&amp;"P"&amp;$A15))</f>
        <v>0.74</v>
      </c>
      <c r="CK15" s="3">
        <f t="shared" si="17"/>
        <v>-9500</v>
      </c>
      <c r="CL15" s="3"/>
      <c r="CM15" s="3">
        <f t="shared" si="18"/>
        <v>24162</v>
      </c>
      <c r="CN15" s="3"/>
      <c r="CO15" s="3">
        <f t="shared" si="19"/>
        <v>10181</v>
      </c>
      <c r="CP15" s="3">
        <f t="shared" si="43"/>
        <v>24843</v>
      </c>
      <c r="CQ15" s="3">
        <f t="shared" si="44"/>
        <v>5934</v>
      </c>
      <c r="CR15" s="3"/>
      <c r="CS15" s="3">
        <f t="shared" si="20"/>
        <v>630</v>
      </c>
      <c r="CT15" s="3"/>
      <c r="CU15" s="3">
        <f t="shared" si="21"/>
        <v>1750</v>
      </c>
      <c r="CV15" s="3">
        <f t="shared" si="45"/>
        <v>8314</v>
      </c>
      <c r="CW15" s="3">
        <f t="shared" ca="1" si="46"/>
        <v>42207605.407945223</v>
      </c>
      <c r="CX15" s="85" t="str">
        <f t="shared" ca="1" si="74"/>
        <v/>
      </c>
      <c r="CY15" s="3">
        <f t="shared" ca="1" si="47"/>
        <v>43275185.678398967</v>
      </c>
      <c r="CZ15" s="85" t="str">
        <f t="shared" ca="1" si="75"/>
        <v/>
      </c>
      <c r="DA15" s="3">
        <f>IF(RTD("tos.rtd",,DA$2,"."&amp;$A$2&amp;$AS$1&amp;"C"&amp;$A15)="N/A",0,RTD("tos.rtd",,DA$2,"."&amp;$A$2&amp;$AS$1&amp;"C"&amp;$A15))</f>
        <v>0.01</v>
      </c>
      <c r="DB15" s="3">
        <f>IF(RTD("tos.rtd",,DB$2,"."&amp;$A$2&amp;$AS$1&amp;"P"&amp;$A15)="N/A",0,RTD("tos.rtd",,DB$2,"."&amp;$A$2&amp;$AS$1&amp;"P"&amp;$A15))</f>
        <v>12.42</v>
      </c>
      <c r="DC15" s="3">
        <f>IF(RTD("tos.rtd",,DC$2,"."&amp;$A$2&amp;$AS$1&amp;"C"&amp;$A15)="N/A",0,RTD("tos.rtd",,DC$2,"."&amp;$A$2&amp;$AS$1&amp;"C"&amp;$A15))</f>
        <v>0.01</v>
      </c>
      <c r="DD15" s="3">
        <f>IF(RTD("tos.rtd",,DD$2,"."&amp;$A$2&amp;$AS$1&amp;"P"&amp;$A15)="N/A",0,RTD("tos.rtd",,DD$2,"."&amp;$A$2&amp;$AS$1&amp;"P"&amp;$A15))</f>
        <v>12.27</v>
      </c>
      <c r="DE15" s="3">
        <f>IF(RTD("tos.rtd",,DE$2,"."&amp;$A$2&amp;$AS$1&amp;"C"&amp;$A15)="N/A",0,RTD("tos.rtd",,DE$2,"."&amp;$A$2&amp;$AS$1&amp;"C"&amp;$A15))</f>
        <v>0</v>
      </c>
      <c r="DF15" s="3">
        <f>IF(RTD("tos.rtd",,DF$2,"."&amp;$A$2&amp;$AS$1&amp;"P"&amp;$A15)="N/A",0,RTD("tos.rtd",,DF$2,"."&amp;$A$2&amp;$AS$1&amp;"P"&amp;$A15))</f>
        <v>12.15</v>
      </c>
      <c r="DG15" s="86">
        <f t="shared" si="48"/>
        <v>12.200000000000045</v>
      </c>
      <c r="DH15" s="3">
        <f t="shared" si="22"/>
        <v>0</v>
      </c>
      <c r="DI15" s="3">
        <f t="shared" si="49"/>
        <v>0</v>
      </c>
      <c r="DJ15" s="3">
        <f t="shared" si="50"/>
        <v>0</v>
      </c>
      <c r="DK15" s="3">
        <f t="shared" si="51"/>
        <v>0</v>
      </c>
      <c r="DL15" s="3">
        <f t="shared" si="52"/>
        <v>0</v>
      </c>
      <c r="DM15" s="3">
        <f t="shared" si="53"/>
        <v>0</v>
      </c>
      <c r="DN15" s="63" t="str">
        <f t="shared" si="54"/>
        <v>UNKNOWN</v>
      </c>
      <c r="DO15" s="63" t="str">
        <f t="shared" si="55"/>
        <v>UNKNOWN</v>
      </c>
      <c r="DP15" s="3">
        <f t="shared" si="56"/>
        <v>0</v>
      </c>
      <c r="DQ15" s="3">
        <f t="shared" si="57"/>
        <v>0</v>
      </c>
      <c r="DR15" s="3">
        <f t="shared" ca="1" si="58"/>
        <v>0</v>
      </c>
      <c r="DS15" s="3">
        <f t="shared" si="59"/>
        <v>0</v>
      </c>
      <c r="DT15" s="3">
        <f t="shared" si="60"/>
        <v>0</v>
      </c>
      <c r="DU15" s="3">
        <f t="shared" si="61"/>
        <v>0</v>
      </c>
      <c r="DV15" s="3">
        <f t="shared" si="62"/>
        <v>417</v>
      </c>
      <c r="DW15" s="3">
        <f t="shared" si="23"/>
        <v>-16</v>
      </c>
      <c r="DX15" s="3">
        <f t="shared" ca="1" si="24"/>
        <v>1.5235999298464125E-2</v>
      </c>
      <c r="DY15" s="3">
        <f t="shared" ca="1" si="25"/>
        <v>-1.9908635687126225E-2</v>
      </c>
      <c r="DZ15" s="3">
        <f t="shared" ca="1" si="26"/>
        <v>2.0391000038301726E-2</v>
      </c>
      <c r="EA15" s="3">
        <f t="shared" ca="1" si="27"/>
        <v>-2.0495716780063438E-2</v>
      </c>
      <c r="EB15" s="3">
        <f t="shared" ca="1" si="28"/>
        <v>2.0722779704487219E-2</v>
      </c>
      <c r="EC15" s="3">
        <f t="shared" ca="1" si="29"/>
        <v>-2.070948614511503E-2</v>
      </c>
      <c r="EE15" s="59">
        <f t="shared" si="63"/>
        <v>1.0637000000000001</v>
      </c>
      <c r="EF15" s="59">
        <f t="shared" si="30"/>
        <v>1.4723999999999999</v>
      </c>
      <c r="EG15" s="59">
        <f t="shared" si="31"/>
        <v>0.22500000000000001</v>
      </c>
      <c r="EH15" s="59">
        <f t="shared" si="32"/>
        <v>0.21970000000000001</v>
      </c>
      <c r="EI15" s="59">
        <f t="shared" si="33"/>
        <v>0.19550000000000001</v>
      </c>
      <c r="EJ15" s="59">
        <f t="shared" si="34"/>
        <v>0.19189999999999999</v>
      </c>
      <c r="EL15" s="3" t="str">
        <f>RTD("tos.rtd",,EL$2,"."&amp;$A$2&amp;$AS$1&amp;"C"&amp;$A15)</f>
        <v>106.37%</v>
      </c>
      <c r="EM15" s="3" t="str">
        <f>RTD("tos.rtd",,EM$2,"."&amp;$A$2&amp;$AS$1&amp;"P"&amp;$A15)</f>
        <v>147.24%</v>
      </c>
      <c r="EN15" s="3" t="str">
        <f>RTD("tos.rtd",,EN$2,"."&amp;$A$2&amp;$AU$1&amp;"C"&amp;$A15)</f>
        <v>22.50%</v>
      </c>
      <c r="EO15" s="3" t="str">
        <f>RTD("tos.rtd",,EO$2,"."&amp;$A$2&amp;$AU$1&amp;"P"&amp;$A15)</f>
        <v>21.97%</v>
      </c>
      <c r="EP15" s="3" t="str">
        <f>RTD("tos.rtd",,EP$2,"."&amp;$A$2&amp;$AW$1&amp;"C"&amp;$A15)</f>
        <v>19.55%</v>
      </c>
      <c r="EQ15" s="3" t="str">
        <f>RTD("tos.rtd",,EQ$2,"."&amp;$A$2&amp;$AW$1&amp;"P"&amp;$A15)</f>
        <v>19.19%</v>
      </c>
      <c r="ES15" s="63" t="str">
        <f t="shared" si="64"/>
        <v>571,401.00</v>
      </c>
      <c r="ET15" s="63" t="str">
        <f t="shared" ca="1" si="65"/>
        <v>571,43275.19</v>
      </c>
      <c r="EU15" s="67">
        <v>562.61</v>
      </c>
      <c r="EV15" s="67" t="s">
        <v>139</v>
      </c>
      <c r="EW15" s="67">
        <v>484.23</v>
      </c>
      <c r="EX15" s="67" t="s">
        <v>140</v>
      </c>
      <c r="EY15" s="67">
        <v>5639.5</v>
      </c>
      <c r="EZ15" s="67" t="s">
        <v>141</v>
      </c>
      <c r="FA15" s="67">
        <v>19889</v>
      </c>
      <c r="FB15" s="67" t="s">
        <v>142</v>
      </c>
      <c r="FC15" s="67" t="s">
        <v>143</v>
      </c>
      <c r="FD15" s="67" t="s">
        <v>144</v>
      </c>
      <c r="FE15" s="67" t="s">
        <v>145</v>
      </c>
      <c r="FF15" s="67" t="s">
        <v>146</v>
      </c>
    </row>
    <row r="16" spans="1:162" s="63" customFormat="1" ht="13.5" thickBot="1" x14ac:dyDescent="0.25">
      <c r="A16" s="2">
        <f t="shared" si="66"/>
        <v>570</v>
      </c>
      <c r="B16" s="3">
        <f t="shared" si="9"/>
        <v>10890</v>
      </c>
      <c r="C16" s="3">
        <f t="shared" si="10"/>
        <v>11190</v>
      </c>
      <c r="D16" s="3">
        <f>+IF($A$1="ABS",AW16-AX16,AW16+AX16)</f>
        <v>45875</v>
      </c>
      <c r="E16" s="3">
        <f t="shared" si="12"/>
        <v>67955</v>
      </c>
      <c r="F16" s="4">
        <f t="shared" si="13"/>
        <v>5737.4865783822479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v>1178</v>
      </c>
      <c r="AN16" s="1">
        <v>-344</v>
      </c>
      <c r="AO16" s="1">
        <v>570</v>
      </c>
      <c r="AP16" s="1">
        <v>23662</v>
      </c>
      <c r="AQ16" s="1">
        <v>-1689</v>
      </c>
      <c r="AR16" s="1"/>
      <c r="AS16" s="6">
        <f>IF(RTD("tos.rtd",,AS$2,"."&amp;$A$2&amp;$AS$1&amp;"C"&amp;$A16)="N/A",0,RTD("tos.rtd",,AS$2,"."&amp;$A$2&amp;$AS$1&amp;"C"&amp;$A16))</f>
        <v>9729</v>
      </c>
      <c r="AT16" s="7">
        <f>-IF(RTD("tos.rtd",,AT$2,"."&amp;$A$2&amp;$AS$1&amp;"P"&amp;$A16)="N/A",0,RTD("tos.rtd",,AT$2,"."&amp;$A$2&amp;$AS$1&amp;"P"&amp;$A16))</f>
        <v>-1161</v>
      </c>
      <c r="AU16" s="6">
        <f>IF(RTD("tos.rtd",,AU$2,"."&amp;$A$2&amp;$AU$1&amp;"C"&amp;$A16)="N/A",0,RTD("tos.rtd",,AU$2,"."&amp;$A$2&amp;$AU$1&amp;"C"&amp;$A16))</f>
        <v>10291</v>
      </c>
      <c r="AV16" s="7">
        <f>-IF(RTD("tos.rtd",,AV$2,"."&amp;$A$2&amp;$AU$1&amp;"P"&amp;$A16)="N/A",0,RTD("tos.rtd",,AV$2,"."&amp;$A$2&amp;$AU$1&amp;"P"&amp;$A16))</f>
        <v>-899</v>
      </c>
      <c r="AW16" s="6">
        <f>IF(RTD("tos.rtd",,AW$2,"."&amp;$A$2&amp;$AW$1&amp;"C"&amp;$A16)="N/A",0,RTD("tos.rtd",,AW$2,"."&amp;$A$2&amp;$AW$1&amp;"C"&amp;$A16))</f>
        <v>29445</v>
      </c>
      <c r="AX16" s="7">
        <f>-IF(RTD("tos.rtd",,AX$2,"."&amp;$A$2&amp;$AW$1&amp;"P"&amp;$A16)="N/A",0,RTD("tos.rtd",,AX$2,"."&amp;$A$2&amp;$AW$1&amp;"P"&amp;$A16))</f>
        <v>-16430</v>
      </c>
      <c r="AY16" s="1">
        <f t="shared" si="67"/>
        <v>30975</v>
      </c>
      <c r="AZ16" s="8">
        <f t="shared" si="35"/>
        <v>570</v>
      </c>
      <c r="BA16" s="6">
        <f>IF(RTD("tos.rtd",,BA$2,"."&amp;$A$2&amp;$AS$1&amp;"C"&amp;$A16)="N/A",0,RTD("tos.rtd",,BA$2,"."&amp;$A$2&amp;$AS$1&amp;"C"&amp;$A16))</f>
        <v>23662</v>
      </c>
      <c r="BB16" s="7">
        <f>-IF(RTD("tos.rtd",,BB$2,"."&amp;$A$2&amp;$AS$1&amp;"P"&amp;$A16)="N/A",0,RTD("tos.rtd",,BB$2,"."&amp;$A$2&amp;$AS$1&amp;"P"&amp;$A16))</f>
        <v>-1689</v>
      </c>
      <c r="BC16" s="6">
        <f>IF(RTD("tos.rtd",,BC$2,"."&amp;$A$2&amp;$AU$1&amp;"C"&amp;$A16)="N/A",0,RTD("tos.rtd",,BC$2,"."&amp;$A$2&amp;$AU$1&amp;"C"&amp;$A16))</f>
        <v>20541</v>
      </c>
      <c r="BD16" s="7">
        <f>-IF(RTD("tos.rtd",,BD$2,"."&amp;$A$2&amp;$AU$1&amp;"P"&amp;$A16)="N/A",0,RTD("tos.rtd",,BD$2,"."&amp;$A$2&amp;$AU$1&amp;"P"&amp;$A16))</f>
        <v>-889</v>
      </c>
      <c r="BE16" s="6">
        <f>IF(RTD("tos.rtd",,BE$2,"."&amp;$A$2&amp;$AW$1&amp;"C"&amp;$A16)="N/A",0,RTD("tos.rtd",,BE$2,"."&amp;$A$2&amp;$AW$1&amp;"C"&amp;$A16))</f>
        <v>27068</v>
      </c>
      <c r="BF16" s="83">
        <f>-IF(RTD("tos.rtd",,BF$2,"."&amp;$A$2&amp;$AW$1&amp;"P"&amp;$A16)="N/A",0,RTD("tos.rtd",,BF$2,"."&amp;$A$2&amp;$AW$1&amp;"P"&amp;$A16))</f>
        <v>-1211</v>
      </c>
      <c r="BG16" s="32">
        <f ca="1">+Hoja2!Y17</f>
        <v>63794</v>
      </c>
      <c r="BH16" s="7">
        <f t="shared" ca="1" si="36"/>
        <v>131276</v>
      </c>
      <c r="BI16" s="8" t="str">
        <f t="shared" ref="BI16" ca="1" si="125">IF(AND(BH16&lt;0,BH15&gt;0), "Cruce -", IF(AND(BH16&gt;0,BH15&lt;0),"Cruce +", ""))</f>
        <v/>
      </c>
      <c r="BJ16" s="3">
        <f ca="1">IF($BP$1=1,DX16,IF(RTD("tos.rtd",,BJ$2,"."&amp;$A$2&amp;$AS$1&amp;"C"&amp;$A16)="N/A",0,RTD("tos.rtd",,BJ$2,"."&amp;$A$2&amp;$AS$1&amp;"C"&amp;$A16)))</f>
        <v>1.6782094304548287E-2</v>
      </c>
      <c r="BK16" s="3">
        <f ca="1">IF($BP$1=1,DY16,-IF(RTD("tos.rtd",,BK$2,"."&amp;$A$2&amp;$AS$1&amp;"P"&amp;$A16)="N/A",0,RTD("tos.rtd",,BK$2,"."&amp;$A$2&amp;$AS$1&amp;"P"&amp;$A16)))</f>
        <v>-2.1876979449949516E-2</v>
      </c>
      <c r="BL16" s="3">
        <f ca="1">IF($BP$1=1,DZ16,IF(RTD("tos.rtd",,BL$2,"."&amp;$A$2&amp;$AU$1&amp;"C"&amp;$A16)="N/A",0,RTD("tos.rtd",,BL$2,"."&amp;$A$2&amp;$AU$1&amp;"C"&amp;$A16)))</f>
        <v>2.1589060187410997E-2</v>
      </c>
      <c r="BM16" s="3">
        <f ca="1">IF($BP$1=1,EA16,-IF(RTD("tos.rtd",,BM$2,"."&amp;$A$2&amp;$AU$1&amp;"P"&amp;$A16)="N/A",0,RTD("tos.rtd",,BM$2,"."&amp;$A$2&amp;$AU$1&amp;"P"&amp;$A16)))</f>
        <v>-2.1745738599447173E-2</v>
      </c>
      <c r="BN16" s="3">
        <f ca="1">IF($BP$1=1,EB16,IF(RTD("tos.rtd",,BN$2,"."&amp;$A$2&amp;$AW$1&amp;"C"&amp;$A16)="N/A",0,RTD("tos.rtd",,BN$2,"."&amp;$A$2&amp;$AW$1&amp;"C"&amp;$A16)))</f>
        <v>2.2409875472627964E-2</v>
      </c>
      <c r="BO16" s="3">
        <f ca="1">IF($BP$1=1,EC16,-IF(RTD("tos.rtd",,BO$2,"."&amp;$A$2&amp;$AW$1&amp;"P"&amp;$A16)="N/A",0,RTD("tos.rtd",,BO$2,"."&amp;$A$2&amp;$AW$1&amp;"P"&amp;$A16)))</f>
        <v>-2.247880538419195E-2</v>
      </c>
      <c r="BQ16" s="3">
        <f t="shared" ca="1" si="37"/>
        <v>43052126.809263527</v>
      </c>
      <c r="BR16" s="3" t="str">
        <f t="shared" ca="1" si="69"/>
        <v/>
      </c>
      <c r="BS16" s="3">
        <f t="shared" ca="1" si="38"/>
        <v>63270726.428402364</v>
      </c>
      <c r="BT16" s="3" t="str">
        <f t="shared" ca="1" si="69"/>
        <v/>
      </c>
      <c r="BU16" s="3">
        <f t="shared" ca="1" si="39"/>
        <v>90720781.939595968</v>
      </c>
      <c r="BV16" s="3" t="str">
        <f t="shared" ref="BV16" ca="1" si="126">IF(AND(BU16&lt;0,BU15&gt;0), "Cruce -", IF(AND(BU16&gt;0,BU15&lt;0),"Cruce +", ""))</f>
        <v/>
      </c>
      <c r="BX16" s="3">
        <f t="shared" ca="1" si="40"/>
        <v>112458797.93184868</v>
      </c>
      <c r="BY16" s="3" t="str">
        <f t="shared" ca="1" si="71"/>
        <v/>
      </c>
      <c r="BZ16" s="3">
        <f t="shared" ca="1" si="41"/>
        <v>132437411.94286257</v>
      </c>
      <c r="CA16" s="3" t="str">
        <f t="shared" ca="1" si="72"/>
        <v/>
      </c>
      <c r="CB16" s="3">
        <f t="shared" ca="1" si="42"/>
        <v>180912179.57546765</v>
      </c>
      <c r="CC16" s="3" t="str">
        <f t="shared" ca="1" si="73"/>
        <v/>
      </c>
      <c r="CD16" s="3">
        <f>IF(RTD("tos.rtd",,CD$2,"."&amp;$A$2&amp;$AS$1&amp;"C"&amp;$A16)="N/A",0,RTD("tos.rtd",,CD$2,"."&amp;$A$2&amp;$AS$1&amp;"C"&amp;$A16))</f>
        <v>0</v>
      </c>
      <c r="CE16" s="3">
        <f>-IF(RTD("tos.rtd",,CE$2,"."&amp;$A$2&amp;$AS$1&amp;"P"&amp;$A16)="N/A",0,RTD("tos.rtd",,CE$2,"."&amp;$A$2&amp;$AS$1&amp;"P"&amp;$A16))</f>
        <v>0.95</v>
      </c>
      <c r="CF16" s="3">
        <f>IF(RTD("tos.rtd",,CF$2,"."&amp;$A$2&amp;$AU$1&amp;"C"&amp;$A16)="N/A",0,RTD("tos.rtd",,CF$2,"."&amp;$A$2&amp;$AU$1&amp;"C"&amp;$A16))</f>
        <v>0.17</v>
      </c>
      <c r="CG16" s="3">
        <f>-IF(RTD("tos.rtd",,CG$2,"."&amp;$A$2&amp;$AU$1&amp;"P"&amp;$A16)="N/A",0,RTD("tos.rtd",,CG$2,"."&amp;$A$2&amp;$AU$1&amp;"P"&amp;$A16))</f>
        <v>0.83</v>
      </c>
      <c r="CH16" s="3">
        <f>IF(RTD("tos.rtd",,CH$2,"."&amp;$A$2&amp;$AW$1&amp;"C"&amp;$A16)="N/A",0,RTD("tos.rtd",,CH$2,"."&amp;$A$2&amp;$AW$1&amp;"C"&amp;$A16))</f>
        <v>0.28999999999999998</v>
      </c>
      <c r="CI16" s="3">
        <f>-IF(RTD("tos.rtd",,CI$2,"."&amp;$A$2&amp;$AW$1&amp;"P"&amp;$A16)="N/A",0,RTD("tos.rtd",,CI$2,"."&amp;$A$2&amp;$AW$1&amp;"P"&amp;$A16))</f>
        <v>0.72</v>
      </c>
      <c r="CK16" s="3">
        <f t="shared" si="17"/>
        <v>-110295</v>
      </c>
      <c r="CL16" s="3"/>
      <c r="CM16" s="3">
        <f t="shared" si="18"/>
        <v>100330</v>
      </c>
      <c r="CN16" s="3"/>
      <c r="CO16" s="3">
        <f t="shared" si="19"/>
        <v>-329055.00000000012</v>
      </c>
      <c r="CP16" s="3">
        <f t="shared" si="43"/>
        <v>-339020.00000000012</v>
      </c>
      <c r="CQ16" s="3">
        <f t="shared" si="44"/>
        <v>21973</v>
      </c>
      <c r="CR16" s="3"/>
      <c r="CS16" s="3">
        <f t="shared" si="20"/>
        <v>19652</v>
      </c>
      <c r="CT16" s="3"/>
      <c r="CU16" s="3">
        <f t="shared" si="21"/>
        <v>25857</v>
      </c>
      <c r="CV16" s="3">
        <f t="shared" si="45"/>
        <v>67482</v>
      </c>
      <c r="CW16" s="3">
        <f t="shared" ca="1" si="46"/>
        <v>197043635.17726186</v>
      </c>
      <c r="CX16" s="85" t="str">
        <f t="shared" ca="1" si="74"/>
        <v/>
      </c>
      <c r="CY16" s="3">
        <f t="shared" ca="1" si="47"/>
        <v>425808389.45017886</v>
      </c>
      <c r="CZ16" s="85" t="str">
        <f t="shared" ca="1" si="75"/>
        <v/>
      </c>
      <c r="DA16" s="3">
        <f>IF(RTD("tos.rtd",,DA$2,"."&amp;$A$2&amp;$AS$1&amp;"C"&amp;$A16)="N/A",0,RTD("tos.rtd",,DA$2,"."&amp;$A$2&amp;$AS$1&amp;"C"&amp;$A16))</f>
        <v>0.01</v>
      </c>
      <c r="DB16" s="3">
        <f>IF(RTD("tos.rtd",,DB$2,"."&amp;$A$2&amp;$AS$1&amp;"P"&amp;$A16)="N/A",0,RTD("tos.rtd",,DB$2,"."&amp;$A$2&amp;$AS$1&amp;"P"&amp;$A16))</f>
        <v>11.01</v>
      </c>
      <c r="DC16" s="3">
        <f>IF(RTD("tos.rtd",,DC$2,"."&amp;$A$2&amp;$AS$1&amp;"C"&amp;$A16)="N/A",0,RTD("tos.rtd",,DC$2,"."&amp;$A$2&amp;$AS$1&amp;"C"&amp;$A16))</f>
        <v>0.01</v>
      </c>
      <c r="DD16" s="3">
        <f>IF(RTD("tos.rtd",,DD$2,"."&amp;$A$2&amp;$AS$1&amp;"P"&amp;$A16)="N/A",0,RTD("tos.rtd",,DD$2,"."&amp;$A$2&amp;$AS$1&amp;"P"&amp;$A16))</f>
        <v>11.3</v>
      </c>
      <c r="DE16" s="3">
        <f>IF(RTD("tos.rtd",,DE$2,"."&amp;$A$2&amp;$AS$1&amp;"C"&amp;$A16)="N/A",0,RTD("tos.rtd",,DE$2,"."&amp;$A$2&amp;$AS$1&amp;"C"&amp;$A16))</f>
        <v>0</v>
      </c>
      <c r="DF16" s="3">
        <f>IF(RTD("tos.rtd",,DF$2,"."&amp;$A$2&amp;$AS$1&amp;"P"&amp;$A16)="N/A",0,RTD("tos.rtd",,DF$2,"."&amp;$A$2&amp;$AS$1&amp;"P"&amp;$A16))</f>
        <v>11.17</v>
      </c>
      <c r="DG16" s="86">
        <f t="shared" si="48"/>
        <v>11.200000000000045</v>
      </c>
      <c r="DH16" s="3">
        <f t="shared" si="22"/>
        <v>0</v>
      </c>
      <c r="DI16" s="3">
        <f t="shared" si="49"/>
        <v>0</v>
      </c>
      <c r="DJ16" s="3">
        <f t="shared" si="50"/>
        <v>0</v>
      </c>
      <c r="DK16" s="3">
        <f t="shared" si="51"/>
        <v>0</v>
      </c>
      <c r="DL16" s="3">
        <f t="shared" si="52"/>
        <v>0</v>
      </c>
      <c r="DM16" s="3">
        <f t="shared" si="53"/>
        <v>0</v>
      </c>
      <c r="DN16" s="63" t="str">
        <f t="shared" si="54"/>
        <v>UNKNOWN</v>
      </c>
      <c r="DO16" s="63" t="str">
        <f t="shared" si="55"/>
        <v>UNKNOWN</v>
      </c>
      <c r="DP16" s="3">
        <f t="shared" si="56"/>
        <v>0</v>
      </c>
      <c r="DQ16" s="3">
        <f t="shared" si="57"/>
        <v>0</v>
      </c>
      <c r="DR16" s="3">
        <f t="shared" ca="1" si="58"/>
        <v>0</v>
      </c>
      <c r="DS16" s="3">
        <f t="shared" si="59"/>
        <v>0</v>
      </c>
      <c r="DT16" s="3">
        <f t="shared" si="60"/>
        <v>0</v>
      </c>
      <c r="DU16" s="3">
        <f t="shared" si="61"/>
        <v>0</v>
      </c>
      <c r="DV16" s="3">
        <f t="shared" si="62"/>
        <v>1178</v>
      </c>
      <c r="DW16" s="3">
        <f t="shared" si="23"/>
        <v>-344</v>
      </c>
      <c r="DX16" s="3">
        <f t="shared" ca="1" si="24"/>
        <v>1.6782094304548287E-2</v>
      </c>
      <c r="DY16" s="3">
        <f t="shared" ca="1" si="25"/>
        <v>-2.1876979449949516E-2</v>
      </c>
      <c r="DZ16" s="3">
        <f t="shared" ca="1" si="26"/>
        <v>2.1589060187410997E-2</v>
      </c>
      <c r="EA16" s="3">
        <f t="shared" ca="1" si="27"/>
        <v>-2.1745738599447173E-2</v>
      </c>
      <c r="EB16" s="3">
        <f t="shared" ca="1" si="28"/>
        <v>2.2409875472627964E-2</v>
      </c>
      <c r="EC16" s="3">
        <f t="shared" ca="1" si="29"/>
        <v>-2.247880538419195E-2</v>
      </c>
      <c r="EE16" s="59">
        <f t="shared" si="63"/>
        <v>0.98599999999999999</v>
      </c>
      <c r="EF16" s="59">
        <f t="shared" si="30"/>
        <v>1.4136</v>
      </c>
      <c r="EG16" s="59">
        <f t="shared" si="31"/>
        <v>0.22689999999999999</v>
      </c>
      <c r="EH16" s="59">
        <f t="shared" si="32"/>
        <v>0.2223</v>
      </c>
      <c r="EI16" s="59">
        <f t="shared" si="33"/>
        <v>0.1976</v>
      </c>
      <c r="EJ16" s="59">
        <f t="shared" si="34"/>
        <v>0.19350000000000001</v>
      </c>
      <c r="EL16" s="3" t="str">
        <f>RTD("tos.rtd",,EL$2,"."&amp;$A$2&amp;$AS$1&amp;"C"&amp;$A16)</f>
        <v>98.60%</v>
      </c>
      <c r="EM16" s="3" t="str">
        <f>RTD("tos.rtd",,EM$2,"."&amp;$A$2&amp;$AS$1&amp;"P"&amp;$A16)</f>
        <v>141.36%</v>
      </c>
      <c r="EN16" s="3" t="str">
        <f>RTD("tos.rtd",,EN$2,"."&amp;$A$2&amp;$AU$1&amp;"C"&amp;$A16)</f>
        <v>22.69%</v>
      </c>
      <c r="EO16" s="3" t="str">
        <f>RTD("tos.rtd",,EO$2,"."&amp;$A$2&amp;$AU$1&amp;"P"&amp;$A16)</f>
        <v>22.23%</v>
      </c>
      <c r="EP16" s="3" t="str">
        <f>RTD("tos.rtd",,EP$2,"."&amp;$A$2&amp;$AW$1&amp;"C"&amp;$A16)</f>
        <v>19.76%</v>
      </c>
      <c r="EQ16" s="3" t="str">
        <f>RTD("tos.rtd",,EQ$2,"."&amp;$A$2&amp;$AW$1&amp;"P"&amp;$A16)</f>
        <v>19.35%</v>
      </c>
      <c r="ES16" s="63" t="str">
        <f t="shared" si="64"/>
        <v>570,834.00</v>
      </c>
      <c r="ET16" s="63" t="str">
        <f t="shared" ca="1" si="65"/>
        <v>570,425808.39</v>
      </c>
      <c r="EU16" s="67">
        <v>562.6</v>
      </c>
      <c r="EV16" s="67" t="s">
        <v>147</v>
      </c>
      <c r="EW16" s="67">
        <v>484.14</v>
      </c>
      <c r="EX16" s="67" t="s">
        <v>148</v>
      </c>
      <c r="EY16" s="67">
        <v>5639.25</v>
      </c>
      <c r="EZ16" s="67" t="s">
        <v>149</v>
      </c>
      <c r="FA16" s="67">
        <v>19884.75</v>
      </c>
      <c r="FB16" s="67" t="s">
        <v>150</v>
      </c>
      <c r="FC16" s="67" t="s">
        <v>151</v>
      </c>
      <c r="FD16" s="67" t="s">
        <v>152</v>
      </c>
      <c r="FE16" s="67" t="s">
        <v>153</v>
      </c>
      <c r="FF16" s="67" t="s">
        <v>154</v>
      </c>
    </row>
    <row r="17" spans="1:162" s="63" customFormat="1" ht="13.5" thickBot="1" x14ac:dyDescent="0.25">
      <c r="A17" s="2">
        <f t="shared" si="66"/>
        <v>569</v>
      </c>
      <c r="B17" s="3">
        <f t="shared" si="9"/>
        <v>10403</v>
      </c>
      <c r="C17" s="3">
        <f t="shared" si="10"/>
        <v>2491</v>
      </c>
      <c r="D17" s="3">
        <f t="shared" si="11"/>
        <v>4664</v>
      </c>
      <c r="E17" s="3">
        <f t="shared" si="12"/>
        <v>17558</v>
      </c>
      <c r="F17" s="4">
        <f t="shared" si="13"/>
        <v>5727.4208124552615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>
        <v>-1911</v>
      </c>
      <c r="AN17" s="1">
        <v>-251</v>
      </c>
      <c r="AO17" s="1">
        <v>569</v>
      </c>
      <c r="AP17" s="1">
        <v>38627</v>
      </c>
      <c r="AQ17" s="1">
        <v>-1126</v>
      </c>
      <c r="AR17" s="1"/>
      <c r="AS17" s="6">
        <f>IF(RTD("tos.rtd",,AS$2,"."&amp;$A$2&amp;$AS$1&amp;"C"&amp;$A17)="N/A",0,RTD("tos.rtd",,AS$2,"."&amp;$A$2&amp;$AS$1&amp;"C"&amp;$A17))</f>
        <v>9325</v>
      </c>
      <c r="AT17" s="7">
        <f>-IF(RTD("tos.rtd",,AT$2,"."&amp;$A$2&amp;$AS$1&amp;"P"&amp;$A17)="N/A",0,RTD("tos.rtd",,AT$2,"."&amp;$A$2&amp;$AS$1&amp;"P"&amp;$A17))</f>
        <v>-1078</v>
      </c>
      <c r="AU17" s="6">
        <f>IF(RTD("tos.rtd",,AU$2,"."&amp;$A$2&amp;$AU$1&amp;"C"&amp;$A17)="N/A",0,RTD("tos.rtd",,AU$2,"."&amp;$A$2&amp;$AU$1&amp;"C"&amp;$A17))</f>
        <v>2160</v>
      </c>
      <c r="AV17" s="7">
        <f>-IF(RTD("tos.rtd",,AV$2,"."&amp;$A$2&amp;$AU$1&amp;"P"&amp;$A17)="N/A",0,RTD("tos.rtd",,AV$2,"."&amp;$A$2&amp;$AU$1&amp;"P"&amp;$A17))</f>
        <v>-331</v>
      </c>
      <c r="AW17" s="6">
        <f>IF(RTD("tos.rtd",,AW$2,"."&amp;$A$2&amp;$AW$1&amp;"C"&amp;$A17)="N/A",0,RTD("tos.rtd",,AW$2,"."&amp;$A$2&amp;$AW$1&amp;"C"&amp;$A17))</f>
        <v>2953</v>
      </c>
      <c r="AX17" s="7">
        <f>-IF(RTD("tos.rtd",,AX$2,"."&amp;$A$2&amp;$AW$1&amp;"P"&amp;$A17)="N/A",0,RTD("tos.rtd",,AX$2,"."&amp;$A$2&amp;$AW$1&amp;"P"&amp;$A17))</f>
        <v>-1711</v>
      </c>
      <c r="AY17" s="1">
        <f t="shared" si="67"/>
        <v>11318</v>
      </c>
      <c r="AZ17" s="8">
        <f t="shared" si="35"/>
        <v>569</v>
      </c>
      <c r="BA17" s="6">
        <f>IF(RTD("tos.rtd",,BA$2,"."&amp;$A$2&amp;$AS$1&amp;"C"&amp;$A17)="N/A",0,RTD("tos.rtd",,BA$2,"."&amp;$A$2&amp;$AS$1&amp;"C"&amp;$A17))</f>
        <v>38627</v>
      </c>
      <c r="BB17" s="7">
        <f>-IF(RTD("tos.rtd",,BB$2,"."&amp;$A$2&amp;$AS$1&amp;"P"&amp;$A17)="N/A",0,RTD("tos.rtd",,BB$2,"."&amp;$A$2&amp;$AS$1&amp;"P"&amp;$A17))</f>
        <v>-1126</v>
      </c>
      <c r="BC17" s="6">
        <f>IF(RTD("tos.rtd",,BC$2,"."&amp;$A$2&amp;$AU$1&amp;"C"&amp;$A17)="N/A",0,RTD("tos.rtd",,BC$2,"."&amp;$A$2&amp;$AU$1&amp;"C"&amp;$A17))</f>
        <v>2569</v>
      </c>
      <c r="BD17" s="7">
        <f>-IF(RTD("tos.rtd",,BD$2,"."&amp;$A$2&amp;$AU$1&amp;"P"&amp;$A17)="N/A",0,RTD("tos.rtd",,BD$2,"."&amp;$A$2&amp;$AU$1&amp;"P"&amp;$A17))</f>
        <v>-131</v>
      </c>
      <c r="BE17" s="6">
        <f>IF(RTD("tos.rtd",,BE$2,"."&amp;$A$2&amp;$AW$1&amp;"C"&amp;$A17)="N/A",0,RTD("tos.rtd",,BE$2,"."&amp;$A$2&amp;$AW$1&amp;"C"&amp;$A17))</f>
        <v>738</v>
      </c>
      <c r="BF17" s="83">
        <f>-IF(RTD("tos.rtd",,BF$2,"."&amp;$A$2&amp;$AW$1&amp;"P"&amp;$A17)="N/A",0,RTD("tos.rtd",,BF$2,"."&amp;$A$2&amp;$AW$1&amp;"P"&amp;$A17))</f>
        <v>-13</v>
      </c>
      <c r="BG17" s="32">
        <f ca="1">+Hoja2!Y18</f>
        <v>17087</v>
      </c>
      <c r="BH17" s="7">
        <f t="shared" ca="1" si="36"/>
        <v>57751</v>
      </c>
      <c r="BI17" s="8" t="str">
        <f t="shared" ref="BI17" ca="1" si="127">IF(AND(BH17&lt;0,BH16&gt;0), "Cruce -", IF(AND(BH17&gt;0,BH16&lt;0),"Cruce +", ""))</f>
        <v/>
      </c>
      <c r="BJ17" s="3">
        <f ca="1">IF($BP$1=1,DX17,IF(RTD("tos.rtd",,BJ$2,"."&amp;$A$2&amp;$AS$1&amp;"C"&amp;$A17)="N/A",0,RTD("tos.rtd",,BJ$2,"."&amp;$A$2&amp;$AS$1&amp;"C"&amp;$A17)))</f>
        <v>1.8649892658419005E-2</v>
      </c>
      <c r="BK17" s="3">
        <f ca="1">IF($BP$1=1,DY17,-IF(RTD("tos.rtd",,BK$2,"."&amp;$A$2&amp;$AS$1&amp;"P"&amp;$A17)="N/A",0,RTD("tos.rtd",,BK$2,"."&amp;$A$2&amp;$AS$1&amp;"P"&amp;$A17)))</f>
        <v>-2.3864532486129807E-2</v>
      </c>
      <c r="BL17" s="3">
        <f ca="1">IF($BP$1=1,DZ17,IF(RTD("tos.rtd",,BL$2,"."&amp;$A$2&amp;$AU$1&amp;"C"&amp;$A17)="N/A",0,RTD("tos.rtd",,BL$2,"."&amp;$A$2&amp;$AU$1&amp;"C"&amp;$A17)))</f>
        <v>2.2715161985084123E-2</v>
      </c>
      <c r="BM17" s="3">
        <f ca="1">IF($BP$1=1,EA17,-IF(RTD("tos.rtd",,BM$2,"."&amp;$A$2&amp;$AU$1&amp;"P"&amp;$A17)="N/A",0,RTD("tos.rtd",,BM$2,"."&amp;$A$2&amp;$AU$1&amp;"P"&amp;$A17)))</f>
        <v>-2.2958049164708009E-2</v>
      </c>
      <c r="BN17" s="3">
        <f ca="1">IF($BP$1=1,EB17,IF(RTD("tos.rtd",,BN$2,"."&amp;$A$2&amp;$AW$1&amp;"C"&amp;$A17)="N/A",0,RTD("tos.rtd",,BN$2,"."&amp;$A$2&amp;$AW$1&amp;"C"&amp;$A17)))</f>
        <v>2.4001850971638899E-2</v>
      </c>
      <c r="BO17" s="3">
        <f ca="1">IF($BP$1=1,EC17,-IF(RTD("tos.rtd",,BO$2,"."&amp;$A$2&amp;$AW$1&amp;"P"&amp;$A17)="N/A",0,RTD("tos.rtd",,BO$2,"."&amp;$A$2&amp;$AW$1&amp;"P"&amp;$A17)))</f>
        <v>-2.4137304805565835E-2</v>
      </c>
      <c r="BQ17" s="3">
        <f t="shared" ca="1" si="37"/>
        <v>46271644.863969885</v>
      </c>
      <c r="BR17" s="3" t="str">
        <f t="shared" ca="1" si="69"/>
        <v/>
      </c>
      <c r="BS17" s="3">
        <f t="shared" ca="1" si="38"/>
        <v>12947953.2248827</v>
      </c>
      <c r="BT17" s="3" t="str">
        <f t="shared" ca="1" si="69"/>
        <v/>
      </c>
      <c r="BU17" s="3">
        <f t="shared" ca="1" si="39"/>
        <v>9236118.3665085398</v>
      </c>
      <c r="BV17" s="3" t="str">
        <f t="shared" ref="BV17" ca="1" si="128">IF(AND(BU17&lt;0,BU16&gt;0), "Cruce -", IF(AND(BU17&gt;0,BU16&lt;0),"Cruce +", ""))</f>
        <v/>
      </c>
      <c r="BX17" s="3">
        <f t="shared" ca="1" si="40"/>
        <v>216556136.58136797</v>
      </c>
      <c r="BY17" s="3" t="str">
        <f t="shared" ca="1" si="71"/>
        <v/>
      </c>
      <c r="BZ17" s="3">
        <f t="shared" ca="1" si="41"/>
        <v>17282745.694030777</v>
      </c>
      <c r="CA17" s="3" t="str">
        <f t="shared" ca="1" si="72"/>
        <v/>
      </c>
      <c r="CB17" s="3">
        <f t="shared" ca="1" si="42"/>
        <v>5433148.6371810064</v>
      </c>
      <c r="CC17" s="3" t="str">
        <f t="shared" ca="1" si="73"/>
        <v/>
      </c>
      <c r="CD17" s="3">
        <f>IF(RTD("tos.rtd",,CD$2,"."&amp;$A$2&amp;$AS$1&amp;"C"&amp;$A17)="N/A",0,RTD("tos.rtd",,CD$2,"."&amp;$A$2&amp;$AS$1&amp;"C"&amp;$A17))</f>
        <v>0</v>
      </c>
      <c r="CE17" s="3">
        <f>-IF(RTD("tos.rtd",,CE$2,"."&amp;$A$2&amp;$AS$1&amp;"P"&amp;$A17)="N/A",0,RTD("tos.rtd",,CE$2,"."&amp;$A$2&amp;$AS$1&amp;"P"&amp;$A17))</f>
        <v>0.95</v>
      </c>
      <c r="CF17" s="3">
        <f>IF(RTD("tos.rtd",,CF$2,"."&amp;$A$2&amp;$AU$1&amp;"C"&amp;$A17)="N/A",0,RTD("tos.rtd",,CF$2,"."&amp;$A$2&amp;$AU$1&amp;"C"&amp;$A17))</f>
        <v>0.2</v>
      </c>
      <c r="CG17" s="3">
        <f>-IF(RTD("tos.rtd",,CG$2,"."&amp;$A$2&amp;$AU$1&amp;"P"&amp;$A17)="N/A",0,RTD("tos.rtd",,CG$2,"."&amp;$A$2&amp;$AU$1&amp;"P"&amp;$A17))</f>
        <v>0.81</v>
      </c>
      <c r="CH17" s="3">
        <f>IF(RTD("tos.rtd",,CH$2,"."&amp;$A$2&amp;$AW$1&amp;"C"&amp;$A17)="N/A",0,RTD("tos.rtd",,CH$2,"."&amp;$A$2&amp;$AW$1&amp;"C"&amp;$A17))</f>
        <v>0.31</v>
      </c>
      <c r="CI17" s="3">
        <f>-IF(RTD("tos.rtd",,CI$2,"."&amp;$A$2&amp;$AW$1&amp;"P"&amp;$A17)="N/A",0,RTD("tos.rtd",,CI$2,"."&amp;$A$2&amp;$AW$1&amp;"P"&amp;$A17))</f>
        <v>0.7</v>
      </c>
      <c r="CK17" s="3">
        <f t="shared" si="17"/>
        <v>-102409.99999999999</v>
      </c>
      <c r="CL17" s="3"/>
      <c r="CM17" s="3">
        <f t="shared" si="18"/>
        <v>16389</v>
      </c>
      <c r="CN17" s="3"/>
      <c r="CO17" s="3">
        <f t="shared" si="19"/>
        <v>-28226.999999999985</v>
      </c>
      <c r="CP17" s="3">
        <f t="shared" si="43"/>
        <v>-114247.99999999997</v>
      </c>
      <c r="CQ17" s="3">
        <f t="shared" si="44"/>
        <v>37501</v>
      </c>
      <c r="CR17" s="3"/>
      <c r="CS17" s="3">
        <f t="shared" si="20"/>
        <v>2438</v>
      </c>
      <c r="CT17" s="3"/>
      <c r="CU17" s="3">
        <f t="shared" si="21"/>
        <v>725</v>
      </c>
      <c r="CV17" s="3">
        <f t="shared" si="45"/>
        <v>40664</v>
      </c>
      <c r="CW17" s="3">
        <f t="shared" ca="1" si="46"/>
        <v>68455716.455361128</v>
      </c>
      <c r="CX17" s="85" t="str">
        <f t="shared" ca="1" si="74"/>
        <v/>
      </c>
      <c r="CY17" s="3">
        <f t="shared" ca="1" si="47"/>
        <v>239272030.91257975</v>
      </c>
      <c r="CZ17" s="85" t="str">
        <f t="shared" ca="1" si="75"/>
        <v/>
      </c>
      <c r="DA17" s="3">
        <f>IF(RTD("tos.rtd",,DA$2,"."&amp;$A$2&amp;$AS$1&amp;"C"&amp;$A17)="N/A",0,RTD("tos.rtd",,DA$2,"."&amp;$A$2&amp;$AS$1&amp;"C"&amp;$A17))</f>
        <v>0.01</v>
      </c>
      <c r="DB17" s="3">
        <f>IF(RTD("tos.rtd",,DB$2,"."&amp;$A$2&amp;$AS$1&amp;"P"&amp;$A17)="N/A",0,RTD("tos.rtd",,DB$2,"."&amp;$A$2&amp;$AS$1&amp;"P"&amp;$A17))</f>
        <v>9.4</v>
      </c>
      <c r="DC17" s="3">
        <f>IF(RTD("tos.rtd",,DC$2,"."&amp;$A$2&amp;$AS$1&amp;"C"&amp;$A17)="N/A",0,RTD("tos.rtd",,DC$2,"."&amp;$A$2&amp;$AS$1&amp;"C"&amp;$A17))</f>
        <v>0.01</v>
      </c>
      <c r="DD17" s="3">
        <f>IF(RTD("tos.rtd",,DD$2,"."&amp;$A$2&amp;$AS$1&amp;"P"&amp;$A17)="N/A",0,RTD("tos.rtd",,DD$2,"."&amp;$A$2&amp;$AS$1&amp;"P"&amp;$A17))</f>
        <v>10.29</v>
      </c>
      <c r="DE17" s="3">
        <f>IF(RTD("tos.rtd",,DE$2,"."&amp;$A$2&amp;$AS$1&amp;"C"&amp;$A17)="N/A",0,RTD("tos.rtd",,DE$2,"."&amp;$A$2&amp;$AS$1&amp;"C"&amp;$A17))</f>
        <v>0</v>
      </c>
      <c r="DF17" s="3">
        <f>IF(RTD("tos.rtd",,DF$2,"."&amp;$A$2&amp;$AS$1&amp;"P"&amp;$A17)="N/A",0,RTD("tos.rtd",,DF$2,"."&amp;$A$2&amp;$AS$1&amp;"P"&amp;$A17))</f>
        <v>10.15</v>
      </c>
      <c r="DG17" s="86">
        <f t="shared" si="48"/>
        <v>10.200000000000045</v>
      </c>
      <c r="DH17" s="3">
        <f t="shared" si="22"/>
        <v>0</v>
      </c>
      <c r="DI17" s="3">
        <f t="shared" si="49"/>
        <v>0</v>
      </c>
      <c r="DJ17" s="3">
        <f t="shared" si="50"/>
        <v>0</v>
      </c>
      <c r="DK17" s="3">
        <f t="shared" si="51"/>
        <v>0</v>
      </c>
      <c r="DL17" s="3">
        <f t="shared" si="52"/>
        <v>0</v>
      </c>
      <c r="DM17" s="3">
        <f t="shared" si="53"/>
        <v>0</v>
      </c>
      <c r="DN17" s="63" t="str">
        <f t="shared" si="54"/>
        <v>UNKNOWN</v>
      </c>
      <c r="DO17" s="63" t="str">
        <f t="shared" si="55"/>
        <v>UNKNOWN</v>
      </c>
      <c r="DP17" s="3">
        <f t="shared" si="56"/>
        <v>0</v>
      </c>
      <c r="DQ17" s="3">
        <f t="shared" si="57"/>
        <v>0</v>
      </c>
      <c r="DR17" s="3">
        <f t="shared" ca="1" si="58"/>
        <v>0</v>
      </c>
      <c r="DS17" s="3">
        <f t="shared" si="59"/>
        <v>0</v>
      </c>
      <c r="DT17" s="3">
        <f t="shared" si="60"/>
        <v>0</v>
      </c>
      <c r="DU17" s="3">
        <f t="shared" si="61"/>
        <v>0</v>
      </c>
      <c r="DV17" s="3">
        <f t="shared" si="62"/>
        <v>-1911</v>
      </c>
      <c r="DW17" s="3">
        <f t="shared" si="23"/>
        <v>-251</v>
      </c>
      <c r="DX17" s="3">
        <f t="shared" ca="1" si="24"/>
        <v>1.8649892658419005E-2</v>
      </c>
      <c r="DY17" s="3">
        <f t="shared" ca="1" si="25"/>
        <v>-2.3864532486129807E-2</v>
      </c>
      <c r="DZ17" s="3">
        <f t="shared" ca="1" si="26"/>
        <v>2.2715161985084123E-2</v>
      </c>
      <c r="EA17" s="3">
        <f t="shared" ca="1" si="27"/>
        <v>-2.2958049164708009E-2</v>
      </c>
      <c r="EB17" s="3">
        <f t="shared" ca="1" si="28"/>
        <v>2.4001850971638899E-2</v>
      </c>
      <c r="EC17" s="3">
        <f t="shared" ca="1" si="29"/>
        <v>-2.4137304805565835E-2</v>
      </c>
      <c r="EE17" s="59">
        <f t="shared" si="63"/>
        <v>0.90749999999999997</v>
      </c>
      <c r="EF17" s="59">
        <f t="shared" si="30"/>
        <v>1.2594000000000001</v>
      </c>
      <c r="EG17" s="59">
        <f t="shared" si="31"/>
        <v>0.22839999999999999</v>
      </c>
      <c r="EH17" s="59">
        <f t="shared" si="32"/>
        <v>0.2233</v>
      </c>
      <c r="EI17" s="59">
        <f t="shared" si="33"/>
        <v>0.19939999999999999</v>
      </c>
      <c r="EJ17" s="59">
        <f t="shared" si="34"/>
        <v>0.1958</v>
      </c>
      <c r="EL17" s="3" t="str">
        <f>RTD("tos.rtd",,EL$2,"."&amp;$A$2&amp;$AS$1&amp;"C"&amp;$A17)</f>
        <v>90.75%</v>
      </c>
      <c r="EM17" s="3" t="str">
        <f>RTD("tos.rtd",,EM$2,"."&amp;$A$2&amp;$AS$1&amp;"P"&amp;$A17)</f>
        <v>125.94%</v>
      </c>
      <c r="EN17" s="3" t="str">
        <f>RTD("tos.rtd",,EN$2,"."&amp;$A$2&amp;$AU$1&amp;"C"&amp;$A17)</f>
        <v>22.84%</v>
      </c>
      <c r="EO17" s="3" t="str">
        <f>RTD("tos.rtd",,EO$2,"."&amp;$A$2&amp;$AU$1&amp;"P"&amp;$A17)</f>
        <v>22.33%</v>
      </c>
      <c r="EP17" s="3" t="str">
        <f>RTD("tos.rtd",,EP$2,"."&amp;$A$2&amp;$AW$1&amp;"C"&amp;$A17)</f>
        <v>19.94%</v>
      </c>
      <c r="EQ17" s="3" t="str">
        <f>RTD("tos.rtd",,EQ$2,"."&amp;$A$2&amp;$AW$1&amp;"P"&amp;$A17)</f>
        <v>19.58%</v>
      </c>
      <c r="ES17" s="63" t="str">
        <f t="shared" si="64"/>
        <v>569,-2162.00</v>
      </c>
      <c r="ET17" s="63" t="str">
        <f t="shared" ca="1" si="65"/>
        <v>569,239272.03</v>
      </c>
      <c r="EU17" s="67">
        <v>562.46</v>
      </c>
      <c r="EV17" s="67" t="s">
        <v>155</v>
      </c>
      <c r="EW17" s="67">
        <v>483.99</v>
      </c>
      <c r="EX17" s="67" t="s">
        <v>156</v>
      </c>
      <c r="EY17" s="67">
        <v>5637.75</v>
      </c>
      <c r="EZ17" s="67" t="s">
        <v>157</v>
      </c>
      <c r="FA17" s="67">
        <v>19878.25</v>
      </c>
      <c r="FB17" s="67" t="s">
        <v>158</v>
      </c>
      <c r="FC17" s="67" t="s">
        <v>159</v>
      </c>
      <c r="FD17" s="67" t="s">
        <v>160</v>
      </c>
      <c r="FE17" s="67" t="s">
        <v>161</v>
      </c>
      <c r="FF17" s="67" t="s">
        <v>162</v>
      </c>
    </row>
    <row r="18" spans="1:162" s="63" customFormat="1" ht="13.5" thickBot="1" x14ac:dyDescent="0.25">
      <c r="A18" s="2">
        <f t="shared" si="66"/>
        <v>568</v>
      </c>
      <c r="B18" s="3">
        <f t="shared" si="9"/>
        <v>6310</v>
      </c>
      <c r="C18" s="3">
        <f t="shared" si="10"/>
        <v>7190</v>
      </c>
      <c r="D18" s="3">
        <f t="shared" si="11"/>
        <v>8604</v>
      </c>
      <c r="E18" s="3">
        <f t="shared" si="12"/>
        <v>22104</v>
      </c>
      <c r="F18" s="4">
        <f t="shared" si="13"/>
        <v>5717.3550465282751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>
        <v>30</v>
      </c>
      <c r="AN18" s="1">
        <v>-280</v>
      </c>
      <c r="AO18" s="1">
        <v>568</v>
      </c>
      <c r="AP18" s="1">
        <v>46408</v>
      </c>
      <c r="AQ18" s="1">
        <v>-854</v>
      </c>
      <c r="AR18" s="1"/>
      <c r="AS18" s="6">
        <f>IF(RTD("tos.rtd",,AS$2,"."&amp;$A$2&amp;$AS$1&amp;"C"&amp;$A18)="N/A",0,RTD("tos.rtd",,AS$2,"."&amp;$A$2&amp;$AS$1&amp;"C"&amp;$A18))</f>
        <v>5567</v>
      </c>
      <c r="AT18" s="7">
        <f>-IF(RTD("tos.rtd",,AT$2,"."&amp;$A$2&amp;$AS$1&amp;"P"&amp;$A18)="N/A",0,RTD("tos.rtd",,AT$2,"."&amp;$A$2&amp;$AS$1&amp;"P"&amp;$A18))</f>
        <v>-743</v>
      </c>
      <c r="AU18" s="6">
        <f>IF(RTD("tos.rtd",,AU$2,"."&amp;$A$2&amp;$AU$1&amp;"C"&amp;$A18)="N/A",0,RTD("tos.rtd",,AU$2,"."&amp;$A$2&amp;$AU$1&amp;"C"&amp;$A18))</f>
        <v>4764</v>
      </c>
      <c r="AV18" s="7">
        <f>-IF(RTD("tos.rtd",,AV$2,"."&amp;$A$2&amp;$AU$1&amp;"P"&amp;$A18)="N/A",0,RTD("tos.rtd",,AV$2,"."&amp;$A$2&amp;$AU$1&amp;"P"&amp;$A18))</f>
        <v>-2426</v>
      </c>
      <c r="AW18" s="6">
        <f>IF(RTD("tos.rtd",,AW$2,"."&amp;$A$2&amp;$AW$1&amp;"C"&amp;$A18)="N/A",0,RTD("tos.rtd",,AW$2,"."&amp;$A$2&amp;$AW$1&amp;"C"&amp;$A18))</f>
        <v>6392</v>
      </c>
      <c r="AX18" s="7">
        <f>-IF(RTD("tos.rtd",,AX$2,"."&amp;$A$2&amp;$AW$1&amp;"P"&amp;$A18)="N/A",0,RTD("tos.rtd",,AX$2,"."&amp;$A$2&amp;$AW$1&amp;"P"&amp;$A18))</f>
        <v>-2212</v>
      </c>
      <c r="AY18" s="1">
        <f t="shared" si="67"/>
        <v>11342</v>
      </c>
      <c r="AZ18" s="8">
        <f t="shared" si="35"/>
        <v>568</v>
      </c>
      <c r="BA18" s="6">
        <f>IF(RTD("tos.rtd",,BA$2,"."&amp;$A$2&amp;$AS$1&amp;"C"&amp;$A18)="N/A",0,RTD("tos.rtd",,BA$2,"."&amp;$A$2&amp;$AS$1&amp;"C"&amp;$A18))</f>
        <v>46408</v>
      </c>
      <c r="BB18" s="7">
        <f>-IF(RTD("tos.rtd",,BB$2,"."&amp;$A$2&amp;$AS$1&amp;"P"&amp;$A18)="N/A",0,RTD("tos.rtd",,BB$2,"."&amp;$A$2&amp;$AS$1&amp;"P"&amp;$A18))</f>
        <v>-854</v>
      </c>
      <c r="BC18" s="6">
        <f>IF(RTD("tos.rtd",,BC$2,"."&amp;$A$2&amp;$AU$1&amp;"C"&amp;$A18)="N/A",0,RTD("tos.rtd",,BC$2,"."&amp;$A$2&amp;$AU$1&amp;"C"&amp;$A18))</f>
        <v>3470</v>
      </c>
      <c r="BD18" s="7">
        <f>-IF(RTD("tos.rtd",,BD$2,"."&amp;$A$2&amp;$AU$1&amp;"P"&amp;$A18)="N/A",0,RTD("tos.rtd",,BD$2,"."&amp;$A$2&amp;$AU$1&amp;"P"&amp;$A18))</f>
        <v>-368</v>
      </c>
      <c r="BE18" s="6">
        <f>IF(RTD("tos.rtd",,BE$2,"."&amp;$A$2&amp;$AW$1&amp;"C"&amp;$A18)="N/A",0,RTD("tos.rtd",,BE$2,"."&amp;$A$2&amp;$AW$1&amp;"C"&amp;$A18))</f>
        <v>1425</v>
      </c>
      <c r="BF18" s="83">
        <f>-IF(RTD("tos.rtd",,BF$2,"."&amp;$A$2&amp;$AW$1&amp;"P"&amp;$A18)="N/A",0,RTD("tos.rtd",,BF$2,"."&amp;$A$2&amp;$AW$1&amp;"P"&amp;$A18))</f>
        <v>-84</v>
      </c>
      <c r="BG18" s="32">
        <f ca="1">+Hoja2!Y19</f>
        <v>18665</v>
      </c>
      <c r="BH18" s="7">
        <f t="shared" ca="1" si="36"/>
        <v>68662</v>
      </c>
      <c r="BI18" s="8" t="str">
        <f t="shared" ref="BI18" ca="1" si="129">IF(AND(BH18&lt;0,BH17&gt;0), "Cruce -", IF(AND(BH18&gt;0,BH17&lt;0),"Cruce +", ""))</f>
        <v/>
      </c>
      <c r="BJ18" s="3">
        <f ca="1">IF($BP$1=1,DX18,IF(RTD("tos.rtd",,BJ$2,"."&amp;$A$2&amp;$AS$1&amp;"C"&amp;$A18)="N/A",0,RTD("tos.rtd",,BJ$2,"."&amp;$A$2&amp;$AS$1&amp;"C"&amp;$A18)))</f>
        <v>2.0954084573316576E-2</v>
      </c>
      <c r="BK18" s="3">
        <f ca="1">IF($BP$1=1,DY18,-IF(RTD("tos.rtd",,BK$2,"."&amp;$A$2&amp;$AS$1&amp;"P"&amp;$A18)="N/A",0,RTD("tos.rtd",,BK$2,"."&amp;$A$2&amp;$AS$1&amp;"P"&amp;$A18)))</f>
        <v>-2.650097650998838E-2</v>
      </c>
      <c r="BL18" s="3">
        <f ca="1">IF($BP$1=1,DZ18,IF(RTD("tos.rtd",,BL$2,"."&amp;$A$2&amp;$AU$1&amp;"C"&amp;$A18)="N/A",0,RTD("tos.rtd",,BL$2,"."&amp;$A$2&amp;$AU$1&amp;"C"&amp;$A18)))</f>
        <v>2.3691931277602548E-2</v>
      </c>
      <c r="BM18" s="3">
        <f ca="1">IF($BP$1=1,EA18,-IF(RTD("tos.rtd",,BM$2,"."&amp;$A$2&amp;$AU$1&amp;"P"&amp;$A18)="N/A",0,RTD("tos.rtd",,BM$2,"."&amp;$A$2&amp;$AU$1&amp;"P"&amp;$A18)))</f>
        <v>-2.4031558935179272E-2</v>
      </c>
      <c r="BN18" s="3">
        <f ca="1">IF($BP$1=1,EB18,IF(RTD("tos.rtd",,BN$2,"."&amp;$A$2&amp;$AW$1&amp;"C"&amp;$A18)="N/A",0,RTD("tos.rtd",,BN$2,"."&amp;$A$2&amp;$AW$1&amp;"C"&amp;$A18)))</f>
        <v>2.544874854104618E-2</v>
      </c>
      <c r="BO18" s="3">
        <f ca="1">IF($BP$1=1,EC18,-IF(RTD("tos.rtd",,BO$2,"."&amp;$A$2&amp;$AW$1&amp;"P"&amp;$A18)="N/A",0,RTD("tos.rtd",,BO$2,"."&amp;$A$2&amp;$AW$1&amp;"P"&amp;$A18)))</f>
        <v>-2.5668490934249066E-2</v>
      </c>
      <c r="BQ18" s="3">
        <f t="shared" ca="1" si="37"/>
        <v>30276844.622965313</v>
      </c>
      <c r="BR18" s="3" t="str">
        <f t="shared" ca="1" si="69"/>
        <v/>
      </c>
      <c r="BS18" s="3">
        <f t="shared" ca="1" si="38"/>
        <v>17039201.106562376</v>
      </c>
      <c r="BT18" s="3" t="str">
        <f t="shared" ca="1" si="69"/>
        <v/>
      </c>
      <c r="BU18" s="3">
        <f t="shared" ca="1" si="39"/>
        <v>33064846.247116651</v>
      </c>
      <c r="BV18" s="3" t="str">
        <f t="shared" ref="BV18" ca="1" si="130">IF(AND(BU18&lt;0,BU17&gt;0), "Cruce -", IF(AND(BU18&gt;0,BU17&lt;0),"Cruce +", ""))</f>
        <v/>
      </c>
      <c r="BX18" s="3">
        <f t="shared" ca="1" si="40"/>
        <v>296583778.63928837</v>
      </c>
      <c r="BY18" s="3" t="str">
        <f t="shared" ca="1" si="71"/>
        <v/>
      </c>
      <c r="BZ18" s="3">
        <f t="shared" ca="1" si="41"/>
        <v>22909512.708008926</v>
      </c>
      <c r="CA18" s="3" t="str">
        <f t="shared" ca="1" si="72"/>
        <v/>
      </c>
      <c r="CB18" s="3">
        <f t="shared" ca="1" si="42"/>
        <v>10650574.635154398</v>
      </c>
      <c r="CC18" s="3" t="str">
        <f t="shared" ca="1" si="73"/>
        <v/>
      </c>
      <c r="CD18" s="3">
        <f>IF(RTD("tos.rtd",,CD$2,"."&amp;$A$2&amp;$AS$1&amp;"C"&amp;$A18)="N/A",0,RTD("tos.rtd",,CD$2,"."&amp;$A$2&amp;$AS$1&amp;"C"&amp;$A18))</f>
        <v>0</v>
      </c>
      <c r="CE18" s="3">
        <f>-IF(RTD("tos.rtd",,CE$2,"."&amp;$A$2&amp;$AS$1&amp;"P"&amp;$A18)="N/A",0,RTD("tos.rtd",,CE$2,"."&amp;$A$2&amp;$AS$1&amp;"P"&amp;$A18))</f>
        <v>0.95</v>
      </c>
      <c r="CF18" s="3">
        <f>IF(RTD("tos.rtd",,CF$2,"."&amp;$A$2&amp;$AU$1&amp;"C"&amp;$A18)="N/A",0,RTD("tos.rtd",,CF$2,"."&amp;$A$2&amp;$AU$1&amp;"C"&amp;$A18))</f>
        <v>0.22</v>
      </c>
      <c r="CG18" s="3">
        <f>-IF(RTD("tos.rtd",,CG$2,"."&amp;$A$2&amp;$AU$1&amp;"P"&amp;$A18)="N/A",0,RTD("tos.rtd",,CG$2,"."&amp;$A$2&amp;$AU$1&amp;"P"&amp;$A18))</f>
        <v>0.78</v>
      </c>
      <c r="CH18" s="3">
        <f>IF(RTD("tos.rtd",,CH$2,"."&amp;$A$2&amp;$AW$1&amp;"C"&amp;$A18)="N/A",0,RTD("tos.rtd",,CH$2,"."&amp;$A$2&amp;$AW$1&amp;"C"&amp;$A18))</f>
        <v>0.33</v>
      </c>
      <c r="CI18" s="3">
        <f>-IF(RTD("tos.rtd",,CI$2,"."&amp;$A$2&amp;$AW$1&amp;"P"&amp;$A18)="N/A",0,RTD("tos.rtd",,CI$2,"."&amp;$A$2&amp;$AW$1&amp;"P"&amp;$A18))</f>
        <v>0.68</v>
      </c>
      <c r="CK18" s="3">
        <f t="shared" si="17"/>
        <v>-70585</v>
      </c>
      <c r="CL18" s="3"/>
      <c r="CM18" s="3">
        <f t="shared" si="18"/>
        <v>-84420</v>
      </c>
      <c r="CN18" s="3"/>
      <c r="CO18" s="3">
        <f t="shared" si="19"/>
        <v>60520</v>
      </c>
      <c r="CP18" s="3">
        <f t="shared" si="43"/>
        <v>-94485</v>
      </c>
      <c r="CQ18" s="3">
        <f t="shared" si="44"/>
        <v>45554</v>
      </c>
      <c r="CR18" s="3"/>
      <c r="CS18" s="3">
        <f t="shared" si="20"/>
        <v>3102</v>
      </c>
      <c r="CT18" s="3"/>
      <c r="CU18" s="3">
        <f t="shared" si="21"/>
        <v>1341</v>
      </c>
      <c r="CV18" s="3">
        <f t="shared" si="45"/>
        <v>49997</v>
      </c>
      <c r="CW18" s="3">
        <f t="shared" ca="1" si="46"/>
        <v>80380891.976644337</v>
      </c>
      <c r="CX18" s="85" t="str">
        <f t="shared" ca="1" si="74"/>
        <v/>
      </c>
      <c r="CY18" s="3">
        <f t="shared" ca="1" si="47"/>
        <v>330143865.98245174</v>
      </c>
      <c r="CZ18" s="85" t="str">
        <f t="shared" ca="1" si="75"/>
        <v/>
      </c>
      <c r="DA18" s="3">
        <f>IF(RTD("tos.rtd",,DA$2,"."&amp;$A$2&amp;$AS$1&amp;"C"&amp;$A18)="N/A",0,RTD("tos.rtd",,DA$2,"."&amp;$A$2&amp;$AS$1&amp;"C"&amp;$A18))</f>
        <v>0.01</v>
      </c>
      <c r="DB18" s="3">
        <f>IF(RTD("tos.rtd",,DB$2,"."&amp;$A$2&amp;$AS$1&amp;"P"&amp;$A18)="N/A",0,RTD("tos.rtd",,DB$2,"."&amp;$A$2&amp;$AS$1&amp;"P"&amp;$A18))</f>
        <v>8.08</v>
      </c>
      <c r="DC18" s="3">
        <f>IF(RTD("tos.rtd",,DC$2,"."&amp;$A$2&amp;$AS$1&amp;"C"&amp;$A18)="N/A",0,RTD("tos.rtd",,DC$2,"."&amp;$A$2&amp;$AS$1&amp;"C"&amp;$A18))</f>
        <v>0.01</v>
      </c>
      <c r="DD18" s="3">
        <f>IF(RTD("tos.rtd",,DD$2,"."&amp;$A$2&amp;$AS$1&amp;"P"&amp;$A18)="N/A",0,RTD("tos.rtd",,DD$2,"."&amp;$A$2&amp;$AS$1&amp;"P"&amp;$A18))</f>
        <v>9.2799999999999994</v>
      </c>
      <c r="DE18" s="3">
        <f>IF(RTD("tos.rtd",,DE$2,"."&amp;$A$2&amp;$AS$1&amp;"C"&amp;$A18)="N/A",0,RTD("tos.rtd",,DE$2,"."&amp;$A$2&amp;$AS$1&amp;"C"&amp;$A18))</f>
        <v>0</v>
      </c>
      <c r="DF18" s="3">
        <f>IF(RTD("tos.rtd",,DF$2,"."&amp;$A$2&amp;$AS$1&amp;"P"&amp;$A18)="N/A",0,RTD("tos.rtd",,DF$2,"."&amp;$A$2&amp;$AS$1&amp;"P"&amp;$A18))</f>
        <v>9.17</v>
      </c>
      <c r="DG18" s="86">
        <f t="shared" si="48"/>
        <v>9.2000000000000455</v>
      </c>
      <c r="DH18" s="3">
        <f t="shared" si="22"/>
        <v>0</v>
      </c>
      <c r="DI18" s="3">
        <f t="shared" si="49"/>
        <v>0</v>
      </c>
      <c r="DJ18" s="3">
        <f t="shared" si="50"/>
        <v>0</v>
      </c>
      <c r="DK18" s="3">
        <f t="shared" si="51"/>
        <v>0</v>
      </c>
      <c r="DL18" s="3">
        <f t="shared" si="52"/>
        <v>0</v>
      </c>
      <c r="DM18" s="3">
        <f t="shared" si="53"/>
        <v>0</v>
      </c>
      <c r="DN18" s="63" t="str">
        <f t="shared" si="54"/>
        <v>UNKNOWN</v>
      </c>
      <c r="DO18" s="63" t="str">
        <f t="shared" si="55"/>
        <v>UNKNOWN</v>
      </c>
      <c r="DP18" s="3">
        <f t="shared" si="56"/>
        <v>0</v>
      </c>
      <c r="DQ18" s="3">
        <f t="shared" si="57"/>
        <v>0</v>
      </c>
      <c r="DR18" s="3">
        <f t="shared" ca="1" si="58"/>
        <v>0</v>
      </c>
      <c r="DS18" s="3">
        <f t="shared" si="59"/>
        <v>0</v>
      </c>
      <c r="DT18" s="3">
        <f t="shared" si="60"/>
        <v>0</v>
      </c>
      <c r="DU18" s="3">
        <f t="shared" si="61"/>
        <v>0</v>
      </c>
      <c r="DV18" s="3">
        <f t="shared" si="62"/>
        <v>30</v>
      </c>
      <c r="DW18" s="3">
        <f t="shared" si="23"/>
        <v>-280</v>
      </c>
      <c r="DX18" s="3">
        <f t="shared" ca="1" si="24"/>
        <v>2.0954084573316576E-2</v>
      </c>
      <c r="DY18" s="3">
        <f t="shared" ca="1" si="25"/>
        <v>-2.650097650998838E-2</v>
      </c>
      <c r="DZ18" s="3">
        <f t="shared" ca="1" si="26"/>
        <v>2.3691931277602548E-2</v>
      </c>
      <c r="EA18" s="3">
        <f t="shared" ca="1" si="27"/>
        <v>-2.4031558935179272E-2</v>
      </c>
      <c r="EB18" s="3">
        <f t="shared" ca="1" si="28"/>
        <v>2.544874854104618E-2</v>
      </c>
      <c r="EC18" s="3">
        <f t="shared" ca="1" si="29"/>
        <v>-2.5668490934249066E-2</v>
      </c>
      <c r="EE18" s="59">
        <f t="shared" si="63"/>
        <v>0.82830000000000004</v>
      </c>
      <c r="EF18" s="59">
        <f t="shared" si="30"/>
        <v>1.1539999999999999</v>
      </c>
      <c r="EG18" s="59">
        <f t="shared" si="31"/>
        <v>0.23080000000000001</v>
      </c>
      <c r="EH18" s="59">
        <f t="shared" si="32"/>
        <v>0.22520000000000001</v>
      </c>
      <c r="EI18" s="59">
        <f t="shared" si="33"/>
        <v>0.2016</v>
      </c>
      <c r="EJ18" s="59">
        <f t="shared" si="34"/>
        <v>0.1978</v>
      </c>
      <c r="EL18" s="3" t="str">
        <f>RTD("tos.rtd",,EL$2,"."&amp;$A$2&amp;$AS$1&amp;"C"&amp;$A18)</f>
        <v>82.83%</v>
      </c>
      <c r="EM18" s="3" t="str">
        <f>RTD("tos.rtd",,EM$2,"."&amp;$A$2&amp;$AS$1&amp;"P"&amp;$A18)</f>
        <v>115.40%</v>
      </c>
      <c r="EN18" s="3" t="str">
        <f>RTD("tos.rtd",,EN$2,"."&amp;$A$2&amp;$AU$1&amp;"C"&amp;$A18)</f>
        <v>23.08%</v>
      </c>
      <c r="EO18" s="3" t="str">
        <f>RTD("tos.rtd",,EO$2,"."&amp;$A$2&amp;$AU$1&amp;"P"&amp;$A18)</f>
        <v>22.52%</v>
      </c>
      <c r="EP18" s="3" t="str">
        <f>RTD("tos.rtd",,EP$2,"."&amp;$A$2&amp;$AW$1&amp;"C"&amp;$A18)</f>
        <v>20.16%</v>
      </c>
      <c r="EQ18" s="3" t="str">
        <f>RTD("tos.rtd",,EQ$2,"."&amp;$A$2&amp;$AW$1&amp;"P"&amp;$A18)</f>
        <v>19.78%</v>
      </c>
      <c r="ES18" s="63" t="str">
        <f t="shared" si="64"/>
        <v>568,-250.00</v>
      </c>
      <c r="ET18" s="63" t="str">
        <f t="shared" ca="1" si="65"/>
        <v>568,330143.87</v>
      </c>
      <c r="EU18" s="67">
        <v>562.47</v>
      </c>
      <c r="EV18" s="67" t="s">
        <v>163</v>
      </c>
      <c r="EW18" s="67">
        <v>484.01</v>
      </c>
      <c r="EX18" s="67" t="s">
        <v>164</v>
      </c>
      <c r="EY18" s="67">
        <v>5638</v>
      </c>
      <c r="EZ18" s="67" t="s">
        <v>165</v>
      </c>
      <c r="FA18" s="67">
        <v>19880</v>
      </c>
      <c r="FB18" s="67" t="s">
        <v>166</v>
      </c>
      <c r="FC18" s="67" t="s">
        <v>167</v>
      </c>
      <c r="FD18" s="67" t="s">
        <v>168</v>
      </c>
      <c r="FE18" s="67" t="s">
        <v>169</v>
      </c>
      <c r="FF18" s="67" t="s">
        <v>170</v>
      </c>
    </row>
    <row r="19" spans="1:162" s="63" customFormat="1" ht="13.5" thickBot="1" x14ac:dyDescent="0.25">
      <c r="A19" s="2">
        <f t="shared" si="66"/>
        <v>567</v>
      </c>
      <c r="B19" s="3">
        <f t="shared" si="9"/>
        <v>10544</v>
      </c>
      <c r="C19" s="3">
        <f t="shared" si="10"/>
        <v>5137</v>
      </c>
      <c r="D19" s="3">
        <f t="shared" si="11"/>
        <v>6172</v>
      </c>
      <c r="E19" s="3">
        <f t="shared" si="12"/>
        <v>21853</v>
      </c>
      <c r="F19" s="4">
        <f t="shared" si="13"/>
        <v>5707.2892806012887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v>5004</v>
      </c>
      <c r="AN19" s="1">
        <v>-297</v>
      </c>
      <c r="AO19" s="1">
        <v>567</v>
      </c>
      <c r="AP19" s="1">
        <v>65054</v>
      </c>
      <c r="AQ19" s="1">
        <v>-1437</v>
      </c>
      <c r="AR19" s="1"/>
      <c r="AS19" s="6">
        <f>IF(RTD("tos.rtd",,AS$2,"."&amp;$A$2&amp;$AS$1&amp;"C"&amp;$A19)="N/A",0,RTD("tos.rtd",,AS$2,"."&amp;$A$2&amp;$AS$1&amp;"C"&amp;$A19))</f>
        <v>9098</v>
      </c>
      <c r="AT19" s="7">
        <f>-IF(RTD("tos.rtd",,AT$2,"."&amp;$A$2&amp;$AS$1&amp;"P"&amp;$A19)="N/A",0,RTD("tos.rtd",,AT$2,"."&amp;$A$2&amp;$AS$1&amp;"P"&amp;$A19))</f>
        <v>-1446</v>
      </c>
      <c r="AU19" s="6">
        <f>IF(RTD("tos.rtd",,AU$2,"."&amp;$A$2&amp;$AU$1&amp;"C"&amp;$A19)="N/A",0,RTD("tos.rtd",,AU$2,"."&amp;$A$2&amp;$AU$1&amp;"C"&amp;$A19))</f>
        <v>3327</v>
      </c>
      <c r="AV19" s="7">
        <f>-IF(RTD("tos.rtd",,AV$2,"."&amp;$A$2&amp;$AU$1&amp;"P"&amp;$A19)="N/A",0,RTD("tos.rtd",,AV$2,"."&amp;$A$2&amp;$AU$1&amp;"P"&amp;$A19))</f>
        <v>-1810</v>
      </c>
      <c r="AW19" s="6">
        <f>IF(RTD("tos.rtd",,AW$2,"."&amp;$A$2&amp;$AW$1&amp;"C"&amp;$A19)="N/A",0,RTD("tos.rtd",,AW$2,"."&amp;$A$2&amp;$AW$1&amp;"C"&amp;$A19))</f>
        <v>3434</v>
      </c>
      <c r="AX19" s="7">
        <f>-IF(RTD("tos.rtd",,AX$2,"."&amp;$A$2&amp;$AW$1&amp;"P"&amp;$A19)="N/A",0,RTD("tos.rtd",,AX$2,"."&amp;$A$2&amp;$AW$1&amp;"P"&amp;$A19))</f>
        <v>-2738</v>
      </c>
      <c r="AY19" s="1">
        <f t="shared" si="67"/>
        <v>9865</v>
      </c>
      <c r="AZ19" s="8">
        <f t="shared" si="35"/>
        <v>567</v>
      </c>
      <c r="BA19" s="6">
        <f>IF(RTD("tos.rtd",,BA$2,"."&amp;$A$2&amp;$AS$1&amp;"C"&amp;$A19)="N/A",0,RTD("tos.rtd",,BA$2,"."&amp;$A$2&amp;$AS$1&amp;"C"&amp;$A19))</f>
        <v>65054</v>
      </c>
      <c r="BB19" s="7">
        <f>-IF(RTD("tos.rtd",,BB$2,"."&amp;$A$2&amp;$AS$1&amp;"P"&amp;$A19)="N/A",0,RTD("tos.rtd",,BB$2,"."&amp;$A$2&amp;$AS$1&amp;"P"&amp;$A19))</f>
        <v>-1437</v>
      </c>
      <c r="BC19" s="6">
        <f>IF(RTD("tos.rtd",,BC$2,"."&amp;$A$2&amp;$AU$1&amp;"C"&amp;$A19)="N/A",0,RTD("tos.rtd",,BC$2,"."&amp;$A$2&amp;$AU$1&amp;"C"&amp;$A19))</f>
        <v>5704</v>
      </c>
      <c r="BD19" s="7">
        <f>-IF(RTD("tos.rtd",,BD$2,"."&amp;$A$2&amp;$AU$1&amp;"P"&amp;$A19)="N/A",0,RTD("tos.rtd",,BD$2,"."&amp;$A$2&amp;$AU$1&amp;"P"&amp;$A19))</f>
        <v>-778</v>
      </c>
      <c r="BE19" s="6">
        <f>IF(RTD("tos.rtd",,BE$2,"."&amp;$A$2&amp;$AW$1&amp;"C"&amp;$A19)="N/A",0,RTD("tos.rtd",,BE$2,"."&amp;$A$2&amp;$AW$1&amp;"C"&amp;$A19))</f>
        <v>1196</v>
      </c>
      <c r="BF19" s="83">
        <f>-IF(RTD("tos.rtd",,BF$2,"."&amp;$A$2&amp;$AW$1&amp;"P"&amp;$A19)="N/A",0,RTD("tos.rtd",,BF$2,"."&amp;$A$2&amp;$AW$1&amp;"P"&amp;$A19))</f>
        <v>-264</v>
      </c>
      <c r="BG19" s="32">
        <f ca="1">+Hoja2!Y20</f>
        <v>24827</v>
      </c>
      <c r="BH19" s="7">
        <f t="shared" ca="1" si="36"/>
        <v>94302</v>
      </c>
      <c r="BI19" s="8" t="str">
        <f t="shared" ref="BI19" ca="1" si="131">IF(AND(BH19&lt;0,BH18&gt;0), "Cruce -", IF(AND(BH19&gt;0,BH18&lt;0),"Cruce +", ""))</f>
        <v/>
      </c>
      <c r="BJ19" s="3">
        <f ca="1">IF($BP$1=1,DX19,IF(RTD("tos.rtd",,BJ$2,"."&amp;$A$2&amp;$AS$1&amp;"C"&amp;$A19)="N/A",0,RTD("tos.rtd",,BJ$2,"."&amp;$A$2&amp;$AS$1&amp;"C"&amp;$A19)))</f>
        <v>2.3857138236766679E-2</v>
      </c>
      <c r="BK19" s="3">
        <f ca="1">IF($BP$1=1,DY19,-IF(RTD("tos.rtd",,BK$2,"."&amp;$A$2&amp;$AS$1&amp;"P"&amp;$A19)="N/A",0,RTD("tos.rtd",,BK$2,"."&amp;$A$2&amp;$AS$1&amp;"P"&amp;$A19)))</f>
        <v>-2.9717597369895002E-2</v>
      </c>
      <c r="BL19" s="3">
        <f ca="1">IF($BP$1=1,DZ19,IF(RTD("tos.rtd",,BL$2,"."&amp;$A$2&amp;$AU$1&amp;"C"&amp;$A19)="N/A",0,RTD("tos.rtd",,BL$2,"."&amp;$A$2&amp;$AU$1&amp;"C"&amp;$A19)))</f>
        <v>2.4583671640106747E-2</v>
      </c>
      <c r="BM19" s="3">
        <f ca="1">IF($BP$1=1,EA19,-IF(RTD("tos.rtd",,BM$2,"."&amp;$A$2&amp;$AU$1&amp;"P"&amp;$A19)="N/A",0,RTD("tos.rtd",,BM$2,"."&amp;$A$2&amp;$AU$1&amp;"P"&amp;$A19)))</f>
        <v>-2.4982885813615352E-2</v>
      </c>
      <c r="BN19" s="3">
        <f ca="1">IF($BP$1=1,EB19,IF(RTD("tos.rtd",,BN$2,"."&amp;$A$2&amp;$AW$1&amp;"C"&amp;$A19)="N/A",0,RTD("tos.rtd",,BN$2,"."&amp;$A$2&amp;$AW$1&amp;"C"&amp;$A19)))</f>
        <v>2.675055932364899E-2</v>
      </c>
      <c r="BO19" s="3">
        <f ca="1">IF($BP$1=1,EC19,-IF(RTD("tos.rtd",,BO$2,"."&amp;$A$2&amp;$AW$1&amp;"P"&amp;$A19)="N/A",0,RTD("tos.rtd",,BO$2,"."&amp;$A$2&amp;$AW$1&amp;"P"&amp;$A19)))</f>
        <v>-2.7042195335745669E-2</v>
      </c>
      <c r="BQ19" s="3">
        <f t="shared" ca="1" si="37"/>
        <v>54357961.848063879</v>
      </c>
      <c r="BR19" s="3" t="str">
        <f t="shared" ca="1" si="69"/>
        <v/>
      </c>
      <c r="BS19" s="3">
        <f t="shared" ca="1" si="38"/>
        <v>11419520.694081847</v>
      </c>
      <c r="BT19" s="3" t="str">
        <f t="shared" ca="1" si="69"/>
        <v/>
      </c>
      <c r="BU19" s="3">
        <f t="shared" ca="1" si="39"/>
        <v>5564393.1975521669</v>
      </c>
      <c r="BV19" s="3" t="str">
        <f t="shared" ref="BV19" ca="1" si="132">IF(AND(BU19&lt;0,BU18&gt;0), "Cruce -", IF(AND(BU19&gt;0,BU18&lt;0),"Cruce +", ""))</f>
        <v/>
      </c>
      <c r="BX19" s="3">
        <f t="shared" ca="1" si="40"/>
        <v>471289555.73003227</v>
      </c>
      <c r="BY19" s="3" t="str">
        <f t="shared" ca="1" si="71"/>
        <v/>
      </c>
      <c r="BZ19" s="3">
        <f t="shared" ca="1" si="41"/>
        <v>37717132.107606359</v>
      </c>
      <c r="CA19" s="3" t="str">
        <f t="shared" ca="1" si="72"/>
        <v/>
      </c>
      <c r="CB19" s="3">
        <f t="shared" ca="1" si="42"/>
        <v>7761011.7173677851</v>
      </c>
      <c r="CC19" s="3" t="str">
        <f t="shared" ca="1" si="73"/>
        <v/>
      </c>
      <c r="CD19" s="3">
        <f>IF(RTD("tos.rtd",,CD$2,"."&amp;$A$2&amp;$AS$1&amp;"C"&amp;$A19)="N/A",0,RTD("tos.rtd",,CD$2,"."&amp;$A$2&amp;$AS$1&amp;"C"&amp;$A19))</f>
        <v>0.01</v>
      </c>
      <c r="CE19" s="3">
        <f>-IF(RTD("tos.rtd",,CE$2,"."&amp;$A$2&amp;$AS$1&amp;"P"&amp;$A19)="N/A",0,RTD("tos.rtd",,CE$2,"."&amp;$A$2&amp;$AS$1&amp;"P"&amp;$A19))</f>
        <v>0.95</v>
      </c>
      <c r="CF19" s="3">
        <f>IF(RTD("tos.rtd",,CF$2,"."&amp;$A$2&amp;$AU$1&amp;"C"&amp;$A19)="N/A",0,RTD("tos.rtd",,CF$2,"."&amp;$A$2&amp;$AU$1&amp;"C"&amp;$A19))</f>
        <v>0.25</v>
      </c>
      <c r="CG19" s="3">
        <f>-IF(RTD("tos.rtd",,CG$2,"."&amp;$A$2&amp;$AU$1&amp;"P"&amp;$A19)="N/A",0,RTD("tos.rtd",,CG$2,"."&amp;$A$2&amp;$AU$1&amp;"P"&amp;$A19))</f>
        <v>0.75</v>
      </c>
      <c r="CH19" s="3">
        <f>IF(RTD("tos.rtd",,CH$2,"."&amp;$A$2&amp;$AW$1&amp;"C"&amp;$A19)="N/A",0,RTD("tos.rtd",,CH$2,"."&amp;$A$2&amp;$AW$1&amp;"C"&amp;$A19))</f>
        <v>0.35</v>
      </c>
      <c r="CI19" s="3">
        <f>-IF(RTD("tos.rtd",,CI$2,"."&amp;$A$2&amp;$AW$1&amp;"P"&amp;$A19)="N/A",0,RTD("tos.rtd",,CI$2,"."&amp;$A$2&amp;$AW$1&amp;"P"&amp;$A19))</f>
        <v>0.66</v>
      </c>
      <c r="CK19" s="3">
        <f t="shared" si="17"/>
        <v>-128272</v>
      </c>
      <c r="CL19" s="3"/>
      <c r="CM19" s="3">
        <f t="shared" si="18"/>
        <v>-52575</v>
      </c>
      <c r="CN19" s="3"/>
      <c r="CO19" s="3">
        <f t="shared" si="19"/>
        <v>-60518.000000000044</v>
      </c>
      <c r="CP19" s="3">
        <f t="shared" si="43"/>
        <v>-241365.00000000006</v>
      </c>
      <c r="CQ19" s="3">
        <f t="shared" si="44"/>
        <v>63617</v>
      </c>
      <c r="CR19" s="3"/>
      <c r="CS19" s="3">
        <f t="shared" si="20"/>
        <v>4926</v>
      </c>
      <c r="CT19" s="3"/>
      <c r="CU19" s="3">
        <f t="shared" si="21"/>
        <v>932</v>
      </c>
      <c r="CV19" s="3">
        <f t="shared" si="45"/>
        <v>69475</v>
      </c>
      <c r="CW19" s="3">
        <f t="shared" ca="1" si="46"/>
        <v>71341875.739697903</v>
      </c>
      <c r="CX19" s="85" t="str">
        <f t="shared" ca="1" si="74"/>
        <v/>
      </c>
      <c r="CY19" s="3">
        <f t="shared" ca="1" si="47"/>
        <v>516767699.55500638</v>
      </c>
      <c r="CZ19" s="85" t="str">
        <f t="shared" ca="1" si="75"/>
        <v/>
      </c>
      <c r="DA19" s="3">
        <f>IF(RTD("tos.rtd",,DA$2,"."&amp;$A$2&amp;$AS$1&amp;"C"&amp;$A19)="N/A",0,RTD("tos.rtd",,DA$2,"."&amp;$A$2&amp;$AS$1&amp;"C"&amp;$A19))</f>
        <v>0.01</v>
      </c>
      <c r="DB19" s="3">
        <f>IF(RTD("tos.rtd",,DB$2,"."&amp;$A$2&amp;$AS$1&amp;"P"&amp;$A19)="N/A",0,RTD("tos.rtd",,DB$2,"."&amp;$A$2&amp;$AS$1&amp;"P"&amp;$A19))</f>
        <v>8.07</v>
      </c>
      <c r="DC19" s="3">
        <f>IF(RTD("tos.rtd",,DC$2,"."&amp;$A$2&amp;$AS$1&amp;"C"&amp;$A19)="N/A",0,RTD("tos.rtd",,DC$2,"."&amp;$A$2&amp;$AS$1&amp;"C"&amp;$A19))</f>
        <v>0.01</v>
      </c>
      <c r="DD19" s="3">
        <f>IF(RTD("tos.rtd",,DD$2,"."&amp;$A$2&amp;$AS$1&amp;"P"&amp;$A19)="N/A",0,RTD("tos.rtd",,DD$2,"."&amp;$A$2&amp;$AS$1&amp;"P"&amp;$A19))</f>
        <v>8.2899999999999991</v>
      </c>
      <c r="DE19" s="3">
        <f>IF(RTD("tos.rtd",,DE$2,"."&amp;$A$2&amp;$AS$1&amp;"C"&amp;$A19)="N/A",0,RTD("tos.rtd",,DE$2,"."&amp;$A$2&amp;$AS$1&amp;"C"&amp;$A19))</f>
        <v>0</v>
      </c>
      <c r="DF19" s="3">
        <f>IF(RTD("tos.rtd",,DF$2,"."&amp;$A$2&amp;$AS$1&amp;"P"&amp;$A19)="N/A",0,RTD("tos.rtd",,DF$2,"."&amp;$A$2&amp;$AS$1&amp;"P"&amp;$A19))</f>
        <v>8.16</v>
      </c>
      <c r="DG19" s="86">
        <f t="shared" si="48"/>
        <v>8.2000000000000455</v>
      </c>
      <c r="DH19" s="3">
        <f t="shared" si="22"/>
        <v>0</v>
      </c>
      <c r="DI19" s="3">
        <f t="shared" si="49"/>
        <v>0</v>
      </c>
      <c r="DJ19" s="3">
        <f t="shared" si="50"/>
        <v>0</v>
      </c>
      <c r="DK19" s="3">
        <f t="shared" si="51"/>
        <v>0</v>
      </c>
      <c r="DL19" s="3">
        <f t="shared" si="52"/>
        <v>0</v>
      </c>
      <c r="DM19" s="3">
        <f t="shared" si="53"/>
        <v>0</v>
      </c>
      <c r="DN19" s="63" t="str">
        <f t="shared" si="54"/>
        <v>UNKNOWN</v>
      </c>
      <c r="DO19" s="63" t="str">
        <f t="shared" si="55"/>
        <v>UNKNOWN</v>
      </c>
      <c r="DP19" s="3">
        <f t="shared" si="56"/>
        <v>0</v>
      </c>
      <c r="DQ19" s="3">
        <f t="shared" si="57"/>
        <v>0</v>
      </c>
      <c r="DR19" s="3">
        <f t="shared" ca="1" si="58"/>
        <v>0</v>
      </c>
      <c r="DS19" s="3">
        <f t="shared" si="59"/>
        <v>0</v>
      </c>
      <c r="DT19" s="3">
        <f t="shared" si="60"/>
        <v>0</v>
      </c>
      <c r="DU19" s="3">
        <f t="shared" si="61"/>
        <v>0</v>
      </c>
      <c r="DV19" s="3">
        <f t="shared" si="62"/>
        <v>5004</v>
      </c>
      <c r="DW19" s="3">
        <f t="shared" si="23"/>
        <v>-297</v>
      </c>
      <c r="DX19" s="3">
        <f t="shared" ca="1" si="24"/>
        <v>2.3857138236766679E-2</v>
      </c>
      <c r="DY19" s="3">
        <f t="shared" ca="1" si="25"/>
        <v>-2.9717597369895002E-2</v>
      </c>
      <c r="DZ19" s="3">
        <f t="shared" ca="1" si="26"/>
        <v>2.4583671640106747E-2</v>
      </c>
      <c r="EA19" s="3">
        <f t="shared" ca="1" si="27"/>
        <v>-2.4982885813615352E-2</v>
      </c>
      <c r="EB19" s="3">
        <f t="shared" ca="1" si="28"/>
        <v>2.675055932364899E-2</v>
      </c>
      <c r="EC19" s="3">
        <f t="shared" ca="1" si="29"/>
        <v>-2.7042195335745669E-2</v>
      </c>
      <c r="EE19" s="59">
        <f t="shared" si="63"/>
        <v>0.74819999999999998</v>
      </c>
      <c r="EF19" s="59">
        <f t="shared" si="30"/>
        <v>1.0357000000000001</v>
      </c>
      <c r="EG19" s="59">
        <f t="shared" si="31"/>
        <v>0.2326</v>
      </c>
      <c r="EH19" s="59">
        <f t="shared" si="32"/>
        <v>0.2271</v>
      </c>
      <c r="EI19" s="59">
        <f t="shared" si="33"/>
        <v>0.2036</v>
      </c>
      <c r="EJ19" s="59">
        <f t="shared" si="34"/>
        <v>0.19980000000000001</v>
      </c>
      <c r="EL19" s="3" t="str">
        <f>RTD("tos.rtd",,EL$2,"."&amp;$A$2&amp;$AS$1&amp;"C"&amp;$A19)</f>
        <v>74.82%</v>
      </c>
      <c r="EM19" s="3" t="str">
        <f>RTD("tos.rtd",,EM$2,"."&amp;$A$2&amp;$AS$1&amp;"P"&amp;$A19)</f>
        <v>103.57%</v>
      </c>
      <c r="EN19" s="3" t="str">
        <f>RTD("tos.rtd",,EN$2,"."&amp;$A$2&amp;$AU$1&amp;"C"&amp;$A19)</f>
        <v>23.26%</v>
      </c>
      <c r="EO19" s="3" t="str">
        <f>RTD("tos.rtd",,EO$2,"."&amp;$A$2&amp;$AU$1&amp;"P"&amp;$A19)</f>
        <v>22.71%</v>
      </c>
      <c r="EP19" s="3" t="str">
        <f>RTD("tos.rtd",,EP$2,"."&amp;$A$2&amp;$AW$1&amp;"C"&amp;$A19)</f>
        <v>20.36%</v>
      </c>
      <c r="EQ19" s="3" t="str">
        <f>RTD("tos.rtd",,EQ$2,"."&amp;$A$2&amp;$AW$1&amp;"P"&amp;$A19)</f>
        <v>19.98%</v>
      </c>
      <c r="ES19" s="63" t="str">
        <f t="shared" si="64"/>
        <v>567,4707.00</v>
      </c>
      <c r="ET19" s="63" t="str">
        <f t="shared" ca="1" si="65"/>
        <v>567,516767.70</v>
      </c>
      <c r="EU19" s="67">
        <v>562.57000000000005</v>
      </c>
      <c r="EV19" s="67" t="s">
        <v>171</v>
      </c>
      <c r="EW19" s="67">
        <v>484.23</v>
      </c>
      <c r="EX19" s="67" t="s">
        <v>172</v>
      </c>
      <c r="EY19" s="67">
        <v>5639.5</v>
      </c>
      <c r="EZ19" s="67" t="s">
        <v>173</v>
      </c>
      <c r="FA19" s="67">
        <v>19889</v>
      </c>
      <c r="FB19" s="67" t="s">
        <v>174</v>
      </c>
      <c r="FC19" s="67" t="s">
        <v>175</v>
      </c>
      <c r="FD19" s="67" t="s">
        <v>176</v>
      </c>
      <c r="FE19" s="67" t="s">
        <v>177</v>
      </c>
      <c r="FF19" s="67" t="s">
        <v>178</v>
      </c>
    </row>
    <row r="20" spans="1:162" s="63" customFormat="1" ht="13.5" thickBot="1" x14ac:dyDescent="0.25">
      <c r="A20" s="2">
        <f t="shared" si="66"/>
        <v>566</v>
      </c>
      <c r="B20" s="3">
        <f t="shared" si="9"/>
        <v>11862</v>
      </c>
      <c r="C20" s="3">
        <f t="shared" si="10"/>
        <v>5525</v>
      </c>
      <c r="D20" s="3">
        <f t="shared" si="11"/>
        <v>9347</v>
      </c>
      <c r="E20" s="3">
        <f t="shared" si="12"/>
        <v>26734</v>
      </c>
      <c r="F20" s="4">
        <f t="shared" si="13"/>
        <v>5697.2235146743024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>
        <v>-2281</v>
      </c>
      <c r="AN20" s="1">
        <v>-83</v>
      </c>
      <c r="AO20" s="1">
        <v>566</v>
      </c>
      <c r="AP20" s="1">
        <v>67025</v>
      </c>
      <c r="AQ20" s="1">
        <v>-2391</v>
      </c>
      <c r="AR20" s="1"/>
      <c r="AS20" s="6">
        <f>IF(RTD("tos.rtd",,AS$2,"."&amp;$A$2&amp;$AS$1&amp;"C"&amp;$A20)="N/A",0,RTD("tos.rtd",,AS$2,"."&amp;$A$2&amp;$AS$1&amp;"C"&amp;$A20))</f>
        <v>7382</v>
      </c>
      <c r="AT20" s="7">
        <f>-IF(RTD("tos.rtd",,AT$2,"."&amp;$A$2&amp;$AS$1&amp;"P"&amp;$A20)="N/A",0,RTD("tos.rtd",,AT$2,"."&amp;$A$2&amp;$AS$1&amp;"P"&amp;$A20))</f>
        <v>-4480</v>
      </c>
      <c r="AU20" s="6">
        <f>IF(RTD("tos.rtd",,AU$2,"."&amp;$A$2&amp;$AU$1&amp;"C"&amp;$A20)="N/A",0,RTD("tos.rtd",,AU$2,"."&amp;$A$2&amp;$AU$1&amp;"C"&amp;$A20))</f>
        <v>3415</v>
      </c>
      <c r="AV20" s="7">
        <f>-IF(RTD("tos.rtd",,AV$2,"."&amp;$A$2&amp;$AU$1&amp;"P"&amp;$A20)="N/A",0,RTD("tos.rtd",,AV$2,"."&amp;$A$2&amp;$AU$1&amp;"P"&amp;$A20))</f>
        <v>-2110</v>
      </c>
      <c r="AW20" s="6">
        <f>IF(RTD("tos.rtd",,AW$2,"."&amp;$A$2&amp;$AW$1&amp;"C"&amp;$A20)="N/A",0,RTD("tos.rtd",,AW$2,"."&amp;$A$2&amp;$AW$1&amp;"C"&amp;$A20))</f>
        <v>5878</v>
      </c>
      <c r="AX20" s="7">
        <f>-IF(RTD("tos.rtd",,AX$2,"."&amp;$A$2&amp;$AW$1&amp;"P"&amp;$A20)="N/A",0,RTD("tos.rtd",,AX$2,"."&amp;$A$2&amp;$AW$1&amp;"P"&amp;$A20))</f>
        <v>-3469</v>
      </c>
      <c r="AY20" s="1">
        <f t="shared" si="67"/>
        <v>6616</v>
      </c>
      <c r="AZ20" s="8">
        <f t="shared" si="35"/>
        <v>566</v>
      </c>
      <c r="BA20" s="6">
        <f>IF(RTD("tos.rtd",,BA$2,"."&amp;$A$2&amp;$AS$1&amp;"C"&amp;$A20)="N/A",0,RTD("tos.rtd",,BA$2,"."&amp;$A$2&amp;$AS$1&amp;"C"&amp;$A20))</f>
        <v>67025</v>
      </c>
      <c r="BB20" s="7">
        <f>-IF(RTD("tos.rtd",,BB$2,"."&amp;$A$2&amp;$AS$1&amp;"P"&amp;$A20)="N/A",0,RTD("tos.rtd",,BB$2,"."&amp;$A$2&amp;$AS$1&amp;"P"&amp;$A20))</f>
        <v>-2391</v>
      </c>
      <c r="BC20" s="6">
        <f>IF(RTD("tos.rtd",,BC$2,"."&amp;$A$2&amp;$AU$1&amp;"C"&amp;$A20)="N/A",0,RTD("tos.rtd",,BC$2,"."&amp;$A$2&amp;$AU$1&amp;"C"&amp;$A20))</f>
        <v>4215</v>
      </c>
      <c r="BD20" s="7">
        <f>-IF(RTD("tos.rtd",,BD$2,"."&amp;$A$2&amp;$AU$1&amp;"P"&amp;$A20)="N/A",0,RTD("tos.rtd",,BD$2,"."&amp;$A$2&amp;$AU$1&amp;"P"&amp;$A20))</f>
        <v>-599</v>
      </c>
      <c r="BE20" s="6">
        <f>IF(RTD("tos.rtd",,BE$2,"."&amp;$A$2&amp;$AW$1&amp;"C"&amp;$A20)="N/A",0,RTD("tos.rtd",,BE$2,"."&amp;$A$2&amp;$AW$1&amp;"C"&amp;$A20))</f>
        <v>1164</v>
      </c>
      <c r="BF20" s="83">
        <f>-IF(RTD("tos.rtd",,BF$2,"."&amp;$A$2&amp;$AW$1&amp;"P"&amp;$A20)="N/A",0,RTD("tos.rtd",,BF$2,"."&amp;$A$2&amp;$AW$1&amp;"P"&amp;$A20))</f>
        <v>-279</v>
      </c>
      <c r="BG20" s="32">
        <f ca="1">+Hoja2!Y21</f>
        <v>29360</v>
      </c>
      <c r="BH20" s="7">
        <f t="shared" ca="1" si="36"/>
        <v>98495</v>
      </c>
      <c r="BI20" s="8" t="str">
        <f t="shared" ref="BI20" ca="1" si="133">IF(AND(BH20&lt;0,BH19&gt;0), "Cruce -", IF(AND(BH20&gt;0,BH19&lt;0),"Cruce +", ""))</f>
        <v/>
      </c>
      <c r="BJ20" s="3">
        <f ca="1">IF($BP$1=1,DX20,IF(RTD("tos.rtd",,BJ$2,"."&amp;$A$2&amp;$AS$1&amp;"C"&amp;$A20)="N/A",0,RTD("tos.rtd",,BJ$2,"."&amp;$A$2&amp;$AS$1&amp;"C"&amp;$A20)))</f>
        <v>2.761426009426763E-2</v>
      </c>
      <c r="BK20" s="3">
        <f ca="1">IF($BP$1=1,DY20,-IF(RTD("tos.rtd",,BK$2,"."&amp;$A$2&amp;$AS$1&amp;"P"&amp;$A20)="N/A",0,RTD("tos.rtd",,BK$2,"."&amp;$A$2&amp;$AS$1&amp;"P"&amp;$A20)))</f>
        <v>-3.3749427212126447E-2</v>
      </c>
      <c r="BL20" s="3">
        <f ca="1">IF($BP$1=1,DZ20,IF(RTD("tos.rtd",,BL$2,"."&amp;$A$2&amp;$AU$1&amp;"C"&amp;$A20)="N/A",0,RTD("tos.rtd",,BL$2,"."&amp;$A$2&amp;$AU$1&amp;"C"&amp;$A20)))</f>
        <v>2.5352023816822812E-2</v>
      </c>
      <c r="BM20" s="3">
        <f ca="1">IF($BP$1=1,EA20,-IF(RTD("tos.rtd",,BM$2,"."&amp;$A$2&amp;$AU$1&amp;"P"&amp;$A20)="N/A",0,RTD("tos.rtd",,BM$2,"."&amp;$A$2&amp;$AU$1&amp;"P"&amp;$A20)))</f>
        <v>-2.5767779168402019E-2</v>
      </c>
      <c r="BN20" s="3">
        <f ca="1">IF($BP$1=1,EB20,IF(RTD("tos.rtd",,BN$2,"."&amp;$A$2&amp;$AW$1&amp;"C"&amp;$A20)="N/A",0,RTD("tos.rtd",,BN$2,"."&amp;$A$2&amp;$AW$1&amp;"C"&amp;$A20)))</f>
        <v>2.788046122715936E-2</v>
      </c>
      <c r="BO20" s="3">
        <f ca="1">IF($BP$1=1,EC20,-IF(RTD("tos.rtd",,BO$2,"."&amp;$A$2&amp;$AW$1&amp;"P"&amp;$A20)="N/A",0,RTD("tos.rtd",,BO$2,"."&amp;$A$2&amp;$AW$1&amp;"P"&amp;$A20)))</f>
        <v>-2.8237254256318053E-2</v>
      </c>
      <c r="BQ20" s="3">
        <f t="shared" ca="1" si="37"/>
        <v>16440677.123153955</v>
      </c>
      <c r="BR20" s="3" t="str">
        <f t="shared" ca="1" si="69"/>
        <v/>
      </c>
      <c r="BS20" s="3">
        <f t="shared" ca="1" si="38"/>
        <v>10056921.36220406</v>
      </c>
      <c r="BT20" s="3" t="str">
        <f t="shared" ca="1" si="69"/>
        <v/>
      </c>
      <c r="BU20" s="3">
        <f t="shared" ca="1" si="39"/>
        <v>20585982.687170655</v>
      </c>
      <c r="BV20" s="3" t="str">
        <f t="shared" ref="BV20" ca="1" si="134">IF(AND(BU20&lt;0,BU19&gt;0), "Cruce -", IF(AND(BU20&gt;0,BU19&lt;0),"Cruce +", ""))</f>
        <v/>
      </c>
      <c r="BX20" s="3">
        <f t="shared" ca="1" si="40"/>
        <v>552742789.18277907</v>
      </c>
      <c r="BY20" s="3" t="str">
        <f t="shared" ca="1" si="71"/>
        <v/>
      </c>
      <c r="BZ20" s="3">
        <f t="shared" ca="1" si="41"/>
        <v>28547786.931641683</v>
      </c>
      <c r="CA20" s="3" t="str">
        <f t="shared" ca="1" si="72"/>
        <v/>
      </c>
      <c r="CB20" s="3">
        <f t="shared" ca="1" si="42"/>
        <v>7673621.3356659636</v>
      </c>
      <c r="CC20" s="3" t="str">
        <f t="shared" ca="1" si="73"/>
        <v/>
      </c>
      <c r="CD20" s="3">
        <f>IF(RTD("tos.rtd",,CD$2,"."&amp;$A$2&amp;$AS$1&amp;"C"&amp;$A20)="N/A",0,RTD("tos.rtd",,CD$2,"."&amp;$A$2&amp;$AS$1&amp;"C"&amp;$A20))</f>
        <v>0.01</v>
      </c>
      <c r="CE20" s="3">
        <f>-IF(RTD("tos.rtd",,CE$2,"."&amp;$A$2&amp;$AS$1&amp;"P"&amp;$A20)="N/A",0,RTD("tos.rtd",,CE$2,"."&amp;$A$2&amp;$AS$1&amp;"P"&amp;$A20))</f>
        <v>0.95</v>
      </c>
      <c r="CF20" s="3">
        <f>IF(RTD("tos.rtd",,CF$2,"."&amp;$A$2&amp;$AU$1&amp;"C"&amp;$A20)="N/A",0,RTD("tos.rtd",,CF$2,"."&amp;$A$2&amp;$AU$1&amp;"C"&amp;$A20))</f>
        <v>0.28000000000000003</v>
      </c>
      <c r="CG20" s="3">
        <f>-IF(RTD("tos.rtd",,CG$2,"."&amp;$A$2&amp;$AU$1&amp;"P"&amp;$A20)="N/A",0,RTD("tos.rtd",,CG$2,"."&amp;$A$2&amp;$AU$1&amp;"P"&amp;$A20))</f>
        <v>0.72</v>
      </c>
      <c r="CH20" s="3">
        <f>IF(RTD("tos.rtd",,CH$2,"."&amp;$A$2&amp;$AW$1&amp;"C"&amp;$A20)="N/A",0,RTD("tos.rtd",,CH$2,"."&amp;$A$2&amp;$AW$1&amp;"C"&amp;$A20))</f>
        <v>0.37</v>
      </c>
      <c r="CI20" s="3">
        <f>-IF(RTD("tos.rtd",,CI$2,"."&amp;$A$2&amp;$AW$1&amp;"P"&amp;$A20)="N/A",0,RTD("tos.rtd",,CI$2,"."&amp;$A$2&amp;$AW$1&amp;"P"&amp;$A20))</f>
        <v>0.64</v>
      </c>
      <c r="CK20" s="3">
        <f t="shared" si="17"/>
        <v>-418218</v>
      </c>
      <c r="CL20" s="3"/>
      <c r="CM20" s="3">
        <f t="shared" si="18"/>
        <v>-56300</v>
      </c>
      <c r="CN20" s="3"/>
      <c r="CO20" s="3">
        <f t="shared" si="19"/>
        <v>-4530</v>
      </c>
      <c r="CP20" s="3">
        <f t="shared" si="43"/>
        <v>-479048</v>
      </c>
      <c r="CQ20" s="3">
        <f t="shared" si="44"/>
        <v>64634</v>
      </c>
      <c r="CR20" s="3"/>
      <c r="CS20" s="3">
        <f t="shared" si="20"/>
        <v>3616</v>
      </c>
      <c r="CT20" s="3"/>
      <c r="CU20" s="3">
        <f t="shared" si="21"/>
        <v>885</v>
      </c>
      <c r="CV20" s="3">
        <f t="shared" si="45"/>
        <v>69135</v>
      </c>
      <c r="CW20" s="3">
        <f t="shared" ca="1" si="46"/>
        <v>47083581.172528669</v>
      </c>
      <c r="CX20" s="85" t="str">
        <f t="shared" ca="1" si="74"/>
        <v/>
      </c>
      <c r="CY20" s="3">
        <f t="shared" ca="1" si="47"/>
        <v>588964197.45008671</v>
      </c>
      <c r="CZ20" s="85" t="str">
        <f t="shared" ca="1" si="75"/>
        <v/>
      </c>
      <c r="DA20" s="3">
        <f>IF(RTD("tos.rtd",,DA$2,"."&amp;$A$2&amp;$AS$1&amp;"C"&amp;$A20)="N/A",0,RTD("tos.rtd",,DA$2,"."&amp;$A$2&amp;$AS$1&amp;"C"&amp;$A20))</f>
        <v>0.01</v>
      </c>
      <c r="DB20" s="3">
        <f>IF(RTD("tos.rtd",,DB$2,"."&amp;$A$2&amp;$AS$1&amp;"P"&amp;$A20)="N/A",0,RTD("tos.rtd",,DB$2,"."&amp;$A$2&amp;$AS$1&amp;"P"&amp;$A20))</f>
        <v>7.14</v>
      </c>
      <c r="DC20" s="3">
        <f>IF(RTD("tos.rtd",,DC$2,"."&amp;$A$2&amp;$AS$1&amp;"C"&amp;$A20)="N/A",0,RTD("tos.rtd",,DC$2,"."&amp;$A$2&amp;$AS$1&amp;"C"&amp;$A20))</f>
        <v>0.01</v>
      </c>
      <c r="DD20" s="3">
        <f>IF(RTD("tos.rtd",,DD$2,"."&amp;$A$2&amp;$AS$1&amp;"P"&amp;$A20)="N/A",0,RTD("tos.rtd",,DD$2,"."&amp;$A$2&amp;$AS$1&amp;"P"&amp;$A20))</f>
        <v>7.28</v>
      </c>
      <c r="DE20" s="3">
        <f>IF(RTD("tos.rtd",,DE$2,"."&amp;$A$2&amp;$AS$1&amp;"C"&amp;$A20)="N/A",0,RTD("tos.rtd",,DE$2,"."&amp;$A$2&amp;$AS$1&amp;"C"&amp;$A20))</f>
        <v>0</v>
      </c>
      <c r="DF20" s="3">
        <f>IF(RTD("tos.rtd",,DF$2,"."&amp;$A$2&amp;$AS$1&amp;"P"&amp;$A20)="N/A",0,RTD("tos.rtd",,DF$2,"."&amp;$A$2&amp;$AS$1&amp;"P"&amp;$A20))</f>
        <v>7.16</v>
      </c>
      <c r="DG20" s="86">
        <f t="shared" si="48"/>
        <v>7.2000000000000455</v>
      </c>
      <c r="DH20" s="3">
        <f t="shared" si="22"/>
        <v>0</v>
      </c>
      <c r="DI20" s="3">
        <f t="shared" si="49"/>
        <v>0</v>
      </c>
      <c r="DJ20" s="3">
        <f t="shared" si="50"/>
        <v>0</v>
      </c>
      <c r="DK20" s="3">
        <f t="shared" si="51"/>
        <v>0</v>
      </c>
      <c r="DL20" s="3">
        <f t="shared" si="52"/>
        <v>0</v>
      </c>
      <c r="DM20" s="3">
        <f t="shared" si="53"/>
        <v>0</v>
      </c>
      <c r="DN20" s="63" t="str">
        <f t="shared" si="54"/>
        <v>UNKNOWN</v>
      </c>
      <c r="DO20" s="63" t="str">
        <f t="shared" si="55"/>
        <v>UNKNOWN</v>
      </c>
      <c r="DP20" s="3">
        <f t="shared" si="56"/>
        <v>0</v>
      </c>
      <c r="DQ20" s="3">
        <f t="shared" si="57"/>
        <v>0</v>
      </c>
      <c r="DR20" s="3">
        <f t="shared" ca="1" si="58"/>
        <v>0</v>
      </c>
      <c r="DS20" s="3">
        <f t="shared" si="59"/>
        <v>0</v>
      </c>
      <c r="DT20" s="3">
        <f t="shared" si="60"/>
        <v>0</v>
      </c>
      <c r="DU20" s="3">
        <f t="shared" si="61"/>
        <v>0</v>
      </c>
      <c r="DV20" s="3">
        <f t="shared" si="62"/>
        <v>-2281</v>
      </c>
      <c r="DW20" s="3">
        <f t="shared" si="23"/>
        <v>-83</v>
      </c>
      <c r="DX20" s="3">
        <f t="shared" ca="1" si="24"/>
        <v>2.761426009426763E-2</v>
      </c>
      <c r="DY20" s="3">
        <f t="shared" ca="1" si="25"/>
        <v>-3.3749427212126447E-2</v>
      </c>
      <c r="DZ20" s="3">
        <f t="shared" ca="1" si="26"/>
        <v>2.5352023816822812E-2</v>
      </c>
      <c r="EA20" s="3">
        <f t="shared" ca="1" si="27"/>
        <v>-2.5767779168402019E-2</v>
      </c>
      <c r="EB20" s="3">
        <f t="shared" ca="1" si="28"/>
        <v>2.788046122715936E-2</v>
      </c>
      <c r="EC20" s="3">
        <f t="shared" ca="1" si="29"/>
        <v>-2.8237254256318053E-2</v>
      </c>
      <c r="EE20" s="59">
        <f t="shared" si="63"/>
        <v>0.66700000000000004</v>
      </c>
      <c r="EF20" s="59">
        <f t="shared" si="30"/>
        <v>0.90490000000000004</v>
      </c>
      <c r="EG20" s="59">
        <f t="shared" si="31"/>
        <v>0.2344</v>
      </c>
      <c r="EH20" s="59">
        <f t="shared" si="32"/>
        <v>0.22939999999999999</v>
      </c>
      <c r="EI20" s="59">
        <f t="shared" si="33"/>
        <v>0.2056</v>
      </c>
      <c r="EJ20" s="59">
        <f t="shared" si="34"/>
        <v>0.20180000000000001</v>
      </c>
      <c r="EL20" s="3" t="str">
        <f>RTD("tos.rtd",,EL$2,"."&amp;$A$2&amp;$AS$1&amp;"C"&amp;$A20)</f>
        <v>66.70%</v>
      </c>
      <c r="EM20" s="3" t="str">
        <f>RTD("tos.rtd",,EM$2,"."&amp;$A$2&amp;$AS$1&amp;"P"&amp;$A20)</f>
        <v>90.49%</v>
      </c>
      <c r="EN20" s="3" t="str">
        <f>RTD("tos.rtd",,EN$2,"."&amp;$A$2&amp;$AU$1&amp;"C"&amp;$A20)</f>
        <v>23.44%</v>
      </c>
      <c r="EO20" s="3" t="str">
        <f>RTD("tos.rtd",,EO$2,"."&amp;$A$2&amp;$AU$1&amp;"P"&amp;$A20)</f>
        <v>22.94%</v>
      </c>
      <c r="EP20" s="3" t="str">
        <f>RTD("tos.rtd",,EP$2,"."&amp;$A$2&amp;$AW$1&amp;"C"&amp;$A20)</f>
        <v>20.56%</v>
      </c>
      <c r="EQ20" s="3" t="str">
        <f>RTD("tos.rtd",,EQ$2,"."&amp;$A$2&amp;$AW$1&amp;"P"&amp;$A20)</f>
        <v>20.18%</v>
      </c>
      <c r="ES20" s="63" t="str">
        <f t="shared" si="64"/>
        <v>566,-2364.00</v>
      </c>
      <c r="ET20" s="63" t="str">
        <f t="shared" ca="1" si="65"/>
        <v>566,588964.20</v>
      </c>
      <c r="EU20" s="67">
        <v>562.64</v>
      </c>
      <c r="EV20" s="67" t="s">
        <v>179</v>
      </c>
      <c r="EW20" s="67">
        <v>484.21</v>
      </c>
      <c r="EX20" s="67" t="s">
        <v>180</v>
      </c>
      <c r="EY20" s="67">
        <v>5639.75</v>
      </c>
      <c r="EZ20" s="67" t="s">
        <v>181</v>
      </c>
      <c r="FA20" s="67">
        <v>19888.25</v>
      </c>
      <c r="FB20" s="67" t="s">
        <v>182</v>
      </c>
      <c r="FC20" s="67" t="s">
        <v>183</v>
      </c>
      <c r="FD20" s="67" t="s">
        <v>184</v>
      </c>
      <c r="FE20" s="67" t="s">
        <v>185</v>
      </c>
      <c r="FF20" s="67" t="s">
        <v>186</v>
      </c>
    </row>
    <row r="21" spans="1:162" s="63" customFormat="1" ht="13.5" thickBot="1" x14ac:dyDescent="0.25">
      <c r="A21" s="2">
        <f t="shared" si="66"/>
        <v>565</v>
      </c>
      <c r="B21" s="33">
        <f t="shared" si="9"/>
        <v>11990</v>
      </c>
      <c r="C21" s="33">
        <f t="shared" si="10"/>
        <v>12005</v>
      </c>
      <c r="D21" s="33">
        <f t="shared" si="11"/>
        <v>28787</v>
      </c>
      <c r="E21" s="33">
        <f t="shared" si="12"/>
        <v>52782</v>
      </c>
      <c r="F21" s="34">
        <f t="shared" si="13"/>
        <v>5687.157748747316</v>
      </c>
      <c r="G21" s="1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>
        <v>25710</v>
      </c>
      <c r="AN21" s="12">
        <v>437</v>
      </c>
      <c r="AO21" s="12">
        <v>565</v>
      </c>
      <c r="AP21" s="12">
        <v>154518</v>
      </c>
      <c r="AQ21" s="12">
        <v>-9130</v>
      </c>
      <c r="AR21" s="12"/>
      <c r="AS21" s="13">
        <f>IF(RTD("tos.rtd",,AS$2,"."&amp;$A$2&amp;$AS$1&amp;"C"&amp;$A21)="N/A",0,RTD("tos.rtd",,AS$2,"."&amp;$A$2&amp;$AS$1&amp;"C"&amp;$A21))</f>
        <v>6800</v>
      </c>
      <c r="AT21" s="29">
        <f>-IF(RTD("tos.rtd",,AT$2,"."&amp;$A$2&amp;$AS$1&amp;"P"&amp;$A21)="N/A",0,RTD("tos.rtd",,AT$2,"."&amp;$A$2&amp;$AS$1&amp;"P"&amp;$A21))</f>
        <v>-5190</v>
      </c>
      <c r="AU21" s="13">
        <f>IF(RTD("tos.rtd",,AU$2,"."&amp;$A$2&amp;$AU$1&amp;"C"&amp;$A21)="N/A",0,RTD("tos.rtd",,AU$2,"."&amp;$A$2&amp;$AU$1&amp;"C"&amp;$A21))</f>
        <v>6327</v>
      </c>
      <c r="AV21" s="29">
        <f>-IF(RTD("tos.rtd",,AV$2,"."&amp;$A$2&amp;$AU$1&amp;"P"&amp;$A21)="N/A",0,RTD("tos.rtd",,AV$2,"."&amp;$A$2&amp;$AU$1&amp;"P"&amp;$A21))</f>
        <v>-5678</v>
      </c>
      <c r="AW21" s="13">
        <f>IF(RTD("tos.rtd",,AW$2,"."&amp;$A$2&amp;$AW$1&amp;"C"&amp;$A21)="N/A",0,RTD("tos.rtd",,AW$2,"."&amp;$A$2&amp;$AW$1&amp;"C"&amp;$A21))</f>
        <v>17230</v>
      </c>
      <c r="AX21" s="29">
        <f>-IF(RTD("tos.rtd",,AX$2,"."&amp;$A$2&amp;$AW$1&amp;"P"&amp;$A21)="N/A",0,RTD("tos.rtd",,AX$2,"."&amp;$A$2&amp;$AW$1&amp;"P"&amp;$A21))</f>
        <v>-11557</v>
      </c>
      <c r="AY21" s="1">
        <f t="shared" si="67"/>
        <v>7932</v>
      </c>
      <c r="AZ21" s="8">
        <f t="shared" si="35"/>
        <v>565</v>
      </c>
      <c r="BA21" s="13">
        <f>IF(RTD("tos.rtd",,BA$2,"."&amp;$A$2&amp;$AS$1&amp;"C"&amp;$A21)="N/A",0,RTD("tos.rtd",,BA$2,"."&amp;$A$2&amp;$AS$1&amp;"C"&amp;$A21))</f>
        <v>154518</v>
      </c>
      <c r="BB21" s="29">
        <f>-IF(RTD("tos.rtd",,BB$2,"."&amp;$A$2&amp;$AS$1&amp;"P"&amp;$A21)="N/A",0,RTD("tos.rtd",,BB$2,"."&amp;$A$2&amp;$AS$1&amp;"P"&amp;$A21))</f>
        <v>-9130</v>
      </c>
      <c r="BC21" s="13">
        <f>IF(RTD("tos.rtd",,BC$2,"."&amp;$A$2&amp;$AU$1&amp;"C"&amp;$A21)="N/A",0,RTD("tos.rtd",,BC$2,"."&amp;$A$2&amp;$AU$1&amp;"C"&amp;$A21))</f>
        <v>18744</v>
      </c>
      <c r="BD21" s="29">
        <f>-IF(RTD("tos.rtd",,BD$2,"."&amp;$A$2&amp;$AU$1&amp;"P"&amp;$A21)="N/A",0,RTD("tos.rtd",,BD$2,"."&amp;$A$2&amp;$AU$1&amp;"P"&amp;$A21))</f>
        <v>-4585</v>
      </c>
      <c r="BE21" s="13">
        <f>IF(RTD("tos.rtd",,BE$2,"."&amp;$A$2&amp;$AW$1&amp;"C"&amp;$A21)="N/A",0,RTD("tos.rtd",,BE$2,"."&amp;$A$2&amp;$AW$1&amp;"C"&amp;$A21))</f>
        <v>8455</v>
      </c>
      <c r="BF21" s="12">
        <f>-IF(RTD("tos.rtd",,BF$2,"."&amp;$A$2&amp;$AW$1&amp;"P"&amp;$A21)="N/A",0,RTD("tos.rtd",,BF$2,"."&amp;$A$2&amp;$AW$1&amp;"P"&amp;$A21))</f>
        <v>-2292</v>
      </c>
      <c r="BG21" s="100">
        <f ca="1">+Hoja2!Y22</f>
        <v>47325</v>
      </c>
      <c r="BH21" s="29">
        <f t="shared" ca="1" si="36"/>
        <v>213035</v>
      </c>
      <c r="BI21" s="8" t="str">
        <f t="shared" ref="BI21" ca="1" si="135">IF(AND(BH21&lt;0,BH20&gt;0), "Cruce -", IF(AND(BH21&gt;0,BH20&lt;0),"Cruce +", ""))</f>
        <v/>
      </c>
      <c r="BJ21" s="3">
        <f ca="1">IF($BP$1=1,DX21,IF(RTD("tos.rtd",,BJ$2,"."&amp;$A$2&amp;$AS$1&amp;"C"&amp;$A21)="N/A",0,RTD("tos.rtd",,BJ$2,"."&amp;$A$2&amp;$AS$1&amp;"C"&amp;$A21)))</f>
        <v>3.2663090563766581E-2</v>
      </c>
      <c r="BK21" s="3">
        <f ca="1">IF($BP$1=1,DY21,-IF(RTD("tos.rtd",,BK$2,"."&amp;$A$2&amp;$AS$1&amp;"P"&amp;$A21)="N/A",0,RTD("tos.rtd",,BK$2,"."&amp;$A$2&amp;$AS$1&amp;"P"&amp;$A21)))</f>
        <v>-3.9058028662502381E-2</v>
      </c>
      <c r="BL21" s="3">
        <f ca="1">IF($BP$1=1,DZ21,IF(RTD("tos.rtd",,BL$2,"."&amp;$A$2&amp;$AU$1&amp;"C"&amp;$A21)="N/A",0,RTD("tos.rtd",,BL$2,"."&amp;$A$2&amp;$AU$1&amp;"C"&amp;$A21)))</f>
        <v>2.5962546963457071E-2</v>
      </c>
      <c r="BM21" s="3">
        <f ca="1">IF($BP$1=1,EA21,-IF(RTD("tos.rtd",,BM$2,"."&amp;$A$2&amp;$AU$1&amp;"P"&amp;$A21)="N/A",0,RTD("tos.rtd",,BM$2,"."&amp;$A$2&amp;$AU$1&amp;"P"&amp;$A21)))</f>
        <v>-2.6423228756343464E-2</v>
      </c>
      <c r="BN21" s="3">
        <f ca="1">IF($BP$1=1,EB21,IF(RTD("tos.rtd",,BN$2,"."&amp;$A$2&amp;$AW$1&amp;"C"&amp;$A21)="N/A",0,RTD("tos.rtd",,BN$2,"."&amp;$A$2&amp;$AW$1&amp;"C"&amp;$A21)))</f>
        <v>2.8802405041123733E-2</v>
      </c>
      <c r="BO21" s="3">
        <f ca="1">IF($BP$1=1,EC21,-IF(RTD("tos.rtd",,BO$2,"."&amp;$A$2&amp;$AW$1&amp;"P"&amp;$A21)="N/A",0,RTD("tos.rtd",,BO$2,"."&amp;$A$2&amp;$AW$1&amp;"P"&amp;$A21)))</f>
        <v>-2.9215433046898977E-2</v>
      </c>
      <c r="BQ21" s="3">
        <f t="shared" ca="1" si="37"/>
        <v>6057122.0692213699</v>
      </c>
      <c r="BR21" s="3" t="str">
        <f t="shared" ca="1" si="69"/>
        <v/>
      </c>
      <c r="BS21" s="3">
        <f t="shared" ca="1" si="38"/>
        <v>4444654.2148602083</v>
      </c>
      <c r="BT21" s="3" t="str">
        <f t="shared" ca="1" si="69"/>
        <v/>
      </c>
      <c r="BU21" s="3">
        <f t="shared" ca="1" si="39"/>
        <v>49531111.712808371</v>
      </c>
      <c r="BV21" s="3" t="str">
        <f t="shared" ref="BV21" ca="1" si="136">IF(AND(BU21&lt;0,BU20&gt;0), "Cruce -", IF(AND(BU21&gt;0,BU20&lt;0),"Cruce +", ""))</f>
        <v/>
      </c>
      <c r="BX21" s="3">
        <f t="shared" ca="1" si="40"/>
        <v>1464623421.0731208</v>
      </c>
      <c r="BY21" s="3" t="str">
        <f t="shared" ca="1" si="71"/>
        <v/>
      </c>
      <c r="BZ21" s="3">
        <f t="shared" ca="1" si="41"/>
        <v>114127432.77347726</v>
      </c>
      <c r="CA21" s="3" t="str">
        <f t="shared" ca="1" si="72"/>
        <v/>
      </c>
      <c r="CB21" s="3">
        <f t="shared" ca="1" si="42"/>
        <v>55132973.634694777</v>
      </c>
      <c r="CC21" s="3" t="str">
        <f t="shared" ca="1" si="73"/>
        <v/>
      </c>
      <c r="CD21" s="3">
        <f>IF(RTD("tos.rtd",,CD$2,"."&amp;$A$2&amp;$AS$1&amp;"C"&amp;$A21)="N/A",0,RTD("tos.rtd",,CD$2,"."&amp;$A$2&amp;$AS$1&amp;"C"&amp;$A21))</f>
        <v>0.01</v>
      </c>
      <c r="CE21" s="3">
        <f>-IF(RTD("tos.rtd",,CE$2,"."&amp;$A$2&amp;$AS$1&amp;"P"&amp;$A21)="N/A",0,RTD("tos.rtd",,CE$2,"."&amp;$A$2&amp;$AS$1&amp;"P"&amp;$A21))</f>
        <v>0.95</v>
      </c>
      <c r="CF21" s="3">
        <f>IF(RTD("tos.rtd",,CF$2,"."&amp;$A$2&amp;$AU$1&amp;"C"&amp;$A21)="N/A",0,RTD("tos.rtd",,CF$2,"."&amp;$A$2&amp;$AU$1&amp;"C"&amp;$A21))</f>
        <v>0.31</v>
      </c>
      <c r="CG21" s="3">
        <f>-IF(RTD("tos.rtd",,CG$2,"."&amp;$A$2&amp;$AU$1&amp;"P"&amp;$A21)="N/A",0,RTD("tos.rtd",,CG$2,"."&amp;$A$2&amp;$AU$1&amp;"P"&amp;$A21))</f>
        <v>0.69</v>
      </c>
      <c r="CH21" s="3">
        <f>IF(RTD("tos.rtd",,CH$2,"."&amp;$A$2&amp;$AW$1&amp;"C"&amp;$A21)="N/A",0,RTD("tos.rtd",,CH$2,"."&amp;$A$2&amp;$AW$1&amp;"C"&amp;$A21))</f>
        <v>0.39</v>
      </c>
      <c r="CI21" s="3">
        <f>-IF(RTD("tos.rtd",,CI$2,"."&amp;$A$2&amp;$AW$1&amp;"P"&amp;$A21)="N/A",0,RTD("tos.rtd",,CI$2,"."&amp;$A$2&amp;$AW$1&amp;"P"&amp;$A21))</f>
        <v>0.61</v>
      </c>
      <c r="CK21" s="3">
        <f t="shared" si="17"/>
        <v>-486250</v>
      </c>
      <c r="CL21" s="3"/>
      <c r="CM21" s="3">
        <f t="shared" si="18"/>
        <v>-195645</v>
      </c>
      <c r="CN21" s="3"/>
      <c r="CO21" s="3">
        <f t="shared" si="19"/>
        <v>-33007</v>
      </c>
      <c r="CP21" s="3">
        <f t="shared" si="43"/>
        <v>-714902</v>
      </c>
      <c r="CQ21" s="3">
        <f t="shared" si="44"/>
        <v>145388</v>
      </c>
      <c r="CR21" s="3"/>
      <c r="CS21" s="3">
        <f t="shared" si="20"/>
        <v>14159</v>
      </c>
      <c r="CT21" s="3"/>
      <c r="CU21" s="3">
        <f t="shared" si="21"/>
        <v>6163</v>
      </c>
      <c r="CV21" s="3">
        <f t="shared" si="45"/>
        <v>165710</v>
      </c>
      <c r="CW21" s="3">
        <f t="shared" ca="1" si="46"/>
        <v>60032887.996889949</v>
      </c>
      <c r="CX21" s="85" t="str">
        <f t="shared" ca="1" si="74"/>
        <v/>
      </c>
      <c r="CY21" s="3">
        <f t="shared" ca="1" si="47"/>
        <v>1633883827.481293</v>
      </c>
      <c r="CZ21" s="85" t="str">
        <f t="shared" ca="1" si="75"/>
        <v/>
      </c>
      <c r="DA21" s="3">
        <f>IF(RTD("tos.rtd",,DA$2,"."&amp;$A$2&amp;$AS$1&amp;"C"&amp;$A21)="N/A",0,RTD("tos.rtd",,DA$2,"."&amp;$A$2&amp;$AS$1&amp;"C"&amp;$A21))</f>
        <v>0.01</v>
      </c>
      <c r="DB21" s="3">
        <f>IF(RTD("tos.rtd",,DB$2,"."&amp;$A$2&amp;$AS$1&amp;"P"&amp;$A21)="N/A",0,RTD("tos.rtd",,DB$2,"."&amp;$A$2&amp;$AS$1&amp;"P"&amp;$A21))</f>
        <v>6.07</v>
      </c>
      <c r="DC21" s="3">
        <f>IF(RTD("tos.rtd",,DC$2,"."&amp;$A$2&amp;$AS$1&amp;"C"&amp;$A21)="N/A",0,RTD("tos.rtd",,DC$2,"."&amp;$A$2&amp;$AS$1&amp;"C"&amp;$A21))</f>
        <v>0.01</v>
      </c>
      <c r="DD21" s="3">
        <f>IF(RTD("tos.rtd",,DD$2,"."&amp;$A$2&amp;$AS$1&amp;"P"&amp;$A21)="N/A",0,RTD("tos.rtd",,DD$2,"."&amp;$A$2&amp;$AS$1&amp;"P"&amp;$A21))</f>
        <v>6.27</v>
      </c>
      <c r="DE21" s="3">
        <f>IF(RTD("tos.rtd",,DE$2,"."&amp;$A$2&amp;$AS$1&amp;"C"&amp;$A21)="N/A",0,RTD("tos.rtd",,DE$2,"."&amp;$A$2&amp;$AS$1&amp;"C"&amp;$A21))</f>
        <v>0</v>
      </c>
      <c r="DF21" s="3">
        <f>IF(RTD("tos.rtd",,DF$2,"."&amp;$A$2&amp;$AS$1&amp;"P"&amp;$A21)="N/A",0,RTD("tos.rtd",,DF$2,"."&amp;$A$2&amp;$AS$1&amp;"P"&amp;$A21))</f>
        <v>6.16</v>
      </c>
      <c r="DG21" s="86">
        <f t="shared" si="48"/>
        <v>6.2000000000000455</v>
      </c>
      <c r="DH21" s="3">
        <f t="shared" si="22"/>
        <v>0</v>
      </c>
      <c r="DI21" s="3">
        <f t="shared" si="49"/>
        <v>0</v>
      </c>
      <c r="DJ21" s="3">
        <f t="shared" si="50"/>
        <v>0</v>
      </c>
      <c r="DK21" s="3">
        <f t="shared" si="51"/>
        <v>0</v>
      </c>
      <c r="DL21" s="3">
        <f t="shared" si="52"/>
        <v>0</v>
      </c>
      <c r="DM21" s="3">
        <f t="shared" si="53"/>
        <v>0</v>
      </c>
      <c r="DN21" s="63" t="str">
        <f t="shared" si="54"/>
        <v>UNKNOWN</v>
      </c>
      <c r="DO21" s="63" t="str">
        <f t="shared" si="55"/>
        <v>UNKNOWN</v>
      </c>
      <c r="DP21" s="3">
        <f t="shared" si="56"/>
        <v>0</v>
      </c>
      <c r="DQ21" s="3">
        <f t="shared" si="57"/>
        <v>0</v>
      </c>
      <c r="DR21" s="3">
        <f t="shared" ca="1" si="58"/>
        <v>0</v>
      </c>
      <c r="DS21" s="3">
        <f t="shared" si="59"/>
        <v>0</v>
      </c>
      <c r="DT21" s="3">
        <f t="shared" si="60"/>
        <v>0</v>
      </c>
      <c r="DU21" s="3">
        <f t="shared" si="61"/>
        <v>0</v>
      </c>
      <c r="DV21" s="3">
        <f t="shared" si="62"/>
        <v>25710</v>
      </c>
      <c r="DW21" s="3">
        <f t="shared" si="23"/>
        <v>437</v>
      </c>
      <c r="DX21" s="3">
        <f t="shared" ca="1" si="24"/>
        <v>3.2663090563766581E-2</v>
      </c>
      <c r="DY21" s="3">
        <f t="shared" ca="1" si="25"/>
        <v>-3.9058028662502381E-2</v>
      </c>
      <c r="DZ21" s="3">
        <f t="shared" ca="1" si="26"/>
        <v>2.5962546963457071E-2</v>
      </c>
      <c r="EA21" s="3">
        <f t="shared" ca="1" si="27"/>
        <v>-2.6423228756343464E-2</v>
      </c>
      <c r="EB21" s="3">
        <f t="shared" ca="1" si="28"/>
        <v>2.8802405041123733E-2</v>
      </c>
      <c r="EC21" s="3">
        <f t="shared" ca="1" si="29"/>
        <v>-2.9215433046898977E-2</v>
      </c>
      <c r="EE21" s="59">
        <f t="shared" si="63"/>
        <v>0.5847</v>
      </c>
      <c r="EF21" s="59">
        <f t="shared" si="30"/>
        <v>0.77339999999999998</v>
      </c>
      <c r="EG21" s="59">
        <f t="shared" si="31"/>
        <v>0.23649999999999999</v>
      </c>
      <c r="EH21" s="59">
        <f t="shared" si="32"/>
        <v>0.23150000000000001</v>
      </c>
      <c r="EI21" s="59">
        <f t="shared" si="33"/>
        <v>0.20780000000000001</v>
      </c>
      <c r="EJ21" s="59">
        <f t="shared" si="34"/>
        <v>0.20399999999999999</v>
      </c>
      <c r="EL21" s="3" t="str">
        <f>RTD("tos.rtd",,EL$2,"."&amp;$A$2&amp;$AS$1&amp;"C"&amp;$A21)</f>
        <v>58.47%</v>
      </c>
      <c r="EM21" s="3" t="str">
        <f>RTD("tos.rtd",,EM$2,"."&amp;$A$2&amp;$AS$1&amp;"P"&amp;$A21)</f>
        <v>77.34%</v>
      </c>
      <c r="EN21" s="3" t="str">
        <f>RTD("tos.rtd",,EN$2,"."&amp;$A$2&amp;$AU$1&amp;"C"&amp;$A21)</f>
        <v>23.65%</v>
      </c>
      <c r="EO21" s="3" t="str">
        <f>RTD("tos.rtd",,EO$2,"."&amp;$A$2&amp;$AU$1&amp;"P"&amp;$A21)</f>
        <v>23.15%</v>
      </c>
      <c r="EP21" s="3" t="str">
        <f>RTD("tos.rtd",,EP$2,"."&amp;$A$2&amp;$AW$1&amp;"C"&amp;$A21)</f>
        <v>20.78%</v>
      </c>
      <c r="EQ21" s="3" t="str">
        <f>RTD("tos.rtd",,EQ$2,"."&amp;$A$2&amp;$AW$1&amp;"P"&amp;$A21)</f>
        <v>20.40%</v>
      </c>
      <c r="ES21" s="63" t="str">
        <f t="shared" si="64"/>
        <v>565,26147.00</v>
      </c>
      <c r="ET21" s="63" t="str">
        <f t="shared" ca="1" si="65"/>
        <v>565,1633883.83</v>
      </c>
      <c r="EU21" s="67">
        <v>562.66</v>
      </c>
      <c r="EV21" s="67" t="s">
        <v>187</v>
      </c>
      <c r="EW21" s="67">
        <v>484.19</v>
      </c>
      <c r="EX21" s="67" t="s">
        <v>188</v>
      </c>
      <c r="EY21" s="67">
        <v>5639.5</v>
      </c>
      <c r="EZ21" s="67" t="s">
        <v>189</v>
      </c>
      <c r="FA21" s="67">
        <v>19887.75</v>
      </c>
      <c r="FB21" s="67" t="s">
        <v>190</v>
      </c>
      <c r="FC21" s="67" t="s">
        <v>191</v>
      </c>
      <c r="FD21" s="67" t="s">
        <v>192</v>
      </c>
      <c r="FE21" s="67" t="s">
        <v>193</v>
      </c>
      <c r="FF21" s="67" t="s">
        <v>194</v>
      </c>
    </row>
    <row r="22" spans="1:162" s="63" customFormat="1" ht="13.5" thickBot="1" x14ac:dyDescent="0.25">
      <c r="A22" s="2">
        <f t="shared" si="66"/>
        <v>564</v>
      </c>
      <c r="B22" s="3">
        <f t="shared" si="9"/>
        <v>8694</v>
      </c>
      <c r="C22" s="3">
        <f t="shared" si="10"/>
        <v>3449</v>
      </c>
      <c r="D22" s="3">
        <f t="shared" si="11"/>
        <v>5437</v>
      </c>
      <c r="E22" s="3">
        <f t="shared" si="12"/>
        <v>17580</v>
      </c>
      <c r="F22" s="14">
        <f t="shared" si="13"/>
        <v>5677.0919828203296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>
        <v>-21383</v>
      </c>
      <c r="AN22" s="1">
        <v>-3261</v>
      </c>
      <c r="AO22" s="1">
        <v>564</v>
      </c>
      <c r="AP22" s="1">
        <v>211284</v>
      </c>
      <c r="AQ22" s="1">
        <v>-11897</v>
      </c>
      <c r="AR22" s="1"/>
      <c r="AS22" s="6">
        <f>IF(RTD("tos.rtd",,AS$2,"."&amp;$A$2&amp;$AS$1&amp;"C"&amp;$A22)="N/A",0,RTD("tos.rtd",,AS$2,"."&amp;$A$2&amp;$AS$1&amp;"C"&amp;$A22))</f>
        <v>4907</v>
      </c>
      <c r="AT22" s="7">
        <f>-IF(RTD("tos.rtd",,AT$2,"."&amp;$A$2&amp;$AS$1&amp;"P"&amp;$A22)="N/A",0,RTD("tos.rtd",,AT$2,"."&amp;$A$2&amp;$AS$1&amp;"P"&amp;$A22))</f>
        <v>-3787</v>
      </c>
      <c r="AU22" s="6">
        <f>IF(RTD("tos.rtd",,AU$2,"."&amp;$A$2&amp;$AU$1&amp;"C"&amp;$A22)="N/A",0,RTD("tos.rtd",,AU$2,"."&amp;$A$2&amp;$AU$1&amp;"C"&amp;$A22))</f>
        <v>1839</v>
      </c>
      <c r="AV22" s="7">
        <f>-IF(RTD("tos.rtd",,AV$2,"."&amp;$A$2&amp;$AU$1&amp;"P"&amp;$A22)="N/A",0,RTD("tos.rtd",,AV$2,"."&amp;$A$2&amp;$AU$1&amp;"P"&amp;$A22))</f>
        <v>-1610</v>
      </c>
      <c r="AW22" s="6">
        <f>IF(RTD("tos.rtd",,AW$2,"."&amp;$A$2&amp;$AW$1&amp;"C"&amp;$A22)="N/A",0,RTD("tos.rtd",,AW$2,"."&amp;$A$2&amp;$AW$1&amp;"C"&amp;$A22))</f>
        <v>3579</v>
      </c>
      <c r="AX22" s="7">
        <f>-IF(RTD("tos.rtd",,AX$2,"."&amp;$A$2&amp;$AW$1&amp;"P"&amp;$A22)="N/A",0,RTD("tos.rtd",,AX$2,"."&amp;$A$2&amp;$AW$1&amp;"P"&amp;$A22))</f>
        <v>-1858</v>
      </c>
      <c r="AY22" s="1">
        <f t="shared" si="67"/>
        <v>3070</v>
      </c>
      <c r="AZ22" s="8">
        <f t="shared" si="35"/>
        <v>564</v>
      </c>
      <c r="BA22" s="6">
        <f>IF(RTD("tos.rtd",,BA$2,"."&amp;$A$2&amp;$AS$1&amp;"C"&amp;$A22)="N/A",0,RTD("tos.rtd",,BA$2,"."&amp;$A$2&amp;$AS$1&amp;"C"&amp;$A22))</f>
        <v>211284</v>
      </c>
      <c r="BB22" s="7">
        <f>-IF(RTD("tos.rtd",,BB$2,"."&amp;$A$2&amp;$AS$1&amp;"P"&amp;$A22)="N/A",0,RTD("tos.rtd",,BB$2,"."&amp;$A$2&amp;$AS$1&amp;"P"&amp;$A22))</f>
        <v>-11897</v>
      </c>
      <c r="BC22" s="6">
        <f>IF(RTD("tos.rtd",,BC$2,"."&amp;$A$2&amp;$AU$1&amp;"C"&amp;$A22)="N/A",0,RTD("tos.rtd",,BC$2,"."&amp;$A$2&amp;$AU$1&amp;"C"&amp;$A22))</f>
        <v>3279</v>
      </c>
      <c r="BD22" s="7">
        <f>-IF(RTD("tos.rtd",,BD$2,"."&amp;$A$2&amp;$AU$1&amp;"P"&amp;$A22)="N/A",0,RTD("tos.rtd",,BD$2,"."&amp;$A$2&amp;$AU$1&amp;"P"&amp;$A22))</f>
        <v>-1487</v>
      </c>
      <c r="BE22" s="6">
        <f>IF(RTD("tos.rtd",,BE$2,"."&amp;$A$2&amp;$AW$1&amp;"C"&amp;$A22)="N/A",0,RTD("tos.rtd",,BE$2,"."&amp;$A$2&amp;$AW$1&amp;"C"&amp;$A22))</f>
        <v>2460</v>
      </c>
      <c r="BF22" s="83">
        <f>-IF(RTD("tos.rtd",,BF$2,"."&amp;$A$2&amp;$AW$1&amp;"P"&amp;$A22)="N/A",0,RTD("tos.rtd",,BF$2,"."&amp;$A$2&amp;$AW$1&amp;"P"&amp;$A22))</f>
        <v>-746</v>
      </c>
      <c r="BG22" s="32">
        <f ca="1">+Hoja2!Y23</f>
        <v>31175</v>
      </c>
      <c r="BH22" s="7">
        <f t="shared" ca="1" si="36"/>
        <v>234068</v>
      </c>
      <c r="BI22" s="8" t="str">
        <f t="shared" ref="BI22" ca="1" si="137">IF(AND(BH22&lt;0,BH21&gt;0), "Cruce -", IF(AND(BH22&gt;0,BH21&lt;0),"Cruce +", ""))</f>
        <v/>
      </c>
      <c r="BJ22" s="3">
        <f ca="1">IF($BP$1=1,DX22,IF(RTD("tos.rtd",,BJ$2,"."&amp;$A$2&amp;$AS$1&amp;"C"&amp;$A22)="N/A",0,RTD("tos.rtd",,BJ$2,"."&amp;$A$2&amp;$AS$1&amp;"C"&amp;$A22)))</f>
        <v>3.9770064242851559E-2</v>
      </c>
      <c r="BK22" s="3">
        <f ca="1">IF($BP$1=1,DY22,-IF(RTD("tos.rtd",,BK$2,"."&amp;$A$2&amp;$AS$1&amp;"P"&amp;$A22)="N/A",0,RTD("tos.rtd",,BK$2,"."&amp;$A$2&amp;$AS$1&amp;"P"&amp;$A22)))</f>
        <v>-4.6377769987289361E-2</v>
      </c>
      <c r="BL22" s="3">
        <f ca="1">IF($BP$1=1,DZ22,IF(RTD("tos.rtd",,BL$2,"."&amp;$A$2&amp;$AU$1&amp;"C"&amp;$A22)="N/A",0,RTD("tos.rtd",,BL$2,"."&amp;$A$2&amp;$AU$1&amp;"C"&amp;$A22)))</f>
        <v>2.6423669061815539E-2</v>
      </c>
      <c r="BM22" s="3">
        <f ca="1">IF($BP$1=1,EA22,-IF(RTD("tos.rtd",,BM$2,"."&amp;$A$2&amp;$AU$1&amp;"P"&amp;$A22)="N/A",0,RTD("tos.rtd",,BM$2,"."&amp;$A$2&amp;$AU$1&amp;"P"&amp;$A22)))</f>
        <v>-2.6920439836141129E-2</v>
      </c>
      <c r="BN22" s="3">
        <f ca="1">IF($BP$1=1,EB22,IF(RTD("tos.rtd",,BN$2,"."&amp;$A$2&amp;$AW$1&amp;"C"&amp;$A22)="N/A",0,RTD("tos.rtd",,BN$2,"."&amp;$A$2&amp;$AW$1&amp;"C"&amp;$A22)))</f>
        <v>2.9511422390982985E-2</v>
      </c>
      <c r="BO22" s="3">
        <f ca="1">IF($BP$1=1,EC22,-IF(RTD("tos.rtd",,BO$2,"."&amp;$A$2&amp;$AW$1&amp;"P"&amp;$A22)="N/A",0,RTD("tos.rtd",,BO$2,"."&amp;$A$2&amp;$AW$1&amp;"P"&amp;$A22)))</f>
        <v>-2.9982503033164784E-2</v>
      </c>
      <c r="BQ22" s="3">
        <f t="shared" ca="1" si="37"/>
        <v>6094981.1675222963</v>
      </c>
      <c r="BR22" s="3" t="str">
        <f t="shared" ca="1" si="69"/>
        <v/>
      </c>
      <c r="BS22" s="3">
        <f t="shared" ca="1" si="38"/>
        <v>1639732.2856578436</v>
      </c>
      <c r="BT22" s="3" t="str">
        <f t="shared" ca="1" si="69"/>
        <v/>
      </c>
      <c r="BU22" s="3">
        <f t="shared" ca="1" si="39"/>
        <v>15585983.543600656</v>
      </c>
      <c r="BV22" s="3" t="str">
        <f t="shared" ref="BV22" ca="1" si="138">IF(AND(BU22&lt;0,BU21&gt;0), "Cruce -", IF(AND(BU22&gt;0,BU21&lt;0),"Cruce +", ""))</f>
        <v/>
      </c>
      <c r="BX22" s="3">
        <f t="shared" ca="1" si="40"/>
        <v>2451540007.3558354</v>
      </c>
      <c r="BY22" s="3" t="str">
        <f t="shared" ca="1" si="71"/>
        <v/>
      </c>
      <c r="BZ22" s="3">
        <f t="shared" ca="1" si="41"/>
        <v>14555105.173343062</v>
      </c>
      <c r="CA22" s="3" t="str">
        <f t="shared" ca="1" si="72"/>
        <v/>
      </c>
      <c r="CB22" s="3">
        <f t="shared" ca="1" si="42"/>
        <v>15685050.87527639</v>
      </c>
      <c r="CC22" s="3" t="str">
        <f t="shared" ca="1" si="73"/>
        <v/>
      </c>
      <c r="CD22" s="3">
        <f>IF(RTD("tos.rtd",,CD$2,"."&amp;$A$2&amp;$AS$1&amp;"C"&amp;$A22)="N/A",0,RTD("tos.rtd",,CD$2,"."&amp;$A$2&amp;$AS$1&amp;"C"&amp;$A22))</f>
        <v>0.01</v>
      </c>
      <c r="CE22" s="3">
        <f>-IF(RTD("tos.rtd",,CE$2,"."&amp;$A$2&amp;$AS$1&amp;"P"&amp;$A22)="N/A",0,RTD("tos.rtd",,CE$2,"."&amp;$A$2&amp;$AS$1&amp;"P"&amp;$A22))</f>
        <v>0.95</v>
      </c>
      <c r="CF22" s="3">
        <f>IF(RTD("tos.rtd",,CF$2,"."&amp;$A$2&amp;$AU$1&amp;"C"&amp;$A22)="N/A",0,RTD("tos.rtd",,CF$2,"."&amp;$A$2&amp;$AU$1&amp;"C"&amp;$A22))</f>
        <v>0.34</v>
      </c>
      <c r="CG22" s="3">
        <f>-IF(RTD("tos.rtd",,CG$2,"."&amp;$A$2&amp;$AU$1&amp;"P"&amp;$A22)="N/A",0,RTD("tos.rtd",,CG$2,"."&amp;$A$2&amp;$AU$1&amp;"P"&amp;$A22))</f>
        <v>0.66</v>
      </c>
      <c r="CH22" s="3">
        <f>IF(RTD("tos.rtd",,CH$2,"."&amp;$A$2&amp;$AW$1&amp;"C"&amp;$A22)="N/A",0,RTD("tos.rtd",,CH$2,"."&amp;$A$2&amp;$AW$1&amp;"C"&amp;$A22))</f>
        <v>0.41</v>
      </c>
      <c r="CI22" s="3">
        <f>-IF(RTD("tos.rtd",,CI$2,"."&amp;$A$2&amp;$AW$1&amp;"P"&amp;$A22)="N/A",0,RTD("tos.rtd",,CI$2,"."&amp;$A$2&amp;$AW$1&amp;"P"&amp;$A22))</f>
        <v>0.59</v>
      </c>
      <c r="CK22" s="3">
        <f t="shared" si="17"/>
        <v>-354857.99999999994</v>
      </c>
      <c r="CL22" s="3"/>
      <c r="CM22" s="3">
        <f t="shared" si="18"/>
        <v>-43734.000000000015</v>
      </c>
      <c r="CN22" s="3"/>
      <c r="CO22" s="3">
        <f t="shared" si="19"/>
        <v>37117</v>
      </c>
      <c r="CP22" s="3">
        <f t="shared" si="43"/>
        <v>-361474.99999999994</v>
      </c>
      <c r="CQ22" s="3">
        <f t="shared" si="44"/>
        <v>199387</v>
      </c>
      <c r="CR22" s="3"/>
      <c r="CS22" s="3">
        <f t="shared" si="20"/>
        <v>1792</v>
      </c>
      <c r="CT22" s="3"/>
      <c r="CU22" s="3">
        <f t="shared" si="21"/>
        <v>1714</v>
      </c>
      <c r="CV22" s="3">
        <f t="shared" si="45"/>
        <v>202893</v>
      </c>
      <c r="CW22" s="3">
        <f t="shared" ca="1" si="46"/>
        <v>23320696.996780798</v>
      </c>
      <c r="CX22" s="85" t="str">
        <f t="shared" ca="1" si="74"/>
        <v/>
      </c>
      <c r="CY22" s="3">
        <f t="shared" ca="1" si="47"/>
        <v>2481780163.4044552</v>
      </c>
      <c r="CZ22" s="85" t="str">
        <f t="shared" ca="1" si="75"/>
        <v/>
      </c>
      <c r="DA22" s="3">
        <f>IF(RTD("tos.rtd",,DA$2,"."&amp;$A$2&amp;$AS$1&amp;"C"&amp;$A22)="N/A",0,RTD("tos.rtd",,DA$2,"."&amp;$A$2&amp;$AS$1&amp;"C"&amp;$A22))</f>
        <v>0.01</v>
      </c>
      <c r="DB22" s="3">
        <f>IF(RTD("tos.rtd",,DB$2,"."&amp;$A$2&amp;$AS$1&amp;"P"&amp;$A22)="N/A",0,RTD("tos.rtd",,DB$2,"."&amp;$A$2&amp;$AS$1&amp;"P"&amp;$A22))</f>
        <v>5.19</v>
      </c>
      <c r="DC22" s="3">
        <f>IF(RTD("tos.rtd",,DC$2,"."&amp;$A$2&amp;$AS$1&amp;"C"&amp;$A22)="N/A",0,RTD("tos.rtd",,DC$2,"."&amp;$A$2&amp;$AS$1&amp;"C"&amp;$A22))</f>
        <v>0.01</v>
      </c>
      <c r="DD22" s="3">
        <f>IF(RTD("tos.rtd",,DD$2,"."&amp;$A$2&amp;$AS$1&amp;"P"&amp;$A22)="N/A",0,RTD("tos.rtd",,DD$2,"."&amp;$A$2&amp;$AS$1&amp;"P"&amp;$A22))</f>
        <v>5.28</v>
      </c>
      <c r="DE22" s="3">
        <f>IF(RTD("tos.rtd",,DE$2,"."&amp;$A$2&amp;$AS$1&amp;"C"&amp;$A22)="N/A",0,RTD("tos.rtd",,DE$2,"."&amp;$A$2&amp;$AS$1&amp;"C"&amp;$A22))</f>
        <v>0</v>
      </c>
      <c r="DF22" s="3">
        <f>IF(RTD("tos.rtd",,DF$2,"."&amp;$A$2&amp;$AS$1&amp;"P"&amp;$A22)="N/A",0,RTD("tos.rtd",,DF$2,"."&amp;$A$2&amp;$AS$1&amp;"P"&amp;$A22))</f>
        <v>5.14</v>
      </c>
      <c r="DG22" s="86">
        <f t="shared" si="48"/>
        <v>5.2000000000000455</v>
      </c>
      <c r="DH22" s="3">
        <f t="shared" si="22"/>
        <v>0</v>
      </c>
      <c r="DI22" s="3">
        <f t="shared" si="49"/>
        <v>0</v>
      </c>
      <c r="DJ22" s="3">
        <f t="shared" si="50"/>
        <v>0</v>
      </c>
      <c r="DK22" s="3">
        <f t="shared" si="51"/>
        <v>0</v>
      </c>
      <c r="DL22" s="3">
        <f t="shared" si="52"/>
        <v>0</v>
      </c>
      <c r="DM22" s="3">
        <f t="shared" si="53"/>
        <v>0</v>
      </c>
      <c r="DN22" s="63" t="str">
        <f t="shared" si="54"/>
        <v>UNKNOWN</v>
      </c>
      <c r="DO22" s="63" t="str">
        <f t="shared" si="55"/>
        <v>UNKNOWN</v>
      </c>
      <c r="DP22" s="3">
        <f t="shared" si="56"/>
        <v>0</v>
      </c>
      <c r="DQ22" s="3">
        <f t="shared" si="57"/>
        <v>0</v>
      </c>
      <c r="DR22" s="3">
        <f t="shared" ca="1" si="58"/>
        <v>0</v>
      </c>
      <c r="DS22" s="3">
        <f t="shared" si="59"/>
        <v>0</v>
      </c>
      <c r="DT22" s="3">
        <f t="shared" si="60"/>
        <v>0</v>
      </c>
      <c r="DU22" s="3">
        <f t="shared" si="61"/>
        <v>0</v>
      </c>
      <c r="DV22" s="3">
        <f t="shared" si="62"/>
        <v>-21383</v>
      </c>
      <c r="DW22" s="3">
        <f t="shared" si="23"/>
        <v>-3261</v>
      </c>
      <c r="DX22" s="3">
        <f t="shared" ca="1" si="24"/>
        <v>3.9770064242851559E-2</v>
      </c>
      <c r="DY22" s="3">
        <f t="shared" ca="1" si="25"/>
        <v>-4.6377769987289361E-2</v>
      </c>
      <c r="DZ22" s="3">
        <f t="shared" ca="1" si="26"/>
        <v>2.6423669061815539E-2</v>
      </c>
      <c r="EA22" s="3">
        <f t="shared" ca="1" si="27"/>
        <v>-2.6920439836141129E-2</v>
      </c>
      <c r="EB22" s="3">
        <f t="shared" ca="1" si="28"/>
        <v>2.9511422390982985E-2</v>
      </c>
      <c r="EC22" s="3">
        <f t="shared" ca="1" si="29"/>
        <v>-2.9982503033164784E-2</v>
      </c>
      <c r="EE22" s="59">
        <f t="shared" si="63"/>
        <v>0.501</v>
      </c>
      <c r="EF22" s="59">
        <f t="shared" si="30"/>
        <v>0.64239999999999997</v>
      </c>
      <c r="EG22" s="59">
        <f t="shared" si="31"/>
        <v>0.2387</v>
      </c>
      <c r="EH22" s="59">
        <f t="shared" si="32"/>
        <v>0.23369999999999999</v>
      </c>
      <c r="EI22" s="59">
        <f t="shared" si="33"/>
        <v>0.21010000000000001</v>
      </c>
      <c r="EJ22" s="59">
        <f t="shared" si="34"/>
        <v>0.20619999999999999</v>
      </c>
      <c r="EL22" s="3" t="str">
        <f>RTD("tos.rtd",,EL$2,"."&amp;$A$2&amp;$AS$1&amp;"C"&amp;$A22)</f>
        <v>50.10%</v>
      </c>
      <c r="EM22" s="3" t="str">
        <f>RTD("tos.rtd",,EM$2,"."&amp;$A$2&amp;$AS$1&amp;"P"&amp;$A22)</f>
        <v>64.24%</v>
      </c>
      <c r="EN22" s="3" t="str">
        <f>RTD("tos.rtd",,EN$2,"."&amp;$A$2&amp;$AU$1&amp;"C"&amp;$A22)</f>
        <v>23.87%</v>
      </c>
      <c r="EO22" s="3" t="str">
        <f>RTD("tos.rtd",,EO$2,"."&amp;$A$2&amp;$AU$1&amp;"P"&amp;$A22)</f>
        <v>23.37%</v>
      </c>
      <c r="EP22" s="3" t="str">
        <f>RTD("tos.rtd",,EP$2,"."&amp;$A$2&amp;$AW$1&amp;"C"&amp;$A22)</f>
        <v>21.01%</v>
      </c>
      <c r="EQ22" s="3" t="str">
        <f>RTD("tos.rtd",,EQ$2,"."&amp;$A$2&amp;$AW$1&amp;"P"&amp;$A22)</f>
        <v>20.62%</v>
      </c>
      <c r="ES22" s="63" t="str">
        <f t="shared" si="64"/>
        <v>564,-24644.00</v>
      </c>
      <c r="ET22" s="63" t="str">
        <f t="shared" ca="1" si="65"/>
        <v>564,2481780.16</v>
      </c>
      <c r="EU22" s="67">
        <v>562.5</v>
      </c>
      <c r="EV22" s="67" t="s">
        <v>195</v>
      </c>
      <c r="EW22" s="67">
        <v>484.06</v>
      </c>
      <c r="EX22" s="67" t="s">
        <v>196</v>
      </c>
      <c r="EY22" s="67">
        <v>5638.5</v>
      </c>
      <c r="EZ22" s="67" t="s">
        <v>197</v>
      </c>
      <c r="FA22" s="67">
        <v>19881.5</v>
      </c>
      <c r="FB22" s="67" t="s">
        <v>198</v>
      </c>
      <c r="FC22" s="67" t="s">
        <v>199</v>
      </c>
      <c r="FD22" s="67" t="s">
        <v>200</v>
      </c>
      <c r="FE22" s="67" t="s">
        <v>201</v>
      </c>
      <c r="FF22" s="67" t="s">
        <v>202</v>
      </c>
    </row>
    <row r="23" spans="1:162" s="63" customFormat="1" ht="13.5" thickBot="1" x14ac:dyDescent="0.25">
      <c r="A23" s="2">
        <f t="shared" si="66"/>
        <v>563</v>
      </c>
      <c r="B23" s="3">
        <f t="shared" ref="B23:B29" si="139">+IF($A$1="ABS",AS23-AT23,AS23+AT23)</f>
        <v>16749</v>
      </c>
      <c r="C23" s="3">
        <f t="shared" ref="C23:C29" si="140">+IF($A$1="ABS",AU23-AV23,AU23+AV23)</f>
        <v>3943</v>
      </c>
      <c r="D23" s="3">
        <f t="shared" ref="D23:D29" si="141">+IF($A$1="ABS",AW23-AX23,AW23+AX23)</f>
        <v>6960</v>
      </c>
      <c r="E23" s="3">
        <f t="shared" ref="E23:E29" si="142">SUM(B23:D23)</f>
        <v>27652</v>
      </c>
      <c r="F23" s="4">
        <f t="shared" ref="F23:F29" si="143">+$F$3/$A$3*A23</f>
        <v>5667.0262168933432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>
        <v>8714</v>
      </c>
      <c r="AN23" s="1">
        <v>-3521</v>
      </c>
      <c r="AO23" s="1">
        <v>563</v>
      </c>
      <c r="AP23" s="1">
        <v>292352</v>
      </c>
      <c r="AQ23" s="1">
        <v>-27953</v>
      </c>
      <c r="AR23" s="1"/>
      <c r="AS23" s="6">
        <f>IF(RTD("tos.rtd",,AS$2,"."&amp;$A$2&amp;$AS$1&amp;"C"&amp;$A23)="N/A",0,RTD("tos.rtd",,AS$2,"."&amp;$A$2&amp;$AS$1&amp;"C"&amp;$A23))</f>
        <v>9934</v>
      </c>
      <c r="AT23" s="7">
        <f>-IF(RTD("tos.rtd",,AT$2,"."&amp;$A$2&amp;$AS$1&amp;"P"&amp;$A23)="N/A",0,RTD("tos.rtd",,AT$2,"."&amp;$A$2&amp;$AS$1&amp;"P"&amp;$A23))</f>
        <v>-6815</v>
      </c>
      <c r="AU23" s="6">
        <f>IF(RTD("tos.rtd",,AU$2,"."&amp;$A$2&amp;$AU$1&amp;"C"&amp;$A23)="N/A",0,RTD("tos.rtd",,AU$2,"."&amp;$A$2&amp;$AU$1&amp;"C"&amp;$A23))</f>
        <v>1491</v>
      </c>
      <c r="AV23" s="7">
        <f>-IF(RTD("tos.rtd",,AV$2,"."&amp;$A$2&amp;$AU$1&amp;"P"&amp;$A23)="N/A",0,RTD("tos.rtd",,AV$2,"."&amp;$A$2&amp;$AU$1&amp;"P"&amp;$A23))</f>
        <v>-2452</v>
      </c>
      <c r="AW23" s="6">
        <f>IF(RTD("tos.rtd",,AW$2,"."&amp;$A$2&amp;$AW$1&amp;"C"&amp;$A23)="N/A",0,RTD("tos.rtd",,AW$2,"."&amp;$A$2&amp;$AW$1&amp;"C"&amp;$A23))</f>
        <v>4567</v>
      </c>
      <c r="AX23" s="7">
        <f>-IF(RTD("tos.rtd",,AX$2,"."&amp;$A$2&amp;$AW$1&amp;"P"&amp;$A23)="N/A",0,RTD("tos.rtd",,AX$2,"."&amp;$A$2&amp;$AW$1&amp;"P"&amp;$A23))</f>
        <v>-2393</v>
      </c>
      <c r="AY23" s="1">
        <f t="shared" ref="AY23:AY29" si="144">SUM(AS23:AX23)</f>
        <v>4332</v>
      </c>
      <c r="AZ23" s="8">
        <f t="shared" si="35"/>
        <v>563</v>
      </c>
      <c r="BA23" s="6">
        <f>IF(RTD("tos.rtd",,BA$2,"."&amp;$A$2&amp;$AS$1&amp;"C"&amp;$A23)="N/A",0,RTD("tos.rtd",,BA$2,"."&amp;$A$2&amp;$AS$1&amp;"C"&amp;$A23))</f>
        <v>292382</v>
      </c>
      <c r="BB23" s="7">
        <f>-IF(RTD("tos.rtd",,BB$2,"."&amp;$A$2&amp;$AS$1&amp;"P"&amp;$A23)="N/A",0,RTD("tos.rtd",,BB$2,"."&amp;$A$2&amp;$AS$1&amp;"P"&amp;$A23))</f>
        <v>-27953</v>
      </c>
      <c r="BC23" s="6">
        <f>IF(RTD("tos.rtd",,BC$2,"."&amp;$A$2&amp;$AU$1&amp;"C"&amp;$A23)="N/A",0,RTD("tos.rtd",,BC$2,"."&amp;$A$2&amp;$AU$1&amp;"C"&amp;$A23))</f>
        <v>4884</v>
      </c>
      <c r="BD23" s="7">
        <f>-IF(RTD("tos.rtd",,BD$2,"."&amp;$A$2&amp;$AU$1&amp;"P"&amp;$A23)="N/A",0,RTD("tos.rtd",,BD$2,"."&amp;$A$2&amp;$AU$1&amp;"P"&amp;$A23))</f>
        <v>-2395</v>
      </c>
      <c r="BE23" s="6">
        <f>IF(RTD("tos.rtd",,BE$2,"."&amp;$A$2&amp;$AW$1&amp;"C"&amp;$A23)="N/A",0,RTD("tos.rtd",,BE$2,"."&amp;$A$2&amp;$AW$1&amp;"C"&amp;$A23))</f>
        <v>2113</v>
      </c>
      <c r="BF23" s="83">
        <f>-IF(RTD("tos.rtd",,BF$2,"."&amp;$A$2&amp;$AW$1&amp;"P"&amp;$A23)="N/A",0,RTD("tos.rtd",,BF$2,"."&amp;$A$2&amp;$AW$1&amp;"P"&amp;$A23))</f>
        <v>-1649</v>
      </c>
      <c r="BG23" s="32">
        <f ca="1">+Hoja2!Y24</f>
        <v>34083</v>
      </c>
      <c r="BH23" s="7">
        <f t="shared" ca="1" si="36"/>
        <v>301465</v>
      </c>
      <c r="BI23" s="8" t="str">
        <f t="shared" ref="BI23" ca="1" si="145">IF(AND(BH23&lt;0,BH22&gt;0), "Cruce -", IF(AND(BH23&gt;0,BH22&lt;0),"Cruce +", ""))</f>
        <v/>
      </c>
      <c r="BJ23" s="3">
        <f ca="1">IF($BP$1=1,DX23,IF(RTD("tos.rtd",,BJ$2,"."&amp;$A$2&amp;$AS$1&amp;"C"&amp;$A23)="N/A",0,RTD("tos.rtd",,BJ$2,"."&amp;$A$2&amp;$AS$1&amp;"C"&amp;$A23)))</f>
        <v>5.044486872669595E-2</v>
      </c>
      <c r="BK23" s="3">
        <f ca="1">IF($BP$1=1,DY23,-IF(RTD("tos.rtd",,BK$2,"."&amp;$A$2&amp;$AS$1&amp;"P"&amp;$A23)="N/A",0,RTD("tos.rtd",,BK$2,"."&amp;$A$2&amp;$AS$1&amp;"P"&amp;$A23)))</f>
        <v>-5.7917109410831835E-2</v>
      </c>
      <c r="BL23" s="3">
        <f ca="1">IF($BP$1=1,DZ23,IF(RTD("tos.rtd",,BL$2,"."&amp;$A$2&amp;$AU$1&amp;"C"&amp;$A23)="N/A",0,RTD("tos.rtd",,BL$2,"."&amp;$A$2&amp;$AU$1&amp;"C"&amp;$A23)))</f>
        <v>2.6702097289452536E-2</v>
      </c>
      <c r="BM23" s="3">
        <f ca="1">IF($BP$1=1,EA23,-IF(RTD("tos.rtd",,BM$2,"."&amp;$A$2&amp;$AU$1&amp;"P"&amp;$A23)="N/A",0,RTD("tos.rtd",,BM$2,"."&amp;$A$2&amp;$AU$1&amp;"P"&amp;$A23)))</f>
        <v>-2.7288435709536759E-2</v>
      </c>
      <c r="BN23" s="3">
        <f ca="1">IF($BP$1=1,EB23,IF(RTD("tos.rtd",,BN$2,"."&amp;$A$2&amp;$AW$1&amp;"C"&amp;$A23)="N/A",0,RTD("tos.rtd",,BN$2,"."&amp;$A$2&amp;$AW$1&amp;"C"&amp;$A23)))</f>
        <v>3.001410037814908E-2</v>
      </c>
      <c r="BO23" s="3">
        <f ca="1">IF($BP$1=1,EC23,-IF(RTD("tos.rtd",,BO$2,"."&amp;$A$2&amp;$AW$1&amp;"P"&amp;$A23)="N/A",0,RTD("tos.rtd",,BO$2,"."&amp;$A$2&amp;$AW$1&amp;"P"&amp;$A23)))</f>
        <v>-3.054739068408829E-2</v>
      </c>
      <c r="BQ23" s="3">
        <f t="shared" ref="BQ23:BQ29" ca="1" si="146">+$A$3*$A$3*AS23*BJ23-$A$3*$A$3*AT23*BK23</f>
        <v>33228633.570567966</v>
      </c>
      <c r="BR23" s="3" t="str">
        <f t="shared" ca="1" si="69"/>
        <v/>
      </c>
      <c r="BS23" s="3">
        <f t="shared" ref="BS23:BS29" ca="1" si="147">+$A$3*$A$3*AU23*BL23-$A$3*$A$3*AV23*BM23</f>
        <v>-8461682.4145276677</v>
      </c>
      <c r="BT23" s="3" t="str">
        <f t="shared" ca="1" si="69"/>
        <v>Cruce -</v>
      </c>
      <c r="BU23" s="3">
        <f t="shared" ref="BU23:BU29" ca="1" si="148">+$A$3*$A$3*AW23*BN23-$A$3*$A$3*AX23*BO23</f>
        <v>19976510.63507434</v>
      </c>
      <c r="BV23" s="3" t="str">
        <f t="shared" ref="BV23" ca="1" si="149">IF(AND(BU23&lt;0,BU22&gt;0), "Cruce -", IF(AND(BU23&gt;0,BU22&lt;0),"Cruce +", ""))</f>
        <v/>
      </c>
      <c r="BX23" s="3">
        <f t="shared" ref="BX23:BX29" ca="1" si="150">+$A$3*$A$3*BA23*BJ23-$A$3*$A$3*BB23*BK23</f>
        <v>4100007212.8497615</v>
      </c>
      <c r="BY23" s="3" t="str">
        <f t="shared" ca="1" si="71"/>
        <v/>
      </c>
      <c r="BZ23" s="3">
        <f t="shared" ref="BZ23:BZ29" ca="1" si="151">+$A$3*$A$3*BC23*BL23-$A$3*$A$3*BD23*BM23</f>
        <v>20314607.102624081</v>
      </c>
      <c r="CA23" s="3" t="str">
        <f t="shared" ca="1" si="72"/>
        <v/>
      </c>
      <c r="CB23" s="3">
        <f t="shared" ref="CB23:CB29" ca="1" si="152">+$A$3*$A$3*BE23*BN23-$A$3*$A$3*BF23*BO23</f>
        <v>4074068.6781097222</v>
      </c>
      <c r="CC23" s="3" t="str">
        <f t="shared" ca="1" si="73"/>
        <v/>
      </c>
      <c r="CD23" s="3">
        <f>IF(RTD("tos.rtd",,CD$2,"."&amp;$A$2&amp;$AS$1&amp;"C"&amp;$A23)="N/A",0,RTD("tos.rtd",,CD$2,"."&amp;$A$2&amp;$AS$1&amp;"C"&amp;$A23))</f>
        <v>0.01</v>
      </c>
      <c r="CE23" s="3">
        <f>-IF(RTD("tos.rtd",,CE$2,"."&amp;$A$2&amp;$AS$1&amp;"P"&amp;$A23)="N/A",0,RTD("tos.rtd",,CE$2,"."&amp;$A$2&amp;$AS$1&amp;"P"&amp;$A23))</f>
        <v>0.95</v>
      </c>
      <c r="CF23" s="3">
        <f>IF(RTD("tos.rtd",,CF$2,"."&amp;$A$2&amp;$AU$1&amp;"C"&amp;$A23)="N/A",0,RTD("tos.rtd",,CF$2,"."&amp;$A$2&amp;$AU$1&amp;"C"&amp;$A23))</f>
        <v>0.37</v>
      </c>
      <c r="CG23" s="3">
        <f>-IF(RTD("tos.rtd",,CG$2,"."&amp;$A$2&amp;$AU$1&amp;"P"&amp;$A23)="N/A",0,RTD("tos.rtd",,CG$2,"."&amp;$A$2&amp;$AU$1&amp;"P"&amp;$A23))</f>
        <v>0.63</v>
      </c>
      <c r="CH23" s="3">
        <f>IF(RTD("tos.rtd",,CH$2,"."&amp;$A$2&amp;$AW$1&amp;"C"&amp;$A23)="N/A",0,RTD("tos.rtd",,CH$2,"."&amp;$A$2&amp;$AW$1&amp;"C"&amp;$A23))</f>
        <v>0.43</v>
      </c>
      <c r="CI23" s="3">
        <f>-IF(RTD("tos.rtd",,CI$2,"."&amp;$A$2&amp;$AW$1&amp;"P"&amp;$A23)="N/A",0,RTD("tos.rtd",,CI$2,"."&amp;$A$2&amp;$AW$1&amp;"P"&amp;$A23))</f>
        <v>0.56999999999999995</v>
      </c>
      <c r="CK23" s="3">
        <f t="shared" ref="CK23:CK29" si="153">+AS23*CD23*100+AT23*CE23*100</f>
        <v>-637491</v>
      </c>
      <c r="CL23" s="3"/>
      <c r="CM23" s="3">
        <f t="shared" ref="CM23:CM29" si="154">+AU23*CF23*100+AV23*CG23*100</f>
        <v>-99309</v>
      </c>
      <c r="CN23" s="3"/>
      <c r="CO23" s="3">
        <f t="shared" ref="CO23:CO29" si="155">+AW23*CH23*100+AX23*CI23*100</f>
        <v>59980</v>
      </c>
      <c r="CP23" s="3">
        <f t="shared" ref="CP23:CP29" si="156">+CK23+CM23+CO23</f>
        <v>-676820</v>
      </c>
      <c r="CQ23" s="3">
        <f t="shared" ref="CQ23:CQ29" si="157">+BA23+BB23</f>
        <v>264429</v>
      </c>
      <c r="CR23" s="3"/>
      <c r="CS23" s="3">
        <f t="shared" ref="CS23:CS29" si="158">+BC23+BD23</f>
        <v>2489</v>
      </c>
      <c r="CT23" s="3"/>
      <c r="CU23" s="3">
        <f t="shared" ref="CU23:CU29" si="159">+BE23+BF23</f>
        <v>464</v>
      </c>
      <c r="CV23" s="3">
        <f t="shared" ref="CV23:CV29" si="160">+CQ23+CS23+CU23</f>
        <v>267382</v>
      </c>
      <c r="CW23" s="3">
        <f t="shared" ref="CW23:CW29" ca="1" si="161">+BQ23+BS23+BU23</f>
        <v>44743461.791114636</v>
      </c>
      <c r="CX23" s="85" t="str">
        <f t="shared" ca="1" si="74"/>
        <v/>
      </c>
      <c r="CY23" s="3">
        <f t="shared" ref="CY23:CY29" ca="1" si="162">+BX23+BZ23+CB23</f>
        <v>4124395888.6304951</v>
      </c>
      <c r="CZ23" s="85" t="str">
        <f t="shared" ca="1" si="75"/>
        <v/>
      </c>
      <c r="DA23" s="3">
        <f>IF(RTD("tos.rtd",,DA$2,"."&amp;$A$2&amp;$AS$1&amp;"C"&amp;$A23)="N/A",0,RTD("tos.rtd",,DA$2,"."&amp;$A$2&amp;$AS$1&amp;"C"&amp;$A23))</f>
        <v>0.01</v>
      </c>
      <c r="DB23" s="3">
        <f>IF(RTD("tos.rtd",,DB$2,"."&amp;$A$2&amp;$AS$1&amp;"P"&amp;$A23)="N/A",0,RTD("tos.rtd",,DB$2,"."&amp;$A$2&amp;$AS$1&amp;"P"&amp;$A23))</f>
        <v>4.0999999999999996</v>
      </c>
      <c r="DC23" s="3">
        <f>IF(RTD("tos.rtd",,DC$2,"."&amp;$A$2&amp;$AS$1&amp;"C"&amp;$A23)="N/A",0,RTD("tos.rtd",,DC$2,"."&amp;$A$2&amp;$AS$1&amp;"C"&amp;$A23))</f>
        <v>0.01</v>
      </c>
      <c r="DD23" s="3">
        <f>IF(RTD("tos.rtd",,DD$2,"."&amp;$A$2&amp;$AS$1&amp;"P"&amp;$A23)="N/A",0,RTD("tos.rtd",,DD$2,"."&amp;$A$2&amp;$AS$1&amp;"P"&amp;$A23))</f>
        <v>4.2699999999999996</v>
      </c>
      <c r="DE23" s="3">
        <f>IF(RTD("tos.rtd",,DE$2,"."&amp;$A$2&amp;$AS$1&amp;"C"&amp;$A23)="N/A",0,RTD("tos.rtd",,DE$2,"."&amp;$A$2&amp;$AS$1&amp;"C"&amp;$A23))</f>
        <v>0</v>
      </c>
      <c r="DF23" s="3">
        <f>IF(RTD("tos.rtd",,DF$2,"."&amp;$A$2&amp;$AS$1&amp;"P"&amp;$A23)="N/A",0,RTD("tos.rtd",,DF$2,"."&amp;$A$2&amp;$AS$1&amp;"P"&amp;$A23))</f>
        <v>4.17</v>
      </c>
      <c r="DG23" s="86">
        <f t="shared" si="48"/>
        <v>4.2000000000000455</v>
      </c>
      <c r="DH23" s="3">
        <f t="shared" ref="DH23:DH29" si="163">((DA23-DE23)/(DC23-DE23))*(BA23-AP23)</f>
        <v>30</v>
      </c>
      <c r="DI23" s="3">
        <f t="shared" ref="DI23:DI29" si="164">((DB23-DF23)/(DD23-DF23))*(BB23-AQ23)</f>
        <v>0</v>
      </c>
      <c r="DJ23" s="3">
        <f t="shared" ref="DJ23:DJ29" si="165">IF(DA23&gt;=(DE23+(DC23-DE23)*0.6),(BA23-AP23),IF(DA23&lt;=(DE23+(DC23-DE23)*0.4),-(BA23-AP23),0))</f>
        <v>30</v>
      </c>
      <c r="DK23" s="3">
        <f t="shared" si="51"/>
        <v>0</v>
      </c>
      <c r="DL23" s="3">
        <f t="shared" si="52"/>
        <v>30</v>
      </c>
      <c r="DM23" s="3">
        <f t="shared" si="53"/>
        <v>30</v>
      </c>
      <c r="DN23" s="63" t="str">
        <f t="shared" si="54"/>
        <v>BUY</v>
      </c>
      <c r="DO23" s="63" t="str">
        <f t="shared" si="55"/>
        <v>UNKNOWN</v>
      </c>
      <c r="DP23" s="3">
        <f t="shared" si="56"/>
        <v>0.3</v>
      </c>
      <c r="DQ23" s="3">
        <f t="shared" si="57"/>
        <v>0.3</v>
      </c>
      <c r="DR23" s="3">
        <f t="shared" ca="1" si="58"/>
        <v>1.5133460618008785</v>
      </c>
      <c r="DS23" s="3">
        <f t="shared" si="59"/>
        <v>0.3</v>
      </c>
      <c r="DT23" s="3">
        <f t="shared" si="60"/>
        <v>30</v>
      </c>
      <c r="DU23" s="3">
        <f t="shared" si="61"/>
        <v>0</v>
      </c>
      <c r="DV23" s="3">
        <f t="shared" si="62"/>
        <v>8744</v>
      </c>
      <c r="DW23" s="3">
        <f t="shared" si="23"/>
        <v>-3521</v>
      </c>
      <c r="DX23" s="3">
        <f t="shared" ca="1" si="24"/>
        <v>5.044486872669595E-2</v>
      </c>
      <c r="DY23" s="3">
        <f t="shared" ca="1" si="25"/>
        <v>-5.7917109410831835E-2</v>
      </c>
      <c r="DZ23" s="3">
        <f t="shared" ca="1" si="26"/>
        <v>2.6702097289452536E-2</v>
      </c>
      <c r="EA23" s="3">
        <f t="shared" ca="1" si="27"/>
        <v>-2.7288435709536759E-2</v>
      </c>
      <c r="EB23" s="3">
        <f t="shared" ca="1" si="28"/>
        <v>3.001410037814908E-2</v>
      </c>
      <c r="EC23" s="3">
        <f t="shared" ca="1" si="29"/>
        <v>-3.054739068408829E-2</v>
      </c>
      <c r="EE23" s="59">
        <f t="shared" ref="EE23:EE29" si="166">IFERROR(VALUE(IF(OR(EL23="--",EL23="0.00%"),$EE$1,EL23)),$EE$1)</f>
        <v>0.41549999999999998</v>
      </c>
      <c r="EF23" s="59">
        <f t="shared" ref="EF23:EF29" si="167">IFERROR(VALUE(IF(OR(EM23="--",EM23="0.00%"),$EE$1,EM23)),$EE$1)</f>
        <v>0.54930000000000001</v>
      </c>
      <c r="EG23" s="59">
        <f t="shared" ref="EG23:EG29" si="168">IFERROR(VALUE(IF(OR(EN23="--",EN23="0.00%"),$EE$1,EN23)),$EE$1)</f>
        <v>0.24129999999999999</v>
      </c>
      <c r="EH23" s="59">
        <f t="shared" ref="EH23:EH29" si="169">IFERROR(VALUE(IF(OR(EO23="--",EO23="0.00%"),$EE$1,EO23)),$EE$1)</f>
        <v>0.23569999999999999</v>
      </c>
      <c r="EI23" s="59">
        <f t="shared" ref="EI23:EI29" si="170">IFERROR(VALUE(IF(OR(EP23="--",EP23="0.00%"),$EE$1,EP23)),$EE$1)</f>
        <v>0.21240000000000001</v>
      </c>
      <c r="EJ23" s="59">
        <f t="shared" ref="EJ23:EJ29" si="171">IFERROR(VALUE(IF(OR(EQ23="--",EQ23="0.00%"),$EE$1,EQ23)),$EE$1)</f>
        <v>0.20830000000000001</v>
      </c>
      <c r="EL23" s="3" t="str">
        <f>RTD("tos.rtd",,EL$2,"."&amp;$A$2&amp;$AS$1&amp;"C"&amp;$A23)</f>
        <v>41.55%</v>
      </c>
      <c r="EM23" s="3" t="str">
        <f>RTD("tos.rtd",,EM$2,"."&amp;$A$2&amp;$AS$1&amp;"P"&amp;$A23)</f>
        <v>54.93%</v>
      </c>
      <c r="EN23" s="3" t="str">
        <f>RTD("tos.rtd",,EN$2,"."&amp;$A$2&amp;$AU$1&amp;"C"&amp;$A23)</f>
        <v>24.13%</v>
      </c>
      <c r="EO23" s="3" t="str">
        <f>RTD("tos.rtd",,EO$2,"."&amp;$A$2&amp;$AU$1&amp;"P"&amp;$A23)</f>
        <v>23.57%</v>
      </c>
      <c r="EP23" s="3" t="str">
        <f>RTD("tos.rtd",,EP$2,"."&amp;$A$2&amp;$AW$1&amp;"C"&amp;$A23)</f>
        <v>21.24%</v>
      </c>
      <c r="EQ23" s="3" t="str">
        <f>RTD("tos.rtd",,EQ$2,"."&amp;$A$2&amp;$AW$1&amp;"P"&amp;$A23)</f>
        <v>20.83%</v>
      </c>
      <c r="ES23" s="63" t="str">
        <f t="shared" si="64"/>
        <v>563,5223.00</v>
      </c>
      <c r="ET23" s="63" t="str">
        <f t="shared" ca="1" si="65"/>
        <v>563,4124395.89</v>
      </c>
      <c r="EU23" s="67">
        <v>562.45000000000005</v>
      </c>
      <c r="EV23" s="67" t="s">
        <v>203</v>
      </c>
      <c r="EW23" s="67">
        <v>484.06</v>
      </c>
      <c r="EX23" s="67" t="s">
        <v>204</v>
      </c>
      <c r="EY23" s="67">
        <v>5638.5</v>
      </c>
      <c r="EZ23" s="67" t="s">
        <v>205</v>
      </c>
      <c r="FA23" s="67">
        <v>19881.75</v>
      </c>
      <c r="FB23" s="67" t="s">
        <v>206</v>
      </c>
      <c r="FC23" s="67" t="s">
        <v>207</v>
      </c>
      <c r="FD23" s="67" t="s">
        <v>208</v>
      </c>
      <c r="FE23" s="67" t="s">
        <v>209</v>
      </c>
      <c r="FF23" s="67" t="s">
        <v>210</v>
      </c>
    </row>
    <row r="24" spans="1:162" s="63" customFormat="1" ht="13.5" thickBot="1" x14ac:dyDescent="0.25">
      <c r="A24" s="2">
        <f t="shared" si="66"/>
        <v>562</v>
      </c>
      <c r="B24" s="3">
        <f t="shared" si="139"/>
        <v>11692</v>
      </c>
      <c r="C24" s="3">
        <f t="shared" si="140"/>
        <v>5093</v>
      </c>
      <c r="D24" s="3">
        <f t="shared" si="141"/>
        <v>8038</v>
      </c>
      <c r="E24" s="3">
        <f t="shared" si="142"/>
        <v>24823</v>
      </c>
      <c r="F24" s="4">
        <f t="shared" si="143"/>
        <v>5656.9604509663568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>
        <v>34073</v>
      </c>
      <c r="AN24" s="1">
        <v>8961</v>
      </c>
      <c r="AO24" s="1">
        <v>562</v>
      </c>
      <c r="AP24" s="1">
        <v>451859</v>
      </c>
      <c r="AQ24" s="1">
        <v>-64865</v>
      </c>
      <c r="AR24" s="1"/>
      <c r="AS24" s="6">
        <f>IF(RTD("tos.rtd",,AS$2,"."&amp;$A$2&amp;$AS$1&amp;"C"&amp;$A24)="N/A",0,RTD("tos.rtd",,AS$2,"."&amp;$A$2&amp;$AS$1&amp;"C"&amp;$A24))</f>
        <v>7290</v>
      </c>
      <c r="AT24" s="7">
        <f>-IF(RTD("tos.rtd",,AT$2,"."&amp;$A$2&amp;$AS$1&amp;"P"&amp;$A24)="N/A",0,RTD("tos.rtd",,AT$2,"."&amp;$A$2&amp;$AS$1&amp;"P"&amp;$A24))</f>
        <v>-4402</v>
      </c>
      <c r="AU24" s="6">
        <f>IF(RTD("tos.rtd",,AU$2,"."&amp;$A$2&amp;$AU$1&amp;"C"&amp;$A24)="N/A",0,RTD("tos.rtd",,AU$2,"."&amp;$A$2&amp;$AU$1&amp;"C"&amp;$A24))</f>
        <v>2538</v>
      </c>
      <c r="AV24" s="7">
        <f>-IF(RTD("tos.rtd",,AV$2,"."&amp;$A$2&amp;$AU$1&amp;"P"&amp;$A24)="N/A",0,RTD("tos.rtd",,AV$2,"."&amp;$A$2&amp;$AU$1&amp;"P"&amp;$A24))</f>
        <v>-2555</v>
      </c>
      <c r="AW24" s="6">
        <f>IF(RTD("tos.rtd",,AW$2,"."&amp;$A$2&amp;$AW$1&amp;"C"&amp;$A24)="N/A",0,RTD("tos.rtd",,AW$2,"."&amp;$A$2&amp;$AW$1&amp;"C"&amp;$A24))</f>
        <v>5020</v>
      </c>
      <c r="AX24" s="7">
        <f>-IF(RTD("tos.rtd",,AX$2,"."&amp;$A$2&amp;$AW$1&amp;"P"&amp;$A24)="N/A",0,RTD("tos.rtd",,AX$2,"."&amp;$A$2&amp;$AW$1&amp;"P"&amp;$A24))</f>
        <v>-3018</v>
      </c>
      <c r="AY24" s="1">
        <f t="shared" si="144"/>
        <v>4873</v>
      </c>
      <c r="AZ24" s="8">
        <f t="shared" si="35"/>
        <v>562</v>
      </c>
      <c r="BA24" s="6">
        <f>IF(RTD("tos.rtd",,BA$2,"."&amp;$A$2&amp;$AS$1&amp;"C"&amp;$A24)="N/A",0,RTD("tos.rtd",,BA$2,"."&amp;$A$2&amp;$AS$1&amp;"C"&amp;$A24))</f>
        <v>451859</v>
      </c>
      <c r="BB24" s="7">
        <f>-IF(RTD("tos.rtd",,BB$2,"."&amp;$A$2&amp;$AS$1&amp;"P"&amp;$A24)="N/A",0,RTD("tos.rtd",,BB$2,"."&amp;$A$2&amp;$AS$1&amp;"P"&amp;$A24))</f>
        <v>-64865</v>
      </c>
      <c r="BC24" s="6">
        <f>IF(RTD("tos.rtd",,BC$2,"."&amp;$A$2&amp;$AU$1&amp;"C"&amp;$A24)="N/A",0,RTD("tos.rtd",,BC$2,"."&amp;$A$2&amp;$AU$1&amp;"C"&amp;$A24))</f>
        <v>10174</v>
      </c>
      <c r="BD24" s="7">
        <f>-IF(RTD("tos.rtd",,BD$2,"."&amp;$A$2&amp;$AU$1&amp;"P"&amp;$A24)="N/A",0,RTD("tos.rtd",,BD$2,"."&amp;$A$2&amp;$AU$1&amp;"P"&amp;$A24))</f>
        <v>-5371</v>
      </c>
      <c r="BE24" s="6">
        <f>IF(RTD("tos.rtd",,BE$2,"."&amp;$A$2&amp;$AW$1&amp;"C"&amp;$A24)="N/A",0,RTD("tos.rtd",,BE$2,"."&amp;$A$2&amp;$AW$1&amp;"C"&amp;$A24))</f>
        <v>2140</v>
      </c>
      <c r="BF24" s="83">
        <f>-IF(RTD("tos.rtd",,BF$2,"."&amp;$A$2&amp;$AW$1&amp;"P"&amp;$A24)="N/A",0,RTD("tos.rtd",,BF$2,"."&amp;$A$2&amp;$AW$1&amp;"P"&amp;$A24))</f>
        <v>-1772</v>
      </c>
      <c r="BG24" s="32">
        <f ca="1">+Hoja2!Y25</f>
        <v>39130</v>
      </c>
      <c r="BH24" s="7">
        <f t="shared" ca="1" si="36"/>
        <v>431295</v>
      </c>
      <c r="BI24" s="8" t="str">
        <f t="shared" ref="BI24" ca="1" si="172">IF(AND(BH24&lt;0,BH23&gt;0), "Cruce -", IF(AND(BH24&gt;0,BH23&lt;0),"Cruce +", ""))</f>
        <v/>
      </c>
      <c r="BJ24" s="3">
        <f ca="1">IF($BP$1=1,DX24,IF(RTD("tos.rtd",,BJ$2,"."&amp;$A$2&amp;$AS$1&amp;"C"&amp;$A24)="N/A",0,RTD("tos.rtd",,BJ$2,"."&amp;$A$2&amp;$AS$1&amp;"C"&amp;$A24)))</f>
        <v>6.8146401452338481E-2</v>
      </c>
      <c r="BK24" s="3">
        <f ca="1">IF($BP$1=1,DY24,-IF(RTD("tos.rtd",,BK$2,"."&amp;$A$2&amp;$AS$1&amp;"P"&amp;$A24)="N/A",0,RTD("tos.rtd",,BK$2,"."&amp;$A$2&amp;$AS$1&amp;"P"&amp;$A24)))</f>
        <v>-7.6141362116994238E-2</v>
      </c>
      <c r="BL24" s="3">
        <f ca="1">IF($BP$1=1,DZ24,IF(RTD("tos.rtd",,BL$2,"."&amp;$A$2&amp;$AU$1&amp;"C"&amp;$A24)="N/A",0,RTD("tos.rtd",,BL$2,"."&amp;$A$2&amp;$AU$1&amp;"C"&amp;$A24)))</f>
        <v>2.6848751520846502E-2</v>
      </c>
      <c r="BM24" s="3">
        <f ca="1">IF($BP$1=1,EA24,-IF(RTD("tos.rtd",,BM$2,"."&amp;$A$2&amp;$AU$1&amp;"P"&amp;$A24)="N/A",0,RTD("tos.rtd",,BM$2,"."&amp;$A$2&amp;$AU$1&amp;"P"&amp;$A24)))</f>
        <v>-2.7442871753790544E-2</v>
      </c>
      <c r="BN24" s="3">
        <f ca="1">IF($BP$1=1,EB24,IF(RTD("tos.rtd",,BN$2,"."&amp;$A$2&amp;$AW$1&amp;"C"&amp;$A24)="N/A",0,RTD("tos.rtd",,BN$2,"."&amp;$A$2&amp;$AW$1&amp;"C"&amp;$A24)))</f>
        <v>3.0325650951763219E-2</v>
      </c>
      <c r="BO24" s="3">
        <f ca="1">IF($BP$1=1,EC24,-IF(RTD("tos.rtd",,BO$2,"."&amp;$A$2&amp;$AW$1&amp;"P"&amp;$A24)="N/A",0,RTD("tos.rtd",,BO$2,"."&amp;$A$2&amp;$AW$1&amp;"P"&amp;$A24)))</f>
        <v>-3.0898890217148825E-2</v>
      </c>
      <c r="BQ24" s="3">
        <f t="shared" ca="1" si="146"/>
        <v>50464858.699430928</v>
      </c>
      <c r="BR24" s="3" t="str">
        <f t="shared" ca="1" si="69"/>
        <v/>
      </c>
      <c r="BS24" s="3">
        <f t="shared" ca="1" si="147"/>
        <v>-616522.95403341949</v>
      </c>
      <c r="BT24" s="3" t="str">
        <f t="shared" ca="1" si="69"/>
        <v/>
      </c>
      <c r="BU24" s="3">
        <f t="shared" ca="1" si="148"/>
        <v>18417542.440717682</v>
      </c>
      <c r="BV24" s="3" t="str">
        <f t="shared" ref="BV24" ca="1" si="173">IF(AND(BU24&lt;0,BU23&gt;0), "Cruce -", IF(AND(BU24&gt;0,BU23&lt;0),"Cruce +", ""))</f>
        <v/>
      </c>
      <c r="BX24" s="3">
        <f t="shared" ca="1" si="150"/>
        <v>8072996237.3975258</v>
      </c>
      <c r="BY24" s="3" t="str">
        <f t="shared" ca="1" si="71"/>
        <v/>
      </c>
      <c r="BZ24" s="3">
        <f t="shared" ca="1" si="151"/>
        <v>39270599.104584001</v>
      </c>
      <c r="CA24" s="3" t="str">
        <f t="shared" ca="1" si="72"/>
        <v/>
      </c>
      <c r="CB24" s="3">
        <f t="shared" ca="1" si="152"/>
        <v>3167558.0731557086</v>
      </c>
      <c r="CC24" s="3" t="str">
        <f t="shared" ca="1" si="73"/>
        <v/>
      </c>
      <c r="CD24" s="3">
        <f>IF(RTD("tos.rtd",,CD$2,"."&amp;$A$2&amp;$AS$1&amp;"C"&amp;$A24)="N/A",0,RTD("tos.rtd",,CD$2,"."&amp;$A$2&amp;$AS$1&amp;"C"&amp;$A24))</f>
        <v>0.01</v>
      </c>
      <c r="CE24" s="3">
        <f>-IF(RTD("tos.rtd",,CE$2,"."&amp;$A$2&amp;$AS$1&amp;"P"&amp;$A24)="N/A",0,RTD("tos.rtd",,CE$2,"."&amp;$A$2&amp;$AS$1&amp;"P"&amp;$A24))</f>
        <v>0.95</v>
      </c>
      <c r="CF24" s="3">
        <f>IF(RTD("tos.rtd",,CF$2,"."&amp;$A$2&amp;$AU$1&amp;"C"&amp;$A24)="N/A",0,RTD("tos.rtd",,CF$2,"."&amp;$A$2&amp;$AU$1&amp;"C"&amp;$A24))</f>
        <v>0.41</v>
      </c>
      <c r="CG24" s="3">
        <f>-IF(RTD("tos.rtd",,CG$2,"."&amp;$A$2&amp;$AU$1&amp;"P"&amp;$A24)="N/A",0,RTD("tos.rtd",,CG$2,"."&amp;$A$2&amp;$AU$1&amp;"P"&amp;$A24))</f>
        <v>0.6</v>
      </c>
      <c r="CH24" s="3">
        <f>IF(RTD("tos.rtd",,CH$2,"."&amp;$A$2&amp;$AW$1&amp;"C"&amp;$A24)="N/A",0,RTD("tos.rtd",,CH$2,"."&amp;$A$2&amp;$AW$1&amp;"C"&amp;$A24))</f>
        <v>0.45</v>
      </c>
      <c r="CI24" s="3">
        <f>-IF(RTD("tos.rtd",,CI$2,"."&amp;$A$2&amp;$AW$1&amp;"P"&amp;$A24)="N/A",0,RTD("tos.rtd",,CI$2,"."&amp;$A$2&amp;$AW$1&amp;"P"&amp;$A24))</f>
        <v>0.55000000000000004</v>
      </c>
      <c r="CK24" s="3">
        <f t="shared" si="153"/>
        <v>-410899.99999999994</v>
      </c>
      <c r="CL24" s="3"/>
      <c r="CM24" s="3">
        <f t="shared" si="154"/>
        <v>-49242</v>
      </c>
      <c r="CN24" s="3"/>
      <c r="CO24" s="3">
        <f t="shared" si="155"/>
        <v>59910</v>
      </c>
      <c r="CP24" s="3">
        <f t="shared" si="156"/>
        <v>-400231.99999999994</v>
      </c>
      <c r="CQ24" s="3">
        <f t="shared" si="157"/>
        <v>386994</v>
      </c>
      <c r="CR24" s="3"/>
      <c r="CS24" s="3">
        <f t="shared" si="158"/>
        <v>4803</v>
      </c>
      <c r="CT24" s="3"/>
      <c r="CU24" s="3">
        <f t="shared" si="159"/>
        <v>368</v>
      </c>
      <c r="CV24" s="3">
        <f t="shared" si="160"/>
        <v>392165</v>
      </c>
      <c r="CW24" s="3">
        <f t="shared" ca="1" si="161"/>
        <v>68265878.18611519</v>
      </c>
      <c r="CX24" s="85" t="str">
        <f t="shared" ca="1" si="74"/>
        <v/>
      </c>
      <c r="CY24" s="3">
        <f t="shared" ca="1" si="162"/>
        <v>8115434394.5752649</v>
      </c>
      <c r="CZ24" s="85" t="str">
        <f t="shared" ca="1" si="75"/>
        <v/>
      </c>
      <c r="DA24" s="3">
        <f>IF(RTD("tos.rtd",,DA$2,"."&amp;$A$2&amp;$AS$1&amp;"C"&amp;$A24)="N/A",0,RTD("tos.rtd",,DA$2,"."&amp;$A$2&amp;$AS$1&amp;"C"&amp;$A24))</f>
        <v>0.01</v>
      </c>
      <c r="DB24" s="3">
        <f>IF(RTD("tos.rtd",,DB$2,"."&amp;$A$2&amp;$AS$1&amp;"P"&amp;$A24)="N/A",0,RTD("tos.rtd",,DB$2,"."&amp;$A$2&amp;$AS$1&amp;"P"&amp;$A24))</f>
        <v>3.14</v>
      </c>
      <c r="DC24" s="3">
        <f>IF(RTD("tos.rtd",,DC$2,"."&amp;$A$2&amp;$AS$1&amp;"C"&amp;$A24)="N/A",0,RTD("tos.rtd",,DC$2,"."&amp;$A$2&amp;$AS$1&amp;"C"&amp;$A24))</f>
        <v>0.01</v>
      </c>
      <c r="DD24" s="3">
        <f>IF(RTD("tos.rtd",,DD$2,"."&amp;$A$2&amp;$AS$1&amp;"P"&amp;$A24)="N/A",0,RTD("tos.rtd",,DD$2,"."&amp;$A$2&amp;$AS$1&amp;"P"&amp;$A24))</f>
        <v>3.28</v>
      </c>
      <c r="DE24" s="3">
        <f>IF(RTD("tos.rtd",,DE$2,"."&amp;$A$2&amp;$AS$1&amp;"C"&amp;$A24)="N/A",0,RTD("tos.rtd",,DE$2,"."&amp;$A$2&amp;$AS$1&amp;"C"&amp;$A24))</f>
        <v>0</v>
      </c>
      <c r="DF24" s="3">
        <f>IF(RTD("tos.rtd",,DF$2,"."&amp;$A$2&amp;$AS$1&amp;"P"&amp;$A24)="N/A",0,RTD("tos.rtd",,DF$2,"."&amp;$A$2&amp;$AS$1&amp;"P"&amp;$A24))</f>
        <v>3.17</v>
      </c>
      <c r="DG24" s="86">
        <f t="shared" si="48"/>
        <v>3.2000000000000455</v>
      </c>
      <c r="DH24" s="3">
        <f t="shared" si="163"/>
        <v>0</v>
      </c>
      <c r="DI24" s="3">
        <f t="shared" si="164"/>
        <v>0</v>
      </c>
      <c r="DJ24" s="3">
        <f t="shared" si="165"/>
        <v>0</v>
      </c>
      <c r="DK24" s="3">
        <f t="shared" si="51"/>
        <v>0</v>
      </c>
      <c r="DL24" s="3">
        <f t="shared" si="52"/>
        <v>0</v>
      </c>
      <c r="DM24" s="3">
        <f t="shared" si="53"/>
        <v>0</v>
      </c>
      <c r="DN24" s="63" t="str">
        <f t="shared" si="54"/>
        <v>UNKNOWN</v>
      </c>
      <c r="DO24" s="63" t="str">
        <f t="shared" si="55"/>
        <v>UNKNOWN</v>
      </c>
      <c r="DP24" s="3">
        <f t="shared" si="56"/>
        <v>0</v>
      </c>
      <c r="DQ24" s="3">
        <f t="shared" si="57"/>
        <v>0</v>
      </c>
      <c r="DR24" s="3">
        <f t="shared" ca="1" si="58"/>
        <v>0</v>
      </c>
      <c r="DS24" s="3">
        <f t="shared" si="59"/>
        <v>0</v>
      </c>
      <c r="DT24" s="3">
        <f t="shared" si="60"/>
        <v>0</v>
      </c>
      <c r="DU24" s="3">
        <f t="shared" si="61"/>
        <v>0</v>
      </c>
      <c r="DV24" s="3">
        <f t="shared" si="62"/>
        <v>34073</v>
      </c>
      <c r="DW24" s="3">
        <f t="shared" si="23"/>
        <v>8961</v>
      </c>
      <c r="DX24" s="3">
        <f t="shared" ca="1" si="24"/>
        <v>6.8146401452338481E-2</v>
      </c>
      <c r="DY24" s="3">
        <f t="shared" ca="1" si="25"/>
        <v>-7.6141362116994238E-2</v>
      </c>
      <c r="DZ24" s="3">
        <f t="shared" ca="1" si="26"/>
        <v>2.6848751520846502E-2</v>
      </c>
      <c r="EA24" s="3">
        <f t="shared" ca="1" si="27"/>
        <v>-2.7442871753790544E-2</v>
      </c>
      <c r="EB24" s="3">
        <f t="shared" ca="1" si="28"/>
        <v>3.0325650951763219E-2</v>
      </c>
      <c r="EC24" s="3">
        <f t="shared" ca="1" si="29"/>
        <v>-3.0898890217148825E-2</v>
      </c>
      <c r="EE24" s="59">
        <f t="shared" si="166"/>
        <v>0.32779999999999998</v>
      </c>
      <c r="EF24" s="59">
        <f t="shared" si="167"/>
        <v>0.44190000000000002</v>
      </c>
      <c r="EG24" s="59">
        <f t="shared" si="168"/>
        <v>0.24379999999999999</v>
      </c>
      <c r="EH24" s="59">
        <f t="shared" si="169"/>
        <v>0.23830000000000001</v>
      </c>
      <c r="EI24" s="59">
        <f t="shared" si="170"/>
        <v>0.21460000000000001</v>
      </c>
      <c r="EJ24" s="59">
        <f t="shared" si="171"/>
        <v>0.2104</v>
      </c>
      <c r="EL24" s="3" t="str">
        <f>RTD("tos.rtd",,EL$2,"."&amp;$A$2&amp;$AS$1&amp;"C"&amp;$A24)</f>
        <v>32.78%</v>
      </c>
      <c r="EM24" s="3" t="str">
        <f>RTD("tos.rtd",,EM$2,"."&amp;$A$2&amp;$AS$1&amp;"P"&amp;$A24)</f>
        <v>44.19%</v>
      </c>
      <c r="EN24" s="3" t="str">
        <f>RTD("tos.rtd",,EN$2,"."&amp;$A$2&amp;$AU$1&amp;"C"&amp;$A24)</f>
        <v>24.38%</v>
      </c>
      <c r="EO24" s="3" t="str">
        <f>RTD("tos.rtd",,EO$2,"."&amp;$A$2&amp;$AU$1&amp;"P"&amp;$A24)</f>
        <v>23.83%</v>
      </c>
      <c r="EP24" s="3" t="str">
        <f>RTD("tos.rtd",,EP$2,"."&amp;$A$2&amp;$AW$1&amp;"C"&amp;$A24)</f>
        <v>21.46%</v>
      </c>
      <c r="EQ24" s="3" t="str">
        <f>RTD("tos.rtd",,EQ$2,"."&amp;$A$2&amp;$AW$1&amp;"P"&amp;$A24)</f>
        <v>21.04%</v>
      </c>
      <c r="ES24" s="63" t="str">
        <f t="shared" si="64"/>
        <v>562,43034.00</v>
      </c>
      <c r="ET24" s="63" t="str">
        <f t="shared" ca="1" si="65"/>
        <v>562,8115434.39</v>
      </c>
      <c r="EU24" s="67">
        <v>562.51</v>
      </c>
      <c r="EV24" s="67" t="s">
        <v>211</v>
      </c>
      <c r="EW24" s="67">
        <v>484.08</v>
      </c>
      <c r="EX24" s="67" t="s">
        <v>212</v>
      </c>
      <c r="EY24" s="67">
        <v>5638.5</v>
      </c>
      <c r="EZ24" s="67" t="s">
        <v>213</v>
      </c>
      <c r="FA24" s="67">
        <v>19882.25</v>
      </c>
      <c r="FB24" s="67" t="s">
        <v>214</v>
      </c>
      <c r="FC24" s="67" t="s">
        <v>215</v>
      </c>
      <c r="FD24" s="67" t="s">
        <v>216</v>
      </c>
      <c r="FE24" s="67" t="s">
        <v>217</v>
      </c>
      <c r="FF24" s="67" t="s">
        <v>218</v>
      </c>
    </row>
    <row r="25" spans="1:162" s="63" customFormat="1" ht="13.5" thickBot="1" x14ac:dyDescent="0.25">
      <c r="A25" s="2">
        <f t="shared" si="66"/>
        <v>561</v>
      </c>
      <c r="B25" s="3">
        <f t="shared" si="139"/>
        <v>5451</v>
      </c>
      <c r="C25" s="3">
        <f t="shared" si="140"/>
        <v>3317</v>
      </c>
      <c r="D25" s="3">
        <f t="shared" si="141"/>
        <v>4996</v>
      </c>
      <c r="E25" s="3">
        <f t="shared" si="142"/>
        <v>13764</v>
      </c>
      <c r="F25" s="4">
        <f t="shared" si="143"/>
        <v>5646.8946850393704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>
        <v>-54738</v>
      </c>
      <c r="AN25" s="1">
        <v>26206</v>
      </c>
      <c r="AO25" s="1">
        <v>561</v>
      </c>
      <c r="AP25" s="1">
        <v>520970</v>
      </c>
      <c r="AQ25" s="1">
        <v>-229480</v>
      </c>
      <c r="AR25" s="1"/>
      <c r="AS25" s="6">
        <f>IF(RTD("tos.rtd",,AS$2,"."&amp;$A$2&amp;$AS$1&amp;"C"&amp;$A25)="N/A",0,RTD("tos.rtd",,AS$2,"."&amp;$A$2&amp;$AS$1&amp;"C"&amp;$A25))</f>
        <v>1653</v>
      </c>
      <c r="AT25" s="7">
        <f>-IF(RTD("tos.rtd",,AT$2,"."&amp;$A$2&amp;$AS$1&amp;"P"&amp;$A25)="N/A",0,RTD("tos.rtd",,AT$2,"."&amp;$A$2&amp;$AS$1&amp;"P"&amp;$A25))</f>
        <v>-3798</v>
      </c>
      <c r="AU25" s="6">
        <f>IF(RTD("tos.rtd",,AU$2,"."&amp;$A$2&amp;$AU$1&amp;"C"&amp;$A25)="N/A",0,RTD("tos.rtd",,AU$2,"."&amp;$A$2&amp;$AU$1&amp;"C"&amp;$A25))</f>
        <v>1223</v>
      </c>
      <c r="AV25" s="7">
        <f>-IF(RTD("tos.rtd",,AV$2,"."&amp;$A$2&amp;$AU$1&amp;"P"&amp;$A25)="N/A",0,RTD("tos.rtd",,AV$2,"."&amp;$A$2&amp;$AU$1&amp;"P"&amp;$A25))</f>
        <v>-2094</v>
      </c>
      <c r="AW25" s="6">
        <f>IF(RTD("tos.rtd",,AW$2,"."&amp;$A$2&amp;$AW$1&amp;"C"&amp;$A25)="N/A",0,RTD("tos.rtd",,AW$2,"."&amp;$A$2&amp;$AW$1&amp;"C"&amp;$A25))</f>
        <v>3803</v>
      </c>
      <c r="AX25" s="7">
        <f>-IF(RTD("tos.rtd",,AX$2,"."&amp;$A$2&amp;$AW$1&amp;"P"&amp;$A25)="N/A",0,RTD("tos.rtd",,AX$2,"."&amp;$A$2&amp;$AW$1&amp;"P"&amp;$A25))</f>
        <v>-1193</v>
      </c>
      <c r="AY25" s="1">
        <f t="shared" si="144"/>
        <v>-406</v>
      </c>
      <c r="AZ25" s="8">
        <f t="shared" si="35"/>
        <v>561</v>
      </c>
      <c r="BA25" s="6">
        <f>IF(RTD("tos.rtd",,BA$2,"."&amp;$A$2&amp;$AS$1&amp;"C"&amp;$A25)="N/A",0,RTD("tos.rtd",,BA$2,"."&amp;$A$2&amp;$AS$1&amp;"C"&amp;$A25))</f>
        <v>520970</v>
      </c>
      <c r="BB25" s="7">
        <f>-IF(RTD("tos.rtd",,BB$2,"."&amp;$A$2&amp;$AS$1&amp;"P"&amp;$A25)="N/A",0,RTD("tos.rtd",,BB$2,"."&amp;$A$2&amp;$AS$1&amp;"P"&amp;$A25))</f>
        <v>-229480</v>
      </c>
      <c r="BC25" s="6">
        <f>IF(RTD("tos.rtd",,BC$2,"."&amp;$A$2&amp;$AU$1&amp;"C"&amp;$A25)="N/A",0,RTD("tos.rtd",,BC$2,"."&amp;$A$2&amp;$AU$1&amp;"C"&amp;$A25))</f>
        <v>9520</v>
      </c>
      <c r="BD25" s="7">
        <f>-IF(RTD("tos.rtd",,BD$2,"."&amp;$A$2&amp;$AU$1&amp;"P"&amp;$A25)="N/A",0,RTD("tos.rtd",,BD$2,"."&amp;$A$2&amp;$AU$1&amp;"P"&amp;$A25))</f>
        <v>-7576</v>
      </c>
      <c r="BE25" s="6">
        <f>IF(RTD("tos.rtd",,BE$2,"."&amp;$A$2&amp;$AW$1&amp;"C"&amp;$A25)="N/A",0,RTD("tos.rtd",,BE$2,"."&amp;$A$2&amp;$AW$1&amp;"C"&amp;$A25))</f>
        <v>2464</v>
      </c>
      <c r="BF25" s="83">
        <f>-IF(RTD("tos.rtd",,BF$2,"."&amp;$A$2&amp;$AW$1&amp;"P"&amp;$A25)="N/A",0,RTD("tos.rtd",,BF$2,"."&amp;$A$2&amp;$AW$1&amp;"P"&amp;$A25))</f>
        <v>-1324</v>
      </c>
      <c r="BG25" s="32">
        <f ca="1">+Hoja2!Y26</f>
        <v>34019</v>
      </c>
      <c r="BH25" s="7">
        <f t="shared" ca="1" si="36"/>
        <v>328593</v>
      </c>
      <c r="BI25" s="8" t="str">
        <f t="shared" ref="BI25" ca="1" si="174">IF(AND(BH25&lt;0,BH24&gt;0), "Cruce -", IF(AND(BH25&gt;0,BH24&lt;0),"Cruce +", ""))</f>
        <v/>
      </c>
      <c r="BJ25" s="3">
        <f ca="1">IF($BP$1=1,DX25,IF(RTD("tos.rtd",,BJ$2,"."&amp;$A$2&amp;$AS$1&amp;"C"&amp;$A25)="N/A",0,RTD("tos.rtd",,BJ$2,"."&amp;$A$2&amp;$AS$1&amp;"C"&amp;$A25)))</f>
        <v>0.10989973419068409</v>
      </c>
      <c r="BK25" s="3">
        <f ca="1">IF($BP$1=1,DY25,-IF(RTD("tos.rtd",,BK$2,"."&amp;$A$2&amp;$AS$1&amp;"P"&amp;$A25)="N/A",0,RTD("tos.rtd",,BK$2,"."&amp;$A$2&amp;$AS$1&amp;"P"&amp;$A25)))</f>
        <v>-0.11032377713548357</v>
      </c>
      <c r="BL25" s="3">
        <f ca="1">IF($BP$1=1,DZ25,IF(RTD("tos.rtd",,BL$2,"."&amp;$A$2&amp;$AU$1&amp;"C"&amp;$A25)="N/A",0,RTD("tos.rtd",,BL$2,"."&amp;$A$2&amp;$AU$1&amp;"C"&amp;$A25)))</f>
        <v>2.6827231928505311E-2</v>
      </c>
      <c r="BM25" s="3">
        <f ca="1">IF($BP$1=1,EA25,-IF(RTD("tos.rtd",,BM$2,"."&amp;$A$2&amp;$AU$1&amp;"P"&amp;$A25)="N/A",0,RTD("tos.rtd",,BM$2,"."&amp;$A$2&amp;$AU$1&amp;"P"&amp;$A25)))</f>
        <v>-2.7473333962605425E-2</v>
      </c>
      <c r="BN25" s="3">
        <f ca="1">IF($BP$1=1,EB25,IF(RTD("tos.rtd",,BN$2,"."&amp;$A$2&amp;$AW$1&amp;"C"&amp;$A25)="N/A",0,RTD("tos.rtd",,BN$2,"."&amp;$A$2&amp;$AW$1&amp;"C"&amp;$A25)))</f>
        <v>3.0439197763801096E-2</v>
      </c>
      <c r="BO25" s="3">
        <f ca="1">IF($BP$1=1,EC25,-IF(RTD("tos.rtd",,BO$2,"."&amp;$A$2&amp;$AW$1&amp;"P"&amp;$A25)="N/A",0,RTD("tos.rtd",,BO$2,"."&amp;$A$2&amp;$AW$1&amp;"P"&amp;$A25)))</f>
        <v>-3.1012737367865372E-2</v>
      </c>
      <c r="BQ25" s="3">
        <f t="shared" ca="1" si="146"/>
        <v>-74112881.033676326</v>
      </c>
      <c r="BR25" s="3" t="str">
        <f t="shared" ca="1" si="69"/>
        <v>Cruce -</v>
      </c>
      <c r="BS25" s="3">
        <f t="shared" ca="1" si="147"/>
        <v>-7718834.2576946355</v>
      </c>
      <c r="BT25" s="3" t="str">
        <f t="shared" ca="1" si="69"/>
        <v/>
      </c>
      <c r="BU25" s="3">
        <f t="shared" ca="1" si="148"/>
        <v>24594043.413932297</v>
      </c>
      <c r="BV25" s="3" t="str">
        <f t="shared" ref="BV25" ca="1" si="175">IF(AND(BU25&lt;0,BU24&gt;0), "Cruce -", IF(AND(BU25&gt;0,BU24&lt;0),"Cruce +", ""))</f>
        <v/>
      </c>
      <c r="BX25" s="3">
        <f t="shared" ca="1" si="150"/>
        <v>9972679568.0375137</v>
      </c>
      <c r="BY25" s="3" t="str">
        <f t="shared" ca="1" si="71"/>
        <v/>
      </c>
      <c r="BZ25" s="3">
        <f t="shared" ca="1" si="151"/>
        <v>14756434.107458033</v>
      </c>
      <c r="CA25" s="3" t="str">
        <f t="shared" ca="1" si="72"/>
        <v/>
      </c>
      <c r="CB25" s="3">
        <f t="shared" ca="1" si="152"/>
        <v>10598429.385832276</v>
      </c>
      <c r="CC25" s="3" t="str">
        <f t="shared" ca="1" si="73"/>
        <v/>
      </c>
      <c r="CD25" s="3">
        <f>IF(RTD("tos.rtd",,CD$2,"."&amp;$A$2&amp;$AS$1&amp;"C"&amp;$A25)="N/A",0,RTD("tos.rtd",,CD$2,"."&amp;$A$2&amp;$AS$1&amp;"C"&amp;$A25))</f>
        <v>0.03</v>
      </c>
      <c r="CE25" s="3">
        <f>-IF(RTD("tos.rtd",,CE$2,"."&amp;$A$2&amp;$AS$1&amp;"P"&amp;$A25)="N/A",0,RTD("tos.rtd",,CE$2,"."&amp;$A$2&amp;$AS$1&amp;"P"&amp;$A25))</f>
        <v>0.94</v>
      </c>
      <c r="CF25" s="3">
        <f>IF(RTD("tos.rtd",,CF$2,"."&amp;$A$2&amp;$AU$1&amp;"C"&amp;$A25)="N/A",0,RTD("tos.rtd",,CF$2,"."&amp;$A$2&amp;$AU$1&amp;"C"&amp;$A25))</f>
        <v>0.44</v>
      </c>
      <c r="CG25" s="3">
        <f>-IF(RTD("tos.rtd",,CG$2,"."&amp;$A$2&amp;$AU$1&amp;"P"&amp;$A25)="N/A",0,RTD("tos.rtd",,CG$2,"."&amp;$A$2&amp;$AU$1&amp;"P"&amp;$A25))</f>
        <v>0.56000000000000005</v>
      </c>
      <c r="CH25" s="3">
        <f>IF(RTD("tos.rtd",,CH$2,"."&amp;$A$2&amp;$AW$1&amp;"C"&amp;$A25)="N/A",0,RTD("tos.rtd",,CH$2,"."&amp;$A$2&amp;$AW$1&amp;"C"&amp;$A25))</f>
        <v>0.47</v>
      </c>
      <c r="CI25" s="3">
        <f>-IF(RTD("tos.rtd",,CI$2,"."&amp;$A$2&amp;$AW$1&amp;"P"&amp;$A25)="N/A",0,RTD("tos.rtd",,CI$2,"."&amp;$A$2&amp;$AW$1&amp;"P"&amp;$A25))</f>
        <v>0.53</v>
      </c>
      <c r="CK25" s="3">
        <f t="shared" si="153"/>
        <v>-352053</v>
      </c>
      <c r="CL25" s="3"/>
      <c r="CM25" s="3">
        <f t="shared" si="154"/>
        <v>-63452.000000000015</v>
      </c>
      <c r="CN25" s="3"/>
      <c r="CO25" s="3">
        <f t="shared" si="155"/>
        <v>115512</v>
      </c>
      <c r="CP25" s="3">
        <f t="shared" si="156"/>
        <v>-299993</v>
      </c>
      <c r="CQ25" s="3">
        <f t="shared" si="157"/>
        <v>291490</v>
      </c>
      <c r="CR25" s="3"/>
      <c r="CS25" s="3">
        <f t="shared" si="158"/>
        <v>1944</v>
      </c>
      <c r="CT25" s="3"/>
      <c r="CU25" s="3">
        <f t="shared" si="159"/>
        <v>1140</v>
      </c>
      <c r="CV25" s="3">
        <f t="shared" si="160"/>
        <v>294574</v>
      </c>
      <c r="CW25" s="3">
        <f t="shared" ca="1" si="161"/>
        <v>-57237671.877438664</v>
      </c>
      <c r="CX25" s="85" t="str">
        <f t="shared" ca="1" si="74"/>
        <v>Cruce -</v>
      </c>
      <c r="CY25" s="3">
        <f t="shared" ca="1" si="162"/>
        <v>9998034431.5308037</v>
      </c>
      <c r="CZ25" s="85" t="str">
        <f t="shared" ca="1" si="75"/>
        <v/>
      </c>
      <c r="DA25" s="3">
        <f>IF(RTD("tos.rtd",,DA$2,"."&amp;$A$2&amp;$AS$1&amp;"C"&amp;$A25)="N/A",0,RTD("tos.rtd",,DA$2,"."&amp;$A$2&amp;$AS$1&amp;"C"&amp;$A25))</f>
        <v>0.01</v>
      </c>
      <c r="DB25" s="3">
        <f>IF(RTD("tos.rtd",,DB$2,"."&amp;$A$2&amp;$AS$1&amp;"P"&amp;$A25)="N/A",0,RTD("tos.rtd",,DB$2,"."&amp;$A$2&amp;$AS$1&amp;"P"&amp;$A25))</f>
        <v>2.15</v>
      </c>
      <c r="DC25" s="3">
        <f>IF(RTD("tos.rtd",,DC$2,"."&amp;$A$2&amp;$AS$1&amp;"C"&amp;$A25)="N/A",0,RTD("tos.rtd",,DC$2,"."&amp;$A$2&amp;$AS$1&amp;"C"&amp;$A25))</f>
        <v>0.02</v>
      </c>
      <c r="DD25" s="3">
        <f>IF(RTD("tos.rtd",,DD$2,"."&amp;$A$2&amp;$AS$1&amp;"P"&amp;$A25)="N/A",0,RTD("tos.rtd",,DD$2,"."&amp;$A$2&amp;$AS$1&amp;"P"&amp;$A25))</f>
        <v>2.2799999999999998</v>
      </c>
      <c r="DE25" s="3">
        <f>IF(RTD("tos.rtd",,DE$2,"."&amp;$A$2&amp;$AS$1&amp;"C"&amp;$A25)="N/A",0,RTD("tos.rtd",,DE$2,"."&amp;$A$2&amp;$AS$1&amp;"C"&amp;$A25))</f>
        <v>0.01</v>
      </c>
      <c r="DF25" s="3">
        <f>IF(RTD("tos.rtd",,DF$2,"."&amp;$A$2&amp;$AS$1&amp;"P"&amp;$A25)="N/A",0,RTD("tos.rtd",,DF$2,"."&amp;$A$2&amp;$AS$1&amp;"P"&amp;$A25))</f>
        <v>2.17</v>
      </c>
      <c r="DG25" s="86">
        <f t="shared" si="48"/>
        <v>2.2000000000000455</v>
      </c>
      <c r="DH25" s="3">
        <f t="shared" si="163"/>
        <v>0</v>
      </c>
      <c r="DI25" s="3">
        <f t="shared" si="164"/>
        <v>0</v>
      </c>
      <c r="DJ25" s="3">
        <f t="shared" si="165"/>
        <v>0</v>
      </c>
      <c r="DK25" s="3">
        <f t="shared" si="51"/>
        <v>0</v>
      </c>
      <c r="DL25" s="3">
        <f t="shared" si="52"/>
        <v>0</v>
      </c>
      <c r="DM25" s="3">
        <f t="shared" si="53"/>
        <v>0</v>
      </c>
      <c r="DN25" s="63" t="str">
        <f t="shared" si="54"/>
        <v>UNKNOWN</v>
      </c>
      <c r="DO25" s="63" t="str">
        <f t="shared" si="55"/>
        <v>UNKNOWN</v>
      </c>
      <c r="DP25" s="3">
        <f t="shared" si="56"/>
        <v>0</v>
      </c>
      <c r="DQ25" s="3">
        <f t="shared" si="57"/>
        <v>0</v>
      </c>
      <c r="DR25" s="3">
        <f t="shared" ca="1" si="58"/>
        <v>0</v>
      </c>
      <c r="DS25" s="3">
        <f t="shared" si="59"/>
        <v>0</v>
      </c>
      <c r="DT25" s="3">
        <f t="shared" si="60"/>
        <v>0</v>
      </c>
      <c r="DU25" s="3">
        <f t="shared" si="61"/>
        <v>0</v>
      </c>
      <c r="DV25" s="3">
        <f t="shared" si="62"/>
        <v>-54738</v>
      </c>
      <c r="DW25" s="3">
        <f t="shared" si="23"/>
        <v>26206</v>
      </c>
      <c r="DX25" s="3">
        <f t="shared" ca="1" si="24"/>
        <v>0.10989973419068409</v>
      </c>
      <c r="DY25" s="3">
        <f t="shared" ca="1" si="25"/>
        <v>-0.11032377713548357</v>
      </c>
      <c r="DZ25" s="3">
        <f t="shared" ca="1" si="26"/>
        <v>2.6827231928505311E-2</v>
      </c>
      <c r="EA25" s="3">
        <f t="shared" ca="1" si="27"/>
        <v>-2.7473333962605425E-2</v>
      </c>
      <c r="EB25" s="3">
        <f t="shared" ca="1" si="28"/>
        <v>3.0439197763801096E-2</v>
      </c>
      <c r="EC25" s="3">
        <f t="shared" ca="1" si="29"/>
        <v>-3.1012737367865372E-2</v>
      </c>
      <c r="EE25" s="59">
        <f t="shared" si="166"/>
        <v>0.28129999999999999</v>
      </c>
      <c r="EF25" s="59">
        <f t="shared" si="167"/>
        <v>0.3206</v>
      </c>
      <c r="EG25" s="59">
        <f t="shared" si="168"/>
        <v>0.24660000000000001</v>
      </c>
      <c r="EH25" s="59">
        <f t="shared" si="169"/>
        <v>0.2407</v>
      </c>
      <c r="EI25" s="59">
        <f t="shared" si="170"/>
        <v>0.21679999999999999</v>
      </c>
      <c r="EJ25" s="59">
        <f t="shared" si="171"/>
        <v>0.2127</v>
      </c>
      <c r="EL25" s="3" t="str">
        <f>RTD("tos.rtd",,EL$2,"."&amp;$A$2&amp;$AS$1&amp;"C"&amp;$A25)</f>
        <v>28.13%</v>
      </c>
      <c r="EM25" s="3" t="str">
        <f>RTD("tos.rtd",,EM$2,"."&amp;$A$2&amp;$AS$1&amp;"P"&amp;$A25)</f>
        <v>32.06%</v>
      </c>
      <c r="EN25" s="3" t="str">
        <f>RTD("tos.rtd",,EN$2,"."&amp;$A$2&amp;$AU$1&amp;"C"&amp;$A25)</f>
        <v>24.66%</v>
      </c>
      <c r="EO25" s="3" t="str">
        <f>RTD("tos.rtd",,EO$2,"."&amp;$A$2&amp;$AU$1&amp;"P"&amp;$A25)</f>
        <v>24.07%</v>
      </c>
      <c r="EP25" s="3" t="str">
        <f>RTD("tos.rtd",,EP$2,"."&amp;$A$2&amp;$AW$1&amp;"C"&amp;$A25)</f>
        <v>21.68%</v>
      </c>
      <c r="EQ25" s="3" t="str">
        <f>RTD("tos.rtd",,EQ$2,"."&amp;$A$2&amp;$AW$1&amp;"P"&amp;$A25)</f>
        <v>21.27%</v>
      </c>
      <c r="ES25" s="63" t="str">
        <f t="shared" si="64"/>
        <v>561,-28532.00</v>
      </c>
      <c r="ET25" s="63" t="str">
        <f t="shared" ca="1" si="65"/>
        <v>561,9998034.43</v>
      </c>
      <c r="EU25" s="67">
        <v>562.52</v>
      </c>
      <c r="EV25" s="67" t="s">
        <v>219</v>
      </c>
      <c r="EW25" s="67">
        <v>484.12</v>
      </c>
      <c r="EX25" s="67" t="s">
        <v>220</v>
      </c>
      <c r="EY25" s="67">
        <v>5638.75</v>
      </c>
      <c r="EZ25" s="67" t="s">
        <v>221</v>
      </c>
      <c r="FA25" s="67">
        <v>19884.25</v>
      </c>
      <c r="FB25" s="67" t="s">
        <v>222</v>
      </c>
      <c r="FC25" s="67" t="s">
        <v>223</v>
      </c>
      <c r="FD25" s="67" t="s">
        <v>224</v>
      </c>
      <c r="FE25" s="67" t="s">
        <v>225</v>
      </c>
      <c r="FF25" s="67" t="s">
        <v>226</v>
      </c>
    </row>
    <row r="26" spans="1:162" s="63" customFormat="1" ht="13.5" thickBot="1" x14ac:dyDescent="0.25">
      <c r="A26" s="2">
        <f t="shared" si="66"/>
        <v>560</v>
      </c>
      <c r="B26" s="3">
        <f t="shared" si="139"/>
        <v>15516</v>
      </c>
      <c r="C26" s="3">
        <f t="shared" si="140"/>
        <v>19041</v>
      </c>
      <c r="D26" s="3">
        <f t="shared" si="141"/>
        <v>48261</v>
      </c>
      <c r="E26" s="3">
        <f t="shared" si="142"/>
        <v>82818</v>
      </c>
      <c r="F26" s="4">
        <f t="shared" si="143"/>
        <v>5636.828919112384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>
        <v>37101</v>
      </c>
      <c r="AN26" s="1">
        <v>-37560</v>
      </c>
      <c r="AO26" s="1">
        <v>560</v>
      </c>
      <c r="AP26" s="1">
        <v>548737</v>
      </c>
      <c r="AQ26" s="1">
        <v>-517451</v>
      </c>
      <c r="AR26" s="1"/>
      <c r="AS26" s="6">
        <f>IF(RTD("tos.rtd",,AS$2,"."&amp;$A$2&amp;$AS$1&amp;"C"&amp;$A26)="N/A",0,RTD("tos.rtd",,AS$2,"."&amp;$A$2&amp;$AS$1&amp;"C"&amp;$A26))</f>
        <v>2295</v>
      </c>
      <c r="AT26" s="7">
        <f>-IF(RTD("tos.rtd",,AT$2,"."&amp;$A$2&amp;$AS$1&amp;"P"&amp;$A26)="N/A",0,RTD("tos.rtd",,AT$2,"."&amp;$A$2&amp;$AS$1&amp;"P"&amp;$A26))</f>
        <v>-13221</v>
      </c>
      <c r="AU26" s="6">
        <f>IF(RTD("tos.rtd",,AU$2,"."&amp;$A$2&amp;$AU$1&amp;"C"&amp;$A26)="N/A",0,RTD("tos.rtd",,AU$2,"."&amp;$A$2&amp;$AU$1&amp;"C"&amp;$A26))</f>
        <v>9405</v>
      </c>
      <c r="AV26" s="7">
        <f>-IF(RTD("tos.rtd",,AV$2,"."&amp;$A$2&amp;$AU$1&amp;"P"&amp;$A26)="N/A",0,RTD("tos.rtd",,AV$2,"."&amp;$A$2&amp;$AU$1&amp;"P"&amp;$A26))</f>
        <v>-9636</v>
      </c>
      <c r="AW26" s="6">
        <f>IF(RTD("tos.rtd",,AW$2,"."&amp;$A$2&amp;$AW$1&amp;"C"&amp;$A26)="N/A",0,RTD("tos.rtd",,AW$2,"."&amp;$A$2&amp;$AW$1&amp;"C"&amp;$A26))</f>
        <v>11963</v>
      </c>
      <c r="AX26" s="7">
        <f>-IF(RTD("tos.rtd",,AX$2,"."&amp;$A$2&amp;$AW$1&amp;"P"&amp;$A26)="N/A",0,RTD("tos.rtd",,AX$2,"."&amp;$A$2&amp;$AW$1&amp;"P"&amp;$A26))</f>
        <v>-36298</v>
      </c>
      <c r="AY26" s="1">
        <f t="shared" si="144"/>
        <v>-35492</v>
      </c>
      <c r="AZ26" s="8">
        <f t="shared" si="35"/>
        <v>560</v>
      </c>
      <c r="BA26" s="6">
        <f>IF(RTD("tos.rtd",,BA$2,"."&amp;$A$2&amp;$AS$1&amp;"C"&amp;$A26)="N/A",0,RTD("tos.rtd",,BA$2,"."&amp;$A$2&amp;$AS$1&amp;"C"&amp;$A26))</f>
        <v>549126</v>
      </c>
      <c r="BB26" s="7">
        <f>-IF(RTD("tos.rtd",,BB$2,"."&amp;$A$2&amp;$AS$1&amp;"P"&amp;$A26)="N/A",0,RTD("tos.rtd",,BB$2,"."&amp;$A$2&amp;$AS$1&amp;"P"&amp;$A26))</f>
        <v>-517451</v>
      </c>
      <c r="BC26" s="6">
        <f>IF(RTD("tos.rtd",,BC$2,"."&amp;$A$2&amp;$AU$1&amp;"C"&amp;$A26)="N/A",0,RTD("tos.rtd",,BC$2,"."&amp;$A$2&amp;$AU$1&amp;"C"&amp;$A26))</f>
        <v>24063</v>
      </c>
      <c r="BD26" s="7">
        <f>-IF(RTD("tos.rtd",,BD$2,"."&amp;$A$2&amp;$AU$1&amp;"P"&amp;$A26)="N/A",0,RTD("tos.rtd",,BD$2,"."&amp;$A$2&amp;$AU$1&amp;"P"&amp;$A26))</f>
        <v>-24630</v>
      </c>
      <c r="BE26" s="6">
        <f>IF(RTD("tos.rtd",,BE$2,"."&amp;$A$2&amp;$AW$1&amp;"C"&amp;$A26)="N/A",0,RTD("tos.rtd",,BE$2,"."&amp;$A$2&amp;$AW$1&amp;"C"&amp;$A26))</f>
        <v>9041</v>
      </c>
      <c r="BF26" s="83">
        <f>-IF(RTD("tos.rtd",,BF$2,"."&amp;$A$2&amp;$AW$1&amp;"P"&amp;$A26)="N/A",0,RTD("tos.rtd",,BF$2,"."&amp;$A$2&amp;$AW$1&amp;"P"&amp;$A26))</f>
        <v>-19493</v>
      </c>
      <c r="BG26" s="32">
        <f ca="1">+Hoja2!Y27</f>
        <v>-30593</v>
      </c>
      <c r="BH26" s="7">
        <f t="shared" ca="1" si="36"/>
        <v>-9937</v>
      </c>
      <c r="BI26" s="8" t="str">
        <f t="shared" ref="BI26" ca="1" si="176">IF(AND(BH26&lt;0,BH25&gt;0), "Cruce -", IF(AND(BH26&gt;0,BH25&lt;0),"Cruce +", ""))</f>
        <v>Cruce -</v>
      </c>
      <c r="BJ26" s="3">
        <f ca="1">IF($BP$1=1,DX26,IF(RTD("tos.rtd",,BJ$2,"."&amp;$A$2&amp;$AS$1&amp;"C"&amp;$A26)="N/A",0,RTD("tos.rtd",,BJ$2,"."&amp;$A$2&amp;$AS$1&amp;"C"&amp;$A26)))</f>
        <v>0.19877314477170821</v>
      </c>
      <c r="BK26" s="3">
        <f ca="1">IF($BP$1=1,DY26,-IF(RTD("tos.rtd",,BK$2,"."&amp;$A$2&amp;$AS$1&amp;"P"&amp;$A26)="N/A",0,RTD("tos.rtd",,BK$2,"."&amp;$A$2&amp;$AS$1&amp;"P"&amp;$A26)))</f>
        <v>-0.19032659620284459</v>
      </c>
      <c r="BL26" s="3">
        <f ca="1">IF($BP$1=1,DZ26,IF(RTD("tos.rtd",,BL$2,"."&amp;$A$2&amp;$AU$1&amp;"C"&amp;$A26)="N/A",0,RTD("tos.rtd",,BL$2,"."&amp;$A$2&amp;$AU$1&amp;"C"&amp;$A26)))</f>
        <v>2.6719708748118534E-2</v>
      </c>
      <c r="BM26" s="3">
        <f ca="1">IF($BP$1=1,EA26,-IF(RTD("tos.rtd",,BM$2,"."&amp;$A$2&amp;$AU$1&amp;"P"&amp;$A26)="N/A",0,RTD("tos.rtd",,BM$2,"."&amp;$A$2&amp;$AU$1&amp;"P"&amp;$A26)))</f>
        <v>-2.7320917660446361E-2</v>
      </c>
      <c r="BN26" s="3">
        <f ca="1">IF($BP$1=1,EB26,IF(RTD("tos.rtd",,BN$2,"."&amp;$A$2&amp;$AW$1&amp;"C"&amp;$A26)="N/A",0,RTD("tos.rtd",,BN$2,"."&amp;$A$2&amp;$AW$1&amp;"C"&amp;$A26)))</f>
        <v>3.032196455311616E-2</v>
      </c>
      <c r="BO26" s="3">
        <f ca="1">IF($BP$1=1,EC26,-IF(RTD("tos.rtd",,BO$2,"."&amp;$A$2&amp;$AW$1&amp;"P"&amp;$A26)="N/A",0,RTD("tos.rtd",,BO$2,"."&amp;$A$2&amp;$AW$1&amp;"P"&amp;$A26)))</f>
        <v>-3.0939677945545672E-2</v>
      </c>
      <c r="BQ26" s="3">
        <f t="shared" ca="1" si="146"/>
        <v>-643288909.28736377</v>
      </c>
      <c r="BR26" s="3" t="str">
        <f t="shared" ca="1" si="69"/>
        <v/>
      </c>
      <c r="BS26" s="3">
        <f t="shared" ca="1" si="147"/>
        <v>-3736316.9603853673</v>
      </c>
      <c r="BT26" s="3" t="str">
        <f t="shared" ca="1" si="69"/>
        <v/>
      </c>
      <c r="BU26" s="3">
        <f t="shared" ca="1" si="148"/>
        <v>-237411445.02735269</v>
      </c>
      <c r="BV26" s="3" t="str">
        <f t="shared" ref="BV26" ca="1" si="177">IF(AND(BU26&lt;0,BU25&gt;0), "Cruce -", IF(AND(BU26&gt;0,BU25&lt;0),"Cruce +", ""))</f>
        <v>Cruce -</v>
      </c>
      <c r="BX26" s="3">
        <f t="shared" ca="1" si="150"/>
        <v>3330792146.3049927</v>
      </c>
      <c r="BY26" s="3" t="str">
        <f t="shared" ca="1" si="71"/>
        <v/>
      </c>
      <c r="BZ26" s="3">
        <f t="shared" ca="1" si="151"/>
        <v>-9354561.6646945477</v>
      </c>
      <c r="CA26" s="3" t="str">
        <f t="shared" ca="1" si="72"/>
        <v>Cruce -</v>
      </c>
      <c r="CB26" s="3">
        <f t="shared" ca="1" si="152"/>
        <v>-102722162.40249947</v>
      </c>
      <c r="CC26" s="3" t="str">
        <f t="shared" ca="1" si="73"/>
        <v>Cruce -</v>
      </c>
      <c r="CD26" s="3">
        <f>IF(RTD("tos.rtd",,CD$2,"."&amp;$A$2&amp;$AS$1&amp;"C"&amp;$A26)="N/A",0,RTD("tos.rtd",,CD$2,"."&amp;$A$2&amp;$AS$1&amp;"C"&amp;$A26))</f>
        <v>7.0000000000000007E-2</v>
      </c>
      <c r="CE26" s="3">
        <f>-IF(RTD("tos.rtd",,CE$2,"."&amp;$A$2&amp;$AS$1&amp;"P"&amp;$A26)="N/A",0,RTD("tos.rtd",,CE$2,"."&amp;$A$2&amp;$AS$1&amp;"P"&amp;$A26))</f>
        <v>0.9</v>
      </c>
      <c r="CF26" s="3">
        <f>IF(RTD("tos.rtd",,CF$2,"."&amp;$A$2&amp;$AU$1&amp;"C"&amp;$A26)="N/A",0,RTD("tos.rtd",,CF$2,"."&amp;$A$2&amp;$AU$1&amp;"C"&amp;$A26))</f>
        <v>0.47</v>
      </c>
      <c r="CG26" s="3">
        <f>-IF(RTD("tos.rtd",,CG$2,"."&amp;$A$2&amp;$AU$1&amp;"P"&amp;$A26)="N/A",0,RTD("tos.rtd",,CG$2,"."&amp;$A$2&amp;$AU$1&amp;"P"&amp;$A26))</f>
        <v>0.53</v>
      </c>
      <c r="CH26" s="3">
        <f>IF(RTD("tos.rtd",,CH$2,"."&amp;$A$2&amp;$AW$1&amp;"C"&amp;$A26)="N/A",0,RTD("tos.rtd",,CH$2,"."&amp;$A$2&amp;$AW$1&amp;"C"&amp;$A26))</f>
        <v>0.49</v>
      </c>
      <c r="CI26" s="3">
        <f>-IF(RTD("tos.rtd",,CI$2,"."&amp;$A$2&amp;$AW$1&amp;"P"&amp;$A26)="N/A",0,RTD("tos.rtd",,CI$2,"."&amp;$A$2&amp;$AW$1&amp;"P"&amp;$A26))</f>
        <v>0.51</v>
      </c>
      <c r="CK26" s="3">
        <f t="shared" si="153"/>
        <v>-1173825</v>
      </c>
      <c r="CL26" s="3"/>
      <c r="CM26" s="3">
        <f t="shared" si="154"/>
        <v>-68673.000000000058</v>
      </c>
      <c r="CN26" s="3"/>
      <c r="CO26" s="3">
        <f t="shared" si="155"/>
        <v>-1265011</v>
      </c>
      <c r="CP26" s="3">
        <f t="shared" si="156"/>
        <v>-2507509</v>
      </c>
      <c r="CQ26" s="3">
        <f t="shared" si="157"/>
        <v>31675</v>
      </c>
      <c r="CR26" s="3"/>
      <c r="CS26" s="3">
        <f t="shared" si="158"/>
        <v>-567</v>
      </c>
      <c r="CT26" s="3"/>
      <c r="CU26" s="3">
        <f t="shared" si="159"/>
        <v>-10452</v>
      </c>
      <c r="CV26" s="3">
        <f t="shared" si="160"/>
        <v>20656</v>
      </c>
      <c r="CW26" s="3">
        <f t="shared" ca="1" si="161"/>
        <v>-884436671.27510178</v>
      </c>
      <c r="CX26" s="85" t="str">
        <f t="shared" ca="1" si="74"/>
        <v/>
      </c>
      <c r="CY26" s="3">
        <f t="shared" ca="1" si="162"/>
        <v>3218715422.2377982</v>
      </c>
      <c r="CZ26" s="85" t="str">
        <f t="shared" ca="1" si="75"/>
        <v/>
      </c>
      <c r="DA26" s="3">
        <f>IF(RTD("tos.rtd",,DA$2,"."&amp;$A$2&amp;$AS$1&amp;"C"&amp;$A26)="N/A",0,RTD("tos.rtd",,DA$2,"."&amp;$A$2&amp;$AS$1&amp;"C"&amp;$A26))</f>
        <v>0.02</v>
      </c>
      <c r="DB26" s="3">
        <f>IF(RTD("tos.rtd",,DB$2,"."&amp;$A$2&amp;$AS$1&amp;"P"&amp;$A26)="N/A",0,RTD("tos.rtd",,DB$2,"."&amp;$A$2&amp;$AS$1&amp;"P"&amp;$A26))</f>
        <v>1.1000000000000001</v>
      </c>
      <c r="DC26" s="3">
        <f>IF(RTD("tos.rtd",,DC$2,"."&amp;$A$2&amp;$AS$1&amp;"C"&amp;$A26)="N/A",0,RTD("tos.rtd",,DC$2,"."&amp;$A$2&amp;$AS$1&amp;"C"&amp;$A26))</f>
        <v>0.03</v>
      </c>
      <c r="DD26" s="3">
        <f>IF(RTD("tos.rtd",,DD$2,"."&amp;$A$2&amp;$AS$1&amp;"P"&amp;$A26)="N/A",0,RTD("tos.rtd",,DD$2,"."&amp;$A$2&amp;$AS$1&amp;"P"&amp;$A26))</f>
        <v>1.28</v>
      </c>
      <c r="DE26" s="3">
        <f>IF(RTD("tos.rtd",,DE$2,"."&amp;$A$2&amp;$AS$1&amp;"C"&amp;$A26)="N/A",0,RTD("tos.rtd",,DE$2,"."&amp;$A$2&amp;$AS$1&amp;"C"&amp;$A26))</f>
        <v>0.02</v>
      </c>
      <c r="DF26" s="3">
        <f>IF(RTD("tos.rtd",,DF$2,"."&amp;$A$2&amp;$AS$1&amp;"P"&amp;$A26)="N/A",0,RTD("tos.rtd",,DF$2,"."&amp;$A$2&amp;$AS$1&amp;"P"&amp;$A26))</f>
        <v>1.2</v>
      </c>
      <c r="DG26" s="86">
        <f t="shared" si="48"/>
        <v>1.2000000000000455</v>
      </c>
      <c r="DH26" s="3">
        <f t="shared" si="163"/>
        <v>0</v>
      </c>
      <c r="DI26" s="3">
        <f t="shared" si="164"/>
        <v>0</v>
      </c>
      <c r="DJ26" s="3">
        <f t="shared" si="165"/>
        <v>-389</v>
      </c>
      <c r="DK26" s="3">
        <f t="shared" si="51"/>
        <v>0</v>
      </c>
      <c r="DL26" s="3">
        <f t="shared" si="52"/>
        <v>0</v>
      </c>
      <c r="DM26" s="3">
        <f t="shared" si="53"/>
        <v>-389</v>
      </c>
      <c r="DN26" s="63" t="str">
        <f t="shared" si="54"/>
        <v>SELL</v>
      </c>
      <c r="DO26" s="63" t="str">
        <f t="shared" si="55"/>
        <v>UNKNOWN</v>
      </c>
      <c r="DP26" s="3">
        <f t="shared" si="56"/>
        <v>0</v>
      </c>
      <c r="DQ26" s="3">
        <f t="shared" si="57"/>
        <v>-7.78</v>
      </c>
      <c r="DR26" s="3">
        <f t="shared" ca="1" si="58"/>
        <v>-77.322753316194493</v>
      </c>
      <c r="DS26" s="3">
        <f t="shared" si="59"/>
        <v>-27.230000000000004</v>
      </c>
      <c r="DT26" s="3">
        <f t="shared" si="60"/>
        <v>389</v>
      </c>
      <c r="DU26" s="3">
        <f t="shared" si="61"/>
        <v>0</v>
      </c>
      <c r="DV26" s="3">
        <f t="shared" si="62"/>
        <v>36712</v>
      </c>
      <c r="DW26" s="3">
        <f t="shared" si="23"/>
        <v>-37560</v>
      </c>
      <c r="DX26" s="3">
        <f t="shared" ca="1" si="24"/>
        <v>0.19877314477170821</v>
      </c>
      <c r="DY26" s="3">
        <f t="shared" ca="1" si="25"/>
        <v>-0.19032659620284459</v>
      </c>
      <c r="DZ26" s="3">
        <f t="shared" ca="1" si="26"/>
        <v>2.6719708748118534E-2</v>
      </c>
      <c r="EA26" s="3">
        <f t="shared" ca="1" si="27"/>
        <v>-2.7320917660446361E-2</v>
      </c>
      <c r="EB26" s="3">
        <f t="shared" ca="1" si="28"/>
        <v>3.032196455311616E-2</v>
      </c>
      <c r="EC26" s="3">
        <f t="shared" ca="1" si="29"/>
        <v>-3.0939677945545672E-2</v>
      </c>
      <c r="EE26" s="59">
        <f t="shared" si="166"/>
        <v>0.19220000000000001</v>
      </c>
      <c r="EF26" s="59">
        <f t="shared" si="167"/>
        <v>0.21820000000000001</v>
      </c>
      <c r="EG26" s="59">
        <f t="shared" si="168"/>
        <v>0.249</v>
      </c>
      <c r="EH26" s="59">
        <f t="shared" si="169"/>
        <v>0.24349999999999999</v>
      </c>
      <c r="EI26" s="59">
        <f t="shared" si="170"/>
        <v>0.21929999999999999</v>
      </c>
      <c r="EJ26" s="59">
        <f t="shared" si="171"/>
        <v>0.21490000000000001</v>
      </c>
      <c r="EL26" s="3" t="str">
        <f>RTD("tos.rtd",,EL$2,"."&amp;$A$2&amp;$AS$1&amp;"C"&amp;$A26)</f>
        <v>19.22%</v>
      </c>
      <c r="EM26" s="3" t="str">
        <f>RTD("tos.rtd",,EM$2,"."&amp;$A$2&amp;$AS$1&amp;"P"&amp;$A26)</f>
        <v>21.82%</v>
      </c>
      <c r="EN26" s="3" t="str">
        <f>RTD("tos.rtd",,EN$2,"."&amp;$A$2&amp;$AU$1&amp;"C"&amp;$A26)</f>
        <v>24.90%</v>
      </c>
      <c r="EO26" s="3" t="str">
        <f>RTD("tos.rtd",,EO$2,"."&amp;$A$2&amp;$AU$1&amp;"P"&amp;$A26)</f>
        <v>24.35%</v>
      </c>
      <c r="EP26" s="3" t="str">
        <f>RTD("tos.rtd",,EP$2,"."&amp;$A$2&amp;$AW$1&amp;"C"&amp;$A26)</f>
        <v>21.93%</v>
      </c>
      <c r="EQ26" s="3" t="str">
        <f>RTD("tos.rtd",,EQ$2,"."&amp;$A$2&amp;$AW$1&amp;"P"&amp;$A26)</f>
        <v>21.49%</v>
      </c>
      <c r="ES26" s="63" t="str">
        <f t="shared" si="64"/>
        <v>560,-848.00</v>
      </c>
      <c r="ET26" s="63" t="str">
        <f t="shared" ca="1" si="65"/>
        <v>560,3218715.42</v>
      </c>
      <c r="EU26" s="67">
        <v>562.69000000000005</v>
      </c>
      <c r="EV26" s="67" t="s">
        <v>227</v>
      </c>
      <c r="EW26" s="67">
        <v>484.3</v>
      </c>
      <c r="EX26" s="67" t="s">
        <v>228</v>
      </c>
      <c r="EY26" s="67">
        <v>5640.5</v>
      </c>
      <c r="EZ26" s="67" t="s">
        <v>229</v>
      </c>
      <c r="FA26" s="67">
        <v>19892.25</v>
      </c>
      <c r="FB26" s="67" t="s">
        <v>230</v>
      </c>
      <c r="FC26" s="67" t="s">
        <v>231</v>
      </c>
      <c r="FD26" s="67" t="s">
        <v>232</v>
      </c>
      <c r="FE26" s="67" t="s">
        <v>233</v>
      </c>
      <c r="FF26" s="67" t="s">
        <v>234</v>
      </c>
    </row>
    <row r="27" spans="1:162" s="63" customFormat="1" ht="13.5" thickBot="1" x14ac:dyDescent="0.25">
      <c r="A27" s="2">
        <f t="shared" si="66"/>
        <v>559</v>
      </c>
      <c r="B27" s="3">
        <f t="shared" si="139"/>
        <v>3422</v>
      </c>
      <c r="C27" s="3">
        <f t="shared" si="140"/>
        <v>2470</v>
      </c>
      <c r="D27" s="3">
        <f t="shared" si="141"/>
        <v>5670</v>
      </c>
      <c r="E27" s="3">
        <f t="shared" si="142"/>
        <v>11562</v>
      </c>
      <c r="F27" s="4">
        <f t="shared" si="143"/>
        <v>5626.7631531853976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>
        <v>19590</v>
      </c>
      <c r="AN27" s="1">
        <v>-25474</v>
      </c>
      <c r="AO27" s="1">
        <v>559</v>
      </c>
      <c r="AP27" s="1">
        <v>214397</v>
      </c>
      <c r="AQ27" s="1">
        <v>-431790</v>
      </c>
      <c r="AR27" s="1"/>
      <c r="AS27" s="6">
        <f>IF(RTD("tos.rtd",,AS$2,"."&amp;$A$2&amp;$AS$1&amp;"C"&amp;$A27)="N/A",0,RTD("tos.rtd",,AS$2,"."&amp;$A$2&amp;$AS$1&amp;"C"&amp;$A27))</f>
        <v>484</v>
      </c>
      <c r="AT27" s="7">
        <f>-IF(RTD("tos.rtd",,AT$2,"."&amp;$A$2&amp;$AS$1&amp;"P"&amp;$A27)="N/A",0,RTD("tos.rtd",,AT$2,"."&amp;$A$2&amp;$AS$1&amp;"P"&amp;$A27))</f>
        <v>-2938</v>
      </c>
      <c r="AU27" s="6">
        <f>IF(RTD("tos.rtd",,AU$2,"."&amp;$A$2&amp;$AU$1&amp;"C"&amp;$A27)="N/A",0,RTD("tos.rtd",,AU$2,"."&amp;$A$2&amp;$AU$1&amp;"C"&amp;$A27))</f>
        <v>782</v>
      </c>
      <c r="AV27" s="7">
        <f>-IF(RTD("tos.rtd",,AV$2,"."&amp;$A$2&amp;$AU$1&amp;"P"&amp;$A27)="N/A",0,RTD("tos.rtd",,AV$2,"."&amp;$A$2&amp;$AU$1&amp;"P"&amp;$A27))</f>
        <v>-1688</v>
      </c>
      <c r="AW27" s="6">
        <f>IF(RTD("tos.rtd",,AW$2,"."&amp;$A$2&amp;$AW$1&amp;"C"&amp;$A27)="N/A",0,RTD("tos.rtd",,AW$2,"."&amp;$A$2&amp;$AW$1&amp;"C"&amp;$A27))</f>
        <v>3668</v>
      </c>
      <c r="AX27" s="7">
        <f>-IF(RTD("tos.rtd",,AX$2,"."&amp;$A$2&amp;$AW$1&amp;"P"&amp;$A27)="N/A",0,RTD("tos.rtd",,AX$2,"."&amp;$A$2&amp;$AW$1&amp;"P"&amp;$A27))</f>
        <v>-2002</v>
      </c>
      <c r="AY27" s="1">
        <f t="shared" si="144"/>
        <v>-1694</v>
      </c>
      <c r="AZ27" s="8">
        <f t="shared" si="35"/>
        <v>559</v>
      </c>
      <c r="BA27" s="6">
        <f>IF(RTD("tos.rtd",,BA$2,"."&amp;$A$2&amp;$AS$1&amp;"C"&amp;$A27)="N/A",0,RTD("tos.rtd",,BA$2,"."&amp;$A$2&amp;$AS$1&amp;"C"&amp;$A27))</f>
        <v>214416</v>
      </c>
      <c r="BB27" s="7">
        <f>-IF(RTD("tos.rtd",,BB$2,"."&amp;$A$2&amp;$AS$1&amp;"P"&amp;$A27)="N/A",0,RTD("tos.rtd",,BB$2,"."&amp;$A$2&amp;$AS$1&amp;"P"&amp;$A27))</f>
        <v>-431817</v>
      </c>
      <c r="BC27" s="6">
        <f>IF(RTD("tos.rtd",,BC$2,"."&amp;$A$2&amp;$AU$1&amp;"C"&amp;$A27)="N/A",0,RTD("tos.rtd",,BC$2,"."&amp;$A$2&amp;$AU$1&amp;"C"&amp;$A27))</f>
        <v>8193</v>
      </c>
      <c r="BD27" s="7">
        <f>-IF(RTD("tos.rtd",,BD$2,"."&amp;$A$2&amp;$AU$1&amp;"P"&amp;$A27)="N/A",0,RTD("tos.rtd",,BD$2,"."&amp;$A$2&amp;$AU$1&amp;"P"&amp;$A27))</f>
        <v>-7829</v>
      </c>
      <c r="BE27" s="6">
        <f>IF(RTD("tos.rtd",,BE$2,"."&amp;$A$2&amp;$AW$1&amp;"C"&amp;$A27)="N/A",0,RTD("tos.rtd",,BE$2,"."&amp;$A$2&amp;$AW$1&amp;"C"&amp;$A27))</f>
        <v>3289</v>
      </c>
      <c r="BF27" s="83">
        <f>-IF(RTD("tos.rtd",,BF$2,"."&amp;$A$2&amp;$AW$1&amp;"P"&amp;$A27)="N/A",0,RTD("tos.rtd",,BF$2,"."&amp;$A$2&amp;$AW$1&amp;"P"&amp;$A27))</f>
        <v>-1899</v>
      </c>
      <c r="BG27" s="32">
        <f ca="1">+Hoja2!Y28</f>
        <v>-24987</v>
      </c>
      <c r="BH27" s="7">
        <f t="shared" ca="1" si="36"/>
        <v>-240634</v>
      </c>
      <c r="BI27" s="8" t="str">
        <f t="shared" ref="BI27" ca="1" si="178">IF(AND(BH27&lt;0,BH26&gt;0), "Cruce -", IF(AND(BH27&gt;0,BH26&lt;0),"Cruce +", ""))</f>
        <v/>
      </c>
      <c r="BJ27" s="3">
        <f ca="1">IF($BP$1=1,DX27,IF(RTD("tos.rtd",,BJ$2,"."&amp;$A$2&amp;$AS$1&amp;"C"&amp;$A27)="N/A",0,RTD("tos.rtd",,BJ$2,"."&amp;$A$2&amp;$AS$1&amp;"C"&amp;$A27)))</f>
        <v>0.43440287575573677</v>
      </c>
      <c r="BK27" s="3">
        <f ca="1">IF($BP$1=1,DY27,-IF(RTD("tos.rtd",,BK$2,"."&amp;$A$2&amp;$AS$1&amp;"P"&amp;$A27)="N/A",0,RTD("tos.rtd",,BK$2,"."&amp;$A$2&amp;$AS$1&amp;"P"&amp;$A27)))</f>
        <v>-0.42212496278975731</v>
      </c>
      <c r="BL27" s="3">
        <f ca="1">IF($BP$1=1,DZ27,IF(RTD("tos.rtd",,BL$2,"."&amp;$A$2&amp;$AU$1&amp;"C"&amp;$A27)="N/A",0,RTD("tos.rtd",,BL$2,"."&amp;$A$2&amp;$AU$1&amp;"C"&amp;$A27)))</f>
        <v>2.644993684158347E-2</v>
      </c>
      <c r="BM27" s="3">
        <f ca="1">IF($BP$1=1,EA27,-IF(RTD("tos.rtd",,BM$2,"."&amp;$A$2&amp;$AU$1&amp;"P"&amp;$A27)="N/A",0,RTD("tos.rtd",,BM$2,"."&amp;$A$2&amp;$AU$1&amp;"P"&amp;$A27)))</f>
        <v>-2.7095684051810429E-2</v>
      </c>
      <c r="BN27" s="3">
        <f ca="1">IF($BP$1=1,EB27,IF(RTD("tos.rtd",,BN$2,"."&amp;$A$2&amp;$AW$1&amp;"C"&amp;$A27)="N/A",0,RTD("tos.rtd",,BN$2,"."&amp;$A$2&amp;$AW$1&amp;"C"&amp;$A27)))</f>
        <v>3.0068670382170783E-2</v>
      </c>
      <c r="BO27" s="3">
        <f ca="1">IF($BP$1=1,EC27,-IF(RTD("tos.rtd",,BO$2,"."&amp;$A$2&amp;$AW$1&amp;"P"&amp;$A27)="N/A",0,RTD("tos.rtd",,BO$2,"."&amp;$A$2&amp;$AW$1&amp;"P"&amp;$A27)))</f>
        <v>-3.0664018697805422E-2</v>
      </c>
      <c r="BQ27" s="3">
        <f t="shared" ca="1" si="146"/>
        <v>-321610221.31007522</v>
      </c>
      <c r="BR27" s="3" t="str">
        <f t="shared" ca="1" si="69"/>
        <v/>
      </c>
      <c r="BS27" s="3">
        <f t="shared" ca="1" si="147"/>
        <v>-7823193.0049113808</v>
      </c>
      <c r="BT27" s="3" t="str">
        <f t="shared" ca="1" si="69"/>
        <v/>
      </c>
      <c r="BU27" s="3">
        <f t="shared" ca="1" si="148"/>
        <v>15270174.933096953</v>
      </c>
      <c r="BV27" s="3" t="str">
        <f t="shared" ref="BV27" ca="1" si="179">IF(AND(BU27&lt;0,BU26&gt;0), "Cruce -", IF(AND(BU27&gt;0,BU26&lt;0),"Cruce +", ""))</f>
        <v>Cruce +</v>
      </c>
      <c r="BX27" s="3">
        <f t="shared" ca="1" si="150"/>
        <v>-27833943748.5742</v>
      </c>
      <c r="BY27" s="3" t="str">
        <f t="shared" ca="1" si="71"/>
        <v>Cruce -</v>
      </c>
      <c r="BZ27" s="3">
        <f t="shared" ca="1" si="151"/>
        <v>1427710.3685162887</v>
      </c>
      <c r="CA27" s="3" t="str">
        <f t="shared" ca="1" si="72"/>
        <v>Cruce +</v>
      </c>
      <c r="CB27" s="3">
        <f t="shared" ca="1" si="152"/>
        <v>12697913.006598271</v>
      </c>
      <c r="CC27" s="3" t="str">
        <f t="shared" ca="1" si="73"/>
        <v>Cruce +</v>
      </c>
      <c r="CD27" s="3">
        <f>IF(RTD("tos.rtd",,CD$2,"."&amp;$A$2&amp;$AS$1&amp;"C"&amp;$A27)="N/A",0,RTD("tos.rtd",,CD$2,"."&amp;$A$2&amp;$AS$1&amp;"C"&amp;$A27))</f>
        <v>0.35</v>
      </c>
      <c r="CE27" s="3">
        <f>-IF(RTD("tos.rtd",,CE$2,"."&amp;$A$2&amp;$AS$1&amp;"P"&amp;$A27)="N/A",0,RTD("tos.rtd",,CE$2,"."&amp;$A$2&amp;$AS$1&amp;"P"&amp;$A27))</f>
        <v>0.64</v>
      </c>
      <c r="CF27" s="3">
        <f>IF(RTD("tos.rtd",,CF$2,"."&amp;$A$2&amp;$AU$1&amp;"C"&amp;$A27)="N/A",0,RTD("tos.rtd",,CF$2,"."&amp;$A$2&amp;$AU$1&amp;"C"&amp;$A27))</f>
        <v>0.5</v>
      </c>
      <c r="CG27" s="3">
        <f>-IF(RTD("tos.rtd",,CG$2,"."&amp;$A$2&amp;$AU$1&amp;"P"&amp;$A27)="N/A",0,RTD("tos.rtd",,CG$2,"."&amp;$A$2&amp;$AU$1&amp;"P"&amp;$A27))</f>
        <v>0.5</v>
      </c>
      <c r="CH27" s="3">
        <f>IF(RTD("tos.rtd",,CH$2,"."&amp;$A$2&amp;$AW$1&amp;"C"&amp;$A27)="N/A",0,RTD("tos.rtd",,CH$2,"."&amp;$A$2&amp;$AW$1&amp;"C"&amp;$A27))</f>
        <v>0.51</v>
      </c>
      <c r="CI27" s="3">
        <f>-IF(RTD("tos.rtd",,CI$2,"."&amp;$A$2&amp;$AW$1&amp;"P"&amp;$A27)="N/A",0,RTD("tos.rtd",,CI$2,"."&amp;$A$2&amp;$AW$1&amp;"P"&amp;$A27))</f>
        <v>0.49</v>
      </c>
      <c r="CK27" s="3">
        <f t="shared" si="153"/>
        <v>-171092</v>
      </c>
      <c r="CL27" s="3"/>
      <c r="CM27" s="3">
        <f t="shared" si="154"/>
        <v>-45300</v>
      </c>
      <c r="CN27" s="3"/>
      <c r="CO27" s="3">
        <f t="shared" si="155"/>
        <v>88970</v>
      </c>
      <c r="CP27" s="3">
        <f t="shared" si="156"/>
        <v>-127422</v>
      </c>
      <c r="CQ27" s="3">
        <f t="shared" si="157"/>
        <v>-217401</v>
      </c>
      <c r="CR27" s="3"/>
      <c r="CS27" s="3">
        <f t="shared" si="158"/>
        <v>364</v>
      </c>
      <c r="CT27" s="3"/>
      <c r="CU27" s="3">
        <f t="shared" si="159"/>
        <v>1390</v>
      </c>
      <c r="CV27" s="3">
        <f t="shared" si="160"/>
        <v>-215647</v>
      </c>
      <c r="CW27" s="3">
        <f t="shared" ca="1" si="161"/>
        <v>-314163239.38188964</v>
      </c>
      <c r="CX27" s="85" t="str">
        <f t="shared" ca="1" si="74"/>
        <v/>
      </c>
      <c r="CY27" s="3">
        <f t="shared" ca="1" si="162"/>
        <v>-27819818125.199085</v>
      </c>
      <c r="CZ27" s="85" t="str">
        <f t="shared" ca="1" si="75"/>
        <v>Cruce -</v>
      </c>
      <c r="DA27" s="3">
        <f>IF(RTD("tos.rtd",,DA$2,"."&amp;$A$2&amp;$AS$1&amp;"C"&amp;$A27)="N/A",0,RTD("tos.rtd",,DA$2,"."&amp;$A$2&amp;$AS$1&amp;"C"&amp;$A27))</f>
        <v>0.12</v>
      </c>
      <c r="DB27" s="3">
        <f>IF(RTD("tos.rtd",,DB$2,"."&amp;$A$2&amp;$AS$1&amp;"P"&amp;$A27)="N/A",0,RTD("tos.rtd",,DB$2,"."&amp;$A$2&amp;$AS$1&amp;"P"&amp;$A27))</f>
        <v>0.33</v>
      </c>
      <c r="DC27" s="3">
        <f>IF(RTD("tos.rtd",,DC$2,"."&amp;$A$2&amp;$AS$1&amp;"C"&amp;$A27)="N/A",0,RTD("tos.rtd",,DC$2,"."&amp;$A$2&amp;$AS$1&amp;"C"&amp;$A27))</f>
        <v>0.13</v>
      </c>
      <c r="DD27" s="3">
        <f>IF(RTD("tos.rtd",,DD$2,"."&amp;$A$2&amp;$AS$1&amp;"P"&amp;$A27)="N/A",0,RTD("tos.rtd",,DD$2,"."&amp;$A$2&amp;$AS$1&amp;"P"&amp;$A27))</f>
        <v>0.35</v>
      </c>
      <c r="DE27" s="3">
        <f>IF(RTD("tos.rtd",,DE$2,"."&amp;$A$2&amp;$AS$1&amp;"C"&amp;$A27)="N/A",0,RTD("tos.rtd",,DE$2,"."&amp;$A$2&amp;$AS$1&amp;"C"&amp;$A27))</f>
        <v>0.12</v>
      </c>
      <c r="DF27" s="3">
        <f>IF(RTD("tos.rtd",,DF$2,"."&amp;$A$2&amp;$AS$1&amp;"P"&amp;$A27)="N/A",0,RTD("tos.rtd",,DF$2,"."&amp;$A$2&amp;$AS$1&amp;"P"&amp;$A27))</f>
        <v>0.31</v>
      </c>
      <c r="DG27" s="86">
        <f t="shared" si="48"/>
        <v>0.20000000000004547</v>
      </c>
      <c r="DH27" s="3">
        <f t="shared" si="163"/>
        <v>0</v>
      </c>
      <c r="DI27" s="3">
        <f t="shared" si="164"/>
        <v>-13.500000000000018</v>
      </c>
      <c r="DJ27" s="3">
        <f t="shared" si="165"/>
        <v>-19</v>
      </c>
      <c r="DK27" s="3">
        <f t="shared" si="51"/>
        <v>0</v>
      </c>
      <c r="DL27" s="3">
        <f t="shared" si="52"/>
        <v>-13.500000000000018</v>
      </c>
      <c r="DM27" s="3">
        <f t="shared" si="53"/>
        <v>-19</v>
      </c>
      <c r="DN27" s="63" t="str">
        <f t="shared" si="54"/>
        <v>SELL</v>
      </c>
      <c r="DO27" s="63" t="str">
        <f t="shared" si="55"/>
        <v>UNKNOWN</v>
      </c>
      <c r="DP27" s="3">
        <f t="shared" si="56"/>
        <v>-4.4550000000000063</v>
      </c>
      <c r="DQ27" s="3">
        <f t="shared" si="57"/>
        <v>-2.2799999999999998</v>
      </c>
      <c r="DR27" s="3">
        <f t="shared" ca="1" si="58"/>
        <v>-8.2536546393589987</v>
      </c>
      <c r="DS27" s="3">
        <f t="shared" si="59"/>
        <v>-6.6499999999999995</v>
      </c>
      <c r="DT27" s="3">
        <f t="shared" si="60"/>
        <v>19</v>
      </c>
      <c r="DU27" s="3">
        <f t="shared" si="61"/>
        <v>-27</v>
      </c>
      <c r="DV27" s="3">
        <f t="shared" si="62"/>
        <v>19571</v>
      </c>
      <c r="DW27" s="3">
        <f t="shared" si="23"/>
        <v>-25474</v>
      </c>
      <c r="DX27" s="3">
        <f t="shared" ca="1" si="24"/>
        <v>0.43440287575573677</v>
      </c>
      <c r="DY27" s="3">
        <f t="shared" ca="1" si="25"/>
        <v>-0.42212496278975731</v>
      </c>
      <c r="DZ27" s="3">
        <f t="shared" ca="1" si="26"/>
        <v>2.644993684158347E-2</v>
      </c>
      <c r="EA27" s="3">
        <f t="shared" ca="1" si="27"/>
        <v>-2.7095684051810429E-2</v>
      </c>
      <c r="EB27" s="3">
        <f t="shared" ca="1" si="28"/>
        <v>3.0068670382170783E-2</v>
      </c>
      <c r="EC27" s="3">
        <f t="shared" ca="1" si="29"/>
        <v>-3.0664018697805422E-2</v>
      </c>
      <c r="EE27" s="59">
        <f t="shared" si="166"/>
        <v>0.1245</v>
      </c>
      <c r="EF27" s="59">
        <f t="shared" si="167"/>
        <v>0.1283</v>
      </c>
      <c r="EG27" s="59">
        <f t="shared" si="168"/>
        <v>0.25180000000000002</v>
      </c>
      <c r="EH27" s="59">
        <f t="shared" si="169"/>
        <v>0.24579999999999999</v>
      </c>
      <c r="EI27" s="59">
        <f t="shared" si="170"/>
        <v>0.2215</v>
      </c>
      <c r="EJ27" s="59">
        <f t="shared" si="171"/>
        <v>0.2172</v>
      </c>
      <c r="EL27" s="3" t="str">
        <f>RTD("tos.rtd",,EL$2,"."&amp;$A$2&amp;$AS$1&amp;"C"&amp;$A27)</f>
        <v>12.45%</v>
      </c>
      <c r="EM27" s="3" t="str">
        <f>RTD("tos.rtd",,EM$2,"."&amp;$A$2&amp;$AS$1&amp;"P"&amp;$A27)</f>
        <v>12.83%</v>
      </c>
      <c r="EN27" s="3" t="str">
        <f>RTD("tos.rtd",,EN$2,"."&amp;$A$2&amp;$AU$1&amp;"C"&amp;$A27)</f>
        <v>25.18%</v>
      </c>
      <c r="EO27" s="3" t="str">
        <f>RTD("tos.rtd",,EO$2,"."&amp;$A$2&amp;$AU$1&amp;"P"&amp;$A27)</f>
        <v>24.58%</v>
      </c>
      <c r="EP27" s="3" t="str">
        <f>RTD("tos.rtd",,EP$2,"."&amp;$A$2&amp;$AW$1&amp;"C"&amp;$A27)</f>
        <v>22.15%</v>
      </c>
      <c r="EQ27" s="3" t="str">
        <f>RTD("tos.rtd",,EQ$2,"."&amp;$A$2&amp;$AW$1&amp;"P"&amp;$A27)</f>
        <v>21.72%</v>
      </c>
      <c r="ES27" s="63" t="str">
        <f t="shared" si="64"/>
        <v>559,-5903.00</v>
      </c>
      <c r="ET27" s="63" t="str">
        <f t="shared" ca="1" si="65"/>
        <v>559,-27819818.13</v>
      </c>
      <c r="EU27" s="67">
        <v>562.65</v>
      </c>
      <c r="EV27" s="67" t="s">
        <v>235</v>
      </c>
      <c r="EW27" s="67">
        <v>484.24</v>
      </c>
      <c r="EX27" s="67" t="s">
        <v>236</v>
      </c>
      <c r="EY27" s="67">
        <v>5640</v>
      </c>
      <c r="EZ27" s="67" t="s">
        <v>237</v>
      </c>
      <c r="FA27" s="67">
        <v>19889.5</v>
      </c>
      <c r="FB27" s="67" t="s">
        <v>238</v>
      </c>
      <c r="FC27" s="67" t="s">
        <v>239</v>
      </c>
      <c r="FD27" s="67" t="s">
        <v>240</v>
      </c>
      <c r="FE27" s="67" t="s">
        <v>241</v>
      </c>
      <c r="FF27" s="67" t="s">
        <v>242</v>
      </c>
    </row>
    <row r="28" spans="1:162" s="63" customFormat="1" ht="13.5" thickBot="1" x14ac:dyDescent="0.25">
      <c r="A28" s="2">
        <f t="shared" si="66"/>
        <v>558</v>
      </c>
      <c r="B28" s="3">
        <f t="shared" si="139"/>
        <v>5171</v>
      </c>
      <c r="C28" s="3">
        <f t="shared" si="140"/>
        <v>2995</v>
      </c>
      <c r="D28" s="3">
        <f t="shared" si="141"/>
        <v>13841</v>
      </c>
      <c r="E28" s="3">
        <f t="shared" si="142"/>
        <v>22007</v>
      </c>
      <c r="F28" s="4">
        <f t="shared" si="143"/>
        <v>5616.6973872584113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>
        <v>-7307</v>
      </c>
      <c r="AN28" s="1">
        <v>-24424</v>
      </c>
      <c r="AO28" s="1">
        <v>558</v>
      </c>
      <c r="AP28" s="1">
        <v>98903</v>
      </c>
      <c r="AQ28" s="1">
        <v>-451571</v>
      </c>
      <c r="AR28" s="1"/>
      <c r="AS28" s="6">
        <f>IF(RTD("tos.rtd",,AS$2,"."&amp;$A$2&amp;$AS$1&amp;"C"&amp;$A28)="N/A",0,RTD("tos.rtd",,AS$2,"."&amp;$A$2&amp;$AS$1&amp;"C"&amp;$A28))</f>
        <v>1297</v>
      </c>
      <c r="AT28" s="7">
        <f>-IF(RTD("tos.rtd",,AT$2,"."&amp;$A$2&amp;$AS$1&amp;"P"&amp;$A28)="N/A",0,RTD("tos.rtd",,AT$2,"."&amp;$A$2&amp;$AS$1&amp;"P"&amp;$A28))</f>
        <v>-3874</v>
      </c>
      <c r="AU28" s="6">
        <f>IF(RTD("tos.rtd",,AU$2,"."&amp;$A$2&amp;$AU$1&amp;"C"&amp;$A28)="N/A",0,RTD("tos.rtd",,AU$2,"."&amp;$A$2&amp;$AU$1&amp;"C"&amp;$A28))</f>
        <v>999</v>
      </c>
      <c r="AV28" s="7">
        <f>-IF(RTD("tos.rtd",,AV$2,"."&amp;$A$2&amp;$AU$1&amp;"P"&amp;$A28)="N/A",0,RTD("tos.rtd",,AV$2,"."&amp;$A$2&amp;$AU$1&amp;"P"&amp;$A28))</f>
        <v>-1996</v>
      </c>
      <c r="AW28" s="6">
        <f>IF(RTD("tos.rtd",,AW$2,"."&amp;$A$2&amp;$AW$1&amp;"C"&amp;$A28)="N/A",0,RTD("tos.rtd",,AW$2,"."&amp;$A$2&amp;$AW$1&amp;"C"&amp;$A28))</f>
        <v>11019</v>
      </c>
      <c r="AX28" s="7">
        <f>-IF(RTD("tos.rtd",,AX$2,"."&amp;$A$2&amp;$AW$1&amp;"P"&amp;$A28)="N/A",0,RTD("tos.rtd",,AX$2,"."&amp;$A$2&amp;$AW$1&amp;"P"&amp;$A28))</f>
        <v>-2822</v>
      </c>
      <c r="AY28" s="1">
        <f t="shared" si="144"/>
        <v>4623</v>
      </c>
      <c r="AZ28" s="8">
        <f t="shared" si="35"/>
        <v>558</v>
      </c>
      <c r="BA28" s="6">
        <f>IF(RTD("tos.rtd",,BA$2,"."&amp;$A$2&amp;$AS$1&amp;"C"&amp;$A28)="N/A",0,RTD("tos.rtd",,BA$2,"."&amp;$A$2&amp;$AS$1&amp;"C"&amp;$A28))</f>
        <v>98903</v>
      </c>
      <c r="BB28" s="7">
        <f>-IF(RTD("tos.rtd",,BB$2,"."&amp;$A$2&amp;$AS$1&amp;"P"&amp;$A28)="N/A",0,RTD("tos.rtd",,BB$2,"."&amp;$A$2&amp;$AS$1&amp;"P"&amp;$A28))</f>
        <v>-451624</v>
      </c>
      <c r="BC28" s="6">
        <f>IF(RTD("tos.rtd",,BC$2,"."&amp;$A$2&amp;$AU$1&amp;"C"&amp;$A28)="N/A",0,RTD("tos.rtd",,BC$2,"."&amp;$A$2&amp;$AU$1&amp;"C"&amp;$A28))</f>
        <v>4756</v>
      </c>
      <c r="BD28" s="7">
        <f>-IF(RTD("tos.rtd",,BD$2,"."&amp;$A$2&amp;$AU$1&amp;"P"&amp;$A28)="N/A",0,RTD("tos.rtd",,BD$2,"."&amp;$A$2&amp;$AU$1&amp;"P"&amp;$A28))</f>
        <v>-17241</v>
      </c>
      <c r="BE28" s="6">
        <f>IF(RTD("tos.rtd",,BE$2,"."&amp;$A$2&amp;$AW$1&amp;"C"&amp;$A28)="N/A",0,RTD("tos.rtd",,BE$2,"."&amp;$A$2&amp;$AW$1&amp;"C"&amp;$A28))</f>
        <v>2742</v>
      </c>
      <c r="BF28" s="83">
        <f>-IF(RTD("tos.rtd",,BF$2,"."&amp;$A$2&amp;$AW$1&amp;"P"&amp;$A28)="N/A",0,RTD("tos.rtd",,BF$2,"."&amp;$A$2&amp;$AW$1&amp;"P"&amp;$A28))</f>
        <v>-1909</v>
      </c>
      <c r="BG28" s="32">
        <f ca="1">+Hoja2!Y29</f>
        <v>-39089</v>
      </c>
      <c r="BH28" s="7">
        <f t="shared" ca="1" si="36"/>
        <v>-403462</v>
      </c>
      <c r="BI28" s="8" t="str">
        <f t="shared" ref="BI28" ca="1" si="180">IF(AND(BH28&lt;0,BH27&gt;0), "Cruce -", IF(AND(BH28&gt;0,BH27&lt;0),"Cruce +", ""))</f>
        <v/>
      </c>
      <c r="BJ28" s="3">
        <f ca="1">IF($BP$1=1,DX28,IF(RTD("tos.rtd",,BJ$2,"."&amp;$A$2&amp;$AS$1&amp;"C"&amp;$A28)="N/A",0,RTD("tos.rtd",,BJ$2,"."&amp;$A$2&amp;$AS$1&amp;"C"&amp;$A28)))</f>
        <v>0.28169469951652709</v>
      </c>
      <c r="BK28" s="3">
        <f ca="1">IF($BP$1=1,DY28,-IF(RTD("tos.rtd",,BK$2,"."&amp;$A$2&amp;$AS$1&amp;"P"&amp;$A28)="N/A",0,RTD("tos.rtd",,BK$2,"."&amp;$A$2&amp;$AS$1&amp;"P"&amp;$A28)))</f>
        <v>-0.26437456335971304</v>
      </c>
      <c r="BL28" s="3">
        <f ca="1">IF($BP$1=1,DZ28,IF(RTD("tos.rtd",,BL$2,"."&amp;$A$2&amp;$AU$1&amp;"C"&amp;$A28)="N/A",0,RTD("tos.rtd",,BL$2,"."&amp;$A$2&amp;$AU$1&amp;"C"&amp;$A28)))</f>
        <v>2.6102187803014511E-2</v>
      </c>
      <c r="BM28" s="3">
        <f ca="1">IF($BP$1=1,EA28,-IF(RTD("tos.rtd",,BM$2,"."&amp;$A$2&amp;$AU$1&amp;"P"&amp;$A28)="N/A",0,RTD("tos.rtd",,BM$2,"."&amp;$A$2&amp;$AU$1&amp;"P"&amp;$A28)))</f>
        <v>-2.6697721929767403E-2</v>
      </c>
      <c r="BN28" s="3">
        <f ca="1">IF($BP$1=1,EB28,IF(RTD("tos.rtd",,BN$2,"."&amp;$A$2&amp;$AW$1&amp;"C"&amp;$A28)="N/A",0,RTD("tos.rtd",,BN$2,"."&amp;$A$2&amp;$AW$1&amp;"C"&amp;$A28)))</f>
        <v>2.9638767748782414E-2</v>
      </c>
      <c r="BO28" s="3">
        <f ca="1">IF($BP$1=1,EC28,-IF(RTD("tos.rtd",,BO$2,"."&amp;$A$2&amp;$AW$1&amp;"P"&amp;$A28)="N/A",0,RTD("tos.rtd",,BO$2,"."&amp;$A$2&amp;$AW$1&amp;"P"&amp;$A28)))</f>
        <v>-3.022934518005875E-2</v>
      </c>
      <c r="BQ28" s="3">
        <f t="shared" ca="1" si="146"/>
        <v>-205724267.29927135</v>
      </c>
      <c r="BR28" s="3" t="str">
        <f t="shared" ca="1" si="69"/>
        <v/>
      </c>
      <c r="BS28" s="3">
        <f t="shared" ca="1" si="147"/>
        <v>-8497326.6186008044</v>
      </c>
      <c r="BT28" s="3" t="str">
        <f t="shared" ca="1" si="69"/>
        <v/>
      </c>
      <c r="BU28" s="3">
        <f t="shared" ca="1" si="148"/>
        <v>75342215.087682948</v>
      </c>
      <c r="BV28" s="3" t="str">
        <f t="shared" ref="BV28" ca="1" si="181">IF(AND(BU28&lt;0,BU27&gt;0), "Cruce -", IF(AND(BU28&gt;0,BU27&lt;0),"Cruce +", ""))</f>
        <v/>
      </c>
      <c r="BX28" s="3">
        <f t="shared" ca="1" si="150"/>
        <v>-28583248844.522316</v>
      </c>
      <c r="BY28" s="3" t="str">
        <f t="shared" ca="1" si="71"/>
        <v/>
      </c>
      <c r="BZ28" s="3">
        <f t="shared" ca="1" si="151"/>
        <v>-104966405.93927899</v>
      </c>
      <c r="CA28" s="3" t="str">
        <f t="shared" ca="1" si="72"/>
        <v>Cruce -</v>
      </c>
      <c r="CB28" s="3">
        <f t="shared" ca="1" si="152"/>
        <v>7357310.2593627907</v>
      </c>
      <c r="CC28" s="3" t="str">
        <f t="shared" ca="1" si="73"/>
        <v/>
      </c>
      <c r="CD28" s="3">
        <f>IF(RTD("tos.rtd",,CD$2,"."&amp;$A$2&amp;$AS$1&amp;"C"&amp;$A28)="N/A",0,RTD("tos.rtd",,CD$2,"."&amp;$A$2&amp;$AS$1&amp;"C"&amp;$A28))</f>
        <v>0.9</v>
      </c>
      <c r="CE28" s="3">
        <f>-IF(RTD("tos.rtd",,CE$2,"."&amp;$A$2&amp;$AS$1&amp;"P"&amp;$A28)="N/A",0,RTD("tos.rtd",,CE$2,"."&amp;$A$2&amp;$AS$1&amp;"P"&amp;$A28))</f>
        <v>0.13</v>
      </c>
      <c r="CF28" s="3">
        <f>IF(RTD("tos.rtd",,CF$2,"."&amp;$A$2&amp;$AU$1&amp;"C"&amp;$A28)="N/A",0,RTD("tos.rtd",,CF$2,"."&amp;$A$2&amp;$AU$1&amp;"C"&amp;$A28))</f>
        <v>0.53</v>
      </c>
      <c r="CG28" s="3">
        <f>-IF(RTD("tos.rtd",,CG$2,"."&amp;$A$2&amp;$AU$1&amp;"P"&amp;$A28)="N/A",0,RTD("tos.rtd",,CG$2,"."&amp;$A$2&amp;$AU$1&amp;"P"&amp;$A28))</f>
        <v>0.47</v>
      </c>
      <c r="CH28" s="3">
        <f>IF(RTD("tos.rtd",,CH$2,"."&amp;$A$2&amp;$AW$1&amp;"C"&amp;$A28)="N/A",0,RTD("tos.rtd",,CH$2,"."&amp;$A$2&amp;$AW$1&amp;"C"&amp;$A28))</f>
        <v>0.53</v>
      </c>
      <c r="CI28" s="3">
        <f>-IF(RTD("tos.rtd",,CI$2,"."&amp;$A$2&amp;$AW$1&amp;"P"&amp;$A28)="N/A",0,RTD("tos.rtd",,CI$2,"."&amp;$A$2&amp;$AW$1&amp;"P"&amp;$A28))</f>
        <v>0.47</v>
      </c>
      <c r="CK28" s="3">
        <f t="shared" si="153"/>
        <v>66368</v>
      </c>
      <c r="CL28" s="3"/>
      <c r="CM28" s="3">
        <f t="shared" si="154"/>
        <v>-40864.999999999985</v>
      </c>
      <c r="CN28" s="3"/>
      <c r="CO28" s="3">
        <f t="shared" si="155"/>
        <v>451373.00000000012</v>
      </c>
      <c r="CP28" s="3">
        <f t="shared" si="156"/>
        <v>476876.00000000012</v>
      </c>
      <c r="CQ28" s="3">
        <f t="shared" si="157"/>
        <v>-352721</v>
      </c>
      <c r="CR28" s="3"/>
      <c r="CS28" s="3">
        <f t="shared" si="158"/>
        <v>-12485</v>
      </c>
      <c r="CT28" s="3"/>
      <c r="CU28" s="3">
        <f t="shared" si="159"/>
        <v>833</v>
      </c>
      <c r="CV28" s="3">
        <f t="shared" si="160"/>
        <v>-364373</v>
      </c>
      <c r="CW28" s="3">
        <f t="shared" ca="1" si="161"/>
        <v>-138879378.83018923</v>
      </c>
      <c r="CX28" s="85" t="str">
        <f t="shared" ca="1" si="74"/>
        <v/>
      </c>
      <c r="CY28" s="3">
        <f t="shared" ca="1" si="162"/>
        <v>-28680857940.202232</v>
      </c>
      <c r="CZ28" s="85" t="str">
        <f t="shared" ca="1" si="75"/>
        <v/>
      </c>
      <c r="DA28" s="3">
        <f>IF(RTD("tos.rtd",,DA$2,"."&amp;$A$2&amp;$AS$1&amp;"C"&amp;$A28)="N/A",0,RTD("tos.rtd",,DA$2,"."&amp;$A$2&amp;$AS$1&amp;"C"&amp;$A28))</f>
        <v>0.95</v>
      </c>
      <c r="DB28" s="3">
        <f>IF(RTD("tos.rtd",,DB$2,"."&amp;$A$2&amp;$AS$1&amp;"P"&amp;$A28)="N/A",0,RTD("tos.rtd",,DB$2,"."&amp;$A$2&amp;$AS$1&amp;"P"&amp;$A28))</f>
        <v>0.05</v>
      </c>
      <c r="DC28" s="3">
        <f>IF(RTD("tos.rtd",,DC$2,"."&amp;$A$2&amp;$AS$1&amp;"C"&amp;$A28)="N/A",0,RTD("tos.rtd",,DC$2,"."&amp;$A$2&amp;$AS$1&amp;"C"&amp;$A28))</f>
        <v>0.87</v>
      </c>
      <c r="DD28" s="3">
        <f>IF(RTD("tos.rtd",,DD$2,"."&amp;$A$2&amp;$AS$1&amp;"P"&amp;$A28)="N/A",0,RTD("tos.rtd",,DD$2,"."&amp;$A$2&amp;$AS$1&amp;"P"&amp;$A28))</f>
        <v>0.05</v>
      </c>
      <c r="DE28" s="3">
        <f>IF(RTD("tos.rtd",,DE$2,"."&amp;$A$2&amp;$AS$1&amp;"C"&amp;$A28)="N/A",0,RTD("tos.rtd",,DE$2,"."&amp;$A$2&amp;$AS$1&amp;"C"&amp;$A28))</f>
        <v>0.79</v>
      </c>
      <c r="DF28" s="3">
        <f>IF(RTD("tos.rtd",,DF$2,"."&amp;$A$2&amp;$AS$1&amp;"P"&amp;$A28)="N/A",0,RTD("tos.rtd",,DF$2,"."&amp;$A$2&amp;$AS$1&amp;"P"&amp;$A28))</f>
        <v>0.04</v>
      </c>
      <c r="DG28" s="86">
        <f t="shared" si="48"/>
        <v>-0.79999999999995453</v>
      </c>
      <c r="DH28" s="3">
        <f t="shared" si="163"/>
        <v>0</v>
      </c>
      <c r="DI28" s="3">
        <f t="shared" si="164"/>
        <v>-53</v>
      </c>
      <c r="DJ28" s="3">
        <f t="shared" si="165"/>
        <v>0</v>
      </c>
      <c r="DK28" s="3">
        <f t="shared" si="51"/>
        <v>-53</v>
      </c>
      <c r="DL28" s="3">
        <f t="shared" si="52"/>
        <v>-53</v>
      </c>
      <c r="DM28" s="3">
        <f t="shared" si="53"/>
        <v>-53</v>
      </c>
      <c r="DN28" s="63" t="str">
        <f t="shared" si="54"/>
        <v>UNKNOWN</v>
      </c>
      <c r="DO28" s="63" t="str">
        <f t="shared" si="55"/>
        <v>BUY</v>
      </c>
      <c r="DP28" s="3">
        <f t="shared" si="56"/>
        <v>-2.6500000000000004</v>
      </c>
      <c r="DQ28" s="3">
        <f t="shared" si="57"/>
        <v>-2.6500000000000004</v>
      </c>
      <c r="DR28" s="3">
        <f t="shared" ca="1" si="58"/>
        <v>14.011851858064791</v>
      </c>
      <c r="DS28" s="3">
        <f t="shared" si="59"/>
        <v>-6.8900000000000006</v>
      </c>
      <c r="DT28" s="3">
        <f t="shared" si="60"/>
        <v>0</v>
      </c>
      <c r="DU28" s="3">
        <f t="shared" si="61"/>
        <v>-53</v>
      </c>
      <c r="DV28" s="3">
        <f t="shared" si="62"/>
        <v>-7307</v>
      </c>
      <c r="DW28" s="3">
        <f t="shared" si="23"/>
        <v>-24477</v>
      </c>
      <c r="DX28" s="3">
        <f t="shared" ca="1" si="24"/>
        <v>0.28169469951652709</v>
      </c>
      <c r="DY28" s="3">
        <f t="shared" ca="1" si="25"/>
        <v>-0.26437456335971304</v>
      </c>
      <c r="DZ28" s="3">
        <f t="shared" ca="1" si="26"/>
        <v>2.6102187803014511E-2</v>
      </c>
      <c r="EA28" s="3">
        <f t="shared" ca="1" si="27"/>
        <v>-2.6697721929767403E-2</v>
      </c>
      <c r="EB28" s="3">
        <f t="shared" ca="1" si="28"/>
        <v>2.9638767748782414E-2</v>
      </c>
      <c r="EC28" s="3">
        <f t="shared" ca="1" si="29"/>
        <v>-3.022934518005875E-2</v>
      </c>
      <c r="EE28" s="59">
        <f t="shared" si="166"/>
        <v>0.14749999999999999</v>
      </c>
      <c r="EF28" s="59">
        <f t="shared" si="167"/>
        <v>0.16769999999999999</v>
      </c>
      <c r="EG28" s="59">
        <f t="shared" si="168"/>
        <v>0.25430000000000003</v>
      </c>
      <c r="EH28" s="59">
        <f t="shared" si="169"/>
        <v>0.24859999999999999</v>
      </c>
      <c r="EI28" s="59">
        <f t="shared" si="170"/>
        <v>0.2238</v>
      </c>
      <c r="EJ28" s="59">
        <f t="shared" si="171"/>
        <v>0.21940000000000001</v>
      </c>
      <c r="EL28" s="3" t="str">
        <f>RTD("tos.rtd",,EL$2,"."&amp;$A$2&amp;$AS$1&amp;"C"&amp;$A28)</f>
        <v>14.75%</v>
      </c>
      <c r="EM28" s="3" t="str">
        <f>RTD("tos.rtd",,EM$2,"."&amp;$A$2&amp;$AS$1&amp;"P"&amp;$A28)</f>
        <v>16.77%</v>
      </c>
      <c r="EN28" s="3" t="str">
        <f>RTD("tos.rtd",,EN$2,"."&amp;$A$2&amp;$AU$1&amp;"C"&amp;$A28)</f>
        <v>25.43%</v>
      </c>
      <c r="EO28" s="3" t="str">
        <f>RTD("tos.rtd",,EO$2,"."&amp;$A$2&amp;$AU$1&amp;"P"&amp;$A28)</f>
        <v>24.86%</v>
      </c>
      <c r="EP28" s="3" t="str">
        <f>RTD("tos.rtd",,EP$2,"."&amp;$A$2&amp;$AW$1&amp;"C"&amp;$A28)</f>
        <v>22.38%</v>
      </c>
      <c r="EQ28" s="3" t="str">
        <f>RTD("tos.rtd",,EQ$2,"."&amp;$A$2&amp;$AW$1&amp;"P"&amp;$A28)</f>
        <v>21.94%</v>
      </c>
      <c r="ES28" s="63" t="str">
        <f t="shared" si="64"/>
        <v>558,-31784.00</v>
      </c>
      <c r="ET28" s="63" t="str">
        <f t="shared" ca="1" si="65"/>
        <v>558,-28680857.94</v>
      </c>
      <c r="EU28" s="67">
        <v>562.64</v>
      </c>
      <c r="EV28" s="67" t="s">
        <v>243</v>
      </c>
      <c r="EW28" s="67">
        <v>484.21</v>
      </c>
      <c r="EX28" s="67" t="s">
        <v>244</v>
      </c>
      <c r="EY28" s="67">
        <v>5639.5</v>
      </c>
      <c r="EZ28" s="67" t="s">
        <v>245</v>
      </c>
      <c r="FA28" s="67">
        <v>19887.75</v>
      </c>
      <c r="FB28" s="67" t="s">
        <v>246</v>
      </c>
      <c r="FC28" s="67" t="s">
        <v>247</v>
      </c>
      <c r="FD28" s="67" t="s">
        <v>248</v>
      </c>
      <c r="FE28" s="67" t="s">
        <v>249</v>
      </c>
      <c r="FF28" s="67" t="s">
        <v>250</v>
      </c>
    </row>
    <row r="29" spans="1:162" s="63" customFormat="1" ht="13.5" thickBot="1" x14ac:dyDescent="0.25">
      <c r="A29" s="2">
        <f t="shared" si="66"/>
        <v>557</v>
      </c>
      <c r="B29" s="3">
        <f t="shared" si="139"/>
        <v>3609</v>
      </c>
      <c r="C29" s="3">
        <f t="shared" si="140"/>
        <v>5935</v>
      </c>
      <c r="D29" s="3">
        <f t="shared" si="141"/>
        <v>11809</v>
      </c>
      <c r="E29" s="3">
        <f t="shared" si="142"/>
        <v>21353</v>
      </c>
      <c r="F29" s="4">
        <f t="shared" si="143"/>
        <v>5606.6316213314249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>
        <v>-11170</v>
      </c>
      <c r="AN29" s="1">
        <v>-82151</v>
      </c>
      <c r="AO29" s="1">
        <v>557</v>
      </c>
      <c r="AP29" s="1">
        <v>35326</v>
      </c>
      <c r="AQ29" s="1">
        <v>-326696</v>
      </c>
      <c r="AR29" s="1"/>
      <c r="AS29" s="6">
        <f>IF(RTD("tos.rtd",,AS$2,"."&amp;$A$2&amp;$AS$1&amp;"C"&amp;$A29)="N/A",0,RTD("tos.rtd",,AS$2,"."&amp;$A$2&amp;$AS$1&amp;"C"&amp;$A29))</f>
        <v>537</v>
      </c>
      <c r="AT29" s="7">
        <f>-IF(RTD("tos.rtd",,AT$2,"."&amp;$A$2&amp;$AS$1&amp;"P"&amp;$A29)="N/A",0,RTD("tos.rtd",,AT$2,"."&amp;$A$2&amp;$AS$1&amp;"P"&amp;$A29))</f>
        <v>-3072</v>
      </c>
      <c r="AU29" s="6">
        <f>IF(RTD("tos.rtd",,AU$2,"."&amp;$A$2&amp;$AU$1&amp;"C"&amp;$A29)="N/A",0,RTD("tos.rtd",,AU$2,"."&amp;$A$2&amp;$AU$1&amp;"C"&amp;$A29))</f>
        <v>1364</v>
      </c>
      <c r="AV29" s="7">
        <f>-IF(RTD("tos.rtd",,AV$2,"."&amp;$A$2&amp;$AU$1&amp;"P"&amp;$A29)="N/A",0,RTD("tos.rtd",,AV$2,"."&amp;$A$2&amp;$AU$1&amp;"P"&amp;$A29))</f>
        <v>-4571</v>
      </c>
      <c r="AW29" s="6">
        <f>IF(RTD("tos.rtd",,AW$2,"."&amp;$A$2&amp;$AW$1&amp;"C"&amp;$A29)="N/A",0,RTD("tos.rtd",,AW$2,"."&amp;$A$2&amp;$AW$1&amp;"C"&amp;$A29))</f>
        <v>2333</v>
      </c>
      <c r="AX29" s="7">
        <f>-IF(RTD("tos.rtd",,AX$2,"."&amp;$A$2&amp;$AW$1&amp;"P"&amp;$A29)="N/A",0,RTD("tos.rtd",,AX$2,"."&amp;$A$2&amp;$AW$1&amp;"P"&amp;$A29))</f>
        <v>-9476</v>
      </c>
      <c r="AY29" s="1">
        <f t="shared" si="144"/>
        <v>-12885</v>
      </c>
      <c r="AZ29" s="8">
        <f t="shared" si="35"/>
        <v>557</v>
      </c>
      <c r="BA29" s="6">
        <f>IF(RTD("tos.rtd",,BA$2,"."&amp;$A$2&amp;$AS$1&amp;"C"&amp;$A29)="N/A",0,RTD("tos.rtd",,BA$2,"."&amp;$A$2&amp;$AS$1&amp;"C"&amp;$A29))</f>
        <v>35326</v>
      </c>
      <c r="BB29" s="7">
        <f>-IF(RTD("tos.rtd",,BB$2,"."&amp;$A$2&amp;$AS$1&amp;"P"&amp;$A29)="N/A",0,RTD("tos.rtd",,BB$2,"."&amp;$A$2&amp;$AS$1&amp;"P"&amp;$A29))</f>
        <v>-326712</v>
      </c>
      <c r="BC29" s="6">
        <f>IF(RTD("tos.rtd",,BC$2,"."&amp;$A$2&amp;$AU$1&amp;"C"&amp;$A29)="N/A",0,RTD("tos.rtd",,BC$2,"."&amp;$A$2&amp;$AU$1&amp;"C"&amp;$A29))</f>
        <v>2061</v>
      </c>
      <c r="BD29" s="7">
        <f>-IF(RTD("tos.rtd",,BD$2,"."&amp;$A$2&amp;$AU$1&amp;"P"&amp;$A29)="N/A",0,RTD("tos.rtd",,BD$2,"."&amp;$A$2&amp;$AU$1&amp;"P"&amp;$A29))</f>
        <v>-8377</v>
      </c>
      <c r="BE29" s="6">
        <f>IF(RTD("tos.rtd",,BE$2,"."&amp;$A$2&amp;$AW$1&amp;"C"&amp;$A29)="N/A",0,RTD("tos.rtd",,BE$2,"."&amp;$A$2&amp;$AW$1&amp;"C"&amp;$A29))</f>
        <v>1268</v>
      </c>
      <c r="BF29" s="83">
        <f>-IF(RTD("tos.rtd",,BF$2,"."&amp;$A$2&amp;$AW$1&amp;"P"&amp;$A29)="N/A",0,RTD("tos.rtd",,BF$2,"."&amp;$A$2&amp;$AW$1&amp;"P"&amp;$A29))</f>
        <v>-1586</v>
      </c>
      <c r="BG29" s="32">
        <f ca="1">+Hoja2!Y30</f>
        <v>-29634</v>
      </c>
      <c r="BH29" s="7">
        <f t="shared" ca="1" si="36"/>
        <v>-327654</v>
      </c>
      <c r="BI29" s="8" t="str">
        <f t="shared" ref="BI29" ca="1" si="182">IF(AND(BH29&lt;0,BH28&gt;0), "Cruce -", IF(AND(BH29&gt;0,BH28&lt;0),"Cruce +", ""))</f>
        <v/>
      </c>
      <c r="BJ29" s="3">
        <f ca="1">IF($BP$1=1,DX29,IF(RTD("tos.rtd",,BJ$2,"."&amp;$A$2&amp;$AS$1&amp;"C"&amp;$A29)="N/A",0,RTD("tos.rtd",,BJ$2,"."&amp;$A$2&amp;$AS$1&amp;"C"&amp;$A29)))</f>
        <v>0.13370389329327587</v>
      </c>
      <c r="BK29" s="3">
        <f ca="1">IF($BP$1=1,DY29,-IF(RTD("tos.rtd",,BK$2,"."&amp;$A$2&amp;$AS$1&amp;"P"&amp;$A29)="N/A",0,RTD("tos.rtd",,BK$2,"."&amp;$A$2&amp;$AS$1&amp;"P"&amp;$A29)))</f>
        <v>-0.13330018065550941</v>
      </c>
      <c r="BL29" s="3">
        <f ca="1">IF($BP$1=1,DZ29,IF(RTD("tos.rtd",,BL$2,"."&amp;$A$2&amp;$AU$1&amp;"C"&amp;$A29)="N/A",0,RTD("tos.rtd",,BL$2,"."&amp;$A$2&amp;$AU$1&amp;"C"&amp;$A29)))</f>
        <v>2.5625304945935522E-2</v>
      </c>
      <c r="BM29" s="3">
        <f ca="1">IF($BP$1=1,EA29,-IF(RTD("tos.rtd",,BM$2,"."&amp;$A$2&amp;$AU$1&amp;"P"&amp;$A29)="N/A",0,RTD("tos.rtd",,BM$2,"."&amp;$A$2&amp;$AU$1&amp;"P"&amp;$A29)))</f>
        <v>-2.6205761579734036E-2</v>
      </c>
      <c r="BN29" s="3">
        <f ca="1">IF($BP$1=1,EB29,IF(RTD("tos.rtd",,BN$2,"."&amp;$A$2&amp;$AW$1&amp;"C"&amp;$A29)="N/A",0,RTD("tos.rtd",,BN$2,"."&amp;$A$2&amp;$AW$1&amp;"C"&amp;$A29)))</f>
        <v>2.9049565818823182E-2</v>
      </c>
      <c r="BO29" s="3">
        <f ca="1">IF($BP$1=1,EC29,-IF(RTD("tos.rtd",,BO$2,"."&amp;$A$2&amp;$AW$1&amp;"P"&amp;$A29)="N/A",0,RTD("tos.rtd",,BO$2,"."&amp;$A$2&amp;$AW$1&amp;"P"&amp;$A29)))</f>
        <v>-2.9638116195016502E-2</v>
      </c>
      <c r="BQ29" s="3">
        <f t="shared" ca="1" si="146"/>
        <v>-105449076.52672456</v>
      </c>
      <c r="BR29" s="3" t="str">
        <f t="shared" ca="1" si="69"/>
        <v/>
      </c>
      <c r="BS29" s="3">
        <f t="shared" ca="1" si="147"/>
        <v>-26489929.080422189</v>
      </c>
      <c r="BT29" s="3" t="str">
        <f t="shared" ca="1" si="69"/>
        <v/>
      </c>
      <c r="BU29" s="3">
        <f t="shared" ca="1" si="148"/>
        <v>-66535238.266155615</v>
      </c>
      <c r="BV29" s="3" t="str">
        <f t="shared" ref="BV29" ca="1" si="183">IF(AND(BU29&lt;0,BU28&gt;0), "Cruce -", IF(AND(BU29&gt;0,BU28&lt;0),"Cruce +", ""))</f>
        <v>Cruce -</v>
      </c>
      <c r="BX29" s="3">
        <f t="shared" ca="1" si="150"/>
        <v>-12124189768.163418</v>
      </c>
      <c r="BY29" s="3" t="str">
        <f t="shared" ca="1" si="71"/>
        <v/>
      </c>
      <c r="BZ29" s="3">
        <f t="shared" ca="1" si="151"/>
        <v>-52057034.627510712</v>
      </c>
      <c r="CA29" s="3" t="str">
        <f t="shared" ca="1" si="72"/>
        <v/>
      </c>
      <c r="CB29" s="3">
        <f t="shared" ca="1" si="152"/>
        <v>-3176033.7564886436</v>
      </c>
      <c r="CC29" s="3" t="str">
        <f t="shared" ca="1" si="73"/>
        <v>Cruce -</v>
      </c>
      <c r="CD29" s="3">
        <f>IF(RTD("tos.rtd",,CD$2,"."&amp;$A$2&amp;$AS$1&amp;"C"&amp;$A29)="N/A",0,RTD("tos.rtd",,CD$2,"."&amp;$A$2&amp;$AS$1&amp;"C"&amp;$A29))</f>
        <v>1</v>
      </c>
      <c r="CE29" s="3">
        <f>-IF(RTD("tos.rtd",,CE$2,"."&amp;$A$2&amp;$AS$1&amp;"P"&amp;$A29)="N/A",0,RTD("tos.rtd",,CE$2,"."&amp;$A$2&amp;$AS$1&amp;"P"&amp;$A29))</f>
        <v>0.05</v>
      </c>
      <c r="CF29" s="3">
        <f>IF(RTD("tos.rtd",,CF$2,"."&amp;$A$2&amp;$AU$1&amp;"C"&amp;$A29)="N/A",0,RTD("tos.rtd",,CF$2,"."&amp;$A$2&amp;$AU$1&amp;"C"&amp;$A29))</f>
        <v>0.56000000000000005</v>
      </c>
      <c r="CG29" s="3">
        <f>-IF(RTD("tos.rtd",,CG$2,"."&amp;$A$2&amp;$AU$1&amp;"P"&amp;$A29)="N/A",0,RTD("tos.rtd",,CG$2,"."&amp;$A$2&amp;$AU$1&amp;"P"&amp;$A29))</f>
        <v>0.43</v>
      </c>
      <c r="CH29" s="3">
        <f>IF(RTD("tos.rtd",,CH$2,"."&amp;$A$2&amp;$AW$1&amp;"C"&amp;$A29)="N/A",0,RTD("tos.rtd",,CH$2,"."&amp;$A$2&amp;$AW$1&amp;"C"&amp;$A29))</f>
        <v>0.55000000000000004</v>
      </c>
      <c r="CI29" s="3">
        <f>-IF(RTD("tos.rtd",,CI$2,"."&amp;$A$2&amp;$AW$1&amp;"P"&amp;$A29)="N/A",0,RTD("tos.rtd",,CI$2,"."&amp;$A$2&amp;$AW$1&amp;"P"&amp;$A29))</f>
        <v>0.45</v>
      </c>
      <c r="CK29" s="3">
        <f t="shared" si="153"/>
        <v>38340</v>
      </c>
      <c r="CL29" s="3"/>
      <c r="CM29" s="3">
        <f t="shared" si="154"/>
        <v>-120169</v>
      </c>
      <c r="CN29" s="3"/>
      <c r="CO29" s="3">
        <f t="shared" si="155"/>
        <v>-298105</v>
      </c>
      <c r="CP29" s="3">
        <f t="shared" si="156"/>
        <v>-379934</v>
      </c>
      <c r="CQ29" s="3">
        <f t="shared" si="157"/>
        <v>-291386</v>
      </c>
      <c r="CR29" s="3"/>
      <c r="CS29" s="3">
        <f t="shared" si="158"/>
        <v>-6316</v>
      </c>
      <c r="CT29" s="3"/>
      <c r="CU29" s="3">
        <f t="shared" si="159"/>
        <v>-318</v>
      </c>
      <c r="CV29" s="3">
        <f t="shared" si="160"/>
        <v>-298020</v>
      </c>
      <c r="CW29" s="3">
        <f t="shared" ca="1" si="161"/>
        <v>-198474243.87330237</v>
      </c>
      <c r="CX29" s="85" t="str">
        <f t="shared" ca="1" si="74"/>
        <v/>
      </c>
      <c r="CY29" s="3">
        <f t="shared" ca="1" si="162"/>
        <v>-12179422836.547417</v>
      </c>
      <c r="CZ29" s="85" t="str">
        <f t="shared" ca="1" si="75"/>
        <v/>
      </c>
      <c r="DA29" s="3">
        <f>IF(RTD("tos.rtd",,DA$2,"."&amp;$A$2&amp;$AS$1&amp;"C"&amp;$A29)="N/A",0,RTD("tos.rtd",,DA$2,"."&amp;$A$2&amp;$AS$1&amp;"C"&amp;$A29))</f>
        <v>2.0699999999999998</v>
      </c>
      <c r="DB29" s="3">
        <f>IF(RTD("tos.rtd",,DB$2,"."&amp;$A$2&amp;$AS$1&amp;"P"&amp;$A29)="N/A",0,RTD("tos.rtd",,DB$2,"."&amp;$A$2&amp;$AS$1&amp;"P"&amp;$A29))</f>
        <v>0.02</v>
      </c>
      <c r="DC29" s="3">
        <f>IF(RTD("tos.rtd",,DC$2,"."&amp;$A$2&amp;$AS$1&amp;"C"&amp;$A29)="N/A",0,RTD("tos.rtd",,DC$2,"."&amp;$A$2&amp;$AS$1&amp;"C"&amp;$A29))</f>
        <v>1.85</v>
      </c>
      <c r="DD29" s="3">
        <f>IF(RTD("tos.rtd",,DD$2,"."&amp;$A$2&amp;$AS$1&amp;"P"&amp;$A29)="N/A",0,RTD("tos.rtd",,DD$2,"."&amp;$A$2&amp;$AS$1&amp;"P"&amp;$A29))</f>
        <v>0.03</v>
      </c>
      <c r="DE29" s="3">
        <f>IF(RTD("tos.rtd",,DE$2,"."&amp;$A$2&amp;$AS$1&amp;"C"&amp;$A29)="N/A",0,RTD("tos.rtd",,DE$2,"."&amp;$A$2&amp;$AS$1&amp;"C"&amp;$A29))</f>
        <v>1.74</v>
      </c>
      <c r="DF29" s="3">
        <f>IF(RTD("tos.rtd",,DF$2,"."&amp;$A$2&amp;$AS$1&amp;"P"&amp;$A29)="N/A",0,RTD("tos.rtd",,DF$2,"."&amp;$A$2&amp;$AS$1&amp;"P"&amp;$A29))</f>
        <v>0.02</v>
      </c>
      <c r="DG29" s="86">
        <f t="shared" si="48"/>
        <v>-1.7999999999999545</v>
      </c>
      <c r="DH29" s="3">
        <f t="shared" si="163"/>
        <v>0</v>
      </c>
      <c r="DI29" s="3">
        <f t="shared" si="164"/>
        <v>0</v>
      </c>
      <c r="DJ29" s="3">
        <f t="shared" si="165"/>
        <v>0</v>
      </c>
      <c r="DK29" s="3">
        <f t="shared" si="51"/>
        <v>16</v>
      </c>
      <c r="DL29" s="3">
        <f t="shared" si="52"/>
        <v>0</v>
      </c>
      <c r="DM29" s="3">
        <f t="shared" si="53"/>
        <v>16</v>
      </c>
      <c r="DN29" s="63" t="str">
        <f t="shared" si="54"/>
        <v>UNKNOWN</v>
      </c>
      <c r="DO29" s="63" t="str">
        <f t="shared" si="55"/>
        <v>SELL</v>
      </c>
      <c r="DP29" s="3">
        <f t="shared" si="56"/>
        <v>0</v>
      </c>
      <c r="DQ29" s="3">
        <f t="shared" si="57"/>
        <v>0.32</v>
      </c>
      <c r="DR29" s="3">
        <f t="shared" ca="1" si="58"/>
        <v>-2.1328028904881506</v>
      </c>
      <c r="DS29" s="3">
        <f t="shared" si="59"/>
        <v>0.8</v>
      </c>
      <c r="DT29" s="3">
        <f t="shared" si="60"/>
        <v>0</v>
      </c>
      <c r="DU29" s="3">
        <f t="shared" si="61"/>
        <v>-16</v>
      </c>
      <c r="DV29" s="3">
        <f t="shared" si="62"/>
        <v>-11170</v>
      </c>
      <c r="DW29" s="3">
        <f t="shared" si="23"/>
        <v>-82135</v>
      </c>
      <c r="DX29" s="3">
        <f t="shared" ca="1" si="24"/>
        <v>0.13370389329327587</v>
      </c>
      <c r="DY29" s="3">
        <f t="shared" ca="1" si="25"/>
        <v>-0.13330018065550941</v>
      </c>
      <c r="DZ29" s="3">
        <f t="shared" ca="1" si="26"/>
        <v>2.5625304945935522E-2</v>
      </c>
      <c r="EA29" s="3">
        <f t="shared" ca="1" si="27"/>
        <v>-2.6205761579734036E-2</v>
      </c>
      <c r="EB29" s="3">
        <f t="shared" ca="1" si="28"/>
        <v>2.9049565818823182E-2</v>
      </c>
      <c r="EC29" s="3">
        <f t="shared" ca="1" si="29"/>
        <v>-2.9638116195016502E-2</v>
      </c>
      <c r="EE29" s="59">
        <f t="shared" si="166"/>
        <v>0.25</v>
      </c>
      <c r="EF29" s="59">
        <f t="shared" si="167"/>
        <v>0.26529999999999998</v>
      </c>
      <c r="EG29" s="59">
        <f t="shared" si="168"/>
        <v>0.2571</v>
      </c>
      <c r="EH29" s="59">
        <f t="shared" si="169"/>
        <v>0.25130000000000002</v>
      </c>
      <c r="EI29" s="59">
        <f t="shared" si="170"/>
        <v>0.22620000000000001</v>
      </c>
      <c r="EJ29" s="59">
        <f t="shared" si="171"/>
        <v>0.22159999999999999</v>
      </c>
      <c r="EL29" s="3" t="str">
        <f>RTD("tos.rtd",,EL$2,"."&amp;$A$2&amp;$AS$1&amp;"C"&amp;$A29)</f>
        <v>--</v>
      </c>
      <c r="EM29" s="3" t="str">
        <f>RTD("tos.rtd",,EM$2,"."&amp;$A$2&amp;$AS$1&amp;"P"&amp;$A29)</f>
        <v>26.53%</v>
      </c>
      <c r="EN29" s="3" t="str">
        <f>RTD("tos.rtd",,EN$2,"."&amp;$A$2&amp;$AU$1&amp;"C"&amp;$A29)</f>
        <v>25.71%</v>
      </c>
      <c r="EO29" s="3" t="str">
        <f>RTD("tos.rtd",,EO$2,"."&amp;$A$2&amp;$AU$1&amp;"P"&amp;$A29)</f>
        <v>25.13%</v>
      </c>
      <c r="EP29" s="3" t="str">
        <f>RTD("tos.rtd",,EP$2,"."&amp;$A$2&amp;$AW$1&amp;"C"&amp;$A29)</f>
        <v>22.62%</v>
      </c>
      <c r="EQ29" s="3" t="str">
        <f>RTD("tos.rtd",,EQ$2,"."&amp;$A$2&amp;$AW$1&amp;"P"&amp;$A29)</f>
        <v>22.16%</v>
      </c>
      <c r="ES29" s="63" t="str">
        <f t="shared" si="64"/>
        <v>557,-93305.00</v>
      </c>
      <c r="ET29" s="63" t="str">
        <f t="shared" ca="1" si="65"/>
        <v>557,-12179422.84</v>
      </c>
      <c r="EU29" s="67">
        <v>562.69000000000005</v>
      </c>
      <c r="EV29" s="67" t="s">
        <v>251</v>
      </c>
      <c r="EW29" s="67">
        <v>484.28</v>
      </c>
      <c r="EX29" s="67" t="s">
        <v>252</v>
      </c>
      <c r="EY29" s="67">
        <v>5640.5</v>
      </c>
      <c r="EZ29" s="67" t="s">
        <v>253</v>
      </c>
      <c r="FA29" s="67">
        <v>19891</v>
      </c>
      <c r="FB29" s="67" t="s">
        <v>254</v>
      </c>
      <c r="FC29" s="67" t="s">
        <v>255</v>
      </c>
      <c r="FD29" s="67" t="s">
        <v>256</v>
      </c>
      <c r="FE29" s="67" t="s">
        <v>257</v>
      </c>
      <c r="FF29" s="67" t="s">
        <v>258</v>
      </c>
    </row>
    <row r="30" spans="1:162" s="63" customFormat="1" ht="13.5" thickBot="1" x14ac:dyDescent="0.25">
      <c r="A30" s="2">
        <f t="shared" si="66"/>
        <v>556</v>
      </c>
      <c r="B30" s="3">
        <f t="shared" si="9"/>
        <v>3332</v>
      </c>
      <c r="C30" s="3">
        <f t="shared" si="10"/>
        <v>2929</v>
      </c>
      <c r="D30" s="3">
        <f t="shared" si="11"/>
        <v>3247</v>
      </c>
      <c r="E30" s="3">
        <f t="shared" si="12"/>
        <v>9508</v>
      </c>
      <c r="F30" s="4">
        <f t="shared" si="13"/>
        <v>5596.5658554044385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>
        <v>532</v>
      </c>
      <c r="AN30" s="1">
        <v>28601</v>
      </c>
      <c r="AO30" s="1">
        <v>556</v>
      </c>
      <c r="AP30" s="1">
        <v>12993</v>
      </c>
      <c r="AQ30" s="1">
        <v>-195119</v>
      </c>
      <c r="AR30" s="1"/>
      <c r="AS30" s="6">
        <f>IF(RTD("tos.rtd",,AS$2,"."&amp;$A$2&amp;$AS$1&amp;"C"&amp;$A30)="N/A",0,RTD("tos.rtd",,AS$2,"."&amp;$A$2&amp;$AS$1&amp;"C"&amp;$A30))</f>
        <v>418</v>
      </c>
      <c r="AT30" s="7">
        <f>-IF(RTD("tos.rtd",,AT$2,"."&amp;$A$2&amp;$AS$1&amp;"P"&amp;$A30)="N/A",0,RTD("tos.rtd",,AT$2,"."&amp;$A$2&amp;$AS$1&amp;"P"&amp;$A30))</f>
        <v>-2914</v>
      </c>
      <c r="AU30" s="6">
        <f>IF(RTD("tos.rtd",,AU$2,"."&amp;$A$2&amp;$AU$1&amp;"C"&amp;$A30)="N/A",0,RTD("tos.rtd",,AU$2,"."&amp;$A$2&amp;$AU$1&amp;"C"&amp;$A30))</f>
        <v>1374</v>
      </c>
      <c r="AV30" s="7">
        <f>-IF(RTD("tos.rtd",,AV$2,"."&amp;$A$2&amp;$AU$1&amp;"P"&amp;$A30)="N/A",0,RTD("tos.rtd",,AV$2,"."&amp;$A$2&amp;$AU$1&amp;"P"&amp;$A30))</f>
        <v>-1555</v>
      </c>
      <c r="AW30" s="6">
        <f>IF(RTD("tos.rtd",,AW$2,"."&amp;$A$2&amp;$AW$1&amp;"C"&amp;$A30)="N/A",0,RTD("tos.rtd",,AW$2,"."&amp;$A$2&amp;$AW$1&amp;"C"&amp;$A30))</f>
        <v>1559</v>
      </c>
      <c r="AX30" s="7">
        <f>-IF(RTD("tos.rtd",,AX$2,"."&amp;$A$2&amp;$AW$1&amp;"P"&amp;$A30)="N/A",0,RTD("tos.rtd",,AX$2,"."&amp;$A$2&amp;$AW$1&amp;"P"&amp;$A30))</f>
        <v>-1688</v>
      </c>
      <c r="AY30" s="1">
        <f t="shared" si="67"/>
        <v>-2806</v>
      </c>
      <c r="AZ30" s="8">
        <f t="shared" si="35"/>
        <v>556</v>
      </c>
      <c r="BA30" s="6">
        <f>IF(RTD("tos.rtd",,BA$2,"."&amp;$A$2&amp;$AS$1&amp;"C"&amp;$A30)="N/A",0,RTD("tos.rtd",,BA$2,"."&amp;$A$2&amp;$AS$1&amp;"C"&amp;$A30))</f>
        <v>12993</v>
      </c>
      <c r="BB30" s="7">
        <f>-IF(RTD("tos.rtd",,BB$2,"."&amp;$A$2&amp;$AS$1&amp;"P"&amp;$A30)="N/A",0,RTD("tos.rtd",,BB$2,"."&amp;$A$2&amp;$AS$1&amp;"P"&amp;$A30))</f>
        <v>-195121</v>
      </c>
      <c r="BC30" s="6">
        <f>IF(RTD("tos.rtd",,BC$2,"."&amp;$A$2&amp;$AU$1&amp;"C"&amp;$A30)="N/A",0,RTD("tos.rtd",,BC$2,"."&amp;$A$2&amp;$AU$1&amp;"C"&amp;$A30))</f>
        <v>855</v>
      </c>
      <c r="BD30" s="7">
        <f>-IF(RTD("tos.rtd",,BD$2,"."&amp;$A$2&amp;$AU$1&amp;"P"&amp;$A30)="N/A",0,RTD("tos.rtd",,BD$2,"."&amp;$A$2&amp;$AU$1&amp;"P"&amp;$A30))</f>
        <v>-4749</v>
      </c>
      <c r="BE30" s="6">
        <f>IF(RTD("tos.rtd",,BE$2,"."&amp;$A$2&amp;$AW$1&amp;"C"&amp;$A30)="N/A",0,RTD("tos.rtd",,BE$2,"."&amp;$A$2&amp;$AW$1&amp;"C"&amp;$A30))</f>
        <v>369</v>
      </c>
      <c r="BF30" s="83">
        <f>-IF(RTD("tos.rtd",,BF$2,"."&amp;$A$2&amp;$AW$1&amp;"P"&amp;$A30)="N/A",0,RTD("tos.rtd",,BF$2,"."&amp;$A$2&amp;$AW$1&amp;"P"&amp;$A30))</f>
        <v>-1395</v>
      </c>
      <c r="BG30" s="32">
        <f ca="1">+Hoja2!Y31</f>
        <v>-26843</v>
      </c>
      <c r="BH30" s="7">
        <f t="shared" ca="1" si="36"/>
        <v>-213891</v>
      </c>
      <c r="BI30" s="8" t="str">
        <f t="shared" ref="BI30" ca="1" si="184">IF(AND(BH30&lt;0,BH29&gt;0), "Cruce -", IF(AND(BH30&gt;0,BH29&lt;0),"Cruce +", ""))</f>
        <v/>
      </c>
      <c r="BJ30" s="3">
        <f ca="1">IF($BP$1=1,DX30,IF(RTD("tos.rtd",,BJ$2,"."&amp;$A$2&amp;$AS$1&amp;"C"&amp;$A30)="N/A",0,RTD("tos.rtd",,BJ$2,"."&amp;$A$2&amp;$AS$1&amp;"C"&amp;$A30)))</f>
        <v>6.5357476900449629E-2</v>
      </c>
      <c r="BK30" s="3">
        <f ca="1">IF($BP$1=1,DY30,-IF(RTD("tos.rtd",,BK$2,"."&amp;$A$2&amp;$AS$1&amp;"P"&amp;$A30)="N/A",0,RTD("tos.rtd",,BK$2,"."&amp;$A$2&amp;$AS$1&amp;"P"&amp;$A30)))</f>
        <v>-8.4487953684803246E-2</v>
      </c>
      <c r="BL30" s="3">
        <f ca="1">IF($BP$1=1,DZ30,IF(RTD("tos.rtd",,BL$2,"."&amp;$A$2&amp;$AU$1&amp;"C"&amp;$A30)="N/A",0,RTD("tos.rtd",,BL$2,"."&amp;$A$2&amp;$AU$1&amp;"C"&amp;$A30)))</f>
        <v>2.5062483486848076E-2</v>
      </c>
      <c r="BM30" s="3">
        <f ca="1">IF($BP$1=1,EA30,-IF(RTD("tos.rtd",,BM$2,"."&amp;$A$2&amp;$AU$1&amp;"P"&amp;$A30)="N/A",0,RTD("tos.rtd",,BM$2,"."&amp;$A$2&amp;$AU$1&amp;"P"&amp;$A30)))</f>
        <v>-2.5621223438367757E-2</v>
      </c>
      <c r="BN30" s="3">
        <f ca="1">IF($BP$1=1,EB30,IF(RTD("tos.rtd",,BN$2,"."&amp;$A$2&amp;$AW$1&amp;"C"&amp;$A30)="N/A",0,RTD("tos.rtd",,BN$2,"."&amp;$A$2&amp;$AW$1&amp;"C"&amp;$A30)))</f>
        <v>2.8344053999427739E-2</v>
      </c>
      <c r="BO30" s="3">
        <f ca="1">IF($BP$1=1,EC30,-IF(RTD("tos.rtd",,BO$2,"."&amp;$A$2&amp;$AW$1&amp;"P"&amp;$A30)="N/A",0,RTD("tos.rtd",,BO$2,"."&amp;$A$2&amp;$AW$1&amp;"P"&amp;$A30)))</f>
        <v>-2.8896135847182852E-2</v>
      </c>
      <c r="BQ30" s="3">
        <f t="shared" ca="1" si="37"/>
        <v>-68346431.24200882</v>
      </c>
      <c r="BR30" s="3" t="str">
        <f t="shared" ca="1" si="69"/>
        <v/>
      </c>
      <c r="BS30" s="3">
        <f t="shared" ca="1" si="38"/>
        <v>-1687798.3441995159</v>
      </c>
      <c r="BT30" s="3" t="str">
        <f t="shared" ca="1" si="69"/>
        <v/>
      </c>
      <c r="BU30" s="3">
        <f t="shared" ca="1" si="39"/>
        <v>-1432729.9141921271</v>
      </c>
      <c r="BV30" s="3" t="str">
        <f t="shared" ref="BV30" ca="1" si="185">IF(AND(BU30&lt;0,BU29&gt;0), "Cruce -", IF(AND(BU30&gt;0,BU29&lt;0),"Cruce +", ""))</f>
        <v/>
      </c>
      <c r="BX30" s="3">
        <f t="shared" ca="1" si="40"/>
        <v>-4882514885.1219482</v>
      </c>
      <c r="BY30" s="3" t="str">
        <f t="shared" ca="1" si="71"/>
        <v/>
      </c>
      <c r="BZ30" s="3">
        <f t="shared" ca="1" si="41"/>
        <v>-31302798.746622987</v>
      </c>
      <c r="CA30" s="3" t="str">
        <f t="shared" ca="1" si="72"/>
        <v/>
      </c>
      <c r="CB30" s="3">
        <f t="shared" ca="1" si="42"/>
        <v>-9321244.7982596457</v>
      </c>
      <c r="CC30" s="3" t="str">
        <f t="shared" ca="1" si="73"/>
        <v/>
      </c>
      <c r="CD30" s="3">
        <f>IF(RTD("tos.rtd",,CD$2,"."&amp;$A$2&amp;$AS$1&amp;"C"&amp;$A30)="N/A",0,RTD("tos.rtd",,CD$2,"."&amp;$A$2&amp;$AS$1&amp;"C"&amp;$A30))</f>
        <v>1</v>
      </c>
      <c r="CE30" s="3">
        <f>-IF(RTD("tos.rtd",,CE$2,"."&amp;$A$2&amp;$AS$1&amp;"P"&amp;$A30)="N/A",0,RTD("tos.rtd",,CE$2,"."&amp;$A$2&amp;$AS$1&amp;"P"&amp;$A30))</f>
        <v>0.03</v>
      </c>
      <c r="CF30" s="3">
        <f>IF(RTD("tos.rtd",,CF$2,"."&amp;$A$2&amp;$AU$1&amp;"C"&amp;$A30)="N/A",0,RTD("tos.rtd",,CF$2,"."&amp;$A$2&amp;$AU$1&amp;"C"&amp;$A30))</f>
        <v>0.59</v>
      </c>
      <c r="CG30" s="3">
        <f>-IF(RTD("tos.rtd",,CG$2,"."&amp;$A$2&amp;$AU$1&amp;"P"&amp;$A30)="N/A",0,RTD("tos.rtd",,CG$2,"."&amp;$A$2&amp;$AU$1&amp;"P"&amp;$A30))</f>
        <v>0.4</v>
      </c>
      <c r="CH30" s="3">
        <f>IF(RTD("tos.rtd",,CH$2,"."&amp;$A$2&amp;$AW$1&amp;"C"&amp;$A30)="N/A",0,RTD("tos.rtd",,CH$2,"."&amp;$A$2&amp;$AW$1&amp;"C"&amp;$A30))</f>
        <v>0.56999999999999995</v>
      </c>
      <c r="CI30" s="3">
        <f>-IF(RTD("tos.rtd",,CI$2,"."&amp;$A$2&amp;$AW$1&amp;"P"&amp;$A30)="N/A",0,RTD("tos.rtd",,CI$2,"."&amp;$A$2&amp;$AW$1&amp;"P"&amp;$A30))</f>
        <v>0.43</v>
      </c>
      <c r="CK30" s="3">
        <f t="shared" si="17"/>
        <v>33058</v>
      </c>
      <c r="CL30" s="3"/>
      <c r="CM30" s="3">
        <f t="shared" si="18"/>
        <v>18866</v>
      </c>
      <c r="CN30" s="3"/>
      <c r="CO30" s="3">
        <f t="shared" si="19"/>
        <v>16278.999999999985</v>
      </c>
      <c r="CP30" s="3">
        <f t="shared" si="43"/>
        <v>68202.999999999985</v>
      </c>
      <c r="CQ30" s="3">
        <f t="shared" si="44"/>
        <v>-182128</v>
      </c>
      <c r="CR30" s="3"/>
      <c r="CS30" s="3">
        <f t="shared" si="20"/>
        <v>-3894</v>
      </c>
      <c r="CT30" s="3"/>
      <c r="CU30" s="3">
        <f t="shared" si="21"/>
        <v>-1026</v>
      </c>
      <c r="CV30" s="3">
        <f t="shared" si="45"/>
        <v>-187048</v>
      </c>
      <c r="CW30" s="3">
        <f t="shared" ca="1" si="46"/>
        <v>-71466959.500400469</v>
      </c>
      <c r="CX30" s="85" t="str">
        <f t="shared" ca="1" si="74"/>
        <v/>
      </c>
      <c r="CY30" s="3">
        <f t="shared" ca="1" si="47"/>
        <v>-4923138928.666831</v>
      </c>
      <c r="CZ30" s="85" t="str">
        <f t="shared" ca="1" si="75"/>
        <v/>
      </c>
      <c r="DA30" s="3">
        <f>IF(RTD("tos.rtd",,DA$2,"."&amp;$A$2&amp;$AS$1&amp;"C"&amp;$A30)="N/A",0,RTD("tos.rtd",,DA$2,"."&amp;$A$2&amp;$AS$1&amp;"C"&amp;$A30))</f>
        <v>2.97</v>
      </c>
      <c r="DB30" s="3">
        <f>IF(RTD("tos.rtd",,DB$2,"."&amp;$A$2&amp;$AS$1&amp;"P"&amp;$A30)="N/A",0,RTD("tos.rtd",,DB$2,"."&amp;$A$2&amp;$AS$1&amp;"P"&amp;$A30))</f>
        <v>0.01</v>
      </c>
      <c r="DC30" s="3">
        <f>IF(RTD("tos.rtd",,DC$2,"."&amp;$A$2&amp;$AS$1&amp;"C"&amp;$A30)="N/A",0,RTD("tos.rtd",,DC$2,"."&amp;$A$2&amp;$AS$1&amp;"C"&amp;$A30))</f>
        <v>2.84</v>
      </c>
      <c r="DD30" s="3">
        <f>IF(RTD("tos.rtd",,DD$2,"."&amp;$A$2&amp;$AS$1&amp;"P"&amp;$A30)="N/A",0,RTD("tos.rtd",,DD$2,"."&amp;$A$2&amp;$AS$1&amp;"P"&amp;$A30))</f>
        <v>0.02</v>
      </c>
      <c r="DE30" s="3">
        <f>IF(RTD("tos.rtd",,DE$2,"."&amp;$A$2&amp;$AS$1&amp;"C"&amp;$A30)="N/A",0,RTD("tos.rtd",,DE$2,"."&amp;$A$2&amp;$AS$1&amp;"C"&amp;$A30))</f>
        <v>2.69</v>
      </c>
      <c r="DF30" s="3">
        <f>IF(RTD("tos.rtd",,DF$2,"."&amp;$A$2&amp;$AS$1&amp;"P"&amp;$A30)="N/A",0,RTD("tos.rtd",,DF$2,"."&amp;$A$2&amp;$AS$1&amp;"P"&amp;$A30))</f>
        <v>0.01</v>
      </c>
      <c r="DG30" s="86">
        <f t="shared" si="48"/>
        <v>-2.7999999999999545</v>
      </c>
      <c r="DH30" s="3">
        <f t="shared" si="22"/>
        <v>0</v>
      </c>
      <c r="DI30" s="3">
        <f t="shared" si="49"/>
        <v>0</v>
      </c>
      <c r="DJ30" s="3">
        <f t="shared" si="50"/>
        <v>0</v>
      </c>
      <c r="DK30" s="3">
        <f t="shared" si="51"/>
        <v>2</v>
      </c>
      <c r="DL30" s="3">
        <f t="shared" si="52"/>
        <v>0</v>
      </c>
      <c r="DM30" s="3">
        <f t="shared" si="53"/>
        <v>2</v>
      </c>
      <c r="DN30" s="63" t="str">
        <f t="shared" si="54"/>
        <v>UNKNOWN</v>
      </c>
      <c r="DO30" s="63" t="str">
        <f t="shared" si="55"/>
        <v>SELL</v>
      </c>
      <c r="DP30" s="3">
        <f t="shared" si="56"/>
        <v>0</v>
      </c>
      <c r="DQ30" s="3">
        <f t="shared" si="57"/>
        <v>0.02</v>
      </c>
      <c r="DR30" s="3">
        <f t="shared" ca="1" si="58"/>
        <v>-0.16897590736960649</v>
      </c>
      <c r="DS30" s="3">
        <f t="shared" si="59"/>
        <v>0.06</v>
      </c>
      <c r="DT30" s="3">
        <f t="shared" si="60"/>
        <v>0</v>
      </c>
      <c r="DU30" s="3">
        <f t="shared" si="61"/>
        <v>-2</v>
      </c>
      <c r="DV30" s="3">
        <f t="shared" si="62"/>
        <v>532</v>
      </c>
      <c r="DW30" s="3">
        <f t="shared" si="23"/>
        <v>28603</v>
      </c>
      <c r="DX30" s="3">
        <f t="shared" ca="1" si="24"/>
        <v>6.5357476900449629E-2</v>
      </c>
      <c r="DY30" s="3">
        <f t="shared" ca="1" si="25"/>
        <v>-8.4487953684803246E-2</v>
      </c>
      <c r="DZ30" s="3">
        <f t="shared" ca="1" si="26"/>
        <v>2.5062483486848076E-2</v>
      </c>
      <c r="EA30" s="3">
        <f t="shared" ca="1" si="27"/>
        <v>-2.5621223438367757E-2</v>
      </c>
      <c r="EB30" s="3">
        <f t="shared" ca="1" si="28"/>
        <v>2.8344053999427739E-2</v>
      </c>
      <c r="EC30" s="3">
        <f t="shared" ca="1" si="29"/>
        <v>-2.8896135847182852E-2</v>
      </c>
      <c r="EE30" s="59">
        <f t="shared" si="63"/>
        <v>0.25</v>
      </c>
      <c r="EF30" s="59">
        <f t="shared" si="30"/>
        <v>0.34539999999999998</v>
      </c>
      <c r="EG30" s="59">
        <f t="shared" si="31"/>
        <v>0.25990000000000002</v>
      </c>
      <c r="EH30" s="59">
        <f t="shared" si="32"/>
        <v>0.254</v>
      </c>
      <c r="EI30" s="59">
        <f t="shared" si="33"/>
        <v>0.22850000000000001</v>
      </c>
      <c r="EJ30" s="59">
        <f t="shared" si="34"/>
        <v>0.22389999999999999</v>
      </c>
      <c r="EL30" s="3" t="str">
        <f>RTD("tos.rtd",,EL$2,"."&amp;$A$2&amp;$AS$1&amp;"C"&amp;$A30)</f>
        <v>--</v>
      </c>
      <c r="EM30" s="3" t="str">
        <f>RTD("tos.rtd",,EM$2,"."&amp;$A$2&amp;$AS$1&amp;"P"&amp;$A30)</f>
        <v>34.54%</v>
      </c>
      <c r="EN30" s="3" t="str">
        <f>RTD("tos.rtd",,EN$2,"."&amp;$A$2&amp;$AU$1&amp;"C"&amp;$A30)</f>
        <v>25.99%</v>
      </c>
      <c r="EO30" s="3" t="str">
        <f>RTD("tos.rtd",,EO$2,"."&amp;$A$2&amp;$AU$1&amp;"P"&amp;$A30)</f>
        <v>25.40%</v>
      </c>
      <c r="EP30" s="3" t="str">
        <f>RTD("tos.rtd",,EP$2,"."&amp;$A$2&amp;$AW$1&amp;"C"&amp;$A30)</f>
        <v>22.85%</v>
      </c>
      <c r="EQ30" s="3" t="str">
        <f>RTD("tos.rtd",,EQ$2,"."&amp;$A$2&amp;$AW$1&amp;"P"&amp;$A30)</f>
        <v>22.39%</v>
      </c>
      <c r="ES30" s="63" t="str">
        <f t="shared" si="64"/>
        <v>556,29135.00</v>
      </c>
      <c r="ET30" s="63" t="str">
        <f t="shared" ca="1" si="65"/>
        <v>556,-4923138.93</v>
      </c>
      <c r="EU30" s="67">
        <v>562.66</v>
      </c>
      <c r="EV30" s="67" t="s">
        <v>259</v>
      </c>
      <c r="EW30" s="67">
        <v>484.24</v>
      </c>
      <c r="EX30" s="67" t="s">
        <v>260</v>
      </c>
      <c r="EY30" s="67">
        <v>5639.75</v>
      </c>
      <c r="EZ30" s="67" t="s">
        <v>261</v>
      </c>
      <c r="FA30" s="67">
        <v>19889</v>
      </c>
      <c r="FB30" s="67" t="s">
        <v>262</v>
      </c>
      <c r="FC30" s="67" t="s">
        <v>263</v>
      </c>
      <c r="FD30" s="67" t="s">
        <v>264</v>
      </c>
      <c r="FE30" s="67" t="s">
        <v>265</v>
      </c>
      <c r="FF30" s="67" t="s">
        <v>266</v>
      </c>
    </row>
    <row r="31" spans="1:162" s="63" customFormat="1" ht="13.5" thickBot="1" x14ac:dyDescent="0.25">
      <c r="A31" s="2">
        <f t="shared" si="66"/>
        <v>555</v>
      </c>
      <c r="B31" s="3">
        <f t="shared" si="9"/>
        <v>10664</v>
      </c>
      <c r="C31" s="3">
        <f t="shared" si="10"/>
        <v>24514</v>
      </c>
      <c r="D31" s="3">
        <f t="shared" si="11"/>
        <v>60558</v>
      </c>
      <c r="E31" s="3">
        <f t="shared" si="12"/>
        <v>95736</v>
      </c>
      <c r="F31" s="4">
        <f t="shared" si="13"/>
        <v>5586.5000894774521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>
        <v>-1188</v>
      </c>
      <c r="AN31" s="1">
        <v>38975</v>
      </c>
      <c r="AO31" s="1">
        <v>555</v>
      </c>
      <c r="AP31" s="1">
        <v>7373</v>
      </c>
      <c r="AQ31" s="1">
        <v>-255969</v>
      </c>
      <c r="AR31" s="1"/>
      <c r="AS31" s="6">
        <f>IF(RTD("tos.rtd",,AS$2,"."&amp;$A$2&amp;$AS$1&amp;"C"&amp;$A31)="N/A",0,RTD("tos.rtd",,AS$2,"."&amp;$A$2&amp;$AS$1&amp;"C"&amp;$A31))</f>
        <v>1628</v>
      </c>
      <c r="AT31" s="7">
        <f>-IF(RTD("tos.rtd",,AT$2,"."&amp;$A$2&amp;$AS$1&amp;"P"&amp;$A31)="N/A",0,RTD("tos.rtd",,AT$2,"."&amp;$A$2&amp;$AS$1&amp;"P"&amp;$A31))</f>
        <v>-9036</v>
      </c>
      <c r="AU31" s="6">
        <f>IF(RTD("tos.rtd",,AU$2,"."&amp;$A$2&amp;$AU$1&amp;"C"&amp;$A31)="N/A",0,RTD("tos.rtd",,AU$2,"."&amp;$A$2&amp;$AU$1&amp;"C"&amp;$A31))</f>
        <v>10241</v>
      </c>
      <c r="AV31" s="7">
        <f>-IF(RTD("tos.rtd",,AV$2,"."&amp;$A$2&amp;$AU$1&amp;"P"&amp;$A31)="N/A",0,RTD("tos.rtd",,AV$2,"."&amp;$A$2&amp;$AU$1&amp;"P"&amp;$A31))</f>
        <v>-14273</v>
      </c>
      <c r="AW31" s="6">
        <f>IF(RTD("tos.rtd",,AW$2,"."&amp;$A$2&amp;$AW$1&amp;"C"&amp;$A31)="N/A",0,RTD("tos.rtd",,AW$2,"."&amp;$A$2&amp;$AW$1&amp;"C"&amp;$A31))</f>
        <v>9115</v>
      </c>
      <c r="AX31" s="7">
        <f>-IF(RTD("tos.rtd",,AX$2,"."&amp;$A$2&amp;$AW$1&amp;"P"&amp;$A31)="N/A",0,RTD("tos.rtd",,AX$2,"."&amp;$A$2&amp;$AW$1&amp;"P"&amp;$A31))</f>
        <v>-51443</v>
      </c>
      <c r="AY31" s="1">
        <f t="shared" si="67"/>
        <v>-53768</v>
      </c>
      <c r="AZ31" s="8">
        <f t="shared" si="35"/>
        <v>555</v>
      </c>
      <c r="BA31" s="6">
        <f>IF(RTD("tos.rtd",,BA$2,"."&amp;$A$2&amp;$AS$1&amp;"C"&amp;$A31)="N/A",0,RTD("tos.rtd",,BA$2,"."&amp;$A$2&amp;$AS$1&amp;"C"&amp;$A31))</f>
        <v>7373</v>
      </c>
      <c r="BB31" s="7">
        <f>-IF(RTD("tos.rtd",,BB$2,"."&amp;$A$2&amp;$AS$1&amp;"P"&amp;$A31)="N/A",0,RTD("tos.rtd",,BB$2,"."&amp;$A$2&amp;$AS$1&amp;"P"&amp;$A31))</f>
        <v>-255969</v>
      </c>
      <c r="BC31" s="6">
        <f>IF(RTD("tos.rtd",,BC$2,"."&amp;$A$2&amp;$AU$1&amp;"C"&amp;$A31)="N/A",0,RTD("tos.rtd",,BC$2,"."&amp;$A$2&amp;$AU$1&amp;"C"&amp;$A31))</f>
        <v>1600</v>
      </c>
      <c r="BD31" s="7">
        <f>-IF(RTD("tos.rtd",,BD$2,"."&amp;$A$2&amp;$AU$1&amp;"P"&amp;$A31)="N/A",0,RTD("tos.rtd",,BD$2,"."&amp;$A$2&amp;$AU$1&amp;"P"&amp;$A31))</f>
        <v>-20288</v>
      </c>
      <c r="BE31" s="6">
        <f>IF(RTD("tos.rtd",,BE$2,"."&amp;$A$2&amp;$AW$1&amp;"C"&amp;$A31)="N/A",0,RTD("tos.rtd",,BE$2,"."&amp;$A$2&amp;$AW$1&amp;"C"&amp;$A31))</f>
        <v>2582</v>
      </c>
      <c r="BF31" s="83">
        <f>-IF(RTD("tos.rtd",,BF$2,"."&amp;$A$2&amp;$AW$1&amp;"P"&amp;$A31)="N/A",0,RTD("tos.rtd",,BF$2,"."&amp;$A$2&amp;$AW$1&amp;"P"&amp;$A31))</f>
        <v>-15257</v>
      </c>
      <c r="BG31" s="32">
        <f ca="1">+Hoja2!Y32</f>
        <v>-67424</v>
      </c>
      <c r="BH31" s="7">
        <f t="shared" ca="1" si="36"/>
        <v>-347383</v>
      </c>
      <c r="BI31" s="8" t="str">
        <f t="shared" ref="BI31" ca="1" si="186">IF(AND(BH31&lt;0,BH30&gt;0), "Cruce -", IF(AND(BH31&gt;0,BH30&lt;0),"Cruce +", ""))</f>
        <v/>
      </c>
      <c r="BJ31" s="3">
        <f ca="1">IF($BP$1=1,DX31,IF(RTD("tos.rtd",,BJ$2,"."&amp;$A$2&amp;$AS$1&amp;"C"&amp;$A31)="N/A",0,RTD("tos.rtd",,BJ$2,"."&amp;$A$2&amp;$AS$1&amp;"C"&amp;$A31)))</f>
        <v>2.3361624419301754E-2</v>
      </c>
      <c r="BK31" s="3">
        <f ca="1">IF($BP$1=1,DY31,-IF(RTD("tos.rtd",,BK$2,"."&amp;$A$2&amp;$AS$1&amp;"P"&amp;$A31)="N/A",0,RTD("tos.rtd",,BK$2,"."&amp;$A$2&amp;$AS$1&amp;"P"&amp;$A31)))</f>
        <v>-5.5410390417394338E-2</v>
      </c>
      <c r="BL31" s="3">
        <f ca="1">IF($BP$1=1,DZ31,IF(RTD("tos.rtd",,BL$2,"."&amp;$A$2&amp;$AU$1&amp;"C"&amp;$A31)="N/A",0,RTD("tos.rtd",,BL$2,"."&amp;$A$2&amp;$AU$1&amp;"C"&amp;$A31)))</f>
        <v>2.4416676194430675E-2</v>
      </c>
      <c r="BM31" s="3">
        <f ca="1">IF($BP$1=1,EA31,-IF(RTD("tos.rtd",,BM$2,"."&amp;$A$2&amp;$AU$1&amp;"P"&amp;$A31)="N/A",0,RTD("tos.rtd",,BM$2,"."&amp;$A$2&amp;$AU$1&amp;"P"&amp;$A31)))</f>
        <v>-2.4974687924676282E-2</v>
      </c>
      <c r="BN31" s="3">
        <f ca="1">IF($BP$1=1,EB31,IF(RTD("tos.rtd",,BN$2,"."&amp;$A$2&amp;$AW$1&amp;"C"&amp;$A31)="N/A",0,RTD("tos.rtd",,BN$2,"."&amp;$A$2&amp;$AW$1&amp;"C"&amp;$A31)))</f>
        <v>2.7515790888746745E-2</v>
      </c>
      <c r="BO31" s="3">
        <f ca="1">IF($BP$1=1,EC31,-IF(RTD("tos.rtd",,BO$2,"."&amp;$A$2&amp;$AW$1&amp;"P"&amp;$A31)="N/A",0,RTD("tos.rtd",,BO$2,"."&amp;$A$2&amp;$AW$1&amp;"P"&amp;$A31)))</f>
        <v>-2.8024989312313953E-2</v>
      </c>
      <c r="BQ31" s="3">
        <f t="shared" ca="1" si="37"/>
        <v>-144467641.78437388</v>
      </c>
      <c r="BR31" s="3" t="str">
        <f t="shared" ca="1" si="69"/>
        <v/>
      </c>
      <c r="BS31" s="3">
        <f t="shared" ca="1" si="38"/>
        <v>-33228107.274879739</v>
      </c>
      <c r="BT31" s="3" t="str">
        <f t="shared" ca="1" si="69"/>
        <v/>
      </c>
      <c r="BU31" s="3">
        <f t="shared" ca="1" si="39"/>
        <v>-371862105.41065067</v>
      </c>
      <c r="BV31" s="3" t="str">
        <f t="shared" ref="BV31" ca="1" si="187">IF(AND(BU31&lt;0,BU30&gt;0), "Cruce -", IF(AND(BU31&gt;0,BU30&lt;0),"Cruce +", ""))</f>
        <v/>
      </c>
      <c r="BX31" s="3">
        <f t="shared" ca="1" si="40"/>
        <v>-4375069270.7902451</v>
      </c>
      <c r="BY31" s="3" t="str">
        <f t="shared" ca="1" si="71"/>
        <v/>
      </c>
      <c r="BZ31" s="3">
        <f t="shared" ca="1" si="41"/>
        <v>-146017757.48976916</v>
      </c>
      <c r="CA31" s="3" t="str">
        <f t="shared" ca="1" si="72"/>
        <v/>
      </c>
      <c r="CB31" s="3">
        <f t="shared" ca="1" si="42"/>
        <v>-111329610.30407809</v>
      </c>
      <c r="CC31" s="3" t="str">
        <f t="shared" ca="1" si="73"/>
        <v/>
      </c>
      <c r="CD31" s="3">
        <f>IF(RTD("tos.rtd",,CD$2,"."&amp;$A$2&amp;$AS$1&amp;"C"&amp;$A31)="N/A",0,RTD("tos.rtd",,CD$2,"."&amp;$A$2&amp;$AS$1&amp;"C"&amp;$A31))</f>
        <v>1</v>
      </c>
      <c r="CE31" s="3">
        <f>-IF(RTD("tos.rtd",,CE$2,"."&amp;$A$2&amp;$AS$1&amp;"P"&amp;$A31)="N/A",0,RTD("tos.rtd",,CE$2,"."&amp;$A$2&amp;$AS$1&amp;"P"&amp;$A31))</f>
        <v>0.01</v>
      </c>
      <c r="CF31" s="3">
        <f>IF(RTD("tos.rtd",,CF$2,"."&amp;$A$2&amp;$AU$1&amp;"C"&amp;$A31)="N/A",0,RTD("tos.rtd",,CF$2,"."&amp;$A$2&amp;$AU$1&amp;"C"&amp;$A31))</f>
        <v>0.62</v>
      </c>
      <c r="CG31" s="3">
        <f>-IF(RTD("tos.rtd",,CG$2,"."&amp;$A$2&amp;$AU$1&amp;"P"&amp;$A31)="N/A",0,RTD("tos.rtd",,CG$2,"."&amp;$A$2&amp;$AU$1&amp;"P"&amp;$A31))</f>
        <v>0.38</v>
      </c>
      <c r="CH31" s="3">
        <f>IF(RTD("tos.rtd",,CH$2,"."&amp;$A$2&amp;$AW$1&amp;"C"&amp;$A31)="N/A",0,RTD("tos.rtd",,CH$2,"."&amp;$A$2&amp;$AW$1&amp;"C"&amp;$A31))</f>
        <v>0.59</v>
      </c>
      <c r="CI31" s="3">
        <f>-IF(RTD("tos.rtd",,CI$2,"."&amp;$A$2&amp;$AW$1&amp;"P"&amp;$A31)="N/A",0,RTD("tos.rtd",,CI$2,"."&amp;$A$2&amp;$AW$1&amp;"P"&amp;$A31))</f>
        <v>0.41</v>
      </c>
      <c r="CK31" s="3">
        <f t="shared" si="17"/>
        <v>153764</v>
      </c>
      <c r="CL31" s="3"/>
      <c r="CM31" s="3">
        <f t="shared" si="18"/>
        <v>92568</v>
      </c>
      <c r="CN31" s="3"/>
      <c r="CO31" s="3">
        <f t="shared" si="19"/>
        <v>-1571377.9999999995</v>
      </c>
      <c r="CP31" s="3">
        <f t="shared" si="43"/>
        <v>-1325045.9999999995</v>
      </c>
      <c r="CQ31" s="3">
        <f t="shared" si="44"/>
        <v>-248596</v>
      </c>
      <c r="CR31" s="3"/>
      <c r="CS31" s="3">
        <f t="shared" si="20"/>
        <v>-18688</v>
      </c>
      <c r="CT31" s="3"/>
      <c r="CU31" s="3">
        <f t="shared" si="21"/>
        <v>-12675</v>
      </c>
      <c r="CV31" s="3">
        <f t="shared" si="45"/>
        <v>-279959</v>
      </c>
      <c r="CW31" s="3">
        <f t="shared" ca="1" si="46"/>
        <v>-549557854.4699043</v>
      </c>
      <c r="CX31" s="85" t="str">
        <f t="shared" ca="1" si="74"/>
        <v/>
      </c>
      <c r="CY31" s="3">
        <f t="shared" ca="1" si="47"/>
        <v>-4632416638.5840921</v>
      </c>
      <c r="CZ31" s="85" t="str">
        <f t="shared" ca="1" si="75"/>
        <v/>
      </c>
      <c r="DA31" s="3">
        <f>IF(RTD("tos.rtd",,DA$2,"."&amp;$A$2&amp;$AS$1&amp;"C"&amp;$A31)="N/A",0,RTD("tos.rtd",,DA$2,"."&amp;$A$2&amp;$AS$1&amp;"C"&amp;$A31))</f>
        <v>3.94</v>
      </c>
      <c r="DB31" s="3">
        <f>IF(RTD("tos.rtd",,DB$2,"."&amp;$A$2&amp;$AS$1&amp;"P"&amp;$A31)="N/A",0,RTD("tos.rtd",,DB$2,"."&amp;$A$2&amp;$AS$1&amp;"P"&amp;$A31))</f>
        <v>0.01</v>
      </c>
      <c r="DC31" s="3">
        <f>IF(RTD("tos.rtd",,DC$2,"."&amp;$A$2&amp;$AS$1&amp;"C"&amp;$A31)="N/A",0,RTD("tos.rtd",,DC$2,"."&amp;$A$2&amp;$AS$1&amp;"C"&amp;$A31))</f>
        <v>3.85</v>
      </c>
      <c r="DD31" s="3">
        <f>IF(RTD("tos.rtd",,DD$2,"."&amp;$A$2&amp;$AS$1&amp;"P"&amp;$A31)="N/A",0,RTD("tos.rtd",,DD$2,"."&amp;$A$2&amp;$AS$1&amp;"P"&amp;$A31))</f>
        <v>0.01</v>
      </c>
      <c r="DE31" s="3">
        <f>IF(RTD("tos.rtd",,DE$2,"."&amp;$A$2&amp;$AS$1&amp;"C"&amp;$A31)="N/A",0,RTD("tos.rtd",,DE$2,"."&amp;$A$2&amp;$AS$1&amp;"C"&amp;$A31))</f>
        <v>3.71</v>
      </c>
      <c r="DF31" s="3">
        <f>IF(RTD("tos.rtd",,DF$2,"."&amp;$A$2&amp;$AS$1&amp;"P"&amp;$A31)="N/A",0,RTD("tos.rtd",,DF$2,"."&amp;$A$2&amp;$AS$1&amp;"P"&amp;$A31))</f>
        <v>0</v>
      </c>
      <c r="DG31" s="86">
        <f t="shared" si="48"/>
        <v>-3.7999999999999545</v>
      </c>
      <c r="DH31" s="3">
        <f t="shared" si="22"/>
        <v>0</v>
      </c>
      <c r="DI31" s="3">
        <f t="shared" si="49"/>
        <v>0</v>
      </c>
      <c r="DJ31" s="3">
        <f t="shared" si="50"/>
        <v>0</v>
      </c>
      <c r="DK31" s="3">
        <f t="shared" si="51"/>
        <v>0</v>
      </c>
      <c r="DL31" s="3">
        <f t="shared" si="52"/>
        <v>0</v>
      </c>
      <c r="DM31" s="3">
        <f t="shared" si="53"/>
        <v>0</v>
      </c>
      <c r="DN31" s="63" t="str">
        <f t="shared" si="54"/>
        <v>UNKNOWN</v>
      </c>
      <c r="DO31" s="63" t="str">
        <f t="shared" si="55"/>
        <v>UNKNOWN</v>
      </c>
      <c r="DP31" s="3">
        <f t="shared" si="56"/>
        <v>0</v>
      </c>
      <c r="DQ31" s="3">
        <f t="shared" si="57"/>
        <v>0</v>
      </c>
      <c r="DR31" s="3">
        <f t="shared" ca="1" si="58"/>
        <v>0</v>
      </c>
      <c r="DS31" s="3">
        <f t="shared" si="59"/>
        <v>0</v>
      </c>
      <c r="DT31" s="3">
        <f t="shared" si="60"/>
        <v>0</v>
      </c>
      <c r="DU31" s="3">
        <f t="shared" si="61"/>
        <v>0</v>
      </c>
      <c r="DV31" s="3">
        <f t="shared" si="62"/>
        <v>-1188</v>
      </c>
      <c r="DW31" s="3">
        <f t="shared" si="23"/>
        <v>38975</v>
      </c>
      <c r="DX31" s="3">
        <f t="shared" ca="1" si="24"/>
        <v>2.3361624419301754E-2</v>
      </c>
      <c r="DY31" s="3">
        <f t="shared" ca="1" si="25"/>
        <v>-5.5410390417394338E-2</v>
      </c>
      <c r="DZ31" s="3">
        <f t="shared" ca="1" si="26"/>
        <v>2.4416676194430675E-2</v>
      </c>
      <c r="EA31" s="3">
        <f t="shared" ca="1" si="27"/>
        <v>-2.4974687924676282E-2</v>
      </c>
      <c r="EB31" s="3">
        <f t="shared" ca="1" si="28"/>
        <v>2.7515790888746745E-2</v>
      </c>
      <c r="EC31" s="3">
        <f t="shared" ca="1" si="29"/>
        <v>-2.8024989312313953E-2</v>
      </c>
      <c r="EE31" s="59">
        <f t="shared" si="63"/>
        <v>0.25</v>
      </c>
      <c r="EF31" s="59">
        <f t="shared" si="30"/>
        <v>0.38350000000000001</v>
      </c>
      <c r="EG31" s="59">
        <f t="shared" si="31"/>
        <v>0.26279999999999998</v>
      </c>
      <c r="EH31" s="59">
        <f t="shared" si="32"/>
        <v>0.25650000000000001</v>
      </c>
      <c r="EI31" s="59">
        <f t="shared" si="33"/>
        <v>0.23089999999999999</v>
      </c>
      <c r="EJ31" s="59">
        <f t="shared" si="34"/>
        <v>0.2263</v>
      </c>
      <c r="EL31" s="3" t="str">
        <f>RTD("tos.rtd",,EL$2,"."&amp;$A$2&amp;$AS$1&amp;"C"&amp;$A31)</f>
        <v>--</v>
      </c>
      <c r="EM31" s="3" t="str">
        <f>RTD("tos.rtd",,EM$2,"."&amp;$A$2&amp;$AS$1&amp;"P"&amp;$A31)</f>
        <v>38.35%</v>
      </c>
      <c r="EN31" s="3" t="str">
        <f>RTD("tos.rtd",,EN$2,"."&amp;$A$2&amp;$AU$1&amp;"C"&amp;$A31)</f>
        <v>26.28%</v>
      </c>
      <c r="EO31" s="3" t="str">
        <f>RTD("tos.rtd",,EO$2,"."&amp;$A$2&amp;$AU$1&amp;"P"&amp;$A31)</f>
        <v>25.65%</v>
      </c>
      <c r="EP31" s="3" t="str">
        <f>RTD("tos.rtd",,EP$2,"."&amp;$A$2&amp;$AW$1&amp;"C"&amp;$A31)</f>
        <v>23.09%</v>
      </c>
      <c r="EQ31" s="3" t="str">
        <f>RTD("tos.rtd",,EQ$2,"."&amp;$A$2&amp;$AW$1&amp;"P"&amp;$A31)</f>
        <v>22.63%</v>
      </c>
      <c r="ES31" s="63" t="str">
        <f t="shared" si="64"/>
        <v>555,37787.00</v>
      </c>
      <c r="ET31" s="63" t="str">
        <f t="shared" ca="1" si="65"/>
        <v>555,-4632416.64</v>
      </c>
      <c r="EU31" s="67">
        <v>562.63</v>
      </c>
      <c r="EV31" s="67" t="s">
        <v>267</v>
      </c>
      <c r="EW31" s="67">
        <v>484.2</v>
      </c>
      <c r="EX31" s="67" t="s">
        <v>268</v>
      </c>
      <c r="EY31" s="67">
        <v>5639.75</v>
      </c>
      <c r="EZ31" s="67" t="s">
        <v>269</v>
      </c>
      <c r="FA31" s="67">
        <v>19887.75</v>
      </c>
      <c r="FB31" s="67" t="s">
        <v>270</v>
      </c>
      <c r="FC31" s="67" t="s">
        <v>271</v>
      </c>
      <c r="FD31" s="67" t="s">
        <v>272</v>
      </c>
      <c r="FE31" s="67" t="s">
        <v>273</v>
      </c>
      <c r="FF31" s="67" t="s">
        <v>274</v>
      </c>
    </row>
    <row r="32" spans="1:162" s="63" customFormat="1" ht="13.5" thickBot="1" x14ac:dyDescent="0.25">
      <c r="A32" s="2">
        <f t="shared" si="66"/>
        <v>554</v>
      </c>
      <c r="B32" s="3">
        <f t="shared" si="9"/>
        <v>10987</v>
      </c>
      <c r="C32" s="3">
        <f t="shared" si="10"/>
        <v>2581</v>
      </c>
      <c r="D32" s="3">
        <f t="shared" si="11"/>
        <v>4279</v>
      </c>
      <c r="E32" s="3">
        <f t="shared" si="12"/>
        <v>17847</v>
      </c>
      <c r="F32" s="4">
        <f t="shared" si="13"/>
        <v>5576.4343235504657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>
        <v>-452</v>
      </c>
      <c r="AN32" s="1">
        <v>16187</v>
      </c>
      <c r="AO32" s="1">
        <v>554</v>
      </c>
      <c r="AP32" s="1">
        <v>2377</v>
      </c>
      <c r="AQ32" s="1">
        <v>-118769</v>
      </c>
      <c r="AR32" s="1"/>
      <c r="AS32" s="6">
        <f>IF(RTD("tos.rtd",,AS$2,"."&amp;$A$2&amp;$AS$1&amp;"C"&amp;$A32)="N/A",0,RTD("tos.rtd",,AS$2,"."&amp;$A$2&amp;$AS$1&amp;"C"&amp;$A32))</f>
        <v>1614</v>
      </c>
      <c r="AT32" s="7">
        <f>-IF(RTD("tos.rtd",,AT$2,"."&amp;$A$2&amp;$AS$1&amp;"P"&amp;$A32)="N/A",0,RTD("tos.rtd",,AT$2,"."&amp;$A$2&amp;$AS$1&amp;"P"&amp;$A32))</f>
        <v>-9373</v>
      </c>
      <c r="AU32" s="6">
        <f>IF(RTD("tos.rtd",,AU$2,"."&amp;$A$2&amp;$AU$1&amp;"C"&amp;$A32)="N/A",0,RTD("tos.rtd",,AU$2,"."&amp;$A$2&amp;$AU$1&amp;"C"&amp;$A32))</f>
        <v>738</v>
      </c>
      <c r="AV32" s="7">
        <f>-IF(RTD("tos.rtd",,AV$2,"."&amp;$A$2&amp;$AU$1&amp;"P"&amp;$A32)="N/A",0,RTD("tos.rtd",,AV$2,"."&amp;$A$2&amp;$AU$1&amp;"P"&amp;$A32))</f>
        <v>-1843</v>
      </c>
      <c r="AW32" s="6">
        <f>IF(RTD("tos.rtd",,AW$2,"."&amp;$A$2&amp;$AW$1&amp;"C"&amp;$A32)="N/A",0,RTD("tos.rtd",,AW$2,"."&amp;$A$2&amp;$AW$1&amp;"C"&amp;$A32))</f>
        <v>2034</v>
      </c>
      <c r="AX32" s="7">
        <f>-IF(RTD("tos.rtd",,AX$2,"."&amp;$A$2&amp;$AW$1&amp;"P"&amp;$A32)="N/A",0,RTD("tos.rtd",,AX$2,"."&amp;$A$2&amp;$AW$1&amp;"P"&amp;$A32))</f>
        <v>-2245</v>
      </c>
      <c r="AY32" s="1">
        <f t="shared" si="67"/>
        <v>-9075</v>
      </c>
      <c r="AZ32" s="8">
        <f t="shared" si="35"/>
        <v>554</v>
      </c>
      <c r="BA32" s="6">
        <f>IF(RTD("tos.rtd",,BA$2,"."&amp;$A$2&amp;$AS$1&amp;"C"&amp;$A32)="N/A",0,RTD("tos.rtd",,BA$2,"."&amp;$A$2&amp;$AS$1&amp;"C"&amp;$A32))</f>
        <v>2377</v>
      </c>
      <c r="BB32" s="7">
        <f>-IF(RTD("tos.rtd",,BB$2,"."&amp;$A$2&amp;$AS$1&amp;"P"&amp;$A32)="N/A",0,RTD("tos.rtd",,BB$2,"."&amp;$A$2&amp;$AS$1&amp;"P"&amp;$A32))</f>
        <v>-118769</v>
      </c>
      <c r="BC32" s="6">
        <f>IF(RTD("tos.rtd",,BC$2,"."&amp;$A$2&amp;$AU$1&amp;"C"&amp;$A32)="N/A",0,RTD("tos.rtd",,BC$2,"."&amp;$A$2&amp;$AU$1&amp;"C"&amp;$A32))</f>
        <v>213</v>
      </c>
      <c r="BD32" s="7">
        <f>-IF(RTD("tos.rtd",,BD$2,"."&amp;$A$2&amp;$AU$1&amp;"P"&amp;$A32)="N/A",0,RTD("tos.rtd",,BD$2,"."&amp;$A$2&amp;$AU$1&amp;"P"&amp;$A32))</f>
        <v>-2755</v>
      </c>
      <c r="BE32" s="6">
        <f>IF(RTD("tos.rtd",,BE$2,"."&amp;$A$2&amp;$AW$1&amp;"C"&amp;$A32)="N/A",0,RTD("tos.rtd",,BE$2,"."&amp;$A$2&amp;$AW$1&amp;"C"&amp;$A32))</f>
        <v>137</v>
      </c>
      <c r="BF32" s="83">
        <f>-IF(RTD("tos.rtd",,BF$2,"."&amp;$A$2&amp;$AW$1&amp;"P"&amp;$A32)="N/A",0,RTD("tos.rtd",,BF$2,"."&amp;$A$2&amp;$AW$1&amp;"P"&amp;$A32))</f>
        <v>-864</v>
      </c>
      <c r="BG32" s="32">
        <f ca="1">+Hoja2!Y33</f>
        <v>-22292</v>
      </c>
      <c r="BH32" s="7">
        <f t="shared" ca="1" si="36"/>
        <v>-141953</v>
      </c>
      <c r="BI32" s="8" t="str">
        <f t="shared" ref="BI32" ca="1" si="188">IF(AND(BH32&lt;0,BH31&gt;0), "Cruce -", IF(AND(BH32&gt;0,BH31&lt;0),"Cruce +", ""))</f>
        <v/>
      </c>
      <c r="BJ32" s="3">
        <f ca="1">IF($BP$1=1,DX32,IF(RTD("tos.rtd",,BJ$2,"."&amp;$A$2&amp;$AS$1&amp;"C"&amp;$A32)="N/A",0,RTD("tos.rtd",,BJ$2,"."&amp;$A$2&amp;$AS$1&amp;"C"&amp;$A32)))</f>
        <v>6.0958269315473596E-3</v>
      </c>
      <c r="BK32" s="3">
        <f ca="1">IF($BP$1=1,DY32,-IF(RTD("tos.rtd",,BK$2,"."&amp;$A$2&amp;$AS$1&amp;"P"&amp;$A32)="N/A",0,RTD("tos.rtd",,BK$2,"."&amp;$A$2&amp;$AS$1&amp;"P"&amp;$A32)))</f>
        <v>-4.2615616208889616E-2</v>
      </c>
      <c r="BL32" s="3">
        <f ca="1">IF($BP$1=1,DZ32,IF(RTD("tos.rtd",,BL$2,"."&amp;$A$2&amp;$AU$1&amp;"C"&amp;$A32)="N/A",0,RTD("tos.rtd",,BL$2,"."&amp;$A$2&amp;$AU$1&amp;"C"&amp;$A32)))</f>
        <v>2.3709251433993522E-2</v>
      </c>
      <c r="BM32" s="3">
        <f ca="1">IF($BP$1=1,EA32,-IF(RTD("tos.rtd",,BM$2,"."&amp;$A$2&amp;$AU$1&amp;"P"&amp;$A32)="N/A",0,RTD("tos.rtd",,BM$2,"."&amp;$A$2&amp;$AU$1&amp;"P"&amp;$A32)))</f>
        <v>-2.426593458052086E-2</v>
      </c>
      <c r="BN32" s="3">
        <f ca="1">IF($BP$1=1,EB32,IF(RTD("tos.rtd",,BN$2,"."&amp;$A$2&amp;$AW$1&amp;"C"&amp;$A32)="N/A",0,RTD("tos.rtd",,BN$2,"."&amp;$A$2&amp;$AW$1&amp;"C"&amp;$A32)))</f>
        <v>2.6605165575178589E-2</v>
      </c>
      <c r="BO32" s="3">
        <f ca="1">IF($BP$1=1,EC32,-IF(RTD("tos.rtd",,BO$2,"."&amp;$A$2&amp;$AW$1&amp;"P"&amp;$A32)="N/A",0,RTD("tos.rtd",,BO$2,"."&amp;$A$2&amp;$AW$1&amp;"P"&amp;$A32)))</f>
        <v>-2.7098079939616906E-2</v>
      </c>
      <c r="BQ32" s="3">
        <f t="shared" ca="1" si="37"/>
        <v>-121654719.87218198</v>
      </c>
      <c r="BR32" s="3" t="str">
        <f t="shared" ca="1" si="69"/>
        <v/>
      </c>
      <c r="BS32" s="3">
        <f t="shared" ca="1" si="38"/>
        <v>-8501111.9647282287</v>
      </c>
      <c r="BT32" s="3" t="str">
        <f t="shared" ca="1" si="69"/>
        <v/>
      </c>
      <c r="BU32" s="3">
        <f t="shared" ca="1" si="39"/>
        <v>-2098458.2671466358</v>
      </c>
      <c r="BV32" s="3" t="str">
        <f t="shared" ref="BV32" ca="1" si="189">IF(AND(BU32&lt;0,BU31&gt;0), "Cruce -", IF(AND(BU32&gt;0,BU31&lt;0),"Cruce +", ""))</f>
        <v/>
      </c>
      <c r="BX32" s="3">
        <f t="shared" ca="1" si="40"/>
        <v>-1575939674.5622849</v>
      </c>
      <c r="BY32" s="3" t="str">
        <f t="shared" ca="1" si="71"/>
        <v/>
      </c>
      <c r="BZ32" s="3">
        <f t="shared" ca="1" si="41"/>
        <v>-19298315.170727856</v>
      </c>
      <c r="CA32" s="3" t="str">
        <f t="shared" ca="1" si="72"/>
        <v/>
      </c>
      <c r="CB32" s="3">
        <f t="shared" ca="1" si="42"/>
        <v>-6172653.0468436005</v>
      </c>
      <c r="CC32" s="3" t="str">
        <f t="shared" ca="1" si="73"/>
        <v/>
      </c>
      <c r="CD32" s="3">
        <f>IF(RTD("tos.rtd",,CD$2,"."&amp;$A$2&amp;$AS$1&amp;"C"&amp;$A32)="N/A",0,RTD("tos.rtd",,CD$2,"."&amp;$A$2&amp;$AS$1&amp;"C"&amp;$A32))</f>
        <v>1</v>
      </c>
      <c r="CE32" s="3">
        <f>-IF(RTD("tos.rtd",,CE$2,"."&amp;$A$2&amp;$AS$1&amp;"P"&amp;$A32)="N/A",0,RTD("tos.rtd",,CE$2,"."&amp;$A$2&amp;$AS$1&amp;"P"&amp;$A32))</f>
        <v>0.01</v>
      </c>
      <c r="CF32" s="3">
        <f>IF(RTD("tos.rtd",,CF$2,"."&amp;$A$2&amp;$AU$1&amp;"C"&amp;$A32)="N/A",0,RTD("tos.rtd",,CF$2,"."&amp;$A$2&amp;$AU$1&amp;"C"&amp;$A32))</f>
        <v>0.65</v>
      </c>
      <c r="CG32" s="3">
        <f>-IF(RTD("tos.rtd",,CG$2,"."&amp;$A$2&amp;$AU$1&amp;"P"&amp;$A32)="N/A",0,RTD("tos.rtd",,CG$2,"."&amp;$A$2&amp;$AU$1&amp;"P"&amp;$A32))</f>
        <v>0.35</v>
      </c>
      <c r="CH32" s="3">
        <f>IF(RTD("tos.rtd",,CH$2,"."&amp;$A$2&amp;$AW$1&amp;"C"&amp;$A32)="N/A",0,RTD("tos.rtd",,CH$2,"."&amp;$A$2&amp;$AW$1&amp;"C"&amp;$A32))</f>
        <v>0.6</v>
      </c>
      <c r="CI32" s="3">
        <f>-IF(RTD("tos.rtd",,CI$2,"."&amp;$A$2&amp;$AW$1&amp;"P"&amp;$A32)="N/A",0,RTD("tos.rtd",,CI$2,"."&amp;$A$2&amp;$AW$1&amp;"P"&amp;$A32))</f>
        <v>0.39</v>
      </c>
      <c r="CK32" s="3">
        <f t="shared" si="17"/>
        <v>152027</v>
      </c>
      <c r="CL32" s="3"/>
      <c r="CM32" s="3">
        <f t="shared" si="18"/>
        <v>-16534.999999999993</v>
      </c>
      <c r="CN32" s="3"/>
      <c r="CO32" s="3">
        <f t="shared" si="19"/>
        <v>34484.999999999985</v>
      </c>
      <c r="CP32" s="3">
        <f t="shared" si="43"/>
        <v>169977</v>
      </c>
      <c r="CQ32" s="3">
        <f t="shared" si="44"/>
        <v>-116392</v>
      </c>
      <c r="CR32" s="3"/>
      <c r="CS32" s="3">
        <f t="shared" si="20"/>
        <v>-2542</v>
      </c>
      <c r="CT32" s="3"/>
      <c r="CU32" s="3">
        <f t="shared" si="21"/>
        <v>-727</v>
      </c>
      <c r="CV32" s="3">
        <f t="shared" si="45"/>
        <v>-119661</v>
      </c>
      <c r="CW32" s="3">
        <f t="shared" ca="1" si="46"/>
        <v>-132254290.10405685</v>
      </c>
      <c r="CX32" s="85" t="str">
        <f t="shared" ca="1" si="74"/>
        <v/>
      </c>
      <c r="CY32" s="3">
        <f t="shared" ca="1" si="47"/>
        <v>-1601410642.7798564</v>
      </c>
      <c r="CZ32" s="85" t="str">
        <f t="shared" ca="1" si="75"/>
        <v/>
      </c>
      <c r="DA32" s="3">
        <f>IF(RTD("tos.rtd",,DA$2,"."&amp;$A$2&amp;$AS$1&amp;"C"&amp;$A32)="N/A",0,RTD("tos.rtd",,DA$2,"."&amp;$A$2&amp;$AS$1&amp;"C"&amp;$A32))</f>
        <v>4.75</v>
      </c>
      <c r="DB32" s="3">
        <f>IF(RTD("tos.rtd",,DB$2,"."&amp;$A$2&amp;$AS$1&amp;"P"&amp;$A32)="N/A",0,RTD("tos.rtd",,DB$2,"."&amp;$A$2&amp;$AS$1&amp;"P"&amp;$A32))</f>
        <v>0.01</v>
      </c>
      <c r="DC32" s="3">
        <f>IF(RTD("tos.rtd",,DC$2,"."&amp;$A$2&amp;$AS$1&amp;"C"&amp;$A32)="N/A",0,RTD("tos.rtd",,DC$2,"."&amp;$A$2&amp;$AS$1&amp;"C"&amp;$A32))</f>
        <v>4.8499999999999996</v>
      </c>
      <c r="DD32" s="3">
        <f>IF(RTD("tos.rtd",,DD$2,"."&amp;$A$2&amp;$AS$1&amp;"P"&amp;$A32)="N/A",0,RTD("tos.rtd",,DD$2,"."&amp;$A$2&amp;$AS$1&amp;"P"&amp;$A32))</f>
        <v>0.01</v>
      </c>
      <c r="DE32" s="3">
        <f>IF(RTD("tos.rtd",,DE$2,"."&amp;$A$2&amp;$AS$1&amp;"C"&amp;$A32)="N/A",0,RTD("tos.rtd",,DE$2,"."&amp;$A$2&amp;$AS$1&amp;"C"&amp;$A32))</f>
        <v>4.7300000000000004</v>
      </c>
      <c r="DF32" s="3">
        <f>IF(RTD("tos.rtd",,DF$2,"."&amp;$A$2&amp;$AS$1&amp;"P"&amp;$A32)="N/A",0,RTD("tos.rtd",,DF$2,"."&amp;$A$2&amp;$AS$1&amp;"P"&amp;$A32))</f>
        <v>0</v>
      </c>
      <c r="DG32" s="86">
        <f t="shared" si="48"/>
        <v>-4.7999999999999545</v>
      </c>
      <c r="DH32" s="3">
        <f t="shared" si="22"/>
        <v>0</v>
      </c>
      <c r="DI32" s="3">
        <f t="shared" si="49"/>
        <v>0</v>
      </c>
      <c r="DJ32" s="3">
        <f t="shared" si="50"/>
        <v>0</v>
      </c>
      <c r="DK32" s="3">
        <f t="shared" si="51"/>
        <v>0</v>
      </c>
      <c r="DL32" s="3">
        <f t="shared" si="52"/>
        <v>0</v>
      </c>
      <c r="DM32" s="3">
        <f t="shared" si="53"/>
        <v>0</v>
      </c>
      <c r="DN32" s="63" t="str">
        <f t="shared" si="54"/>
        <v>UNKNOWN</v>
      </c>
      <c r="DO32" s="63" t="str">
        <f t="shared" si="55"/>
        <v>UNKNOWN</v>
      </c>
      <c r="DP32" s="3">
        <f t="shared" si="56"/>
        <v>0</v>
      </c>
      <c r="DQ32" s="3">
        <f t="shared" si="57"/>
        <v>0</v>
      </c>
      <c r="DR32" s="3">
        <f t="shared" ca="1" si="58"/>
        <v>0</v>
      </c>
      <c r="DS32" s="3">
        <f t="shared" si="59"/>
        <v>0</v>
      </c>
      <c r="DT32" s="3">
        <f t="shared" si="60"/>
        <v>0</v>
      </c>
      <c r="DU32" s="3">
        <f t="shared" si="61"/>
        <v>0</v>
      </c>
      <c r="DV32" s="3">
        <f t="shared" si="62"/>
        <v>-452</v>
      </c>
      <c r="DW32" s="3">
        <f t="shared" si="23"/>
        <v>16187</v>
      </c>
      <c r="DX32" s="3">
        <f t="shared" ca="1" si="24"/>
        <v>6.0958269315473596E-3</v>
      </c>
      <c r="DY32" s="3">
        <f t="shared" ca="1" si="25"/>
        <v>-4.2615616208889616E-2</v>
      </c>
      <c r="DZ32" s="3">
        <f t="shared" ca="1" si="26"/>
        <v>2.3709251433993522E-2</v>
      </c>
      <c r="EA32" s="3">
        <f t="shared" ca="1" si="27"/>
        <v>-2.426593458052086E-2</v>
      </c>
      <c r="EB32" s="3">
        <f t="shared" ca="1" si="28"/>
        <v>2.6605165575178589E-2</v>
      </c>
      <c r="EC32" s="3">
        <f t="shared" ca="1" si="29"/>
        <v>-2.7098079939616906E-2</v>
      </c>
      <c r="EE32" s="59">
        <f t="shared" si="63"/>
        <v>0.25</v>
      </c>
      <c r="EF32" s="59">
        <f t="shared" si="30"/>
        <v>0.47120000000000001</v>
      </c>
      <c r="EG32" s="59">
        <f t="shared" si="31"/>
        <v>0.26569999999999999</v>
      </c>
      <c r="EH32" s="59">
        <f t="shared" si="32"/>
        <v>0.25890000000000002</v>
      </c>
      <c r="EI32" s="59">
        <f t="shared" si="33"/>
        <v>0.23319999999999999</v>
      </c>
      <c r="EJ32" s="59">
        <f t="shared" si="34"/>
        <v>0.2283</v>
      </c>
      <c r="EL32" s="3" t="str">
        <f>RTD("tos.rtd",,EL$2,"."&amp;$A$2&amp;$AS$1&amp;"C"&amp;$A32)</f>
        <v>--</v>
      </c>
      <c r="EM32" s="3" t="str">
        <f>RTD("tos.rtd",,EM$2,"."&amp;$A$2&amp;$AS$1&amp;"P"&amp;$A32)</f>
        <v>47.12%</v>
      </c>
      <c r="EN32" s="3" t="str">
        <f>RTD("tos.rtd",,EN$2,"."&amp;$A$2&amp;$AU$1&amp;"C"&amp;$A32)</f>
        <v>26.57%</v>
      </c>
      <c r="EO32" s="3" t="str">
        <f>RTD("tos.rtd",,EO$2,"."&amp;$A$2&amp;$AU$1&amp;"P"&amp;$A32)</f>
        <v>25.89%</v>
      </c>
      <c r="EP32" s="3" t="str">
        <f>RTD("tos.rtd",,EP$2,"."&amp;$A$2&amp;$AW$1&amp;"C"&amp;$A32)</f>
        <v>23.32%</v>
      </c>
      <c r="EQ32" s="3" t="str">
        <f>RTD("tos.rtd",,EQ$2,"."&amp;$A$2&amp;$AW$1&amp;"P"&amp;$A32)</f>
        <v>22.83%</v>
      </c>
      <c r="ES32" s="63" t="str">
        <f t="shared" si="64"/>
        <v>554,15735.00</v>
      </c>
      <c r="ET32" s="63" t="str">
        <f t="shared" ca="1" si="65"/>
        <v>554,-1601410.64</v>
      </c>
      <c r="EU32" s="67">
        <v>562.79999999999995</v>
      </c>
      <c r="EV32" s="67" t="s">
        <v>275</v>
      </c>
      <c r="EW32" s="67">
        <v>484.38</v>
      </c>
      <c r="EX32" s="67" t="s">
        <v>276</v>
      </c>
      <c r="EY32" s="67">
        <v>5641.5</v>
      </c>
      <c r="EZ32" s="67" t="s">
        <v>277</v>
      </c>
      <c r="FA32" s="67">
        <v>19894.5</v>
      </c>
      <c r="FB32" s="67" t="s">
        <v>278</v>
      </c>
      <c r="FC32" s="67" t="s">
        <v>279</v>
      </c>
      <c r="FD32" s="67" t="s">
        <v>280</v>
      </c>
      <c r="FE32" s="67" t="s">
        <v>281</v>
      </c>
      <c r="FF32" s="67" t="s">
        <v>282</v>
      </c>
    </row>
    <row r="33" spans="1:162" s="63" customFormat="1" ht="13.5" thickBot="1" x14ac:dyDescent="0.25">
      <c r="A33" s="2">
        <f t="shared" si="66"/>
        <v>553</v>
      </c>
      <c r="B33" s="3">
        <f t="shared" si="9"/>
        <v>5157</v>
      </c>
      <c r="C33" s="3">
        <f t="shared" si="10"/>
        <v>2280</v>
      </c>
      <c r="D33" s="3">
        <f t="shared" si="11"/>
        <v>4131</v>
      </c>
      <c r="E33" s="3">
        <f t="shared" si="12"/>
        <v>11568</v>
      </c>
      <c r="F33" s="4">
        <f t="shared" si="13"/>
        <v>5566.3685576234793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>
        <v>-76</v>
      </c>
      <c r="AN33" s="1">
        <v>4062</v>
      </c>
      <c r="AO33" s="1">
        <v>553</v>
      </c>
      <c r="AP33" s="1">
        <v>2259</v>
      </c>
      <c r="AQ33" s="1">
        <v>-91686</v>
      </c>
      <c r="AR33" s="1"/>
      <c r="AS33" s="6">
        <f>IF(RTD("tos.rtd",,AS$2,"."&amp;$A$2&amp;$AS$1&amp;"C"&amp;$A33)="N/A",0,RTD("tos.rtd",,AS$2,"."&amp;$A$2&amp;$AS$1&amp;"C"&amp;$A33))</f>
        <v>595</v>
      </c>
      <c r="AT33" s="7">
        <f>-IF(RTD("tos.rtd",,AT$2,"."&amp;$A$2&amp;$AS$1&amp;"P"&amp;$A33)="N/A",0,RTD("tos.rtd",,AT$2,"."&amp;$A$2&amp;$AS$1&amp;"P"&amp;$A33))</f>
        <v>-4562</v>
      </c>
      <c r="AU33" s="6">
        <f>IF(RTD("tos.rtd",,AU$2,"."&amp;$A$2&amp;$AU$1&amp;"C"&amp;$A33)="N/A",0,RTD("tos.rtd",,AU$2,"."&amp;$A$2&amp;$AU$1&amp;"C"&amp;$A33))</f>
        <v>872</v>
      </c>
      <c r="AV33" s="7">
        <f>-IF(RTD("tos.rtd",,AV$2,"."&amp;$A$2&amp;$AU$1&amp;"P"&amp;$A33)="N/A",0,RTD("tos.rtd",,AV$2,"."&amp;$A$2&amp;$AU$1&amp;"P"&amp;$A33))</f>
        <v>-1408</v>
      </c>
      <c r="AW33" s="6">
        <f>IF(RTD("tos.rtd",,AW$2,"."&amp;$A$2&amp;$AW$1&amp;"C"&amp;$A33)="N/A",0,RTD("tos.rtd",,AW$2,"."&amp;$A$2&amp;$AW$1&amp;"C"&amp;$A33))</f>
        <v>2528</v>
      </c>
      <c r="AX33" s="7">
        <f>-IF(RTD("tos.rtd",,AX$2,"."&amp;$A$2&amp;$AW$1&amp;"P"&amp;$A33)="N/A",0,RTD("tos.rtd",,AX$2,"."&amp;$A$2&amp;$AW$1&amp;"P"&amp;$A33))</f>
        <v>-1603</v>
      </c>
      <c r="AY33" s="1">
        <f t="shared" si="67"/>
        <v>-3578</v>
      </c>
      <c r="AZ33" s="8">
        <f t="shared" si="35"/>
        <v>553</v>
      </c>
      <c r="BA33" s="6">
        <f>IF(RTD("tos.rtd",,BA$2,"."&amp;$A$2&amp;$AS$1&amp;"C"&amp;$A33)="N/A",0,RTD("tos.rtd",,BA$2,"."&amp;$A$2&amp;$AS$1&amp;"C"&amp;$A33))</f>
        <v>2259</v>
      </c>
      <c r="BB33" s="7">
        <f>-IF(RTD("tos.rtd",,BB$2,"."&amp;$A$2&amp;$AS$1&amp;"P"&amp;$A33)="N/A",0,RTD("tos.rtd",,BB$2,"."&amp;$A$2&amp;$AS$1&amp;"P"&amp;$A33))</f>
        <v>-91686</v>
      </c>
      <c r="BC33" s="6">
        <f>IF(RTD("tos.rtd",,BC$2,"."&amp;$A$2&amp;$AU$1&amp;"C"&amp;$A33)="N/A",0,RTD("tos.rtd",,BC$2,"."&amp;$A$2&amp;$AU$1&amp;"C"&amp;$A33))</f>
        <v>81</v>
      </c>
      <c r="BD33" s="7">
        <f>-IF(RTD("tos.rtd",,BD$2,"."&amp;$A$2&amp;$AU$1&amp;"P"&amp;$A33)="N/A",0,RTD("tos.rtd",,BD$2,"."&amp;$A$2&amp;$AU$1&amp;"P"&amp;$A33))</f>
        <v>-2148</v>
      </c>
      <c r="BE33" s="6">
        <f>IF(RTD("tos.rtd",,BE$2,"."&amp;$A$2&amp;$AW$1&amp;"C"&amp;$A33)="N/A",0,RTD("tos.rtd",,BE$2,"."&amp;$A$2&amp;$AW$1&amp;"C"&amp;$A33))</f>
        <v>108</v>
      </c>
      <c r="BF33" s="83">
        <f>-IF(RTD("tos.rtd",,BF$2,"."&amp;$A$2&amp;$AW$1&amp;"P"&amp;$A33)="N/A",0,RTD("tos.rtd",,BF$2,"."&amp;$A$2&amp;$AW$1&amp;"P"&amp;$A33))</f>
        <v>-840</v>
      </c>
      <c r="BG33" s="32">
        <f ca="1">+Hoja2!Y34</f>
        <v>-21374</v>
      </c>
      <c r="BH33" s="7">
        <f t="shared" ca="1" si="36"/>
        <v>-113600</v>
      </c>
      <c r="BI33" s="8" t="str">
        <f t="shared" ref="BI33" ca="1" si="190">IF(AND(BH33&lt;0,BH32&gt;0), "Cruce -", IF(AND(BH33&gt;0,BH32&lt;0),"Cruce +", ""))</f>
        <v/>
      </c>
      <c r="BJ33" s="3">
        <f ca="1">IF($BP$1=1,DX33,IF(RTD("tos.rtd",,BJ$2,"."&amp;$A$2&amp;$AS$1&amp;"C"&amp;$A33)="N/A",0,RTD("tos.rtd",,BJ$2,"."&amp;$A$2&amp;$AS$1&amp;"C"&amp;$A33)))</f>
        <v>1.1591629211161634E-3</v>
      </c>
      <c r="BK33" s="3">
        <f ca="1">IF($BP$1=1,DY33,-IF(RTD("tos.rtd",,BK$2,"."&amp;$A$2&amp;$AS$1&amp;"P"&amp;$A33)="N/A",0,RTD("tos.rtd",,BK$2,"."&amp;$A$2&amp;$AS$1&amp;"P"&amp;$A33)))</f>
        <v>-3.4386648663456809E-2</v>
      </c>
      <c r="BL33" s="3">
        <f ca="1">IF($BP$1=1,DZ33,IF(RTD("tos.rtd",,BL$2,"."&amp;$A$2&amp;$AU$1&amp;"C"&amp;$A33)="N/A",0,RTD("tos.rtd",,BL$2,"."&amp;$A$2&amp;$AU$1&amp;"C"&amp;$A33)))</f>
        <v>2.2958627576514509E-2</v>
      </c>
      <c r="BM33" s="3">
        <f ca="1">IF($BP$1=1,EA33,-IF(RTD("tos.rtd",,BM$2,"."&amp;$A$2&amp;$AU$1&amp;"P"&amp;$A33)="N/A",0,RTD("tos.rtd",,BM$2,"."&amp;$A$2&amp;$AU$1&amp;"P"&amp;$A33)))</f>
        <v>-2.3458650340508369E-2</v>
      </c>
      <c r="BN33" s="3">
        <f ca="1">IF($BP$1=1,EB33,IF(RTD("tos.rtd",,BN$2,"."&amp;$A$2&amp;$AW$1&amp;"C"&amp;$A33)="N/A",0,RTD("tos.rtd",,BN$2,"."&amp;$A$2&amp;$AW$1&amp;"C"&amp;$A33)))</f>
        <v>2.5617650044135663E-2</v>
      </c>
      <c r="BO33" s="3">
        <f ca="1">IF($BP$1=1,EC33,-IF(RTD("tos.rtd",,BO$2,"."&amp;$A$2&amp;$AW$1&amp;"P"&amp;$A33)="N/A",0,RTD("tos.rtd",,BO$2,"."&amp;$A$2&amp;$AW$1&amp;"P"&amp;$A33)))</f>
        <v>-2.6066307327383315E-2</v>
      </c>
      <c r="BQ33" s="3">
        <f t="shared" ca="1" si="37"/>
        <v>-48769050.593367539</v>
      </c>
      <c r="BR33" s="3" t="str">
        <f t="shared" ca="1" si="69"/>
        <v/>
      </c>
      <c r="BS33" s="3">
        <f t="shared" ca="1" si="38"/>
        <v>-4062424.4644471593</v>
      </c>
      <c r="BT33" s="3" t="str">
        <f t="shared" ca="1" si="69"/>
        <v/>
      </c>
      <c r="BU33" s="3">
        <f t="shared" ca="1" si="39"/>
        <v>7174779.3757269178</v>
      </c>
      <c r="BV33" s="3" t="str">
        <f t="shared" ref="BV33" ca="1" si="191">IF(AND(BU33&lt;0,BU32&gt;0), "Cruce -", IF(AND(BU33&gt;0,BU32&lt;0),"Cruce +", ""))</f>
        <v>Cruce +</v>
      </c>
      <c r="BX33" s="3">
        <f t="shared" ca="1" si="40"/>
        <v>-983659560.82813549</v>
      </c>
      <c r="BY33" s="3" t="str">
        <f t="shared" ca="1" si="71"/>
        <v/>
      </c>
      <c r="BZ33" s="3">
        <f t="shared" ca="1" si="41"/>
        <v>-15153707.457230095</v>
      </c>
      <c r="CA33" s="3" t="str">
        <f t="shared" ca="1" si="72"/>
        <v/>
      </c>
      <c r="CB33" s="3">
        <f t="shared" ca="1" si="42"/>
        <v>-5973170.0561610917</v>
      </c>
      <c r="CC33" s="3" t="str">
        <f t="shared" ca="1" si="73"/>
        <v/>
      </c>
      <c r="CD33" s="3">
        <f>IF(RTD("tos.rtd",,CD$2,"."&amp;$A$2&amp;$AS$1&amp;"C"&amp;$A33)="N/A",0,RTD("tos.rtd",,CD$2,"."&amp;$A$2&amp;$AS$1&amp;"C"&amp;$A33))</f>
        <v>1</v>
      </c>
      <c r="CE33" s="3">
        <f>-IF(RTD("tos.rtd",,CE$2,"."&amp;$A$2&amp;$AS$1&amp;"P"&amp;$A33)="N/A",0,RTD("tos.rtd",,CE$2,"."&amp;$A$2&amp;$AS$1&amp;"P"&amp;$A33))</f>
        <v>0.01</v>
      </c>
      <c r="CF33" s="3">
        <f>IF(RTD("tos.rtd",,CF$2,"."&amp;$A$2&amp;$AU$1&amp;"C"&amp;$A33)="N/A",0,RTD("tos.rtd",,CF$2,"."&amp;$A$2&amp;$AU$1&amp;"C"&amp;$A33))</f>
        <v>0.67</v>
      </c>
      <c r="CG33" s="3">
        <f>-IF(RTD("tos.rtd",,CG$2,"."&amp;$A$2&amp;$AU$1&amp;"P"&amp;$A33)="N/A",0,RTD("tos.rtd",,CG$2,"."&amp;$A$2&amp;$AU$1&amp;"P"&amp;$A33))</f>
        <v>0.32</v>
      </c>
      <c r="CH33" s="3">
        <f>IF(RTD("tos.rtd",,CH$2,"."&amp;$A$2&amp;$AW$1&amp;"C"&amp;$A33)="N/A",0,RTD("tos.rtd",,CH$2,"."&amp;$A$2&amp;$AW$1&amp;"C"&amp;$A33))</f>
        <v>0.62</v>
      </c>
      <c r="CI33" s="3">
        <f>-IF(RTD("tos.rtd",,CI$2,"."&amp;$A$2&amp;$AW$1&amp;"P"&amp;$A33)="N/A",0,RTD("tos.rtd",,CI$2,"."&amp;$A$2&amp;$AW$1&amp;"P"&amp;$A33))</f>
        <v>0.38</v>
      </c>
      <c r="CK33" s="3">
        <f t="shared" si="17"/>
        <v>54938</v>
      </c>
      <c r="CL33" s="3"/>
      <c r="CM33" s="3">
        <f t="shared" si="18"/>
        <v>13368</v>
      </c>
      <c r="CN33" s="3"/>
      <c r="CO33" s="3">
        <f t="shared" si="19"/>
        <v>95822</v>
      </c>
      <c r="CP33" s="3">
        <f t="shared" si="43"/>
        <v>164128</v>
      </c>
      <c r="CQ33" s="3">
        <f t="shared" si="44"/>
        <v>-89427</v>
      </c>
      <c r="CR33" s="3"/>
      <c r="CS33" s="3">
        <f t="shared" si="20"/>
        <v>-2067</v>
      </c>
      <c r="CT33" s="3"/>
      <c r="CU33" s="3">
        <f t="shared" si="21"/>
        <v>-732</v>
      </c>
      <c r="CV33" s="3">
        <f t="shared" si="45"/>
        <v>-92226</v>
      </c>
      <c r="CW33" s="3">
        <f t="shared" ca="1" si="46"/>
        <v>-45656695.682087786</v>
      </c>
      <c r="CX33" s="85" t="str">
        <f t="shared" ca="1" si="74"/>
        <v/>
      </c>
      <c r="CY33" s="3">
        <f t="shared" ca="1" si="47"/>
        <v>-1004786438.3415266</v>
      </c>
      <c r="CZ33" s="85" t="str">
        <f t="shared" ca="1" si="75"/>
        <v/>
      </c>
      <c r="DA33" s="3">
        <f>IF(RTD("tos.rtd",,DA$2,"."&amp;$A$2&amp;$AS$1&amp;"C"&amp;$A33)="N/A",0,RTD("tos.rtd",,DA$2,"."&amp;$A$2&amp;$AS$1&amp;"C"&amp;$A33))</f>
        <v>5.74</v>
      </c>
      <c r="DB33" s="3">
        <f>IF(RTD("tos.rtd",,DB$2,"."&amp;$A$2&amp;$AS$1&amp;"P"&amp;$A33)="N/A",0,RTD("tos.rtd",,DB$2,"."&amp;$A$2&amp;$AS$1&amp;"P"&amp;$A33))</f>
        <v>0.01</v>
      </c>
      <c r="DC33" s="3">
        <f>IF(RTD("tos.rtd",,DC$2,"."&amp;$A$2&amp;$AS$1&amp;"C"&amp;$A33)="N/A",0,RTD("tos.rtd",,DC$2,"."&amp;$A$2&amp;$AS$1&amp;"C"&amp;$A33))</f>
        <v>5.87</v>
      </c>
      <c r="DD33" s="3">
        <f>IF(RTD("tos.rtd",,DD$2,"."&amp;$A$2&amp;$AS$1&amp;"P"&amp;$A33)="N/A",0,RTD("tos.rtd",,DD$2,"."&amp;$A$2&amp;$AS$1&amp;"P"&amp;$A33))</f>
        <v>0.01</v>
      </c>
      <c r="DE33" s="3">
        <f>IF(RTD("tos.rtd",,DE$2,"."&amp;$A$2&amp;$AS$1&amp;"C"&amp;$A33)="N/A",0,RTD("tos.rtd",,DE$2,"."&amp;$A$2&amp;$AS$1&amp;"C"&amp;$A33))</f>
        <v>5.72</v>
      </c>
      <c r="DF33" s="3">
        <f>IF(RTD("tos.rtd",,DF$2,"."&amp;$A$2&amp;$AS$1&amp;"P"&amp;$A33)="N/A",0,RTD("tos.rtd",,DF$2,"."&amp;$A$2&amp;$AS$1&amp;"P"&amp;$A33))</f>
        <v>0</v>
      </c>
      <c r="DG33" s="86">
        <f t="shared" si="48"/>
        <v>-5.7999999999999545</v>
      </c>
      <c r="DH33" s="3">
        <f t="shared" si="22"/>
        <v>0</v>
      </c>
      <c r="DI33" s="3">
        <f t="shared" si="49"/>
        <v>0</v>
      </c>
      <c r="DJ33" s="3">
        <f t="shared" si="50"/>
        <v>0</v>
      </c>
      <c r="DK33" s="3">
        <f t="shared" si="51"/>
        <v>0</v>
      </c>
      <c r="DL33" s="3">
        <f t="shared" si="52"/>
        <v>0</v>
      </c>
      <c r="DM33" s="3">
        <f t="shared" si="53"/>
        <v>0</v>
      </c>
      <c r="DN33" s="63" t="str">
        <f t="shared" si="54"/>
        <v>UNKNOWN</v>
      </c>
      <c r="DO33" s="63" t="str">
        <f t="shared" si="55"/>
        <v>UNKNOWN</v>
      </c>
      <c r="DP33" s="3">
        <f t="shared" si="56"/>
        <v>0</v>
      </c>
      <c r="DQ33" s="3">
        <f t="shared" si="57"/>
        <v>0</v>
      </c>
      <c r="DR33" s="3">
        <f t="shared" ca="1" si="58"/>
        <v>0</v>
      </c>
      <c r="DS33" s="3">
        <f t="shared" si="59"/>
        <v>0</v>
      </c>
      <c r="DT33" s="3">
        <f t="shared" si="60"/>
        <v>0</v>
      </c>
      <c r="DU33" s="3">
        <f t="shared" si="61"/>
        <v>0</v>
      </c>
      <c r="DV33" s="3">
        <f t="shared" si="62"/>
        <v>-76</v>
      </c>
      <c r="DW33" s="3">
        <f t="shared" si="23"/>
        <v>4062</v>
      </c>
      <c r="DX33" s="3">
        <f t="shared" ca="1" si="24"/>
        <v>1.1591629211161634E-3</v>
      </c>
      <c r="DY33" s="3">
        <f t="shared" ca="1" si="25"/>
        <v>-3.4386648663456809E-2</v>
      </c>
      <c r="DZ33" s="3">
        <f t="shared" ca="1" si="26"/>
        <v>2.2958627576514509E-2</v>
      </c>
      <c r="EA33" s="3">
        <f t="shared" ca="1" si="27"/>
        <v>-2.3458650340508369E-2</v>
      </c>
      <c r="EB33" s="3">
        <f t="shared" ca="1" si="28"/>
        <v>2.5617650044135663E-2</v>
      </c>
      <c r="EC33" s="3">
        <f t="shared" ca="1" si="29"/>
        <v>-2.6066307327383315E-2</v>
      </c>
      <c r="EE33" s="59">
        <f t="shared" si="63"/>
        <v>0.25</v>
      </c>
      <c r="EF33" s="59">
        <f t="shared" si="30"/>
        <v>0.55730000000000002</v>
      </c>
      <c r="EG33" s="59">
        <f t="shared" si="31"/>
        <v>0.26850000000000002</v>
      </c>
      <c r="EH33" s="59">
        <f t="shared" si="32"/>
        <v>0.26179999999999998</v>
      </c>
      <c r="EI33" s="59">
        <f t="shared" si="33"/>
        <v>0.23549999999999999</v>
      </c>
      <c r="EJ33" s="59">
        <f t="shared" si="34"/>
        <v>0.23050000000000001</v>
      </c>
      <c r="EL33" s="3" t="str">
        <f>RTD("tos.rtd",,EL$2,"."&amp;$A$2&amp;$AS$1&amp;"C"&amp;$A33)</f>
        <v>--</v>
      </c>
      <c r="EM33" s="3" t="str">
        <f>RTD("tos.rtd",,EM$2,"."&amp;$A$2&amp;$AS$1&amp;"P"&amp;$A33)</f>
        <v>55.73%</v>
      </c>
      <c r="EN33" s="3" t="str">
        <f>RTD("tos.rtd",,EN$2,"."&amp;$A$2&amp;$AU$1&amp;"C"&amp;$A33)</f>
        <v>26.85%</v>
      </c>
      <c r="EO33" s="3" t="str">
        <f>RTD("tos.rtd",,EO$2,"."&amp;$A$2&amp;$AU$1&amp;"P"&amp;$A33)</f>
        <v>26.18%</v>
      </c>
      <c r="EP33" s="3" t="str">
        <f>RTD("tos.rtd",,EP$2,"."&amp;$A$2&amp;$AW$1&amp;"C"&amp;$A33)</f>
        <v>23.55%</v>
      </c>
      <c r="EQ33" s="3" t="str">
        <f>RTD("tos.rtd",,EQ$2,"."&amp;$A$2&amp;$AW$1&amp;"P"&amp;$A33)</f>
        <v>23.05%</v>
      </c>
      <c r="ES33" s="63" t="str">
        <f t="shared" si="64"/>
        <v>553,3986.00</v>
      </c>
      <c r="ET33" s="63" t="str">
        <f t="shared" ca="1" si="65"/>
        <v>553,-1004786.44</v>
      </c>
      <c r="EU33" s="67">
        <v>562.76</v>
      </c>
      <c r="EV33" s="67" t="s">
        <v>283</v>
      </c>
      <c r="EW33" s="67">
        <v>484.32</v>
      </c>
      <c r="EX33" s="67" t="s">
        <v>284</v>
      </c>
      <c r="EY33" s="67">
        <v>5641.25</v>
      </c>
      <c r="EZ33" s="67" t="s">
        <v>285</v>
      </c>
      <c r="FA33" s="67">
        <v>19892.75</v>
      </c>
      <c r="FB33" s="67" t="s">
        <v>286</v>
      </c>
      <c r="FC33" s="67" t="s">
        <v>287</v>
      </c>
      <c r="FD33" s="67" t="s">
        <v>288</v>
      </c>
      <c r="FE33" s="67" t="s">
        <v>289</v>
      </c>
      <c r="FF33" s="67" t="s">
        <v>290</v>
      </c>
    </row>
    <row r="34" spans="1:162" s="63" customFormat="1" ht="13.5" thickBot="1" x14ac:dyDescent="0.25">
      <c r="A34" s="2">
        <f t="shared" si="66"/>
        <v>552</v>
      </c>
      <c r="B34" s="3">
        <f t="shared" si="9"/>
        <v>4613</v>
      </c>
      <c r="C34" s="3">
        <f t="shared" si="10"/>
        <v>4767</v>
      </c>
      <c r="D34" s="3">
        <f t="shared" si="11"/>
        <v>6377</v>
      </c>
      <c r="E34" s="3">
        <f t="shared" si="12"/>
        <v>15757</v>
      </c>
      <c r="F34" s="4">
        <f t="shared" si="13"/>
        <v>5556.3027916964929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>
        <v>-54</v>
      </c>
      <c r="AN34" s="1">
        <v>-18941</v>
      </c>
      <c r="AO34" s="1">
        <v>552</v>
      </c>
      <c r="AP34" s="1">
        <v>870</v>
      </c>
      <c r="AQ34" s="1">
        <v>-56467</v>
      </c>
      <c r="AR34" s="1"/>
      <c r="AS34" s="6">
        <f>IF(RTD("tos.rtd",,AS$2,"."&amp;$A$2&amp;$AS$1&amp;"C"&amp;$A34)="N/A",0,RTD("tos.rtd",,AS$2,"."&amp;$A$2&amp;$AS$1&amp;"C"&amp;$A34))</f>
        <v>823</v>
      </c>
      <c r="AT34" s="7">
        <f>-IF(RTD("tos.rtd",,AT$2,"."&amp;$A$2&amp;$AS$1&amp;"P"&amp;$A34)="N/A",0,RTD("tos.rtd",,AT$2,"."&amp;$A$2&amp;$AS$1&amp;"P"&amp;$A34))</f>
        <v>-3790</v>
      </c>
      <c r="AU34" s="6">
        <f>IF(RTD("tos.rtd",,AU$2,"."&amp;$A$2&amp;$AU$1&amp;"C"&amp;$A34)="N/A",0,RTD("tos.rtd",,AU$2,"."&amp;$A$2&amp;$AU$1&amp;"C"&amp;$A34))</f>
        <v>539</v>
      </c>
      <c r="AV34" s="7">
        <f>-IF(RTD("tos.rtd",,AV$2,"."&amp;$A$2&amp;$AU$1&amp;"P"&amp;$A34)="N/A",0,RTD("tos.rtd",,AV$2,"."&amp;$A$2&amp;$AU$1&amp;"P"&amp;$A34))</f>
        <v>-4228</v>
      </c>
      <c r="AW34" s="6">
        <f>IF(RTD("tos.rtd",,AW$2,"."&amp;$A$2&amp;$AW$1&amp;"C"&amp;$A34)="N/A",0,RTD("tos.rtd",,AW$2,"."&amp;$A$2&amp;$AW$1&amp;"C"&amp;$A34))</f>
        <v>1987</v>
      </c>
      <c r="AX34" s="7">
        <f>-IF(RTD("tos.rtd",,AX$2,"."&amp;$A$2&amp;$AW$1&amp;"P"&amp;$A34)="N/A",0,RTD("tos.rtd",,AX$2,"."&amp;$A$2&amp;$AW$1&amp;"P"&amp;$A34))</f>
        <v>-4390</v>
      </c>
      <c r="AY34" s="1">
        <f t="shared" si="67"/>
        <v>-9059</v>
      </c>
      <c r="AZ34" s="8">
        <f t="shared" si="35"/>
        <v>552</v>
      </c>
      <c r="BA34" s="6">
        <f>IF(RTD("tos.rtd",,BA$2,"."&amp;$A$2&amp;$AS$1&amp;"C"&amp;$A34)="N/A",0,RTD("tos.rtd",,BA$2,"."&amp;$A$2&amp;$AS$1&amp;"C"&amp;$A34))</f>
        <v>870</v>
      </c>
      <c r="BB34" s="7">
        <f>-IF(RTD("tos.rtd",,BB$2,"."&amp;$A$2&amp;$AS$1&amp;"P"&amp;$A34)="N/A",0,RTD("tos.rtd",,BB$2,"."&amp;$A$2&amp;$AS$1&amp;"P"&amp;$A34))</f>
        <v>-56467</v>
      </c>
      <c r="BC34" s="6">
        <f>IF(RTD("tos.rtd",,BC$2,"."&amp;$A$2&amp;$AU$1&amp;"C"&amp;$A34)="N/A",0,RTD("tos.rtd",,BC$2,"."&amp;$A$2&amp;$AU$1&amp;"C"&amp;$A34))</f>
        <v>155</v>
      </c>
      <c r="BD34" s="7">
        <f>-IF(RTD("tos.rtd",,BD$2,"."&amp;$A$2&amp;$AU$1&amp;"P"&amp;$A34)="N/A",0,RTD("tos.rtd",,BD$2,"."&amp;$A$2&amp;$AU$1&amp;"P"&amp;$A34))</f>
        <v>-6872</v>
      </c>
      <c r="BE34" s="6">
        <f>IF(RTD("tos.rtd",,BE$2,"."&amp;$A$2&amp;$AW$1&amp;"C"&amp;$A34)="N/A",0,RTD("tos.rtd",,BE$2,"."&amp;$A$2&amp;$AW$1&amp;"C"&amp;$A34))</f>
        <v>103</v>
      </c>
      <c r="BF34" s="83">
        <f>-IF(RTD("tos.rtd",,BF$2,"."&amp;$A$2&amp;$AW$1&amp;"P"&amp;$A34)="N/A",0,RTD("tos.rtd",,BF$2,"."&amp;$A$2&amp;$AW$1&amp;"P"&amp;$A34))</f>
        <v>-840</v>
      </c>
      <c r="BG34" s="32">
        <f ca="1">+Hoja2!Y35</f>
        <v>-12972</v>
      </c>
      <c r="BH34" s="7">
        <f t="shared" ca="1" si="36"/>
        <v>-76023</v>
      </c>
      <c r="BI34" s="8" t="str">
        <f t="shared" ref="BI34" ca="1" si="192">IF(AND(BH34&lt;0,BH33&gt;0), "Cruce -", IF(AND(BH34&gt;0,BH33&lt;0),"Cruce +", ""))</f>
        <v/>
      </c>
      <c r="BJ34" s="3">
        <f ca="1">IF($BP$1=1,DX34,IF(RTD("tos.rtd",,BJ$2,"."&amp;$A$2&amp;$AS$1&amp;"C"&amp;$A34)="N/A",0,RTD("tos.rtd",,BJ$2,"."&amp;$A$2&amp;$AS$1&amp;"C"&amp;$A34)))</f>
        <v>1.6035928782533952E-4</v>
      </c>
      <c r="BK34" s="3">
        <f ca="1">IF($BP$1=1,DY34,-IF(RTD("tos.rtd",,BK$2,"."&amp;$A$2&amp;$AS$1&amp;"P"&amp;$A34)="N/A",0,RTD("tos.rtd",,BK$2,"."&amp;$A$2&amp;$AS$1&amp;"P"&amp;$A34)))</f>
        <v>-2.8677035554591893E-2</v>
      </c>
      <c r="BL34" s="3">
        <f ca="1">IF($BP$1=1,DZ34,IF(RTD("tos.rtd",,BL$2,"."&amp;$A$2&amp;$AU$1&amp;"C"&amp;$A34)="N/A",0,RTD("tos.rtd",,BL$2,"."&amp;$A$2&amp;$AU$1&amp;"C"&amp;$A34)))</f>
        <v>2.2159934352787309E-2</v>
      </c>
      <c r="BM34" s="3">
        <f ca="1">IF($BP$1=1,EA34,-IF(RTD("tos.rtd",,BM$2,"."&amp;$A$2&amp;$AU$1&amp;"P"&amp;$A34)="N/A",0,RTD("tos.rtd",,BM$2,"."&amp;$A$2&amp;$AU$1&amp;"P"&amp;$A34)))</f>
        <v>-2.2643920892168466E-2</v>
      </c>
      <c r="BN34" s="3">
        <f ca="1">IF($BP$1=1,EB34,IF(RTD("tos.rtd",,BN$2,"."&amp;$A$2&amp;$AW$1&amp;"C"&amp;$A34)="N/A",0,RTD("tos.rtd",,BN$2,"."&amp;$A$2&amp;$AW$1&amp;"C"&amp;$A34)))</f>
        <v>2.4569808397779776E-2</v>
      </c>
      <c r="BO34" s="3">
        <f ca="1">IF($BP$1=1,EC34,-IF(RTD("tos.rtd",,BO$2,"."&amp;$A$2&amp;$AW$1&amp;"P"&amp;$A34)="N/A",0,RTD("tos.rtd",,BO$2,"."&amp;$A$2&amp;$AW$1&amp;"P"&amp;$A34)))</f>
        <v>-2.4978002439515617E-2</v>
      </c>
      <c r="BQ34" s="3">
        <f t="shared" ca="1" si="37"/>
        <v>-33896790.725046277</v>
      </c>
      <c r="BR34" s="3" t="str">
        <f t="shared" ca="1" si="69"/>
        <v/>
      </c>
      <c r="BS34" s="3">
        <f t="shared" ca="1" si="38"/>
        <v>-26165391.392540276</v>
      </c>
      <c r="BT34" s="3" t="str">
        <f t="shared" ca="1" si="69"/>
        <v/>
      </c>
      <c r="BU34" s="3">
        <f t="shared" ca="1" si="39"/>
        <v>-18995625.988525718</v>
      </c>
      <c r="BV34" s="3" t="str">
        <f t="shared" ref="BV34" ca="1" si="193">IF(AND(BU34&lt;0,BU33&gt;0), "Cruce -", IF(AND(BU34&gt;0,BU33&lt;0),"Cruce +", ""))</f>
        <v>Cruce -</v>
      </c>
      <c r="BX34" s="3">
        <f t="shared" ca="1" si="40"/>
        <v>-505596834.33661491</v>
      </c>
      <c r="BY34" s="3" t="str">
        <f t="shared" ca="1" si="71"/>
        <v/>
      </c>
      <c r="BZ34" s="3">
        <f t="shared" ca="1" si="41"/>
        <v>-47517536.913387083</v>
      </c>
      <c r="CA34" s="3" t="str">
        <f t="shared" ca="1" si="72"/>
        <v/>
      </c>
      <c r="CB34" s="3">
        <f t="shared" ca="1" si="42"/>
        <v>-5761409.498811732</v>
      </c>
      <c r="CC34" s="3" t="str">
        <f t="shared" ca="1" si="73"/>
        <v/>
      </c>
      <c r="CD34" s="3">
        <f>IF(RTD("tos.rtd",,CD$2,"."&amp;$A$2&amp;$AS$1&amp;"C"&amp;$A34)="N/A",0,RTD("tos.rtd",,CD$2,"."&amp;$A$2&amp;$AS$1&amp;"C"&amp;$A34))</f>
        <v>1</v>
      </c>
      <c r="CE34" s="3">
        <f>-IF(RTD("tos.rtd",,CE$2,"."&amp;$A$2&amp;$AS$1&amp;"P"&amp;$A34)="N/A",0,RTD("tos.rtd",,CE$2,"."&amp;$A$2&amp;$AS$1&amp;"P"&amp;$A34))</f>
        <v>0.01</v>
      </c>
      <c r="CF34" s="3">
        <f>IF(RTD("tos.rtd",,CF$2,"."&amp;$A$2&amp;$AU$1&amp;"C"&amp;$A34)="N/A",0,RTD("tos.rtd",,CF$2,"."&amp;$A$2&amp;$AU$1&amp;"C"&amp;$A34))</f>
        <v>0.7</v>
      </c>
      <c r="CG34" s="3">
        <f>-IF(RTD("tos.rtd",,CG$2,"."&amp;$A$2&amp;$AU$1&amp;"P"&amp;$A34)="N/A",0,RTD("tos.rtd",,CG$2,"."&amp;$A$2&amp;$AU$1&amp;"P"&amp;$A34))</f>
        <v>0.3</v>
      </c>
      <c r="CH34" s="3">
        <f>IF(RTD("tos.rtd",,CH$2,"."&amp;$A$2&amp;$AW$1&amp;"C"&amp;$A34)="N/A",0,RTD("tos.rtd",,CH$2,"."&amp;$A$2&amp;$AW$1&amp;"C"&amp;$A34))</f>
        <v>0.64</v>
      </c>
      <c r="CI34" s="3">
        <f>-IF(RTD("tos.rtd",,CI$2,"."&amp;$A$2&amp;$AW$1&amp;"P"&amp;$A34)="N/A",0,RTD("tos.rtd",,CI$2,"."&amp;$A$2&amp;$AW$1&amp;"P"&amp;$A34))</f>
        <v>0.36</v>
      </c>
      <c r="CK34" s="3">
        <f t="shared" si="17"/>
        <v>78510</v>
      </c>
      <c r="CL34" s="3"/>
      <c r="CM34" s="3">
        <f t="shared" si="18"/>
        <v>-89110</v>
      </c>
      <c r="CN34" s="3"/>
      <c r="CO34" s="3">
        <f t="shared" si="19"/>
        <v>-30872</v>
      </c>
      <c r="CP34" s="3">
        <f t="shared" si="43"/>
        <v>-41472</v>
      </c>
      <c r="CQ34" s="3">
        <f t="shared" si="44"/>
        <v>-55597</v>
      </c>
      <c r="CR34" s="3"/>
      <c r="CS34" s="3">
        <f t="shared" si="20"/>
        <v>-6717</v>
      </c>
      <c r="CT34" s="3"/>
      <c r="CU34" s="3">
        <f t="shared" si="21"/>
        <v>-737</v>
      </c>
      <c r="CV34" s="3">
        <f t="shared" si="45"/>
        <v>-63051</v>
      </c>
      <c r="CW34" s="3">
        <f t="shared" ca="1" si="46"/>
        <v>-79057808.106112272</v>
      </c>
      <c r="CX34" s="85" t="str">
        <f t="shared" ca="1" si="74"/>
        <v/>
      </c>
      <c r="CY34" s="3">
        <f t="shared" ca="1" si="47"/>
        <v>-558875780.74881375</v>
      </c>
      <c r="CZ34" s="85" t="str">
        <f t="shared" ca="1" si="75"/>
        <v/>
      </c>
      <c r="DA34" s="3">
        <f>IF(RTD("tos.rtd",,DA$2,"."&amp;$A$2&amp;$AS$1&amp;"C"&amp;$A34)="N/A",0,RTD("tos.rtd",,DA$2,"."&amp;$A$2&amp;$AS$1&amp;"C"&amp;$A34))</f>
        <v>6.91</v>
      </c>
      <c r="DB34" s="3">
        <f>IF(RTD("tos.rtd",,DB$2,"."&amp;$A$2&amp;$AS$1&amp;"P"&amp;$A34)="N/A",0,RTD("tos.rtd",,DB$2,"."&amp;$A$2&amp;$AS$1&amp;"P"&amp;$A34))</f>
        <v>0.01</v>
      </c>
      <c r="DC34" s="3">
        <f>IF(RTD("tos.rtd",,DC$2,"."&amp;$A$2&amp;$AS$1&amp;"C"&amp;$A34)="N/A",0,RTD("tos.rtd",,DC$2,"."&amp;$A$2&amp;$AS$1&amp;"C"&amp;$A34))</f>
        <v>6.84</v>
      </c>
      <c r="DD34" s="3">
        <f>IF(RTD("tos.rtd",,DD$2,"."&amp;$A$2&amp;$AS$1&amp;"P"&amp;$A34)="N/A",0,RTD("tos.rtd",,DD$2,"."&amp;$A$2&amp;$AS$1&amp;"P"&amp;$A34))</f>
        <v>0.01</v>
      </c>
      <c r="DE34" s="3">
        <f>IF(RTD("tos.rtd",,DE$2,"."&amp;$A$2&amp;$AS$1&amp;"C"&amp;$A34)="N/A",0,RTD("tos.rtd",,DE$2,"."&amp;$A$2&amp;$AS$1&amp;"C"&amp;$A34))</f>
        <v>6.71</v>
      </c>
      <c r="DF34" s="3">
        <f>IF(RTD("tos.rtd",,DF$2,"."&amp;$A$2&amp;$AS$1&amp;"P"&amp;$A34)="N/A",0,RTD("tos.rtd",,DF$2,"."&amp;$A$2&amp;$AS$1&amp;"P"&amp;$A34))</f>
        <v>0</v>
      </c>
      <c r="DG34" s="86">
        <f t="shared" si="48"/>
        <v>-6.7999999999999545</v>
      </c>
      <c r="DH34" s="3">
        <f t="shared" si="22"/>
        <v>0</v>
      </c>
      <c r="DI34" s="3">
        <f t="shared" si="49"/>
        <v>0</v>
      </c>
      <c r="DJ34" s="3">
        <f t="shared" si="50"/>
        <v>0</v>
      </c>
      <c r="DK34" s="3">
        <f t="shared" si="51"/>
        <v>0</v>
      </c>
      <c r="DL34" s="3">
        <f t="shared" si="52"/>
        <v>0</v>
      </c>
      <c r="DM34" s="3">
        <f t="shared" si="53"/>
        <v>0</v>
      </c>
      <c r="DN34" s="63" t="str">
        <f t="shared" si="54"/>
        <v>UNKNOWN</v>
      </c>
      <c r="DO34" s="63" t="str">
        <f t="shared" si="55"/>
        <v>UNKNOWN</v>
      </c>
      <c r="DP34" s="3">
        <f t="shared" si="56"/>
        <v>0</v>
      </c>
      <c r="DQ34" s="3">
        <f t="shared" si="57"/>
        <v>0</v>
      </c>
      <c r="DR34" s="3">
        <f t="shared" ca="1" si="58"/>
        <v>0</v>
      </c>
      <c r="DS34" s="3">
        <f t="shared" si="59"/>
        <v>0</v>
      </c>
      <c r="DT34" s="3">
        <f t="shared" si="60"/>
        <v>0</v>
      </c>
      <c r="DU34" s="3">
        <f t="shared" si="61"/>
        <v>0</v>
      </c>
      <c r="DV34" s="3">
        <f t="shared" si="62"/>
        <v>-54</v>
      </c>
      <c r="DW34" s="3">
        <f t="shared" si="23"/>
        <v>-18941</v>
      </c>
      <c r="DX34" s="3">
        <f t="shared" ca="1" si="24"/>
        <v>1.6035928782533952E-4</v>
      </c>
      <c r="DY34" s="3">
        <f t="shared" ca="1" si="25"/>
        <v>-2.8677035554591893E-2</v>
      </c>
      <c r="DZ34" s="3">
        <f t="shared" ca="1" si="26"/>
        <v>2.2159934352787309E-2</v>
      </c>
      <c r="EA34" s="3">
        <f t="shared" ca="1" si="27"/>
        <v>-2.2643920892168466E-2</v>
      </c>
      <c r="EB34" s="3">
        <f t="shared" ca="1" si="28"/>
        <v>2.4569808397779776E-2</v>
      </c>
      <c r="EC34" s="3">
        <f t="shared" ca="1" si="29"/>
        <v>-2.4978002439515617E-2</v>
      </c>
      <c r="EE34" s="59">
        <f t="shared" si="63"/>
        <v>0.25</v>
      </c>
      <c r="EF34" s="59">
        <f t="shared" si="30"/>
        <v>0.64219999999999999</v>
      </c>
      <c r="EG34" s="59">
        <f t="shared" si="31"/>
        <v>0.27139999999999997</v>
      </c>
      <c r="EH34" s="59">
        <f t="shared" si="32"/>
        <v>0.26419999999999999</v>
      </c>
      <c r="EI34" s="59">
        <f t="shared" si="33"/>
        <v>0.23780000000000001</v>
      </c>
      <c r="EJ34" s="59">
        <f t="shared" si="34"/>
        <v>0.2326</v>
      </c>
      <c r="EL34" s="3" t="str">
        <f>RTD("tos.rtd",,EL$2,"."&amp;$A$2&amp;$AS$1&amp;"C"&amp;$A34)</f>
        <v>--</v>
      </c>
      <c r="EM34" s="3" t="str">
        <f>RTD("tos.rtd",,EM$2,"."&amp;$A$2&amp;$AS$1&amp;"P"&amp;$A34)</f>
        <v>64.22%</v>
      </c>
      <c r="EN34" s="3" t="str">
        <f>RTD("tos.rtd",,EN$2,"."&amp;$A$2&amp;$AU$1&amp;"C"&amp;$A34)</f>
        <v>27.14%</v>
      </c>
      <c r="EO34" s="3" t="str">
        <f>RTD("tos.rtd",,EO$2,"."&amp;$A$2&amp;$AU$1&amp;"P"&amp;$A34)</f>
        <v>26.42%</v>
      </c>
      <c r="EP34" s="3" t="str">
        <f>RTD("tos.rtd",,EP$2,"."&amp;$A$2&amp;$AW$1&amp;"C"&amp;$A34)</f>
        <v>23.78%</v>
      </c>
      <c r="EQ34" s="3" t="str">
        <f>RTD("tos.rtd",,EQ$2,"."&amp;$A$2&amp;$AW$1&amp;"P"&amp;$A34)</f>
        <v>23.26%</v>
      </c>
      <c r="ES34" s="63" t="str">
        <f t="shared" si="64"/>
        <v>552,-18995.00</v>
      </c>
      <c r="ET34" s="63" t="str">
        <f t="shared" ca="1" si="65"/>
        <v>552,-558875.78</v>
      </c>
      <c r="EU34" s="67">
        <v>562.78</v>
      </c>
      <c r="EV34" s="67" t="s">
        <v>291</v>
      </c>
      <c r="EW34" s="67">
        <v>484.23</v>
      </c>
      <c r="EX34" s="67" t="s">
        <v>292</v>
      </c>
      <c r="EY34" s="67">
        <v>5640.5</v>
      </c>
      <c r="EZ34" s="67" t="s">
        <v>293</v>
      </c>
      <c r="FA34" s="67">
        <v>19888.75</v>
      </c>
      <c r="FB34" s="67" t="s">
        <v>294</v>
      </c>
      <c r="FC34" s="67" t="s">
        <v>295</v>
      </c>
      <c r="FD34" s="67" t="s">
        <v>296</v>
      </c>
      <c r="FE34" s="67" t="s">
        <v>297</v>
      </c>
      <c r="FF34" s="67" t="s">
        <v>298</v>
      </c>
    </row>
    <row r="35" spans="1:162" s="63" customFormat="1" ht="13.5" thickBot="1" x14ac:dyDescent="0.25">
      <c r="A35" s="2">
        <f t="shared" si="66"/>
        <v>551</v>
      </c>
      <c r="B35" s="3">
        <f t="shared" si="9"/>
        <v>3074</v>
      </c>
      <c r="C35" s="3">
        <f t="shared" si="10"/>
        <v>2870</v>
      </c>
      <c r="D35" s="3">
        <f t="shared" si="11"/>
        <v>10273</v>
      </c>
      <c r="E35" s="3">
        <f t="shared" si="12"/>
        <v>16217</v>
      </c>
      <c r="F35" s="4">
        <f t="shared" si="13"/>
        <v>5546.2370257695065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>
        <v>7</v>
      </c>
      <c r="AN35" s="1">
        <v>5579</v>
      </c>
      <c r="AO35" s="1">
        <v>551</v>
      </c>
      <c r="AP35" s="1">
        <v>519</v>
      </c>
      <c r="AQ35" s="1">
        <v>-23019</v>
      </c>
      <c r="AR35" s="1"/>
      <c r="AS35" s="6">
        <f>IF(RTD("tos.rtd",,AS$2,"."&amp;$A$2&amp;$AS$1&amp;"C"&amp;$A35)="N/A",0,RTD("tos.rtd",,AS$2,"."&amp;$A$2&amp;$AS$1&amp;"C"&amp;$A35))</f>
        <v>519</v>
      </c>
      <c r="AT35" s="7">
        <f>-IF(RTD("tos.rtd",,AT$2,"."&amp;$A$2&amp;$AS$1&amp;"P"&amp;$A35)="N/A",0,RTD("tos.rtd",,AT$2,"."&amp;$A$2&amp;$AS$1&amp;"P"&amp;$A35))</f>
        <v>-2555</v>
      </c>
      <c r="AU35" s="6">
        <f>IF(RTD("tos.rtd",,AU$2,"."&amp;$A$2&amp;$AU$1&amp;"C"&amp;$A35)="N/A",0,RTD("tos.rtd",,AU$2,"."&amp;$A$2&amp;$AU$1&amp;"C"&amp;$A35))</f>
        <v>1290</v>
      </c>
      <c r="AV35" s="7">
        <f>-IF(RTD("tos.rtd",,AV$2,"."&amp;$A$2&amp;$AU$1&amp;"P"&amp;$A35)="N/A",0,RTD("tos.rtd",,AV$2,"."&amp;$A$2&amp;$AU$1&amp;"P"&amp;$A35))</f>
        <v>-1580</v>
      </c>
      <c r="AW35" s="6">
        <f>IF(RTD("tos.rtd",,AW$2,"."&amp;$A$2&amp;$AW$1&amp;"C"&amp;$A35)="N/A",0,RTD("tos.rtd",,AW$2,"."&amp;$A$2&amp;$AW$1&amp;"C"&amp;$A35))</f>
        <v>7376</v>
      </c>
      <c r="AX35" s="7">
        <f>-IF(RTD("tos.rtd",,AX$2,"."&amp;$A$2&amp;$AW$1&amp;"P"&amp;$A35)="N/A",0,RTD("tos.rtd",,AX$2,"."&amp;$A$2&amp;$AW$1&amp;"P"&amp;$A35))</f>
        <v>-2897</v>
      </c>
      <c r="AY35" s="1">
        <f t="shared" si="67"/>
        <v>2153</v>
      </c>
      <c r="AZ35" s="8">
        <f t="shared" si="35"/>
        <v>551</v>
      </c>
      <c r="BA35" s="6">
        <f>IF(RTD("tos.rtd",,BA$2,"."&amp;$A$2&amp;$AS$1&amp;"C"&amp;$A35)="N/A",0,RTD("tos.rtd",,BA$2,"."&amp;$A$2&amp;$AS$1&amp;"C"&amp;$A35))</f>
        <v>519</v>
      </c>
      <c r="BB35" s="7">
        <f>-IF(RTD("tos.rtd",,BB$2,"."&amp;$A$2&amp;$AS$1&amp;"P"&amp;$A35)="N/A",0,RTD("tos.rtd",,BB$2,"."&amp;$A$2&amp;$AS$1&amp;"P"&amp;$A35))</f>
        <v>-23019</v>
      </c>
      <c r="BC35" s="6">
        <f>IF(RTD("tos.rtd",,BC$2,"."&amp;$A$2&amp;$AU$1&amp;"C"&amp;$A35)="N/A",0,RTD("tos.rtd",,BC$2,"."&amp;$A$2&amp;$AU$1&amp;"C"&amp;$A35))</f>
        <v>130</v>
      </c>
      <c r="BD35" s="7">
        <f>-IF(RTD("tos.rtd",,BD$2,"."&amp;$A$2&amp;$AU$1&amp;"P"&amp;$A35)="N/A",0,RTD("tos.rtd",,BD$2,"."&amp;$A$2&amp;$AU$1&amp;"P"&amp;$A35))</f>
        <v>-5250</v>
      </c>
      <c r="BE35" s="6">
        <f>IF(RTD("tos.rtd",,BE$2,"."&amp;$A$2&amp;$AW$1&amp;"C"&amp;$A35)="N/A",0,RTD("tos.rtd",,BE$2,"."&amp;$A$2&amp;$AW$1&amp;"C"&amp;$A35))</f>
        <v>72</v>
      </c>
      <c r="BF35" s="83">
        <f>-IF(RTD("tos.rtd",,BF$2,"."&amp;$A$2&amp;$AW$1&amp;"P"&amp;$A35)="N/A",0,RTD("tos.rtd",,BF$2,"."&amp;$A$2&amp;$AW$1&amp;"P"&amp;$A35))</f>
        <v>-1529</v>
      </c>
      <c r="BG35" s="32">
        <f ca="1">+Hoja2!Y36</f>
        <v>-10697</v>
      </c>
      <c r="BH35" s="7">
        <f t="shared" ca="1" si="36"/>
        <v>-39774</v>
      </c>
      <c r="BI35" s="8" t="str">
        <f t="shared" ref="BI35" ca="1" si="194">IF(AND(BH35&lt;0,BH34&gt;0), "Cruce -", IF(AND(BH35&gt;0,BH34&lt;0),"Cruce +", ""))</f>
        <v/>
      </c>
      <c r="BJ35" s="3">
        <f ca="1">IF($BP$1=1,DX35,IF(RTD("tos.rtd",,BJ$2,"."&amp;$A$2&amp;$AS$1&amp;"C"&amp;$A35)="N/A",0,RTD("tos.rtd",,BJ$2,"."&amp;$A$2&amp;$AS$1&amp;"C"&amp;$A35)))</f>
        <v>1.6111356994400687E-5</v>
      </c>
      <c r="BK35" s="3">
        <f ca="1">IF($BP$1=1,DY35,-IF(RTD("tos.rtd",,BK$2,"."&amp;$A$2&amp;$AS$1&amp;"P"&amp;$A35)="N/A",0,RTD("tos.rtd",,BK$2,"."&amp;$A$2&amp;$AS$1&amp;"P"&amp;$A35)))</f>
        <v>-2.4495871201176765E-2</v>
      </c>
      <c r="BL35" s="3">
        <f ca="1">IF($BP$1=1,DZ35,IF(RTD("tos.rtd",,BL$2,"."&amp;$A$2&amp;$AU$1&amp;"C"&amp;$A35)="N/A",0,RTD("tos.rtd",,BL$2,"."&amp;$A$2&amp;$AU$1&amp;"C"&amp;$A35)))</f>
        <v>2.1336856648760782E-2</v>
      </c>
      <c r="BM35" s="3">
        <f ca="1">IF($BP$1=1,EA35,-IF(RTD("tos.rtd",,BM$2,"."&amp;$A$2&amp;$AU$1&amp;"P"&amp;$A35)="N/A",0,RTD("tos.rtd",,BM$2,"."&amp;$A$2&amp;$AU$1&amp;"P"&amp;$A35)))</f>
        <v>-2.1784423832293204E-2</v>
      </c>
      <c r="BN35" s="3">
        <f ca="1">IF($BP$1=1,EB35,IF(RTD("tos.rtd",,BN$2,"."&amp;$A$2&amp;$AW$1&amp;"C"&amp;$A35)="N/A",0,RTD("tos.rtd",,BN$2,"."&amp;$A$2&amp;$AW$1&amp;"C"&amp;$A35)))</f>
        <v>2.3477266112165496E-2</v>
      </c>
      <c r="BO35" s="3">
        <f ca="1">IF($BP$1=1,EC35,-IF(RTD("tos.rtd",,BO$2,"."&amp;$A$2&amp;$AW$1&amp;"P"&amp;$A35)="N/A",0,RTD("tos.rtd",,BO$2,"."&amp;$A$2&amp;$AW$1&amp;"P"&amp;$A35)))</f>
        <v>-2.3832985972855058E-2</v>
      </c>
      <c r="BQ35" s="3">
        <f t="shared" ca="1" si="37"/>
        <v>-19540630.038898945</v>
      </c>
      <c r="BR35" s="3" t="str">
        <f t="shared" ca="1" si="69"/>
        <v/>
      </c>
      <c r="BS35" s="3">
        <f t="shared" ca="1" si="38"/>
        <v>-2152966.5171622094</v>
      </c>
      <c r="BT35" s="3" t="str">
        <f t="shared" ca="1" si="69"/>
        <v/>
      </c>
      <c r="BU35" s="3">
        <f t="shared" ca="1" si="39"/>
        <v>32513541.920080457</v>
      </c>
      <c r="BV35" s="3" t="str">
        <f t="shared" ref="BV35" ca="1" si="195">IF(AND(BU35&lt;0,BU34&gt;0), "Cruce -", IF(AND(BU35&gt;0,BU34&lt;0),"Cruce +", ""))</f>
        <v>Cruce +</v>
      </c>
      <c r="BX35" s="3">
        <f t="shared" ca="1" si="40"/>
        <v>-176070135.04266056</v>
      </c>
      <c r="BY35" s="3" t="str">
        <f t="shared" ca="1" si="71"/>
        <v/>
      </c>
      <c r="BZ35" s="3">
        <f t="shared" ca="1" si="41"/>
        <v>-34846192.202648468</v>
      </c>
      <c r="CA35" s="3" t="str">
        <f t="shared" ca="1" si="72"/>
        <v/>
      </c>
      <c r="CB35" s="3">
        <f t="shared" ca="1" si="42"/>
        <v>-10851031.096559577</v>
      </c>
      <c r="CC35" s="3" t="str">
        <f t="shared" ca="1" si="73"/>
        <v/>
      </c>
      <c r="CD35" s="3">
        <f>IF(RTD("tos.rtd",,CD$2,"."&amp;$A$2&amp;$AS$1&amp;"C"&amp;$A35)="N/A",0,RTD("tos.rtd",,CD$2,"."&amp;$A$2&amp;$AS$1&amp;"C"&amp;$A35))</f>
        <v>1</v>
      </c>
      <c r="CE35" s="3">
        <f>-IF(RTD("tos.rtd",,CE$2,"."&amp;$A$2&amp;$AS$1&amp;"P"&amp;$A35)="N/A",0,RTD("tos.rtd",,CE$2,"."&amp;$A$2&amp;$AS$1&amp;"P"&amp;$A35))</f>
        <v>0.01</v>
      </c>
      <c r="CF35" s="3">
        <f>IF(RTD("tos.rtd",,CF$2,"."&amp;$A$2&amp;$AU$1&amp;"C"&amp;$A35)="N/A",0,RTD("tos.rtd",,CF$2,"."&amp;$A$2&amp;$AU$1&amp;"C"&amp;$A35))</f>
        <v>0.72</v>
      </c>
      <c r="CG35" s="3">
        <f>-IF(RTD("tos.rtd",,CG$2,"."&amp;$A$2&amp;$AU$1&amp;"P"&amp;$A35)="N/A",0,RTD("tos.rtd",,CG$2,"."&amp;$A$2&amp;$AU$1&amp;"P"&amp;$A35))</f>
        <v>0.27</v>
      </c>
      <c r="CH35" s="3">
        <f>IF(RTD("tos.rtd",,CH$2,"."&amp;$A$2&amp;$AW$1&amp;"C"&amp;$A35)="N/A",0,RTD("tos.rtd",,CH$2,"."&amp;$A$2&amp;$AW$1&amp;"C"&amp;$A35))</f>
        <v>0.65</v>
      </c>
      <c r="CI35" s="3">
        <f>-IF(RTD("tos.rtd",,CI$2,"."&amp;$A$2&amp;$AW$1&amp;"P"&amp;$A35)="N/A",0,RTD("tos.rtd",,CI$2,"."&amp;$A$2&amp;$AW$1&amp;"P"&amp;$A35))</f>
        <v>0.34</v>
      </c>
      <c r="CK35" s="3">
        <f t="shared" si="17"/>
        <v>49345</v>
      </c>
      <c r="CL35" s="3"/>
      <c r="CM35" s="3">
        <f t="shared" si="18"/>
        <v>50220</v>
      </c>
      <c r="CN35" s="3"/>
      <c r="CO35" s="3">
        <f t="shared" si="19"/>
        <v>380942.00000000006</v>
      </c>
      <c r="CP35" s="3">
        <f t="shared" si="43"/>
        <v>480507.00000000006</v>
      </c>
      <c r="CQ35" s="3">
        <f t="shared" si="44"/>
        <v>-22500</v>
      </c>
      <c r="CR35" s="3"/>
      <c r="CS35" s="3">
        <f t="shared" si="20"/>
        <v>-5120</v>
      </c>
      <c r="CT35" s="3"/>
      <c r="CU35" s="3">
        <f t="shared" si="21"/>
        <v>-1457</v>
      </c>
      <c r="CV35" s="3">
        <f t="shared" si="45"/>
        <v>-29077</v>
      </c>
      <c r="CW35" s="3">
        <f t="shared" ca="1" si="46"/>
        <v>10819945.364019301</v>
      </c>
      <c r="CX35" s="85" t="str">
        <f t="shared" ca="1" si="74"/>
        <v>Cruce +</v>
      </c>
      <c r="CY35" s="3">
        <f t="shared" ca="1" si="47"/>
        <v>-221767358.34186861</v>
      </c>
      <c r="CZ35" s="85" t="str">
        <f t="shared" ca="1" si="75"/>
        <v/>
      </c>
      <c r="DA35" s="3">
        <f>IF(RTD("tos.rtd",,DA$2,"."&amp;$A$2&amp;$AS$1&amp;"C"&amp;$A35)="N/A",0,RTD("tos.rtd",,DA$2,"."&amp;$A$2&amp;$AS$1&amp;"C"&amp;$A35))</f>
        <v>7.76</v>
      </c>
      <c r="DB35" s="3">
        <f>IF(RTD("tos.rtd",,DB$2,"."&amp;$A$2&amp;$AS$1&amp;"P"&amp;$A35)="N/A",0,RTD("tos.rtd",,DB$2,"."&amp;$A$2&amp;$AS$1&amp;"P"&amp;$A35))</f>
        <v>0.01</v>
      </c>
      <c r="DC35" s="3">
        <f>IF(RTD("tos.rtd",,DC$2,"."&amp;$A$2&amp;$AS$1&amp;"C"&amp;$A35)="N/A",0,RTD("tos.rtd",,DC$2,"."&amp;$A$2&amp;$AS$1&amp;"C"&amp;$A35))</f>
        <v>7.84</v>
      </c>
      <c r="DD35" s="3">
        <f>IF(RTD("tos.rtd",,DD$2,"."&amp;$A$2&amp;$AS$1&amp;"P"&amp;$A35)="N/A",0,RTD("tos.rtd",,DD$2,"."&amp;$A$2&amp;$AS$1&amp;"P"&amp;$A35))</f>
        <v>0.01</v>
      </c>
      <c r="DE35" s="3">
        <f>IF(RTD("tos.rtd",,DE$2,"."&amp;$A$2&amp;$AS$1&amp;"C"&amp;$A35)="N/A",0,RTD("tos.rtd",,DE$2,"."&amp;$A$2&amp;$AS$1&amp;"C"&amp;$A35))</f>
        <v>7.71</v>
      </c>
      <c r="DF35" s="3">
        <f>IF(RTD("tos.rtd",,DF$2,"."&amp;$A$2&amp;$AS$1&amp;"P"&amp;$A35)="N/A",0,RTD("tos.rtd",,DF$2,"."&amp;$A$2&amp;$AS$1&amp;"P"&amp;$A35))</f>
        <v>0</v>
      </c>
      <c r="DG35" s="86">
        <f t="shared" si="48"/>
        <v>-7.7999999999999545</v>
      </c>
      <c r="DH35" s="3">
        <f t="shared" si="22"/>
        <v>0</v>
      </c>
      <c r="DI35" s="3">
        <f t="shared" si="49"/>
        <v>0</v>
      </c>
      <c r="DJ35" s="3">
        <f t="shared" si="50"/>
        <v>0</v>
      </c>
      <c r="DK35" s="3">
        <f t="shared" si="51"/>
        <v>0</v>
      </c>
      <c r="DL35" s="3">
        <f t="shared" si="52"/>
        <v>0</v>
      </c>
      <c r="DM35" s="3">
        <f t="shared" si="53"/>
        <v>0</v>
      </c>
      <c r="DN35" s="63" t="str">
        <f t="shared" si="54"/>
        <v>UNKNOWN</v>
      </c>
      <c r="DO35" s="63" t="str">
        <f t="shared" si="55"/>
        <v>UNKNOWN</v>
      </c>
      <c r="DP35" s="3">
        <f t="shared" si="56"/>
        <v>0</v>
      </c>
      <c r="DQ35" s="3">
        <f t="shared" si="57"/>
        <v>0</v>
      </c>
      <c r="DR35" s="3">
        <f t="shared" ca="1" si="58"/>
        <v>0</v>
      </c>
      <c r="DS35" s="3">
        <f t="shared" si="59"/>
        <v>0</v>
      </c>
      <c r="DT35" s="3">
        <f t="shared" si="60"/>
        <v>0</v>
      </c>
      <c r="DU35" s="3">
        <f t="shared" si="61"/>
        <v>0</v>
      </c>
      <c r="DV35" s="3">
        <f t="shared" si="62"/>
        <v>7</v>
      </c>
      <c r="DW35" s="3">
        <f t="shared" si="23"/>
        <v>5579</v>
      </c>
      <c r="DX35" s="3">
        <f t="shared" ca="1" si="24"/>
        <v>1.6111356994400687E-5</v>
      </c>
      <c r="DY35" s="3">
        <f t="shared" ca="1" si="25"/>
        <v>-2.4495871201176765E-2</v>
      </c>
      <c r="DZ35" s="3">
        <f t="shared" ca="1" si="26"/>
        <v>2.1336856648760782E-2</v>
      </c>
      <c r="EA35" s="3">
        <f t="shared" ca="1" si="27"/>
        <v>-2.1784423832293204E-2</v>
      </c>
      <c r="EB35" s="3">
        <f t="shared" ca="1" si="28"/>
        <v>2.3477266112165496E-2</v>
      </c>
      <c r="EC35" s="3">
        <f t="shared" ca="1" si="29"/>
        <v>-2.3832985972855058E-2</v>
      </c>
      <c r="EE35" s="59">
        <f t="shared" si="63"/>
        <v>0.25</v>
      </c>
      <c r="EF35" s="59">
        <f t="shared" si="30"/>
        <v>0.72609999999999997</v>
      </c>
      <c r="EG35" s="59">
        <f t="shared" si="31"/>
        <v>0.2742</v>
      </c>
      <c r="EH35" s="59">
        <f t="shared" si="32"/>
        <v>0.26669999999999999</v>
      </c>
      <c r="EI35" s="59">
        <f t="shared" si="33"/>
        <v>0.24010000000000001</v>
      </c>
      <c r="EJ35" s="59">
        <f t="shared" si="34"/>
        <v>0.23480000000000001</v>
      </c>
      <c r="EL35" s="3" t="str">
        <f>RTD("tos.rtd",,EL$2,"."&amp;$A$2&amp;$AS$1&amp;"C"&amp;$A35)</f>
        <v>--</v>
      </c>
      <c r="EM35" s="3" t="str">
        <f>RTD("tos.rtd",,EM$2,"."&amp;$A$2&amp;$AS$1&amp;"P"&amp;$A35)</f>
        <v>72.61%</v>
      </c>
      <c r="EN35" s="3" t="str">
        <f>RTD("tos.rtd",,EN$2,"."&amp;$A$2&amp;$AU$1&amp;"C"&amp;$A35)</f>
        <v>27.42%</v>
      </c>
      <c r="EO35" s="3" t="str">
        <f>RTD("tos.rtd",,EO$2,"."&amp;$A$2&amp;$AU$1&amp;"P"&amp;$A35)</f>
        <v>26.67%</v>
      </c>
      <c r="EP35" s="3" t="str">
        <f>RTD("tos.rtd",,EP$2,"."&amp;$A$2&amp;$AW$1&amp;"C"&amp;$A35)</f>
        <v>24.01%</v>
      </c>
      <c r="EQ35" s="3" t="str">
        <f>RTD("tos.rtd",,EQ$2,"."&amp;$A$2&amp;$AW$1&amp;"P"&amp;$A35)</f>
        <v>23.48%</v>
      </c>
      <c r="ES35" s="63" t="str">
        <f t="shared" si="64"/>
        <v>551,5586.00</v>
      </c>
      <c r="ET35" s="63" t="str">
        <f t="shared" ca="1" si="65"/>
        <v>551,-221767.36</v>
      </c>
      <c r="EU35" s="67">
        <v>562.79</v>
      </c>
      <c r="EV35" s="67" t="s">
        <v>299</v>
      </c>
      <c r="EW35" s="67">
        <v>484.32</v>
      </c>
      <c r="EX35" s="67" t="s">
        <v>300</v>
      </c>
      <c r="EY35" s="67">
        <v>5641.25</v>
      </c>
      <c r="EZ35" s="67" t="s">
        <v>301</v>
      </c>
      <c r="FA35" s="67">
        <v>19892.75</v>
      </c>
      <c r="FB35" s="67" t="s">
        <v>302</v>
      </c>
      <c r="FC35" s="67" t="s">
        <v>303</v>
      </c>
      <c r="FD35" s="67" t="s">
        <v>304</v>
      </c>
      <c r="FE35" s="67" t="s">
        <v>305</v>
      </c>
      <c r="FF35" s="67" t="s">
        <v>306</v>
      </c>
    </row>
    <row r="36" spans="1:162" s="63" customFormat="1" ht="13.5" thickBot="1" x14ac:dyDescent="0.25">
      <c r="A36" s="2">
        <f t="shared" si="66"/>
        <v>550</v>
      </c>
      <c r="B36" s="3">
        <f t="shared" si="9"/>
        <v>8980</v>
      </c>
      <c r="C36" s="3">
        <f t="shared" si="10"/>
        <v>39707</v>
      </c>
      <c r="D36" s="3">
        <f t="shared" si="11"/>
        <v>69052</v>
      </c>
      <c r="E36" s="3">
        <f t="shared" si="12"/>
        <v>117739</v>
      </c>
      <c r="F36" s="4">
        <f t="shared" si="13"/>
        <v>5536.1712598425202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>
        <v>118</v>
      </c>
      <c r="AN36" s="1">
        <v>19018</v>
      </c>
      <c r="AO36" s="1">
        <v>550</v>
      </c>
      <c r="AP36" s="1">
        <v>1702</v>
      </c>
      <c r="AQ36" s="1">
        <v>-53600</v>
      </c>
      <c r="AR36" s="1"/>
      <c r="AS36" s="6">
        <f>IF(RTD("tos.rtd",,AS$2,"."&amp;$A$2&amp;$AS$1&amp;"C"&amp;$A36)="N/A",0,RTD("tos.rtd",,AS$2,"."&amp;$A$2&amp;$AS$1&amp;"C"&amp;$A36))</f>
        <v>712</v>
      </c>
      <c r="AT36" s="7">
        <f>-IF(RTD("tos.rtd",,AT$2,"."&amp;$A$2&amp;$AS$1&amp;"P"&amp;$A36)="N/A",0,RTD("tos.rtd",,AT$2,"."&amp;$A$2&amp;$AS$1&amp;"P"&amp;$A36))</f>
        <v>-8268</v>
      </c>
      <c r="AU36" s="6">
        <f>IF(RTD("tos.rtd",,AU$2,"."&amp;$A$2&amp;$AU$1&amp;"C"&amp;$A36)="N/A",0,RTD("tos.rtd",,AU$2,"."&amp;$A$2&amp;$AU$1&amp;"C"&amp;$A36))</f>
        <v>10945</v>
      </c>
      <c r="AV36" s="7">
        <f>-IF(RTD("tos.rtd",,AV$2,"."&amp;$A$2&amp;$AU$1&amp;"P"&amp;$A36)="N/A",0,RTD("tos.rtd",,AV$2,"."&amp;$A$2&amp;$AU$1&amp;"P"&amp;$A36))</f>
        <v>-28762</v>
      </c>
      <c r="AW36" s="6">
        <f>IF(RTD("tos.rtd",,AW$2,"."&amp;$A$2&amp;$AW$1&amp;"C"&amp;$A36)="N/A",0,RTD("tos.rtd",,AW$2,"."&amp;$A$2&amp;$AW$1&amp;"C"&amp;$A36))</f>
        <v>23995</v>
      </c>
      <c r="AX36" s="7">
        <f>-IF(RTD("tos.rtd",,AX$2,"."&amp;$A$2&amp;$AW$1&amp;"P"&amp;$A36)="N/A",0,RTD("tos.rtd",,AX$2,"."&amp;$A$2&amp;$AW$1&amp;"P"&amp;$A36))</f>
        <v>-45057</v>
      </c>
      <c r="AY36" s="1">
        <f t="shared" si="67"/>
        <v>-46435</v>
      </c>
      <c r="AZ36" s="8">
        <f t="shared" si="35"/>
        <v>550</v>
      </c>
      <c r="BA36" s="6">
        <f>IF(RTD("tos.rtd",,BA$2,"."&amp;$A$2&amp;$AS$1&amp;"C"&amp;$A36)="N/A",0,RTD("tos.rtd",,BA$2,"."&amp;$A$2&amp;$AS$1&amp;"C"&amp;$A36))</f>
        <v>1702</v>
      </c>
      <c r="BB36" s="7">
        <f>-IF(RTD("tos.rtd",,BB$2,"."&amp;$A$2&amp;$AS$1&amp;"P"&amp;$A36)="N/A",0,RTD("tos.rtd",,BB$2,"."&amp;$A$2&amp;$AS$1&amp;"P"&amp;$A36))</f>
        <v>-53600</v>
      </c>
      <c r="BC36" s="6">
        <f>IF(RTD("tos.rtd",,BC$2,"."&amp;$A$2&amp;$AU$1&amp;"C"&amp;$A36)="N/A",0,RTD("tos.rtd",,BC$2,"."&amp;$A$2&amp;$AU$1&amp;"C"&amp;$A36))</f>
        <v>2306</v>
      </c>
      <c r="BD36" s="7">
        <f>-IF(RTD("tos.rtd",,BD$2,"."&amp;$A$2&amp;$AU$1&amp;"P"&amp;$A36)="N/A",0,RTD("tos.rtd",,BD$2,"."&amp;$A$2&amp;$AU$1&amp;"P"&amp;$A36))</f>
        <v>-30341</v>
      </c>
      <c r="BE36" s="6">
        <f>IF(RTD("tos.rtd",,BE$2,"."&amp;$A$2&amp;$AW$1&amp;"C"&amp;$A36)="N/A",0,RTD("tos.rtd",,BE$2,"."&amp;$A$2&amp;$AW$1&amp;"C"&amp;$A36))</f>
        <v>2217</v>
      </c>
      <c r="BF36" s="83">
        <f>-IF(RTD("tos.rtd",,BF$2,"."&amp;$A$2&amp;$AW$1&amp;"P"&amp;$A36)="N/A",0,RTD("tos.rtd",,BF$2,"."&amp;$A$2&amp;$AW$1&amp;"P"&amp;$A36))</f>
        <v>-36996</v>
      </c>
      <c r="BG36" s="32">
        <f ca="1">+Hoja2!Y37</f>
        <v>-101588</v>
      </c>
      <c r="BH36" s="7">
        <f t="shared" ca="1" si="36"/>
        <v>-216300</v>
      </c>
      <c r="BI36" s="8" t="str">
        <f t="shared" ref="BI36" ca="1" si="196">IF(AND(BH36&lt;0,BH35&gt;0), "Cruce -", IF(AND(BH36&gt;0,BH35&lt;0),"Cruce +", ""))</f>
        <v/>
      </c>
      <c r="BJ36" s="3">
        <f ca="1">IF($BP$1=1,DX36,IF(RTD("tos.rtd",,BJ$2,"."&amp;$A$2&amp;$AS$1&amp;"C"&amp;$A36)="N/A",0,RTD("tos.rtd",,BJ$2,"."&amp;$A$2&amp;$AS$1&amp;"C"&amp;$A36)))</f>
        <v>1.1735567001261524E-6</v>
      </c>
      <c r="BK36" s="3">
        <f ca="1">IF($BP$1=1,DY36,-IF(RTD("tos.rtd",,BK$2,"."&amp;$A$2&amp;$AS$1&amp;"P"&amp;$A36)="N/A",0,RTD("tos.rtd",,BK$2,"."&amp;$A$2&amp;$AS$1&amp;"P"&amp;$A36)))</f>
        <v>-2.1311081859337305E-2</v>
      </c>
      <c r="BL36" s="3">
        <f ca="1">IF($BP$1=1,DZ36,IF(RTD("tos.rtd",,BL$2,"."&amp;$A$2&amp;$AU$1&amp;"C"&amp;$A36)="N/A",0,RTD("tos.rtd",,BL$2,"."&amp;$A$2&amp;$AU$1&amp;"C"&amp;$A36)))</f>
        <v>2.0465334540376232E-2</v>
      </c>
      <c r="BM36" s="3">
        <f ca="1">IF($BP$1=1,EA36,-IF(RTD("tos.rtd",,BM$2,"."&amp;$A$2&amp;$AU$1&amp;"P"&amp;$A36)="N/A",0,RTD("tos.rtd",,BM$2,"."&amp;$A$2&amp;$AU$1&amp;"P"&amp;$A36)))</f>
        <v>-2.085554872877848E-2</v>
      </c>
      <c r="BN36" s="3">
        <f ca="1">IF($BP$1=1,EB36,IF(RTD("tos.rtd",,BN$2,"."&amp;$A$2&amp;$AW$1&amp;"C"&amp;$A36)="N/A",0,RTD("tos.rtd",,BN$2,"."&amp;$A$2&amp;$AW$1&amp;"C"&amp;$A36)))</f>
        <v>2.235451893281527E-2</v>
      </c>
      <c r="BO36" s="3">
        <f ca="1">IF($BP$1=1,EC36,-IF(RTD("tos.rtd",,BO$2,"."&amp;$A$2&amp;$AW$1&amp;"P"&amp;$A36)="N/A",0,RTD("tos.rtd",,BO$2,"."&amp;$A$2&amp;$AW$1&amp;"P"&amp;$A36)))</f>
        <v>-2.2656069300682417E-2</v>
      </c>
      <c r="BQ36" s="3">
        <f t="shared" ca="1" si="37"/>
        <v>-55019507.762354769</v>
      </c>
      <c r="BR36" s="3" t="str">
        <f t="shared" ca="1" si="69"/>
        <v/>
      </c>
      <c r="BS36" s="3">
        <f t="shared" ca="1" si="38"/>
        <v>-117363272.17651589</v>
      </c>
      <c r="BT36" s="3" t="str">
        <f t="shared" ca="1" si="69"/>
        <v/>
      </c>
      <c r="BU36" s="3">
        <f t="shared" ca="1" si="39"/>
        <v>-151263072.32548612</v>
      </c>
      <c r="BV36" s="3" t="str">
        <f t="shared" ref="BV36" ca="1" si="197">IF(AND(BU36&lt;0,BU35&gt;0), "Cruce -", IF(AND(BU36&gt;0,BU35&lt;0),"Cruce +", ""))</f>
        <v>Cruce -</v>
      </c>
      <c r="BX36" s="3">
        <f t="shared" ca="1" si="40"/>
        <v>-356682927.46447074</v>
      </c>
      <c r="BY36" s="3" t="str">
        <f t="shared" ca="1" si="71"/>
        <v/>
      </c>
      <c r="BZ36" s="3">
        <f t="shared" ca="1" si="41"/>
        <v>-182853317.50837803</v>
      </c>
      <c r="CA36" s="3" t="str">
        <f t="shared" ca="1" si="72"/>
        <v/>
      </c>
      <c r="CB36" s="3">
        <f t="shared" ca="1" si="42"/>
        <v>-246253702.42387697</v>
      </c>
      <c r="CC36" s="3" t="str">
        <f t="shared" ca="1" si="73"/>
        <v/>
      </c>
      <c r="CD36" s="3">
        <f>IF(RTD("tos.rtd",,CD$2,"."&amp;$A$2&amp;$AS$1&amp;"C"&amp;$A36)="N/A",0,RTD("tos.rtd",,CD$2,"."&amp;$A$2&amp;$AS$1&amp;"C"&amp;$A36))</f>
        <v>1</v>
      </c>
      <c r="CE36" s="3">
        <f>-IF(RTD("tos.rtd",,CE$2,"."&amp;$A$2&amp;$AS$1&amp;"P"&amp;$A36)="N/A",0,RTD("tos.rtd",,CE$2,"."&amp;$A$2&amp;$AS$1&amp;"P"&amp;$A36))</f>
        <v>0</v>
      </c>
      <c r="CF36" s="3">
        <f>IF(RTD("tos.rtd",,CF$2,"."&amp;$A$2&amp;$AU$1&amp;"C"&amp;$A36)="N/A",0,RTD("tos.rtd",,CF$2,"."&amp;$A$2&amp;$AU$1&amp;"C"&amp;$A36))</f>
        <v>0.74</v>
      </c>
      <c r="CG36" s="3">
        <f>-IF(RTD("tos.rtd",,CG$2,"."&amp;$A$2&amp;$AU$1&amp;"P"&amp;$A36)="N/A",0,RTD("tos.rtd",,CG$2,"."&amp;$A$2&amp;$AU$1&amp;"P"&amp;$A36))</f>
        <v>0.25</v>
      </c>
      <c r="CH36" s="3">
        <f>IF(RTD("tos.rtd",,CH$2,"."&amp;$A$2&amp;$AW$1&amp;"C"&amp;$A36)="N/A",0,RTD("tos.rtd",,CH$2,"."&amp;$A$2&amp;$AW$1&amp;"C"&amp;$A36))</f>
        <v>0.67</v>
      </c>
      <c r="CI36" s="3">
        <f>-IF(RTD("tos.rtd",,CI$2,"."&amp;$A$2&amp;$AW$1&amp;"P"&amp;$A36)="N/A",0,RTD("tos.rtd",,CI$2,"."&amp;$A$2&amp;$AW$1&amp;"P"&amp;$A36))</f>
        <v>0.33</v>
      </c>
      <c r="CK36" s="3">
        <f t="shared" si="17"/>
        <v>71200</v>
      </c>
      <c r="CL36" s="3"/>
      <c r="CM36" s="3">
        <f t="shared" si="18"/>
        <v>90880</v>
      </c>
      <c r="CN36" s="3"/>
      <c r="CO36" s="3">
        <f t="shared" si="19"/>
        <v>120784</v>
      </c>
      <c r="CP36" s="3">
        <f t="shared" si="43"/>
        <v>282864</v>
      </c>
      <c r="CQ36" s="3">
        <f t="shared" si="44"/>
        <v>-51898</v>
      </c>
      <c r="CR36" s="3"/>
      <c r="CS36" s="3">
        <f t="shared" si="20"/>
        <v>-28035</v>
      </c>
      <c r="CT36" s="3"/>
      <c r="CU36" s="3">
        <f t="shared" si="21"/>
        <v>-34779</v>
      </c>
      <c r="CV36" s="3">
        <f t="shared" si="45"/>
        <v>-114712</v>
      </c>
      <c r="CW36" s="3">
        <f t="shared" ca="1" si="46"/>
        <v>-323645852.26435679</v>
      </c>
      <c r="CX36" s="85" t="str">
        <f t="shared" ca="1" si="74"/>
        <v>Cruce -</v>
      </c>
      <c r="CY36" s="3">
        <f t="shared" ca="1" si="47"/>
        <v>-785789947.39672577</v>
      </c>
      <c r="CZ36" s="85" t="str">
        <f t="shared" ca="1" si="75"/>
        <v/>
      </c>
      <c r="DA36" s="3">
        <f>IF(RTD("tos.rtd",,DA$2,"."&amp;$A$2&amp;$AS$1&amp;"C"&amp;$A36)="N/A",0,RTD("tos.rtd",,DA$2,"."&amp;$A$2&amp;$AS$1&amp;"C"&amp;$A36))</f>
        <v>8.75</v>
      </c>
      <c r="DB36" s="3">
        <f>IF(RTD("tos.rtd",,DB$2,"."&amp;$A$2&amp;$AS$1&amp;"P"&amp;$A36)="N/A",0,RTD("tos.rtd",,DB$2,"."&amp;$A$2&amp;$AS$1&amp;"P"&amp;$A36))</f>
        <v>0.01</v>
      </c>
      <c r="DC36" s="3">
        <f>IF(RTD("tos.rtd",,DC$2,"."&amp;$A$2&amp;$AS$1&amp;"C"&amp;$A36)="N/A",0,RTD("tos.rtd",,DC$2,"."&amp;$A$2&amp;$AS$1&amp;"C"&amp;$A36))</f>
        <v>8.83</v>
      </c>
      <c r="DD36" s="3">
        <f>IF(RTD("tos.rtd",,DD$2,"."&amp;$A$2&amp;$AS$1&amp;"P"&amp;$A36)="N/A",0,RTD("tos.rtd",,DD$2,"."&amp;$A$2&amp;$AS$1&amp;"P"&amp;$A36))</f>
        <v>0.01</v>
      </c>
      <c r="DE36" s="3">
        <f>IF(RTD("tos.rtd",,DE$2,"."&amp;$A$2&amp;$AS$1&amp;"C"&amp;$A36)="N/A",0,RTD("tos.rtd",,DE$2,"."&amp;$A$2&amp;$AS$1&amp;"C"&amp;$A36))</f>
        <v>8.69</v>
      </c>
      <c r="DF36" s="3">
        <f>IF(RTD("tos.rtd",,DF$2,"."&amp;$A$2&amp;$AS$1&amp;"P"&amp;$A36)="N/A",0,RTD("tos.rtd",,DF$2,"."&amp;$A$2&amp;$AS$1&amp;"P"&amp;$A36))</f>
        <v>0</v>
      </c>
      <c r="DG36" s="86">
        <f t="shared" si="48"/>
        <v>-8.7999999999999545</v>
      </c>
      <c r="DH36" s="3">
        <f t="shared" si="22"/>
        <v>0</v>
      </c>
      <c r="DI36" s="3">
        <f t="shared" si="49"/>
        <v>0</v>
      </c>
      <c r="DJ36" s="3">
        <f t="shared" si="50"/>
        <v>0</v>
      </c>
      <c r="DK36" s="3">
        <f t="shared" si="51"/>
        <v>0</v>
      </c>
      <c r="DL36" s="3">
        <f t="shared" si="52"/>
        <v>0</v>
      </c>
      <c r="DM36" s="3">
        <f t="shared" si="53"/>
        <v>0</v>
      </c>
      <c r="DN36" s="63" t="str">
        <f t="shared" si="54"/>
        <v>UNKNOWN</v>
      </c>
      <c r="DO36" s="63" t="str">
        <f t="shared" si="55"/>
        <v>UNKNOWN</v>
      </c>
      <c r="DP36" s="3">
        <f t="shared" si="56"/>
        <v>0</v>
      </c>
      <c r="DQ36" s="3">
        <f t="shared" si="57"/>
        <v>0</v>
      </c>
      <c r="DR36" s="3">
        <f t="shared" ca="1" si="58"/>
        <v>0</v>
      </c>
      <c r="DS36" s="3">
        <f t="shared" si="59"/>
        <v>0</v>
      </c>
      <c r="DT36" s="3">
        <f t="shared" si="60"/>
        <v>0</v>
      </c>
      <c r="DU36" s="3">
        <f t="shared" si="61"/>
        <v>0</v>
      </c>
      <c r="DV36" s="3">
        <f t="shared" si="62"/>
        <v>118</v>
      </c>
      <c r="DW36" s="3">
        <f t="shared" si="23"/>
        <v>19018</v>
      </c>
      <c r="DX36" s="3">
        <f t="shared" ca="1" si="24"/>
        <v>1.1735567001261524E-6</v>
      </c>
      <c r="DY36" s="3">
        <f t="shared" ca="1" si="25"/>
        <v>-2.1311081859337305E-2</v>
      </c>
      <c r="DZ36" s="3">
        <f t="shared" ca="1" si="26"/>
        <v>2.0465334540376232E-2</v>
      </c>
      <c r="EA36" s="3">
        <f t="shared" ca="1" si="27"/>
        <v>-2.085554872877848E-2</v>
      </c>
      <c r="EB36" s="3">
        <f t="shared" ca="1" si="28"/>
        <v>2.235451893281527E-2</v>
      </c>
      <c r="EC36" s="3">
        <f t="shared" ca="1" si="29"/>
        <v>-2.2656069300682417E-2</v>
      </c>
      <c r="EE36" s="59">
        <f t="shared" si="63"/>
        <v>0.25</v>
      </c>
      <c r="EF36" s="59">
        <f t="shared" si="30"/>
        <v>0.80920000000000003</v>
      </c>
      <c r="EG36" s="59">
        <f t="shared" si="31"/>
        <v>0.27750000000000002</v>
      </c>
      <c r="EH36" s="59">
        <f t="shared" si="32"/>
        <v>0.27</v>
      </c>
      <c r="EI36" s="59">
        <f t="shared" si="33"/>
        <v>0.2424</v>
      </c>
      <c r="EJ36" s="59">
        <f t="shared" si="34"/>
        <v>0.23699999999999999</v>
      </c>
      <c r="EL36" s="3" t="str">
        <f>RTD("tos.rtd",,EL$2,"."&amp;$A$2&amp;$AS$1&amp;"C"&amp;$A36)</f>
        <v>--</v>
      </c>
      <c r="EM36" s="3" t="str">
        <f>RTD("tos.rtd",,EM$2,"."&amp;$A$2&amp;$AS$1&amp;"P"&amp;$A36)</f>
        <v>80.92%</v>
      </c>
      <c r="EN36" s="3" t="str">
        <f>RTD("tos.rtd",,EN$2,"."&amp;$A$2&amp;$AU$1&amp;"C"&amp;$A36)</f>
        <v>27.75%</v>
      </c>
      <c r="EO36" s="3" t="str">
        <f>RTD("tos.rtd",,EO$2,"."&amp;$A$2&amp;$AU$1&amp;"P"&amp;$A36)</f>
        <v>27.00%</v>
      </c>
      <c r="EP36" s="3" t="str">
        <f>RTD("tos.rtd",,EP$2,"."&amp;$A$2&amp;$AW$1&amp;"C"&amp;$A36)</f>
        <v>24.24%</v>
      </c>
      <c r="EQ36" s="3" t="str">
        <f>RTD("tos.rtd",,EQ$2,"."&amp;$A$2&amp;$AW$1&amp;"P"&amp;$A36)</f>
        <v>23.70%</v>
      </c>
      <c r="ES36" s="63" t="str">
        <f t="shared" si="64"/>
        <v>550,19136.00</v>
      </c>
      <c r="ET36" s="63" t="str">
        <f t="shared" ca="1" si="65"/>
        <v>550,-785789.95</v>
      </c>
      <c r="EU36" s="67">
        <v>562.76</v>
      </c>
      <c r="EV36" s="67" t="s">
        <v>307</v>
      </c>
      <c r="EW36" s="67">
        <v>484.28</v>
      </c>
      <c r="EX36" s="67" t="s">
        <v>308</v>
      </c>
      <c r="EY36" s="67">
        <v>5640.5</v>
      </c>
      <c r="EZ36" s="67" t="s">
        <v>309</v>
      </c>
      <c r="FA36" s="67">
        <v>19890.25</v>
      </c>
      <c r="FB36" s="67" t="s">
        <v>310</v>
      </c>
      <c r="FC36" s="67" t="s">
        <v>311</v>
      </c>
      <c r="FD36" s="67" t="s">
        <v>312</v>
      </c>
      <c r="FE36" s="67" t="s">
        <v>313</v>
      </c>
      <c r="FF36" s="67" t="s">
        <v>314</v>
      </c>
    </row>
    <row r="37" spans="1:162" s="63" customFormat="1" ht="13.5" thickBot="1" x14ac:dyDescent="0.25">
      <c r="A37" s="2">
        <f t="shared" si="66"/>
        <v>549</v>
      </c>
      <c r="B37" s="3">
        <f t="shared" si="9"/>
        <v>2544</v>
      </c>
      <c r="C37" s="3">
        <f t="shared" si="10"/>
        <v>3479</v>
      </c>
      <c r="D37" s="3">
        <f t="shared" si="11"/>
        <v>8148</v>
      </c>
      <c r="E37" s="3">
        <f t="shared" si="12"/>
        <v>14171</v>
      </c>
      <c r="F37" s="4">
        <f t="shared" si="13"/>
        <v>5526.1054939155338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>
        <v>-18</v>
      </c>
      <c r="AN37" s="1">
        <v>1843</v>
      </c>
      <c r="AO37" s="1">
        <v>549</v>
      </c>
      <c r="AP37" s="1">
        <v>227</v>
      </c>
      <c r="AQ37" s="1">
        <v>-13919</v>
      </c>
      <c r="AR37" s="1"/>
      <c r="AS37" s="6">
        <f>IF(RTD("tos.rtd",,AS$2,"."&amp;$A$2&amp;$AS$1&amp;"C"&amp;$A37)="N/A",0,RTD("tos.rtd",,AS$2,"."&amp;$A$2&amp;$AS$1&amp;"C"&amp;$A37))</f>
        <v>296</v>
      </c>
      <c r="AT37" s="7">
        <f>-IF(RTD("tos.rtd",,AT$2,"."&amp;$A$2&amp;$AS$1&amp;"P"&amp;$A37)="N/A",0,RTD("tos.rtd",,AT$2,"."&amp;$A$2&amp;$AS$1&amp;"P"&amp;$A37))</f>
        <v>-2248</v>
      </c>
      <c r="AU37" s="6">
        <f>IF(RTD("tos.rtd",,AU$2,"."&amp;$A$2&amp;$AU$1&amp;"C"&amp;$A37)="N/A",0,RTD("tos.rtd",,AU$2,"."&amp;$A$2&amp;$AU$1&amp;"C"&amp;$A37))</f>
        <v>752</v>
      </c>
      <c r="AV37" s="7">
        <f>-IF(RTD("tos.rtd",,AV$2,"."&amp;$A$2&amp;$AU$1&amp;"P"&amp;$A37)="N/A",0,RTD("tos.rtd",,AV$2,"."&amp;$A$2&amp;$AU$1&amp;"P"&amp;$A37))</f>
        <v>-2727</v>
      </c>
      <c r="AW37" s="6">
        <f>IF(RTD("tos.rtd",,AW$2,"."&amp;$A$2&amp;$AW$1&amp;"C"&amp;$A37)="N/A",0,RTD("tos.rtd",,AW$2,"."&amp;$A$2&amp;$AW$1&amp;"C"&amp;$A37))</f>
        <v>4434</v>
      </c>
      <c r="AX37" s="7">
        <f>-IF(RTD("tos.rtd",,AX$2,"."&amp;$A$2&amp;$AW$1&amp;"P"&amp;$A37)="N/A",0,RTD("tos.rtd",,AX$2,"."&amp;$A$2&amp;$AW$1&amp;"P"&amp;$A37))</f>
        <v>-3714</v>
      </c>
      <c r="AY37" s="1">
        <f t="shared" si="67"/>
        <v>-3207</v>
      </c>
      <c r="AZ37" s="8">
        <f t="shared" si="35"/>
        <v>549</v>
      </c>
      <c r="BA37" s="6">
        <f>IF(RTD("tos.rtd",,BA$2,"."&amp;$A$2&amp;$AS$1&amp;"C"&amp;$A37)="N/A",0,RTD("tos.rtd",,BA$2,"."&amp;$A$2&amp;$AS$1&amp;"C"&amp;$A37))</f>
        <v>227</v>
      </c>
      <c r="BB37" s="7">
        <f>-IF(RTD("tos.rtd",,BB$2,"."&amp;$A$2&amp;$AS$1&amp;"P"&amp;$A37)="N/A",0,RTD("tos.rtd",,BB$2,"."&amp;$A$2&amp;$AS$1&amp;"P"&amp;$A37))</f>
        <v>-13919</v>
      </c>
      <c r="BC37" s="6">
        <f>IF(RTD("tos.rtd",,BC$2,"."&amp;$A$2&amp;$AU$1&amp;"C"&amp;$A37)="N/A",0,RTD("tos.rtd",,BC$2,"."&amp;$A$2&amp;$AU$1&amp;"C"&amp;$A37))</f>
        <v>139</v>
      </c>
      <c r="BD37" s="7">
        <f>-IF(RTD("tos.rtd",,BD$2,"."&amp;$A$2&amp;$AU$1&amp;"P"&amp;$A37)="N/A",0,RTD("tos.rtd",,BD$2,"."&amp;$A$2&amp;$AU$1&amp;"P"&amp;$A37))</f>
        <v>-2191</v>
      </c>
      <c r="BE37" s="6">
        <f>IF(RTD("tos.rtd",,BE$2,"."&amp;$A$2&amp;$AW$1&amp;"C"&amp;$A37)="N/A",0,RTD("tos.rtd",,BE$2,"."&amp;$A$2&amp;$AW$1&amp;"C"&amp;$A37))</f>
        <v>62</v>
      </c>
      <c r="BF37" s="83">
        <f>-IF(RTD("tos.rtd",,BF$2,"."&amp;$A$2&amp;$AW$1&amp;"P"&amp;$A37)="N/A",0,RTD("tos.rtd",,BF$2,"."&amp;$A$2&amp;$AW$1&amp;"P"&amp;$A37))</f>
        <v>-580</v>
      </c>
      <c r="BG37" s="32">
        <f ca="1">+Hoja2!Y38</f>
        <v>-15912</v>
      </c>
      <c r="BH37" s="7">
        <f t="shared" ca="1" si="36"/>
        <v>-32174</v>
      </c>
      <c r="BI37" s="8" t="str">
        <f t="shared" ref="BI37" ca="1" si="198">IF(AND(BH37&lt;0,BH36&gt;0), "Cruce -", IF(AND(BH37&gt;0,BH36&lt;0),"Cruce +", ""))</f>
        <v/>
      </c>
      <c r="BJ37" s="3">
        <f ca="1">IF($BP$1=1,DX37,IF(RTD("tos.rtd",,BJ$2,"."&amp;$A$2&amp;$AS$1&amp;"C"&amp;$A37)="N/A",0,RTD("tos.rtd",,BJ$2,"."&amp;$A$2&amp;$AS$1&amp;"C"&amp;$A37)))</f>
        <v>6.1865788192207874E-8</v>
      </c>
      <c r="BK37" s="3">
        <f ca="1">IF($BP$1=1,DY37,-IF(RTD("tos.rtd",,BK$2,"."&amp;$A$2&amp;$AS$1&amp;"P"&amp;$A37)="N/A",0,RTD("tos.rtd",,BK$2,"."&amp;$A$2&amp;$AS$1&amp;"P"&amp;$A37)))</f>
        <v>-1.8808928305915601E-2</v>
      </c>
      <c r="BL37" s="3">
        <f ca="1">IF($BP$1=1,DZ37,IF(RTD("tos.rtd",,BL$2,"."&amp;$A$2&amp;$AU$1&amp;"C"&amp;$A37)="N/A",0,RTD("tos.rtd",,BL$2,"."&amp;$A$2&amp;$AU$1&amp;"C"&amp;$A37)))</f>
        <v>1.9621979468533314E-2</v>
      </c>
      <c r="BM37" s="3">
        <f ca="1">IF($BP$1=1,EA37,-IF(RTD("tos.rtd",,BM$2,"."&amp;$A$2&amp;$AU$1&amp;"P"&amp;$A37)="N/A",0,RTD("tos.rtd",,BM$2,"."&amp;$A$2&amp;$AU$1&amp;"P"&amp;$A37)))</f>
        <v>-1.9974805553040795E-2</v>
      </c>
      <c r="BN37" s="3">
        <f ca="1">IF($BP$1=1,EB37,IF(RTD("tos.rtd",,BN$2,"."&amp;$A$2&amp;$AW$1&amp;"C"&amp;$A37)="N/A",0,RTD("tos.rtd",,BN$2,"."&amp;$A$2&amp;$AW$1&amp;"C"&amp;$A37)))</f>
        <v>2.1210293750445801E-2</v>
      </c>
      <c r="BO37" s="3">
        <f ca="1">IF($BP$1=1,EC37,-IF(RTD("tos.rtd",,BO$2,"."&amp;$A$2&amp;$AW$1&amp;"P"&amp;$A37)="N/A",0,RTD("tos.rtd",,BO$2,"."&amp;$A$2&amp;$AW$1&amp;"P"&amp;$A37)))</f>
        <v>-2.1466065056024546E-2</v>
      </c>
      <c r="BQ37" s="3">
        <f t="shared" ca="1" si="37"/>
        <v>-13203010.380637188</v>
      </c>
      <c r="BR37" s="3" t="str">
        <f t="shared" ca="1" si="69"/>
        <v/>
      </c>
      <c r="BS37" s="3">
        <f t="shared" ca="1" si="38"/>
        <v>-12401481.02439332</v>
      </c>
      <c r="BT37" s="3" t="str">
        <f t="shared" ca="1" si="69"/>
        <v/>
      </c>
      <c r="BU37" s="3">
        <f t="shared" ca="1" si="39"/>
        <v>4471987.7048830464</v>
      </c>
      <c r="BV37" s="3" t="str">
        <f t="shared" ref="BV37" ca="1" si="199">IF(AND(BU37&lt;0,BU36&gt;0), "Cruce -", IF(AND(BU37&gt;0,BU36&lt;0),"Cruce +", ""))</f>
        <v>Cruce +</v>
      </c>
      <c r="BX37" s="3">
        <f t="shared" ca="1" si="40"/>
        <v>-81749453.390126586</v>
      </c>
      <c r="BY37" s="3" t="str">
        <f t="shared" ca="1" si="71"/>
        <v/>
      </c>
      <c r="BZ37" s="3">
        <f t="shared" ca="1" si="41"/>
        <v>-12814215.92581608</v>
      </c>
      <c r="CA37" s="3" t="str">
        <f t="shared" ca="1" si="72"/>
        <v/>
      </c>
      <c r="CB37" s="3">
        <f t="shared" ca="1" si="42"/>
        <v>-3477073.8765891972</v>
      </c>
      <c r="CC37" s="3" t="str">
        <f t="shared" ca="1" si="73"/>
        <v/>
      </c>
      <c r="CD37" s="3">
        <f>IF(RTD("tos.rtd",,CD$2,"."&amp;$A$2&amp;$AS$1&amp;"C"&amp;$A37)="N/A",0,RTD("tos.rtd",,CD$2,"."&amp;$A$2&amp;$AS$1&amp;"C"&amp;$A37))</f>
        <v>1</v>
      </c>
      <c r="CE37" s="3">
        <f>-IF(RTD("tos.rtd",,CE$2,"."&amp;$A$2&amp;$AS$1&amp;"P"&amp;$A37)="N/A",0,RTD("tos.rtd",,CE$2,"."&amp;$A$2&amp;$AS$1&amp;"P"&amp;$A37))</f>
        <v>0</v>
      </c>
      <c r="CF37" s="3">
        <f>IF(RTD("tos.rtd",,CF$2,"."&amp;$A$2&amp;$AU$1&amp;"C"&amp;$A37)="N/A",0,RTD("tos.rtd",,CF$2,"."&amp;$A$2&amp;$AU$1&amp;"C"&amp;$A37))</f>
        <v>0.76</v>
      </c>
      <c r="CG37" s="3">
        <f>-IF(RTD("tos.rtd",,CG$2,"."&amp;$A$2&amp;$AU$1&amp;"P"&amp;$A37)="N/A",0,RTD("tos.rtd",,CG$2,"."&amp;$A$2&amp;$AU$1&amp;"P"&amp;$A37))</f>
        <v>0.23</v>
      </c>
      <c r="CH37" s="3">
        <f>IF(RTD("tos.rtd",,CH$2,"."&amp;$A$2&amp;$AW$1&amp;"C"&amp;$A37)="N/A",0,RTD("tos.rtd",,CH$2,"."&amp;$A$2&amp;$AW$1&amp;"C"&amp;$A37))</f>
        <v>0.68</v>
      </c>
      <c r="CI37" s="3">
        <f>-IF(RTD("tos.rtd",,CI$2,"."&amp;$A$2&amp;$AW$1&amp;"P"&amp;$A37)="N/A",0,RTD("tos.rtd",,CI$2,"."&amp;$A$2&amp;$AW$1&amp;"P"&amp;$A37))</f>
        <v>0.31</v>
      </c>
      <c r="CK37" s="3">
        <f t="shared" si="17"/>
        <v>29600</v>
      </c>
      <c r="CL37" s="3"/>
      <c r="CM37" s="3">
        <f t="shared" si="18"/>
        <v>-5569</v>
      </c>
      <c r="CN37" s="3"/>
      <c r="CO37" s="3">
        <f t="shared" si="19"/>
        <v>186378.00000000006</v>
      </c>
      <c r="CP37" s="3">
        <f t="shared" si="43"/>
        <v>210409.00000000006</v>
      </c>
      <c r="CQ37" s="3">
        <f t="shared" si="44"/>
        <v>-13692</v>
      </c>
      <c r="CR37" s="3"/>
      <c r="CS37" s="3">
        <f t="shared" si="20"/>
        <v>-2052</v>
      </c>
      <c r="CT37" s="3"/>
      <c r="CU37" s="3">
        <f t="shared" si="21"/>
        <v>-518</v>
      </c>
      <c r="CV37" s="3">
        <f t="shared" si="45"/>
        <v>-16262</v>
      </c>
      <c r="CW37" s="3">
        <f t="shared" ca="1" si="46"/>
        <v>-21132503.700147461</v>
      </c>
      <c r="CX37" s="85" t="str">
        <f t="shared" ca="1" si="74"/>
        <v/>
      </c>
      <c r="CY37" s="3">
        <f t="shared" ca="1" si="47"/>
        <v>-98040743.192531854</v>
      </c>
      <c r="CZ37" s="85" t="str">
        <f t="shared" ca="1" si="75"/>
        <v/>
      </c>
      <c r="DA37" s="3">
        <f>IF(RTD("tos.rtd",,DA$2,"."&amp;$A$2&amp;$AS$1&amp;"C"&amp;$A37)="N/A",0,RTD("tos.rtd",,DA$2,"."&amp;$A$2&amp;$AS$1&amp;"C"&amp;$A37))</f>
        <v>12.14</v>
      </c>
      <c r="DB37" s="3">
        <f>IF(RTD("tos.rtd",,DB$2,"."&amp;$A$2&amp;$AS$1&amp;"P"&amp;$A37)="N/A",0,RTD("tos.rtd",,DB$2,"."&amp;$A$2&amp;$AS$1&amp;"P"&amp;$A37))</f>
        <v>0.01</v>
      </c>
      <c r="DC37" s="3">
        <f>IF(RTD("tos.rtd",,DC$2,"."&amp;$A$2&amp;$AS$1&amp;"C"&amp;$A37)="N/A",0,RTD("tos.rtd",,DC$2,"."&amp;$A$2&amp;$AS$1&amp;"C"&amp;$A37))</f>
        <v>9.86</v>
      </c>
      <c r="DD37" s="3">
        <f>IF(RTD("tos.rtd",,DD$2,"."&amp;$A$2&amp;$AS$1&amp;"P"&amp;$A37)="N/A",0,RTD("tos.rtd",,DD$2,"."&amp;$A$2&amp;$AS$1&amp;"P"&amp;$A37))</f>
        <v>0.01</v>
      </c>
      <c r="DE37" s="3">
        <f>IF(RTD("tos.rtd",,DE$2,"."&amp;$A$2&amp;$AS$1&amp;"C"&amp;$A37)="N/A",0,RTD("tos.rtd",,DE$2,"."&amp;$A$2&amp;$AS$1&amp;"C"&amp;$A37))</f>
        <v>9.7100000000000009</v>
      </c>
      <c r="DF37" s="3">
        <f>IF(RTD("tos.rtd",,DF$2,"."&amp;$A$2&amp;$AS$1&amp;"P"&amp;$A37)="N/A",0,RTD("tos.rtd",,DF$2,"."&amp;$A$2&amp;$AS$1&amp;"P"&amp;$A37))</f>
        <v>0</v>
      </c>
      <c r="DG37" s="86">
        <f t="shared" si="48"/>
        <v>-9.7999999999999545</v>
      </c>
      <c r="DH37" s="3">
        <f t="shared" si="22"/>
        <v>0</v>
      </c>
      <c r="DI37" s="3">
        <f t="shared" si="49"/>
        <v>0</v>
      </c>
      <c r="DJ37" s="3">
        <f t="shared" si="50"/>
        <v>0</v>
      </c>
      <c r="DK37" s="3">
        <f t="shared" si="51"/>
        <v>0</v>
      </c>
      <c r="DL37" s="3">
        <f t="shared" si="52"/>
        <v>0</v>
      </c>
      <c r="DM37" s="3">
        <f t="shared" si="53"/>
        <v>0</v>
      </c>
      <c r="DN37" s="63" t="str">
        <f t="shared" si="54"/>
        <v>UNKNOWN</v>
      </c>
      <c r="DO37" s="63" t="str">
        <f t="shared" si="55"/>
        <v>UNKNOWN</v>
      </c>
      <c r="DP37" s="3">
        <f t="shared" si="56"/>
        <v>0</v>
      </c>
      <c r="DQ37" s="3">
        <f t="shared" si="57"/>
        <v>0</v>
      </c>
      <c r="DR37" s="3">
        <f t="shared" ca="1" si="58"/>
        <v>0</v>
      </c>
      <c r="DS37" s="3">
        <f t="shared" si="59"/>
        <v>0</v>
      </c>
      <c r="DT37" s="3">
        <f t="shared" si="60"/>
        <v>0</v>
      </c>
      <c r="DU37" s="3">
        <f t="shared" si="61"/>
        <v>0</v>
      </c>
      <c r="DV37" s="3">
        <f t="shared" si="62"/>
        <v>-18</v>
      </c>
      <c r="DW37" s="3">
        <f t="shared" si="23"/>
        <v>1843</v>
      </c>
      <c r="DX37" s="3">
        <f t="shared" ca="1" si="24"/>
        <v>6.1865788192207874E-8</v>
      </c>
      <c r="DY37" s="3">
        <f t="shared" ca="1" si="25"/>
        <v>-1.8808928305915601E-2</v>
      </c>
      <c r="DZ37" s="3">
        <f t="shared" ca="1" si="26"/>
        <v>1.9621979468533314E-2</v>
      </c>
      <c r="EA37" s="3">
        <f t="shared" ca="1" si="27"/>
        <v>-1.9974805553040795E-2</v>
      </c>
      <c r="EB37" s="3">
        <f t="shared" ca="1" si="28"/>
        <v>2.1210293750445801E-2</v>
      </c>
      <c r="EC37" s="3">
        <f t="shared" ca="1" si="29"/>
        <v>-2.1466065056024546E-2</v>
      </c>
      <c r="EE37" s="59">
        <f t="shared" si="63"/>
        <v>0.25</v>
      </c>
      <c r="EF37" s="59">
        <f t="shared" si="30"/>
        <v>0.89159999999999995</v>
      </c>
      <c r="EG37" s="59">
        <f t="shared" si="31"/>
        <v>0.28000000000000003</v>
      </c>
      <c r="EH37" s="59">
        <f t="shared" si="32"/>
        <v>0.27210000000000001</v>
      </c>
      <c r="EI37" s="59">
        <f t="shared" si="33"/>
        <v>0.24479999999999999</v>
      </c>
      <c r="EJ37" s="59">
        <f t="shared" si="34"/>
        <v>0.23910000000000001</v>
      </c>
      <c r="EL37" s="3" t="str">
        <f>RTD("tos.rtd",,EL$2,"."&amp;$A$2&amp;$AS$1&amp;"C"&amp;$A37)</f>
        <v>--</v>
      </c>
      <c r="EM37" s="3" t="str">
        <f>RTD("tos.rtd",,EM$2,"."&amp;$A$2&amp;$AS$1&amp;"P"&amp;$A37)</f>
        <v>89.16%</v>
      </c>
      <c r="EN37" s="3" t="str">
        <f>RTD("tos.rtd",,EN$2,"."&amp;$A$2&amp;$AU$1&amp;"C"&amp;$A37)</f>
        <v>28.00%</v>
      </c>
      <c r="EO37" s="3" t="str">
        <f>RTD("tos.rtd",,EO$2,"."&amp;$A$2&amp;$AU$1&amp;"P"&amp;$A37)</f>
        <v>27.21%</v>
      </c>
      <c r="EP37" s="3" t="str">
        <f>RTD("tos.rtd",,EP$2,"."&amp;$A$2&amp;$AW$1&amp;"C"&amp;$A37)</f>
        <v>24.48%</v>
      </c>
      <c r="EQ37" s="3" t="str">
        <f>RTD("tos.rtd",,EQ$2,"."&amp;$A$2&amp;$AW$1&amp;"P"&amp;$A37)</f>
        <v>23.91%</v>
      </c>
      <c r="ES37" s="63" t="str">
        <f t="shared" si="64"/>
        <v>549,1825.00</v>
      </c>
      <c r="ET37" s="63" t="str">
        <f t="shared" ca="1" si="65"/>
        <v>549,-98040.74</v>
      </c>
      <c r="EU37" s="67">
        <v>562.74</v>
      </c>
      <c r="EV37" s="67" t="s">
        <v>315</v>
      </c>
      <c r="EW37" s="67">
        <v>484.28</v>
      </c>
      <c r="EX37" s="67" t="s">
        <v>316</v>
      </c>
      <c r="EY37" s="67">
        <v>5640.75</v>
      </c>
      <c r="EZ37" s="67" t="s">
        <v>317</v>
      </c>
      <c r="FA37" s="67">
        <v>19890.75</v>
      </c>
      <c r="FB37" s="67" t="s">
        <v>318</v>
      </c>
      <c r="FC37" s="67" t="s">
        <v>319</v>
      </c>
      <c r="FD37" s="67" t="s">
        <v>320</v>
      </c>
      <c r="FE37" s="67" t="s">
        <v>321</v>
      </c>
      <c r="FF37" s="67" t="s">
        <v>322</v>
      </c>
    </row>
    <row r="38" spans="1:162" s="63" customFormat="1" ht="13.5" thickBot="1" x14ac:dyDescent="0.25">
      <c r="A38" s="2">
        <f t="shared" si="66"/>
        <v>548</v>
      </c>
      <c r="B38" s="35">
        <f t="shared" si="9"/>
        <v>2602</v>
      </c>
      <c r="C38" s="35">
        <f t="shared" si="10"/>
        <v>2892</v>
      </c>
      <c r="D38" s="35">
        <f t="shared" si="11"/>
        <v>10087</v>
      </c>
      <c r="E38" s="35">
        <f t="shared" si="12"/>
        <v>15581</v>
      </c>
      <c r="F38" s="11">
        <f t="shared" si="13"/>
        <v>5516.0397279885465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>
        <v>-47</v>
      </c>
      <c r="AN38" s="1">
        <v>-3613</v>
      </c>
      <c r="AO38" s="1">
        <v>548</v>
      </c>
      <c r="AP38" s="1">
        <v>708</v>
      </c>
      <c r="AQ38" s="1">
        <v>-15413</v>
      </c>
      <c r="AR38" s="1"/>
      <c r="AS38" s="15">
        <f>IF(RTD("tos.rtd",,AS$2,"."&amp;$A$2&amp;$AS$1&amp;"C"&amp;$A38)="N/A",0,RTD("tos.rtd",,AS$2,"."&amp;$A$2&amp;$AS$1&amp;"C"&amp;$A38))</f>
        <v>413</v>
      </c>
      <c r="AT38" s="36">
        <f>-IF(RTD("tos.rtd",,AT$2,"."&amp;$A$2&amp;$AS$1&amp;"P"&amp;$A38)="N/A",0,RTD("tos.rtd",,AT$2,"."&amp;$A$2&amp;$AS$1&amp;"P"&amp;$A38))</f>
        <v>-2189</v>
      </c>
      <c r="AU38" s="15">
        <f>IF(RTD("tos.rtd",,AU$2,"."&amp;$A$2&amp;$AU$1&amp;"C"&amp;$A38)="N/A",0,RTD("tos.rtd",,AU$2,"."&amp;$A$2&amp;$AU$1&amp;"C"&amp;$A38))</f>
        <v>982</v>
      </c>
      <c r="AV38" s="36">
        <f>-IF(RTD("tos.rtd",,AV$2,"."&amp;$A$2&amp;$AU$1&amp;"P"&amp;$A38)="N/A",0,RTD("tos.rtd",,AV$2,"."&amp;$A$2&amp;$AU$1&amp;"P"&amp;$A38))</f>
        <v>-1910</v>
      </c>
      <c r="AW38" s="15">
        <f>IF(RTD("tos.rtd",,AW$2,"."&amp;$A$2&amp;$AW$1&amp;"C"&amp;$A38)="N/A",0,RTD("tos.rtd",,AW$2,"."&amp;$A$2&amp;$AW$1&amp;"C"&amp;$A38))</f>
        <v>5715</v>
      </c>
      <c r="AX38" s="36">
        <f>-IF(RTD("tos.rtd",,AX$2,"."&amp;$A$2&amp;$AW$1&amp;"P"&amp;$A38)="N/A",0,RTD("tos.rtd",,AX$2,"."&amp;$A$2&amp;$AW$1&amp;"P"&amp;$A38))</f>
        <v>-4372</v>
      </c>
      <c r="AY38" s="1">
        <f t="shared" si="67"/>
        <v>-1361</v>
      </c>
      <c r="AZ38" s="8">
        <f t="shared" si="35"/>
        <v>548</v>
      </c>
      <c r="BA38" s="15">
        <f>IF(RTD("tos.rtd",,BA$2,"."&amp;$A$2&amp;$AS$1&amp;"C"&amp;$A38)="N/A",0,RTD("tos.rtd",,BA$2,"."&amp;$A$2&amp;$AS$1&amp;"C"&amp;$A38))</f>
        <v>708</v>
      </c>
      <c r="BB38" s="36">
        <f>-IF(RTD("tos.rtd",,BB$2,"."&amp;$A$2&amp;$AS$1&amp;"P"&amp;$A38)="N/A",0,RTD("tos.rtd",,BB$2,"."&amp;$A$2&amp;$AS$1&amp;"P"&amp;$A38))</f>
        <v>-15413</v>
      </c>
      <c r="BC38" s="15">
        <f>IF(RTD("tos.rtd",,BC$2,"."&amp;$A$2&amp;$AU$1&amp;"C"&amp;$A38)="N/A",0,RTD("tos.rtd",,BC$2,"."&amp;$A$2&amp;$AU$1&amp;"C"&amp;$A38))</f>
        <v>26</v>
      </c>
      <c r="BD38" s="36">
        <f>-IF(RTD("tos.rtd",,BD$2,"."&amp;$A$2&amp;$AU$1&amp;"P"&amp;$A38)="N/A",0,RTD("tos.rtd",,BD$2,"."&amp;$A$2&amp;$AU$1&amp;"P"&amp;$A38))</f>
        <v>-2615</v>
      </c>
      <c r="BE38" s="15">
        <f>IF(RTD("tos.rtd",,BE$2,"."&amp;$A$2&amp;$AW$1&amp;"C"&amp;$A38)="N/A",0,RTD("tos.rtd",,BE$2,"."&amp;$A$2&amp;$AW$1&amp;"C"&amp;$A38))</f>
        <v>115</v>
      </c>
      <c r="BF38" s="16">
        <f>-IF(RTD("tos.rtd",,BF$2,"."&amp;$A$2&amp;$AW$1&amp;"P"&amp;$A38)="N/A",0,RTD("tos.rtd",,BF$2,"."&amp;$A$2&amp;$AW$1&amp;"P"&amp;$A38))</f>
        <v>-677</v>
      </c>
      <c r="BG38" s="32">
        <f ca="1">+Hoja2!Y39</f>
        <v>-13522</v>
      </c>
      <c r="BH38" s="36">
        <f t="shared" ca="1" si="36"/>
        <v>-31378</v>
      </c>
      <c r="BI38" s="8" t="str">
        <f t="shared" ref="BI38" ca="1" si="200">IF(AND(BH38&lt;0,BH37&gt;0), "Cruce -", IF(AND(BH38&gt;0,BH37&lt;0),"Cruce +", ""))</f>
        <v/>
      </c>
      <c r="BJ38" s="3">
        <f ca="1">IF($BP$1=1,DX38,IF(RTD("tos.rtd",,BJ$2,"."&amp;$A$2&amp;$AS$1&amp;"C"&amp;$A38)="N/A",0,RTD("tos.rtd",,BJ$2,"."&amp;$A$2&amp;$AS$1&amp;"C"&amp;$A38)))</f>
        <v>2.3561722248102572E-9</v>
      </c>
      <c r="BK38" s="3">
        <f ca="1">IF($BP$1=1,DY38,-IF(RTD("tos.rtd",,BK$2,"."&amp;$A$2&amp;$AS$1&amp;"P"&amp;$A38)="N/A",0,RTD("tos.rtd",,BK$2,"."&amp;$A$2&amp;$AS$1&amp;"P"&amp;$A38)))</f>
        <v>-1.6797098025109806E-2</v>
      </c>
      <c r="BL38" s="3">
        <f ca="1">IF($BP$1=1,DZ38,IF(RTD("tos.rtd",,BL$2,"."&amp;$A$2&amp;$AU$1&amp;"C"&amp;$A38)="N/A",0,RTD("tos.rtd",,BL$2,"."&amp;$A$2&amp;$AU$1&amp;"C"&amp;$A38)))</f>
        <v>1.8752385291739865E-2</v>
      </c>
      <c r="BM38" s="3">
        <f ca="1">IF($BP$1=1,EA38,-IF(RTD("tos.rtd",,BM$2,"."&amp;$A$2&amp;$AU$1&amp;"P"&amp;$A38)="N/A",0,RTD("tos.rtd",,BM$2,"."&amp;$A$2&amp;$AU$1&amp;"P"&amp;$A38)))</f>
        <v>-1.9066888642577579E-2</v>
      </c>
      <c r="BN38" s="3">
        <f ca="1">IF($BP$1=1,EB38,IF(RTD("tos.rtd",,BN$2,"."&amp;$A$2&amp;$AW$1&amp;"C"&amp;$A38)="N/A",0,RTD("tos.rtd",,BN$2,"."&amp;$A$2&amp;$AW$1&amp;"C"&amp;$A38)))</f>
        <v>2.0073496047737515E-2</v>
      </c>
      <c r="BO38" s="3">
        <f ca="1">IF($BP$1=1,EC38,-IF(RTD("tos.rtd",,BO$2,"."&amp;$A$2&amp;$AW$1&amp;"P"&amp;$A38)="N/A",0,RTD("tos.rtd",,BO$2,"."&amp;$A$2&amp;$AW$1&amp;"P"&amp;$A38)))</f>
        <v>-2.0269232820231499E-2</v>
      </c>
      <c r="BQ38" s="3">
        <f t="shared" ca="1" si="37"/>
        <v>-11481345.912275964</v>
      </c>
      <c r="BR38" s="3" t="str">
        <f t="shared" ca="1" si="69"/>
        <v/>
      </c>
      <c r="BS38" s="3">
        <f t="shared" ca="1" si="38"/>
        <v>-5621544.1350853462</v>
      </c>
      <c r="BT38" s="3" t="str">
        <f t="shared" ca="1" si="69"/>
        <v/>
      </c>
      <c r="BU38" s="3">
        <f t="shared" ca="1" si="39"/>
        <v>8150838.4770127647</v>
      </c>
      <c r="BV38" s="3" t="str">
        <f t="shared" ref="BV38" ca="1" si="201">IF(AND(BU38&lt;0,BU37&gt;0), "Cruce -", IF(AND(BU38&gt;0,BU37&lt;0),"Cruce +", ""))</f>
        <v/>
      </c>
      <c r="BX38" s="3">
        <f t="shared" ca="1" si="40"/>
        <v>-80841474.686622858</v>
      </c>
      <c r="BY38" s="3" t="str">
        <f t="shared" ca="1" si="71"/>
        <v/>
      </c>
      <c r="BZ38" s="3">
        <f t="shared" ca="1" si="41"/>
        <v>-15416884.174462551</v>
      </c>
      <c r="CA38" s="3" t="str">
        <f t="shared" ca="1" si="72"/>
        <v/>
      </c>
      <c r="CB38" s="3">
        <f t="shared" ca="1" si="42"/>
        <v>-3564049.7684813966</v>
      </c>
      <c r="CC38" s="3" t="str">
        <f t="shared" ca="1" si="73"/>
        <v/>
      </c>
      <c r="CD38" s="3">
        <f>IF(RTD("tos.rtd",,CD$2,"."&amp;$A$2&amp;$AS$1&amp;"C"&amp;$A38)="N/A",0,RTD("tos.rtd",,CD$2,"."&amp;$A$2&amp;$AS$1&amp;"C"&amp;$A38))</f>
        <v>1</v>
      </c>
      <c r="CE38" s="3">
        <f>-IF(RTD("tos.rtd",,CE$2,"."&amp;$A$2&amp;$AS$1&amp;"P"&amp;$A38)="N/A",0,RTD("tos.rtd",,CE$2,"."&amp;$A$2&amp;$AS$1&amp;"P"&amp;$A38))</f>
        <v>0</v>
      </c>
      <c r="CF38" s="3">
        <f>IF(RTD("tos.rtd",,CF$2,"."&amp;$A$2&amp;$AU$1&amp;"C"&amp;$A38)="N/A",0,RTD("tos.rtd",,CF$2,"."&amp;$A$2&amp;$AU$1&amp;"C"&amp;$A38))</f>
        <v>0.78</v>
      </c>
      <c r="CG38" s="3">
        <f>-IF(RTD("tos.rtd",,CG$2,"."&amp;$A$2&amp;$AU$1&amp;"P"&amp;$A38)="N/A",0,RTD("tos.rtd",,CG$2,"."&amp;$A$2&amp;$AU$1&amp;"P"&amp;$A38))</f>
        <v>0.21</v>
      </c>
      <c r="CH38" s="3">
        <f>IF(RTD("tos.rtd",,CH$2,"."&amp;$A$2&amp;$AW$1&amp;"C"&amp;$A38)="N/A",0,RTD("tos.rtd",,CH$2,"."&amp;$A$2&amp;$AW$1&amp;"C"&amp;$A38))</f>
        <v>0.7</v>
      </c>
      <c r="CI38" s="3">
        <f>-IF(RTD("tos.rtd",,CI$2,"."&amp;$A$2&amp;$AW$1&amp;"P"&amp;$A38)="N/A",0,RTD("tos.rtd",,CI$2,"."&amp;$A$2&amp;$AW$1&amp;"P"&amp;$A38))</f>
        <v>0.3</v>
      </c>
      <c r="CK38" s="3">
        <f t="shared" si="17"/>
        <v>41300</v>
      </c>
      <c r="CL38" s="3"/>
      <c r="CM38" s="3">
        <f t="shared" si="18"/>
        <v>36486</v>
      </c>
      <c r="CN38" s="3"/>
      <c r="CO38" s="3">
        <f t="shared" si="19"/>
        <v>268889.99999999994</v>
      </c>
      <c r="CP38" s="3">
        <f t="shared" si="43"/>
        <v>346675.99999999994</v>
      </c>
      <c r="CQ38" s="3">
        <f t="shared" si="44"/>
        <v>-14705</v>
      </c>
      <c r="CR38" s="3"/>
      <c r="CS38" s="3">
        <f t="shared" si="20"/>
        <v>-2589</v>
      </c>
      <c r="CT38" s="3"/>
      <c r="CU38" s="3">
        <f t="shared" si="21"/>
        <v>-562</v>
      </c>
      <c r="CV38" s="3">
        <f t="shared" si="45"/>
        <v>-17856</v>
      </c>
      <c r="CW38" s="3">
        <f t="shared" ca="1" si="46"/>
        <v>-8952051.5703485459</v>
      </c>
      <c r="CX38" s="85" t="str">
        <f t="shared" ca="1" si="74"/>
        <v/>
      </c>
      <c r="CY38" s="3">
        <f t="shared" ca="1" si="47"/>
        <v>-99822408.629566818</v>
      </c>
      <c r="CZ38" s="85" t="str">
        <f t="shared" ca="1" si="75"/>
        <v/>
      </c>
      <c r="DA38" s="3">
        <f>IF(RTD("tos.rtd",,DA$2,"."&amp;$A$2&amp;$AS$1&amp;"C"&amp;$A38)="N/A",0,RTD("tos.rtd",,DA$2,"."&amp;$A$2&amp;$AS$1&amp;"C"&amp;$A38))</f>
        <v>12.34</v>
      </c>
      <c r="DB38" s="3">
        <f>IF(RTD("tos.rtd",,DB$2,"."&amp;$A$2&amp;$AS$1&amp;"P"&amp;$A38)="N/A",0,RTD("tos.rtd",,DB$2,"."&amp;$A$2&amp;$AS$1&amp;"P"&amp;$A38))</f>
        <v>0.01</v>
      </c>
      <c r="DC38" s="3">
        <f>IF(RTD("tos.rtd",,DC$2,"."&amp;$A$2&amp;$AS$1&amp;"C"&amp;$A38)="N/A",0,RTD("tos.rtd",,DC$2,"."&amp;$A$2&amp;$AS$1&amp;"C"&amp;$A38))</f>
        <v>10.84</v>
      </c>
      <c r="DD38" s="3">
        <f>IF(RTD("tos.rtd",,DD$2,"."&amp;$A$2&amp;$AS$1&amp;"P"&amp;$A38)="N/A",0,RTD("tos.rtd",,DD$2,"."&amp;$A$2&amp;$AS$1&amp;"P"&amp;$A38))</f>
        <v>0.01</v>
      </c>
      <c r="DE38" s="3">
        <f>IF(RTD("tos.rtd",,DE$2,"."&amp;$A$2&amp;$AS$1&amp;"C"&amp;$A38)="N/A",0,RTD("tos.rtd",,DE$2,"."&amp;$A$2&amp;$AS$1&amp;"C"&amp;$A38))</f>
        <v>10.71</v>
      </c>
      <c r="DF38" s="3">
        <f>IF(RTD("tos.rtd",,DF$2,"."&amp;$A$2&amp;$AS$1&amp;"P"&amp;$A38)="N/A",0,RTD("tos.rtd",,DF$2,"."&amp;$A$2&amp;$AS$1&amp;"P"&amp;$A38))</f>
        <v>0</v>
      </c>
      <c r="DG38" s="86">
        <f t="shared" si="48"/>
        <v>-10.799999999999955</v>
      </c>
      <c r="DH38" s="3">
        <f t="shared" si="22"/>
        <v>0</v>
      </c>
      <c r="DI38" s="3">
        <f t="shared" si="49"/>
        <v>0</v>
      </c>
      <c r="DJ38" s="3">
        <f t="shared" si="50"/>
        <v>0</v>
      </c>
      <c r="DK38" s="3">
        <f t="shared" si="51"/>
        <v>0</v>
      </c>
      <c r="DL38" s="3">
        <f t="shared" si="52"/>
        <v>0</v>
      </c>
      <c r="DM38" s="3">
        <f t="shared" si="53"/>
        <v>0</v>
      </c>
      <c r="DN38" s="63" t="str">
        <f t="shared" si="54"/>
        <v>UNKNOWN</v>
      </c>
      <c r="DO38" s="63" t="str">
        <f t="shared" si="55"/>
        <v>UNKNOWN</v>
      </c>
      <c r="DP38" s="3">
        <f t="shared" si="56"/>
        <v>0</v>
      </c>
      <c r="DQ38" s="3">
        <f t="shared" si="57"/>
        <v>0</v>
      </c>
      <c r="DR38" s="3">
        <f t="shared" ca="1" si="58"/>
        <v>0</v>
      </c>
      <c r="DS38" s="3">
        <f t="shared" si="59"/>
        <v>0</v>
      </c>
      <c r="DT38" s="3">
        <f t="shared" si="60"/>
        <v>0</v>
      </c>
      <c r="DU38" s="3">
        <f t="shared" si="61"/>
        <v>0</v>
      </c>
      <c r="DV38" s="3">
        <f t="shared" si="62"/>
        <v>-47</v>
      </c>
      <c r="DW38" s="3">
        <f t="shared" si="23"/>
        <v>-3613</v>
      </c>
      <c r="DX38" s="3">
        <f t="shared" ca="1" si="24"/>
        <v>2.3561722248102572E-9</v>
      </c>
      <c r="DY38" s="3">
        <f t="shared" ca="1" si="25"/>
        <v>-1.6797098025109806E-2</v>
      </c>
      <c r="DZ38" s="3">
        <f t="shared" ca="1" si="26"/>
        <v>1.8752385291739865E-2</v>
      </c>
      <c r="EA38" s="3">
        <f t="shared" ca="1" si="27"/>
        <v>-1.9066888642577579E-2</v>
      </c>
      <c r="EB38" s="3">
        <f t="shared" ca="1" si="28"/>
        <v>2.0073496047737515E-2</v>
      </c>
      <c r="EC38" s="3">
        <f t="shared" ca="1" si="29"/>
        <v>-2.0269232820231499E-2</v>
      </c>
      <c r="EE38" s="59">
        <f t="shared" si="63"/>
        <v>0.25</v>
      </c>
      <c r="EF38" s="59">
        <f t="shared" si="30"/>
        <v>0.97350000000000003</v>
      </c>
      <c r="EG38" s="59">
        <f t="shared" si="31"/>
        <v>0.28289999999999998</v>
      </c>
      <c r="EH38" s="59">
        <f t="shared" si="32"/>
        <v>0.27450000000000002</v>
      </c>
      <c r="EI38" s="59">
        <f t="shared" si="33"/>
        <v>0.24690000000000001</v>
      </c>
      <c r="EJ38" s="59">
        <f t="shared" si="34"/>
        <v>0.2412</v>
      </c>
      <c r="EL38" s="3" t="str">
        <f>RTD("tos.rtd",,EL$2,"."&amp;$A$2&amp;$AS$1&amp;"C"&amp;$A38)</f>
        <v>--</v>
      </c>
      <c r="EM38" s="3" t="str">
        <f>RTD("tos.rtd",,EM$2,"."&amp;$A$2&amp;$AS$1&amp;"P"&amp;$A38)</f>
        <v>97.35%</v>
      </c>
      <c r="EN38" s="3" t="str">
        <f>RTD("tos.rtd",,EN$2,"."&amp;$A$2&amp;$AU$1&amp;"C"&amp;$A38)</f>
        <v>28.29%</v>
      </c>
      <c r="EO38" s="3" t="str">
        <f>RTD("tos.rtd",,EO$2,"."&amp;$A$2&amp;$AU$1&amp;"P"&amp;$A38)</f>
        <v>27.45%</v>
      </c>
      <c r="EP38" s="3" t="str">
        <f>RTD("tos.rtd",,EP$2,"."&amp;$A$2&amp;$AW$1&amp;"C"&amp;$A38)</f>
        <v>24.69%</v>
      </c>
      <c r="EQ38" s="3" t="str">
        <f>RTD("tos.rtd",,EQ$2,"."&amp;$A$2&amp;$AW$1&amp;"P"&amp;$A38)</f>
        <v>24.12%</v>
      </c>
      <c r="ES38" s="63" t="str">
        <f t="shared" si="64"/>
        <v>548,-3660.00</v>
      </c>
      <c r="ET38" s="63" t="str">
        <f t="shared" ca="1" si="65"/>
        <v>548,-99822.41</v>
      </c>
      <c r="EU38" s="67">
        <v>562.69000000000005</v>
      </c>
      <c r="EV38" s="67" t="s">
        <v>323</v>
      </c>
      <c r="EW38" s="67">
        <v>484.15</v>
      </c>
      <c r="EX38" s="67" t="s">
        <v>324</v>
      </c>
      <c r="EY38" s="67">
        <v>5640.5</v>
      </c>
      <c r="EZ38" s="67" t="s">
        <v>325</v>
      </c>
      <c r="FA38" s="67">
        <v>19887.25</v>
      </c>
      <c r="FB38" s="67" t="s">
        <v>326</v>
      </c>
      <c r="FC38" s="67" t="s">
        <v>327</v>
      </c>
      <c r="FD38" s="67" t="s">
        <v>328</v>
      </c>
      <c r="FE38" s="67" t="s">
        <v>329</v>
      </c>
      <c r="FF38" s="67" t="s">
        <v>330</v>
      </c>
    </row>
    <row r="39" spans="1:162" ht="14.25" customHeight="1" x14ac:dyDescent="0.2">
      <c r="A39" s="37">
        <v>1</v>
      </c>
      <c r="B39" s="38"/>
      <c r="C39" s="39"/>
      <c r="D39" s="40"/>
      <c r="E39" s="40"/>
      <c r="F39" s="40"/>
      <c r="G39" s="41"/>
      <c r="AP39" s="1" t="s">
        <v>17</v>
      </c>
      <c r="AQ39" s="1" t="s">
        <v>18</v>
      </c>
      <c r="AS39" s="25" t="s">
        <v>17</v>
      </c>
      <c r="AT39" s="25" t="s">
        <v>18</v>
      </c>
      <c r="AU39" s="25" t="s">
        <v>17</v>
      </c>
      <c r="AV39" s="25" t="s">
        <v>18</v>
      </c>
      <c r="AW39" s="25" t="s">
        <v>17</v>
      </c>
      <c r="AX39" s="25" t="s">
        <v>18</v>
      </c>
      <c r="AY39" s="25"/>
      <c r="BA39" s="25" t="s">
        <v>17</v>
      </c>
      <c r="BB39" s="25" t="s">
        <v>18</v>
      </c>
      <c r="BC39" s="25" t="s">
        <v>17</v>
      </c>
      <c r="BD39" s="25" t="s">
        <v>18</v>
      </c>
      <c r="BE39" s="25" t="s">
        <v>17</v>
      </c>
      <c r="BF39" s="25" t="s">
        <v>18</v>
      </c>
      <c r="BG39" s="23"/>
      <c r="BH39" s="25">
        <f ca="1">MIN(BH4:BH38)</f>
        <v>-403462</v>
      </c>
      <c r="BI39" s="1">
        <f ca="1">IFERROR(IF(MIN(BH4:BH38)&lt;&gt;0,INDEX(A4:A38,MATCH(MIN(BH4:BH38),BH4:BH38,0)),""),"")</f>
        <v>558</v>
      </c>
      <c r="BJ39" s="23"/>
      <c r="BK39" s="23"/>
      <c r="BL39" s="23"/>
      <c r="BM39" s="23"/>
      <c r="BN39" s="23"/>
      <c r="BO39" s="23"/>
      <c r="BP39" s="64" t="str">
        <f ca="1">INDEX(BQ39:BU39,MATCH(MAX(BQ3:BU3),BQ3:BU3,0))</f>
        <v/>
      </c>
      <c r="BQ39" s="23" t="str">
        <f ca="1">IF(AND(BQ3&gt;0,ABS(MAX(BQ4:BQ38))&gt;ABS(MIN(BQ4:BQ38))),IF(MAX(BQ4:BQ38)&lt;&gt;0,INDEX($A4:$A38,MATCH(MAX(BQ4:BQ38),BQ4:BQ38,0)),""),"")</f>
        <v/>
      </c>
      <c r="BR39" s="23"/>
      <c r="BS39" s="23" t="str">
        <f ca="1">IF(AND(BS3&gt;0,ABS(MAX(BS4:BS38))&gt;ABS(MIN(BS4:BS38))),IF(MAX(BS4:BS38)&lt;&gt;0,INDEX($A4:$A38,MATCH(MAX(BS4:BS38),BS4:BS38,0)),""),"")</f>
        <v/>
      </c>
      <c r="BT39" s="23"/>
      <c r="BU39" s="23" t="str">
        <f ca="1">IF(AND(BU3&gt;0,ABS(MAX(BU4:BU38))&gt;ABS(MIN(BU4:BU38))),IF(MAX(BU4:BU38)&lt;&gt;0,INDEX($A4:$A38,MATCH(MAX(BU4:BU38),BU4:BU38,0)),""),"")</f>
        <v/>
      </c>
      <c r="BV39" s="23"/>
      <c r="BW39" s="64" t="str">
        <f ca="1">INDEX(BX39:CB39,MATCH(MAX(BX3:CB3),BX3:CB3,0))</f>
        <v/>
      </c>
      <c r="BX39" s="23" t="str">
        <f ca="1">IF(AND(BX3&gt;0,ABS(MAX(BX4:BX38))&gt;ABS(MIN(BX4:BX38))),IF(MAX(BX4:BX38)&lt;&gt;0,INDEX($A4:$A38,MATCH(MAX(BX4:BX38),BX4:BX38,0)),""),"")</f>
        <v/>
      </c>
      <c r="BY39" s="23">
        <f ca="1">INDEX($A$4:$A$38,1+MATCH("Cruce -",BY4:BY38,))</f>
        <v>558</v>
      </c>
      <c r="BZ39" s="23" t="str">
        <f ca="1">IF(AND(BZ3&gt;0,ABS(MAX(BZ4:BZ38))&gt;ABS(MIN(BZ4:BZ38))),IF(MAX(BZ4:BZ38)&lt;&gt;0,INDEX($A4:$A38,MATCH(MAX(BZ4:BZ38),BZ4:BZ38,0)),""),"")</f>
        <v/>
      </c>
      <c r="CA39" s="23"/>
      <c r="CB39" s="23" t="str">
        <f ca="1">IF(AND(CB3&gt;0,ABS(MAX(CB4:CB38))&gt;ABS(MIN(CB4:CB38))),IF(MAX(CB4:CB38)&lt;&gt;0,INDEX($A4:$A38,MATCH(MAX(CB4:CB38),CB4:CB38,0)),""),"")</f>
        <v/>
      </c>
      <c r="CC39" s="23"/>
      <c r="CD39" s="23"/>
      <c r="CE39" s="23"/>
      <c r="CF39" s="23"/>
      <c r="CG39" s="23"/>
      <c r="CH39" s="23"/>
      <c r="CI39" s="23"/>
      <c r="CJ39" s="64" t="str">
        <f>IFERROR(INDEX(CK39:CO39,MATCH(MAX(CK3:CO3),CK3:CO3,0)),"")</f>
        <v/>
      </c>
      <c r="CK39" s="23" t="str">
        <f>IF(AND(CK3&gt;0,ABS(MAX(CK4:CK38))&gt;ABS(MIN(CK4:CK38))),IF(MAX(CK4:CK38)&lt;&gt;0,INDEX($A4:$A38,MATCH(MAX(CK4:CK38),CK4:CK38,0)),""),"")</f>
        <v/>
      </c>
      <c r="CL39" s="23"/>
      <c r="CM39" s="23" t="str">
        <f>IF(AND(CM3&gt;0,ABS(MAX(CM4:CM38))&gt;ABS(MIN(CM4:CM38))),IF(MAX(CM4:CM38)&lt;&gt;0,INDEX($A4:$A38,MATCH(MAX(CM4:CM38),CM4:CM38,0)),""),"")</f>
        <v/>
      </c>
      <c r="CN39" s="23"/>
      <c r="CO39" s="23" t="str">
        <f>IF(AND(CO3&gt;0,ABS(MAX(CO4:CO38))&gt;ABS(MIN(CO4:CO38))),IF(MAX(CO4:CO38)&lt;&gt;0,INDEX($A4:$A38,MATCH(MAX(CO4:CO38),CO4:CO38,0)),""),"")</f>
        <v/>
      </c>
      <c r="CP39" s="23" t="str">
        <f>IF(ABS(MAX(CP4:CP38))&gt;ABS(MIN(CP4:CP38)),IF(MAX(CP4:CP38)&lt;&gt;0,INDEX($A4:$A38,MATCH(MAX(CP4:CP38),CP4:CP38,0)),""),"")</f>
        <v/>
      </c>
      <c r="CQ39" s="23"/>
      <c r="CR39" s="23"/>
      <c r="CS39" s="23"/>
      <c r="CT39" s="23"/>
      <c r="CU39" s="23"/>
      <c r="CV39" s="23"/>
      <c r="CW39" s="23" t="str">
        <f ca="1">IF(AND(CW3&gt;0,ABS(MAX(CW4:CW38))&gt;ABS(MIN(CW4:CW38))),IF(MAX(CW4:CW38)&lt;&gt;0,INDEX($A4:$A38,MATCH(MAX(CW4:CW38),CW4:CW38,0)),""),"")</f>
        <v/>
      </c>
      <c r="CY39" s="23" t="str">
        <f ca="1">IF(AND(CY3&gt;0,ABS(MAX(CY4:CY38))&gt;ABS(MIN(CY4:CY38))),IF(MAX(CY4:CY38)&lt;&gt;0,INDEX($A4:$A38,MATCH(MAX(CY4:CY38),CY4:CY38,0)),""),"")</f>
        <v/>
      </c>
      <c r="DA39" s="23" t="s">
        <v>17</v>
      </c>
      <c r="DB39" s="23" t="s">
        <v>18</v>
      </c>
      <c r="DC39" s="23" t="s">
        <v>17</v>
      </c>
      <c r="DD39" s="23" t="s">
        <v>18</v>
      </c>
      <c r="DE39" s="23" t="s">
        <v>17</v>
      </c>
      <c r="DF39" s="23" t="s">
        <v>18</v>
      </c>
      <c r="DG39" s="71" t="s">
        <v>24</v>
      </c>
      <c r="DH39" s="23">
        <f t="shared" ref="DH39:DM39" si="202">IF(AND(DH3&gt;0,ABS(MAX(DH4:DH38))&gt;ABS(MIN(DH4:DH38))),IF(MAX(DH4:DH38)&lt;&gt;0,INDEX($A4:$A38,MATCH(MAX(DH4:DH38),DH4:DH38,0)),""),"")</f>
        <v>574</v>
      </c>
      <c r="DI39" s="23" t="str">
        <f t="shared" si="202"/>
        <v/>
      </c>
      <c r="DJ39" s="89" t="str">
        <f>IFERROR(IF(AND(ABS(MAX(DJ4:DJ38))&gt;$DG$2,ABS(INDEX($DG$4:$DG$38,MATCH(MAX(DJ4:DJ38),DJ4:DJ38,0)))&lt;0.5,1),IF(MAX(DJ4:DJ38)&lt;&gt;0,INDEX($A4:$A38,MATCH(MAX(DJ4:DJ38),DJ4:DJ38,0)),""),""),"")</f>
        <v/>
      </c>
      <c r="DK39" s="89" t="str">
        <f>IFERROR(IF(AND(ABS(MAX(DK4:DK38))&gt;$DG$2,ABS(INDEX($DG$4:$DG$38,MATCH(MAX(DK4:DK38),DK4:DK38,0)))&lt;0.5,1),IF(MAX(DK4:DK38)&lt;&gt;0,INDEX($A4:$A38,MATCH(MAX(DK4:DK38),DK4:DK38,0)),""),""),"")</f>
        <v/>
      </c>
      <c r="DL39" s="23">
        <f t="shared" si="202"/>
        <v>574</v>
      </c>
      <c r="DM39" s="23" t="str">
        <f t="shared" si="202"/>
        <v/>
      </c>
      <c r="DN39" s="64" t="str">
        <f>DJ39&amp;","&amp;DJ40&amp;","&amp;DK39&amp;","&amp;DK40</f>
        <v>,,,</v>
      </c>
      <c r="DP39" s="23" t="str">
        <f t="shared" ref="DP39:DS39" si="203">IF(AND(DP3&gt;0,ABS(MAX(DP4:DP38))&gt;ABS(MIN(DP4:DP38))),IF(MAX(DP4:DP38)&lt;&gt;0,INDEX($A4:$A38,MATCH(MAX(DP4:DP38),DP4:DP38,0)),""),"")</f>
        <v/>
      </c>
      <c r="DQ39" s="23" t="str">
        <f t="shared" si="203"/>
        <v/>
      </c>
      <c r="DR39" s="23" t="str">
        <f t="shared" ca="1" si="203"/>
        <v/>
      </c>
      <c r="DS39" s="23" t="str">
        <f t="shared" si="203"/>
        <v/>
      </c>
      <c r="DT39" s="23"/>
      <c r="DU39" s="23"/>
      <c r="DV39" s="23"/>
      <c r="DW39" s="23"/>
      <c r="DX39" s="23"/>
      <c r="DY39" s="23"/>
      <c r="DZ39" s="23"/>
      <c r="EA39" s="23"/>
      <c r="EB39" s="23"/>
      <c r="EC39" s="23"/>
      <c r="EE39" s="23"/>
      <c r="EF39" s="23"/>
      <c r="EG39" s="23"/>
      <c r="EH39" s="23"/>
      <c r="EI39" s="23"/>
      <c r="EJ39" s="23"/>
      <c r="EL39" s="23"/>
      <c r="EM39" s="23"/>
      <c r="EN39" s="23"/>
      <c r="EO39" s="23"/>
      <c r="EP39" s="23"/>
      <c r="EQ39" s="23"/>
      <c r="EU39" s="67">
        <v>562.74</v>
      </c>
      <c r="EV39" s="67" t="s">
        <v>331</v>
      </c>
      <c r="EW39" s="67">
        <v>484.27</v>
      </c>
      <c r="EX39" s="67" t="s">
        <v>332</v>
      </c>
      <c r="EY39" s="67">
        <v>5641</v>
      </c>
      <c r="EZ39" s="67" t="s">
        <v>333</v>
      </c>
      <c r="FA39" s="67">
        <v>19890</v>
      </c>
      <c r="FB39" s="67" t="s">
        <v>334</v>
      </c>
      <c r="FC39" s="67" t="s">
        <v>335</v>
      </c>
      <c r="FD39" s="67" t="s">
        <v>336</v>
      </c>
      <c r="FE39" s="68" t="s">
        <v>337</v>
      </c>
      <c r="FF39" s="68" t="s">
        <v>338</v>
      </c>
    </row>
    <row r="40" spans="1:162" x14ac:dyDescent="0.2">
      <c r="A40" s="40"/>
      <c r="B40" s="38"/>
      <c r="C40" s="39"/>
      <c r="D40" s="40"/>
      <c r="E40" s="40"/>
      <c r="F40" s="40"/>
      <c r="G40" s="41"/>
      <c r="BP40" s="64">
        <f ca="1">INDEX(BQ40:BU40,MATCH(MIN(BQ3:BU3),BQ3:BU3,0))</f>
        <v>560</v>
      </c>
      <c r="BQ40" s="1">
        <f ca="1">IF(AND(BQ3&lt;0,ABS(MIN(BQ4:BQ38))&gt;ABS(MAX(BQ4:BQ38))),IF(MIN(BQ4:BQ38)&lt;&gt;0,INDEX($A4:$A38,MATCH(MIN(BQ4:BQ38),BQ4:BQ38,0)),""),"")</f>
        <v>560</v>
      </c>
      <c r="BS40" s="1" t="str">
        <f ca="1">IF(AND(BS3&lt;0,ABS(MIN(BS4:BS38))&gt;ABS(MAX(BS4:BS38))),IF(MIN(BS4:BS38)&lt;&gt;0,INDEX($A4:$A38,MATCH(MIN(BS4:BS38),BS4:BS38,0)),""),"")</f>
        <v/>
      </c>
      <c r="BU40" s="1" t="str">
        <f ca="1">IF(AND(BU3&lt;0,ABS(MIN(BU4:BU38))&gt;ABS(MAX(BU4:BU38))),IF(MIN(BU4:BU38)&lt;&gt;0,INDEX($A4:$A38,MATCH(MIN(BU4:BU38),BU4:BU38,0)),""),"")</f>
        <v/>
      </c>
      <c r="BW40" s="64">
        <f ca="1">INDEX(BX40:CB40,MATCH(MIN(BX3:CB3),BX3:CB3,0))</f>
        <v>558</v>
      </c>
      <c r="BX40" s="1">
        <f ca="1">IF(AND(BX3&lt;0,ABS(MIN(BX4:BX38))&gt;ABS(MAX(BX4:BX38))),IF(MIN(BX4:BX38)&lt;&gt;0,INDEX($A4:$A38,MATCH(MIN(BX4:BX38),BX4:BX38,0)),""),"")</f>
        <v>558</v>
      </c>
      <c r="BY40" s="1">
        <f ca="1">INDEX($A$4:$A$38,1+MATCH("Cruce -",BY4:BY38,)-1)</f>
        <v>559</v>
      </c>
      <c r="BZ40" s="1">
        <f ca="1">IF(AND(BZ3&lt;0,ABS(MIN(BZ4:BZ38))&gt;ABS(MAX(BZ4:BZ38))),IF(MIN(BZ4:BZ38)&lt;&gt;0,INDEX($A4:$A38,MATCH(MIN(BZ4:BZ38),BZ4:BZ38,0)),""),"")</f>
        <v>550</v>
      </c>
      <c r="CB40" s="1">
        <f ca="1">IF(AND(CB3&lt;0,ABS(MIN(CB4:CB38))&gt;ABS(MAX(CB4:CB38))),IF(MIN(CB4:CB38)&lt;&gt;0,INDEX($A4:$A38,MATCH(MIN(CB4:CB38),CB4:CB38,0)),""),"")</f>
        <v>550</v>
      </c>
      <c r="CJ40" s="64">
        <f>IFERROR(INDEX(CK40:CO40,MATCH(MIN(CK3:CO3),CK3:CO3,0)),"")</f>
        <v>560</v>
      </c>
      <c r="CK40" s="1">
        <f>IF(AND(CK3&lt;0,ABS(MIN(CK4:CK38))&gt;ABS(MAX(CK4:CK38))),IF(MIN(CK4:CK38)&lt;&gt;0,INDEX($A4:$A38,MATCH(MIN(CK4:CK38),CK4:CK38,0)),""),"")</f>
        <v>560</v>
      </c>
      <c r="CM40" s="1">
        <f>IF(AND(CM3&lt;0,ABS(MIN(CM4:CM38))&gt;ABS(MAX(CM4:CM38))),IF(MIN(CM4:CM38)&lt;&gt;0,INDEX($A4:$A38,MATCH(MIN(CM4:CM38),CM4:CM38,0)),""),"")</f>
        <v>565</v>
      </c>
      <c r="CO40" s="1" t="str">
        <f>IF(AND(CO3&lt;0,ABS(MIN(CO4:CO38))&gt;ABS(MAX(CO4:CO38))),IF(MIN(CO4:CO38)&lt;&gt;0,INDEX($A4:$A38,MATCH(MIN(CO4:CO38),CO4:CO38,0)),""),"")</f>
        <v/>
      </c>
      <c r="CP40" s="1">
        <f>IF(ABS(MIN(CP4:CP38))&gt;ABS(MAX(CP4:CP38)),IF(MIN(CP4:CP38)&lt;&gt;0,INDEX($A4:$A38,MATCH(MIN(CP4:CP38),CP4:CP38,0)),""),"")</f>
        <v>560</v>
      </c>
      <c r="CW40" s="1">
        <f ca="1">IF(AND(CW3&lt;0,ABS(MIN(CW4:CW38))&gt;ABS(MAX(CW4:CW38))),IF(MIN(CW4:CW38)&lt;&gt;0,INDEX($A4:$A38,MATCH(MIN(CW4:CW38),CW4:CW38,0)),""),"")</f>
        <v>560</v>
      </c>
      <c r="CY40" s="1">
        <f ca="1">IF(AND(CY3&lt;0,ABS(MIN(CY4:CY38))&gt;ABS(MAX(CY4:CY38))),IF(MIN(CY4:CY38)&lt;&gt;0,INDEX($A4:$A38,MATCH(MIN(CY4:CY38),CY4:CY38,0)),""),"")</f>
        <v>558</v>
      </c>
      <c r="DG40" s="72" t="s">
        <v>23</v>
      </c>
      <c r="DH40" s="23" t="str">
        <f t="shared" ref="DH40:DM40" si="204">IF(AND(DH3&lt;0,ABS(MIN(DH4:DH38))&gt;ABS(MAX(DH4:DH38))),IF(MIN(DH4:DH38)&lt;&gt;0,INDEX($A4:$A38,MATCH(MIN(DH4:DH38),DH4:DH38,0)),""),"")</f>
        <v/>
      </c>
      <c r="DI40" s="23">
        <f t="shared" si="204"/>
        <v>558</v>
      </c>
      <c r="DJ40" s="89" t="str">
        <f>IFERROR(IF(AND(ABS(MIN(DJ4:DJ38))&gt;$DG$2,ABS(INDEX($DG$4:$DG$38,MATCH(MIN(DJ4:DJ38),DJ4:DJ38,0)))&lt;0.5,1),IF(MIN(DJ4:DJ38)&lt;&gt;0,INDEX($A4:$A38,MATCH(MIN(DJ4:DJ38),DJ4:DJ38,0)),""),""),"")</f>
        <v/>
      </c>
      <c r="DK40" s="89" t="str">
        <f>IFERROR(IF(AND(ABS(MIN(DK4:DK38))&gt;$DG$2,ABS(INDEX($DG$4:$DG$38,MATCH(MIN(DK4:DK38),DK4:DK38,0)))&lt;0.5,1),IF(MIN(DK4:DK38)&lt;&gt;0,INDEX($A4:$A38,MATCH(MIN(DK4:DK38),DK4:DK38,0)),""),""),"")</f>
        <v/>
      </c>
      <c r="DL40" s="23" t="str">
        <f t="shared" si="204"/>
        <v/>
      </c>
      <c r="DM40" s="23">
        <f t="shared" si="204"/>
        <v>560</v>
      </c>
      <c r="DN40" s="64" t="str">
        <f ca="1">BI1&amp;","&amp;BI39</f>
        <v>562,558</v>
      </c>
      <c r="DP40" s="23">
        <f t="shared" ref="DP40:DS40" si="205">IF(AND(DP3&lt;0,ABS(MIN(DP4:DP38))&gt;ABS(MAX(DP4:DP38))),IF(MIN(DP4:DP38)&lt;&gt;0,INDEX($A4:$A38,MATCH(MIN(DP4:DP38),DP4:DP38,0)),""),"")</f>
        <v>559</v>
      </c>
      <c r="DQ40" s="23">
        <f t="shared" si="205"/>
        <v>560</v>
      </c>
      <c r="DR40" s="23">
        <f t="shared" ca="1" si="205"/>
        <v>560</v>
      </c>
      <c r="DS40" s="23">
        <f t="shared" si="205"/>
        <v>560</v>
      </c>
      <c r="EU40" s="67">
        <v>562.61</v>
      </c>
      <c r="EV40" s="67" t="s">
        <v>339</v>
      </c>
      <c r="EW40" s="67">
        <v>484.13</v>
      </c>
      <c r="EX40" s="67" t="s">
        <v>340</v>
      </c>
      <c r="EY40" s="67">
        <v>5639.25</v>
      </c>
      <c r="EZ40" s="67" t="s">
        <v>341</v>
      </c>
      <c r="FA40" s="67">
        <v>19884.75</v>
      </c>
      <c r="FB40" s="67" t="s">
        <v>342</v>
      </c>
      <c r="FC40" s="67" t="s">
        <v>343</v>
      </c>
      <c r="FD40" s="67" t="s">
        <v>344</v>
      </c>
      <c r="FE40" s="68" t="s">
        <v>345</v>
      </c>
      <c r="FF40" s="68" t="s">
        <v>346</v>
      </c>
    </row>
    <row r="41" spans="1:162" ht="13.5" thickBot="1" x14ac:dyDescent="0.25">
      <c r="A41" s="40"/>
      <c r="C41" s="39"/>
      <c r="D41" s="40"/>
      <c r="E41" s="40"/>
      <c r="F41" s="40"/>
      <c r="G41" s="41"/>
      <c r="EU41" s="67">
        <v>562.54</v>
      </c>
      <c r="EV41" s="67" t="s">
        <v>347</v>
      </c>
      <c r="EW41" s="67">
        <v>484.08</v>
      </c>
      <c r="EX41" s="67" t="s">
        <v>348</v>
      </c>
      <c r="EY41" s="67">
        <v>5639</v>
      </c>
      <c r="EZ41" s="67" t="s">
        <v>349</v>
      </c>
      <c r="FA41" s="67">
        <v>19882.25</v>
      </c>
      <c r="FB41" s="67" t="s">
        <v>350</v>
      </c>
      <c r="FC41" s="67" t="s">
        <v>351</v>
      </c>
      <c r="FD41" s="67" t="s">
        <v>352</v>
      </c>
      <c r="FE41" s="68" t="s">
        <v>353</v>
      </c>
      <c r="FF41" s="68" t="s">
        <v>354</v>
      </c>
    </row>
    <row r="42" spans="1:162" ht="13.5" thickBot="1" x14ac:dyDescent="0.25">
      <c r="A42" s="40"/>
      <c r="B42" s="43">
        <v>45783</v>
      </c>
      <c r="C42" s="44">
        <v>45786</v>
      </c>
      <c r="D42" s="44">
        <v>45793</v>
      </c>
      <c r="E42" s="40"/>
      <c r="F42" s="40">
        <f>+[2]Sheet1!$AD$2</f>
        <v>469.81373794456613</v>
      </c>
      <c r="G42" s="41"/>
      <c r="AP42" s="1">
        <v>250506</v>
      </c>
      <c r="AQ42" s="1">
        <v>0</v>
      </c>
      <c r="AS42" s="22" t="str">
        <f>+B43</f>
        <v>250506</v>
      </c>
      <c r="AT42" s="22"/>
      <c r="AU42" s="22" t="str">
        <f>+C43</f>
        <v>250509</v>
      </c>
      <c r="AV42" s="22"/>
      <c r="AW42" s="22" t="str">
        <f>+D43</f>
        <v>250516</v>
      </c>
      <c r="AX42" s="22"/>
      <c r="BA42" s="22" t="str">
        <f>+AS42</f>
        <v>250506</v>
      </c>
      <c r="BB42" s="22">
        <f t="shared" ref="BB42" si="206">+AT42</f>
        <v>0</v>
      </c>
      <c r="BC42" s="22" t="str">
        <f t="shared" ref="BC42" si="207">+AU42</f>
        <v>250509</v>
      </c>
      <c r="BD42" s="22">
        <f t="shared" ref="BD42" si="208">+AV42</f>
        <v>0</v>
      </c>
      <c r="BE42" s="22" t="str">
        <f t="shared" ref="BE42" si="209">+AW42</f>
        <v>250516</v>
      </c>
      <c r="BF42" s="22">
        <f t="shared" ref="BF42" si="210">+AX42</f>
        <v>0</v>
      </c>
      <c r="BG42" s="96"/>
      <c r="BH42" s="1">
        <f ca="1">MAX(BH45:BH79)</f>
        <v>162128</v>
      </c>
      <c r="BI42" s="1">
        <f ca="1">IFERROR(IF(MAX(BH45:BH79)&lt;&gt;0,INDEX(A45:A79,MATCH(MAX(BH45:BH79),BH45:BH79,0)),""),"")</f>
        <v>485</v>
      </c>
      <c r="BJ42" s="22" t="str">
        <f>+AS42</f>
        <v>250506</v>
      </c>
      <c r="BK42" s="22">
        <f t="shared" ref="BK42" si="211">+AT42</f>
        <v>0</v>
      </c>
      <c r="BL42" s="22" t="str">
        <f t="shared" ref="BL42" si="212">+AU42</f>
        <v>250509</v>
      </c>
      <c r="BM42" s="22">
        <f t="shared" ref="BM42" si="213">+AV42</f>
        <v>0</v>
      </c>
      <c r="BN42" s="22" t="str">
        <f t="shared" ref="BN42" si="214">+AW42</f>
        <v>250516</v>
      </c>
      <c r="BO42" s="22">
        <f t="shared" ref="BO42" si="215">+AX42</f>
        <v>0</v>
      </c>
      <c r="BQ42" s="22">
        <f ca="1">IF(BR42&gt;BR43,IF(MAX(BQ45:BQ79)&lt;&gt;0,INDEX(A45:A79,MATCH(MAX(BQ45:BQ79),BQ45:BQ79,0)),A44),IF(MIN(BQ45:BQ79)&lt;&gt;0,INDEX(A45:A79,MATCH(MIN(BQ45:BQ79),BQ45:BQ79,0))))</f>
        <v>480</v>
      </c>
      <c r="BR42" s="22">
        <f ca="1">+MAX(BQ45:BQ79)</f>
        <v>41971545.597002007</v>
      </c>
      <c r="BS42" s="22">
        <f ca="1">IF(BT42&gt;BT43,IF(MAX(BS45:BS79)&lt;&gt;0,INDEX(A45:A79,MATCH(MAX(BS45:BS79),BS45:BS79,0)),A44),IF(MIN(BS45:BS79)&lt;&gt;0,INDEX(A45:A79,MATCH(MIN(BS45:BS79),BS45:BS79,0))))</f>
        <v>490</v>
      </c>
      <c r="BT42" s="22">
        <f ca="1">+MAX(BS45:BS79)</f>
        <v>30403020.217786789</v>
      </c>
      <c r="BU42" s="22">
        <f ca="1">IF(BV42&gt;BV43,IF(MAX(BU45:BU79)&lt;&gt;0,INDEX(A45:A79,MATCH(MAX(BU45:BU79),BU45:BU79,0)),A44),IF(MIN(BU45:BU79)&lt;&gt;0,INDEX(A45:A79,MATCH(MIN(BU45:BU79),BU45:BU79,0))))</f>
        <v>490</v>
      </c>
      <c r="BV42" s="22">
        <f ca="1">+MAX(BU45:BU79)</f>
        <v>285321864.28359002</v>
      </c>
      <c r="BX42" s="22">
        <f ca="1">IF(BY42&gt;BZ42,IF(MAX(BX45:BX79)&lt;&gt;0,INDEX(G45:G79,MATCH(MAX(BX45:BX79),BX45:BX79,0)),G44),IF(MIN(BX45:BX79)&lt;&gt;0,INDEX(G45:G79,MATCH(MIN(BX45:BX79),BX45:BX79,0))))</f>
        <v>0</v>
      </c>
      <c r="BY42" s="22">
        <f ca="1">+MAX(BX45:BX79)</f>
        <v>4695795580.6776371</v>
      </c>
      <c r="BZ42" s="22">
        <f ca="1">ABS(+MIN(BX45:BX79))</f>
        <v>5710047309.0171843</v>
      </c>
      <c r="CA42" s="22"/>
      <c r="CB42" s="22"/>
      <c r="CC42" s="22">
        <f ca="1">+AVERAGE(BY80:BY81,CA80:CA81,CC80:CC81)</f>
        <v>482</v>
      </c>
      <c r="CD42" s="22"/>
      <c r="CE42" s="22"/>
      <c r="CF42" s="22"/>
      <c r="CG42" s="22"/>
      <c r="CH42" s="22"/>
      <c r="CI42" s="22"/>
      <c r="CK42" s="22">
        <f>IF(CL42&gt;CM42,IF(MAX(CK45:CK79)&lt;&gt;0,INDEX(N45:N79,MATCH(MAX(CK45:CK79),CK45:CK79,0)),N44),IF(MIN(CK45:CK79)&lt;&gt;0,INDEX(N45:N79,MATCH(MIN(CK45:CK79),CK45:CK79,0))))</f>
        <v>0</v>
      </c>
      <c r="CL42" s="22">
        <f>+MAX(CK45:CK79)</f>
        <v>50147</v>
      </c>
      <c r="CM42" s="22">
        <f>ABS(+MIN(CK45:CK79))</f>
        <v>705385</v>
      </c>
      <c r="CN42" s="22"/>
      <c r="CO42" s="22"/>
      <c r="CP42" s="22"/>
      <c r="CQ42" s="22">
        <f>IF(CR42&gt;CS42,IF(MAX(CQ45:CQ79)&lt;&gt;0,INDEX(A45:A79,MATCH(MAX(CQ45:CQ79),CQ45:CQ79,0)),A44),IF(MIN(CQ45:CQ79)&lt;&gt;0,INDEX(A45:A79,MATCH(MIN(CQ45:CQ79),CQ45:CQ79,0))))</f>
        <v>480</v>
      </c>
      <c r="CR42" s="22">
        <f>+MAX(CQ45:CQ79)</f>
        <v>142201</v>
      </c>
      <c r="CS42" s="22">
        <f>ABS(+MIN(CQ45:CQ79))</f>
        <v>154424</v>
      </c>
      <c r="CT42" s="22"/>
      <c r="CU42" s="22"/>
      <c r="CV42" s="22"/>
      <c r="CW42" s="22">
        <f ca="1">IF(CX42&gt;CY42,IF(MAX(CW45:CW79)&lt;&gt;0,INDEX(A45:A79,MATCH(MAX(CW45:CW79),CW45:CW79,0)),M44),IF(MIN(CW45:CW79)&lt;&gt;0,INDEX(A45:A79,MATCH(MIN(CW45:CW79),CW45:CW79,0))))</f>
        <v>490</v>
      </c>
      <c r="CX42" s="61">
        <f ca="1">+MAX(CW45:CW79)</f>
        <v>346870811.03714556</v>
      </c>
      <c r="CY42" s="22">
        <f ca="1">ABS(+MIN(CW45:CW79))</f>
        <v>312578479.43859434</v>
      </c>
      <c r="DA42" s="22"/>
      <c r="DB42" s="22"/>
      <c r="DC42" s="22"/>
      <c r="DD42" s="22"/>
      <c r="DE42" s="22"/>
      <c r="DF42" s="22"/>
      <c r="DG42" s="22">
        <v>2500</v>
      </c>
      <c r="DH42" s="22"/>
      <c r="DI42" s="22"/>
      <c r="DJ42" s="22"/>
      <c r="DK42" s="22"/>
      <c r="DL42" s="22"/>
      <c r="DM42" s="22"/>
      <c r="DP42" s="22"/>
      <c r="DQ42" s="22"/>
      <c r="DR42" s="22"/>
      <c r="DS42" s="22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E42" s="22">
        <f>+DA42</f>
        <v>0</v>
      </c>
      <c r="EF42" s="22">
        <f t="shared" ref="EF42" si="216">+DB42</f>
        <v>0</v>
      </c>
      <c r="EG42" s="22">
        <f t="shared" ref="EG42" si="217">+DC42</f>
        <v>0</v>
      </c>
      <c r="EH42" s="22">
        <f t="shared" ref="EH42" si="218">+DD42</f>
        <v>0</v>
      </c>
      <c r="EI42" s="22">
        <f t="shared" ref="EI42" si="219">+DE42</f>
        <v>0</v>
      </c>
      <c r="EJ42" s="22">
        <f t="shared" ref="EJ42" si="220">+DF42</f>
        <v>0</v>
      </c>
      <c r="EL42" s="22">
        <f>+DH42</f>
        <v>0</v>
      </c>
      <c r="EM42" s="22">
        <f t="shared" ref="EM42" si="221">+DI42</f>
        <v>0</v>
      </c>
      <c r="EN42" s="22">
        <f>+DJ42</f>
        <v>0</v>
      </c>
      <c r="EO42" s="22">
        <f t="shared" ref="EO42" si="222">+DK42</f>
        <v>0</v>
      </c>
      <c r="EP42" s="22">
        <f t="shared" ref="EP42" si="223">+DL42</f>
        <v>0</v>
      </c>
      <c r="EQ42" s="22">
        <f t="shared" ref="EQ42" si="224">+DM42</f>
        <v>0</v>
      </c>
      <c r="EU42" s="67">
        <v>562.59</v>
      </c>
      <c r="EV42" s="67" t="s">
        <v>355</v>
      </c>
      <c r="EW42" s="67">
        <v>484.12</v>
      </c>
      <c r="EX42" s="67" t="s">
        <v>356</v>
      </c>
      <c r="EY42" s="67">
        <v>5639.25</v>
      </c>
      <c r="EZ42" s="67" t="s">
        <v>357</v>
      </c>
      <c r="FA42" s="67">
        <v>19884.5</v>
      </c>
      <c r="FB42" s="67" t="s">
        <v>358</v>
      </c>
      <c r="FC42" s="67" t="s">
        <v>359</v>
      </c>
      <c r="FD42" s="67" t="s">
        <v>360</v>
      </c>
      <c r="FE42" s="68" t="s">
        <v>361</v>
      </c>
      <c r="FF42" s="68" t="s">
        <v>362</v>
      </c>
    </row>
    <row r="43" spans="1:162" ht="13.5" thickBot="1" x14ac:dyDescent="0.25">
      <c r="A43" s="45" t="s">
        <v>2</v>
      </c>
      <c r="B43" s="45" t="str">
        <f>+B$2</f>
        <v>250506</v>
      </c>
      <c r="C43" s="45" t="str">
        <f>+C2</f>
        <v>250509</v>
      </c>
      <c r="D43" s="45" t="str">
        <f>+D2</f>
        <v>250516</v>
      </c>
      <c r="E43" s="45"/>
      <c r="F43" s="18" t="s">
        <v>3</v>
      </c>
      <c r="AP43" s="1" t="s">
        <v>7</v>
      </c>
      <c r="AQ43" s="1" t="s">
        <v>7</v>
      </c>
      <c r="AS43" s="22" t="s">
        <v>1</v>
      </c>
      <c r="AT43" s="22" t="s">
        <v>1</v>
      </c>
      <c r="AU43" s="22" t="s">
        <v>1</v>
      </c>
      <c r="AV43" s="22" t="s">
        <v>1</v>
      </c>
      <c r="AW43" s="22" t="s">
        <v>1</v>
      </c>
      <c r="AX43" s="25" t="s">
        <v>1</v>
      </c>
      <c r="AY43" s="23" t="s">
        <v>12</v>
      </c>
      <c r="BA43" s="22" t="s">
        <v>7</v>
      </c>
      <c r="BB43" s="22" t="s">
        <v>7</v>
      </c>
      <c r="BC43" s="22" t="s">
        <v>7</v>
      </c>
      <c r="BD43" s="22" t="s">
        <v>7</v>
      </c>
      <c r="BE43" s="22" t="s">
        <v>7</v>
      </c>
      <c r="BF43" s="25" t="s">
        <v>7</v>
      </c>
      <c r="BG43" s="23"/>
      <c r="BH43" s="23" t="s">
        <v>15</v>
      </c>
      <c r="BJ43" s="22" t="str">
        <f t="shared" ref="BJ43:BO43" si="225">+BJ2</f>
        <v>GAMMA</v>
      </c>
      <c r="BK43" s="22" t="str">
        <f t="shared" si="225"/>
        <v>GAMMA</v>
      </c>
      <c r="BL43" s="22" t="str">
        <f t="shared" si="225"/>
        <v>GAMMA</v>
      </c>
      <c r="BM43" s="22" t="str">
        <f t="shared" si="225"/>
        <v>GAMMA</v>
      </c>
      <c r="BN43" s="22" t="str">
        <f t="shared" si="225"/>
        <v>GAMMA</v>
      </c>
      <c r="BO43" s="25" t="str">
        <f t="shared" si="225"/>
        <v>GAMMA</v>
      </c>
      <c r="BQ43" s="22" t="s">
        <v>11</v>
      </c>
      <c r="BR43" s="22">
        <f ca="1">ABS(+MIN(BQ45:BQ79))</f>
        <v>324576931.83107358</v>
      </c>
      <c r="BS43" s="22" t="s">
        <v>11</v>
      </c>
      <c r="BT43" s="22">
        <f ca="1">ABS(+MIN(BS45:BS79))</f>
        <v>29149016.317502145</v>
      </c>
      <c r="BU43" s="22" t="s">
        <v>11</v>
      </c>
      <c r="BV43" s="25">
        <f ca="1">ABS(+MIN(BU45:BU79))</f>
        <v>1996616.5021992242</v>
      </c>
      <c r="BX43" s="22" t="s">
        <v>11</v>
      </c>
      <c r="BY43" s="22"/>
      <c r="BZ43" s="22" t="s">
        <v>11</v>
      </c>
      <c r="CA43" s="22"/>
      <c r="CB43" s="22" t="s">
        <v>11</v>
      </c>
      <c r="CC43" s="25"/>
      <c r="CD43" s="22" t="str">
        <f t="shared" ref="CD43:CI43" si="226">+CD2</f>
        <v>DELTA</v>
      </c>
      <c r="CE43" s="22" t="str">
        <f t="shared" si="226"/>
        <v>DELTA</v>
      </c>
      <c r="CF43" s="22" t="str">
        <f t="shared" si="226"/>
        <v>DELTA</v>
      </c>
      <c r="CG43" s="22" t="str">
        <f t="shared" si="226"/>
        <v>DELTA</v>
      </c>
      <c r="CH43" s="22" t="str">
        <f t="shared" si="226"/>
        <v>DELTA</v>
      </c>
      <c r="CI43" s="25" t="str">
        <f t="shared" si="226"/>
        <v>DELTA</v>
      </c>
      <c r="CK43" s="22" t="s">
        <v>20</v>
      </c>
      <c r="CL43" s="22"/>
      <c r="CM43" s="22" t="s">
        <v>20</v>
      </c>
      <c r="CN43" s="22"/>
      <c r="CO43" s="22" t="s">
        <v>20</v>
      </c>
      <c r="CP43" s="25"/>
      <c r="CQ43" s="22" t="s">
        <v>16</v>
      </c>
      <c r="CR43" s="22"/>
      <c r="CS43" s="22" t="s">
        <v>16</v>
      </c>
      <c r="CT43" s="22"/>
      <c r="CU43" s="22" t="s">
        <v>16</v>
      </c>
      <c r="CV43" s="25"/>
      <c r="CW43" s="25" t="s">
        <v>11</v>
      </c>
      <c r="CX43" s="60"/>
      <c r="CY43" s="25" t="s">
        <v>11</v>
      </c>
      <c r="DA43" s="22" t="s">
        <v>25</v>
      </c>
      <c r="DB43" s="22" t="s">
        <v>25</v>
      </c>
      <c r="DC43" s="22" t="s">
        <v>27</v>
      </c>
      <c r="DD43" s="22" t="s">
        <v>27</v>
      </c>
      <c r="DE43" s="22" t="s">
        <v>26</v>
      </c>
      <c r="DF43" s="22" t="s">
        <v>26</v>
      </c>
      <c r="DH43" s="22"/>
      <c r="DI43" s="22"/>
      <c r="DJ43" s="22"/>
      <c r="DK43" s="22"/>
      <c r="DL43" s="22"/>
      <c r="DM43" s="22"/>
      <c r="DN43" s="60"/>
      <c r="DP43" s="22"/>
      <c r="DQ43" s="22"/>
      <c r="DR43" s="22"/>
      <c r="DS43" s="22"/>
      <c r="DT43" s="22"/>
      <c r="DU43" s="22"/>
      <c r="DV43" s="22"/>
      <c r="DW43" s="22"/>
      <c r="DX43" s="22"/>
      <c r="DY43" s="22"/>
      <c r="DZ43" s="22"/>
      <c r="EA43" s="22"/>
      <c r="EB43" s="22"/>
      <c r="EC43" s="22"/>
      <c r="EE43" s="22" t="str">
        <f t="shared" ref="EE43:EJ43" si="227">+EE2</f>
        <v>IMPL_VOL</v>
      </c>
      <c r="EF43" s="22" t="str">
        <f t="shared" si="227"/>
        <v>IMPL_VOL</v>
      </c>
      <c r="EG43" s="22" t="str">
        <f t="shared" si="227"/>
        <v>IMPL_VOL</v>
      </c>
      <c r="EH43" s="22" t="str">
        <f t="shared" si="227"/>
        <v>IMPL_VOL</v>
      </c>
      <c r="EI43" s="22" t="str">
        <f t="shared" si="227"/>
        <v>IMPL_VOL</v>
      </c>
      <c r="EJ43" s="22" t="str">
        <f t="shared" si="227"/>
        <v>IMPL_VOL</v>
      </c>
      <c r="EL43" s="22" t="str">
        <f t="shared" ref="EL43:EQ43" si="228">+EL2</f>
        <v>IMPL_VOL</v>
      </c>
      <c r="EM43" s="22" t="str">
        <f t="shared" si="228"/>
        <v>IMPL_VOL</v>
      </c>
      <c r="EN43" s="22" t="str">
        <f t="shared" si="228"/>
        <v>IMPL_VOL</v>
      </c>
      <c r="EO43" s="22" t="str">
        <f t="shared" si="228"/>
        <v>IMPL_VOL</v>
      </c>
      <c r="EP43" s="22" t="str">
        <f t="shared" si="228"/>
        <v>IMPL_VOL</v>
      </c>
      <c r="EQ43" s="22" t="str">
        <f t="shared" si="228"/>
        <v>IMPL_VOL</v>
      </c>
      <c r="EU43" s="67">
        <v>562.59</v>
      </c>
      <c r="EV43" s="67" t="s">
        <v>363</v>
      </c>
      <c r="EW43" s="67">
        <v>484.13</v>
      </c>
      <c r="EX43" s="67" t="s">
        <v>364</v>
      </c>
      <c r="EY43" s="67">
        <v>5639.5</v>
      </c>
      <c r="EZ43" s="67" t="s">
        <v>365</v>
      </c>
      <c r="FA43" s="67">
        <v>19884.5</v>
      </c>
      <c r="FB43" s="67" t="s">
        <v>366</v>
      </c>
      <c r="FC43" s="67" t="s">
        <v>367</v>
      </c>
      <c r="FD43" s="67" t="s">
        <v>368</v>
      </c>
      <c r="FE43" s="68" t="s">
        <v>369</v>
      </c>
      <c r="FF43" s="68" t="s">
        <v>370</v>
      </c>
    </row>
    <row r="44" spans="1:162" ht="13.5" thickBot="1" x14ac:dyDescent="0.25">
      <c r="A44" s="46">
        <f>RTD("tos.rtd", ,"MARK", A43)</f>
        <v>481.52</v>
      </c>
      <c r="B44" s="27">
        <f>+AS44/AT44</f>
        <v>-1.0114761728969712</v>
      </c>
      <c r="C44" s="27">
        <f>+AU44/AV44</f>
        <v>-1.1063296655409085</v>
      </c>
      <c r="D44" s="27">
        <f>+AW44/AX44</f>
        <v>-2.6594190165268619</v>
      </c>
      <c r="E44" s="28">
        <v>0</v>
      </c>
      <c r="F44" s="47">
        <f>RTD("tos.rtd", ,"MARK", F43)</f>
        <v>19879.5</v>
      </c>
      <c r="G44" s="48" t="e">
        <f>RTD("tos.rtd", ,"MARK", G43)</f>
        <v>#N/A</v>
      </c>
      <c r="AO44" s="1">
        <v>0</v>
      </c>
      <c r="AP44" s="1">
        <v>1133989</v>
      </c>
      <c r="AQ44" s="1">
        <v>-1226107</v>
      </c>
      <c r="AS44" s="13">
        <f t="shared" ref="AS44:AY44" si="229">SUM(AS45:AS79)</f>
        <v>63018</v>
      </c>
      <c r="AT44" s="29">
        <f t="shared" si="229"/>
        <v>-62303</v>
      </c>
      <c r="AU44" s="13">
        <f t="shared" si="229"/>
        <v>71085</v>
      </c>
      <c r="AV44" s="29">
        <f t="shared" si="229"/>
        <v>-64253</v>
      </c>
      <c r="AW44" s="13">
        <f t="shared" si="229"/>
        <v>287555</v>
      </c>
      <c r="AX44" s="29">
        <f t="shared" si="229"/>
        <v>-108127</v>
      </c>
      <c r="AY44" s="29">
        <f t="shared" si="229"/>
        <v>186975</v>
      </c>
      <c r="AZ44" s="1">
        <v>0</v>
      </c>
      <c r="BA44" s="13">
        <f t="shared" ref="BA44:BH44" si="230">SUM(BA45:BA79)</f>
        <v>1133989</v>
      </c>
      <c r="BB44" s="29">
        <f t="shared" si="230"/>
        <v>-1226168</v>
      </c>
      <c r="BC44" s="13">
        <f t="shared" si="230"/>
        <v>80194</v>
      </c>
      <c r="BD44" s="29">
        <f t="shared" si="230"/>
        <v>-101996</v>
      </c>
      <c r="BE44" s="13">
        <f t="shared" si="230"/>
        <v>38649</v>
      </c>
      <c r="BF44" s="29">
        <f t="shared" si="230"/>
        <v>-56746</v>
      </c>
      <c r="BG44" s="29"/>
      <c r="BH44" s="29">
        <f t="shared" ca="1" si="230"/>
        <v>-109539</v>
      </c>
      <c r="BJ44" s="30">
        <f t="shared" ref="BJ44:BO44" ca="1" si="231">SUM(BJ45:BJ79)</f>
        <v>1.6100873576249666</v>
      </c>
      <c r="BK44" s="31">
        <f t="shared" ca="1" si="231"/>
        <v>-1.6926747991284505</v>
      </c>
      <c r="BL44" s="30">
        <f t="shared" ca="1" si="231"/>
        <v>0.7474123827745105</v>
      </c>
      <c r="BM44" s="31">
        <f t="shared" ca="1" si="231"/>
        <v>-0.74908005692593982</v>
      </c>
      <c r="BN44" s="30">
        <f t="shared" ca="1" si="231"/>
        <v>0.79254347411640558</v>
      </c>
      <c r="BO44" s="31">
        <f t="shared" ca="1" si="231"/>
        <v>-0.80261541191567598</v>
      </c>
      <c r="BQ44" s="30">
        <f ca="1">SUM(BQ45:BQ79)</f>
        <v>-642701381.35677505</v>
      </c>
      <c r="BR44" s="31"/>
      <c r="BS44" s="30">
        <f ca="1">SUM(BS45:BS79)</f>
        <v>-4698656.4494382497</v>
      </c>
      <c r="BT44" s="31"/>
      <c r="BU44" s="30">
        <f ca="1">SUM(BU45:BU79)</f>
        <v>799833558.14335477</v>
      </c>
      <c r="BV44" s="31"/>
      <c r="BW44" s="69"/>
      <c r="BX44" s="30">
        <f ca="1">SUM(BX45:BX79)</f>
        <v>-5827014894.400938</v>
      </c>
      <c r="BY44" s="31"/>
      <c r="BZ44" s="30">
        <f ca="1">SUM(BZ45:BZ79)</f>
        <v>-130411579.37034632</v>
      </c>
      <c r="CA44" s="31"/>
      <c r="CB44" s="30">
        <f ca="1">SUM(CB45:CB79)</f>
        <v>-140094414.44527951</v>
      </c>
      <c r="CC44" s="31"/>
      <c r="CD44" s="30">
        <f t="shared" ref="CD44:CI44" si="232">SUM(CD45:CD79)</f>
        <v>14.03</v>
      </c>
      <c r="CE44" s="31">
        <f t="shared" si="232"/>
        <v>20.320000000000007</v>
      </c>
      <c r="CF44" s="30">
        <f t="shared" si="232"/>
        <v>14.59</v>
      </c>
      <c r="CG44" s="31">
        <f t="shared" si="232"/>
        <v>20.790000000000003</v>
      </c>
      <c r="CH44" s="30">
        <f t="shared" si="232"/>
        <v>15.58</v>
      </c>
      <c r="CI44" s="31">
        <f t="shared" si="232"/>
        <v>19.459999999999997</v>
      </c>
      <c r="CK44" s="30">
        <f>SUM(CK45:CK79)</f>
        <v>-2278054</v>
      </c>
      <c r="CL44" s="31"/>
      <c r="CM44" s="30">
        <f>SUM(CM45:CM79)</f>
        <v>-257835</v>
      </c>
      <c r="CN44" s="31"/>
      <c r="CO44" s="30">
        <f>SUM(CO45:CO79)</f>
        <v>6798699</v>
      </c>
      <c r="CP44" s="31">
        <f t="shared" ref="CP44:CP79" si="233">+CK44+CM44+CO44</f>
        <v>4262810</v>
      </c>
      <c r="CQ44" s="30">
        <f>SUM(CQ45:CQ79)</f>
        <v>-92179</v>
      </c>
      <c r="CR44" s="31"/>
      <c r="CS44" s="30">
        <f>SUM(CS45:CS79)</f>
        <v>-21802</v>
      </c>
      <c r="CT44" s="31"/>
      <c r="CU44" s="30">
        <f>SUM(CU45:CU79)</f>
        <v>-18097</v>
      </c>
      <c r="CV44" s="31"/>
      <c r="CW44" s="31">
        <f ca="1">SUM(CW45:CW79)</f>
        <v>152433520.3371411</v>
      </c>
      <c r="CY44" s="31">
        <f ca="1">SUM(CY45:CY79)</f>
        <v>-6097520888.2165632</v>
      </c>
      <c r="DA44" s="30">
        <f t="shared" ref="DA44:DB44" si="234">SUM(DA45:DA79)</f>
        <v>105.93</v>
      </c>
      <c r="DB44" s="31">
        <f t="shared" si="234"/>
        <v>211.6699999999999</v>
      </c>
      <c r="DC44" s="30">
        <f t="shared" ref="DC44:DF44" si="235">SUM(DC45:DC79)</f>
        <v>100.91000000000001</v>
      </c>
      <c r="DD44" s="31">
        <f t="shared" si="235"/>
        <v>224.06999999999979</v>
      </c>
      <c r="DE44" s="30">
        <f t="shared" si="235"/>
        <v>96.27</v>
      </c>
      <c r="DF44" s="30">
        <f t="shared" si="235"/>
        <v>216.77000000000012</v>
      </c>
      <c r="DG44" s="64">
        <v>750</v>
      </c>
      <c r="DH44" s="30">
        <f t="shared" ref="DH44:DM44" si="236">SUM(DH45:DH79)</f>
        <v>0</v>
      </c>
      <c r="DI44" s="31">
        <f t="shared" si="236"/>
        <v>-13.882352941176471</v>
      </c>
      <c r="DJ44" s="30">
        <f t="shared" si="236"/>
        <v>0</v>
      </c>
      <c r="DK44" s="31">
        <f t="shared" si="236"/>
        <v>41</v>
      </c>
      <c r="DL44" s="30">
        <f t="shared" si="236"/>
        <v>-13.882352941176471</v>
      </c>
      <c r="DM44" s="30">
        <f t="shared" si="236"/>
        <v>41</v>
      </c>
      <c r="DP44" s="30">
        <f>SUM(DP45:DP79)</f>
        <v>-11.745882352941177</v>
      </c>
      <c r="DQ44" s="31">
        <f>SUM(DQ45:DQ79)</f>
        <v>10.680000000000001</v>
      </c>
      <c r="DR44" s="30">
        <f ca="1">SUM(DR45:DR79)</f>
        <v>-4.9493872016165916</v>
      </c>
      <c r="DS44" s="31">
        <f>SUM(DS45:DS79)</f>
        <v>4.2300000000000004</v>
      </c>
      <c r="DT44" s="30"/>
      <c r="DU44" s="30"/>
      <c r="DV44" s="30"/>
      <c r="DW44" s="31"/>
      <c r="DX44" s="30"/>
      <c r="DY44" s="31"/>
      <c r="DZ44" s="30"/>
      <c r="EA44" s="31"/>
      <c r="EB44" s="30"/>
      <c r="EC44" s="30"/>
      <c r="EE44" s="30">
        <f t="shared" ref="EE44:EJ44" si="237">SUM(EE45:EE79)</f>
        <v>27.826800000000002</v>
      </c>
      <c r="EF44" s="31">
        <f t="shared" si="237"/>
        <v>38.780499999999989</v>
      </c>
      <c r="EG44" s="30">
        <f t="shared" si="237"/>
        <v>10.027000000000001</v>
      </c>
      <c r="EH44" s="31">
        <f t="shared" si="237"/>
        <v>9.6023000000000014</v>
      </c>
      <c r="EI44" s="30">
        <f t="shared" si="237"/>
        <v>8.8650999999999982</v>
      </c>
      <c r="EJ44" s="30">
        <f t="shared" si="237"/>
        <v>8.8041999999999998</v>
      </c>
      <c r="EL44" s="30">
        <f t="shared" ref="EL44:EQ44" si="238">SUM(EL45:EL79)</f>
        <v>0</v>
      </c>
      <c r="EM44" s="31">
        <f t="shared" si="238"/>
        <v>0</v>
      </c>
      <c r="EN44" s="30">
        <f t="shared" si="238"/>
        <v>0</v>
      </c>
      <c r="EO44" s="31">
        <f t="shared" si="238"/>
        <v>0</v>
      </c>
      <c r="EP44" s="30">
        <f t="shared" si="238"/>
        <v>0</v>
      </c>
      <c r="EQ44" s="30">
        <f t="shared" si="238"/>
        <v>0</v>
      </c>
      <c r="EU44" s="67">
        <v>562.59</v>
      </c>
      <c r="EV44" s="67" t="s">
        <v>371</v>
      </c>
      <c r="EW44" s="67">
        <v>484.12</v>
      </c>
      <c r="EX44" s="67" t="s">
        <v>372</v>
      </c>
      <c r="EY44" s="67">
        <v>5639.5</v>
      </c>
      <c r="EZ44" s="67" t="s">
        <v>373</v>
      </c>
      <c r="FA44" s="67">
        <v>19884</v>
      </c>
      <c r="FB44" s="67" t="s">
        <v>374</v>
      </c>
      <c r="FC44" s="67" t="s">
        <v>375</v>
      </c>
      <c r="FD44" s="67" t="s">
        <v>376</v>
      </c>
      <c r="FE44" s="68" t="s">
        <v>377</v>
      </c>
      <c r="FF44" s="68" t="s">
        <v>378</v>
      </c>
    </row>
    <row r="45" spans="1:162" ht="13.5" thickBot="1" x14ac:dyDescent="0.25">
      <c r="A45" s="2">
        <f>ROUND(485/$A$39,0)*$A$39+17*$A$39</f>
        <v>502</v>
      </c>
      <c r="B45" s="3">
        <f t="shared" ref="B45:B79" si="239">+IF($A$1="ABS",AS45-AT45,AS45+AT45)</f>
        <v>609</v>
      </c>
      <c r="C45" s="3">
        <f t="shared" ref="C45:C71" si="240">+IF($A$1="ABS",AU45-AV45,AU45+AV45)</f>
        <v>889</v>
      </c>
      <c r="D45" s="3">
        <f t="shared" ref="D45:D79" si="241">+IF($A$1="ABS",AW45-AX45,AW45+AX45)</f>
        <v>3044</v>
      </c>
      <c r="E45" s="3">
        <f t="shared" ref="E45:E79" si="242">SUM(B45:D45)</f>
        <v>4542</v>
      </c>
      <c r="F45" s="4">
        <f>+$F$44/$A$44*A45</f>
        <v>20725.014537298557</v>
      </c>
      <c r="AM45" s="1">
        <v>24</v>
      </c>
      <c r="AN45" s="1">
        <v>9</v>
      </c>
      <c r="AO45" s="1">
        <v>502</v>
      </c>
      <c r="AP45" s="1">
        <v>24</v>
      </c>
      <c r="AQ45" s="1">
        <v>-11</v>
      </c>
      <c r="AS45" s="30">
        <f>IF(RTD("tos.rtd",,AS$43,"."&amp;$A$43&amp;$AS$42&amp;"C"&amp;$A45)="N/A",0,RTD("tos.rtd",,AS$43,"."&amp;$A$43&amp;$AS$42&amp;"C"&amp;$A45))</f>
        <v>589</v>
      </c>
      <c r="AT45" s="31">
        <f>-IF(RTD("tos.rtd",,AT$43,"."&amp;$A$43&amp;$AS$42&amp;"P"&amp;$A45)="N/A",0,RTD("tos.rtd",,AT$43,"."&amp;$A$43&amp;$AS$42&amp;"P"&amp;$A45))</f>
        <v>-20</v>
      </c>
      <c r="AU45" s="30">
        <f>IF(RTD("tos.rtd",,AU$2,"."&amp;$A$43&amp;$AU$1&amp;"C"&amp;$A45)="N/A",0,RTD("tos.rtd",,AU$2,"."&amp;$A$43&amp;$AU$1&amp;"C"&amp;$A45))</f>
        <v>886</v>
      </c>
      <c r="AV45" s="31">
        <f>-IF(RTD("tos.rtd",,AV$2,"."&amp;$A$43&amp;$AU$1&amp;"P"&amp;$A45)="N/A",0,RTD("tos.rtd",,AV$2,"."&amp;$A$43&amp;$AU$1&amp;"P"&amp;$A45))</f>
        <v>-3</v>
      </c>
      <c r="AW45" s="30">
        <f>IF(RTD("tos.rtd",,AW$2,"."&amp;$A$43&amp;$AW$1&amp;"C"&amp;$A45)="N/A",0,RTD("tos.rtd",,AW$2,"."&amp;$A$43&amp;$AW$1&amp;"C"&amp;$A45))</f>
        <v>2949</v>
      </c>
      <c r="AX45" s="31">
        <f>-IF(RTD("tos.rtd",,AX$2,"."&amp;$A$43&amp;$AW$1&amp;"P"&amp;$A45)="N/A",0,RTD("tos.rtd",,AX$2,"."&amp;$A$43&amp;$AW$1&amp;"P"&amp;$A45))</f>
        <v>-95</v>
      </c>
      <c r="AY45" s="31">
        <f>SUM(AS45:AX45)</f>
        <v>4306</v>
      </c>
      <c r="AZ45" s="8">
        <f t="shared" ref="AZ45:AZ79" si="243">+A45</f>
        <v>502</v>
      </c>
      <c r="BA45" s="30">
        <f>IF(RTD("tos.rtd",,BA$43,"."&amp;$A$43&amp;$AS$42&amp;"C"&amp;$A45)="N/A",0,RTD("tos.rtd",,BA$43,"."&amp;$A$43&amp;$AS$42&amp;"C"&amp;$A45))</f>
        <v>24</v>
      </c>
      <c r="BB45" s="31">
        <f>-IF(RTD("tos.rtd",,BB$43,"."&amp;$A$43&amp;$AS$42&amp;"P"&amp;$A45)="N/A",0,RTD("tos.rtd",,BB$43,"."&amp;$A$43&amp;$AS$42&amp;"P"&amp;$A45))</f>
        <v>-11</v>
      </c>
      <c r="BC45" s="30">
        <f>IF(RTD("tos.rtd",,BC$2,"."&amp;$A$43&amp;$AU$1&amp;"C"&amp;$A45)="N/A",0,RTD("tos.rtd",,BC$2,"."&amp;$A$43&amp;$AU$1&amp;"C"&amp;$A45))</f>
        <v>398</v>
      </c>
      <c r="BD45" s="31">
        <f>-IF(RTD("tos.rtd",,BD$2,"."&amp;$A$43&amp;$AU$1&amp;"P"&amp;$A45)="N/A",0,RTD("tos.rtd",,BD$2,"."&amp;$A$43&amp;$AU$1&amp;"P"&amp;$A45))</f>
        <v>0</v>
      </c>
      <c r="BE45" s="30">
        <f>IF(RTD("tos.rtd",,BE$2,"."&amp;$A$43&amp;$AW$1&amp;"C"&amp;$A45)="N/A",0,RTD("tos.rtd",,BE$2,"."&amp;$A$43&amp;$AW$1&amp;"C"&amp;$A45))</f>
        <v>284</v>
      </c>
      <c r="BF45" s="31">
        <f>-IF(RTD("tos.rtd",,BF$2,"."&amp;$A$43&amp;$AW$1&amp;"P"&amp;$A45)="N/A",0,RTD("tos.rtd",,BF$2,"."&amp;$A$43&amp;$AW$1&amp;"P"&amp;$A45))</f>
        <v>-21</v>
      </c>
      <c r="BG45" s="32">
        <f ca="1">+Hoja2!Y46</f>
        <v>452</v>
      </c>
      <c r="BH45" s="31">
        <f ca="1">SUM(BA45:BG45)</f>
        <v>1126</v>
      </c>
      <c r="BI45" s="8"/>
      <c r="BJ45" s="83">
        <f ca="1">IF($BP$1=1,DX45,IF(RTD("tos.rtd",,BJ$43,"."&amp;$A$43&amp;$AS$42&amp;"C"&amp;$A45)="N/A",0,RTD("tos.rtd",,BJ$43,"."&amp;$A$43&amp;$AS$42&amp;"C"&amp;$A45)))</f>
        <v>8.526981596721505E-3</v>
      </c>
      <c r="BK45" s="83">
        <f ca="1">IF($BP$1=1,DY45,-IF(RTD("tos.rtd",,BK$43,"."&amp;$A$43&amp;$AS$42&amp;"P"&amp;$A45)="N/A",0,RTD("tos.rtd",,BK$43,"."&amp;$A$43&amp;$AS$42&amp;"P"&amp;$A45)))</f>
        <v>-1.2085134263414406E-2</v>
      </c>
      <c r="BL45" s="83">
        <f ca="1">IF($BP$1=1,DZ45,IF(RTD("tos.rtd",,BL$2,"."&amp;$A$43&amp;$AU$1&amp;"C"&amp;$A45)="N/A",0,RTD("tos.rtd",,BL$2,"."&amp;$A$43&amp;$AU$1&amp;"C"&amp;$A45)))</f>
        <v>1.0747777719776516E-2</v>
      </c>
      <c r="BM45" s="83">
        <f ca="1">IF($BP$1=1,EA45,-IF(RTD("tos.rtd",,BM$2,"."&amp;$A$43&amp;$AU$1&amp;"P"&amp;$A45)="N/A",0,RTD("tos.rtd",,BM$2,"."&amp;$A$43&amp;$AU$1&amp;"P"&amp;$A45)))</f>
        <v>-9.6938028475342872E-3</v>
      </c>
      <c r="BN45" s="83">
        <f ca="1">IF($BP$1=1,EB45,IF(RTD("tos.rtd",,BN$2,"."&amp;$A$43&amp;$AW$1&amp;"C"&amp;$A45)="N/A",0,RTD("tos.rtd",,BN$2,"."&amp;$A$43&amp;$AW$1&amp;"C"&amp;$A45)))</f>
        <v>8.2005849825492732E-3</v>
      </c>
      <c r="BO45" s="83">
        <f ca="1">IF($BP$1=1,EC45,-IF(RTD("tos.rtd",,BO$2,"."&amp;$A$43&amp;$AW$1&amp;"P"&amp;$A45)="N/A",0,RTD("tos.rtd",,BO$2,"."&amp;$A$43&amp;$AW$1&amp;"P"&amp;$A45)))</f>
        <v>-8.1101277019786297E-3</v>
      </c>
      <c r="BQ45" s="83">
        <f ca="1">+$A$44*$A$44*AS45*BJ45-$A$44*$A$44*AT45*BK45</f>
        <v>1108457.8824734124</v>
      </c>
      <c r="BR45" s="83"/>
      <c r="BS45" s="83">
        <f ca="1">+$A$44*$A$44*AU45*BL45-$A$44*$A$44*AV45*BM45</f>
        <v>2201165.5750288065</v>
      </c>
      <c r="BT45" s="83"/>
      <c r="BU45" s="83">
        <f ca="1">+$A$44*$A$44*AW45*BN45-$A$44*$A$44*AX45*BO45</f>
        <v>5428588.1460620295</v>
      </c>
      <c r="BV45" s="83"/>
      <c r="BX45" s="83">
        <f t="shared" ref="BX45" ca="1" si="244">+$A$44*$A$44*BA45*BJ45-$A$44*$A$44*BB45*BK45</f>
        <v>16627.039651329826</v>
      </c>
      <c r="BY45" s="83"/>
      <c r="BZ45" s="83">
        <f t="shared" ref="BZ45" ca="1" si="245">+$A$44*$A$44*BC45*BL45-$A$44*$A$44*BD45*BM45</f>
        <v>991814.39826923853</v>
      </c>
      <c r="CA45" s="83"/>
      <c r="CB45" s="83">
        <f t="shared" ref="CB45" ca="1" si="246">+$A$44*$A$44*BE45*BN45-$A$44*$A$44*BF45*BO45</f>
        <v>500508.6501128801</v>
      </c>
      <c r="CC45" s="83"/>
      <c r="CD45" s="83">
        <f>IF(RTD("tos.rtd",,CD$43,"."&amp;$A$43&amp;$AS$42&amp;"C"&amp;$A45)="N/A",0,RTD("tos.rtd",,CD$43,"."&amp;$A$43&amp;$AS$42&amp;"C"&amp;$A45))</f>
        <v>0</v>
      </c>
      <c r="CE45" s="83">
        <f>-IF(RTD("tos.rtd",,CE$43,"."&amp;$A$43&amp;$AS$42&amp;"P"&amp;$A45)="N/A",0,RTD("tos.rtd",,CE$43,"."&amp;$A$43&amp;$AS$42&amp;"P"&amp;$A45))</f>
        <v>0.95</v>
      </c>
      <c r="CF45" s="83">
        <f>IF(RTD("tos.rtd",,CF$2,"."&amp;$A$43&amp;$AU$1&amp;"C"&amp;$A45)="N/A",0,RTD("tos.rtd",,CF$2,"."&amp;$A$43&amp;$AU$1&amp;"C"&amp;$A45))</f>
        <v>0.05</v>
      </c>
      <c r="CG45" s="83">
        <f>-IF(RTD("tos.rtd",,CG$2,"."&amp;$A$43&amp;$AU$1&amp;"P"&amp;$A45)="N/A",0,RTD("tos.rtd",,CG$2,"."&amp;$A$43&amp;$AU$1&amp;"P"&amp;$A45))</f>
        <v>1</v>
      </c>
      <c r="CH45" s="83">
        <f>IF(RTD("tos.rtd",,CH$2,"."&amp;$A$43&amp;$AW$1&amp;"C"&amp;$A45)="N/A",0,RTD("tos.rtd",,CH$2,"."&amp;$A$43&amp;$AW$1&amp;"C"&amp;$A45))</f>
        <v>0.14000000000000001</v>
      </c>
      <c r="CI45" s="83">
        <f>-IF(RTD("tos.rtd",,CI$2,"."&amp;$A$43&amp;$AW$1&amp;"P"&amp;$A45)="N/A",0,RTD("tos.rtd",,CI$2,"."&amp;$A$43&amp;$AW$1&amp;"P"&amp;$A45))</f>
        <v>0.87</v>
      </c>
      <c r="CK45" s="83">
        <f>+AS45*CD45*100+AT45*CE45*100</f>
        <v>-1900</v>
      </c>
      <c r="CL45" s="83"/>
      <c r="CM45" s="83">
        <f>+AU45*CF45*100+AV45*CG45*100</f>
        <v>4130</v>
      </c>
      <c r="CN45" s="83"/>
      <c r="CO45" s="83">
        <f>+AW45*CH45*100+AX45*CI45*100</f>
        <v>33021</v>
      </c>
      <c r="CP45" s="83">
        <f t="shared" si="233"/>
        <v>35251</v>
      </c>
      <c r="CQ45" s="83">
        <f t="shared" ref="CQ45:CQ79" si="247">+BA45+BB45</f>
        <v>13</v>
      </c>
      <c r="CR45" s="83"/>
      <c r="CS45" s="83">
        <f t="shared" ref="CS45:CS79" si="248">+BC45+BD45</f>
        <v>398</v>
      </c>
      <c r="CT45" s="83"/>
      <c r="CU45" s="83">
        <f t="shared" ref="CU45:CU79" si="249">+BE45+BF45</f>
        <v>263</v>
      </c>
      <c r="CV45" s="83"/>
      <c r="CW45" s="83">
        <f t="shared" ref="CW45:CW79" ca="1" si="250">+BQ45+BS45+BU45</f>
        <v>8738211.6035642475</v>
      </c>
      <c r="CY45" s="83">
        <f t="shared" ref="CY45:CY79" ca="1" si="251">+BX45+BZ45+CB45</f>
        <v>1508950.0880334484</v>
      </c>
      <c r="CZ45" s="70"/>
      <c r="DA45" s="83">
        <f>IF(RTD("tos.rtd",,DA$43,"."&amp;$A$43&amp;$AS$42&amp;"C"&amp;$A45)="N/A",0,RTD("tos.rtd",,DA$43,"."&amp;$A$43&amp;$AS$42&amp;"C"&amp;$A45))</f>
        <v>0.01</v>
      </c>
      <c r="DB45" s="83">
        <f>IF(RTD("tos.rtd",,DB$43,"."&amp;$A$43&amp;$AS$42&amp;"P"&amp;$A45)="N/A",0,RTD("tos.rtd",,DB$43,"."&amp;$A$43&amp;$AS$42&amp;"P"&amp;$A45))</f>
        <v>22.88</v>
      </c>
      <c r="DC45" s="83">
        <f>IF(RTD("tos.rtd",,DC$43,"."&amp;$A$43&amp;$AS$42&amp;"C"&amp;$A45)="N/A",0,RTD("tos.rtd",,DC$43,"."&amp;$A$43&amp;$AS$42&amp;"C"&amp;$A45))</f>
        <v>0.01</v>
      </c>
      <c r="DD45" s="83">
        <f>IF(RTD("tos.rtd",,DD$43,"."&amp;$A$43&amp;$AS$42&amp;"P"&amp;$A45)="N/A",0,RTD("tos.rtd",,DD$43,"."&amp;$A$43&amp;$AS$42&amp;"P"&amp;$A45))</f>
        <v>20.67</v>
      </c>
      <c r="DE45" s="83">
        <f>IF(RTD("tos.rtd",,DE$43,"."&amp;$A$43&amp;$AS$42&amp;"C"&amp;$A45)="N/A",0,RTD("tos.rtd",,DE$43,"."&amp;$A$43&amp;$AS$42&amp;"C"&amp;$A45))</f>
        <v>0</v>
      </c>
      <c r="DF45" s="83">
        <f>IF(RTD("tos.rtd",,DF$43,"."&amp;$A$43&amp;$AS$42&amp;"P"&amp;$A45)="N/A",0,RTD("tos.rtd",,DF$43,"."&amp;$A$43&amp;$AS$42&amp;"P"&amp;$A45))</f>
        <v>20.3</v>
      </c>
      <c r="DG45" s="86">
        <f>+$A45-$A$44</f>
        <v>20.480000000000018</v>
      </c>
      <c r="DH45" s="83">
        <f t="shared" ref="DH45:DH79" si="252">((DA45-DE45)/(DC45-DE45))*(BA45-AP45)</f>
        <v>0</v>
      </c>
      <c r="DI45" s="83">
        <f t="shared" ref="DI45:DI79" si="253">((DB45-DF45)/(DD45-DF45))*(BB45-AQ45)</f>
        <v>0</v>
      </c>
      <c r="DJ45" s="83">
        <f t="shared" ref="DJ45:DJ79" si="254">IF(DA45&gt;=(DE45+(DC45-DE45)*0.6),(BA45-AP45),IF(DA45&lt;=(DE45+(DC45-DE45)*0.4),-(BA45-AP45),0))</f>
        <v>0</v>
      </c>
      <c r="DK45" s="83">
        <f t="shared" ref="DK45:DK79" si="255">IF(DB45&lt;=(DF45+(DD45-DF45)*0.4),-(BB45-AQ45),IF(DB45&gt;=(DF45+(DD45-DF45)*0.6),(BB45-AQ45),0))</f>
        <v>0</v>
      </c>
      <c r="DL45" s="83">
        <f t="shared" ref="DL45:DL79" si="256">+DH45+DI45</f>
        <v>0</v>
      </c>
      <c r="DM45" s="83">
        <f t="shared" ref="DM45:DM79" si="257">+DJ45+DK45</f>
        <v>0</v>
      </c>
      <c r="DN45" s="64" t="str">
        <f t="shared" ref="DN45:DN79" si="258">IF(AND(DA45&gt;=(DE45+(DC45-DE45)*0.6),BA45&gt;AP45),"BUY",IF(AND(DA45&lt;=(DE45+(DC45-DE45)*0.4),BA45&gt;AP45),"SELL","UNKNOWN"))</f>
        <v>UNKNOWN</v>
      </c>
      <c r="DO45" s="64" t="str">
        <f t="shared" ref="DO45:DO79" si="259">IF(AND(DB45&gt;=(DF45+(DD45-DF45)*0.6),ABS(BB45)&gt;ABS(AQ45)),"BUY",IF(AND(DB45&lt;=(DF45+(DD45-DF45)*0.4),ABS(BB45)&gt;ABS(AQ45)),"SELL","UNKNOWN"))</f>
        <v>UNKNOWN</v>
      </c>
      <c r="DP45" s="83">
        <f t="shared" ref="DP45:DP79" si="260">+DH45*DA45+DI45*DB45</f>
        <v>0</v>
      </c>
      <c r="DQ45" s="83">
        <f t="shared" ref="DQ45:DQ79" si="261">+DA45*DJ45+DB45*DK45</f>
        <v>0</v>
      </c>
      <c r="DR45" s="83">
        <f t="shared" ref="DR45:DR79" ca="1" si="262">+BJ45*DJ45+BK45*DK45</f>
        <v>0</v>
      </c>
      <c r="DS45" s="83">
        <f t="shared" ref="DS45:DS79" si="263">+CD45*DJ45+CE45*DK45</f>
        <v>0</v>
      </c>
      <c r="DT45" s="83">
        <f>BA45-VLOOKUP(AZ45,$AO$45:$AQ$79,2,FALSE)</f>
        <v>0</v>
      </c>
      <c r="DU45" s="83">
        <f>BB45-VLOOKUP(AZ45,$AO$45:$AQ$79,3,FALSE)</f>
        <v>0</v>
      </c>
      <c r="DV45" s="83">
        <f t="shared" ref="DV45:DV79" si="264">AM45+IF(DN45="BUY",DT45,IF(DN45="SELL",-DT45,0))</f>
        <v>24</v>
      </c>
      <c r="DW45" s="83">
        <f t="shared" ref="DW45:DW79" si="265">AN45+IF(DO45="BUY",DU45,IF(DO45="SELL",-DU45,0))</f>
        <v>9</v>
      </c>
      <c r="DX45" s="83">
        <f ca="1">(EXP(-POWER((LN($A$44/$A45)+($EC$1+POWER($EE45,2)/2)*($EM$1/$DY$1))/($EE45*SQRT($EM$1/$DY$1)),2)/2)/SQRT(2*PI())/($A$44*$EE45*SQRT($EM$1/$DY$1)))</f>
        <v>8.526981596721505E-3</v>
      </c>
      <c r="DY45" s="83">
        <f ca="1">-(EXP(-POWER((LN($A$44/$A45)+($EC$1+POWER($EF45,2)/2)*($EM$1/$DY$1))/($EF45*SQRT($EM$1/$DY$1)),2)/2)/SQRT(2*PI())/($A$44*$EF45*SQRT($EM$1/$DY$1)))</f>
        <v>-1.2085134263414406E-2</v>
      </c>
      <c r="DZ45" s="83">
        <f ca="1">(EXP(-POWER((LN($A$44/$A45)+($EC$1+POWER($EG45,2)/2)*($EO$1/$DY$1))/($EG45*SQRT($EO$1/$DY$1)),2)/2)/SQRT(2*PI())/($A$44*$EG45*SQRT($EO$1/$DY$1)))</f>
        <v>1.0747777719776516E-2</v>
      </c>
      <c r="EA45" s="83">
        <f ca="1">-(EXP(-POWER((LN($A$44/$A45)+($EC$1+POWER($EH45,2)/2)*($EO$1/$DY$1))/($EH45*SQRT($EO$1/$DY$1)),2)/2)/SQRT(2*PI())/($A$44*$EH45*SQRT($EO$1/$DY$1)))</f>
        <v>-9.6938028475342872E-3</v>
      </c>
      <c r="EB45" s="83">
        <f ca="1">(EXP(-POWER((LN($A$44/$A45)+($EC$1+POWER($EI45,2)/2)*($EO$1/$DY$1))/($EI45*SQRT($EO$1/$DY$1)),2)/2)/SQRT(2*PI())/($A$44*$EI45*SQRT($EO$1/$DY$1)))</f>
        <v>8.2005849825492732E-3</v>
      </c>
      <c r="EC45" s="83">
        <f ca="1">-(EXP(-POWER((LN($A$44/$A45)+($EC$1+POWER($EJ45,2)/2)*($EO$1/$DY$1))/($EJ45*SQRT($EO$1/$DY$1)),2)/2)/SQRT(2*PI())/($A$44*$EJ45*SQRT($EO$1/$DY$1)))</f>
        <v>-8.1101277019786297E-3</v>
      </c>
      <c r="EE45" s="84">
        <f t="shared" ref="EE45:EE79" si="266">IFERROR(VALUE(IF(OR(EL45="--",EL45="0.00%"),$EE$1,EL45)),$EE$1)</f>
        <v>1.9495</v>
      </c>
      <c r="EF45" s="84">
        <f t="shared" ref="EF45:EF79" si="267">IFERROR(VALUE(IF(OR(EM45="--",EM45="0.00%"),$EE$1,EM45)),$EE$1)</f>
        <v>2.8306</v>
      </c>
      <c r="EG45" s="84">
        <f t="shared" ref="EG45:EG79" si="268">IFERROR(VALUE(IF(OR(EN45="--",EN45="0.00%"),$EE$1,EN45)),$EE$1)</f>
        <v>0.2732</v>
      </c>
      <c r="EH45" s="84">
        <f t="shared" ref="EH45:EH79" si="269">IFERROR(VALUE(IF(OR(EO45="--",EO45="0.00%"),$EE$1,EO45)),$EE$1)</f>
        <v>0.25</v>
      </c>
      <c r="EI45" s="84">
        <f t="shared" ref="EI45:EI79" si="270">IFERROR(VALUE(IF(OR(EP45="--",EP45="0.00%"),$EE$1,EP45)),$EE$1)</f>
        <v>0.22550000000000001</v>
      </c>
      <c r="EJ45" s="84">
        <f t="shared" ref="EJ45:EJ79" si="271">IFERROR(VALUE(IF(OR(EQ45="--",EQ45="0.00%"),$EE$1,EQ45)),$EE$1)</f>
        <v>0.22420000000000001</v>
      </c>
      <c r="EL45" s="83" t="str">
        <f>RTD("tos.rtd",,EL$43,"."&amp;$A$43&amp;$AS$42&amp;"C"&amp;$A45)</f>
        <v>194.95%</v>
      </c>
      <c r="EM45" s="83" t="str">
        <f>RTD("tos.rtd",,EM$43,"."&amp;$A$43&amp;$AS$42&amp;"P"&amp;$A45)</f>
        <v>283.06%</v>
      </c>
      <c r="EN45" s="83" t="str">
        <f>RTD("tos.rtd",,EN$2,"."&amp;$A$43&amp;$AU$1&amp;"C"&amp;$A45)</f>
        <v>27.32%</v>
      </c>
      <c r="EO45" s="83" t="str">
        <f>RTD("tos.rtd",,EO$2,"."&amp;$A$43&amp;$AU$1&amp;"P"&amp;$A45)</f>
        <v>--</v>
      </c>
      <c r="EP45" s="83" t="str">
        <f>RTD("tos.rtd",,EP$2,"."&amp;$A$43&amp;$AW$1&amp;"C"&amp;$A45)</f>
        <v>22.55%</v>
      </c>
      <c r="EQ45" s="83" t="str">
        <f>RTD("tos.rtd",,EQ$2,"."&amp;$A$43&amp;$AW$1&amp;"P"&amp;$A45)</f>
        <v>22.42%</v>
      </c>
      <c r="ES45" s="63" t="str">
        <f t="shared" ref="ES45:ES79" si="272">IFERROR(
    A45 &amp; "," &amp; TEXT(IF(ISNUMBER(DV45+DW45), DV45+DW45, 0), "00.00"),    "Error"
)</f>
        <v>502,33.00</v>
      </c>
      <c r="ET45" s="64" t="str">
        <f t="shared" ref="ET45:ET79" ca="1" si="273">IF(ISERROR(
    A45 &amp; "," &amp; TEXT(
        IF($E$1="GEX-VOL", IF(ISNUMBER(BX45+BZ45+CB45), (BX45+BZ45+CB45)/1000, 0),
           IF($E$1="GEX-OI", IF(ISNUMBER(BQ45+BS45+BU45), (BQ45+BS45+BU45)/1000, 0),
               IF($E$1="DEX",IF(ISNUMBER(CK45+CM45+CO45), (CK45+CM45+CO45)/1000, 0),
                  IF($E$1="VOLPRES",IF(ISNUMBER(DJ45+DK45), (DJ45+DK45), 0),
                     IF(ISNUMBER(DV45+DW45), (DV45+DW45), 0)
        )))),
    "00.00")
), "Error",
A45 &amp; "," &amp; TEXT(
        IF($E$1="GEX-VOL", IF(ISNUMBER(BX45+BZ45+CB45), (BX45+BZ45+CB45)/1000, 0),
           IF($E$1="GEX-OI", IF(ISNUMBER(BQ45+BS45+BU45), (BQ45+BS45+BU45)/1000, 0),
               IF($E$1="DEX", IF(ISNUMBER(CK45+CM45+CO45), (CK45+CM45+CO45)/1000, 0),
                  IF($E$1="VOLPRES",IF(ISNUMBER(DJ45+DK45), (DJ45+DK45), 0),
                    IF(ISNUMBER(DV45+DW45), (DV45+DW45), 0)
        )))),
    "00.00")
)</f>
        <v>502,1508.95</v>
      </c>
      <c r="EU45" s="67">
        <v>562.76</v>
      </c>
      <c r="EV45" s="67" t="s">
        <v>379</v>
      </c>
      <c r="EW45" s="67">
        <v>484.32</v>
      </c>
      <c r="EX45" s="67" t="s">
        <v>380</v>
      </c>
      <c r="EY45" s="67">
        <v>5641.25</v>
      </c>
      <c r="EZ45" s="67" t="s">
        <v>381</v>
      </c>
      <c r="FA45" s="67">
        <v>19893.25</v>
      </c>
      <c r="FB45" s="67" t="s">
        <v>382</v>
      </c>
      <c r="FC45" s="67" t="s">
        <v>383</v>
      </c>
      <c r="FD45" s="67" t="s">
        <v>384</v>
      </c>
      <c r="FE45" s="68" t="s">
        <v>385</v>
      </c>
      <c r="FF45" s="68" t="s">
        <v>386</v>
      </c>
    </row>
    <row r="46" spans="1:162" ht="13.5" thickBot="1" x14ac:dyDescent="0.25">
      <c r="A46" s="2">
        <f>+A45-$A$39</f>
        <v>501</v>
      </c>
      <c r="B46" s="3">
        <f t="shared" si="239"/>
        <v>793</v>
      </c>
      <c r="C46" s="3">
        <f t="shared" si="240"/>
        <v>1062</v>
      </c>
      <c r="D46" s="3">
        <f t="shared" si="241"/>
        <v>2205</v>
      </c>
      <c r="E46" s="3">
        <f>SUM(B46:D46)</f>
        <v>4060</v>
      </c>
      <c r="F46" s="4">
        <f>+$F$44/$A$44*A46</f>
        <v>20683.729647782024</v>
      </c>
      <c r="AM46" s="1">
        <v>36</v>
      </c>
      <c r="AN46" s="1">
        <v>1</v>
      </c>
      <c r="AO46" s="1">
        <v>501</v>
      </c>
      <c r="AP46" s="1">
        <v>36</v>
      </c>
      <c r="AQ46" s="1">
        <v>-1</v>
      </c>
      <c r="AS46" s="6">
        <f>IF(RTD("tos.rtd",,AS$43,"."&amp;$A$43&amp;$AS$42&amp;"C"&amp;$A46)="N/A",0,RTD("tos.rtd",,AS$43,"."&amp;$A$43&amp;$AS$42&amp;"C"&amp;$A46))</f>
        <v>792</v>
      </c>
      <c r="AT46" s="7">
        <f>-IF(RTD("tos.rtd",,AT$43,"."&amp;$A$43&amp;$AS$42&amp;"P"&amp;$A46)="N/A",0,RTD("tos.rtd",,AT$43,"."&amp;$A$43&amp;$AS$42&amp;"P"&amp;$A46))</f>
        <v>-1</v>
      </c>
      <c r="AU46" s="6">
        <f>IF(RTD("tos.rtd",,AU$2,"."&amp;$A$43&amp;$AU$1&amp;"C"&amp;$A46)="N/A",0,RTD("tos.rtd",,AU$2,"."&amp;$A$43&amp;$AU$1&amp;"C"&amp;$A46))</f>
        <v>1052</v>
      </c>
      <c r="AV46" s="7">
        <f>-IF(RTD("tos.rtd",,AV$2,"."&amp;$A$43&amp;$AU$1&amp;"P"&amp;$A46)="N/A",0,RTD("tos.rtd",,AV$2,"."&amp;$A$43&amp;$AU$1&amp;"P"&amp;$A46))</f>
        <v>-10</v>
      </c>
      <c r="AW46" s="6">
        <f>IF(RTD("tos.rtd",,AW$2,"."&amp;$A$43&amp;$AW$1&amp;"C"&amp;$A46)="N/A",0,RTD("tos.rtd",,AW$2,"."&amp;$A$43&amp;$AW$1&amp;"C"&amp;$A46))</f>
        <v>2193</v>
      </c>
      <c r="AX46" s="7">
        <f>-IF(RTD("tos.rtd",,AX$2,"."&amp;$A$43&amp;$AW$1&amp;"P"&amp;$A46)="N/A",0,RTD("tos.rtd",,AX$2,"."&amp;$A$43&amp;$AW$1&amp;"P"&amp;$A46))</f>
        <v>-12</v>
      </c>
      <c r="AY46" s="7">
        <f t="shared" ref="AY46:AY79" si="274">SUM(AS46:AX46)</f>
        <v>4014</v>
      </c>
      <c r="AZ46" s="8">
        <f t="shared" si="243"/>
        <v>501</v>
      </c>
      <c r="BA46" s="6">
        <f>IF(RTD("tos.rtd",,BA$43,"."&amp;$A$43&amp;$AS$42&amp;"C"&amp;$A46)="N/A",0,RTD("tos.rtd",,BA$43,"."&amp;$A$43&amp;$AS$42&amp;"C"&amp;$A46))</f>
        <v>36</v>
      </c>
      <c r="BB46" s="7">
        <f>-IF(RTD("tos.rtd",,BB$43,"."&amp;$A$43&amp;$AS$42&amp;"P"&amp;$A46)="N/A",0,RTD("tos.rtd",,BB$43,"."&amp;$A$43&amp;$AS$42&amp;"P"&amp;$A46))</f>
        <v>-1</v>
      </c>
      <c r="BC46" s="6">
        <f>IF(RTD("tos.rtd",,BC$2,"."&amp;$A$43&amp;$AU$1&amp;"C"&amp;$A46)="N/A",0,RTD("tos.rtd",,BC$2,"."&amp;$A$43&amp;$AU$1&amp;"C"&amp;$A46))</f>
        <v>533</v>
      </c>
      <c r="BD46" s="7">
        <f>-IF(RTD("tos.rtd",,BD$2,"."&amp;$A$43&amp;$AU$1&amp;"P"&amp;$A46)="N/A",0,RTD("tos.rtd",,BD$2,"."&amp;$A$43&amp;$AU$1&amp;"P"&amp;$A46))</f>
        <v>-3</v>
      </c>
      <c r="BE46" s="6">
        <f>IF(RTD("tos.rtd",,BE$2,"."&amp;$A$43&amp;$AW$1&amp;"C"&amp;$A46)="N/A",0,RTD("tos.rtd",,BE$2,"."&amp;$A$43&amp;$AW$1&amp;"C"&amp;$A46))</f>
        <v>236</v>
      </c>
      <c r="BF46" s="7">
        <f>-IF(RTD("tos.rtd",,BF$2,"."&amp;$A$43&amp;$AW$1&amp;"P"&amp;$A46)="N/A",0,RTD("tos.rtd",,BF$2,"."&amp;$A$43&amp;$AW$1&amp;"P"&amp;$A46))</f>
        <v>-20</v>
      </c>
      <c r="BG46" s="32">
        <f ca="1">+Hoja2!Y47</f>
        <v>99</v>
      </c>
      <c r="BH46" s="7">
        <f t="shared" ref="BH46:BH79" ca="1" si="275">SUM(BA46:BG46)</f>
        <v>880</v>
      </c>
      <c r="BI46" s="8" t="str">
        <f ca="1">IF(AND(BH46&lt;0,BH45&gt;0), "Cruce -", IF(AND(BH46&gt;0,BH45&lt;0),"Cruce +", ""))</f>
        <v/>
      </c>
      <c r="BJ46" s="83">
        <f ca="1">IF($BP$1=1,DX46,IF(RTD("tos.rtd",,BJ$43,"."&amp;$A$43&amp;$AS$42&amp;"C"&amp;$A46)="N/A",0,RTD("tos.rtd",,BJ$43,"."&amp;$A$43&amp;$AS$42&amp;"C"&amp;$A46)))</f>
        <v>9.0209342836392696E-3</v>
      </c>
      <c r="BK46" s="83">
        <f ca="1">IF($BP$1=1,DY46,-IF(RTD("tos.rtd",,BK$43,"."&amp;$A$43&amp;$AS$42&amp;"P"&amp;$A46)="N/A",0,RTD("tos.rtd",,BK$43,"."&amp;$A$43&amp;$AS$42&amp;"P"&amp;$A46)))</f>
        <v>-1.2676761006144642E-2</v>
      </c>
      <c r="BL46" s="83">
        <f ca="1">IF($BP$1=1,DZ46,IF(RTD("tos.rtd",,BL$2,"."&amp;$A$43&amp;$AU$1&amp;"C"&amp;$A46)="N/A",0,RTD("tos.rtd",,BL$2,"."&amp;$A$43&amp;$AU$1&amp;"C"&amp;$A46)))</f>
        <v>1.1715727930366293E-2</v>
      </c>
      <c r="BM46" s="83">
        <f ca="1">IF($BP$1=1,EA46,-IF(RTD("tos.rtd",,BM$2,"."&amp;$A$43&amp;$AU$1&amp;"P"&amp;$A46)="N/A",0,RTD("tos.rtd",,BM$2,"."&amp;$A$43&amp;$AU$1&amp;"P"&amp;$A46)))</f>
        <v>-1.0827267016013466E-2</v>
      </c>
      <c r="BN46" s="83">
        <f ca="1">IF($BP$1=1,EB46,IF(RTD("tos.rtd",,BN$2,"."&amp;$A$43&amp;$AW$1&amp;"C"&amp;$A46)="N/A",0,RTD("tos.rtd",,BN$2,"."&amp;$A$43&amp;$AW$1&amp;"C"&amp;$A46)))</f>
        <v>9.4707271650970783E-3</v>
      </c>
      <c r="BO46" s="83">
        <f ca="1">IF($BP$1=1,EC46,-IF(RTD("tos.rtd",,BO$2,"."&amp;$A$43&amp;$AW$1&amp;"P"&amp;$A46)="N/A",0,RTD("tos.rtd",,BO$2,"."&amp;$A$43&amp;$AW$1&amp;"P"&amp;$A46)))</f>
        <v>-9.2871081008946196E-3</v>
      </c>
      <c r="BQ46" s="83">
        <f t="shared" ref="BQ46:BQ79" ca="1" si="276">+$A$44*$A$44*AS46*BJ46-$A$44*$A$44*AT46*BK46</f>
        <v>1653613.8460393397</v>
      </c>
      <c r="BR46" s="3" t="str">
        <f t="shared" ref="BR46:BR79" ca="1" si="277">IF(AND(BQ46&lt;0,BQ45&gt;0), "Cruce -", IF(AND(BQ46&gt;0,BQ45&lt;0),"Cruce +", ""))</f>
        <v/>
      </c>
      <c r="BS46" s="83">
        <f t="shared" ref="BS46:BS79" ca="1" si="278">+$A$44*$A$44*AU46*BL46-$A$44*$A$44*AV46*BM46</f>
        <v>2832576.2799470746</v>
      </c>
      <c r="BT46" s="3" t="str">
        <f t="shared" ref="BT46:BT79" ca="1" si="279">IF(AND(BS46&lt;0,BS45&gt;0), "Cruce -", IF(AND(BS46&gt;0,BS45&lt;0),"Cruce +", ""))</f>
        <v/>
      </c>
      <c r="BU46" s="83">
        <f t="shared" ref="BU46:BU79" ca="1" si="280">+$A$44*$A$44*AW46*BN46-$A$44*$A$44*AX46*BO46</f>
        <v>4789762.4765147232</v>
      </c>
      <c r="BV46" s="83"/>
      <c r="BX46" s="83">
        <f t="shared" ref="BX46:BX79" ca="1" si="281">+$A$44*$A$44*BA46*BJ46-$A$44*$A$44*BB46*BK46</f>
        <v>72358.615182190231</v>
      </c>
      <c r="BY46" s="83" t="str">
        <f ca="1">IF(AND(BX46&lt;0,BX45&gt;0), "Cruce -", IF(AND(BX46&gt;0,BX45&lt;0),"Cruce +", ""))</f>
        <v/>
      </c>
      <c r="BZ46" s="83">
        <f t="shared" ref="BZ46:BZ79" ca="1" si="282">+$A$44*$A$44*BC46*BL46-$A$44*$A$44*BD46*BM46</f>
        <v>1440323.9775548028</v>
      </c>
      <c r="CA46" s="83" t="str">
        <f ca="1">IF(AND(BZ46&lt;0,BZ45&gt;0), "Cruce -", IF(AND(BZ46&gt;0,BZ45&lt;0),"Cruce +", ""))</f>
        <v/>
      </c>
      <c r="CB46" s="83">
        <f t="shared" ref="CB46:CB79" ca="1" si="283">+$A$44*$A$44*BE46*BN46-$A$44*$A$44*BF46*BO46</f>
        <v>475165.25856979954</v>
      </c>
      <c r="CC46" s="83" t="str">
        <f ca="1">IF(AND(CB46&lt;0,CB45&gt;0), "Cruce -", IF(AND(CB46&gt;0,CB45&lt;0),"Cruce +", ""))</f>
        <v/>
      </c>
      <c r="CD46" s="83">
        <f>IF(RTD("tos.rtd",,CD$43,"."&amp;$A$43&amp;$AS$42&amp;"C"&amp;$A46)="N/A",0,RTD("tos.rtd",,CD$43,"."&amp;$A$43&amp;$AS$42&amp;"C"&amp;$A46))</f>
        <v>0</v>
      </c>
      <c r="CE46" s="83">
        <f>-IF(RTD("tos.rtd",,CE$43,"."&amp;$A$43&amp;$AS$42&amp;"P"&amp;$A46)="N/A",0,RTD("tos.rtd",,CE$43,"."&amp;$A$43&amp;$AS$42&amp;"P"&amp;$A46))</f>
        <v>0.95</v>
      </c>
      <c r="CF46" s="83">
        <f>IF(RTD("tos.rtd",,CF$2,"."&amp;$A$43&amp;$AU$1&amp;"C"&amp;$A46)="N/A",0,RTD("tos.rtd",,CF$2,"."&amp;$A$43&amp;$AU$1&amp;"C"&amp;$A46))</f>
        <v>0.06</v>
      </c>
      <c r="CG46" s="83">
        <f>-IF(RTD("tos.rtd",,CG$2,"."&amp;$A$43&amp;$AU$1&amp;"P"&amp;$A46)="N/A",0,RTD("tos.rtd",,CG$2,"."&amp;$A$43&amp;$AU$1&amp;"P"&amp;$A46))</f>
        <v>1</v>
      </c>
      <c r="CH46" s="83">
        <f>IF(RTD("tos.rtd",,CH$2,"."&amp;$A$43&amp;$AW$1&amp;"C"&amp;$A46)="N/A",0,RTD("tos.rtd",,CH$2,"."&amp;$A$43&amp;$AW$1&amp;"C"&amp;$A46))</f>
        <v>0.16</v>
      </c>
      <c r="CI46" s="83">
        <f>-IF(RTD("tos.rtd",,CI$2,"."&amp;$A$43&amp;$AW$1&amp;"P"&amp;$A46)="N/A",0,RTD("tos.rtd",,CI$2,"."&amp;$A$43&amp;$AW$1&amp;"P"&amp;$A46))</f>
        <v>0.86</v>
      </c>
      <c r="CK46" s="83">
        <f t="shared" ref="CK46:CK79" si="284">+AS46*CD46*100+AT46*CE46*100</f>
        <v>-95</v>
      </c>
      <c r="CL46" s="83"/>
      <c r="CM46" s="83">
        <f t="shared" ref="CM46:CM79" si="285">+AU46*CF46*100+AV46*CG46*100</f>
        <v>5312</v>
      </c>
      <c r="CN46" s="83"/>
      <c r="CO46" s="83">
        <f t="shared" ref="CO46:CO79" si="286">+AW46*CH46*100+AX46*CI46*100</f>
        <v>34056</v>
      </c>
      <c r="CP46" s="83">
        <f t="shared" si="233"/>
        <v>39273</v>
      </c>
      <c r="CQ46" s="83">
        <f t="shared" si="247"/>
        <v>35</v>
      </c>
      <c r="CR46" s="83"/>
      <c r="CS46" s="83">
        <f t="shared" si="248"/>
        <v>530</v>
      </c>
      <c r="CT46" s="83"/>
      <c r="CU46" s="83">
        <f t="shared" si="249"/>
        <v>216</v>
      </c>
      <c r="CV46" s="83"/>
      <c r="CW46" s="83">
        <f t="shared" ca="1" si="250"/>
        <v>9275952.6025011372</v>
      </c>
      <c r="CY46" s="83">
        <f t="shared" ca="1" si="251"/>
        <v>1987847.8513067926</v>
      </c>
      <c r="CZ46" s="70" t="str">
        <f ca="1">IF(AND(CY46&lt;0,CY45&gt;0), "Cruce -", IF(AND(CY46&gt;0,CY45&lt;0),"Cruce +", ""))</f>
        <v/>
      </c>
      <c r="DA46" s="83">
        <f>IF(RTD("tos.rtd",,DA$43,"."&amp;$A$43&amp;$AS$42&amp;"C"&amp;$A46)="N/A",0,RTD("tos.rtd",,DA$43,"."&amp;$A$43&amp;$AS$42&amp;"C"&amp;$A46))</f>
        <v>0.01</v>
      </c>
      <c r="DB46" s="83">
        <f>IF(RTD("tos.rtd",,DB$43,"."&amp;$A$43&amp;$AS$42&amp;"P"&amp;$A46)="N/A",0,RTD("tos.rtd",,DB$43,"."&amp;$A$43&amp;$AS$42&amp;"P"&amp;$A46))</f>
        <v>21.16</v>
      </c>
      <c r="DC46" s="83">
        <f>IF(RTD("tos.rtd",,DC$43,"."&amp;$A$43&amp;$AS$42&amp;"C"&amp;$A46)="N/A",0,RTD("tos.rtd",,DC$43,"."&amp;$A$43&amp;$AS$42&amp;"C"&amp;$A46))</f>
        <v>0.01</v>
      </c>
      <c r="DD46" s="83">
        <f>IF(RTD("tos.rtd",,DD$43,"."&amp;$A$43&amp;$AS$42&amp;"P"&amp;$A46)="N/A",0,RTD("tos.rtd",,DD$43,"."&amp;$A$43&amp;$AS$42&amp;"P"&amp;$A46))</f>
        <v>19.670000000000002</v>
      </c>
      <c r="DE46" s="83">
        <f>IF(RTD("tos.rtd",,DE$43,"."&amp;$A$43&amp;$AS$42&amp;"C"&amp;$A46)="N/A",0,RTD("tos.rtd",,DE$43,"."&amp;$A$43&amp;$AS$42&amp;"C"&amp;$A46))</f>
        <v>0</v>
      </c>
      <c r="DF46" s="83">
        <f>IF(RTD("tos.rtd",,DF$43,"."&amp;$A$43&amp;$AS$42&amp;"P"&amp;$A46)="N/A",0,RTD("tos.rtd",,DF$43,"."&amp;$A$43&amp;$AS$42&amp;"P"&amp;$A46))</f>
        <v>19.3</v>
      </c>
      <c r="DG46" s="86">
        <f t="shared" ref="DG46:DG79" si="287">+$A46-$A$44</f>
        <v>19.480000000000018</v>
      </c>
      <c r="DH46" s="83">
        <f t="shared" si="252"/>
        <v>0</v>
      </c>
      <c r="DI46" s="83">
        <f t="shared" si="253"/>
        <v>0</v>
      </c>
      <c r="DJ46" s="83">
        <f t="shared" si="254"/>
        <v>0</v>
      </c>
      <c r="DK46" s="83">
        <f t="shared" si="255"/>
        <v>0</v>
      </c>
      <c r="DL46" s="83">
        <f t="shared" si="256"/>
        <v>0</v>
      </c>
      <c r="DM46" s="83">
        <f t="shared" si="257"/>
        <v>0</v>
      </c>
      <c r="DN46" s="64" t="str">
        <f t="shared" si="258"/>
        <v>UNKNOWN</v>
      </c>
      <c r="DO46" s="64" t="str">
        <f t="shared" si="259"/>
        <v>UNKNOWN</v>
      </c>
      <c r="DP46" s="83">
        <f t="shared" si="260"/>
        <v>0</v>
      </c>
      <c r="DQ46" s="83">
        <f t="shared" si="261"/>
        <v>0</v>
      </c>
      <c r="DR46" s="83">
        <f t="shared" ca="1" si="262"/>
        <v>0</v>
      </c>
      <c r="DS46" s="83">
        <f t="shared" si="263"/>
        <v>0</v>
      </c>
      <c r="DT46" s="83">
        <f t="shared" ref="DT46:DT79" si="288">BA46-VLOOKUP(AZ46,$AO$45:$AQ$79,2,FALSE)</f>
        <v>0</v>
      </c>
      <c r="DU46" s="83">
        <f t="shared" ref="DU46:DU79" si="289">BB46-VLOOKUP(AZ46,$AO$45:$AQ$79,3,FALSE)</f>
        <v>0</v>
      </c>
      <c r="DV46" s="83">
        <f t="shared" si="264"/>
        <v>36</v>
      </c>
      <c r="DW46" s="83">
        <f t="shared" si="265"/>
        <v>1</v>
      </c>
      <c r="DX46" s="83">
        <f ca="1">(EXP(-POWER((LN($A$44/$A46)+($EC$1+POWER($EE46,2)/2)*($EM$1/$DY$1))/($EE46*SQRT($EM$1/$DY$1)),2)/2)/SQRT(2*PI())/($A$44*$EE46*SQRT($EM$1/$DY$1)))</f>
        <v>9.0209342836392696E-3</v>
      </c>
      <c r="DY46" s="83">
        <f ca="1">-(EXP(-POWER((LN($A$44/$A46)+($EC$1+POWER($EF46,2)/2)*($EM$1/$DY$1))/($EF46*SQRT($EM$1/$DY$1)),2)/2)/SQRT(2*PI())/($A$44*$EF46*SQRT($EM$1/$DY$1)))</f>
        <v>-1.2676761006144642E-2</v>
      </c>
      <c r="DZ46" s="83">
        <f ca="1">(EXP(-POWER((LN($A$44/$A46)+($EC$1+POWER($EG46,2)/2)*($EO$1/$DY$1))/($EG46*SQRT($EO$1/$DY$1)),2)/2)/SQRT(2*PI())/($A$44*$EG46*SQRT($EO$1/$DY$1)))</f>
        <v>1.1715727930366293E-2</v>
      </c>
      <c r="EA46" s="83">
        <f ca="1">-(EXP(-POWER((LN($A$44/$A46)+($EC$1+POWER($EH46,2)/2)*($EO$1/$DY$1))/($EH46*SQRT($EO$1/$DY$1)),2)/2)/SQRT(2*PI())/($A$44*$EH46*SQRT($EO$1/$DY$1)))</f>
        <v>-1.0827267016013466E-2</v>
      </c>
      <c r="EB46" s="83">
        <f ca="1">(EXP(-POWER((LN($A$44/$A46)+($EC$1+POWER($EI46,2)/2)*($EO$1/$DY$1))/($EI46*SQRT($EO$1/$DY$1)),2)/2)/SQRT(2*PI())/($A$44*$EI46*SQRT($EO$1/$DY$1)))</f>
        <v>9.4707271650970783E-3</v>
      </c>
      <c r="EC46" s="83">
        <f ca="1">-(EXP(-POWER((LN($A$44/$A46)+($EC$1+POWER($EJ46,2)/2)*($EO$1/$DY$1))/($EJ46*SQRT($EO$1/$DY$1)),2)/2)/SQRT(2*PI())/($A$44*$EJ46*SQRT($EO$1/$DY$1)))</f>
        <v>-9.2871081008946196E-3</v>
      </c>
      <c r="EE46" s="84">
        <f t="shared" si="266"/>
        <v>1.865</v>
      </c>
      <c r="EF46" s="84">
        <f t="shared" si="267"/>
        <v>2.6924999999999999</v>
      </c>
      <c r="EG46" s="84">
        <f t="shared" si="268"/>
        <v>0.27110000000000001</v>
      </c>
      <c r="EH46" s="84">
        <f t="shared" si="269"/>
        <v>0.25</v>
      </c>
      <c r="EI46" s="84">
        <f t="shared" si="270"/>
        <v>0.2266</v>
      </c>
      <c r="EJ46" s="84">
        <f t="shared" si="271"/>
        <v>0.22389999999999999</v>
      </c>
      <c r="EL46" s="83" t="str">
        <f>RTD("tos.rtd",,EL$43,"."&amp;$A$43&amp;$AS$42&amp;"C"&amp;$A46)</f>
        <v>186.50%</v>
      </c>
      <c r="EM46" s="83" t="str">
        <f>RTD("tos.rtd",,EM$43,"."&amp;$A$43&amp;$AS$42&amp;"P"&amp;$A46)</f>
        <v>269.25%</v>
      </c>
      <c r="EN46" s="83" t="str">
        <f>RTD("tos.rtd",,EN$2,"."&amp;$A$43&amp;$AU$1&amp;"C"&amp;$A46)</f>
        <v>27.11%</v>
      </c>
      <c r="EO46" s="83" t="str">
        <f>RTD("tos.rtd",,EO$2,"."&amp;$A$43&amp;$AU$1&amp;"P"&amp;$A46)</f>
        <v>--</v>
      </c>
      <c r="EP46" s="83" t="str">
        <f>RTD("tos.rtd",,EP$2,"."&amp;$A$43&amp;$AW$1&amp;"C"&amp;$A46)</f>
        <v>22.66%</v>
      </c>
      <c r="EQ46" s="83" t="str">
        <f>RTD("tos.rtd",,EQ$2,"."&amp;$A$43&amp;$AW$1&amp;"P"&amp;$A46)</f>
        <v>22.39%</v>
      </c>
      <c r="ES46" s="63" t="str">
        <f t="shared" si="272"/>
        <v>501,37.00</v>
      </c>
      <c r="ET46" s="64" t="str">
        <f t="shared" ca="1" si="273"/>
        <v>501,1987.85</v>
      </c>
      <c r="EU46" s="67">
        <v>562.66</v>
      </c>
      <c r="EV46" s="67" t="s">
        <v>387</v>
      </c>
      <c r="EW46" s="67">
        <v>484.18</v>
      </c>
      <c r="EX46" s="67" t="s">
        <v>388</v>
      </c>
      <c r="EY46" s="67">
        <v>5640</v>
      </c>
      <c r="EZ46" s="67" t="s">
        <v>389</v>
      </c>
      <c r="FA46" s="67">
        <v>19887.25</v>
      </c>
      <c r="FB46" s="67" t="s">
        <v>390</v>
      </c>
      <c r="FC46" s="67" t="s">
        <v>391</v>
      </c>
      <c r="FD46" s="67" t="s">
        <v>392</v>
      </c>
      <c r="FE46" s="68" t="s">
        <v>393</v>
      </c>
      <c r="FF46" s="68" t="s">
        <v>394</v>
      </c>
    </row>
    <row r="47" spans="1:162" ht="13.5" thickBot="1" x14ac:dyDescent="0.25">
      <c r="A47" s="2">
        <f t="shared" ref="A47:A79" si="290">+A46-$A$39</f>
        <v>500</v>
      </c>
      <c r="B47" s="3">
        <f t="shared" si="239"/>
        <v>4933</v>
      </c>
      <c r="C47" s="3">
        <f t="shared" si="240"/>
        <v>9409</v>
      </c>
      <c r="D47" s="3">
        <f t="shared" si="241"/>
        <v>58768</v>
      </c>
      <c r="E47" s="3">
        <f>SUM(B47:D47)</f>
        <v>73110</v>
      </c>
      <c r="F47" s="4">
        <f>+$F$44/$A$44*A47</f>
        <v>20642.444758265494</v>
      </c>
      <c r="AM47" s="1">
        <v>288</v>
      </c>
      <c r="AN47" s="1">
        <v>-17</v>
      </c>
      <c r="AO47" s="1">
        <v>500</v>
      </c>
      <c r="AP47" s="1">
        <v>288</v>
      </c>
      <c r="AQ47" s="1">
        <v>-138</v>
      </c>
      <c r="AS47" s="6">
        <f>IF(RTD("tos.rtd",,AS$43,"."&amp;$A$43&amp;$AS$42&amp;"C"&amp;$A47)="N/A",0,RTD("tos.rtd",,AS$43,"."&amp;$A$43&amp;$AS$42&amp;"C"&amp;$A47))</f>
        <v>4915</v>
      </c>
      <c r="AT47" s="7">
        <f>-IF(RTD("tos.rtd",,AT$43,"."&amp;$A$43&amp;$AS$42&amp;"P"&amp;$A47)="N/A",0,RTD("tos.rtd",,AT$43,"."&amp;$A$43&amp;$AS$42&amp;"P"&amp;$A47))</f>
        <v>-18</v>
      </c>
      <c r="AU47" s="6">
        <f>IF(RTD("tos.rtd",,AU$2,"."&amp;$A$43&amp;$AU$1&amp;"C"&amp;$A47)="N/A",0,RTD("tos.rtd",,AU$2,"."&amp;$A$43&amp;$AU$1&amp;"C"&amp;$A47))</f>
        <v>9261</v>
      </c>
      <c r="AV47" s="7">
        <f>-IF(RTD("tos.rtd",,AV$2,"."&amp;$A$43&amp;$AU$1&amp;"P"&amp;$A47)="N/A",0,RTD("tos.rtd",,AV$2,"."&amp;$A$43&amp;$AU$1&amp;"P"&amp;$A47))</f>
        <v>-148</v>
      </c>
      <c r="AW47" s="6">
        <f>IF(RTD("tos.rtd",,AW$2,"."&amp;$A$43&amp;$AW$1&amp;"C"&amp;$A47)="N/A",0,RTD("tos.rtd",,AW$2,"."&amp;$A$43&amp;$AW$1&amp;"C"&amp;$A47))</f>
        <v>55929</v>
      </c>
      <c r="AX47" s="7">
        <f>-IF(RTD("tos.rtd",,AX$2,"."&amp;$A$43&amp;$AW$1&amp;"P"&amp;$A47)="N/A",0,RTD("tos.rtd",,AX$2,"."&amp;$A$43&amp;$AW$1&amp;"P"&amp;$A47))</f>
        <v>-2839</v>
      </c>
      <c r="AY47" s="7">
        <f t="shared" si="274"/>
        <v>67100</v>
      </c>
      <c r="AZ47" s="8">
        <f t="shared" si="243"/>
        <v>500</v>
      </c>
      <c r="BA47" s="6">
        <f>IF(RTD("tos.rtd",,BA$43,"."&amp;$A$43&amp;$AS$42&amp;"C"&amp;$A47)="N/A",0,RTD("tos.rtd",,BA$43,"."&amp;$A$43&amp;$AS$42&amp;"C"&amp;$A47))</f>
        <v>288</v>
      </c>
      <c r="BB47" s="7">
        <f>-IF(RTD("tos.rtd",,BB$43,"."&amp;$A$43&amp;$AS$42&amp;"P"&amp;$A47)="N/A",0,RTD("tos.rtd",,BB$43,"."&amp;$A$43&amp;$AS$42&amp;"P"&amp;$A47))</f>
        <v>-138</v>
      </c>
      <c r="BC47" s="6">
        <f>IF(RTD("tos.rtd",,BC$2,"."&amp;$A$43&amp;$AU$1&amp;"C"&amp;$A47)="N/A",0,RTD("tos.rtd",,BC$2,"."&amp;$A$43&amp;$AU$1&amp;"C"&amp;$A47))</f>
        <v>4072</v>
      </c>
      <c r="BD47" s="7">
        <f>-IF(RTD("tos.rtd",,BD$2,"."&amp;$A$43&amp;$AU$1&amp;"P"&amp;$A47)="N/A",0,RTD("tos.rtd",,BD$2,"."&amp;$A$43&amp;$AU$1&amp;"P"&amp;$A47))</f>
        <v>-141</v>
      </c>
      <c r="BE47" s="6">
        <f>IF(RTD("tos.rtd",,BE$2,"."&amp;$A$43&amp;$AW$1&amp;"C"&amp;$A47)="N/A",0,RTD("tos.rtd",,BE$2,"."&amp;$A$43&amp;$AW$1&amp;"C"&amp;$A47))</f>
        <v>6276</v>
      </c>
      <c r="BF47" s="7">
        <f>-IF(RTD("tos.rtd",,BF$2,"."&amp;$A$43&amp;$AW$1&amp;"P"&amp;$A47)="N/A",0,RTD("tos.rtd",,BF$2,"."&amp;$A$43&amp;$AW$1&amp;"P"&amp;$A47))</f>
        <v>-301</v>
      </c>
      <c r="BG47" s="32">
        <f ca="1">+Hoja2!Y48</f>
        <v>29742</v>
      </c>
      <c r="BH47" s="7">
        <f t="shared" ca="1" si="275"/>
        <v>39798</v>
      </c>
      <c r="BI47" s="8" t="str">
        <f t="shared" ref="BI47:BI79" ca="1" si="291">IF(AND(BH47&lt;0,BH46&gt;0), "Cruce -", IF(AND(BH47&gt;0,BH46&lt;0),"Cruce +", ""))</f>
        <v/>
      </c>
      <c r="BJ47" s="83">
        <f ca="1">IF($BP$1=1,DX47,IF(RTD("tos.rtd",,BJ$43,"."&amp;$A$43&amp;$AS$42&amp;"C"&amp;$A47)="N/A",0,RTD("tos.rtd",,BJ$43,"."&amp;$A$43&amp;$AS$42&amp;"C"&amp;$A47)))</f>
        <v>9.5724088641061748E-3</v>
      </c>
      <c r="BK47" s="83">
        <f ca="1">IF($BP$1=1,DY47,-IF(RTD("tos.rtd",,BK$43,"."&amp;$A$43&amp;$AS$42&amp;"P"&amp;$A47)="N/A",0,RTD("tos.rtd",,BK$43,"."&amp;$A$43&amp;$AS$42&amp;"P"&amp;$A47)))</f>
        <v>-1.3334501723692514E-2</v>
      </c>
      <c r="BL47" s="83">
        <f ca="1">IF($BP$1=1,DZ47,IF(RTD("tos.rtd",,BL$2,"."&amp;$A$43&amp;$AU$1&amp;"C"&amp;$A47)="N/A",0,RTD("tos.rtd",,BL$2,"."&amp;$A$43&amp;$AU$1&amp;"C"&amp;$A47)))</f>
        <v>1.2764901564215043E-2</v>
      </c>
      <c r="BM47" s="83">
        <f ca="1">IF($BP$1=1,EA47,-IF(RTD("tos.rtd",,BM$2,"."&amp;$A$43&amp;$AU$1&amp;"P"&amp;$A47)="N/A",0,RTD("tos.rtd",,BM$2,"."&amp;$A$43&amp;$AU$1&amp;"P"&amp;$A47)))</f>
        <v>-1.1767651259161684E-2</v>
      </c>
      <c r="BN47" s="83">
        <f ca="1">IF($BP$1=1,EB47,IF(RTD("tos.rtd",,BN$2,"."&amp;$A$43&amp;$AW$1&amp;"C"&amp;$A47)="N/A",0,RTD("tos.rtd",,BN$2,"."&amp;$A$43&amp;$AW$1&amp;"C"&amp;$A47)))</f>
        <v>1.0818240028352055E-2</v>
      </c>
      <c r="BO47" s="83">
        <f ca="1">IF($BP$1=1,EC47,-IF(RTD("tos.rtd",,BO$2,"."&amp;$A$43&amp;$AW$1&amp;"P"&amp;$A47)="N/A",0,RTD("tos.rtd",,BO$2,"."&amp;$A$43&amp;$AW$1&amp;"P"&amp;$A47)))</f>
        <v>-1.0709656834713432E-2</v>
      </c>
      <c r="BQ47" s="83">
        <f t="shared" ca="1" si="276"/>
        <v>10853059.028129639</v>
      </c>
      <c r="BR47" s="3" t="str">
        <f t="shared" ca="1" si="277"/>
        <v/>
      </c>
      <c r="BS47" s="83">
        <f t="shared" ca="1" si="278"/>
        <v>27005870.254765369</v>
      </c>
      <c r="BT47" s="3" t="str">
        <f t="shared" ca="1" si="279"/>
        <v/>
      </c>
      <c r="BU47" s="83">
        <f t="shared" ca="1" si="280"/>
        <v>133238899.48471361</v>
      </c>
      <c r="BV47" s="83"/>
      <c r="BX47" s="83">
        <f t="shared" ca="1" si="281"/>
        <v>212545.7110986542</v>
      </c>
      <c r="BY47" s="83" t="str">
        <f t="shared" ref="BY47:CC79" ca="1" si="292">IF(AND(BX47&lt;0,BX46&gt;0), "Cruce -", IF(AND(BX47&gt;0,BX46&lt;0),"Cruce +", ""))</f>
        <v/>
      </c>
      <c r="BZ47" s="83">
        <f t="shared" ca="1" si="282"/>
        <v>11667141.44016533</v>
      </c>
      <c r="CA47" s="83" t="str">
        <f t="shared" ca="1" si="292"/>
        <v/>
      </c>
      <c r="CB47" s="83">
        <f t="shared" ca="1" si="283"/>
        <v>14994870.555487204</v>
      </c>
      <c r="CC47" s="83" t="str">
        <f t="shared" ca="1" si="292"/>
        <v/>
      </c>
      <c r="CD47" s="83">
        <f>IF(RTD("tos.rtd",,CD$43,"."&amp;$A$43&amp;$AS$42&amp;"C"&amp;$A47)="N/A",0,RTD("tos.rtd",,CD$43,"."&amp;$A$43&amp;$AS$42&amp;"C"&amp;$A47))</f>
        <v>0</v>
      </c>
      <c r="CE47" s="83">
        <f>-IF(RTD("tos.rtd",,CE$43,"."&amp;$A$43&amp;$AS$42&amp;"P"&amp;$A47)="N/A",0,RTD("tos.rtd",,CE$43,"."&amp;$A$43&amp;$AS$42&amp;"P"&amp;$A47))</f>
        <v>0.95</v>
      </c>
      <c r="CF47" s="83">
        <f>IF(RTD("tos.rtd",,CF$2,"."&amp;$A$43&amp;$AU$1&amp;"C"&amp;$A47)="N/A",0,RTD("tos.rtd",,CF$2,"."&amp;$A$43&amp;$AU$1&amp;"C"&amp;$A47))</f>
        <v>0.06</v>
      </c>
      <c r="CG47" s="83">
        <f>-IF(RTD("tos.rtd",,CG$2,"."&amp;$A$43&amp;$AU$1&amp;"P"&amp;$A47)="N/A",0,RTD("tos.rtd",,CG$2,"."&amp;$A$43&amp;$AU$1&amp;"P"&amp;$A47))</f>
        <v>0.95</v>
      </c>
      <c r="CH47" s="83">
        <f>IF(RTD("tos.rtd",,CH$2,"."&amp;$A$43&amp;$AW$1&amp;"C"&amp;$A47)="N/A",0,RTD("tos.rtd",,CH$2,"."&amp;$A$43&amp;$AW$1&amp;"C"&amp;$A47))</f>
        <v>0.17</v>
      </c>
      <c r="CI47" s="83">
        <f>-IF(RTD("tos.rtd",,CI$2,"."&amp;$A$43&amp;$AW$1&amp;"P"&amp;$A47)="N/A",0,RTD("tos.rtd",,CI$2,"."&amp;$A$43&amp;$AW$1&amp;"P"&amp;$A47))</f>
        <v>0.84</v>
      </c>
      <c r="CK47" s="83">
        <f t="shared" si="284"/>
        <v>-1709.9999999999998</v>
      </c>
      <c r="CL47" s="83"/>
      <c r="CM47" s="83">
        <f t="shared" si="285"/>
        <v>41506</v>
      </c>
      <c r="CN47" s="83"/>
      <c r="CO47" s="83">
        <f t="shared" si="286"/>
        <v>712317</v>
      </c>
      <c r="CP47" s="83">
        <f t="shared" si="233"/>
        <v>752113</v>
      </c>
      <c r="CQ47" s="83">
        <f t="shared" si="247"/>
        <v>150</v>
      </c>
      <c r="CR47" s="83"/>
      <c r="CS47" s="83">
        <f t="shared" si="248"/>
        <v>3931</v>
      </c>
      <c r="CT47" s="83"/>
      <c r="CU47" s="83">
        <f t="shared" si="249"/>
        <v>5975</v>
      </c>
      <c r="CV47" s="83"/>
      <c r="CW47" s="83">
        <f t="shared" ca="1" si="250"/>
        <v>171097828.76760861</v>
      </c>
      <c r="CY47" s="83">
        <f t="shared" ca="1" si="251"/>
        <v>26874557.70675119</v>
      </c>
      <c r="CZ47" s="70" t="str">
        <f t="shared" ref="CZ47:CZ79" ca="1" si="293">IF(AND(CY47&lt;0,CY46&gt;0), "Cruce -", IF(AND(CY47&gt;0,CY46&lt;0),"Cruce +", ""))</f>
        <v/>
      </c>
      <c r="DA47" s="83">
        <f>IF(RTD("tos.rtd",,DA$43,"."&amp;$A$43&amp;$AS$42&amp;"C"&amp;$A47)="N/A",0,RTD("tos.rtd",,DA$43,"."&amp;$A$43&amp;$AS$42&amp;"C"&amp;$A47))</f>
        <v>0.01</v>
      </c>
      <c r="DB47" s="83">
        <f>IF(RTD("tos.rtd",,DB$43,"."&amp;$A$43&amp;$AS$42&amp;"P"&amp;$A47)="N/A",0,RTD("tos.rtd",,DB$43,"."&amp;$A$43&amp;$AS$42&amp;"P"&amp;$A47))</f>
        <v>16.5</v>
      </c>
      <c r="DC47" s="83">
        <f>IF(RTD("tos.rtd",,DC$43,"."&amp;$A$43&amp;$AS$42&amp;"C"&amp;$A47)="N/A",0,RTD("tos.rtd",,DC$43,"."&amp;$A$43&amp;$AS$42&amp;"C"&amp;$A47))</f>
        <v>0.01</v>
      </c>
      <c r="DD47" s="83">
        <f>IF(RTD("tos.rtd",,DD$43,"."&amp;$A$43&amp;$AS$42&amp;"P"&amp;$A47)="N/A",0,RTD("tos.rtd",,DD$43,"."&amp;$A$43&amp;$AS$42&amp;"P"&amp;$A47))</f>
        <v>18.670000000000002</v>
      </c>
      <c r="DE47" s="83">
        <f>IF(RTD("tos.rtd",,DE$43,"."&amp;$A$43&amp;$AS$42&amp;"C"&amp;$A47)="N/A",0,RTD("tos.rtd",,DE$43,"."&amp;$A$43&amp;$AS$42&amp;"C"&amp;$A47))</f>
        <v>0</v>
      </c>
      <c r="DF47" s="83">
        <f>IF(RTD("tos.rtd",,DF$43,"."&amp;$A$43&amp;$AS$42&amp;"P"&amp;$A47)="N/A",0,RTD("tos.rtd",,DF$43,"."&amp;$A$43&amp;$AS$42&amp;"P"&amp;$A47))</f>
        <v>18.3</v>
      </c>
      <c r="DG47" s="86">
        <f t="shared" si="287"/>
        <v>18.480000000000018</v>
      </c>
      <c r="DH47" s="83">
        <f t="shared" si="252"/>
        <v>0</v>
      </c>
      <c r="DI47" s="83">
        <f t="shared" si="253"/>
        <v>0</v>
      </c>
      <c r="DJ47" s="83">
        <f t="shared" si="254"/>
        <v>0</v>
      </c>
      <c r="DK47" s="83">
        <f t="shared" si="255"/>
        <v>0</v>
      </c>
      <c r="DL47" s="83">
        <f t="shared" si="256"/>
        <v>0</v>
      </c>
      <c r="DM47" s="83">
        <f t="shared" si="257"/>
        <v>0</v>
      </c>
      <c r="DN47" s="64" t="str">
        <f t="shared" si="258"/>
        <v>UNKNOWN</v>
      </c>
      <c r="DO47" s="64" t="str">
        <f t="shared" si="259"/>
        <v>UNKNOWN</v>
      </c>
      <c r="DP47" s="83">
        <f t="shared" si="260"/>
        <v>0</v>
      </c>
      <c r="DQ47" s="83">
        <f t="shared" si="261"/>
        <v>0</v>
      </c>
      <c r="DR47" s="83">
        <f t="shared" ca="1" si="262"/>
        <v>0</v>
      </c>
      <c r="DS47" s="83">
        <f t="shared" si="263"/>
        <v>0</v>
      </c>
      <c r="DT47" s="83">
        <f t="shared" si="288"/>
        <v>0</v>
      </c>
      <c r="DU47" s="83">
        <f t="shared" si="289"/>
        <v>0</v>
      </c>
      <c r="DV47" s="83">
        <f t="shared" si="264"/>
        <v>288</v>
      </c>
      <c r="DW47" s="83">
        <f t="shared" si="265"/>
        <v>-17</v>
      </c>
      <c r="DX47" s="83">
        <f ca="1">(EXP(-POWER((LN($A$44/$A47)+($EC$1+POWER($EE47,2)/2)*($EM$1/$DY$1))/($EE47*SQRT($EM$1/$DY$1)),2)/2)/SQRT(2*PI())/($A$44*$EE47*SQRT($EM$1/$DY$1)))</f>
        <v>9.5724088641061748E-3</v>
      </c>
      <c r="DY47" s="83">
        <f ca="1">-(EXP(-POWER((LN($A$44/$A47)+($EC$1+POWER($EF47,2)/2)*($EM$1/$DY$1))/($EF47*SQRT($EM$1/$DY$1)),2)/2)/SQRT(2*PI())/($A$44*$EF47*SQRT($EM$1/$DY$1)))</f>
        <v>-1.3334501723692514E-2</v>
      </c>
      <c r="DZ47" s="83">
        <f ca="1">(EXP(-POWER((LN($A$44/$A47)+($EC$1+POWER($EG47,2)/2)*($EO$1/$DY$1))/($EG47*SQRT($EO$1/$DY$1)),2)/2)/SQRT(2*PI())/($A$44*$EG47*SQRT($EO$1/$DY$1)))</f>
        <v>1.2764901564215043E-2</v>
      </c>
      <c r="EA47" s="83">
        <f ca="1">-(EXP(-POWER((LN($A$44/$A47)+($EC$1+POWER($EH47,2)/2)*($EO$1/$DY$1))/($EH47*SQRT($EO$1/$DY$1)),2)/2)/SQRT(2*PI())/($A$44*$EH47*SQRT($EO$1/$DY$1)))</f>
        <v>-1.1767651259161684E-2</v>
      </c>
      <c r="EB47" s="83">
        <f ca="1">(EXP(-POWER((LN($A$44/$A47)+($EC$1+POWER($EI47,2)/2)*($EO$1/$DY$1))/($EI47*SQRT($EO$1/$DY$1)),2)/2)/SQRT(2*PI())/($A$44*$EI47*SQRT($EO$1/$DY$1)))</f>
        <v>1.0818240028352055E-2</v>
      </c>
      <c r="EC47" s="83">
        <f ca="1">-(EXP(-POWER((LN($A$44/$A47)+($EC$1+POWER($EJ47,2)/2)*($EO$1/$DY$1))/($EJ47*SQRT($EO$1/$DY$1)),2)/2)/SQRT(2*PI())/($A$44*$EJ47*SQRT($EO$1/$DY$1)))</f>
        <v>-1.0709656834713432E-2</v>
      </c>
      <c r="EE47" s="84">
        <f t="shared" si="266"/>
        <v>1.78</v>
      </c>
      <c r="EF47" s="84">
        <f t="shared" si="267"/>
        <v>2.5556999999999999</v>
      </c>
      <c r="EG47" s="84">
        <f t="shared" si="268"/>
        <v>0.26960000000000001</v>
      </c>
      <c r="EH47" s="84">
        <f t="shared" si="269"/>
        <v>0.24440000000000001</v>
      </c>
      <c r="EI47" s="84">
        <f t="shared" si="270"/>
        <v>0.22739999999999999</v>
      </c>
      <c r="EJ47" s="84">
        <f t="shared" si="271"/>
        <v>0.22570000000000001</v>
      </c>
      <c r="EL47" s="83" t="str">
        <f>RTD("tos.rtd",,EL$43,"."&amp;$A$43&amp;$AS$42&amp;"C"&amp;$A47)</f>
        <v>178.00%</v>
      </c>
      <c r="EM47" s="83" t="str">
        <f>RTD("tos.rtd",,EM$43,"."&amp;$A$43&amp;$AS$42&amp;"P"&amp;$A47)</f>
        <v>255.57%</v>
      </c>
      <c r="EN47" s="83" t="str">
        <f>RTD("tos.rtd",,EN$2,"."&amp;$A$43&amp;$AU$1&amp;"C"&amp;$A47)</f>
        <v>26.96%</v>
      </c>
      <c r="EO47" s="83" t="str">
        <f>RTD("tos.rtd",,EO$2,"."&amp;$A$43&amp;$AU$1&amp;"P"&amp;$A47)</f>
        <v>24.44%</v>
      </c>
      <c r="EP47" s="83" t="str">
        <f>RTD("tos.rtd",,EP$2,"."&amp;$A$43&amp;$AW$1&amp;"C"&amp;$A47)</f>
        <v>22.74%</v>
      </c>
      <c r="EQ47" s="83" t="str">
        <f>RTD("tos.rtd",,EQ$2,"."&amp;$A$43&amp;$AW$1&amp;"P"&amp;$A47)</f>
        <v>22.57%</v>
      </c>
      <c r="ES47" s="63" t="str">
        <f t="shared" si="272"/>
        <v>500,271.00</v>
      </c>
      <c r="ET47" s="64" t="str">
        <f t="shared" ca="1" si="273"/>
        <v>500,26874.56</v>
      </c>
      <c r="EU47" s="67">
        <v>562.73</v>
      </c>
      <c r="EV47" s="67" t="s">
        <v>395</v>
      </c>
      <c r="EW47" s="67">
        <v>484.26</v>
      </c>
      <c r="EX47" s="67" t="s">
        <v>396</v>
      </c>
      <c r="EY47" s="67">
        <v>5640.5</v>
      </c>
      <c r="EZ47" s="67" t="s">
        <v>397</v>
      </c>
      <c r="FA47" s="67">
        <v>19890.5</v>
      </c>
      <c r="FB47" s="67" t="s">
        <v>398</v>
      </c>
      <c r="FC47" s="67" t="s">
        <v>399</v>
      </c>
      <c r="FD47" s="67" t="s">
        <v>400</v>
      </c>
      <c r="FE47" s="68" t="s">
        <v>401</v>
      </c>
      <c r="FF47" s="68" t="s">
        <v>402</v>
      </c>
    </row>
    <row r="48" spans="1:162" ht="13.5" thickBot="1" x14ac:dyDescent="0.25">
      <c r="A48" s="2">
        <f t="shared" si="290"/>
        <v>499</v>
      </c>
      <c r="B48" s="3">
        <f t="shared" si="239"/>
        <v>1469</v>
      </c>
      <c r="C48" s="3">
        <f t="shared" si="240"/>
        <v>774</v>
      </c>
      <c r="D48" s="3">
        <f t="shared" si="241"/>
        <v>145</v>
      </c>
      <c r="E48" s="3">
        <f t="shared" si="242"/>
        <v>2388</v>
      </c>
      <c r="F48" s="4">
        <f t="shared" ref="F48:F79" si="294">+$F$44/$A$44*A48</f>
        <v>20601.159868748964</v>
      </c>
      <c r="AM48" s="1">
        <v>1541</v>
      </c>
      <c r="AN48" s="1">
        <v>0</v>
      </c>
      <c r="AO48" s="1">
        <v>499</v>
      </c>
      <c r="AP48" s="1">
        <v>1541</v>
      </c>
      <c r="AQ48" s="1">
        <v>0</v>
      </c>
      <c r="AS48" s="6">
        <f>IF(RTD("tos.rtd",,AS$43,"."&amp;$A$43&amp;$AS$42&amp;"C"&amp;$A48)="N/A",0,RTD("tos.rtd",,AS$43,"."&amp;$A$43&amp;$AS$42&amp;"C"&amp;$A48))</f>
        <v>1469</v>
      </c>
      <c r="AT48" s="7">
        <f>-IF(RTD("tos.rtd",,AT$43,"."&amp;$A$43&amp;$AS$42&amp;"P"&amp;$A48)="N/A",0,RTD("tos.rtd",,AT$43,"."&amp;$A$43&amp;$AS$42&amp;"P"&amp;$A48))</f>
        <v>0</v>
      </c>
      <c r="AU48" s="6">
        <f>IF(RTD("tos.rtd",,AU$2,"."&amp;$A$43&amp;$AU$1&amp;"C"&amp;$A48)="N/A",0,RTD("tos.rtd",,AU$2,"."&amp;$A$43&amp;$AU$1&amp;"C"&amp;$A48))</f>
        <v>769</v>
      </c>
      <c r="AV48" s="7">
        <f>-IF(RTD("tos.rtd",,AV$2,"."&amp;$A$43&amp;$AU$1&amp;"P"&amp;$A48)="N/A",0,RTD("tos.rtd",,AV$2,"."&amp;$A$43&amp;$AU$1&amp;"P"&amp;$A48))</f>
        <v>-5</v>
      </c>
      <c r="AW48" s="6">
        <f>IF(RTD("tos.rtd",,AW$2,"."&amp;$A$43&amp;$AW$1&amp;"C"&amp;$A48)="N/A",0,RTD("tos.rtd",,AW$2,"."&amp;$A$43&amp;$AW$1&amp;"C"&amp;$A48))</f>
        <v>145</v>
      </c>
      <c r="AX48" s="7">
        <f>-IF(RTD("tos.rtd",,AX$2,"."&amp;$A$43&amp;$AW$1&amp;"P"&amp;$A48)="N/A",0,RTD("tos.rtd",,AX$2,"."&amp;$A$43&amp;$AW$1&amp;"P"&amp;$A48))</f>
        <v>0</v>
      </c>
      <c r="AY48" s="7">
        <f t="shared" si="274"/>
        <v>2378</v>
      </c>
      <c r="AZ48" s="8">
        <f t="shared" si="243"/>
        <v>499</v>
      </c>
      <c r="BA48" s="6">
        <f>IF(RTD("tos.rtd",,BA$43,"."&amp;$A$43&amp;$AS$42&amp;"C"&amp;$A48)="N/A",0,RTD("tos.rtd",,BA$43,"."&amp;$A$43&amp;$AS$42&amp;"C"&amp;$A48))</f>
        <v>1541</v>
      </c>
      <c r="BB48" s="7">
        <f>-IF(RTD("tos.rtd",,BB$43,"."&amp;$A$43&amp;$AS$42&amp;"P"&amp;$A48)="N/A",0,RTD("tos.rtd",,BB$43,"."&amp;$A$43&amp;$AS$42&amp;"P"&amp;$A48))</f>
        <v>0</v>
      </c>
      <c r="BC48" s="6">
        <f>IF(RTD("tos.rtd",,BC$2,"."&amp;$A$43&amp;$AU$1&amp;"C"&amp;$A48)="N/A",0,RTD("tos.rtd",,BC$2,"."&amp;$A$43&amp;$AU$1&amp;"C"&amp;$A48))</f>
        <v>326</v>
      </c>
      <c r="BD48" s="7">
        <f>-IF(RTD("tos.rtd",,BD$2,"."&amp;$A$43&amp;$AU$1&amp;"P"&amp;$A48)="N/A",0,RTD("tos.rtd",,BD$2,"."&amp;$A$43&amp;$AU$1&amp;"P"&amp;$A48))</f>
        <v>0</v>
      </c>
      <c r="BE48" s="6">
        <f>IF(RTD("tos.rtd",,BE$2,"."&amp;$A$43&amp;$AW$1&amp;"C"&amp;$A48)="N/A",0,RTD("tos.rtd",,BE$2,"."&amp;$A$43&amp;$AW$1&amp;"C"&amp;$A48))</f>
        <v>425</v>
      </c>
      <c r="BF48" s="7">
        <f>-IF(RTD("tos.rtd",,BF$2,"."&amp;$A$43&amp;$AW$1&amp;"P"&amp;$A48)="N/A",0,RTD("tos.rtd",,BF$2,"."&amp;$A$43&amp;$AW$1&amp;"P"&amp;$A48))</f>
        <v>-1</v>
      </c>
      <c r="BG48" s="32">
        <f ca="1">+Hoja2!Y49</f>
        <v>1023</v>
      </c>
      <c r="BH48" s="7">
        <f t="shared" ca="1" si="275"/>
        <v>3314</v>
      </c>
      <c r="BI48" s="8" t="str">
        <f t="shared" ca="1" si="291"/>
        <v/>
      </c>
      <c r="BJ48" s="83">
        <f ca="1">IF($BP$1=1,DX48,IF(RTD("tos.rtd",,BJ$43,"."&amp;$A$43&amp;$AS$42&amp;"C"&amp;$A48)="N/A",0,RTD("tos.rtd",,BJ$43,"."&amp;$A$43&amp;$AS$42&amp;"C"&amp;$A48)))</f>
        <v>1.019099747171049E-2</v>
      </c>
      <c r="BK48" s="83">
        <f ca="1">IF($BP$1=1,DY48,-IF(RTD("tos.rtd",,BK$43,"."&amp;$A$43&amp;$AS$42&amp;"P"&amp;$A48)="N/A",0,RTD("tos.rtd",,BK$43,"."&amp;$A$43&amp;$AS$42&amp;"P"&amp;$A48)))</f>
        <v>-1.4066705182925788E-2</v>
      </c>
      <c r="BL48" s="83">
        <f ca="1">IF($BP$1=1,DZ48,IF(RTD("tos.rtd",,BL$2,"."&amp;$A$43&amp;$AU$1&amp;"C"&amp;$A48)="N/A",0,RTD("tos.rtd",,BL$2,"."&amp;$A$43&amp;$AU$1&amp;"C"&amp;$A48)))</f>
        <v>1.3900246330346927E-2</v>
      </c>
      <c r="BM48" s="83">
        <f ca="1">IF($BP$1=1,EA48,-IF(RTD("tos.rtd",,BM$2,"."&amp;$A$43&amp;$AU$1&amp;"P"&amp;$A48)="N/A",0,RTD("tos.rtd",,BM$2,"."&amp;$A$43&amp;$AU$1&amp;"P"&amp;$A48)))</f>
        <v>-1.1446862436281898E-2</v>
      </c>
      <c r="BN48" s="83">
        <f ca="1">IF($BP$1=1,EB48,IF(RTD("tos.rtd",,BN$2,"."&amp;$A$43&amp;$AW$1&amp;"C"&amp;$A48)="N/A",0,RTD("tos.rtd",,BN$2,"."&amp;$A$43&amp;$AW$1&amp;"C"&amp;$A48)))</f>
        <v>1.2255074221466763E-2</v>
      </c>
      <c r="BO48" s="83">
        <f ca="1">IF($BP$1=1,EC48,-IF(RTD("tos.rtd",,BO$2,"."&amp;$A$43&amp;$AW$1&amp;"P"&amp;$A48)="N/A",0,RTD("tos.rtd",,BO$2,"."&amp;$A$43&amp;$AW$1&amp;"P"&amp;$A48)))</f>
        <v>-1.2936649448682532E-2</v>
      </c>
      <c r="BQ48" s="83">
        <f t="shared" ca="1" si="276"/>
        <v>3471100.197355588</v>
      </c>
      <c r="BR48" s="3" t="str">
        <f t="shared" ca="1" si="277"/>
        <v/>
      </c>
      <c r="BS48" s="83">
        <f t="shared" ca="1" si="278"/>
        <v>2465164.3578182743</v>
      </c>
      <c r="BT48" s="3" t="str">
        <f t="shared" ca="1" si="279"/>
        <v/>
      </c>
      <c r="BU48" s="83">
        <f t="shared" ca="1" si="280"/>
        <v>412014.60276274115</v>
      </c>
      <c r="BV48" s="83"/>
      <c r="BX48" s="83">
        <f t="shared" ca="1" si="281"/>
        <v>3641229.0021272716</v>
      </c>
      <c r="BY48" s="83" t="str">
        <f t="shared" ca="1" si="292"/>
        <v/>
      </c>
      <c r="BZ48" s="83">
        <f t="shared" ca="1" si="282"/>
        <v>1050675.8675621324</v>
      </c>
      <c r="CA48" s="83" t="str">
        <f t="shared" ca="1" si="292"/>
        <v/>
      </c>
      <c r="CB48" s="83">
        <f t="shared" ca="1" si="283"/>
        <v>1204629.4970170027</v>
      </c>
      <c r="CC48" s="83" t="str">
        <f t="shared" ca="1" si="292"/>
        <v/>
      </c>
      <c r="CD48" s="83">
        <f>IF(RTD("tos.rtd",,CD$43,"."&amp;$A$43&amp;$AS$42&amp;"C"&amp;$A48)="N/A",0,RTD("tos.rtd",,CD$43,"."&amp;$A$43&amp;$AS$42&amp;"C"&amp;$A48))</f>
        <v>0</v>
      </c>
      <c r="CE48" s="83">
        <f>-IF(RTD("tos.rtd",,CE$43,"."&amp;$A$43&amp;$AS$42&amp;"P"&amp;$A48)="N/A",0,RTD("tos.rtd",,CE$43,"."&amp;$A$43&amp;$AS$42&amp;"P"&amp;$A48))</f>
        <v>0.95</v>
      </c>
      <c r="CF48" s="83">
        <f>IF(RTD("tos.rtd",,CF$2,"."&amp;$A$43&amp;$AU$1&amp;"C"&amp;$A48)="N/A",0,RTD("tos.rtd",,CF$2,"."&amp;$A$43&amp;$AU$1&amp;"C"&amp;$A48))</f>
        <v>0.08</v>
      </c>
      <c r="CG48" s="83">
        <f>-IF(RTD("tos.rtd",,CG$2,"."&amp;$A$43&amp;$AU$1&amp;"P"&amp;$A48)="N/A",0,RTD("tos.rtd",,CG$2,"."&amp;$A$43&amp;$AU$1&amp;"P"&amp;$A48))</f>
        <v>0.96</v>
      </c>
      <c r="CH48" s="83">
        <f>IF(RTD("tos.rtd",,CH$2,"."&amp;$A$43&amp;$AW$1&amp;"C"&amp;$A48)="N/A",0,RTD("tos.rtd",,CH$2,"."&amp;$A$43&amp;$AW$1&amp;"C"&amp;$A48))</f>
        <v>0.18</v>
      </c>
      <c r="CI48" s="83">
        <f>-IF(RTD("tos.rtd",,CI$2,"."&amp;$A$43&amp;$AW$1&amp;"P"&amp;$A48)="N/A",0,RTD("tos.rtd",,CI$2,"."&amp;$A$43&amp;$AW$1&amp;"P"&amp;$A48))</f>
        <v>0.81</v>
      </c>
      <c r="CK48" s="83">
        <f t="shared" si="284"/>
        <v>0</v>
      </c>
      <c r="CL48" s="83"/>
      <c r="CM48" s="83">
        <f t="shared" si="285"/>
        <v>5672</v>
      </c>
      <c r="CN48" s="83"/>
      <c r="CO48" s="83">
        <f t="shared" si="286"/>
        <v>2610</v>
      </c>
      <c r="CP48" s="83">
        <f t="shared" si="233"/>
        <v>8282</v>
      </c>
      <c r="CQ48" s="83">
        <f t="shared" si="247"/>
        <v>1541</v>
      </c>
      <c r="CR48" s="83"/>
      <c r="CS48" s="83">
        <f t="shared" si="248"/>
        <v>326</v>
      </c>
      <c r="CT48" s="83"/>
      <c r="CU48" s="83">
        <f t="shared" si="249"/>
        <v>424</v>
      </c>
      <c r="CV48" s="83"/>
      <c r="CW48" s="83">
        <f t="shared" ca="1" si="250"/>
        <v>6348279.1579366038</v>
      </c>
      <c r="CY48" s="83">
        <f t="shared" ca="1" si="251"/>
        <v>5896534.3667064067</v>
      </c>
      <c r="CZ48" s="70" t="str">
        <f t="shared" ca="1" si="293"/>
        <v/>
      </c>
      <c r="DA48" s="83">
        <f>IF(RTD("tos.rtd",,DA$43,"."&amp;$A$43&amp;$AS$42&amp;"C"&amp;$A48)="N/A",0,RTD("tos.rtd",,DA$43,"."&amp;$A$43&amp;$AS$42&amp;"C"&amp;$A48))</f>
        <v>0.01</v>
      </c>
      <c r="DB48" s="83">
        <f>IF(RTD("tos.rtd",,DB$43,"."&amp;$A$43&amp;$AS$42&amp;"P"&amp;$A48)="N/A",0,RTD("tos.rtd",,DB$43,"."&amp;$A$43&amp;$AS$42&amp;"P"&amp;$A48))</f>
        <v>12.08</v>
      </c>
      <c r="DC48" s="83">
        <f>IF(RTD("tos.rtd",,DC$43,"."&amp;$A$43&amp;$AS$42&amp;"C"&amp;$A48)="N/A",0,RTD("tos.rtd",,DC$43,"."&amp;$A$43&amp;$AS$42&amp;"C"&amp;$A48))</f>
        <v>0.01</v>
      </c>
      <c r="DD48" s="83">
        <f>IF(RTD("tos.rtd",,DD$43,"."&amp;$A$43&amp;$AS$42&amp;"P"&amp;$A48)="N/A",0,RTD("tos.rtd",,DD$43,"."&amp;$A$43&amp;$AS$42&amp;"P"&amp;$A48))</f>
        <v>17.670000000000002</v>
      </c>
      <c r="DE48" s="83">
        <f>IF(RTD("tos.rtd",,DE$43,"."&amp;$A$43&amp;$AS$42&amp;"C"&amp;$A48)="N/A",0,RTD("tos.rtd",,DE$43,"."&amp;$A$43&amp;$AS$42&amp;"C"&amp;$A48))</f>
        <v>0</v>
      </c>
      <c r="DF48" s="83">
        <f>IF(RTD("tos.rtd",,DF$43,"."&amp;$A$43&amp;$AS$42&amp;"P"&amp;$A48)="N/A",0,RTD("tos.rtd",,DF$43,"."&amp;$A$43&amp;$AS$42&amp;"P"&amp;$A48))</f>
        <v>17.3</v>
      </c>
      <c r="DG48" s="86">
        <f t="shared" si="287"/>
        <v>17.480000000000018</v>
      </c>
      <c r="DH48" s="83">
        <f t="shared" si="252"/>
        <v>0</v>
      </c>
      <c r="DI48" s="83">
        <f t="shared" si="253"/>
        <v>0</v>
      </c>
      <c r="DJ48" s="83">
        <f t="shared" si="254"/>
        <v>0</v>
      </c>
      <c r="DK48" s="83">
        <f t="shared" si="255"/>
        <v>0</v>
      </c>
      <c r="DL48" s="83">
        <f t="shared" si="256"/>
        <v>0</v>
      </c>
      <c r="DM48" s="83">
        <f t="shared" si="257"/>
        <v>0</v>
      </c>
      <c r="DN48" s="64" t="str">
        <f t="shared" si="258"/>
        <v>UNKNOWN</v>
      </c>
      <c r="DO48" s="64" t="str">
        <f t="shared" si="259"/>
        <v>UNKNOWN</v>
      </c>
      <c r="DP48" s="83">
        <f t="shared" si="260"/>
        <v>0</v>
      </c>
      <c r="DQ48" s="83">
        <f t="shared" si="261"/>
        <v>0</v>
      </c>
      <c r="DR48" s="83">
        <f t="shared" ca="1" si="262"/>
        <v>0</v>
      </c>
      <c r="DS48" s="83">
        <f t="shared" si="263"/>
        <v>0</v>
      </c>
      <c r="DT48" s="83">
        <f t="shared" si="288"/>
        <v>0</v>
      </c>
      <c r="DU48" s="83">
        <f t="shared" si="289"/>
        <v>0</v>
      </c>
      <c r="DV48" s="83">
        <f t="shared" si="264"/>
        <v>1541</v>
      </c>
      <c r="DW48" s="83">
        <f t="shared" si="265"/>
        <v>0</v>
      </c>
      <c r="DX48" s="83">
        <f ca="1">(EXP(-POWER((LN($A$44/$A48)+($EC$1+POWER($EE48,2)/2)*($EM$1/$DY$1))/($EE48*SQRT($EM$1/$DY$1)),2)/2)/SQRT(2*PI())/($A$44*$EE48*SQRT($EM$1/$DY$1)))</f>
        <v>1.019099747171049E-2</v>
      </c>
      <c r="DY48" s="83">
        <f ca="1">-(EXP(-POWER((LN($A$44/$A48)+($EC$1+POWER($EF48,2)/2)*($EM$1/$DY$1))/($EF48*SQRT($EM$1/$DY$1)),2)/2)/SQRT(2*PI())/($A$44*$EF48*SQRT($EM$1/$DY$1)))</f>
        <v>-1.4066705182925788E-2</v>
      </c>
      <c r="DZ48" s="83">
        <f ca="1">(EXP(-POWER((LN($A$44/$A48)+($EC$1+POWER($EG48,2)/2)*($EO$1/$DY$1))/($EG48*SQRT($EO$1/$DY$1)),2)/2)/SQRT(2*PI())/($A$44*$EG48*SQRT($EO$1/$DY$1)))</f>
        <v>1.3900246330346927E-2</v>
      </c>
      <c r="EA48" s="83">
        <f ca="1">-(EXP(-POWER((LN($A$44/$A48)+($EC$1+POWER($EH48,2)/2)*($EO$1/$DY$1))/($EH48*SQRT($EO$1/$DY$1)),2)/2)/SQRT(2*PI())/($A$44*$EH48*SQRT($EO$1/$DY$1)))</f>
        <v>-1.1446862436281898E-2</v>
      </c>
      <c r="EB48" s="83">
        <f ca="1">(EXP(-POWER((LN($A$44/$A48)+($EC$1+POWER($EI48,2)/2)*($EO$1/$DY$1))/($EI48*SQRT($EO$1/$DY$1)),2)/2)/SQRT(2*PI())/($A$44*$EI48*SQRT($EO$1/$DY$1)))</f>
        <v>1.2255074221466763E-2</v>
      </c>
      <c r="EC48" s="83">
        <f ca="1">-(EXP(-POWER((LN($A$44/$A48)+($EC$1+POWER($EJ48,2)/2)*($EO$1/$DY$1))/($EJ48*SQRT($EO$1/$DY$1)),2)/2)/SQRT(2*PI())/($A$44*$EJ48*SQRT($EO$1/$DY$1)))</f>
        <v>-1.2936649448682532E-2</v>
      </c>
      <c r="EE48" s="84">
        <f t="shared" si="266"/>
        <v>1.6943999999999999</v>
      </c>
      <c r="EF48" s="84">
        <f t="shared" si="267"/>
        <v>2.4182999999999999</v>
      </c>
      <c r="EG48" s="84">
        <f t="shared" si="268"/>
        <v>0.26929999999999998</v>
      </c>
      <c r="EH48" s="84">
        <f t="shared" si="269"/>
        <v>0.2155</v>
      </c>
      <c r="EI48" s="84">
        <f t="shared" si="270"/>
        <v>0.22819999999999999</v>
      </c>
      <c r="EJ48" s="84">
        <f t="shared" si="271"/>
        <v>0.24149999999999999</v>
      </c>
      <c r="EL48" s="83" t="str">
        <f>RTD("tos.rtd",,EL$43,"."&amp;$A$43&amp;$AS$42&amp;"C"&amp;$A48)</f>
        <v>169.44%</v>
      </c>
      <c r="EM48" s="83" t="str">
        <f>RTD("tos.rtd",,EM$43,"."&amp;$A$43&amp;$AS$42&amp;"P"&amp;$A48)</f>
        <v>241.83%</v>
      </c>
      <c r="EN48" s="83" t="str">
        <f>RTD("tos.rtd",,EN$2,"."&amp;$A$43&amp;$AU$1&amp;"C"&amp;$A48)</f>
        <v>26.93%</v>
      </c>
      <c r="EO48" s="83" t="str">
        <f>RTD("tos.rtd",,EO$2,"."&amp;$A$43&amp;$AU$1&amp;"P"&amp;$A48)</f>
        <v>21.55%</v>
      </c>
      <c r="EP48" s="83" t="str">
        <f>RTD("tos.rtd",,EP$2,"."&amp;$A$43&amp;$AW$1&amp;"C"&amp;$A48)</f>
        <v>22.82%</v>
      </c>
      <c r="EQ48" s="83" t="str">
        <f>RTD("tos.rtd",,EQ$2,"."&amp;$A$43&amp;$AW$1&amp;"P"&amp;$A48)</f>
        <v>24.15%</v>
      </c>
      <c r="ES48" s="63" t="str">
        <f t="shared" si="272"/>
        <v>499,1541.00</v>
      </c>
      <c r="ET48" s="64" t="str">
        <f t="shared" ca="1" si="273"/>
        <v>499,5896.53</v>
      </c>
      <c r="EU48" s="67">
        <v>562.74</v>
      </c>
      <c r="EV48" s="67" t="s">
        <v>403</v>
      </c>
      <c r="EW48" s="67">
        <v>484.29</v>
      </c>
      <c r="EX48" s="67" t="s">
        <v>404</v>
      </c>
      <c r="EY48" s="67">
        <v>5641</v>
      </c>
      <c r="EZ48" s="67" t="s">
        <v>405</v>
      </c>
      <c r="FA48" s="67">
        <v>19891.75</v>
      </c>
      <c r="FB48" s="67" t="s">
        <v>406</v>
      </c>
      <c r="FC48" s="67" t="s">
        <v>407</v>
      </c>
      <c r="FD48" s="67" t="s">
        <v>408</v>
      </c>
      <c r="FE48" s="68" t="s">
        <v>409</v>
      </c>
      <c r="FF48" s="68" t="s">
        <v>410</v>
      </c>
    </row>
    <row r="49" spans="1:162" ht="13.5" thickBot="1" x14ac:dyDescent="0.25">
      <c r="A49" s="2">
        <f t="shared" si="290"/>
        <v>498</v>
      </c>
      <c r="B49" s="3">
        <f t="shared" ref="B49:B56" si="295">+IF($A$1="ABS",AS49-AT49,AS49+AT49)</f>
        <v>1054</v>
      </c>
      <c r="C49" s="3">
        <f t="shared" ref="C49:C56" si="296">+IF($A$1="ABS",AU49-AV49,AU49+AV49)</f>
        <v>1012</v>
      </c>
      <c r="D49" s="3">
        <f t="shared" ref="D49:D56" si="297">+IF($A$1="ABS",AW49-AX49,AW49+AX49)</f>
        <v>340</v>
      </c>
      <c r="E49" s="3">
        <f t="shared" ref="E49:E56" si="298">SUM(B49:D49)</f>
        <v>2406</v>
      </c>
      <c r="F49" s="4">
        <f t="shared" ref="F49:F56" si="299">+$F$44/$A$44*A49</f>
        <v>20559.874979232431</v>
      </c>
      <c r="AM49" s="1">
        <v>-845</v>
      </c>
      <c r="AN49" s="1">
        <v>0</v>
      </c>
      <c r="AO49" s="1">
        <v>498</v>
      </c>
      <c r="AP49" s="1">
        <v>2059</v>
      </c>
      <c r="AQ49" s="1">
        <v>-27</v>
      </c>
      <c r="AS49" s="6">
        <f>IF(RTD("tos.rtd",,AS$43,"."&amp;$A$43&amp;$AS$42&amp;"C"&amp;$A49)="N/A",0,RTD("tos.rtd",,AS$43,"."&amp;$A$43&amp;$AS$42&amp;"C"&amp;$A49))</f>
        <v>1013</v>
      </c>
      <c r="AT49" s="7">
        <f>-IF(RTD("tos.rtd",,AT$43,"."&amp;$A$43&amp;$AS$42&amp;"P"&amp;$A49)="N/A",0,RTD("tos.rtd",,AT$43,"."&amp;$A$43&amp;$AS$42&amp;"P"&amp;$A49))</f>
        <v>-41</v>
      </c>
      <c r="AU49" s="6">
        <f>IF(RTD("tos.rtd",,AU$2,"."&amp;$A$43&amp;$AU$1&amp;"C"&amp;$A49)="N/A",0,RTD("tos.rtd",,AU$2,"."&amp;$A$43&amp;$AU$1&amp;"C"&amp;$A49))</f>
        <v>951</v>
      </c>
      <c r="AV49" s="7">
        <f>-IF(RTD("tos.rtd",,AV$2,"."&amp;$A$43&amp;$AU$1&amp;"P"&amp;$A49)="N/A",0,RTD("tos.rtd",,AV$2,"."&amp;$A$43&amp;$AU$1&amp;"P"&amp;$A49))</f>
        <v>-61</v>
      </c>
      <c r="AW49" s="6">
        <f>IF(RTD("tos.rtd",,AW$2,"."&amp;$A$43&amp;$AW$1&amp;"C"&amp;$A49)="N/A",0,RTD("tos.rtd",,AW$2,"."&amp;$A$43&amp;$AW$1&amp;"C"&amp;$A49))</f>
        <v>340</v>
      </c>
      <c r="AX49" s="7">
        <f>-IF(RTD("tos.rtd",,AX$2,"."&amp;$A$43&amp;$AW$1&amp;"P"&amp;$A49)="N/A",0,RTD("tos.rtd",,AX$2,"."&amp;$A$43&amp;$AW$1&amp;"P"&amp;$A49))</f>
        <v>0</v>
      </c>
      <c r="AY49" s="7">
        <f t="shared" ref="AY49:AY56" si="300">SUM(AS49:AX49)</f>
        <v>2202</v>
      </c>
      <c r="AZ49" s="8">
        <f t="shared" si="243"/>
        <v>498</v>
      </c>
      <c r="BA49" s="6">
        <f>IF(RTD("tos.rtd",,BA$43,"."&amp;$A$43&amp;$AS$42&amp;"C"&amp;$A49)="N/A",0,RTD("tos.rtd",,BA$43,"."&amp;$A$43&amp;$AS$42&amp;"C"&amp;$A49))</f>
        <v>2059</v>
      </c>
      <c r="BB49" s="7">
        <f>-IF(RTD("tos.rtd",,BB$43,"."&amp;$A$43&amp;$AS$42&amp;"P"&amp;$A49)="N/A",0,RTD("tos.rtd",,BB$43,"."&amp;$A$43&amp;$AS$42&amp;"P"&amp;$A49))</f>
        <v>-27</v>
      </c>
      <c r="BC49" s="6">
        <f>IF(RTD("tos.rtd",,BC$2,"."&amp;$A$43&amp;$AU$1&amp;"C"&amp;$A49)="N/A",0,RTD("tos.rtd",,BC$2,"."&amp;$A$43&amp;$AU$1&amp;"C"&amp;$A49))</f>
        <v>591</v>
      </c>
      <c r="BD49" s="7">
        <f>-IF(RTD("tos.rtd",,BD$2,"."&amp;$A$43&amp;$AU$1&amp;"P"&amp;$A49)="N/A",0,RTD("tos.rtd",,BD$2,"."&amp;$A$43&amp;$AU$1&amp;"P"&amp;$A49))</f>
        <v>-52</v>
      </c>
      <c r="BE49" s="6">
        <f>IF(RTD("tos.rtd",,BE$2,"."&amp;$A$43&amp;$AW$1&amp;"C"&amp;$A49)="N/A",0,RTD("tos.rtd",,BE$2,"."&amp;$A$43&amp;$AW$1&amp;"C"&amp;$A49))</f>
        <v>1294</v>
      </c>
      <c r="BF49" s="7">
        <f>-IF(RTD("tos.rtd",,BF$2,"."&amp;$A$43&amp;$AW$1&amp;"P"&amp;$A49)="N/A",0,RTD("tos.rtd",,BF$2,"."&amp;$A$43&amp;$AW$1&amp;"P"&amp;$A49))</f>
        <v>-15</v>
      </c>
      <c r="BG49" s="32">
        <f ca="1">+Hoja2!Y50</f>
        <v>1531</v>
      </c>
      <c r="BH49" s="7">
        <f t="shared" ca="1" si="275"/>
        <v>5381</v>
      </c>
      <c r="BI49" s="8" t="str">
        <f t="shared" ca="1" si="291"/>
        <v/>
      </c>
      <c r="BJ49" s="83">
        <f ca="1">IF($BP$1=1,DX49,IF(RTD("tos.rtd",,BJ$43,"."&amp;$A$43&amp;$AS$42&amp;"C"&amp;$A49)="N/A",0,RTD("tos.rtd",,BJ$43,"."&amp;$A$43&amp;$AS$42&amp;"C"&amp;$A49)))</f>
        <v>1.0890817582712861E-2</v>
      </c>
      <c r="BK49" s="83">
        <f ca="1">IF($BP$1=1,DY49,-IF(RTD("tos.rtd",,BK$43,"."&amp;$A$43&amp;$AS$42&amp;"P"&amp;$A49)="N/A",0,RTD("tos.rtd",,BK$43,"."&amp;$A$43&amp;$AS$42&amp;"P"&amp;$A49)))</f>
        <v>-1.4888383534808498E-2</v>
      </c>
      <c r="BL49" s="83">
        <f ca="1">IF($BP$1=1,DZ49,IF(RTD("tos.rtd",,BL$2,"."&amp;$A$43&amp;$AU$1&amp;"C"&amp;$A49)="N/A",0,RTD("tos.rtd",,BL$2,"."&amp;$A$43&amp;$AU$1&amp;"C"&amp;$A49)))</f>
        <v>1.5070102105152732E-2</v>
      </c>
      <c r="BM49" s="83">
        <f ca="1">IF($BP$1=1,EA49,-IF(RTD("tos.rtd",,BM$2,"."&amp;$A$43&amp;$AU$1&amp;"P"&amp;$A49)="N/A",0,RTD("tos.rtd",,BM$2,"."&amp;$A$43&amp;$AU$1&amp;"P"&amp;$A49)))</f>
        <v>-1.3079587168333288E-2</v>
      </c>
      <c r="BN49" s="83">
        <f ca="1">IF($BP$1=1,EB49,IF(RTD("tos.rtd",,BN$2,"."&amp;$A$43&amp;$AW$1&amp;"C"&amp;$A49)="N/A",0,RTD("tos.rtd",,BN$2,"."&amp;$A$43&amp;$AW$1&amp;"C"&amp;$A49)))</f>
        <v>1.3784281949842599E-2</v>
      </c>
      <c r="BO49" s="83">
        <f ca="1">IF($BP$1=1,EC49,-IF(RTD("tos.rtd",,BO$2,"."&amp;$A$43&amp;$AW$1&amp;"P"&amp;$A49)="N/A",0,RTD("tos.rtd",,BO$2,"."&amp;$A$43&amp;$AW$1&amp;"P"&amp;$A49)))</f>
        <v>-1.432748995834998E-2</v>
      </c>
      <c r="BQ49" s="83">
        <f t="shared" ref="BQ49:BQ56" ca="1" si="301">+$A$44*$A$44*AS49*BJ49-$A$44*$A$44*AT49*BK49</f>
        <v>2416454.7457579207</v>
      </c>
      <c r="BR49" s="3" t="str">
        <f t="shared" ca="1" si="277"/>
        <v/>
      </c>
      <c r="BS49" s="83">
        <f t="shared" ref="BS49:BS56" ca="1" si="302">+$A$44*$A$44*AU49*BL49-$A$44*$A$44*AV49*BM49</f>
        <v>3137970.1578080165</v>
      </c>
      <c r="BT49" s="3" t="str">
        <f t="shared" ca="1" si="279"/>
        <v/>
      </c>
      <c r="BU49" s="83">
        <f t="shared" ref="BU49:BU56" ca="1" si="303">+$A$44*$A$44*AW49*BN49-$A$44*$A$44*AX49*BO49</f>
        <v>1086655.1071077869</v>
      </c>
      <c r="BV49" s="83"/>
      <c r="BX49" s="83">
        <f t="shared" ref="BX49:BX56" ca="1" si="304">+$A$44*$A$44*BA49*BJ49-$A$44*$A$44*BB49*BK49</f>
        <v>5106102.1883437932</v>
      </c>
      <c r="BY49" s="83" t="str">
        <f t="shared" ca="1" si="292"/>
        <v/>
      </c>
      <c r="BZ49" s="83">
        <f t="shared" ref="BZ49:BZ56" ca="1" si="305">+$A$44*$A$44*BC49*BL49-$A$44*$A$44*BD49*BM49</f>
        <v>1907360.4443804855</v>
      </c>
      <c r="CA49" s="83" t="str">
        <f t="shared" ca="1" si="292"/>
        <v/>
      </c>
      <c r="CB49" s="83">
        <f t="shared" ref="CB49:CB56" ca="1" si="306">+$A$44*$A$44*BE49*BN49-$A$44*$A$44*BF49*BO49</f>
        <v>4085851.5939451721</v>
      </c>
      <c r="CC49" s="83" t="str">
        <f t="shared" ca="1" si="292"/>
        <v/>
      </c>
      <c r="CD49" s="83">
        <f>IF(RTD("tos.rtd",,CD$43,"."&amp;$A$43&amp;$AS$42&amp;"C"&amp;$A49)="N/A",0,RTD("tos.rtd",,CD$43,"."&amp;$A$43&amp;$AS$42&amp;"C"&amp;$A49))</f>
        <v>0</v>
      </c>
      <c r="CE49" s="83">
        <f>-IF(RTD("tos.rtd",,CE$43,"."&amp;$A$43&amp;$AS$42&amp;"P"&amp;$A49)="N/A",0,RTD("tos.rtd",,CE$43,"."&amp;$A$43&amp;$AS$42&amp;"P"&amp;$A49))</f>
        <v>0.95</v>
      </c>
      <c r="CF49" s="83">
        <f>IF(RTD("tos.rtd",,CF$2,"."&amp;$A$43&amp;$AU$1&amp;"C"&amp;$A49)="N/A",0,RTD("tos.rtd",,CF$2,"."&amp;$A$43&amp;$AU$1&amp;"C"&amp;$A49))</f>
        <v>0.09</v>
      </c>
      <c r="CG49" s="83">
        <f>-IF(RTD("tos.rtd",,CG$2,"."&amp;$A$43&amp;$AU$1&amp;"P"&amp;$A49)="N/A",0,RTD("tos.rtd",,CG$2,"."&amp;$A$43&amp;$AU$1&amp;"P"&amp;$A49))</f>
        <v>0.95</v>
      </c>
      <c r="CH49" s="83">
        <f>IF(RTD("tos.rtd",,CH$2,"."&amp;$A$43&amp;$AW$1&amp;"C"&amp;$A49)="N/A",0,RTD("tos.rtd",,CH$2,"."&amp;$A$43&amp;$AW$1&amp;"C"&amp;$A49))</f>
        <v>0.2</v>
      </c>
      <c r="CI49" s="83">
        <f>-IF(RTD("tos.rtd",,CI$2,"."&amp;$A$43&amp;$AW$1&amp;"P"&amp;$A49)="N/A",0,RTD("tos.rtd",,CI$2,"."&amp;$A$43&amp;$AW$1&amp;"P"&amp;$A49))</f>
        <v>0.79</v>
      </c>
      <c r="CK49" s="83">
        <f t="shared" ref="CK49:CK56" si="307">+AS49*CD49*100+AT49*CE49*100</f>
        <v>-3894.9999999999995</v>
      </c>
      <c r="CL49" s="83"/>
      <c r="CM49" s="83">
        <f t="shared" ref="CM49:CM56" si="308">+AU49*CF49*100+AV49*CG49*100</f>
        <v>2764</v>
      </c>
      <c r="CN49" s="83"/>
      <c r="CO49" s="83">
        <f t="shared" ref="CO49:CO56" si="309">+AW49*CH49*100+AX49*CI49*100</f>
        <v>6800</v>
      </c>
      <c r="CP49" s="83">
        <f t="shared" ref="CP49:CP56" si="310">+CK49+CM49+CO49</f>
        <v>5669</v>
      </c>
      <c r="CQ49" s="83">
        <f t="shared" ref="CQ49:CQ56" si="311">+BA49+BB49</f>
        <v>2032</v>
      </c>
      <c r="CR49" s="83"/>
      <c r="CS49" s="83">
        <f t="shared" ref="CS49:CS56" si="312">+BC49+BD49</f>
        <v>539</v>
      </c>
      <c r="CT49" s="83"/>
      <c r="CU49" s="83">
        <f t="shared" ref="CU49:CU56" si="313">+BE49+BF49</f>
        <v>1279</v>
      </c>
      <c r="CV49" s="83"/>
      <c r="CW49" s="83">
        <f t="shared" ref="CW49:CW56" ca="1" si="314">+BQ49+BS49+BU49</f>
        <v>6641080.0106737241</v>
      </c>
      <c r="CY49" s="83">
        <f t="shared" ref="CY49:CY56" ca="1" si="315">+BX49+BZ49+CB49</f>
        <v>11099314.226669451</v>
      </c>
      <c r="CZ49" s="70" t="str">
        <f t="shared" ca="1" si="293"/>
        <v/>
      </c>
      <c r="DA49" s="83">
        <f>IF(RTD("tos.rtd",,DA$43,"."&amp;$A$43&amp;$AS$42&amp;"C"&amp;$A49)="N/A",0,RTD("tos.rtd",,DA$43,"."&amp;$A$43&amp;$AS$42&amp;"C"&amp;$A49))</f>
        <v>0.01</v>
      </c>
      <c r="DB49" s="83">
        <f>IF(RTD("tos.rtd",,DB$43,"."&amp;$A$43&amp;$AS$42&amp;"P"&amp;$A49)="N/A",0,RTD("tos.rtd",,DB$43,"."&amp;$A$43&amp;$AS$42&amp;"P"&amp;$A49))</f>
        <v>16.62</v>
      </c>
      <c r="DC49" s="83">
        <f>IF(RTD("tos.rtd",,DC$43,"."&amp;$A$43&amp;$AS$42&amp;"C"&amp;$A49)="N/A",0,RTD("tos.rtd",,DC$43,"."&amp;$A$43&amp;$AS$42&amp;"C"&amp;$A49))</f>
        <v>0.01</v>
      </c>
      <c r="DD49" s="83">
        <f>IF(RTD("tos.rtd",,DD$43,"."&amp;$A$43&amp;$AS$42&amp;"P"&amp;$A49)="N/A",0,RTD("tos.rtd",,DD$43,"."&amp;$A$43&amp;$AS$42&amp;"P"&amp;$A49))</f>
        <v>16.670000000000002</v>
      </c>
      <c r="DE49" s="83">
        <f>IF(RTD("tos.rtd",,DE$43,"."&amp;$A$43&amp;$AS$42&amp;"C"&amp;$A49)="N/A",0,RTD("tos.rtd",,DE$43,"."&amp;$A$43&amp;$AS$42&amp;"C"&amp;$A49))</f>
        <v>0</v>
      </c>
      <c r="DF49" s="83">
        <f>IF(RTD("tos.rtd",,DF$43,"."&amp;$A$43&amp;$AS$42&amp;"P"&amp;$A49)="N/A",0,RTD("tos.rtd",,DF$43,"."&amp;$A$43&amp;$AS$42&amp;"P"&amp;$A49))</f>
        <v>16.3</v>
      </c>
      <c r="DG49" s="86">
        <f t="shared" si="287"/>
        <v>16.480000000000018</v>
      </c>
      <c r="DH49" s="83">
        <f t="shared" ref="DH49:DH56" si="316">((DA49-DE49)/(DC49-DE49))*(BA49-AP49)</f>
        <v>0</v>
      </c>
      <c r="DI49" s="83">
        <f t="shared" ref="DI49:DI56" si="317">((DB49-DF49)/(DD49-DF49))*(BB49-AQ49)</f>
        <v>0</v>
      </c>
      <c r="DJ49" s="83">
        <f t="shared" ref="DJ49:DJ56" si="318">IF(DA49&gt;=(DE49+(DC49-DE49)*0.6),(BA49-AP49),IF(DA49&lt;=(DE49+(DC49-DE49)*0.4),-(BA49-AP49),0))</f>
        <v>0</v>
      </c>
      <c r="DK49" s="83">
        <f t="shared" si="255"/>
        <v>0</v>
      </c>
      <c r="DL49" s="83">
        <f t="shared" si="256"/>
        <v>0</v>
      </c>
      <c r="DM49" s="83">
        <f t="shared" si="257"/>
        <v>0</v>
      </c>
      <c r="DN49" s="64" t="str">
        <f t="shared" si="258"/>
        <v>UNKNOWN</v>
      </c>
      <c r="DO49" s="64" t="str">
        <f t="shared" si="259"/>
        <v>UNKNOWN</v>
      </c>
      <c r="DP49" s="83">
        <f t="shared" si="260"/>
        <v>0</v>
      </c>
      <c r="DQ49" s="83">
        <f t="shared" si="261"/>
        <v>0</v>
      </c>
      <c r="DR49" s="83">
        <f t="shared" ca="1" si="262"/>
        <v>0</v>
      </c>
      <c r="DS49" s="83">
        <f t="shared" si="263"/>
        <v>0</v>
      </c>
      <c r="DT49" s="83">
        <f t="shared" si="288"/>
        <v>0</v>
      </c>
      <c r="DU49" s="83">
        <f t="shared" si="289"/>
        <v>0</v>
      </c>
      <c r="DV49" s="83">
        <f t="shared" si="264"/>
        <v>-845</v>
      </c>
      <c r="DW49" s="83">
        <f t="shared" si="265"/>
        <v>0</v>
      </c>
      <c r="DX49" s="83">
        <f t="shared" ref="DX49:DX56" ca="1" si="319">(EXP(-POWER((LN($A$44/$A49)+($EC$1+POWER($EE49,2)/2)*($EM$1/$DY$1))/($EE49*SQRT($EM$1/$DY$1)),2)/2)/SQRT(2*PI())/($A$44*$EE49*SQRT($EM$1/$DY$1)))</f>
        <v>1.0890817582712861E-2</v>
      </c>
      <c r="DY49" s="83">
        <f t="shared" ref="DY49:DY56" ca="1" si="320">-(EXP(-POWER((LN($A$44/$A49)+($EC$1+POWER($EF49,2)/2)*($EM$1/$DY$1))/($EF49*SQRT($EM$1/$DY$1)),2)/2)/SQRT(2*PI())/($A$44*$EF49*SQRT($EM$1/$DY$1)))</f>
        <v>-1.4888383534808498E-2</v>
      </c>
      <c r="DZ49" s="83">
        <f t="shared" ref="DZ49:DZ56" ca="1" si="321">(EXP(-POWER((LN($A$44/$A49)+($EC$1+POWER($EG49,2)/2)*($EO$1/$DY$1))/($EG49*SQRT($EO$1/$DY$1)),2)/2)/SQRT(2*PI())/($A$44*$EG49*SQRT($EO$1/$DY$1)))</f>
        <v>1.5070102105152732E-2</v>
      </c>
      <c r="EA49" s="83">
        <f t="shared" ref="EA49:EA56" ca="1" si="322">-(EXP(-POWER((LN($A$44/$A49)+($EC$1+POWER($EH49,2)/2)*($EO$1/$DY$1))/($EH49*SQRT($EO$1/$DY$1)),2)/2)/SQRT(2*PI())/($A$44*$EH49*SQRT($EO$1/$DY$1)))</f>
        <v>-1.3079587168333288E-2</v>
      </c>
      <c r="EB49" s="83">
        <f t="shared" ref="EB49:EB56" ca="1" si="323">(EXP(-POWER((LN($A$44/$A49)+($EC$1+POWER($EI49,2)/2)*($EO$1/$DY$1))/($EI49*SQRT($EO$1/$DY$1)),2)/2)/SQRT(2*PI())/($A$44*$EI49*SQRT($EO$1/$DY$1)))</f>
        <v>1.3784281949842599E-2</v>
      </c>
      <c r="EC49" s="83">
        <f t="shared" ref="EC49:EC56" ca="1" si="324">-(EXP(-POWER((LN($A$44/$A49)+($EC$1+POWER($EJ49,2)/2)*($EO$1/$DY$1))/($EJ49*SQRT($EO$1/$DY$1)),2)/2)/SQRT(2*PI())/($A$44*$EJ49*SQRT($EO$1/$DY$1)))</f>
        <v>-1.432748995834998E-2</v>
      </c>
      <c r="EE49" s="84">
        <f t="shared" ref="EE49:EE56" si="325">IFERROR(VALUE(IF(OR(EL49="--",EL49="0.00%"),$EE$1,EL49)),$EE$1)</f>
        <v>1.6083000000000001</v>
      </c>
      <c r="EF49" s="84">
        <f t="shared" ref="EF49:EF56" si="326">IFERROR(VALUE(IF(OR(EM49="--",EM49="0.00%"),$EE$1,EM49)),$EE$1)</f>
        <v>2.2810999999999999</v>
      </c>
      <c r="EG49" s="84">
        <f t="shared" ref="EG49:EG56" si="327">IFERROR(VALUE(IF(OR(EN49="--",EN49="0.00%"),$EE$1,EN49)),$EE$1)</f>
        <v>0.26889999999999997</v>
      </c>
      <c r="EH49" s="84">
        <f t="shared" ref="EH49:EH56" si="328">IFERROR(VALUE(IF(OR(EO49="--",EO49="0.00%"),$EE$1,EO49)),$EE$1)</f>
        <v>0.2167</v>
      </c>
      <c r="EI49" s="84">
        <f t="shared" ref="EI49:EI56" si="329">IFERROR(VALUE(IF(OR(EP49="--",EP49="0.00%"),$EE$1,EP49)),$EE$1)</f>
        <v>0.2293</v>
      </c>
      <c r="EJ49" s="84">
        <f t="shared" ref="EJ49:EJ56" si="330">IFERROR(VALUE(IF(OR(EQ49="--",EQ49="0.00%"),$EE$1,EQ49)),$EE$1)</f>
        <v>0.24179999999999999</v>
      </c>
      <c r="EL49" s="83" t="str">
        <f>RTD("tos.rtd",,EL$43,"."&amp;$A$43&amp;$AS$42&amp;"C"&amp;$A49)</f>
        <v>160.83%</v>
      </c>
      <c r="EM49" s="83" t="str">
        <f>RTD("tos.rtd",,EM$43,"."&amp;$A$43&amp;$AS$42&amp;"P"&amp;$A49)</f>
        <v>228.11%</v>
      </c>
      <c r="EN49" s="83" t="str">
        <f>RTD("tos.rtd",,EN$2,"."&amp;$A$43&amp;$AU$1&amp;"C"&amp;$A49)</f>
        <v>26.89%</v>
      </c>
      <c r="EO49" s="83" t="str">
        <f>RTD("tos.rtd",,EO$2,"."&amp;$A$43&amp;$AU$1&amp;"P"&amp;$A49)</f>
        <v>21.67%</v>
      </c>
      <c r="EP49" s="83" t="str">
        <f>RTD("tos.rtd",,EP$2,"."&amp;$A$43&amp;$AW$1&amp;"C"&amp;$A49)</f>
        <v>22.93%</v>
      </c>
      <c r="EQ49" s="83" t="str">
        <f>RTD("tos.rtd",,EQ$2,"."&amp;$A$43&amp;$AW$1&amp;"P"&amp;$A49)</f>
        <v>24.18%</v>
      </c>
      <c r="ES49" s="63" t="str">
        <f t="shared" si="272"/>
        <v>498,-845.00</v>
      </c>
      <c r="ET49" s="64" t="str">
        <f t="shared" ca="1" si="273"/>
        <v>498,11099.31</v>
      </c>
      <c r="EU49" s="68">
        <v>562.78</v>
      </c>
      <c r="EV49" s="68" t="s">
        <v>411</v>
      </c>
      <c r="EW49" s="68">
        <v>484.3</v>
      </c>
      <c r="EX49" s="68" t="s">
        <v>412</v>
      </c>
      <c r="EY49" s="68">
        <v>5640.25</v>
      </c>
      <c r="EZ49" s="68" t="s">
        <v>413</v>
      </c>
      <c r="FA49" s="68">
        <v>19891.75</v>
      </c>
      <c r="FB49" s="68" t="s">
        <v>414</v>
      </c>
      <c r="FC49" s="68" t="s">
        <v>415</v>
      </c>
      <c r="FD49" s="68" t="s">
        <v>416</v>
      </c>
      <c r="FE49" s="68" t="s">
        <v>417</v>
      </c>
      <c r="FF49" s="68" t="s">
        <v>418</v>
      </c>
    </row>
    <row r="50" spans="1:162" ht="13.5" thickBot="1" x14ac:dyDescent="0.25">
      <c r="A50" s="2">
        <f t="shared" si="290"/>
        <v>497</v>
      </c>
      <c r="B50" s="3">
        <f t="shared" si="295"/>
        <v>1450</v>
      </c>
      <c r="C50" s="3">
        <f t="shared" si="296"/>
        <v>1093</v>
      </c>
      <c r="D50" s="3">
        <f t="shared" si="297"/>
        <v>118</v>
      </c>
      <c r="E50" s="3">
        <f t="shared" si="298"/>
        <v>2661</v>
      </c>
      <c r="F50" s="4">
        <f t="shared" si="299"/>
        <v>20518.590089715901</v>
      </c>
      <c r="AM50" s="1">
        <v>1056</v>
      </c>
      <c r="AN50" s="1">
        <v>2</v>
      </c>
      <c r="AO50" s="1">
        <v>497</v>
      </c>
      <c r="AP50" s="1">
        <v>1662</v>
      </c>
      <c r="AQ50" s="1">
        <v>-2</v>
      </c>
      <c r="AS50" s="6">
        <f>IF(RTD("tos.rtd",,AS$43,"."&amp;$A$43&amp;$AS$42&amp;"C"&amp;$A50)="N/A",0,RTD("tos.rtd",,AS$43,"."&amp;$A$43&amp;$AS$42&amp;"C"&amp;$A50))</f>
        <v>1446</v>
      </c>
      <c r="AT50" s="7">
        <f>-IF(RTD("tos.rtd",,AT$43,"."&amp;$A$43&amp;$AS$42&amp;"P"&amp;$A50)="N/A",0,RTD("tos.rtd",,AT$43,"."&amp;$A$43&amp;$AS$42&amp;"P"&amp;$A50))</f>
        <v>-4</v>
      </c>
      <c r="AU50" s="6">
        <f>IF(RTD("tos.rtd",,AU$2,"."&amp;$A$43&amp;$AU$1&amp;"C"&amp;$A50)="N/A",0,RTD("tos.rtd",,AU$2,"."&amp;$A$43&amp;$AU$1&amp;"C"&amp;$A50))</f>
        <v>1079</v>
      </c>
      <c r="AV50" s="7">
        <f>-IF(RTD("tos.rtd",,AV$2,"."&amp;$A$43&amp;$AU$1&amp;"P"&amp;$A50)="N/A",0,RTD("tos.rtd",,AV$2,"."&amp;$A$43&amp;$AU$1&amp;"P"&amp;$A50))</f>
        <v>-14</v>
      </c>
      <c r="AW50" s="6">
        <f>IF(RTD("tos.rtd",,AW$2,"."&amp;$A$43&amp;$AW$1&amp;"C"&amp;$A50)="N/A",0,RTD("tos.rtd",,AW$2,"."&amp;$A$43&amp;$AW$1&amp;"C"&amp;$A50))</f>
        <v>115</v>
      </c>
      <c r="AX50" s="7">
        <f>-IF(RTD("tos.rtd",,AX$2,"."&amp;$A$43&amp;$AW$1&amp;"P"&amp;$A50)="N/A",0,RTD("tos.rtd",,AX$2,"."&amp;$A$43&amp;$AW$1&amp;"P"&amp;$A50))</f>
        <v>-3</v>
      </c>
      <c r="AY50" s="7">
        <f t="shared" si="300"/>
        <v>2619</v>
      </c>
      <c r="AZ50" s="8">
        <f t="shared" si="243"/>
        <v>497</v>
      </c>
      <c r="BA50" s="6">
        <f>IF(RTD("tos.rtd",,BA$43,"."&amp;$A$43&amp;$AS$42&amp;"C"&amp;$A50)="N/A",0,RTD("tos.rtd",,BA$43,"."&amp;$A$43&amp;$AS$42&amp;"C"&amp;$A50))</f>
        <v>1662</v>
      </c>
      <c r="BB50" s="7">
        <f>-IF(RTD("tos.rtd",,BB$43,"."&amp;$A$43&amp;$AS$42&amp;"P"&amp;$A50)="N/A",0,RTD("tos.rtd",,BB$43,"."&amp;$A$43&amp;$AS$42&amp;"P"&amp;$A50))</f>
        <v>-2</v>
      </c>
      <c r="BC50" s="6">
        <f>IF(RTD("tos.rtd",,BC$2,"."&amp;$A$43&amp;$AU$1&amp;"C"&amp;$A50)="N/A",0,RTD("tos.rtd",,BC$2,"."&amp;$A$43&amp;$AU$1&amp;"C"&amp;$A50))</f>
        <v>310</v>
      </c>
      <c r="BD50" s="7">
        <f>-IF(RTD("tos.rtd",,BD$2,"."&amp;$A$43&amp;$AU$1&amp;"P"&amp;$A50)="N/A",0,RTD("tos.rtd",,BD$2,"."&amp;$A$43&amp;$AU$1&amp;"P"&amp;$A50))</f>
        <v>-3</v>
      </c>
      <c r="BE50" s="6">
        <f>IF(RTD("tos.rtd",,BE$2,"."&amp;$A$43&amp;$AW$1&amp;"C"&amp;$A50)="N/A",0,RTD("tos.rtd",,BE$2,"."&amp;$A$43&amp;$AW$1&amp;"C"&amp;$A50))</f>
        <v>462</v>
      </c>
      <c r="BF50" s="7">
        <f>-IF(RTD("tos.rtd",,BF$2,"."&amp;$A$43&amp;$AW$1&amp;"P"&amp;$A50)="N/A",0,RTD("tos.rtd",,BF$2,"."&amp;$A$43&amp;$AW$1&amp;"P"&amp;$A50))</f>
        <v>-2</v>
      </c>
      <c r="BG50" s="32">
        <f ca="1">+Hoja2!Y51</f>
        <v>1288</v>
      </c>
      <c r="BH50" s="7">
        <f t="shared" ca="1" si="275"/>
        <v>3715</v>
      </c>
      <c r="BI50" s="8" t="str">
        <f t="shared" ca="1" si="291"/>
        <v/>
      </c>
      <c r="BJ50" s="83">
        <f ca="1">IF($BP$1=1,DX50,IF(RTD("tos.rtd",,BJ$43,"."&amp;$A$43&amp;$AS$42&amp;"C"&amp;$A50)="N/A",0,RTD("tos.rtd",,BJ$43,"."&amp;$A$43&amp;$AS$42&amp;"C"&amp;$A50)))</f>
        <v>1.1686348478667476E-2</v>
      </c>
      <c r="BK50" s="83">
        <f ca="1">IF($BP$1=1,DY50,-IF(RTD("tos.rtd",,BK$43,"."&amp;$A$43&amp;$AS$42&amp;"P"&amp;$A50)="N/A",0,RTD("tos.rtd",,BK$43,"."&amp;$A$43&amp;$AS$42&amp;"P"&amp;$A50)))</f>
        <v>-1.5847845534295843E-2</v>
      </c>
      <c r="BL50" s="83">
        <f ca="1">IF($BP$1=1,DZ50,IF(RTD("tos.rtd",,BL$2,"."&amp;$A$43&amp;$AU$1&amp;"C"&amp;$A50)="N/A",0,RTD("tos.rtd",,BL$2,"."&amp;$A$43&amp;$AU$1&amp;"C"&amp;$A50)))</f>
        <v>1.6258808248341357E-2</v>
      </c>
      <c r="BM50" s="83">
        <f ca="1">IF($BP$1=1,EA50,-IF(RTD("tos.rtd",,BM$2,"."&amp;$A$43&amp;$AU$1&amp;"P"&amp;$A50)="N/A",0,RTD("tos.rtd",,BM$2,"."&amp;$A$43&amp;$AU$1&amp;"P"&amp;$A50)))</f>
        <v>-1.5073453451108264E-2</v>
      </c>
      <c r="BN50" s="83">
        <f ca="1">IF($BP$1=1,EB50,IF(RTD("tos.rtd",,BN$2,"."&amp;$A$43&amp;$AW$1&amp;"C"&amp;$A50)="N/A",0,RTD("tos.rtd",,BN$2,"."&amp;$A$43&amp;$AW$1&amp;"C"&amp;$A50)))</f>
        <v>1.5382177040459554E-2</v>
      </c>
      <c r="BO50" s="83">
        <f ca="1">IF($BP$1=1,EC50,-IF(RTD("tos.rtd",,BO$2,"."&amp;$A$43&amp;$AW$1&amp;"P"&amp;$A50)="N/A",0,RTD("tos.rtd",,BO$2,"."&amp;$A$43&amp;$AW$1&amp;"P"&amp;$A50)))</f>
        <v>-1.5735957802932646E-2</v>
      </c>
      <c r="BQ50" s="83">
        <f t="shared" ca="1" si="301"/>
        <v>3903404.4142746758</v>
      </c>
      <c r="BR50" s="3" t="str">
        <f t="shared" ca="1" si="277"/>
        <v/>
      </c>
      <c r="BS50" s="83">
        <f t="shared" ca="1" si="302"/>
        <v>4018676.0413701404</v>
      </c>
      <c r="BT50" s="3" t="str">
        <f t="shared" ca="1" si="279"/>
        <v/>
      </c>
      <c r="BU50" s="83">
        <f t="shared" ca="1" si="303"/>
        <v>399205.81338039681</v>
      </c>
      <c r="BV50" s="83"/>
      <c r="BX50" s="83">
        <f t="shared" ca="1" si="304"/>
        <v>4496030.1374931214</v>
      </c>
      <c r="BY50" s="83" t="str">
        <f t="shared" ca="1" si="292"/>
        <v/>
      </c>
      <c r="BZ50" s="83">
        <f t="shared" ca="1" si="305"/>
        <v>1158150.6086546115</v>
      </c>
      <c r="CA50" s="83" t="str">
        <f t="shared" ca="1" si="292"/>
        <v/>
      </c>
      <c r="CB50" s="83">
        <f t="shared" ca="1" si="306"/>
        <v>1640441.9525630558</v>
      </c>
      <c r="CC50" s="83" t="str">
        <f t="shared" ca="1" si="292"/>
        <v/>
      </c>
      <c r="CD50" s="83">
        <f>IF(RTD("tos.rtd",,CD$43,"."&amp;$A$43&amp;$AS$42&amp;"C"&amp;$A50)="N/A",0,RTD("tos.rtd",,CD$43,"."&amp;$A$43&amp;$AS$42&amp;"C"&amp;$A50))</f>
        <v>0</v>
      </c>
      <c r="CE50" s="83">
        <f>-IF(RTD("tos.rtd",,CE$43,"."&amp;$A$43&amp;$AS$42&amp;"P"&amp;$A50)="N/A",0,RTD("tos.rtd",,CE$43,"."&amp;$A$43&amp;$AS$42&amp;"P"&amp;$A50))</f>
        <v>0.95</v>
      </c>
      <c r="CF50" s="83">
        <f>IF(RTD("tos.rtd",,CF$2,"."&amp;$A$43&amp;$AU$1&amp;"C"&amp;$A50)="N/A",0,RTD("tos.rtd",,CF$2,"."&amp;$A$43&amp;$AU$1&amp;"C"&amp;$A50))</f>
        <v>0.1</v>
      </c>
      <c r="CG50" s="83">
        <f>-IF(RTD("tos.rtd",,CG$2,"."&amp;$A$43&amp;$AU$1&amp;"P"&amp;$A50)="N/A",0,RTD("tos.rtd",,CG$2,"."&amp;$A$43&amp;$AU$1&amp;"P"&amp;$A50))</f>
        <v>0.94</v>
      </c>
      <c r="CH50" s="83">
        <f>IF(RTD("tos.rtd",,CH$2,"."&amp;$A$43&amp;$AW$1&amp;"C"&amp;$A50)="N/A",0,RTD("tos.rtd",,CH$2,"."&amp;$A$43&amp;$AW$1&amp;"C"&amp;$A50))</f>
        <v>0.22</v>
      </c>
      <c r="CI50" s="83">
        <f>-IF(RTD("tos.rtd",,CI$2,"."&amp;$A$43&amp;$AW$1&amp;"P"&amp;$A50)="N/A",0,RTD("tos.rtd",,CI$2,"."&amp;$A$43&amp;$AW$1&amp;"P"&amp;$A50))</f>
        <v>0.78</v>
      </c>
      <c r="CK50" s="83">
        <f t="shared" si="307"/>
        <v>-380</v>
      </c>
      <c r="CL50" s="83"/>
      <c r="CM50" s="83">
        <f t="shared" si="308"/>
        <v>9474</v>
      </c>
      <c r="CN50" s="83"/>
      <c r="CO50" s="83">
        <f t="shared" si="309"/>
        <v>2296</v>
      </c>
      <c r="CP50" s="83">
        <f t="shared" si="310"/>
        <v>11390</v>
      </c>
      <c r="CQ50" s="83">
        <f t="shared" si="311"/>
        <v>1660</v>
      </c>
      <c r="CR50" s="83"/>
      <c r="CS50" s="83">
        <f t="shared" si="312"/>
        <v>307</v>
      </c>
      <c r="CT50" s="83"/>
      <c r="CU50" s="83">
        <f t="shared" si="313"/>
        <v>460</v>
      </c>
      <c r="CV50" s="83"/>
      <c r="CW50" s="83">
        <f t="shared" ca="1" si="314"/>
        <v>8321286.2690252131</v>
      </c>
      <c r="CY50" s="83">
        <f t="shared" ca="1" si="315"/>
        <v>7294622.698710789</v>
      </c>
      <c r="CZ50" s="70" t="str">
        <f t="shared" ca="1" si="293"/>
        <v/>
      </c>
      <c r="DA50" s="83">
        <f>IF(RTD("tos.rtd",,DA$43,"."&amp;$A$43&amp;$AS$42&amp;"C"&amp;$A50)="N/A",0,RTD("tos.rtd",,DA$43,"."&amp;$A$43&amp;$AS$42&amp;"C"&amp;$A50))</f>
        <v>0.01</v>
      </c>
      <c r="DB50" s="83">
        <f>IF(RTD("tos.rtd",,DB$43,"."&amp;$A$43&amp;$AS$42&amp;"P"&amp;$A50)="N/A",0,RTD("tos.rtd",,DB$43,"."&amp;$A$43&amp;$AS$42&amp;"P"&amp;$A50))</f>
        <v>15.9</v>
      </c>
      <c r="DC50" s="83">
        <f>IF(RTD("tos.rtd",,DC$43,"."&amp;$A$43&amp;$AS$42&amp;"C"&amp;$A50)="N/A",0,RTD("tos.rtd",,DC$43,"."&amp;$A$43&amp;$AS$42&amp;"C"&amp;$A50))</f>
        <v>0.01</v>
      </c>
      <c r="DD50" s="83">
        <f>IF(RTD("tos.rtd",,DD$43,"."&amp;$A$43&amp;$AS$42&amp;"P"&amp;$A50)="N/A",0,RTD("tos.rtd",,DD$43,"."&amp;$A$43&amp;$AS$42&amp;"P"&amp;$A50))</f>
        <v>15.68</v>
      </c>
      <c r="DE50" s="83">
        <f>IF(RTD("tos.rtd",,DE$43,"."&amp;$A$43&amp;$AS$42&amp;"C"&amp;$A50)="N/A",0,RTD("tos.rtd",,DE$43,"."&amp;$A$43&amp;$AS$42&amp;"C"&amp;$A50))</f>
        <v>0</v>
      </c>
      <c r="DF50" s="83">
        <f>IF(RTD("tos.rtd",,DF$43,"."&amp;$A$43&amp;$AS$42&amp;"P"&amp;$A50)="N/A",0,RTD("tos.rtd",,DF$43,"."&amp;$A$43&amp;$AS$42&amp;"P"&amp;$A50))</f>
        <v>15.3</v>
      </c>
      <c r="DG50" s="86">
        <f t="shared" si="287"/>
        <v>15.480000000000018</v>
      </c>
      <c r="DH50" s="83">
        <f t="shared" si="316"/>
        <v>0</v>
      </c>
      <c r="DI50" s="83">
        <f t="shared" si="317"/>
        <v>0</v>
      </c>
      <c r="DJ50" s="83">
        <f t="shared" si="318"/>
        <v>0</v>
      </c>
      <c r="DK50" s="83">
        <f t="shared" si="255"/>
        <v>0</v>
      </c>
      <c r="DL50" s="83">
        <f t="shared" si="256"/>
        <v>0</v>
      </c>
      <c r="DM50" s="83">
        <f t="shared" si="257"/>
        <v>0</v>
      </c>
      <c r="DN50" s="64" t="str">
        <f t="shared" si="258"/>
        <v>UNKNOWN</v>
      </c>
      <c r="DO50" s="64" t="str">
        <f t="shared" si="259"/>
        <v>UNKNOWN</v>
      </c>
      <c r="DP50" s="83">
        <f t="shared" si="260"/>
        <v>0</v>
      </c>
      <c r="DQ50" s="83">
        <f t="shared" si="261"/>
        <v>0</v>
      </c>
      <c r="DR50" s="83">
        <f t="shared" ca="1" si="262"/>
        <v>0</v>
      </c>
      <c r="DS50" s="83">
        <f t="shared" si="263"/>
        <v>0</v>
      </c>
      <c r="DT50" s="83">
        <f t="shared" si="288"/>
        <v>0</v>
      </c>
      <c r="DU50" s="83">
        <f t="shared" si="289"/>
        <v>0</v>
      </c>
      <c r="DV50" s="83">
        <f t="shared" si="264"/>
        <v>1056</v>
      </c>
      <c r="DW50" s="83">
        <f t="shared" si="265"/>
        <v>2</v>
      </c>
      <c r="DX50" s="83">
        <f t="shared" ca="1" si="319"/>
        <v>1.1686348478667476E-2</v>
      </c>
      <c r="DY50" s="83">
        <f t="shared" ca="1" si="320"/>
        <v>-1.5847845534295843E-2</v>
      </c>
      <c r="DZ50" s="83">
        <f t="shared" ca="1" si="321"/>
        <v>1.6258808248341357E-2</v>
      </c>
      <c r="EA50" s="83">
        <f t="shared" ca="1" si="322"/>
        <v>-1.5073453451108264E-2</v>
      </c>
      <c r="EB50" s="83">
        <f t="shared" ca="1" si="323"/>
        <v>1.5382177040459554E-2</v>
      </c>
      <c r="EC50" s="83">
        <f t="shared" ca="1" si="324"/>
        <v>-1.5735957802932646E-2</v>
      </c>
      <c r="EE50" s="84">
        <f t="shared" si="325"/>
        <v>1.5215000000000001</v>
      </c>
      <c r="EF50" s="84">
        <f t="shared" si="326"/>
        <v>2.1579999999999999</v>
      </c>
      <c r="EG50" s="84">
        <f t="shared" si="327"/>
        <v>0.26750000000000002</v>
      </c>
      <c r="EH50" s="84">
        <f t="shared" si="328"/>
        <v>0.2235</v>
      </c>
      <c r="EI50" s="84">
        <f t="shared" si="329"/>
        <v>0.23069999999999999</v>
      </c>
      <c r="EJ50" s="84">
        <f t="shared" si="330"/>
        <v>0.24099999999999999</v>
      </c>
      <c r="EL50" s="83" t="str">
        <f>RTD("tos.rtd",,EL$43,"."&amp;$A$43&amp;$AS$42&amp;"C"&amp;$A50)</f>
        <v>152.15%</v>
      </c>
      <c r="EM50" s="83" t="str">
        <f>RTD("tos.rtd",,EM$43,"."&amp;$A$43&amp;$AS$42&amp;"P"&amp;$A50)</f>
        <v>215.80%</v>
      </c>
      <c r="EN50" s="83" t="str">
        <f>RTD("tos.rtd",,EN$2,"."&amp;$A$43&amp;$AU$1&amp;"C"&amp;$A50)</f>
        <v>26.75%</v>
      </c>
      <c r="EO50" s="83" t="str">
        <f>RTD("tos.rtd",,EO$2,"."&amp;$A$43&amp;$AU$1&amp;"P"&amp;$A50)</f>
        <v>22.35%</v>
      </c>
      <c r="EP50" s="83" t="str">
        <f>RTD("tos.rtd",,EP$2,"."&amp;$A$43&amp;$AW$1&amp;"C"&amp;$A50)</f>
        <v>23.07%</v>
      </c>
      <c r="EQ50" s="83" t="str">
        <f>RTD("tos.rtd",,EQ$2,"."&amp;$A$43&amp;$AW$1&amp;"P"&amp;$A50)</f>
        <v>24.10%</v>
      </c>
      <c r="ES50" s="63" t="str">
        <f t="shared" si="272"/>
        <v>497,1058.00</v>
      </c>
      <c r="ET50" s="64" t="str">
        <f t="shared" ca="1" si="273"/>
        <v>497,7294.62</v>
      </c>
      <c r="EU50" s="68">
        <v>562.74</v>
      </c>
      <c r="EV50" s="68" t="s">
        <v>419</v>
      </c>
      <c r="EW50" s="68">
        <v>484.31</v>
      </c>
      <c r="EX50" s="68" t="s">
        <v>420</v>
      </c>
      <c r="EY50" s="68">
        <v>5641</v>
      </c>
      <c r="EZ50" s="68" t="s">
        <v>421</v>
      </c>
      <c r="FA50" s="68">
        <v>19892.75</v>
      </c>
      <c r="FB50" s="68" t="s">
        <v>422</v>
      </c>
      <c r="FC50" s="68" t="s">
        <v>423</v>
      </c>
      <c r="FD50" s="68" t="s">
        <v>424</v>
      </c>
      <c r="FE50" s="68" t="s">
        <v>425</v>
      </c>
      <c r="FF50" s="68" t="s">
        <v>426</v>
      </c>
    </row>
    <row r="51" spans="1:162" ht="13.5" thickBot="1" x14ac:dyDescent="0.25">
      <c r="A51" s="2">
        <f t="shared" si="290"/>
        <v>496</v>
      </c>
      <c r="B51" s="3">
        <f t="shared" si="295"/>
        <v>4477</v>
      </c>
      <c r="C51" s="3">
        <f t="shared" si="296"/>
        <v>646</v>
      </c>
      <c r="D51" s="3">
        <f t="shared" si="297"/>
        <v>43</v>
      </c>
      <c r="E51" s="3">
        <f t="shared" si="298"/>
        <v>5166</v>
      </c>
      <c r="F51" s="4">
        <f t="shared" si="299"/>
        <v>20477.305200199371</v>
      </c>
      <c r="AM51" s="1">
        <v>579</v>
      </c>
      <c r="AN51" s="1">
        <v>-23</v>
      </c>
      <c r="AO51" s="1">
        <v>496</v>
      </c>
      <c r="AP51" s="1">
        <v>1511</v>
      </c>
      <c r="AQ51" s="1">
        <v>-43</v>
      </c>
      <c r="AS51" s="6">
        <f>IF(RTD("tos.rtd",,AS$43,"."&amp;$A$43&amp;$AS$42&amp;"C"&amp;$A51)="N/A",0,RTD("tos.rtd",,AS$43,"."&amp;$A$43&amp;$AS$42&amp;"C"&amp;$A51))</f>
        <v>4360</v>
      </c>
      <c r="AT51" s="7">
        <f>-IF(RTD("tos.rtd",,AT$43,"."&amp;$A$43&amp;$AS$42&amp;"P"&amp;$A51)="N/A",0,RTD("tos.rtd",,AT$43,"."&amp;$A$43&amp;$AS$42&amp;"P"&amp;$A51))</f>
        <v>-117</v>
      </c>
      <c r="AU51" s="6">
        <f>IF(RTD("tos.rtd",,AU$2,"."&amp;$A$43&amp;$AU$1&amp;"C"&amp;$A51)="N/A",0,RTD("tos.rtd",,AU$2,"."&amp;$A$43&amp;$AU$1&amp;"C"&amp;$A51))</f>
        <v>607</v>
      </c>
      <c r="AV51" s="7">
        <f>-IF(RTD("tos.rtd",,AV$2,"."&amp;$A$43&amp;$AU$1&amp;"P"&amp;$A51)="N/A",0,RTD("tos.rtd",,AV$2,"."&amp;$A$43&amp;$AU$1&amp;"P"&amp;$A51))</f>
        <v>-39</v>
      </c>
      <c r="AW51" s="6">
        <f>IF(RTD("tos.rtd",,AW$2,"."&amp;$A$43&amp;$AW$1&amp;"C"&amp;$A51)="N/A",0,RTD("tos.rtd",,AW$2,"."&amp;$A$43&amp;$AW$1&amp;"C"&amp;$A51))</f>
        <v>42</v>
      </c>
      <c r="AX51" s="7">
        <f>-IF(RTD("tos.rtd",,AX$2,"."&amp;$A$43&amp;$AW$1&amp;"P"&amp;$A51)="N/A",0,RTD("tos.rtd",,AX$2,"."&amp;$A$43&amp;$AW$1&amp;"P"&amp;$A51))</f>
        <v>-1</v>
      </c>
      <c r="AY51" s="7">
        <f t="shared" si="300"/>
        <v>4852</v>
      </c>
      <c r="AZ51" s="8">
        <f t="shared" si="243"/>
        <v>496</v>
      </c>
      <c r="BA51" s="6">
        <f>IF(RTD("tos.rtd",,BA$43,"."&amp;$A$43&amp;$AS$42&amp;"C"&amp;$A51)="N/A",0,RTD("tos.rtd",,BA$43,"."&amp;$A$43&amp;$AS$42&amp;"C"&amp;$A51))</f>
        <v>1511</v>
      </c>
      <c r="BB51" s="7">
        <f>-IF(RTD("tos.rtd",,BB$43,"."&amp;$A$43&amp;$AS$42&amp;"P"&amp;$A51)="N/A",0,RTD("tos.rtd",,BB$43,"."&amp;$A$43&amp;$AS$42&amp;"P"&amp;$A51))</f>
        <v>-43</v>
      </c>
      <c r="BC51" s="6">
        <f>IF(RTD("tos.rtd",,BC$2,"."&amp;$A$43&amp;$AU$1&amp;"C"&amp;$A51)="N/A",0,RTD("tos.rtd",,BC$2,"."&amp;$A$43&amp;$AU$1&amp;"C"&amp;$A51))</f>
        <v>663</v>
      </c>
      <c r="BD51" s="7">
        <f>-IF(RTD("tos.rtd",,BD$2,"."&amp;$A$43&amp;$AU$1&amp;"P"&amp;$A51)="N/A",0,RTD("tos.rtd",,BD$2,"."&amp;$A$43&amp;$AU$1&amp;"P"&amp;$A51))</f>
        <v>-16</v>
      </c>
      <c r="BE51" s="6">
        <f>IF(RTD("tos.rtd",,BE$2,"."&amp;$A$43&amp;$AW$1&amp;"C"&amp;$A51)="N/A",0,RTD("tos.rtd",,BE$2,"."&amp;$A$43&amp;$AW$1&amp;"C"&amp;$A51))</f>
        <v>1277</v>
      </c>
      <c r="BF51" s="7">
        <f>-IF(RTD("tos.rtd",,BF$2,"."&amp;$A$43&amp;$AW$1&amp;"P"&amp;$A51)="N/A",0,RTD("tos.rtd",,BF$2,"."&amp;$A$43&amp;$AW$1&amp;"P"&amp;$A51))</f>
        <v>-1</v>
      </c>
      <c r="BG51" s="32">
        <f ca="1">+Hoja2!Y52</f>
        <v>1908</v>
      </c>
      <c r="BH51" s="7">
        <f t="shared" ca="1" si="275"/>
        <v>5299</v>
      </c>
      <c r="BI51" s="8" t="str">
        <f t="shared" ca="1" si="291"/>
        <v/>
      </c>
      <c r="BJ51" s="83">
        <f ca="1">IF($BP$1=1,DX51,IF(RTD("tos.rtd",,BJ$43,"."&amp;$A$43&amp;$AS$42&amp;"C"&amp;$A51)="N/A",0,RTD("tos.rtd",,BJ$43,"."&amp;$A$43&amp;$AS$42&amp;"C"&amp;$A51)))</f>
        <v>1.2600010358860889E-2</v>
      </c>
      <c r="BK51" s="83">
        <f ca="1">IF($BP$1=1,DY51,-IF(RTD("tos.rtd",,BK$43,"."&amp;$A$43&amp;$AS$42&amp;"P"&amp;$A51)="N/A",0,RTD("tos.rtd",,BK$43,"."&amp;$A$43&amp;$AS$42&amp;"P"&amp;$A51)))</f>
        <v>-1.6872571914584255E-2</v>
      </c>
      <c r="BL51" s="83">
        <f ca="1">IF($BP$1=1,DZ51,IF(RTD("tos.rtd",,BL$2,"."&amp;$A$43&amp;$AU$1&amp;"C"&amp;$A51)="N/A",0,RTD("tos.rtd",,BL$2,"."&amp;$A$43&amp;$AU$1&amp;"C"&amp;$A51)))</f>
        <v>1.7488386454753771E-2</v>
      </c>
      <c r="BM51" s="83">
        <f ca="1">IF($BP$1=1,EA51,-IF(RTD("tos.rtd",,BM$2,"."&amp;$A$43&amp;$AU$1&amp;"P"&amp;$A51)="N/A",0,RTD("tos.rtd",,BM$2,"."&amp;$A$43&amp;$AU$1&amp;"P"&amp;$A51)))</f>
        <v>-1.6890671797318291E-2</v>
      </c>
      <c r="BN51" s="83">
        <f ca="1">IF($BP$1=1,EB51,IF(RTD("tos.rtd",,BN$2,"."&amp;$A$43&amp;$AW$1&amp;"C"&amp;$A51)="N/A",0,RTD("tos.rtd",,BN$2,"."&amp;$A$43&amp;$AW$1&amp;"C"&amp;$A51)))</f>
        <v>1.7007983401468793E-2</v>
      </c>
      <c r="BO51" s="83">
        <f ca="1">IF($BP$1=1,EC51,-IF(RTD("tos.rtd",,BO$2,"."&amp;$A$43&amp;$AW$1&amp;"P"&amp;$A51)="N/A",0,RTD("tos.rtd",,BO$2,"."&amp;$A$43&amp;$AW$1&amp;"P"&amp;$A51)))</f>
        <v>-1.7231680185855212E-2</v>
      </c>
      <c r="BQ51" s="83">
        <f t="shared" ca="1" si="301"/>
        <v>12279838.706286103</v>
      </c>
      <c r="BR51" s="3" t="str">
        <f t="shared" ca="1" si="277"/>
        <v/>
      </c>
      <c r="BS51" s="83">
        <f t="shared" ca="1" si="302"/>
        <v>2308578.8342905939</v>
      </c>
      <c r="BT51" s="3" t="str">
        <f t="shared" ca="1" si="279"/>
        <v/>
      </c>
      <c r="BU51" s="83">
        <f t="shared" ca="1" si="303"/>
        <v>161631.49885893057</v>
      </c>
      <c r="BV51" s="83"/>
      <c r="BX51" s="83">
        <f t="shared" ca="1" si="304"/>
        <v>4246101.8806898994</v>
      </c>
      <c r="BY51" s="83" t="str">
        <f t="shared" ca="1" si="292"/>
        <v/>
      </c>
      <c r="BZ51" s="83">
        <f t="shared" ca="1" si="305"/>
        <v>2625727.1448863768</v>
      </c>
      <c r="CA51" s="83" t="str">
        <f t="shared" ca="1" si="292"/>
        <v/>
      </c>
      <c r="CB51" s="83">
        <f t="shared" ca="1" si="306"/>
        <v>5031849.948457445</v>
      </c>
      <c r="CC51" s="83" t="str">
        <f t="shared" ca="1" si="292"/>
        <v/>
      </c>
      <c r="CD51" s="83">
        <f>IF(RTD("tos.rtd",,CD$43,"."&amp;$A$43&amp;$AS$42&amp;"C"&amp;$A51)="N/A",0,RTD("tos.rtd",,CD$43,"."&amp;$A$43&amp;$AS$42&amp;"C"&amp;$A51))</f>
        <v>0</v>
      </c>
      <c r="CE51" s="83">
        <f>-IF(RTD("tos.rtd",,CE$43,"."&amp;$A$43&amp;$AS$42&amp;"P"&amp;$A51)="N/A",0,RTD("tos.rtd",,CE$43,"."&amp;$A$43&amp;$AS$42&amp;"P"&amp;$A51))</f>
        <v>0.95</v>
      </c>
      <c r="CF51" s="83">
        <f>IF(RTD("tos.rtd",,CF$2,"."&amp;$A$43&amp;$AU$1&amp;"C"&amp;$A51)="N/A",0,RTD("tos.rtd",,CF$2,"."&amp;$A$43&amp;$AU$1&amp;"C"&amp;$A51))</f>
        <v>0.12</v>
      </c>
      <c r="CG51" s="83">
        <f>-IF(RTD("tos.rtd",,CG$2,"."&amp;$A$43&amp;$AU$1&amp;"P"&amp;$A51)="N/A",0,RTD("tos.rtd",,CG$2,"."&amp;$A$43&amp;$AU$1&amp;"P"&amp;$A51))</f>
        <v>0.92</v>
      </c>
      <c r="CH51" s="83">
        <f>IF(RTD("tos.rtd",,CH$2,"."&amp;$A$43&amp;$AW$1&amp;"C"&amp;$A51)="N/A",0,RTD("tos.rtd",,CH$2,"."&amp;$A$43&amp;$AW$1&amp;"C"&amp;$A51))</f>
        <v>0.23</v>
      </c>
      <c r="CI51" s="83">
        <f>-IF(RTD("tos.rtd",,CI$2,"."&amp;$A$43&amp;$AW$1&amp;"P"&amp;$A51)="N/A",0,RTD("tos.rtd",,CI$2,"."&amp;$A$43&amp;$AW$1&amp;"P"&amp;$A51))</f>
        <v>0.76</v>
      </c>
      <c r="CK51" s="83">
        <f t="shared" si="307"/>
        <v>-11115</v>
      </c>
      <c r="CL51" s="83"/>
      <c r="CM51" s="83">
        <f t="shared" si="308"/>
        <v>3695.9999999999995</v>
      </c>
      <c r="CN51" s="83"/>
      <c r="CO51" s="83">
        <f t="shared" si="309"/>
        <v>890</v>
      </c>
      <c r="CP51" s="83">
        <f t="shared" si="310"/>
        <v>-6529</v>
      </c>
      <c r="CQ51" s="83">
        <f t="shared" si="311"/>
        <v>1468</v>
      </c>
      <c r="CR51" s="83"/>
      <c r="CS51" s="83">
        <f t="shared" si="312"/>
        <v>647</v>
      </c>
      <c r="CT51" s="83"/>
      <c r="CU51" s="83">
        <f t="shared" si="313"/>
        <v>1276</v>
      </c>
      <c r="CV51" s="83"/>
      <c r="CW51" s="83">
        <f t="shared" ca="1" si="314"/>
        <v>14750049.039435627</v>
      </c>
      <c r="CY51" s="83">
        <f t="shared" ca="1" si="315"/>
        <v>11903678.974033721</v>
      </c>
      <c r="CZ51" s="70" t="str">
        <f t="shared" ca="1" si="293"/>
        <v/>
      </c>
      <c r="DA51" s="83">
        <f>IF(RTD("tos.rtd",,DA$43,"."&amp;$A$43&amp;$AS$42&amp;"C"&amp;$A51)="N/A",0,RTD("tos.rtd",,DA$43,"."&amp;$A$43&amp;$AS$42&amp;"C"&amp;$A51))</f>
        <v>0.01</v>
      </c>
      <c r="DB51" s="83">
        <f>IF(RTD("tos.rtd",,DB$43,"."&amp;$A$43&amp;$AS$42&amp;"P"&amp;$A51)="N/A",0,RTD("tos.rtd",,DB$43,"."&amp;$A$43&amp;$AS$42&amp;"P"&amp;$A51))</f>
        <v>14.86</v>
      </c>
      <c r="DC51" s="83">
        <f>IF(RTD("tos.rtd",,DC$43,"."&amp;$A$43&amp;$AS$42&amp;"C"&amp;$A51)="N/A",0,RTD("tos.rtd",,DC$43,"."&amp;$A$43&amp;$AS$42&amp;"C"&amp;$A51))</f>
        <v>0.01</v>
      </c>
      <c r="DD51" s="83">
        <f>IF(RTD("tos.rtd",,DD$43,"."&amp;$A$43&amp;$AS$42&amp;"P"&amp;$A51)="N/A",0,RTD("tos.rtd",,DD$43,"."&amp;$A$43&amp;$AS$42&amp;"P"&amp;$A51))</f>
        <v>14.67</v>
      </c>
      <c r="DE51" s="83">
        <f>IF(RTD("tos.rtd",,DE$43,"."&amp;$A$43&amp;$AS$42&amp;"C"&amp;$A51)="N/A",0,RTD("tos.rtd",,DE$43,"."&amp;$A$43&amp;$AS$42&amp;"C"&amp;$A51))</f>
        <v>0</v>
      </c>
      <c r="DF51" s="83">
        <f>IF(RTD("tos.rtd",,DF$43,"."&amp;$A$43&amp;$AS$42&amp;"P"&amp;$A51)="N/A",0,RTD("tos.rtd",,DF$43,"."&amp;$A$43&amp;$AS$42&amp;"P"&amp;$A51))</f>
        <v>14.3</v>
      </c>
      <c r="DG51" s="86">
        <f t="shared" si="287"/>
        <v>14.480000000000018</v>
      </c>
      <c r="DH51" s="83">
        <f t="shared" si="316"/>
        <v>0</v>
      </c>
      <c r="DI51" s="83">
        <f t="shared" si="317"/>
        <v>0</v>
      </c>
      <c r="DJ51" s="83">
        <f t="shared" si="318"/>
        <v>0</v>
      </c>
      <c r="DK51" s="83">
        <f t="shared" si="255"/>
        <v>0</v>
      </c>
      <c r="DL51" s="83">
        <f t="shared" si="256"/>
        <v>0</v>
      </c>
      <c r="DM51" s="83">
        <f t="shared" si="257"/>
        <v>0</v>
      </c>
      <c r="DN51" s="64" t="str">
        <f t="shared" si="258"/>
        <v>UNKNOWN</v>
      </c>
      <c r="DO51" s="64" t="str">
        <f t="shared" si="259"/>
        <v>UNKNOWN</v>
      </c>
      <c r="DP51" s="83">
        <f t="shared" si="260"/>
        <v>0</v>
      </c>
      <c r="DQ51" s="83">
        <f t="shared" si="261"/>
        <v>0</v>
      </c>
      <c r="DR51" s="83">
        <f t="shared" ca="1" si="262"/>
        <v>0</v>
      </c>
      <c r="DS51" s="83">
        <f t="shared" si="263"/>
        <v>0</v>
      </c>
      <c r="DT51" s="83">
        <f t="shared" si="288"/>
        <v>0</v>
      </c>
      <c r="DU51" s="83">
        <f t="shared" si="289"/>
        <v>0</v>
      </c>
      <c r="DV51" s="83">
        <f t="shared" si="264"/>
        <v>579</v>
      </c>
      <c r="DW51" s="83">
        <f t="shared" si="265"/>
        <v>-23</v>
      </c>
      <c r="DX51" s="83">
        <f t="shared" ca="1" si="319"/>
        <v>1.2600010358860889E-2</v>
      </c>
      <c r="DY51" s="83">
        <f t="shared" ca="1" si="320"/>
        <v>-1.6872571914584255E-2</v>
      </c>
      <c r="DZ51" s="83">
        <f t="shared" ca="1" si="321"/>
        <v>1.7488386454753771E-2</v>
      </c>
      <c r="EA51" s="83">
        <f t="shared" ca="1" si="322"/>
        <v>-1.6890671797318291E-2</v>
      </c>
      <c r="EB51" s="83">
        <f t="shared" ca="1" si="323"/>
        <v>1.7007983401468793E-2</v>
      </c>
      <c r="EC51" s="83">
        <f t="shared" ca="1" si="324"/>
        <v>-1.7231680185855212E-2</v>
      </c>
      <c r="EE51" s="84">
        <f t="shared" si="325"/>
        <v>1.4340999999999999</v>
      </c>
      <c r="EF51" s="84">
        <f t="shared" si="326"/>
        <v>2.0064000000000002</v>
      </c>
      <c r="EG51" s="84">
        <f t="shared" si="327"/>
        <v>0.26769999999999999</v>
      </c>
      <c r="EH51" s="84">
        <f t="shared" si="328"/>
        <v>0.22800000000000001</v>
      </c>
      <c r="EI51" s="84">
        <f t="shared" si="329"/>
        <v>0.23200000000000001</v>
      </c>
      <c r="EJ51" s="84">
        <f t="shared" si="330"/>
        <v>0.2417</v>
      </c>
      <c r="EL51" s="83" t="str">
        <f>RTD("tos.rtd",,EL$43,"."&amp;$A$43&amp;$AS$42&amp;"C"&amp;$A51)</f>
        <v>143.41%</v>
      </c>
      <c r="EM51" s="83" t="str">
        <f>RTD("tos.rtd",,EM$43,"."&amp;$A$43&amp;$AS$42&amp;"P"&amp;$A51)</f>
        <v>200.64%</v>
      </c>
      <c r="EN51" s="83" t="str">
        <f>RTD("tos.rtd",,EN$2,"."&amp;$A$43&amp;$AU$1&amp;"C"&amp;$A51)</f>
        <v>26.77%</v>
      </c>
      <c r="EO51" s="83" t="str">
        <f>RTD("tos.rtd",,EO$2,"."&amp;$A$43&amp;$AU$1&amp;"P"&amp;$A51)</f>
        <v>22.80%</v>
      </c>
      <c r="EP51" s="83" t="str">
        <f>RTD("tos.rtd",,EP$2,"."&amp;$A$43&amp;$AW$1&amp;"C"&amp;$A51)</f>
        <v>23.20%</v>
      </c>
      <c r="EQ51" s="83" t="str">
        <f>RTD("tos.rtd",,EQ$2,"."&amp;$A$43&amp;$AW$1&amp;"P"&amp;$A51)</f>
        <v>24.17%</v>
      </c>
      <c r="ES51" s="63" t="str">
        <f t="shared" si="272"/>
        <v>496,556.00</v>
      </c>
      <c r="ET51" s="64" t="str">
        <f t="shared" ca="1" si="273"/>
        <v>496,11903.68</v>
      </c>
      <c r="EU51" s="68">
        <v>562.72</v>
      </c>
      <c r="EV51" s="68" t="s">
        <v>427</v>
      </c>
      <c r="EW51" s="68">
        <v>484.23</v>
      </c>
      <c r="EX51" s="68" t="s">
        <v>428</v>
      </c>
      <c r="EY51" s="68">
        <v>5640.5</v>
      </c>
      <c r="EZ51" s="68" t="s">
        <v>429</v>
      </c>
      <c r="FA51" s="68">
        <v>19889</v>
      </c>
      <c r="FB51" s="68" t="s">
        <v>430</v>
      </c>
      <c r="FC51" s="68" t="s">
        <v>431</v>
      </c>
      <c r="FD51" s="68" t="s">
        <v>432</v>
      </c>
      <c r="FE51" s="68" t="s">
        <v>433</v>
      </c>
      <c r="FF51" s="68" t="s">
        <v>434</v>
      </c>
    </row>
    <row r="52" spans="1:162" ht="13.5" thickBot="1" x14ac:dyDescent="0.25">
      <c r="A52" s="2">
        <f t="shared" si="290"/>
        <v>495</v>
      </c>
      <c r="B52" s="3">
        <f t="shared" si="295"/>
        <v>3928</v>
      </c>
      <c r="C52" s="3">
        <f t="shared" si="296"/>
        <v>4780</v>
      </c>
      <c r="D52" s="3">
        <f t="shared" si="297"/>
        <v>38727</v>
      </c>
      <c r="E52" s="3">
        <f t="shared" si="298"/>
        <v>47435</v>
      </c>
      <c r="F52" s="4">
        <f t="shared" si="299"/>
        <v>20436.020310682838</v>
      </c>
      <c r="AM52" s="1">
        <v>984</v>
      </c>
      <c r="AN52" s="1">
        <v>3</v>
      </c>
      <c r="AO52" s="1">
        <v>495</v>
      </c>
      <c r="AP52" s="1">
        <v>2796</v>
      </c>
      <c r="AQ52" s="1">
        <v>-16</v>
      </c>
      <c r="AS52" s="6">
        <f>IF(RTD("tos.rtd",,AS$43,"."&amp;$A$43&amp;$AS$42&amp;"C"&amp;$A52)="N/A",0,RTD("tos.rtd",,AS$43,"."&amp;$A$43&amp;$AS$42&amp;"C"&amp;$A52))</f>
        <v>3889</v>
      </c>
      <c r="AT52" s="7">
        <f>-IF(RTD("tos.rtd",,AT$43,"."&amp;$A$43&amp;$AS$42&amp;"P"&amp;$A52)="N/A",0,RTD("tos.rtd",,AT$43,"."&amp;$A$43&amp;$AS$42&amp;"P"&amp;$A52))</f>
        <v>-39</v>
      </c>
      <c r="AU52" s="6">
        <f>IF(RTD("tos.rtd",,AU$2,"."&amp;$A$43&amp;$AU$1&amp;"C"&amp;$A52)="N/A",0,RTD("tos.rtd",,AU$2,"."&amp;$A$43&amp;$AU$1&amp;"C"&amp;$A52))</f>
        <v>3876</v>
      </c>
      <c r="AV52" s="7">
        <f>-IF(RTD("tos.rtd",,AV$2,"."&amp;$A$43&amp;$AU$1&amp;"P"&amp;$A52)="N/A",0,RTD("tos.rtd",,AV$2,"."&amp;$A$43&amp;$AU$1&amp;"P"&amp;$A52))</f>
        <v>-904</v>
      </c>
      <c r="AW52" s="6">
        <f>IF(RTD("tos.rtd",,AW$2,"."&amp;$A$43&amp;$AW$1&amp;"C"&amp;$A52)="N/A",0,RTD("tos.rtd",,AW$2,"."&amp;$A$43&amp;$AW$1&amp;"C"&amp;$A52))</f>
        <v>36489</v>
      </c>
      <c r="AX52" s="7">
        <f>-IF(RTD("tos.rtd",,AX$2,"."&amp;$A$43&amp;$AW$1&amp;"P"&amp;$A52)="N/A",0,RTD("tos.rtd",,AX$2,"."&amp;$A$43&amp;$AW$1&amp;"P"&amp;$A52))</f>
        <v>-2238</v>
      </c>
      <c r="AY52" s="7">
        <f t="shared" si="300"/>
        <v>41073</v>
      </c>
      <c r="AZ52" s="8">
        <f t="shared" si="243"/>
        <v>495</v>
      </c>
      <c r="BA52" s="6">
        <f>IF(RTD("tos.rtd",,BA$43,"."&amp;$A$43&amp;$AS$42&amp;"C"&amp;$A52)="N/A",0,RTD("tos.rtd",,BA$43,"."&amp;$A$43&amp;$AS$42&amp;"C"&amp;$A52))</f>
        <v>2796</v>
      </c>
      <c r="BB52" s="7">
        <f>-IF(RTD("tos.rtd",,BB$43,"."&amp;$A$43&amp;$AS$42&amp;"P"&amp;$A52)="N/A",0,RTD("tos.rtd",,BB$43,"."&amp;$A$43&amp;$AS$42&amp;"P"&amp;$A52))</f>
        <v>-16</v>
      </c>
      <c r="BC52" s="6">
        <f>IF(RTD("tos.rtd",,BC$2,"."&amp;$A$43&amp;$AU$1&amp;"C"&amp;$A52)="N/A",0,RTD("tos.rtd",,BC$2,"."&amp;$A$43&amp;$AU$1&amp;"C"&amp;$A52))</f>
        <v>4982</v>
      </c>
      <c r="BD52" s="7">
        <f>-IF(RTD("tos.rtd",,BD$2,"."&amp;$A$43&amp;$AU$1&amp;"P"&amp;$A52)="N/A",0,RTD("tos.rtd",,BD$2,"."&amp;$A$43&amp;$AU$1&amp;"P"&amp;$A52))</f>
        <v>-886</v>
      </c>
      <c r="BE52" s="6">
        <f>IF(RTD("tos.rtd",,BE$2,"."&amp;$A$43&amp;$AW$1&amp;"C"&amp;$A52)="N/A",0,RTD("tos.rtd",,BE$2,"."&amp;$A$43&amp;$AW$1&amp;"C"&amp;$A52))</f>
        <v>2298</v>
      </c>
      <c r="BF52" s="7">
        <f>-IF(RTD("tos.rtd",,BF$2,"."&amp;$A$43&amp;$AW$1&amp;"P"&amp;$A52)="N/A",0,RTD("tos.rtd",,BF$2,"."&amp;$A$43&amp;$AW$1&amp;"P"&amp;$A52))</f>
        <v>-147</v>
      </c>
      <c r="BG52" s="32">
        <f ca="1">+Hoja2!Y53</f>
        <v>8832</v>
      </c>
      <c r="BH52" s="7">
        <f t="shared" ca="1" si="275"/>
        <v>17859</v>
      </c>
      <c r="BI52" s="8" t="str">
        <f t="shared" ca="1" si="291"/>
        <v/>
      </c>
      <c r="BJ52" s="83">
        <f ca="1">IF($BP$1=1,DX52,IF(RTD("tos.rtd",,BJ$43,"."&amp;$A$43&amp;$AS$42&amp;"C"&amp;$A52)="N/A",0,RTD("tos.rtd",,BJ$43,"."&amp;$A$43&amp;$AS$42&amp;"C"&amp;$A52)))</f>
        <v>1.3659962387113502E-2</v>
      </c>
      <c r="BK52" s="83">
        <f ca="1">IF($BP$1=1,DY52,-IF(RTD("tos.rtd",,BK$43,"."&amp;$A$43&amp;$AS$42&amp;"P"&amp;$A52)="N/A",0,RTD("tos.rtd",,BK$43,"."&amp;$A$43&amp;$AS$42&amp;"P"&amp;$A52)))</f>
        <v>-1.8086321791050842E-2</v>
      </c>
      <c r="BL52" s="83">
        <f ca="1">IF($BP$1=1,DZ52,IF(RTD("tos.rtd",,BL$2,"."&amp;$A$43&amp;$AU$1&amp;"C"&amp;$A52)="N/A",0,RTD("tos.rtd",,BL$2,"."&amp;$A$43&amp;$AU$1&amp;"C"&amp;$A52)))</f>
        <v>1.8713895436251023E-2</v>
      </c>
      <c r="BM52" s="83">
        <f ca="1">IF($BP$1=1,EA52,-IF(RTD("tos.rtd",,BM$2,"."&amp;$A$43&amp;$AU$1&amp;"P"&amp;$A52)="N/A",0,RTD("tos.rtd",,BM$2,"."&amp;$A$43&amp;$AU$1&amp;"P"&amp;$A52)))</f>
        <v>-1.8746762173403025E-2</v>
      </c>
      <c r="BN52" s="83">
        <f ca="1">IF($BP$1=1,EB52,IF(RTD("tos.rtd",,BN$2,"."&amp;$A$43&amp;$AW$1&amp;"C"&amp;$A52)="N/A",0,RTD("tos.rtd",,BN$2,"."&amp;$A$43&amp;$AW$1&amp;"C"&amp;$A52)))</f>
        <v>1.8642919716662685E-2</v>
      </c>
      <c r="BO52" s="83">
        <f ca="1">IF($BP$1=1,EC52,-IF(RTD("tos.rtd",,BO$2,"."&amp;$A$43&amp;$AW$1&amp;"P"&amp;$A52)="N/A",0,RTD("tos.rtd",,BO$2,"."&amp;$A$43&amp;$AW$1&amp;"P"&amp;$A52)))</f>
        <v>-1.8724871742326128E-2</v>
      </c>
      <c r="BQ52" s="83">
        <f t="shared" ca="1" si="301"/>
        <v>12153769.324968969</v>
      </c>
      <c r="BR52" s="3" t="str">
        <f t="shared" ca="1" si="277"/>
        <v/>
      </c>
      <c r="BS52" s="83">
        <f t="shared" ca="1" si="302"/>
        <v>12888714.325922158</v>
      </c>
      <c r="BT52" s="3" t="str">
        <f t="shared" ca="1" si="279"/>
        <v/>
      </c>
      <c r="BU52" s="83">
        <f t="shared" ca="1" si="303"/>
        <v>148010008.8619239</v>
      </c>
      <c r="BV52" s="83"/>
      <c r="BX52" s="83">
        <f t="shared" ca="1" si="304"/>
        <v>8788449.4027801231</v>
      </c>
      <c r="BY52" s="83" t="str">
        <f t="shared" ca="1" si="292"/>
        <v/>
      </c>
      <c r="BZ52" s="83">
        <f t="shared" ca="1" si="305"/>
        <v>17765923.532405999</v>
      </c>
      <c r="CA52" s="83" t="str">
        <f t="shared" ca="1" si="292"/>
        <v/>
      </c>
      <c r="CB52" s="83">
        <f t="shared" ca="1" si="306"/>
        <v>9295066.7281259261</v>
      </c>
      <c r="CC52" s="83" t="str">
        <f t="shared" ca="1" si="292"/>
        <v/>
      </c>
      <c r="CD52" s="83">
        <f>IF(RTD("tos.rtd",,CD$43,"."&amp;$A$43&amp;$AS$42&amp;"C"&amp;$A52)="N/A",0,RTD("tos.rtd",,CD$43,"."&amp;$A$43&amp;$AS$42&amp;"C"&amp;$A52))</f>
        <v>0</v>
      </c>
      <c r="CE52" s="83">
        <f>-IF(RTD("tos.rtd",,CE$43,"."&amp;$A$43&amp;$AS$42&amp;"P"&amp;$A52)="N/A",0,RTD("tos.rtd",,CE$43,"."&amp;$A$43&amp;$AS$42&amp;"P"&amp;$A52))</f>
        <v>0.95</v>
      </c>
      <c r="CF52" s="83">
        <f>IF(RTD("tos.rtd",,CF$2,"."&amp;$A$43&amp;$AU$1&amp;"C"&amp;$A52)="N/A",0,RTD("tos.rtd",,CF$2,"."&amp;$A$43&amp;$AU$1&amp;"C"&amp;$A52))</f>
        <v>0.13</v>
      </c>
      <c r="CG52" s="83">
        <f>-IF(RTD("tos.rtd",,CG$2,"."&amp;$A$43&amp;$AU$1&amp;"P"&amp;$A52)="N/A",0,RTD("tos.rtd",,CG$2,"."&amp;$A$43&amp;$AU$1&amp;"P"&amp;$A52))</f>
        <v>0.87</v>
      </c>
      <c r="CH52" s="83">
        <f>IF(RTD("tos.rtd",,CH$2,"."&amp;$A$43&amp;$AW$1&amp;"C"&amp;$A52)="N/A",0,RTD("tos.rtd",,CH$2,"."&amp;$A$43&amp;$AW$1&amp;"C"&amp;$A52))</f>
        <v>0.25</v>
      </c>
      <c r="CI52" s="83">
        <f>-IF(RTD("tos.rtd",,CI$2,"."&amp;$A$43&amp;$AW$1&amp;"P"&amp;$A52)="N/A",0,RTD("tos.rtd",,CI$2,"."&amp;$A$43&amp;$AW$1&amp;"P"&amp;$A52))</f>
        <v>0.75</v>
      </c>
      <c r="CK52" s="83">
        <f t="shared" si="307"/>
        <v>-3704.9999999999995</v>
      </c>
      <c r="CL52" s="83"/>
      <c r="CM52" s="83">
        <f t="shared" si="308"/>
        <v>-28260</v>
      </c>
      <c r="CN52" s="83"/>
      <c r="CO52" s="83">
        <f t="shared" si="309"/>
        <v>744375</v>
      </c>
      <c r="CP52" s="83">
        <f t="shared" si="310"/>
        <v>712410</v>
      </c>
      <c r="CQ52" s="83">
        <f t="shared" si="311"/>
        <v>2780</v>
      </c>
      <c r="CR52" s="83"/>
      <c r="CS52" s="83">
        <f t="shared" si="312"/>
        <v>4096</v>
      </c>
      <c r="CT52" s="83"/>
      <c r="CU52" s="83">
        <f t="shared" si="313"/>
        <v>2151</v>
      </c>
      <c r="CV52" s="83"/>
      <c r="CW52" s="83">
        <f t="shared" ca="1" si="314"/>
        <v>173052492.51281503</v>
      </c>
      <c r="CY52" s="83">
        <f t="shared" ca="1" si="315"/>
        <v>35849439.663312048</v>
      </c>
      <c r="CZ52" s="70" t="str">
        <f t="shared" ca="1" si="293"/>
        <v/>
      </c>
      <c r="DA52" s="83">
        <f>IF(RTD("tos.rtd",,DA$43,"."&amp;$A$43&amp;$AS$42&amp;"C"&amp;$A52)="N/A",0,RTD("tos.rtd",,DA$43,"."&amp;$A$43&amp;$AS$42&amp;"C"&amp;$A52))</f>
        <v>0.01</v>
      </c>
      <c r="DB52" s="83">
        <f>IF(RTD("tos.rtd",,DB$43,"."&amp;$A$43&amp;$AS$42&amp;"P"&amp;$A52)="N/A",0,RTD("tos.rtd",,DB$43,"."&amp;$A$43&amp;$AS$42&amp;"P"&amp;$A52))</f>
        <v>11.79</v>
      </c>
      <c r="DC52" s="83">
        <f>IF(RTD("tos.rtd",,DC$43,"."&amp;$A$43&amp;$AS$42&amp;"C"&amp;$A52)="N/A",0,RTD("tos.rtd",,DC$43,"."&amp;$A$43&amp;$AS$42&amp;"C"&amp;$A52))</f>
        <v>0.01</v>
      </c>
      <c r="DD52" s="83">
        <f>IF(RTD("tos.rtd",,DD$43,"."&amp;$A$43&amp;$AS$42&amp;"P"&amp;$A52)="N/A",0,RTD("tos.rtd",,DD$43,"."&amp;$A$43&amp;$AS$42&amp;"P"&amp;$A52))</f>
        <v>13.67</v>
      </c>
      <c r="DE52" s="83">
        <f>IF(RTD("tos.rtd",,DE$43,"."&amp;$A$43&amp;$AS$42&amp;"C"&amp;$A52)="N/A",0,RTD("tos.rtd",,DE$43,"."&amp;$A$43&amp;$AS$42&amp;"C"&amp;$A52))</f>
        <v>0</v>
      </c>
      <c r="DF52" s="83">
        <f>IF(RTD("tos.rtd",,DF$43,"."&amp;$A$43&amp;$AS$42&amp;"P"&amp;$A52)="N/A",0,RTD("tos.rtd",,DF$43,"."&amp;$A$43&amp;$AS$42&amp;"P"&amp;$A52))</f>
        <v>13.3</v>
      </c>
      <c r="DG52" s="86">
        <f t="shared" si="287"/>
        <v>13.480000000000018</v>
      </c>
      <c r="DH52" s="83">
        <f t="shared" si="316"/>
        <v>0</v>
      </c>
      <c r="DI52" s="83">
        <f t="shared" si="317"/>
        <v>0</v>
      </c>
      <c r="DJ52" s="83">
        <f t="shared" si="318"/>
        <v>0</v>
      </c>
      <c r="DK52" s="83">
        <f t="shared" si="255"/>
        <v>0</v>
      </c>
      <c r="DL52" s="83">
        <f t="shared" si="256"/>
        <v>0</v>
      </c>
      <c r="DM52" s="83">
        <f t="shared" si="257"/>
        <v>0</v>
      </c>
      <c r="DN52" s="64" t="str">
        <f t="shared" si="258"/>
        <v>UNKNOWN</v>
      </c>
      <c r="DO52" s="64" t="str">
        <f t="shared" si="259"/>
        <v>UNKNOWN</v>
      </c>
      <c r="DP52" s="83">
        <f t="shared" si="260"/>
        <v>0</v>
      </c>
      <c r="DQ52" s="83">
        <f t="shared" si="261"/>
        <v>0</v>
      </c>
      <c r="DR52" s="83">
        <f t="shared" ca="1" si="262"/>
        <v>0</v>
      </c>
      <c r="DS52" s="83">
        <f t="shared" si="263"/>
        <v>0</v>
      </c>
      <c r="DT52" s="83">
        <f t="shared" si="288"/>
        <v>0</v>
      </c>
      <c r="DU52" s="83">
        <f t="shared" si="289"/>
        <v>0</v>
      </c>
      <c r="DV52" s="83">
        <f t="shared" si="264"/>
        <v>984</v>
      </c>
      <c r="DW52" s="83">
        <f t="shared" si="265"/>
        <v>3</v>
      </c>
      <c r="DX52" s="83">
        <f t="shared" ca="1" si="319"/>
        <v>1.3659962387113502E-2</v>
      </c>
      <c r="DY52" s="83">
        <f t="shared" ca="1" si="320"/>
        <v>-1.8086321791050842E-2</v>
      </c>
      <c r="DZ52" s="83">
        <f t="shared" ca="1" si="321"/>
        <v>1.8713895436251023E-2</v>
      </c>
      <c r="EA52" s="83">
        <f t="shared" ca="1" si="322"/>
        <v>-1.8746762173403025E-2</v>
      </c>
      <c r="EB52" s="83">
        <f t="shared" ca="1" si="323"/>
        <v>1.8642919716662685E-2</v>
      </c>
      <c r="EC52" s="83">
        <f t="shared" ca="1" si="324"/>
        <v>-1.8724871742326128E-2</v>
      </c>
      <c r="EE52" s="84">
        <f t="shared" si="325"/>
        <v>1.3461000000000001</v>
      </c>
      <c r="EF52" s="84">
        <f t="shared" si="326"/>
        <v>1.8691</v>
      </c>
      <c r="EG52" s="84">
        <f t="shared" si="327"/>
        <v>0.26829999999999998</v>
      </c>
      <c r="EH52" s="84">
        <f t="shared" si="328"/>
        <v>0.26329999999999998</v>
      </c>
      <c r="EI52" s="84">
        <f t="shared" si="329"/>
        <v>0.23319999999999999</v>
      </c>
      <c r="EJ52" s="84">
        <f t="shared" si="330"/>
        <v>0.24049999999999999</v>
      </c>
      <c r="EL52" s="83" t="str">
        <f>RTD("tos.rtd",,EL$43,"."&amp;$A$43&amp;$AS$42&amp;"C"&amp;$A52)</f>
        <v>134.61%</v>
      </c>
      <c r="EM52" s="83" t="str">
        <f>RTD("tos.rtd",,EM$43,"."&amp;$A$43&amp;$AS$42&amp;"P"&amp;$A52)</f>
        <v>186.91%</v>
      </c>
      <c r="EN52" s="83" t="str">
        <f>RTD("tos.rtd",,EN$2,"."&amp;$A$43&amp;$AU$1&amp;"C"&amp;$A52)</f>
        <v>26.83%</v>
      </c>
      <c r="EO52" s="83" t="str">
        <f>RTD("tos.rtd",,EO$2,"."&amp;$A$43&amp;$AU$1&amp;"P"&amp;$A52)</f>
        <v>26.33%</v>
      </c>
      <c r="EP52" s="83" t="str">
        <f>RTD("tos.rtd",,EP$2,"."&amp;$A$43&amp;$AW$1&amp;"C"&amp;$A52)</f>
        <v>23.32%</v>
      </c>
      <c r="EQ52" s="83" t="str">
        <f>RTD("tos.rtd",,EQ$2,"."&amp;$A$43&amp;$AW$1&amp;"P"&amp;$A52)</f>
        <v>24.05%</v>
      </c>
      <c r="ES52" s="63" t="str">
        <f t="shared" si="272"/>
        <v>495,987.00</v>
      </c>
      <c r="ET52" s="64" t="str">
        <f t="shared" ca="1" si="273"/>
        <v>495,35849.44</v>
      </c>
      <c r="EU52" s="68">
        <v>562.73</v>
      </c>
      <c r="EV52" s="68" t="s">
        <v>435</v>
      </c>
      <c r="EW52" s="68">
        <v>484.25</v>
      </c>
      <c r="EX52" s="68" t="s">
        <v>436</v>
      </c>
      <c r="EY52" s="68">
        <v>5640.75</v>
      </c>
      <c r="EZ52" s="68" t="s">
        <v>437</v>
      </c>
      <c r="FA52" s="68">
        <v>19890.5</v>
      </c>
      <c r="FB52" s="68" t="s">
        <v>438</v>
      </c>
      <c r="FC52" s="68" t="s">
        <v>439</v>
      </c>
      <c r="FD52" s="68" t="s">
        <v>440</v>
      </c>
      <c r="FE52" s="68" t="s">
        <v>441</v>
      </c>
      <c r="FF52" s="68" t="s">
        <v>442</v>
      </c>
    </row>
    <row r="53" spans="1:162" ht="13.5" thickBot="1" x14ac:dyDescent="0.25">
      <c r="A53" s="2">
        <f t="shared" si="290"/>
        <v>494</v>
      </c>
      <c r="B53" s="3">
        <f t="shared" si="295"/>
        <v>1469</v>
      </c>
      <c r="C53" s="3">
        <f t="shared" si="296"/>
        <v>1343</v>
      </c>
      <c r="D53" s="3">
        <f t="shared" si="297"/>
        <v>85</v>
      </c>
      <c r="E53" s="3">
        <f t="shared" si="298"/>
        <v>2897</v>
      </c>
      <c r="F53" s="4">
        <f t="shared" si="299"/>
        <v>20394.735421166308</v>
      </c>
      <c r="AM53" s="1">
        <v>-284</v>
      </c>
      <c r="AN53" s="1">
        <v>-18</v>
      </c>
      <c r="AO53" s="1">
        <v>494</v>
      </c>
      <c r="AP53" s="1">
        <v>2002</v>
      </c>
      <c r="AQ53" s="1">
        <v>-75</v>
      </c>
      <c r="AS53" s="6">
        <f>IF(RTD("tos.rtd",,AS$43,"."&amp;$A$43&amp;$AS$42&amp;"C"&amp;$A53)="N/A",0,RTD("tos.rtd",,AS$43,"."&amp;$A$43&amp;$AS$42&amp;"C"&amp;$A53))</f>
        <v>1314</v>
      </c>
      <c r="AT53" s="7">
        <f>-IF(RTD("tos.rtd",,AT$43,"."&amp;$A$43&amp;$AS$42&amp;"P"&amp;$A53)="N/A",0,RTD("tos.rtd",,AT$43,"."&amp;$A$43&amp;$AS$42&amp;"P"&amp;$A53))</f>
        <v>-155</v>
      </c>
      <c r="AU53" s="6">
        <f>IF(RTD("tos.rtd",,AU$2,"."&amp;$A$43&amp;$AU$1&amp;"C"&amp;$A53)="N/A",0,RTD("tos.rtd",,AU$2,"."&amp;$A$43&amp;$AU$1&amp;"C"&amp;$A53))</f>
        <v>1240</v>
      </c>
      <c r="AV53" s="7">
        <f>-IF(RTD("tos.rtd",,AV$2,"."&amp;$A$43&amp;$AU$1&amp;"P"&amp;$A53)="N/A",0,RTD("tos.rtd",,AV$2,"."&amp;$A$43&amp;$AU$1&amp;"P"&amp;$A53))</f>
        <v>-103</v>
      </c>
      <c r="AW53" s="6">
        <f>IF(RTD("tos.rtd",,AW$2,"."&amp;$A$43&amp;$AW$1&amp;"C"&amp;$A53)="N/A",0,RTD("tos.rtd",,AW$2,"."&amp;$A$43&amp;$AW$1&amp;"C"&amp;$A53))</f>
        <v>78</v>
      </c>
      <c r="AX53" s="7">
        <f>-IF(RTD("tos.rtd",,AX$2,"."&amp;$A$43&amp;$AW$1&amp;"P"&amp;$A53)="N/A",0,RTD("tos.rtd",,AX$2,"."&amp;$A$43&amp;$AW$1&amp;"P"&amp;$A53))</f>
        <v>-7</v>
      </c>
      <c r="AY53" s="7">
        <f t="shared" si="300"/>
        <v>2367</v>
      </c>
      <c r="AZ53" s="8">
        <f t="shared" si="243"/>
        <v>494</v>
      </c>
      <c r="BA53" s="6">
        <f>IF(RTD("tos.rtd",,BA$43,"."&amp;$A$43&amp;$AS$42&amp;"C"&amp;$A53)="N/A",0,RTD("tos.rtd",,BA$43,"."&amp;$A$43&amp;$AS$42&amp;"C"&amp;$A53))</f>
        <v>2002</v>
      </c>
      <c r="BB53" s="7">
        <f>-IF(RTD("tos.rtd",,BB$43,"."&amp;$A$43&amp;$AS$42&amp;"P"&amp;$A53)="N/A",0,RTD("tos.rtd",,BB$43,"."&amp;$A$43&amp;$AS$42&amp;"P"&amp;$A53))</f>
        <v>-75</v>
      </c>
      <c r="BC53" s="6">
        <f>IF(RTD("tos.rtd",,BC$2,"."&amp;$A$43&amp;$AU$1&amp;"C"&amp;$A53)="N/A",0,RTD("tos.rtd",,BC$2,"."&amp;$A$43&amp;$AU$1&amp;"C"&amp;$A53))</f>
        <v>932</v>
      </c>
      <c r="BD53" s="7">
        <f>-IF(RTD("tos.rtd",,BD$2,"."&amp;$A$43&amp;$AU$1&amp;"P"&amp;$A53)="N/A",0,RTD("tos.rtd",,BD$2,"."&amp;$A$43&amp;$AU$1&amp;"P"&amp;$A53))</f>
        <v>-16</v>
      </c>
      <c r="BE53" s="6">
        <f>IF(RTD("tos.rtd",,BE$2,"."&amp;$A$43&amp;$AW$1&amp;"C"&amp;$A53)="N/A",0,RTD("tos.rtd",,BE$2,"."&amp;$A$43&amp;$AW$1&amp;"C"&amp;$A53))</f>
        <v>197</v>
      </c>
      <c r="BF53" s="7">
        <f>-IF(RTD("tos.rtd",,BF$2,"."&amp;$A$43&amp;$AW$1&amp;"P"&amp;$A53)="N/A",0,RTD("tos.rtd",,BF$2,"."&amp;$A$43&amp;$AW$1&amp;"P"&amp;$A53))</f>
        <v>-6</v>
      </c>
      <c r="BG53" s="32">
        <f ca="1">+Hoja2!Y54</f>
        <v>9400</v>
      </c>
      <c r="BH53" s="7">
        <f t="shared" ca="1" si="275"/>
        <v>12434</v>
      </c>
      <c r="BI53" s="8" t="str">
        <f t="shared" ca="1" si="291"/>
        <v/>
      </c>
      <c r="BJ53" s="83">
        <f ca="1">IF($BP$1=1,DX53,IF(RTD("tos.rtd",,BJ$43,"."&amp;$A$43&amp;$AS$42&amp;"C"&amp;$A53)="N/A",0,RTD("tos.rtd",,BJ$43,"."&amp;$A$43&amp;$AS$42&amp;"C"&amp;$A53)))</f>
        <v>1.4900411374826705E-2</v>
      </c>
      <c r="BK53" s="83">
        <f ca="1">IF($BP$1=1,DY53,-IF(RTD("tos.rtd",,BK$43,"."&amp;$A$43&amp;$AS$42&amp;"P"&amp;$A53)="N/A",0,RTD("tos.rtd",,BK$43,"."&amp;$A$43&amp;$AS$42&amp;"P"&amp;$A53)))</f>
        <v>-1.9495293175386966E-2</v>
      </c>
      <c r="BL53" s="83">
        <f ca="1">IF($BP$1=1,DZ53,IF(RTD("tos.rtd",,BL$2,"."&amp;$A$43&amp;$AU$1&amp;"C"&amp;$A53)="N/A",0,RTD("tos.rtd",,BL$2,"."&amp;$A$43&amp;$AU$1&amp;"C"&amp;$A53)))</f>
        <v>1.9922685324006827E-2</v>
      </c>
      <c r="BM53" s="83">
        <f ca="1">IF($BP$1=1,EA53,-IF(RTD("tos.rtd",,BM$2,"."&amp;$A$43&amp;$AU$1&amp;"P"&amp;$A53)="N/A",0,RTD("tos.rtd",,BM$2,"."&amp;$A$43&amp;$AU$1&amp;"P"&amp;$A53)))</f>
        <v>-2.0246353836900148E-2</v>
      </c>
      <c r="BN53" s="83">
        <f ca="1">IF($BP$1=1,EB53,IF(RTD("tos.rtd",,BN$2,"."&amp;$A$43&amp;$AW$1&amp;"C"&amp;$A53)="N/A",0,RTD("tos.rtd",,BN$2,"."&amp;$A$43&amp;$AW$1&amp;"C"&amp;$A53)))</f>
        <v>2.0267389201977935E-2</v>
      </c>
      <c r="BO53" s="83">
        <f ca="1">IF($BP$1=1,EC53,-IF(RTD("tos.rtd",,BO$2,"."&amp;$A$43&amp;$AW$1&amp;"P"&amp;$A53)="N/A",0,RTD("tos.rtd",,BO$2,"."&amp;$A$43&amp;$AW$1&amp;"P"&amp;$A53)))</f>
        <v>-2.0243066267842561E-2</v>
      </c>
      <c r="BQ53" s="83">
        <f t="shared" ca="1" si="301"/>
        <v>3839016.8406434534</v>
      </c>
      <c r="BR53" s="3" t="str">
        <f t="shared" ca="1" si="277"/>
        <v/>
      </c>
      <c r="BS53" s="83">
        <f t="shared" ca="1" si="302"/>
        <v>5244418.7803418878</v>
      </c>
      <c r="BT53" s="3" t="str">
        <f t="shared" ca="1" si="279"/>
        <v/>
      </c>
      <c r="BU53" s="83">
        <f t="shared" ca="1" si="303"/>
        <v>333684.62739442493</v>
      </c>
      <c r="BV53" s="83"/>
      <c r="BX53" s="83">
        <f t="shared" ca="1" si="304"/>
        <v>6577557.828571015</v>
      </c>
      <c r="BY53" s="83" t="str">
        <f t="shared" ca="1" si="292"/>
        <v/>
      </c>
      <c r="BZ53" s="83">
        <f t="shared" ca="1" si="305"/>
        <v>4230081.6416461989</v>
      </c>
      <c r="CA53" s="83" t="str">
        <f t="shared" ca="1" si="292"/>
        <v/>
      </c>
      <c r="CB53" s="83">
        <f t="shared" ca="1" si="306"/>
        <v>897586.28451040934</v>
      </c>
      <c r="CC53" s="83" t="str">
        <f t="shared" ca="1" si="292"/>
        <v/>
      </c>
      <c r="CD53" s="83">
        <f>IF(RTD("tos.rtd",,CD$43,"."&amp;$A$43&amp;$AS$42&amp;"C"&amp;$A53)="N/A",0,RTD("tos.rtd",,CD$43,"."&amp;$A$43&amp;$AS$42&amp;"C"&amp;$A53))</f>
        <v>0</v>
      </c>
      <c r="CE53" s="83">
        <f>-IF(RTD("tos.rtd",,CE$43,"."&amp;$A$43&amp;$AS$42&amp;"P"&amp;$A53)="N/A",0,RTD("tos.rtd",,CE$43,"."&amp;$A$43&amp;$AS$42&amp;"P"&amp;$A53))</f>
        <v>0.95</v>
      </c>
      <c r="CF53" s="83">
        <f>IF(RTD("tos.rtd",,CF$2,"."&amp;$A$43&amp;$AU$1&amp;"C"&amp;$A53)="N/A",0,RTD("tos.rtd",,CF$2,"."&amp;$A$43&amp;$AU$1&amp;"C"&amp;$A53))</f>
        <v>0.15</v>
      </c>
      <c r="CG53" s="83">
        <f>-IF(RTD("tos.rtd",,CG$2,"."&amp;$A$43&amp;$AU$1&amp;"P"&amp;$A53)="N/A",0,RTD("tos.rtd",,CG$2,"."&amp;$A$43&amp;$AU$1&amp;"P"&amp;$A53))</f>
        <v>0.88</v>
      </c>
      <c r="CH53" s="83">
        <f>IF(RTD("tos.rtd",,CH$2,"."&amp;$A$43&amp;$AW$1&amp;"C"&amp;$A53)="N/A",0,RTD("tos.rtd",,CH$2,"."&amp;$A$43&amp;$AW$1&amp;"C"&amp;$A53))</f>
        <v>0.27</v>
      </c>
      <c r="CI53" s="83">
        <f>-IF(RTD("tos.rtd",,CI$2,"."&amp;$A$43&amp;$AW$1&amp;"P"&amp;$A53)="N/A",0,RTD("tos.rtd",,CI$2,"."&amp;$A$43&amp;$AW$1&amp;"P"&amp;$A53))</f>
        <v>0.73</v>
      </c>
      <c r="CK53" s="83">
        <f t="shared" si="307"/>
        <v>-14725</v>
      </c>
      <c r="CL53" s="83"/>
      <c r="CM53" s="83">
        <f t="shared" si="308"/>
        <v>9536</v>
      </c>
      <c r="CN53" s="83"/>
      <c r="CO53" s="83">
        <f t="shared" si="309"/>
        <v>1595</v>
      </c>
      <c r="CP53" s="83">
        <f t="shared" si="310"/>
        <v>-3594</v>
      </c>
      <c r="CQ53" s="83">
        <f t="shared" si="311"/>
        <v>1927</v>
      </c>
      <c r="CR53" s="83"/>
      <c r="CS53" s="83">
        <f t="shared" si="312"/>
        <v>916</v>
      </c>
      <c r="CT53" s="83"/>
      <c r="CU53" s="83">
        <f t="shared" si="313"/>
        <v>191</v>
      </c>
      <c r="CV53" s="83"/>
      <c r="CW53" s="83">
        <f t="shared" ca="1" si="314"/>
        <v>9417120.2483797651</v>
      </c>
      <c r="CY53" s="83">
        <f t="shared" ca="1" si="315"/>
        <v>11705225.754727622</v>
      </c>
      <c r="CZ53" s="70" t="str">
        <f t="shared" ca="1" si="293"/>
        <v/>
      </c>
      <c r="DA53" s="83">
        <f>IF(RTD("tos.rtd",,DA$43,"."&amp;$A$43&amp;$AS$42&amp;"C"&amp;$A53)="N/A",0,RTD("tos.rtd",,DA$43,"."&amp;$A$43&amp;$AS$42&amp;"C"&amp;$A53))</f>
        <v>0.01</v>
      </c>
      <c r="DB53" s="83">
        <f>IF(RTD("tos.rtd",,DB$43,"."&amp;$A$43&amp;$AS$42&amp;"P"&amp;$A53)="N/A",0,RTD("tos.rtd",,DB$43,"."&amp;$A$43&amp;$AS$42&amp;"P"&amp;$A53))</f>
        <v>11.43</v>
      </c>
      <c r="DC53" s="83">
        <f>IF(RTD("tos.rtd",,DC$43,"."&amp;$A$43&amp;$AS$42&amp;"C"&amp;$A53)="N/A",0,RTD("tos.rtd",,DC$43,"."&amp;$A$43&amp;$AS$42&amp;"C"&amp;$A53))</f>
        <v>0.01</v>
      </c>
      <c r="DD53" s="83">
        <f>IF(RTD("tos.rtd",,DD$43,"."&amp;$A$43&amp;$AS$42&amp;"P"&amp;$A53)="N/A",0,RTD("tos.rtd",,DD$43,"."&amp;$A$43&amp;$AS$42&amp;"P"&amp;$A53))</f>
        <v>12.67</v>
      </c>
      <c r="DE53" s="83">
        <f>IF(RTD("tos.rtd",,DE$43,"."&amp;$A$43&amp;$AS$42&amp;"C"&amp;$A53)="N/A",0,RTD("tos.rtd",,DE$43,"."&amp;$A$43&amp;$AS$42&amp;"C"&amp;$A53))</f>
        <v>0</v>
      </c>
      <c r="DF53" s="83">
        <f>IF(RTD("tos.rtd",,DF$43,"."&amp;$A$43&amp;$AS$42&amp;"P"&amp;$A53)="N/A",0,RTD("tos.rtd",,DF$43,"."&amp;$A$43&amp;$AS$42&amp;"P"&amp;$A53))</f>
        <v>12.3</v>
      </c>
      <c r="DG53" s="86">
        <f t="shared" si="287"/>
        <v>12.480000000000018</v>
      </c>
      <c r="DH53" s="83">
        <f t="shared" si="316"/>
        <v>0</v>
      </c>
      <c r="DI53" s="83">
        <f t="shared" si="317"/>
        <v>0</v>
      </c>
      <c r="DJ53" s="83">
        <f t="shared" si="318"/>
        <v>0</v>
      </c>
      <c r="DK53" s="83">
        <f t="shared" si="255"/>
        <v>0</v>
      </c>
      <c r="DL53" s="83">
        <f t="shared" si="256"/>
        <v>0</v>
      </c>
      <c r="DM53" s="83">
        <f t="shared" si="257"/>
        <v>0</v>
      </c>
      <c r="DN53" s="64" t="str">
        <f t="shared" si="258"/>
        <v>UNKNOWN</v>
      </c>
      <c r="DO53" s="64" t="str">
        <f t="shared" si="259"/>
        <v>UNKNOWN</v>
      </c>
      <c r="DP53" s="83">
        <f t="shared" si="260"/>
        <v>0</v>
      </c>
      <c r="DQ53" s="83">
        <f t="shared" si="261"/>
        <v>0</v>
      </c>
      <c r="DR53" s="83">
        <f t="shared" ca="1" si="262"/>
        <v>0</v>
      </c>
      <c r="DS53" s="83">
        <f t="shared" si="263"/>
        <v>0</v>
      </c>
      <c r="DT53" s="83">
        <f t="shared" si="288"/>
        <v>0</v>
      </c>
      <c r="DU53" s="83">
        <f t="shared" si="289"/>
        <v>0</v>
      </c>
      <c r="DV53" s="83">
        <f t="shared" si="264"/>
        <v>-284</v>
      </c>
      <c r="DW53" s="83">
        <f t="shared" si="265"/>
        <v>-18</v>
      </c>
      <c r="DX53" s="83">
        <f t="shared" ca="1" si="319"/>
        <v>1.4900411374826705E-2</v>
      </c>
      <c r="DY53" s="83">
        <f t="shared" ca="1" si="320"/>
        <v>-1.9495293175386966E-2</v>
      </c>
      <c r="DZ53" s="83">
        <f t="shared" ca="1" si="321"/>
        <v>1.9922685324006827E-2</v>
      </c>
      <c r="EA53" s="83">
        <f t="shared" ca="1" si="322"/>
        <v>-2.0246353836900148E-2</v>
      </c>
      <c r="EB53" s="83">
        <f t="shared" ca="1" si="323"/>
        <v>2.0267389201977935E-2</v>
      </c>
      <c r="EC53" s="83">
        <f t="shared" ca="1" si="324"/>
        <v>-2.0243066267842561E-2</v>
      </c>
      <c r="EE53" s="84">
        <f t="shared" si="325"/>
        <v>1.2573000000000001</v>
      </c>
      <c r="EF53" s="84">
        <f t="shared" si="326"/>
        <v>1.7318</v>
      </c>
      <c r="EG53" s="84">
        <f t="shared" si="327"/>
        <v>0.26860000000000001</v>
      </c>
      <c r="EH53" s="84">
        <f t="shared" si="328"/>
        <v>0.24199999999999999</v>
      </c>
      <c r="EI53" s="84">
        <f t="shared" si="329"/>
        <v>0.23480000000000001</v>
      </c>
      <c r="EJ53" s="84">
        <f t="shared" si="330"/>
        <v>0.24260000000000001</v>
      </c>
      <c r="EL53" s="83" t="str">
        <f>RTD("tos.rtd",,EL$43,"."&amp;$A$43&amp;$AS$42&amp;"C"&amp;$A53)</f>
        <v>125.73%</v>
      </c>
      <c r="EM53" s="83" t="str">
        <f>RTD("tos.rtd",,EM$43,"."&amp;$A$43&amp;$AS$42&amp;"P"&amp;$A53)</f>
        <v>173.18%</v>
      </c>
      <c r="EN53" s="83" t="str">
        <f>RTD("tos.rtd",,EN$2,"."&amp;$A$43&amp;$AU$1&amp;"C"&amp;$A53)</f>
        <v>26.86%</v>
      </c>
      <c r="EO53" s="83" t="str">
        <f>RTD("tos.rtd",,EO$2,"."&amp;$A$43&amp;$AU$1&amp;"P"&amp;$A53)</f>
        <v>24.20%</v>
      </c>
      <c r="EP53" s="83" t="str">
        <f>RTD("tos.rtd",,EP$2,"."&amp;$A$43&amp;$AW$1&amp;"C"&amp;$A53)</f>
        <v>23.48%</v>
      </c>
      <c r="EQ53" s="83" t="str">
        <f>RTD("tos.rtd",,EQ$2,"."&amp;$A$43&amp;$AW$1&amp;"P"&amp;$A53)</f>
        <v>24.26%</v>
      </c>
      <c r="ES53" s="63" t="str">
        <f t="shared" si="272"/>
        <v>494,-302.00</v>
      </c>
      <c r="ET53" s="64" t="str">
        <f t="shared" ca="1" si="273"/>
        <v>494,11705.23</v>
      </c>
      <c r="EU53" s="68">
        <v>562.74</v>
      </c>
      <c r="EV53" s="68" t="s">
        <v>443</v>
      </c>
      <c r="EW53" s="68">
        <v>484.23</v>
      </c>
      <c r="EX53" s="68" t="s">
        <v>444</v>
      </c>
      <c r="EY53" s="68">
        <v>5640.5</v>
      </c>
      <c r="EZ53" s="68" t="s">
        <v>445</v>
      </c>
      <c r="FA53" s="68">
        <v>19889.25</v>
      </c>
      <c r="FB53" s="68" t="s">
        <v>446</v>
      </c>
      <c r="FC53" s="68" t="s">
        <v>447</v>
      </c>
      <c r="FD53" s="68" t="s">
        <v>448</v>
      </c>
      <c r="FE53" s="68" t="s">
        <v>449</v>
      </c>
      <c r="FF53" s="68" t="s">
        <v>450</v>
      </c>
    </row>
    <row r="54" spans="1:162" ht="13.5" thickBot="1" x14ac:dyDescent="0.25">
      <c r="A54" s="2">
        <f t="shared" si="290"/>
        <v>493</v>
      </c>
      <c r="B54" s="3">
        <f t="shared" si="295"/>
        <v>5253</v>
      </c>
      <c r="C54" s="3">
        <f t="shared" si="296"/>
        <v>1184</v>
      </c>
      <c r="D54" s="3">
        <f t="shared" si="297"/>
        <v>105</v>
      </c>
      <c r="E54" s="3">
        <f t="shared" si="298"/>
        <v>6542</v>
      </c>
      <c r="F54" s="4">
        <f t="shared" si="299"/>
        <v>20353.450531649778</v>
      </c>
      <c r="AM54" s="1">
        <v>370</v>
      </c>
      <c r="AN54" s="1">
        <v>-23</v>
      </c>
      <c r="AO54" s="1">
        <v>493</v>
      </c>
      <c r="AP54" s="1">
        <v>2618</v>
      </c>
      <c r="AQ54" s="1">
        <v>-80</v>
      </c>
      <c r="AS54" s="6">
        <f>IF(RTD("tos.rtd",,AS$43,"."&amp;$A$43&amp;$AS$42&amp;"C"&amp;$A54)="N/A",0,RTD("tos.rtd",,AS$43,"."&amp;$A$43&amp;$AS$42&amp;"C"&amp;$A54))</f>
        <v>4892</v>
      </c>
      <c r="AT54" s="7">
        <f>-IF(RTD("tos.rtd",,AT$43,"."&amp;$A$43&amp;$AS$42&amp;"P"&amp;$A54)="N/A",0,RTD("tos.rtd",,AT$43,"."&amp;$A$43&amp;$AS$42&amp;"P"&amp;$A54))</f>
        <v>-361</v>
      </c>
      <c r="AU54" s="6">
        <f>IF(RTD("tos.rtd",,AU$2,"."&amp;$A$43&amp;$AU$1&amp;"C"&amp;$A54)="N/A",0,RTD("tos.rtd",,AU$2,"."&amp;$A$43&amp;$AU$1&amp;"C"&amp;$A54))</f>
        <v>1009</v>
      </c>
      <c r="AV54" s="7">
        <f>-IF(RTD("tos.rtd",,AV$2,"."&amp;$A$43&amp;$AU$1&amp;"P"&amp;$A54)="N/A",0,RTD("tos.rtd",,AV$2,"."&amp;$A$43&amp;$AU$1&amp;"P"&amp;$A54))</f>
        <v>-175</v>
      </c>
      <c r="AW54" s="6">
        <f>IF(RTD("tos.rtd",,AW$2,"."&amp;$A$43&amp;$AW$1&amp;"C"&amp;$A54)="N/A",0,RTD("tos.rtd",,AW$2,"."&amp;$A$43&amp;$AW$1&amp;"C"&amp;$A54))</f>
        <v>103</v>
      </c>
      <c r="AX54" s="7">
        <f>-IF(RTD("tos.rtd",,AX$2,"."&amp;$A$43&amp;$AW$1&amp;"P"&amp;$A54)="N/A",0,RTD("tos.rtd",,AX$2,"."&amp;$A$43&amp;$AW$1&amp;"P"&amp;$A54))</f>
        <v>-2</v>
      </c>
      <c r="AY54" s="7">
        <f t="shared" si="300"/>
        <v>5466</v>
      </c>
      <c r="AZ54" s="8">
        <f t="shared" si="243"/>
        <v>493</v>
      </c>
      <c r="BA54" s="6">
        <f>IF(RTD("tos.rtd",,BA$43,"."&amp;$A$43&amp;$AS$42&amp;"C"&amp;$A54)="N/A",0,RTD("tos.rtd",,BA$43,"."&amp;$A$43&amp;$AS$42&amp;"C"&amp;$A54))</f>
        <v>2618</v>
      </c>
      <c r="BB54" s="7">
        <f>-IF(RTD("tos.rtd",,BB$43,"."&amp;$A$43&amp;$AS$42&amp;"P"&amp;$A54)="N/A",0,RTD("tos.rtd",,BB$43,"."&amp;$A$43&amp;$AS$42&amp;"P"&amp;$A54))</f>
        <v>-80</v>
      </c>
      <c r="BC54" s="6">
        <f>IF(RTD("tos.rtd",,BC$2,"."&amp;$A$43&amp;$AU$1&amp;"C"&amp;$A54)="N/A",0,RTD("tos.rtd",,BC$2,"."&amp;$A$43&amp;$AU$1&amp;"C"&amp;$A54))</f>
        <v>1745</v>
      </c>
      <c r="BD54" s="7">
        <f>-IF(RTD("tos.rtd",,BD$2,"."&amp;$A$43&amp;$AU$1&amp;"P"&amp;$A54)="N/A",0,RTD("tos.rtd",,BD$2,"."&amp;$A$43&amp;$AU$1&amp;"P"&amp;$A54))</f>
        <v>-33</v>
      </c>
      <c r="BE54" s="6">
        <f>IF(RTD("tos.rtd",,BE$2,"."&amp;$A$43&amp;$AW$1&amp;"C"&amp;$A54)="N/A",0,RTD("tos.rtd",,BE$2,"."&amp;$A$43&amp;$AW$1&amp;"C"&amp;$A54))</f>
        <v>312</v>
      </c>
      <c r="BF54" s="7">
        <f>-IF(RTD("tos.rtd",,BF$2,"."&amp;$A$43&amp;$AW$1&amp;"P"&amp;$A54)="N/A",0,RTD("tos.rtd",,BF$2,"."&amp;$A$43&amp;$AW$1&amp;"P"&amp;$A54))</f>
        <v>-2</v>
      </c>
      <c r="BG54" s="32">
        <f ca="1">+Hoja2!Y55</f>
        <v>3757</v>
      </c>
      <c r="BH54" s="7">
        <f t="shared" ca="1" si="275"/>
        <v>8317</v>
      </c>
      <c r="BI54" s="8" t="str">
        <f t="shared" ca="1" si="291"/>
        <v/>
      </c>
      <c r="BJ54" s="83">
        <f ca="1">IF($BP$1=1,DX54,IF(RTD("tos.rtd",,BJ$43,"."&amp;$A$43&amp;$AS$42&amp;"C"&amp;$A54)="N/A",0,RTD("tos.rtd",,BJ$43,"."&amp;$A$43&amp;$AS$42&amp;"C"&amp;$A54)))</f>
        <v>1.6371492171290705E-2</v>
      </c>
      <c r="BK54" s="83">
        <f ca="1">IF($BP$1=1,DY54,-IF(RTD("tos.rtd",,BK$43,"."&amp;$A$43&amp;$AS$42&amp;"P"&amp;$A54)="N/A",0,RTD("tos.rtd",,BK$43,"."&amp;$A$43&amp;$AS$42&amp;"P"&amp;$A54)))</f>
        <v>-2.1151121953389432E-2</v>
      </c>
      <c r="BL54" s="83">
        <f ca="1">IF($BP$1=1,DZ54,IF(RTD("tos.rtd",,BL$2,"."&amp;$A$43&amp;$AU$1&amp;"C"&amp;$A54)="N/A",0,RTD("tos.rtd",,BL$2,"."&amp;$A$43&amp;$AU$1&amp;"C"&amp;$A54)))</f>
        <v>2.1076258803742854E-2</v>
      </c>
      <c r="BM54" s="83">
        <f ca="1">IF($BP$1=1,EA54,-IF(RTD("tos.rtd",,BM$2,"."&amp;$A$43&amp;$AU$1&amp;"P"&amp;$A54)="N/A",0,RTD("tos.rtd",,BM$2,"."&amp;$A$43&amp;$AU$1&amp;"P"&amp;$A54)))</f>
        <v>-2.1390760989484246E-2</v>
      </c>
      <c r="BN54" s="83">
        <f ca="1">IF($BP$1=1,EB54,IF(RTD("tos.rtd",,BN$2,"."&amp;$A$43&amp;$AW$1&amp;"C"&amp;$A54)="N/A",0,RTD("tos.rtd",,BN$2,"."&amp;$A$43&amp;$AW$1&amp;"C"&amp;$A54)))</f>
        <v>2.1844936041727311E-2</v>
      </c>
      <c r="BO54" s="83">
        <f ca="1">IF($BP$1=1,EC54,-IF(RTD("tos.rtd",,BO$2,"."&amp;$A$43&amp;$AW$1&amp;"P"&amp;$A54)="N/A",0,RTD("tos.rtd",,BO$2,"."&amp;$A$43&amp;$AW$1&amp;"P"&amp;$A54)))</f>
        <v>-2.1820677599387519E-2</v>
      </c>
      <c r="BQ54" s="83">
        <f t="shared" ca="1" si="301"/>
        <v>16799243.949354712</v>
      </c>
      <c r="BR54" s="3" t="str">
        <f t="shared" ca="1" si="277"/>
        <v/>
      </c>
      <c r="BS54" s="83">
        <f t="shared" ca="1" si="302"/>
        <v>4062807.6820807066</v>
      </c>
      <c r="BT54" s="3" t="str">
        <f t="shared" ca="1" si="279"/>
        <v/>
      </c>
      <c r="BU54" s="83">
        <f t="shared" ca="1" si="303"/>
        <v>511576.23558601714</v>
      </c>
      <c r="BV54" s="83"/>
      <c r="BX54" s="83">
        <f t="shared" ca="1" si="304"/>
        <v>9545385.1996974908</v>
      </c>
      <c r="BY54" s="83" t="str">
        <f t="shared" ca="1" si="292"/>
        <v/>
      </c>
      <c r="BZ54" s="83">
        <f t="shared" ca="1" si="305"/>
        <v>8363749.3266771669</v>
      </c>
      <c r="CA54" s="83" t="str">
        <f t="shared" ca="1" si="292"/>
        <v/>
      </c>
      <c r="CB54" s="83">
        <f t="shared" ca="1" si="306"/>
        <v>1570161.2074183119</v>
      </c>
      <c r="CC54" s="83" t="str">
        <f t="shared" ca="1" si="292"/>
        <v/>
      </c>
      <c r="CD54" s="83">
        <f>IF(RTD("tos.rtd",,CD$43,"."&amp;$A$43&amp;$AS$42&amp;"C"&amp;$A54)="N/A",0,RTD("tos.rtd",,CD$43,"."&amp;$A$43&amp;$AS$42&amp;"C"&amp;$A54))</f>
        <v>0</v>
      </c>
      <c r="CE54" s="83">
        <f>-IF(RTD("tos.rtd",,CE$43,"."&amp;$A$43&amp;$AS$42&amp;"P"&amp;$A54)="N/A",0,RTD("tos.rtd",,CE$43,"."&amp;$A$43&amp;$AS$42&amp;"P"&amp;$A54))</f>
        <v>0.95</v>
      </c>
      <c r="CF54" s="83">
        <f>IF(RTD("tos.rtd",,CF$2,"."&amp;$A$43&amp;$AU$1&amp;"C"&amp;$A54)="N/A",0,RTD("tos.rtd",,CF$2,"."&amp;$A$43&amp;$AU$1&amp;"C"&amp;$A54))</f>
        <v>0.17</v>
      </c>
      <c r="CG54" s="83">
        <f>-IF(RTD("tos.rtd",,CG$2,"."&amp;$A$43&amp;$AU$1&amp;"P"&amp;$A54)="N/A",0,RTD("tos.rtd",,CG$2,"."&amp;$A$43&amp;$AU$1&amp;"P"&amp;$A54))</f>
        <v>0.84</v>
      </c>
      <c r="CH54" s="83">
        <f>IF(RTD("tos.rtd",,CH$2,"."&amp;$A$43&amp;$AW$1&amp;"C"&amp;$A54)="N/A",0,RTD("tos.rtd",,CH$2,"."&amp;$A$43&amp;$AW$1&amp;"C"&amp;$A54))</f>
        <v>0.28999999999999998</v>
      </c>
      <c r="CI54" s="83">
        <f>-IF(RTD("tos.rtd",,CI$2,"."&amp;$A$43&amp;$AW$1&amp;"P"&amp;$A54)="N/A",0,RTD("tos.rtd",,CI$2,"."&amp;$A$43&amp;$AW$1&amp;"P"&amp;$A54))</f>
        <v>0.71</v>
      </c>
      <c r="CK54" s="83">
        <f t="shared" si="307"/>
        <v>-34295</v>
      </c>
      <c r="CL54" s="83"/>
      <c r="CM54" s="83">
        <f t="shared" si="308"/>
        <v>2453</v>
      </c>
      <c r="CN54" s="83"/>
      <c r="CO54" s="83">
        <f t="shared" si="309"/>
        <v>2844.9999999999995</v>
      </c>
      <c r="CP54" s="83">
        <f t="shared" si="310"/>
        <v>-28997</v>
      </c>
      <c r="CQ54" s="83">
        <f t="shared" si="311"/>
        <v>2538</v>
      </c>
      <c r="CR54" s="83"/>
      <c r="CS54" s="83">
        <f t="shared" si="312"/>
        <v>1712</v>
      </c>
      <c r="CT54" s="83"/>
      <c r="CU54" s="83">
        <f t="shared" si="313"/>
        <v>310</v>
      </c>
      <c r="CV54" s="83"/>
      <c r="CW54" s="83">
        <f t="shared" ca="1" si="314"/>
        <v>21373627.867021434</v>
      </c>
      <c r="CY54" s="83">
        <f t="shared" ca="1" si="315"/>
        <v>19479295.733792968</v>
      </c>
      <c r="CZ54" s="70" t="str">
        <f t="shared" ca="1" si="293"/>
        <v/>
      </c>
      <c r="DA54" s="83">
        <f>IF(RTD("tos.rtd",,DA$43,"."&amp;$A$43&amp;$AS$42&amp;"C"&amp;$A54)="N/A",0,RTD("tos.rtd",,DA$43,"."&amp;$A$43&amp;$AS$42&amp;"C"&amp;$A54))</f>
        <v>0.01</v>
      </c>
      <c r="DB54" s="83">
        <f>IF(RTD("tos.rtd",,DB$43,"."&amp;$A$43&amp;$AS$42&amp;"P"&amp;$A54)="N/A",0,RTD("tos.rtd",,DB$43,"."&amp;$A$43&amp;$AS$42&amp;"P"&amp;$A54))</f>
        <v>10.85</v>
      </c>
      <c r="DC54" s="83">
        <f>IF(RTD("tos.rtd",,DC$43,"."&amp;$A$43&amp;$AS$42&amp;"C"&amp;$A54)="N/A",0,RTD("tos.rtd",,DC$43,"."&amp;$A$43&amp;$AS$42&amp;"C"&amp;$A54))</f>
        <v>0.01</v>
      </c>
      <c r="DD54" s="83">
        <f>IF(RTD("tos.rtd",,DD$43,"."&amp;$A$43&amp;$AS$42&amp;"P"&amp;$A54)="N/A",0,RTD("tos.rtd",,DD$43,"."&amp;$A$43&amp;$AS$42&amp;"P"&amp;$A54))</f>
        <v>11.67</v>
      </c>
      <c r="DE54" s="83">
        <f>IF(RTD("tos.rtd",,DE$43,"."&amp;$A$43&amp;$AS$42&amp;"C"&amp;$A54)="N/A",0,RTD("tos.rtd",,DE$43,"."&amp;$A$43&amp;$AS$42&amp;"C"&amp;$A54))</f>
        <v>0</v>
      </c>
      <c r="DF54" s="83">
        <f>IF(RTD("tos.rtd",,DF$43,"."&amp;$A$43&amp;$AS$42&amp;"P"&amp;$A54)="N/A",0,RTD("tos.rtd",,DF$43,"."&amp;$A$43&amp;$AS$42&amp;"P"&amp;$A54))</f>
        <v>11.3</v>
      </c>
      <c r="DG54" s="86">
        <f t="shared" si="287"/>
        <v>11.480000000000018</v>
      </c>
      <c r="DH54" s="83">
        <f t="shared" si="316"/>
        <v>0</v>
      </c>
      <c r="DI54" s="83">
        <f t="shared" si="317"/>
        <v>0</v>
      </c>
      <c r="DJ54" s="83">
        <f t="shared" si="318"/>
        <v>0</v>
      </c>
      <c r="DK54" s="83">
        <f t="shared" si="255"/>
        <v>0</v>
      </c>
      <c r="DL54" s="83">
        <f t="shared" si="256"/>
        <v>0</v>
      </c>
      <c r="DM54" s="83">
        <f t="shared" si="257"/>
        <v>0</v>
      </c>
      <c r="DN54" s="64" t="str">
        <f t="shared" si="258"/>
        <v>UNKNOWN</v>
      </c>
      <c r="DO54" s="64" t="str">
        <f t="shared" si="259"/>
        <v>UNKNOWN</v>
      </c>
      <c r="DP54" s="83">
        <f t="shared" si="260"/>
        <v>0</v>
      </c>
      <c r="DQ54" s="83">
        <f t="shared" si="261"/>
        <v>0</v>
      </c>
      <c r="DR54" s="83">
        <f t="shared" ca="1" si="262"/>
        <v>0</v>
      </c>
      <c r="DS54" s="83">
        <f t="shared" si="263"/>
        <v>0</v>
      </c>
      <c r="DT54" s="83">
        <f t="shared" si="288"/>
        <v>0</v>
      </c>
      <c r="DU54" s="83">
        <f t="shared" si="289"/>
        <v>0</v>
      </c>
      <c r="DV54" s="83">
        <f t="shared" si="264"/>
        <v>370</v>
      </c>
      <c r="DW54" s="83">
        <f t="shared" si="265"/>
        <v>-23</v>
      </c>
      <c r="DX54" s="83">
        <f t="shared" ca="1" si="319"/>
        <v>1.6371492171290705E-2</v>
      </c>
      <c r="DY54" s="83">
        <f t="shared" ca="1" si="320"/>
        <v>-2.1151121953389432E-2</v>
      </c>
      <c r="DZ54" s="83">
        <f t="shared" ca="1" si="321"/>
        <v>2.1076258803742854E-2</v>
      </c>
      <c r="EA54" s="83">
        <f t="shared" ca="1" si="322"/>
        <v>-2.1390760989484246E-2</v>
      </c>
      <c r="EB54" s="83">
        <f t="shared" ca="1" si="323"/>
        <v>2.1844936041727311E-2</v>
      </c>
      <c r="EC54" s="83">
        <f t="shared" ca="1" si="324"/>
        <v>-2.1820677599387519E-2</v>
      </c>
      <c r="EE54" s="84">
        <f t="shared" si="325"/>
        <v>1.1677</v>
      </c>
      <c r="EF54" s="84">
        <f t="shared" si="326"/>
        <v>1.5946</v>
      </c>
      <c r="EG54" s="84">
        <f t="shared" si="327"/>
        <v>0.26979999999999998</v>
      </c>
      <c r="EH54" s="84">
        <f t="shared" si="328"/>
        <v>0.2581</v>
      </c>
      <c r="EI54" s="84">
        <f t="shared" si="329"/>
        <v>0.2364</v>
      </c>
      <c r="EJ54" s="84">
        <f t="shared" si="330"/>
        <v>0.2379</v>
      </c>
      <c r="EL54" s="83" t="str">
        <f>RTD("tos.rtd",,EL$43,"."&amp;$A$43&amp;$AS$42&amp;"C"&amp;$A54)</f>
        <v>116.77%</v>
      </c>
      <c r="EM54" s="83" t="str">
        <f>RTD("tos.rtd",,EM$43,"."&amp;$A$43&amp;$AS$42&amp;"P"&amp;$A54)</f>
        <v>159.46%</v>
      </c>
      <c r="EN54" s="83" t="str">
        <f>RTD("tos.rtd",,EN$2,"."&amp;$A$43&amp;$AU$1&amp;"C"&amp;$A54)</f>
        <v>26.98%</v>
      </c>
      <c r="EO54" s="83" t="str">
        <f>RTD("tos.rtd",,EO$2,"."&amp;$A$43&amp;$AU$1&amp;"P"&amp;$A54)</f>
        <v>25.81%</v>
      </c>
      <c r="EP54" s="83" t="str">
        <f>RTD("tos.rtd",,EP$2,"."&amp;$A$43&amp;$AW$1&amp;"C"&amp;$A54)</f>
        <v>23.64%</v>
      </c>
      <c r="EQ54" s="83" t="str">
        <f>RTD("tos.rtd",,EQ$2,"."&amp;$A$43&amp;$AW$1&amp;"P"&amp;$A54)</f>
        <v>23.79%</v>
      </c>
      <c r="ES54" s="63" t="str">
        <f t="shared" si="272"/>
        <v>493,347.00</v>
      </c>
      <c r="ET54" s="64" t="str">
        <f t="shared" ca="1" si="273"/>
        <v>493,19479.30</v>
      </c>
      <c r="EU54" s="68">
        <v>562.80999999999995</v>
      </c>
      <c r="EV54" s="68" t="s">
        <v>451</v>
      </c>
      <c r="EW54" s="68">
        <v>484.43</v>
      </c>
      <c r="EX54" s="68" t="s">
        <v>452</v>
      </c>
      <c r="EY54" s="68">
        <v>5642.25</v>
      </c>
      <c r="EZ54" s="68" t="s">
        <v>453</v>
      </c>
      <c r="FA54" s="68">
        <v>19896.5</v>
      </c>
      <c r="FB54" s="68" t="s">
        <v>454</v>
      </c>
      <c r="FC54" s="68" t="s">
        <v>455</v>
      </c>
      <c r="FD54" s="68" t="s">
        <v>456</v>
      </c>
      <c r="FE54" s="68" t="s">
        <v>457</v>
      </c>
      <c r="FF54" s="68" t="s">
        <v>458</v>
      </c>
    </row>
    <row r="55" spans="1:162" ht="13.5" thickBot="1" x14ac:dyDescent="0.25">
      <c r="A55" s="2">
        <f t="shared" si="290"/>
        <v>492</v>
      </c>
      <c r="B55" s="3">
        <f t="shared" ref="B55" si="331">+IF($A$1="ABS",AS55-AT55,AS55+AT55)</f>
        <v>3823</v>
      </c>
      <c r="C55" s="3">
        <f t="shared" ref="C55" si="332">+IF($A$1="ABS",AU55-AV55,AU55+AV55)</f>
        <v>1395</v>
      </c>
      <c r="D55" s="3">
        <f t="shared" ref="D55" si="333">+IF($A$1="ABS",AW55-AX55,AW55+AX55)</f>
        <v>103</v>
      </c>
      <c r="E55" s="3">
        <f t="shared" ref="E55" si="334">SUM(B55:D55)</f>
        <v>5321</v>
      </c>
      <c r="F55" s="4">
        <f t="shared" ref="F55" si="335">+$F$44/$A$44*A55</f>
        <v>20312.165642133245</v>
      </c>
      <c r="AM55" s="1">
        <v>-1951</v>
      </c>
      <c r="AN55" s="1">
        <v>-36</v>
      </c>
      <c r="AO55" s="1">
        <v>492</v>
      </c>
      <c r="AP55" s="1">
        <v>5137</v>
      </c>
      <c r="AQ55" s="1">
        <v>-88</v>
      </c>
      <c r="AS55" s="6">
        <f>IF(RTD("tos.rtd",,AS$43,"."&amp;$A$43&amp;$AS$42&amp;"C"&amp;$A55)="N/A",0,RTD("tos.rtd",,AS$43,"."&amp;$A$43&amp;$AS$42&amp;"C"&amp;$A55))</f>
        <v>3709</v>
      </c>
      <c r="AT55" s="7">
        <f>-IF(RTD("tos.rtd",,AT$43,"."&amp;$A$43&amp;$AS$42&amp;"P"&amp;$A55)="N/A",0,RTD("tos.rtd",,AT$43,"."&amp;$A$43&amp;$AS$42&amp;"P"&amp;$A55))</f>
        <v>-114</v>
      </c>
      <c r="AU55" s="6">
        <f>IF(RTD("tos.rtd",,AU$2,"."&amp;$A$43&amp;$AU$1&amp;"C"&amp;$A55)="N/A",0,RTD("tos.rtd",,AU$2,"."&amp;$A$43&amp;$AU$1&amp;"C"&amp;$A55))</f>
        <v>1192</v>
      </c>
      <c r="AV55" s="7">
        <f>-IF(RTD("tos.rtd",,AV$2,"."&amp;$A$43&amp;$AU$1&amp;"P"&amp;$A55)="N/A",0,RTD("tos.rtd",,AV$2,"."&amp;$A$43&amp;$AU$1&amp;"P"&amp;$A55))</f>
        <v>-203</v>
      </c>
      <c r="AW55" s="6">
        <f>IF(RTD("tos.rtd",,AW$2,"."&amp;$A$43&amp;$AW$1&amp;"C"&amp;$A55)="N/A",0,RTD("tos.rtd",,AW$2,"."&amp;$A$43&amp;$AW$1&amp;"C"&amp;$A55))</f>
        <v>94</v>
      </c>
      <c r="AX55" s="7">
        <f>-IF(RTD("tos.rtd",,AX$2,"."&amp;$A$43&amp;$AW$1&amp;"P"&amp;$A55)="N/A",0,RTD("tos.rtd",,AX$2,"."&amp;$A$43&amp;$AW$1&amp;"P"&amp;$A55))</f>
        <v>-9</v>
      </c>
      <c r="AY55" s="7">
        <f t="shared" ref="AY55" si="336">SUM(AS55:AX55)</f>
        <v>4669</v>
      </c>
      <c r="AZ55" s="8">
        <f t="shared" si="243"/>
        <v>492</v>
      </c>
      <c r="BA55" s="6">
        <f>IF(RTD("tos.rtd",,BA$43,"."&amp;$A$43&amp;$AS$42&amp;"C"&amp;$A55)="N/A",0,RTD("tos.rtd",,BA$43,"."&amp;$A$43&amp;$AS$42&amp;"C"&amp;$A55))</f>
        <v>5137</v>
      </c>
      <c r="BB55" s="7">
        <f>-IF(RTD("tos.rtd",,BB$43,"."&amp;$A$43&amp;$AS$42&amp;"P"&amp;$A55)="N/A",0,RTD("tos.rtd",,BB$43,"."&amp;$A$43&amp;$AS$42&amp;"P"&amp;$A55))</f>
        <v>-88</v>
      </c>
      <c r="BC55" s="6">
        <f>IF(RTD("tos.rtd",,BC$2,"."&amp;$A$43&amp;$AU$1&amp;"C"&amp;$A55)="N/A",0,RTD("tos.rtd",,BC$2,"."&amp;$A$43&amp;$AU$1&amp;"C"&amp;$A55))</f>
        <v>985</v>
      </c>
      <c r="BD55" s="7">
        <f>-IF(RTD("tos.rtd",,BD$2,"."&amp;$A$43&amp;$AU$1&amp;"P"&amp;$A55)="N/A",0,RTD("tos.rtd",,BD$2,"."&amp;$A$43&amp;$AU$1&amp;"P"&amp;$A55))</f>
        <v>-35</v>
      </c>
      <c r="BE55" s="6">
        <f>IF(RTD("tos.rtd",,BE$2,"."&amp;$A$43&amp;$AW$1&amp;"C"&amp;$A55)="N/A",0,RTD("tos.rtd",,BE$2,"."&amp;$A$43&amp;$AW$1&amp;"C"&amp;$A55))</f>
        <v>452</v>
      </c>
      <c r="BF55" s="7">
        <f>-IF(RTD("tos.rtd",,BF$2,"."&amp;$A$43&amp;$AW$1&amp;"P"&amp;$A55)="N/A",0,RTD("tos.rtd",,BF$2,"."&amp;$A$43&amp;$AW$1&amp;"P"&amp;$A55))</f>
        <v>-10</v>
      </c>
      <c r="BG55" s="32">
        <f ca="1">+Hoja2!Y56</f>
        <v>5637</v>
      </c>
      <c r="BH55" s="7">
        <f t="shared" ca="1" si="275"/>
        <v>12078</v>
      </c>
      <c r="BI55" s="8" t="str">
        <f t="shared" ca="1" si="291"/>
        <v/>
      </c>
      <c r="BJ55" s="83">
        <f ca="1">IF($BP$1=1,DX55,IF(RTD("tos.rtd",,BJ$43,"."&amp;$A$43&amp;$AS$42&amp;"C"&amp;$A55)="N/A",0,RTD("tos.rtd",,BJ$43,"."&amp;$A$43&amp;$AS$42&amp;"C"&amp;$A55)))</f>
        <v>1.8141178273590484E-2</v>
      </c>
      <c r="BK55" s="83">
        <f ca="1">IF($BP$1=1,DY55,-IF(RTD("tos.rtd",,BK$43,"."&amp;$A$43&amp;$AS$42&amp;"P"&amp;$A55)="N/A",0,RTD("tos.rtd",,BK$43,"."&amp;$A$43&amp;$AS$42&amp;"P"&amp;$A55)))</f>
        <v>-2.3124406461007004E-2</v>
      </c>
      <c r="BL55" s="83">
        <f ca="1">IF($BP$1=1,DZ55,IF(RTD("tos.rtd",,BL$2,"."&amp;$A$43&amp;$AU$1&amp;"C"&amp;$A55)="N/A",0,RTD("tos.rtd",,BL$2,"."&amp;$A$43&amp;$AU$1&amp;"C"&amp;$A55)))</f>
        <v>2.2194335518509165E-2</v>
      </c>
      <c r="BM55" s="83">
        <f ca="1">IF($BP$1=1,EA55,-IF(RTD("tos.rtd",,BM$2,"."&amp;$A$43&amp;$AU$1&amp;"P"&amp;$A55)="N/A",0,RTD("tos.rtd",,BM$2,"."&amp;$A$43&amp;$AU$1&amp;"P"&amp;$A55)))</f>
        <v>-2.2271672503166029E-2</v>
      </c>
      <c r="BN55" s="83">
        <f ca="1">IF($BP$1=1,EB55,IF(RTD("tos.rtd",,BN$2,"."&amp;$A$43&amp;$AW$1&amp;"C"&amp;$A55)="N/A",0,RTD("tos.rtd",,BN$2,"."&amp;$A$43&amp;$AW$1&amp;"C"&amp;$A55)))</f>
        <v>2.3350499043512513E-2</v>
      </c>
      <c r="BO55" s="83">
        <f ca="1">IF($BP$1=1,EC55,-IF(RTD("tos.rtd",,BO$2,"."&amp;$A$43&amp;$AW$1&amp;"P"&amp;$A55)="N/A",0,RTD("tos.rtd",,BO$2,"."&amp;$A$43&amp;$AW$1&amp;"P"&amp;$A55)))</f>
        <v>-2.3448678384393403E-2</v>
      </c>
      <c r="BQ55" s="83">
        <f t="shared" ref="BQ55" ca="1" si="337">+$A$44*$A$44*AS55*BJ55-$A$44*$A$44*AT55*BK55</f>
        <v>14989718.632027466</v>
      </c>
      <c r="BR55" s="3" t="str">
        <f t="shared" ca="1" si="277"/>
        <v/>
      </c>
      <c r="BS55" s="83">
        <f t="shared" ref="BS55" ca="1" si="338">+$A$44*$A$44*AU55*BL55-$A$44*$A$44*AV55*BM55</f>
        <v>5085765.9335091161</v>
      </c>
      <c r="BT55" s="3" t="str">
        <f t="shared" ca="1" si="279"/>
        <v/>
      </c>
      <c r="BU55" s="83">
        <f t="shared" ref="BU55" ca="1" si="339">+$A$44*$A$44*AW55*BN55-$A$44*$A$44*AX55*BO55</f>
        <v>459992.09193751763</v>
      </c>
      <c r="BV55" s="83"/>
      <c r="BX55" s="83">
        <f t="shared" ref="BX55" ca="1" si="340">+$A$44*$A$44*BA55*BJ55-$A$44*$A$44*BB55*BK55</f>
        <v>21135633.927854538</v>
      </c>
      <c r="BY55" s="83" t="str">
        <f t="shared" ca="1" si="292"/>
        <v/>
      </c>
      <c r="BZ55" s="83">
        <f t="shared" ref="BZ55" ca="1" si="341">+$A$44*$A$44*BC55*BL55-$A$44*$A$44*BD55*BM55</f>
        <v>4888083.9464110751</v>
      </c>
      <c r="CA55" s="83" t="str">
        <f t="shared" ca="1" si="292"/>
        <v/>
      </c>
      <c r="CB55" s="83">
        <f t="shared" ref="CB55" ca="1" si="342">+$A$44*$A$44*BE55*BN55-$A$44*$A$44*BF55*BO55</f>
        <v>2392796.5936529068</v>
      </c>
      <c r="CC55" s="83" t="str">
        <f t="shared" ca="1" si="292"/>
        <v/>
      </c>
      <c r="CD55" s="83">
        <f>IF(RTD("tos.rtd",,CD$43,"."&amp;$A$43&amp;$AS$42&amp;"C"&amp;$A55)="N/A",0,RTD("tos.rtd",,CD$43,"."&amp;$A$43&amp;$AS$42&amp;"C"&amp;$A55))</f>
        <v>0</v>
      </c>
      <c r="CE55" s="83">
        <f>-IF(RTD("tos.rtd",,CE$43,"."&amp;$A$43&amp;$AS$42&amp;"P"&amp;$A55)="N/A",0,RTD("tos.rtd",,CE$43,"."&amp;$A$43&amp;$AS$42&amp;"P"&amp;$A55))</f>
        <v>0.95</v>
      </c>
      <c r="CF55" s="83">
        <f>IF(RTD("tos.rtd",,CF$2,"."&amp;$A$43&amp;$AU$1&amp;"C"&amp;$A55)="N/A",0,RTD("tos.rtd",,CF$2,"."&amp;$A$43&amp;$AU$1&amp;"C"&amp;$A55))</f>
        <v>0.2</v>
      </c>
      <c r="CG55" s="83">
        <f>-IF(RTD("tos.rtd",,CG$2,"."&amp;$A$43&amp;$AU$1&amp;"P"&amp;$A55)="N/A",0,RTD("tos.rtd",,CG$2,"."&amp;$A$43&amp;$AU$1&amp;"P"&amp;$A55))</f>
        <v>0.81</v>
      </c>
      <c r="CH55" s="83">
        <f>IF(RTD("tos.rtd",,CH$2,"."&amp;$A$43&amp;$AW$1&amp;"C"&amp;$A55)="N/A",0,RTD("tos.rtd",,CH$2,"."&amp;$A$43&amp;$AW$1&amp;"C"&amp;$A55))</f>
        <v>0.31</v>
      </c>
      <c r="CI55" s="83">
        <f>-IF(RTD("tos.rtd",,CI$2,"."&amp;$A$43&amp;$AW$1&amp;"P"&amp;$A55)="N/A",0,RTD("tos.rtd",,CI$2,"."&amp;$A$43&amp;$AW$1&amp;"P"&amp;$A55))</f>
        <v>0.7</v>
      </c>
      <c r="CK55" s="83">
        <f t="shared" ref="CK55" si="343">+AS55*CD55*100+AT55*CE55*100</f>
        <v>-10830</v>
      </c>
      <c r="CL55" s="83"/>
      <c r="CM55" s="83">
        <f t="shared" ref="CM55" si="344">+AU55*CF55*100+AV55*CG55*100</f>
        <v>7397</v>
      </c>
      <c r="CN55" s="83"/>
      <c r="CO55" s="83">
        <f t="shared" ref="CO55" si="345">+AW55*CH55*100+AX55*CI55*100</f>
        <v>2284</v>
      </c>
      <c r="CP55" s="83">
        <f t="shared" ref="CP55" si="346">+CK55+CM55+CO55</f>
        <v>-1149</v>
      </c>
      <c r="CQ55" s="83">
        <f t="shared" ref="CQ55" si="347">+BA55+BB55</f>
        <v>5049</v>
      </c>
      <c r="CR55" s="83"/>
      <c r="CS55" s="83">
        <f t="shared" ref="CS55" si="348">+BC55+BD55</f>
        <v>950</v>
      </c>
      <c r="CT55" s="83"/>
      <c r="CU55" s="83">
        <f t="shared" ref="CU55" si="349">+BE55+BF55</f>
        <v>442</v>
      </c>
      <c r="CV55" s="83"/>
      <c r="CW55" s="83">
        <f t="shared" ref="CW55" ca="1" si="350">+BQ55+BS55+BU55</f>
        <v>20535476.657474097</v>
      </c>
      <c r="CY55" s="83">
        <f t="shared" ref="CY55" ca="1" si="351">+BX55+BZ55+CB55</f>
        <v>28416514.467918519</v>
      </c>
      <c r="CZ55" s="70" t="str">
        <f t="shared" ca="1" si="293"/>
        <v/>
      </c>
      <c r="DA55" s="83">
        <f>IF(RTD("tos.rtd",,DA$43,"."&amp;$A$43&amp;$AS$42&amp;"C"&amp;$A55)="N/A",0,RTD("tos.rtd",,DA$43,"."&amp;$A$43&amp;$AS$42&amp;"C"&amp;$A55))</f>
        <v>0.01</v>
      </c>
      <c r="DB55" s="83">
        <f>IF(RTD("tos.rtd",,DB$43,"."&amp;$A$43&amp;$AS$42&amp;"P"&amp;$A55)="N/A",0,RTD("tos.rtd",,DB$43,"."&amp;$A$43&amp;$AS$42&amp;"P"&amp;$A55))</f>
        <v>8.52</v>
      </c>
      <c r="DC55" s="83">
        <f>IF(RTD("tos.rtd",,DC$43,"."&amp;$A$43&amp;$AS$42&amp;"C"&amp;$A55)="N/A",0,RTD("tos.rtd",,DC$43,"."&amp;$A$43&amp;$AS$42&amp;"C"&amp;$A55))</f>
        <v>0.01</v>
      </c>
      <c r="DD55" s="83">
        <f>IF(RTD("tos.rtd",,DD$43,"."&amp;$A$43&amp;$AS$42&amp;"P"&amp;$A55)="N/A",0,RTD("tos.rtd",,DD$43,"."&amp;$A$43&amp;$AS$42&amp;"P"&amp;$A55))</f>
        <v>10.67</v>
      </c>
      <c r="DE55" s="83">
        <f>IF(RTD("tos.rtd",,DE$43,"."&amp;$A$43&amp;$AS$42&amp;"C"&amp;$A55)="N/A",0,RTD("tos.rtd",,DE$43,"."&amp;$A$43&amp;$AS$42&amp;"C"&amp;$A55))</f>
        <v>0</v>
      </c>
      <c r="DF55" s="83">
        <f>IF(RTD("tos.rtd",,DF$43,"."&amp;$A$43&amp;$AS$42&amp;"P"&amp;$A55)="N/A",0,RTD("tos.rtd",,DF$43,"."&amp;$A$43&amp;$AS$42&amp;"P"&amp;$A55))</f>
        <v>10.3</v>
      </c>
      <c r="DG55" s="86">
        <f t="shared" si="287"/>
        <v>10.480000000000018</v>
      </c>
      <c r="DH55" s="83">
        <f t="shared" ref="DH55" si="352">((DA55-DE55)/(DC55-DE55))*(BA55-AP55)</f>
        <v>0</v>
      </c>
      <c r="DI55" s="83">
        <f t="shared" ref="DI55" si="353">((DB55-DF55)/(DD55-DF55))*(BB55-AQ55)</f>
        <v>0</v>
      </c>
      <c r="DJ55" s="83">
        <f t="shared" ref="DJ55" si="354">IF(DA55&gt;=(DE55+(DC55-DE55)*0.6),(BA55-AP55),IF(DA55&lt;=(DE55+(DC55-DE55)*0.4),-(BA55-AP55),0))</f>
        <v>0</v>
      </c>
      <c r="DK55" s="83">
        <f t="shared" si="255"/>
        <v>0</v>
      </c>
      <c r="DL55" s="83">
        <f t="shared" si="256"/>
        <v>0</v>
      </c>
      <c r="DM55" s="83">
        <f t="shared" si="257"/>
        <v>0</v>
      </c>
      <c r="DN55" s="64" t="str">
        <f t="shared" si="258"/>
        <v>UNKNOWN</v>
      </c>
      <c r="DO55" s="64" t="str">
        <f t="shared" si="259"/>
        <v>UNKNOWN</v>
      </c>
      <c r="DP55" s="83">
        <f t="shared" si="260"/>
        <v>0</v>
      </c>
      <c r="DQ55" s="83">
        <f t="shared" si="261"/>
        <v>0</v>
      </c>
      <c r="DR55" s="83">
        <f t="shared" ca="1" si="262"/>
        <v>0</v>
      </c>
      <c r="DS55" s="83">
        <f t="shared" si="263"/>
        <v>0</v>
      </c>
      <c r="DT55" s="83">
        <f t="shared" si="288"/>
        <v>0</v>
      </c>
      <c r="DU55" s="83">
        <f t="shared" si="289"/>
        <v>0</v>
      </c>
      <c r="DV55" s="83">
        <f t="shared" si="264"/>
        <v>-1951</v>
      </c>
      <c r="DW55" s="83">
        <f t="shared" si="265"/>
        <v>-36</v>
      </c>
      <c r="DX55" s="83">
        <f t="shared" ca="1" si="319"/>
        <v>1.8141178273590484E-2</v>
      </c>
      <c r="DY55" s="83">
        <f t="shared" ca="1" si="320"/>
        <v>-2.3124406461007004E-2</v>
      </c>
      <c r="DZ55" s="83">
        <f t="shared" ca="1" si="321"/>
        <v>2.2194335518509165E-2</v>
      </c>
      <c r="EA55" s="83">
        <f t="shared" ca="1" si="322"/>
        <v>-2.2271672503166029E-2</v>
      </c>
      <c r="EB55" s="83">
        <f t="shared" ca="1" si="323"/>
        <v>2.3350499043512513E-2</v>
      </c>
      <c r="EC55" s="83">
        <f t="shared" ca="1" si="324"/>
        <v>-2.3448678384393403E-2</v>
      </c>
      <c r="EE55" s="84">
        <f t="shared" ref="EE55" si="355">IFERROR(VALUE(IF(OR(EL55="--",EL55="0.00%"),$EE$1,EL55)),$EE$1)</f>
        <v>1.0771999999999999</v>
      </c>
      <c r="EF55" s="84">
        <f t="shared" ref="EF55" si="356">IFERROR(VALUE(IF(OR(EM55="--",EM55="0.00%"),$EE$1,EM55)),$EE$1)</f>
        <v>1.4574</v>
      </c>
      <c r="EG55" s="84">
        <f t="shared" ref="EG55" si="357">IFERROR(VALUE(IF(OR(EN55="--",EN55="0.00%"),$EE$1,EN55)),$EE$1)</f>
        <v>0.27029999999999998</v>
      </c>
      <c r="EH55" s="84">
        <f t="shared" ref="EH55" si="358">IFERROR(VALUE(IF(OR(EO55="--",EO55="0.00%"),$EE$1,EO55)),$EE$1)</f>
        <v>0.26829999999999998</v>
      </c>
      <c r="EI55" s="84">
        <f t="shared" ref="EI55" si="359">IFERROR(VALUE(IF(OR(EP55="--",EP55="0.00%"),$EE$1,EP55)),$EE$1)</f>
        <v>0.23799999999999999</v>
      </c>
      <c r="EJ55" s="84">
        <f t="shared" ref="EJ55" si="360">IFERROR(VALUE(IF(OR(EQ55="--",EQ55="0.00%"),$EE$1,EQ55)),$EE$1)</f>
        <v>0.23480000000000001</v>
      </c>
      <c r="EL55" s="83" t="str">
        <f>RTD("tos.rtd",,EL$43,"."&amp;$A$43&amp;$AS$42&amp;"C"&amp;$A55)</f>
        <v>107.72%</v>
      </c>
      <c r="EM55" s="83" t="str">
        <f>RTD("tos.rtd",,EM$43,"."&amp;$A$43&amp;$AS$42&amp;"P"&amp;$A55)</f>
        <v>145.74%</v>
      </c>
      <c r="EN55" s="83" t="str">
        <f>RTD("tos.rtd",,EN$2,"."&amp;$A$43&amp;$AU$1&amp;"C"&amp;$A55)</f>
        <v>27.03%</v>
      </c>
      <c r="EO55" s="83" t="str">
        <f>RTD("tos.rtd",,EO$2,"."&amp;$A$43&amp;$AU$1&amp;"P"&amp;$A55)</f>
        <v>26.83%</v>
      </c>
      <c r="EP55" s="83" t="str">
        <f>RTD("tos.rtd",,EP$2,"."&amp;$A$43&amp;$AW$1&amp;"C"&amp;$A55)</f>
        <v>23.80%</v>
      </c>
      <c r="EQ55" s="83" t="str">
        <f>RTD("tos.rtd",,EQ$2,"."&amp;$A$43&amp;$AW$1&amp;"P"&amp;$A55)</f>
        <v>23.48%</v>
      </c>
      <c r="ES55" s="63" t="str">
        <f t="shared" si="272"/>
        <v>492,-1987.00</v>
      </c>
      <c r="ET55" s="64" t="str">
        <f t="shared" ca="1" si="273"/>
        <v>492,28416.51</v>
      </c>
      <c r="EU55" s="68">
        <v>562.9</v>
      </c>
      <c r="EV55" s="68" t="s">
        <v>459</v>
      </c>
      <c r="EW55" s="68">
        <v>484.47</v>
      </c>
      <c r="EX55" s="68" t="s">
        <v>460</v>
      </c>
      <c r="EY55" s="68">
        <v>5643</v>
      </c>
      <c r="EZ55" s="68" t="s">
        <v>461</v>
      </c>
      <c r="FA55" s="68">
        <v>19899</v>
      </c>
      <c r="FB55" s="68" t="s">
        <v>462</v>
      </c>
      <c r="FC55" s="68" t="s">
        <v>463</v>
      </c>
      <c r="FD55" s="68" t="s">
        <v>464</v>
      </c>
      <c r="FE55" s="68" t="s">
        <v>465</v>
      </c>
      <c r="FF55" s="68" t="s">
        <v>466</v>
      </c>
    </row>
    <row r="56" spans="1:162" ht="13.5" thickBot="1" x14ac:dyDescent="0.25">
      <c r="A56" s="2">
        <f t="shared" si="290"/>
        <v>491</v>
      </c>
      <c r="B56" s="3">
        <f t="shared" si="295"/>
        <v>3193</v>
      </c>
      <c r="C56" s="3">
        <f t="shared" si="296"/>
        <v>1425</v>
      </c>
      <c r="D56" s="3">
        <f t="shared" si="297"/>
        <v>77</v>
      </c>
      <c r="E56" s="3">
        <f t="shared" si="298"/>
        <v>4695</v>
      </c>
      <c r="F56" s="4">
        <f t="shared" si="299"/>
        <v>20270.880752616715</v>
      </c>
      <c r="AM56" s="1">
        <v>2898</v>
      </c>
      <c r="AN56" s="1">
        <v>-164</v>
      </c>
      <c r="AO56" s="1">
        <v>491</v>
      </c>
      <c r="AP56" s="1">
        <v>5868</v>
      </c>
      <c r="AQ56" s="1">
        <v>-322</v>
      </c>
      <c r="AS56" s="6">
        <f>IF(RTD("tos.rtd",,AS$43,"."&amp;$A$43&amp;$AS$42&amp;"C"&amp;$A56)="N/A",0,RTD("tos.rtd",,AS$43,"."&amp;$A$43&amp;$AS$42&amp;"C"&amp;$A56))</f>
        <v>2769</v>
      </c>
      <c r="AT56" s="7">
        <f>-IF(RTD("tos.rtd",,AT$43,"."&amp;$A$43&amp;$AS$42&amp;"P"&amp;$A56)="N/A",0,RTD("tos.rtd",,AT$43,"."&amp;$A$43&amp;$AS$42&amp;"P"&amp;$A56))</f>
        <v>-424</v>
      </c>
      <c r="AU56" s="6">
        <f>IF(RTD("tos.rtd",,AU$2,"."&amp;$A$43&amp;$AU$1&amp;"C"&amp;$A56)="N/A",0,RTD("tos.rtd",,AU$2,"."&amp;$A$43&amp;$AU$1&amp;"C"&amp;$A56))</f>
        <v>860</v>
      </c>
      <c r="AV56" s="7">
        <f>-IF(RTD("tos.rtd",,AV$2,"."&amp;$A$43&amp;$AU$1&amp;"P"&amp;$A56)="N/A",0,RTD("tos.rtd",,AV$2,"."&amp;$A$43&amp;$AU$1&amp;"P"&amp;$A56))</f>
        <v>-565</v>
      </c>
      <c r="AW56" s="6">
        <f>IF(RTD("tos.rtd",,AW$2,"."&amp;$A$43&amp;$AW$1&amp;"C"&amp;$A56)="N/A",0,RTD("tos.rtd",,AW$2,"."&amp;$A$43&amp;$AW$1&amp;"C"&amp;$A56))</f>
        <v>67</v>
      </c>
      <c r="AX56" s="7">
        <f>-IF(RTD("tos.rtd",,AX$2,"."&amp;$A$43&amp;$AW$1&amp;"P"&amp;$A56)="N/A",0,RTD("tos.rtd",,AX$2,"."&amp;$A$43&amp;$AW$1&amp;"P"&amp;$A56))</f>
        <v>-10</v>
      </c>
      <c r="AY56" s="7">
        <f t="shared" si="300"/>
        <v>2697</v>
      </c>
      <c r="AZ56" s="8">
        <f t="shared" si="243"/>
        <v>491</v>
      </c>
      <c r="BA56" s="6">
        <f>IF(RTD("tos.rtd",,BA$43,"."&amp;$A$43&amp;$AS$42&amp;"C"&amp;$A56)="N/A",0,RTD("tos.rtd",,BA$43,"."&amp;$A$43&amp;$AS$42&amp;"C"&amp;$A56))</f>
        <v>5868</v>
      </c>
      <c r="BB56" s="7">
        <f>-IF(RTD("tos.rtd",,BB$43,"."&amp;$A$43&amp;$AS$42&amp;"P"&amp;$A56)="N/A",0,RTD("tos.rtd",,BB$43,"."&amp;$A$43&amp;$AS$42&amp;"P"&amp;$A56))</f>
        <v>-322</v>
      </c>
      <c r="BC56" s="6">
        <f>IF(RTD("tos.rtd",,BC$2,"."&amp;$A$43&amp;$AU$1&amp;"C"&amp;$A56)="N/A",0,RTD("tos.rtd",,BC$2,"."&amp;$A$43&amp;$AU$1&amp;"C"&amp;$A56))</f>
        <v>1078</v>
      </c>
      <c r="BD56" s="7">
        <f>-IF(RTD("tos.rtd",,BD$2,"."&amp;$A$43&amp;$AU$1&amp;"P"&amp;$A56)="N/A",0,RTD("tos.rtd",,BD$2,"."&amp;$A$43&amp;$AU$1&amp;"P"&amp;$A56))</f>
        <v>-89</v>
      </c>
      <c r="BE56" s="6">
        <f>IF(RTD("tos.rtd",,BE$2,"."&amp;$A$43&amp;$AW$1&amp;"C"&amp;$A56)="N/A",0,RTD("tos.rtd",,BE$2,"."&amp;$A$43&amp;$AW$1&amp;"C"&amp;$A56))</f>
        <v>653</v>
      </c>
      <c r="BF56" s="7">
        <f>-IF(RTD("tos.rtd",,BF$2,"."&amp;$A$43&amp;$AW$1&amp;"P"&amp;$A56)="N/A",0,RTD("tos.rtd",,BF$2,"."&amp;$A$43&amp;$AW$1&amp;"P"&amp;$A56))</f>
        <v>-21</v>
      </c>
      <c r="BG56" s="32">
        <f ca="1">+Hoja2!Y57</f>
        <v>3771</v>
      </c>
      <c r="BH56" s="7">
        <f t="shared" ca="1" si="275"/>
        <v>10938</v>
      </c>
      <c r="BI56" s="8" t="str">
        <f t="shared" ca="1" si="291"/>
        <v/>
      </c>
      <c r="BJ56" s="83">
        <f ca="1">IF($BP$1=1,DX56,IF(RTD("tos.rtd",,BJ$43,"."&amp;$A$43&amp;$AS$42&amp;"C"&amp;$A56)="N/A",0,RTD("tos.rtd",,BJ$43,"."&amp;$A$43&amp;$AS$42&amp;"C"&amp;$A56)))</f>
        <v>2.0309906756109171E-2</v>
      </c>
      <c r="BK56" s="83">
        <f ca="1">IF($BP$1=1,DY56,-IF(RTD("tos.rtd",,BK$43,"."&amp;$A$43&amp;$AS$42&amp;"P"&amp;$A56)="N/A",0,RTD("tos.rtd",,BK$43,"."&amp;$A$43&amp;$AS$42&amp;"P"&amp;$A56)))</f>
        <v>-2.5516103637128688E-2</v>
      </c>
      <c r="BL56" s="83">
        <f ca="1">IF($BP$1=1,DZ56,IF(RTD("tos.rtd",,BL$2,"."&amp;$A$43&amp;$AU$1&amp;"C"&amp;$A56)="N/A",0,RTD("tos.rtd",,BL$2,"."&amp;$A$43&amp;$AU$1&amp;"C"&amp;$A56)))</f>
        <v>2.3206387506262294E-2</v>
      </c>
      <c r="BM56" s="83">
        <f ca="1">IF($BP$1=1,EA56,-IF(RTD("tos.rtd",,BM$2,"."&amp;$A$43&amp;$AU$1&amp;"P"&amp;$A56)="N/A",0,RTD("tos.rtd",,BM$2,"."&amp;$A$43&amp;$AU$1&amp;"P"&amp;$A56)))</f>
        <v>-2.3515323388259148E-2</v>
      </c>
      <c r="BN56" s="83">
        <f ca="1">IF($BP$1=1,EB56,IF(RTD("tos.rtd",,BN$2,"."&amp;$A$43&amp;$AW$1&amp;"C"&amp;$A56)="N/A",0,RTD("tos.rtd",,BN$2,"."&amp;$A$43&amp;$AW$1&amp;"C"&amp;$A56)))</f>
        <v>2.4760112425904972E-2</v>
      </c>
      <c r="BO56" s="83">
        <f ca="1">IF($BP$1=1,EC56,-IF(RTD("tos.rtd",,BO$2,"."&amp;$A$43&amp;$AW$1&amp;"P"&amp;$A56)="N/A",0,RTD("tos.rtd",,BO$2,"."&amp;$A$43&amp;$AW$1&amp;"P"&amp;$A56)))</f>
        <v>-2.4940708447720495E-2</v>
      </c>
      <c r="BQ56" s="83">
        <f t="shared" ca="1" si="301"/>
        <v>10530988.395576891</v>
      </c>
      <c r="BR56" s="3" t="str">
        <f t="shared" ca="1" si="277"/>
        <v/>
      </c>
      <c r="BS56" s="83">
        <f t="shared" ca="1" si="302"/>
        <v>1546825.9349259017</v>
      </c>
      <c r="BT56" s="3" t="str">
        <f t="shared" ca="1" si="279"/>
        <v/>
      </c>
      <c r="BU56" s="83">
        <f t="shared" ca="1" si="303"/>
        <v>326813.54002651182</v>
      </c>
      <c r="BV56" s="83"/>
      <c r="BX56" s="83">
        <f t="shared" ca="1" si="304"/>
        <v>25727897.482780118</v>
      </c>
      <c r="BY56" s="83" t="str">
        <f t="shared" ca="1" si="292"/>
        <v/>
      </c>
      <c r="BZ56" s="83">
        <f t="shared" ca="1" si="305"/>
        <v>5315105.6092109652</v>
      </c>
      <c r="CA56" s="83" t="str">
        <f t="shared" ca="1" si="292"/>
        <v/>
      </c>
      <c r="CB56" s="83">
        <f t="shared" ca="1" si="306"/>
        <v>3627380.2463240949</v>
      </c>
      <c r="CC56" s="83" t="str">
        <f t="shared" ca="1" si="292"/>
        <v/>
      </c>
      <c r="CD56" s="83">
        <f>IF(RTD("tos.rtd",,CD$43,"."&amp;$A$43&amp;$AS$42&amp;"C"&amp;$A56)="N/A",0,RTD("tos.rtd",,CD$43,"."&amp;$A$43&amp;$AS$42&amp;"C"&amp;$A56))</f>
        <v>0</v>
      </c>
      <c r="CE56" s="83">
        <f>-IF(RTD("tos.rtd",,CE$43,"."&amp;$A$43&amp;$AS$42&amp;"P"&amp;$A56)="N/A",0,RTD("tos.rtd",,CE$43,"."&amp;$A$43&amp;$AS$42&amp;"P"&amp;$A56))</f>
        <v>0.95</v>
      </c>
      <c r="CF56" s="83">
        <f>IF(RTD("tos.rtd",,CF$2,"."&amp;$A$43&amp;$AU$1&amp;"C"&amp;$A56)="N/A",0,RTD("tos.rtd",,CF$2,"."&amp;$A$43&amp;$AU$1&amp;"C"&amp;$A56))</f>
        <v>0.22</v>
      </c>
      <c r="CG56" s="83">
        <f>-IF(RTD("tos.rtd",,CG$2,"."&amp;$A$43&amp;$AU$1&amp;"P"&amp;$A56)="N/A",0,RTD("tos.rtd",,CG$2,"."&amp;$A$43&amp;$AU$1&amp;"P"&amp;$A56))</f>
        <v>0.79</v>
      </c>
      <c r="CH56" s="83">
        <f>IF(RTD("tos.rtd",,CH$2,"."&amp;$A$43&amp;$AW$1&amp;"C"&amp;$A56)="N/A",0,RTD("tos.rtd",,CH$2,"."&amp;$A$43&amp;$AW$1&amp;"C"&amp;$A56))</f>
        <v>0.33</v>
      </c>
      <c r="CI56" s="83">
        <f>-IF(RTD("tos.rtd",,CI$2,"."&amp;$A$43&amp;$AW$1&amp;"P"&amp;$A56)="N/A",0,RTD("tos.rtd",,CI$2,"."&amp;$A$43&amp;$AW$1&amp;"P"&amp;$A56))</f>
        <v>0.68</v>
      </c>
      <c r="CK56" s="83">
        <f t="shared" si="307"/>
        <v>-40279.999999999993</v>
      </c>
      <c r="CL56" s="83"/>
      <c r="CM56" s="83">
        <f t="shared" si="308"/>
        <v>-25715</v>
      </c>
      <c r="CN56" s="83"/>
      <c r="CO56" s="83">
        <f t="shared" si="309"/>
        <v>1531</v>
      </c>
      <c r="CP56" s="83">
        <f t="shared" si="310"/>
        <v>-64464</v>
      </c>
      <c r="CQ56" s="83">
        <f t="shared" si="311"/>
        <v>5546</v>
      </c>
      <c r="CR56" s="83"/>
      <c r="CS56" s="83">
        <f t="shared" si="312"/>
        <v>989</v>
      </c>
      <c r="CT56" s="83"/>
      <c r="CU56" s="83">
        <f t="shared" si="313"/>
        <v>632</v>
      </c>
      <c r="CV56" s="83"/>
      <c r="CW56" s="83">
        <f t="shared" ca="1" si="314"/>
        <v>12404627.870529305</v>
      </c>
      <c r="CY56" s="83">
        <f t="shared" ca="1" si="315"/>
        <v>34670383.338315174</v>
      </c>
      <c r="CZ56" s="70" t="str">
        <f t="shared" ca="1" si="293"/>
        <v/>
      </c>
      <c r="DA56" s="83">
        <f>IF(RTD("tos.rtd",,DA$43,"."&amp;$A$43&amp;$AS$42&amp;"C"&amp;$A56)="N/A",0,RTD("tos.rtd",,DA$43,"."&amp;$A$43&amp;$AS$42&amp;"C"&amp;$A56))</f>
        <v>0.01</v>
      </c>
      <c r="DB56" s="83">
        <f>IF(RTD("tos.rtd",,DB$43,"."&amp;$A$43&amp;$AS$42&amp;"P"&amp;$A56)="N/A",0,RTD("tos.rtd",,DB$43,"."&amp;$A$43&amp;$AS$42&amp;"P"&amp;$A56))</f>
        <v>8.2200000000000006</v>
      </c>
      <c r="DC56" s="83">
        <f>IF(RTD("tos.rtd",,DC$43,"."&amp;$A$43&amp;$AS$42&amp;"C"&amp;$A56)="N/A",0,RTD("tos.rtd",,DC$43,"."&amp;$A$43&amp;$AS$42&amp;"C"&amp;$A56))</f>
        <v>0.01</v>
      </c>
      <c r="DD56" s="83">
        <f>IF(RTD("tos.rtd",,DD$43,"."&amp;$A$43&amp;$AS$42&amp;"P"&amp;$A56)="N/A",0,RTD("tos.rtd",,DD$43,"."&amp;$A$43&amp;$AS$42&amp;"P"&amp;$A56))</f>
        <v>9.67</v>
      </c>
      <c r="DE56" s="83">
        <f>IF(RTD("tos.rtd",,DE$43,"."&amp;$A$43&amp;$AS$42&amp;"C"&amp;$A56)="N/A",0,RTD("tos.rtd",,DE$43,"."&amp;$A$43&amp;$AS$42&amp;"C"&amp;$A56))</f>
        <v>0</v>
      </c>
      <c r="DF56" s="83">
        <f>IF(RTD("tos.rtd",,DF$43,"."&amp;$A$43&amp;$AS$42&amp;"P"&amp;$A56)="N/A",0,RTD("tos.rtd",,DF$43,"."&amp;$A$43&amp;$AS$42&amp;"P"&amp;$A56))</f>
        <v>9.3000000000000007</v>
      </c>
      <c r="DG56" s="86">
        <f t="shared" si="287"/>
        <v>9.4800000000000182</v>
      </c>
      <c r="DH56" s="83">
        <f t="shared" si="316"/>
        <v>0</v>
      </c>
      <c r="DI56" s="83">
        <f t="shared" si="317"/>
        <v>0</v>
      </c>
      <c r="DJ56" s="83">
        <f t="shared" si="318"/>
        <v>0</v>
      </c>
      <c r="DK56" s="83">
        <f t="shared" si="255"/>
        <v>0</v>
      </c>
      <c r="DL56" s="83">
        <f t="shared" si="256"/>
        <v>0</v>
      </c>
      <c r="DM56" s="83">
        <f t="shared" si="257"/>
        <v>0</v>
      </c>
      <c r="DN56" s="64" t="str">
        <f t="shared" si="258"/>
        <v>UNKNOWN</v>
      </c>
      <c r="DO56" s="64" t="str">
        <f t="shared" si="259"/>
        <v>UNKNOWN</v>
      </c>
      <c r="DP56" s="83">
        <f t="shared" si="260"/>
        <v>0</v>
      </c>
      <c r="DQ56" s="83">
        <f t="shared" si="261"/>
        <v>0</v>
      </c>
      <c r="DR56" s="83">
        <f t="shared" ca="1" si="262"/>
        <v>0</v>
      </c>
      <c r="DS56" s="83">
        <f t="shared" si="263"/>
        <v>0</v>
      </c>
      <c r="DT56" s="83">
        <f t="shared" si="288"/>
        <v>0</v>
      </c>
      <c r="DU56" s="83">
        <f t="shared" si="289"/>
        <v>0</v>
      </c>
      <c r="DV56" s="83">
        <f t="shared" si="264"/>
        <v>2898</v>
      </c>
      <c r="DW56" s="83">
        <f t="shared" si="265"/>
        <v>-164</v>
      </c>
      <c r="DX56" s="83">
        <f t="shared" ca="1" si="319"/>
        <v>2.0309906756109171E-2</v>
      </c>
      <c r="DY56" s="83">
        <f t="shared" ca="1" si="320"/>
        <v>-2.5516103637128688E-2</v>
      </c>
      <c r="DZ56" s="83">
        <f t="shared" ca="1" si="321"/>
        <v>2.3206387506262294E-2</v>
      </c>
      <c r="EA56" s="83">
        <f t="shared" ca="1" si="322"/>
        <v>-2.3515323388259148E-2</v>
      </c>
      <c r="EB56" s="83">
        <f t="shared" ca="1" si="323"/>
        <v>2.4760112425904972E-2</v>
      </c>
      <c r="EC56" s="83">
        <f t="shared" ca="1" si="324"/>
        <v>-2.4940708447720495E-2</v>
      </c>
      <c r="EE56" s="84">
        <f t="shared" si="325"/>
        <v>0.98580000000000001</v>
      </c>
      <c r="EF56" s="84">
        <f t="shared" si="326"/>
        <v>1.3202</v>
      </c>
      <c r="EG56" s="84">
        <f t="shared" si="327"/>
        <v>0.2717</v>
      </c>
      <c r="EH56" s="84">
        <f t="shared" si="328"/>
        <v>0.26540000000000002</v>
      </c>
      <c r="EI56" s="84">
        <f t="shared" si="329"/>
        <v>0.23960000000000001</v>
      </c>
      <c r="EJ56" s="84">
        <f t="shared" si="330"/>
        <v>0.23569999999999999</v>
      </c>
      <c r="EL56" s="83" t="str">
        <f>RTD("tos.rtd",,EL$43,"."&amp;$A$43&amp;$AS$42&amp;"C"&amp;$A56)</f>
        <v>98.58%</v>
      </c>
      <c r="EM56" s="83" t="str">
        <f>RTD("tos.rtd",,EM$43,"."&amp;$A$43&amp;$AS$42&amp;"P"&amp;$A56)</f>
        <v>132.02%</v>
      </c>
      <c r="EN56" s="83" t="str">
        <f>RTD("tos.rtd",,EN$2,"."&amp;$A$43&amp;$AU$1&amp;"C"&amp;$A56)</f>
        <v>27.17%</v>
      </c>
      <c r="EO56" s="83" t="str">
        <f>RTD("tos.rtd",,EO$2,"."&amp;$A$43&amp;$AU$1&amp;"P"&amp;$A56)</f>
        <v>26.54%</v>
      </c>
      <c r="EP56" s="83" t="str">
        <f>RTD("tos.rtd",,EP$2,"."&amp;$A$43&amp;$AW$1&amp;"C"&amp;$A56)</f>
        <v>23.96%</v>
      </c>
      <c r="EQ56" s="83" t="str">
        <f>RTD("tos.rtd",,EQ$2,"."&amp;$A$43&amp;$AW$1&amp;"P"&amp;$A56)</f>
        <v>23.57%</v>
      </c>
      <c r="ES56" s="63" t="str">
        <f t="shared" si="272"/>
        <v>491,2734.00</v>
      </c>
      <c r="ET56" s="64" t="str">
        <f t="shared" ca="1" si="273"/>
        <v>491,34670.38</v>
      </c>
      <c r="EU56" s="68">
        <v>562.88</v>
      </c>
      <c r="EV56" s="68" t="s">
        <v>467</v>
      </c>
      <c r="EW56" s="68">
        <v>484.4</v>
      </c>
      <c r="EX56" s="68" t="s">
        <v>468</v>
      </c>
      <c r="EY56" s="68">
        <v>5642.5</v>
      </c>
      <c r="EZ56" s="68" t="s">
        <v>469</v>
      </c>
      <c r="FA56" s="68">
        <v>19896.5</v>
      </c>
      <c r="FB56" s="68" t="s">
        <v>470</v>
      </c>
      <c r="FC56" s="68" t="s">
        <v>471</v>
      </c>
      <c r="FD56" s="68" t="s">
        <v>472</v>
      </c>
      <c r="FE56" s="68" t="s">
        <v>473</v>
      </c>
      <c r="FF56" s="68" t="s">
        <v>474</v>
      </c>
    </row>
    <row r="57" spans="1:162" ht="13.5" thickBot="1" x14ac:dyDescent="0.25">
      <c r="A57" s="2">
        <f t="shared" si="290"/>
        <v>490</v>
      </c>
      <c r="B57" s="3">
        <f t="shared" si="239"/>
        <v>7122</v>
      </c>
      <c r="C57" s="3">
        <f t="shared" si="240"/>
        <v>11727</v>
      </c>
      <c r="D57" s="3">
        <f t="shared" si="241"/>
        <v>75521</v>
      </c>
      <c r="E57" s="3">
        <f t="shared" si="242"/>
        <v>94370</v>
      </c>
      <c r="F57" s="4">
        <f t="shared" si="294"/>
        <v>20229.595863100185</v>
      </c>
      <c r="AM57" s="1">
        <v>3106</v>
      </c>
      <c r="AN57" s="1">
        <v>-213</v>
      </c>
      <c r="AO57" s="1">
        <v>490</v>
      </c>
      <c r="AP57" s="1">
        <v>20016</v>
      </c>
      <c r="AQ57" s="1">
        <v>-1626</v>
      </c>
      <c r="AS57" s="6">
        <f>IF(RTD("tos.rtd",,AS$43,"."&amp;$A$43&amp;$AS$42&amp;"C"&amp;$A57)="N/A",0,RTD("tos.rtd",,AS$43,"."&amp;$A$43&amp;$AS$42&amp;"C"&amp;$A57))</f>
        <v>5835</v>
      </c>
      <c r="AT57" s="7">
        <f>-IF(RTD("tos.rtd",,AT$43,"."&amp;$A$43&amp;$AS$42&amp;"P"&amp;$A57)="N/A",0,RTD("tos.rtd",,AT$43,"."&amp;$A$43&amp;$AS$42&amp;"P"&amp;$A57))</f>
        <v>-1287</v>
      </c>
      <c r="AU57" s="6">
        <f>IF(RTD("tos.rtd",,AU$2,"."&amp;$A$43&amp;$AU$1&amp;"C"&amp;$A57)="N/A",0,RTD("tos.rtd",,AU$2,"."&amp;$A$43&amp;$AU$1&amp;"C"&amp;$A57))</f>
        <v>8622</v>
      </c>
      <c r="AV57" s="7">
        <f>-IF(RTD("tos.rtd",,AV$2,"."&amp;$A$43&amp;$AU$1&amp;"P"&amp;$A57)="N/A",0,RTD("tos.rtd",,AV$2,"."&amp;$A$43&amp;$AU$1&amp;"P"&amp;$A57))</f>
        <v>-3105</v>
      </c>
      <c r="AW57" s="6">
        <f>IF(RTD("tos.rtd",,AW$2,"."&amp;$A$43&amp;$AW$1&amp;"C"&amp;$A57)="N/A",0,RTD("tos.rtd",,AW$2,"."&amp;$A$43&amp;$AW$1&amp;"C"&amp;$A57))</f>
        <v>61436</v>
      </c>
      <c r="AX57" s="7">
        <f>-IF(RTD("tos.rtd",,AX$2,"."&amp;$A$43&amp;$AW$1&amp;"P"&amp;$A57)="N/A",0,RTD("tos.rtd",,AX$2,"."&amp;$A$43&amp;$AW$1&amp;"P"&amp;$A57))</f>
        <v>-14085</v>
      </c>
      <c r="AY57" s="7">
        <f t="shared" si="274"/>
        <v>57416</v>
      </c>
      <c r="AZ57" s="8">
        <f t="shared" si="243"/>
        <v>490</v>
      </c>
      <c r="BA57" s="6">
        <f>IF(RTD("tos.rtd",,BA$43,"."&amp;$A$43&amp;$AS$42&amp;"C"&amp;$A57)="N/A",0,RTD("tos.rtd",,BA$43,"."&amp;$A$43&amp;$AS$42&amp;"C"&amp;$A57))</f>
        <v>20016</v>
      </c>
      <c r="BB57" s="7">
        <f>-IF(RTD("tos.rtd",,BB$43,"."&amp;$A$43&amp;$AS$42&amp;"P"&amp;$A57)="N/A",0,RTD("tos.rtd",,BB$43,"."&amp;$A$43&amp;$AS$42&amp;"P"&amp;$A57))</f>
        <v>-1626</v>
      </c>
      <c r="BC57" s="6">
        <f>IF(RTD("tos.rtd",,BC$2,"."&amp;$A$43&amp;$AU$1&amp;"C"&amp;$A57)="N/A",0,RTD("tos.rtd",,BC$2,"."&amp;$A$43&amp;$AU$1&amp;"C"&amp;$A57))</f>
        <v>9192</v>
      </c>
      <c r="BD57" s="7">
        <f>-IF(RTD("tos.rtd",,BD$2,"."&amp;$A$43&amp;$AU$1&amp;"P"&amp;$A57)="N/A",0,RTD("tos.rtd",,BD$2,"."&amp;$A$43&amp;$AU$1&amp;"P"&amp;$A57))</f>
        <v>-1818</v>
      </c>
      <c r="BE57" s="6">
        <f>IF(RTD("tos.rtd",,BE$2,"."&amp;$A$43&amp;$AW$1&amp;"C"&amp;$A57)="N/A",0,RTD("tos.rtd",,BE$2,"."&amp;$A$43&amp;$AW$1&amp;"C"&amp;$A57))</f>
        <v>9913</v>
      </c>
      <c r="BF57" s="7">
        <f>-IF(RTD("tos.rtd",,BF$2,"."&amp;$A$43&amp;$AW$1&amp;"P"&amp;$A57)="N/A",0,RTD("tos.rtd",,BF$2,"."&amp;$A$43&amp;$AW$1&amp;"P"&amp;$A57))</f>
        <v>-979</v>
      </c>
      <c r="BG57" s="32">
        <f ca="1">+Hoja2!Y58</f>
        <v>22840</v>
      </c>
      <c r="BH57" s="7">
        <f t="shared" ca="1" si="275"/>
        <v>57538</v>
      </c>
      <c r="BI57" s="8" t="str">
        <f t="shared" ca="1" si="291"/>
        <v/>
      </c>
      <c r="BJ57" s="83">
        <f ca="1">IF($BP$1=1,DX57,IF(RTD("tos.rtd",,BJ$43,"."&amp;$A$43&amp;$AS$42&amp;"C"&amp;$A57)="N/A",0,RTD("tos.rtd",,BJ$43,"."&amp;$A$43&amp;$AS$42&amp;"C"&amp;$A57)))</f>
        <v>2.3021424743969447E-2</v>
      </c>
      <c r="BK57" s="83">
        <f ca="1">IF($BP$1=1,DY57,-IF(RTD("tos.rtd",,BK$43,"."&amp;$A$43&amp;$AS$42&amp;"P"&amp;$A57)="N/A",0,RTD("tos.rtd",,BK$43,"."&amp;$A$43&amp;$AS$42&amp;"P"&amp;$A57)))</f>
        <v>-1.1145500680106951E-7</v>
      </c>
      <c r="BL57" s="83">
        <f ca="1">IF($BP$1=1,DZ57,IF(RTD("tos.rtd",,BL$2,"."&amp;$A$43&amp;$AU$1&amp;"C"&amp;$A57)="N/A",0,RTD("tos.rtd",,BL$2,"."&amp;$A$43&amp;$AU$1&amp;"C"&amp;$A57)))</f>
        <v>2.4107887088134626E-2</v>
      </c>
      <c r="BM57" s="83">
        <f ca="1">IF($BP$1=1,EA57,-IF(RTD("tos.rtd",,BM$2,"."&amp;$A$43&amp;$AU$1&amp;"P"&amp;$A57)="N/A",0,RTD("tos.rtd",,BM$2,"."&amp;$A$43&amp;$AU$1&amp;"P"&amp;$A57)))</f>
        <v>-2.4712537064861168E-2</v>
      </c>
      <c r="BN57" s="83">
        <f ca="1">IF($BP$1=1,EB57,IF(RTD("tos.rtd",,BN$2,"."&amp;$A$43&amp;$AW$1&amp;"C"&amp;$A57)="N/A",0,RTD("tos.rtd",,BN$2,"."&amp;$A$43&amp;$AW$1&amp;"C"&amp;$A57)))</f>
        <v>2.6057737127588906E-2</v>
      </c>
      <c r="BO57" s="83">
        <f ca="1">IF($BP$1=1,EC57,-IF(RTD("tos.rtd",,BO$2,"."&amp;$A$43&amp;$AW$1&amp;"P"&amp;$A57)="N/A",0,RTD("tos.rtd",,BO$2,"."&amp;$A$43&amp;$AW$1&amp;"P"&amp;$A57)))</f>
        <v>-2.6291298703001027E-2</v>
      </c>
      <c r="BQ57" s="83">
        <f t="shared" ca="1" si="276"/>
        <v>31145926.535768732</v>
      </c>
      <c r="BR57" s="3" t="str">
        <f t="shared" ca="1" si="277"/>
        <v/>
      </c>
      <c r="BS57" s="83">
        <f t="shared" ca="1" si="278"/>
        <v>30403020.217786789</v>
      </c>
      <c r="BT57" s="3" t="str">
        <f t="shared" ca="1" si="279"/>
        <v/>
      </c>
      <c r="BU57" s="83">
        <f t="shared" ca="1" si="280"/>
        <v>285321864.28359002</v>
      </c>
      <c r="BV57" s="83"/>
      <c r="BX57" s="83">
        <f t="shared" ca="1" si="281"/>
        <v>106841008.75163968</v>
      </c>
      <c r="BY57" s="83" t="str">
        <f t="shared" ca="1" si="292"/>
        <v/>
      </c>
      <c r="BZ57" s="83">
        <f t="shared" ca="1" si="282"/>
        <v>40963507.652458422</v>
      </c>
      <c r="CA57" s="83" t="str">
        <f t="shared" ca="1" si="292"/>
        <v/>
      </c>
      <c r="CB57" s="83">
        <f t="shared" ca="1" si="283"/>
        <v>53924301.990157805</v>
      </c>
      <c r="CC57" s="83" t="str">
        <f t="shared" ca="1" si="292"/>
        <v/>
      </c>
      <c r="CD57" s="83">
        <f>IF(RTD("tos.rtd",,CD$43,"."&amp;$A$43&amp;$AS$42&amp;"C"&amp;$A57)="N/A",0,RTD("tos.rtd",,CD$43,"."&amp;$A$43&amp;$AS$42&amp;"C"&amp;$A57))</f>
        <v>0</v>
      </c>
      <c r="CE57" s="83">
        <f>-IF(RTD("tos.rtd",,CE$43,"."&amp;$A$43&amp;$AS$42&amp;"P"&amp;$A57)="N/A",0,RTD("tos.rtd",,CE$43,"."&amp;$A$43&amp;$AS$42&amp;"P"&amp;$A57))</f>
        <v>1</v>
      </c>
      <c r="CF57" s="83">
        <f>IF(RTD("tos.rtd",,CF$2,"."&amp;$A$43&amp;$AU$1&amp;"C"&amp;$A57)="N/A",0,RTD("tos.rtd",,CF$2,"."&amp;$A$43&amp;$AU$1&amp;"C"&amp;$A57))</f>
        <v>0.25</v>
      </c>
      <c r="CG57" s="83">
        <f>-IF(RTD("tos.rtd",,CG$2,"."&amp;$A$43&amp;$AU$1&amp;"P"&amp;$A57)="N/A",0,RTD("tos.rtd",,CG$2,"."&amp;$A$43&amp;$AU$1&amp;"P"&amp;$A57))</f>
        <v>0.76</v>
      </c>
      <c r="CH57" s="83">
        <f>IF(RTD("tos.rtd",,CH$2,"."&amp;$A$43&amp;$AW$1&amp;"C"&amp;$A57)="N/A",0,RTD("tos.rtd",,CH$2,"."&amp;$A$43&amp;$AW$1&amp;"C"&amp;$A57))</f>
        <v>0.35</v>
      </c>
      <c r="CI57" s="83">
        <f>-IF(RTD("tos.rtd",,CI$2,"."&amp;$A$43&amp;$AW$1&amp;"P"&amp;$A57)="N/A",0,RTD("tos.rtd",,CI$2,"."&amp;$A$43&amp;$AW$1&amp;"P"&amp;$A57))</f>
        <v>0.66</v>
      </c>
      <c r="CK57" s="83">
        <f t="shared" si="284"/>
        <v>-128700</v>
      </c>
      <c r="CL57" s="83"/>
      <c r="CM57" s="83">
        <f t="shared" si="285"/>
        <v>-20430.000000000029</v>
      </c>
      <c r="CN57" s="83"/>
      <c r="CO57" s="83">
        <f t="shared" si="286"/>
        <v>1220650</v>
      </c>
      <c r="CP57" s="83">
        <f t="shared" si="233"/>
        <v>1071520</v>
      </c>
      <c r="CQ57" s="83">
        <f t="shared" si="247"/>
        <v>18390</v>
      </c>
      <c r="CR57" s="83"/>
      <c r="CS57" s="83">
        <f t="shared" si="248"/>
        <v>7374</v>
      </c>
      <c r="CT57" s="83"/>
      <c r="CU57" s="83">
        <f t="shared" si="249"/>
        <v>8934</v>
      </c>
      <c r="CV57" s="83"/>
      <c r="CW57" s="83">
        <f t="shared" ca="1" si="250"/>
        <v>346870811.03714556</v>
      </c>
      <c r="CY57" s="83">
        <f t="shared" ca="1" si="251"/>
        <v>201728818.39425591</v>
      </c>
      <c r="CZ57" s="70" t="str">
        <f t="shared" ca="1" si="293"/>
        <v/>
      </c>
      <c r="DA57" s="83">
        <f>IF(RTD("tos.rtd",,DA$43,"."&amp;$A$43&amp;$AS$42&amp;"C"&amp;$A57)="N/A",0,RTD("tos.rtd",,DA$43,"."&amp;$A$43&amp;$AS$42&amp;"C"&amp;$A57))</f>
        <v>0.01</v>
      </c>
      <c r="DB57" s="83">
        <f>IF(RTD("tos.rtd",,DB$43,"."&amp;$A$43&amp;$AS$42&amp;"P"&amp;$A57)="N/A",0,RTD("tos.rtd",,DB$43,"."&amp;$A$43&amp;$AS$42&amp;"P"&amp;$A57))</f>
        <v>8.5</v>
      </c>
      <c r="DC57" s="83">
        <f>IF(RTD("tos.rtd",,DC$43,"."&amp;$A$43&amp;$AS$42&amp;"C"&amp;$A57)="N/A",0,RTD("tos.rtd",,DC$43,"."&amp;$A$43&amp;$AS$42&amp;"C"&amp;$A57))</f>
        <v>0.01</v>
      </c>
      <c r="DD57" s="83">
        <f>IF(RTD("tos.rtd",,DD$43,"."&amp;$A$43&amp;$AS$42&amp;"P"&amp;$A57)="N/A",0,RTD("tos.rtd",,DD$43,"."&amp;$A$43&amp;$AS$42&amp;"P"&amp;$A57))</f>
        <v>8.66</v>
      </c>
      <c r="DE57" s="83">
        <f>IF(RTD("tos.rtd",,DE$43,"."&amp;$A$43&amp;$AS$42&amp;"C"&amp;$A57)="N/A",0,RTD("tos.rtd",,DE$43,"."&amp;$A$43&amp;$AS$42&amp;"C"&amp;$A57))</f>
        <v>0</v>
      </c>
      <c r="DF57" s="83">
        <f>IF(RTD("tos.rtd",,DF$43,"."&amp;$A$43&amp;$AS$42&amp;"P"&amp;$A57)="N/A",0,RTD("tos.rtd",,DF$43,"."&amp;$A$43&amp;$AS$42&amp;"P"&amp;$A57))</f>
        <v>8.3000000000000007</v>
      </c>
      <c r="DG57" s="86">
        <f t="shared" si="287"/>
        <v>8.4800000000000182</v>
      </c>
      <c r="DH57" s="83">
        <f t="shared" si="252"/>
        <v>0</v>
      </c>
      <c r="DI57" s="83">
        <f t="shared" si="253"/>
        <v>0</v>
      </c>
      <c r="DJ57" s="83">
        <f t="shared" si="254"/>
        <v>0</v>
      </c>
      <c r="DK57" s="83">
        <f t="shared" si="255"/>
        <v>0</v>
      </c>
      <c r="DL57" s="83">
        <f t="shared" si="256"/>
        <v>0</v>
      </c>
      <c r="DM57" s="83">
        <f t="shared" si="257"/>
        <v>0</v>
      </c>
      <c r="DN57" s="64" t="str">
        <f t="shared" si="258"/>
        <v>UNKNOWN</v>
      </c>
      <c r="DO57" s="64" t="str">
        <f t="shared" si="259"/>
        <v>UNKNOWN</v>
      </c>
      <c r="DP57" s="83">
        <f t="shared" si="260"/>
        <v>0</v>
      </c>
      <c r="DQ57" s="83">
        <f t="shared" si="261"/>
        <v>0</v>
      </c>
      <c r="DR57" s="83">
        <f t="shared" ca="1" si="262"/>
        <v>0</v>
      </c>
      <c r="DS57" s="83">
        <f t="shared" si="263"/>
        <v>0</v>
      </c>
      <c r="DT57" s="83">
        <f t="shared" si="288"/>
        <v>0</v>
      </c>
      <c r="DU57" s="83">
        <f t="shared" si="289"/>
        <v>0</v>
      </c>
      <c r="DV57" s="83">
        <f t="shared" si="264"/>
        <v>3106</v>
      </c>
      <c r="DW57" s="83">
        <f t="shared" si="265"/>
        <v>-213</v>
      </c>
      <c r="DX57" s="83">
        <f t="shared" ref="DX57:DX64" ca="1" si="361">(EXP(-POWER((LN($A$44/$A57)+($EC$1+POWER($EE57,2)/2)*($EM$1/$DY$1))/($EE57*SQRT($EM$1/$DY$1)),2)/2)/SQRT(2*PI())/($A$44*$EE57*SQRT($EM$1/$DY$1)))</f>
        <v>2.3021424743969447E-2</v>
      </c>
      <c r="DY57" s="83">
        <f t="shared" ref="DY57:DY64" ca="1" si="362">-(EXP(-POWER((LN($A$44/$A57)+($EC$1+POWER($EF57,2)/2)*($EM$1/$DY$1))/($EF57*SQRT($EM$1/$DY$1)),2)/2)/SQRT(2*PI())/($A$44*$EF57*SQRT($EM$1/$DY$1)))</f>
        <v>-1.1145500680106951E-7</v>
      </c>
      <c r="DZ57" s="83">
        <f t="shared" ref="DZ57:DZ64" ca="1" si="363">(EXP(-POWER((LN($A$44/$A57)+($EC$1+POWER($EG57,2)/2)*($EO$1/$DY$1))/($EG57*SQRT($EO$1/$DY$1)),2)/2)/SQRT(2*PI())/($A$44*$EG57*SQRT($EO$1/$DY$1)))</f>
        <v>2.4107887088134626E-2</v>
      </c>
      <c r="EA57" s="83">
        <f t="shared" ref="EA57:EA64" ca="1" si="364">-(EXP(-POWER((LN($A$44/$A57)+($EC$1+POWER($EH57,2)/2)*($EO$1/$DY$1))/($EH57*SQRT($EO$1/$DY$1)),2)/2)/SQRT(2*PI())/($A$44*$EH57*SQRT($EO$1/$DY$1)))</f>
        <v>-2.4712537064861168E-2</v>
      </c>
      <c r="EB57" s="83">
        <f t="shared" ref="EB57:EB64" ca="1" si="365">(EXP(-POWER((LN($A$44/$A57)+($EC$1+POWER($EI57,2)/2)*($EO$1/$DY$1))/($EI57*SQRT($EO$1/$DY$1)),2)/2)/SQRT(2*PI())/($A$44*$EI57*SQRT($EO$1/$DY$1)))</f>
        <v>2.6057737127588906E-2</v>
      </c>
      <c r="EC57" s="83">
        <f t="shared" ref="EC57:EC64" ca="1" si="366">-(EXP(-POWER((LN($A$44/$A57)+($EC$1+POWER($EJ57,2)/2)*($EO$1/$DY$1))/($EJ57*SQRT($EO$1/$DY$1)),2)/2)/SQRT(2*PI())/($A$44*$EJ57*SQRT($EO$1/$DY$1)))</f>
        <v>-2.6291298703001027E-2</v>
      </c>
      <c r="EE57" s="84">
        <f t="shared" si="266"/>
        <v>0.89329999999999998</v>
      </c>
      <c r="EF57" s="84">
        <f t="shared" si="267"/>
        <v>0.25</v>
      </c>
      <c r="EG57" s="84">
        <f t="shared" si="268"/>
        <v>0.27339999999999998</v>
      </c>
      <c r="EH57" s="84">
        <f t="shared" si="269"/>
        <v>0.26319999999999999</v>
      </c>
      <c r="EI57" s="84">
        <f t="shared" si="270"/>
        <v>0.24110000000000001</v>
      </c>
      <c r="EJ57" s="84">
        <f t="shared" si="271"/>
        <v>0.23730000000000001</v>
      </c>
      <c r="EL57" s="83" t="str">
        <f>RTD("tos.rtd",,EL$43,"."&amp;$A$43&amp;$AS$42&amp;"C"&amp;$A57)</f>
        <v>89.33%</v>
      </c>
      <c r="EM57" s="83" t="str">
        <f>RTD("tos.rtd",,EM$43,"."&amp;$A$43&amp;$AS$42&amp;"P"&amp;$A57)</f>
        <v>0.00%</v>
      </c>
      <c r="EN57" s="83" t="str">
        <f>RTD("tos.rtd",,EN$2,"."&amp;$A$43&amp;$AU$1&amp;"C"&amp;$A57)</f>
        <v>27.34%</v>
      </c>
      <c r="EO57" s="83" t="str">
        <f>RTD("tos.rtd",,EO$2,"."&amp;$A$43&amp;$AU$1&amp;"P"&amp;$A57)</f>
        <v>26.32%</v>
      </c>
      <c r="EP57" s="83" t="str">
        <f>RTD("tos.rtd",,EP$2,"."&amp;$A$43&amp;$AW$1&amp;"C"&amp;$A57)</f>
        <v>24.11%</v>
      </c>
      <c r="EQ57" s="83" t="str">
        <f>RTD("tos.rtd",,EQ$2,"."&amp;$A$43&amp;$AW$1&amp;"P"&amp;$A57)</f>
        <v>23.73%</v>
      </c>
      <c r="ES57" s="63" t="str">
        <f t="shared" si="272"/>
        <v>490,2893.00</v>
      </c>
      <c r="ET57" s="64" t="str">
        <f t="shared" ca="1" si="273"/>
        <v>490,201728.82</v>
      </c>
      <c r="EU57" s="68">
        <v>562.92999999999995</v>
      </c>
      <c r="EV57" s="68" t="s">
        <v>475</v>
      </c>
      <c r="EW57" s="68">
        <v>484.48</v>
      </c>
      <c r="EX57" s="68" t="s">
        <v>476</v>
      </c>
      <c r="EY57" s="68">
        <v>5642.75</v>
      </c>
      <c r="EZ57" s="68" t="s">
        <v>477</v>
      </c>
      <c r="FA57" s="68">
        <v>19899.5</v>
      </c>
      <c r="FB57" s="68" t="s">
        <v>478</v>
      </c>
      <c r="FC57" s="68" t="s">
        <v>479</v>
      </c>
      <c r="FD57" s="68" t="s">
        <v>480</v>
      </c>
      <c r="FE57" s="68" t="s">
        <v>481</v>
      </c>
      <c r="FF57" s="68" t="s">
        <v>482</v>
      </c>
    </row>
    <row r="58" spans="1:162" ht="13.5" thickBot="1" x14ac:dyDescent="0.25">
      <c r="A58" s="2">
        <f t="shared" si="290"/>
        <v>489</v>
      </c>
      <c r="B58" s="3">
        <f t="shared" si="239"/>
        <v>4799</v>
      </c>
      <c r="C58" s="3">
        <f t="shared" si="240"/>
        <v>1088</v>
      </c>
      <c r="D58" s="3">
        <f t="shared" si="241"/>
        <v>277</v>
      </c>
      <c r="E58" s="3">
        <f t="shared" si="242"/>
        <v>6164</v>
      </c>
      <c r="F58" s="4">
        <f t="shared" si="294"/>
        <v>20188.310973583652</v>
      </c>
      <c r="AM58" s="1">
        <v>-374</v>
      </c>
      <c r="AN58" s="1">
        <v>-80</v>
      </c>
      <c r="AO58" s="1">
        <v>489</v>
      </c>
      <c r="AP58" s="1">
        <v>11194</v>
      </c>
      <c r="AQ58" s="1">
        <v>-766</v>
      </c>
      <c r="AS58" s="6">
        <f>IF(RTD("tos.rtd",,AS$43,"."&amp;$A$43&amp;$AS$42&amp;"C"&amp;$A58)="N/A",0,RTD("tos.rtd",,AS$43,"."&amp;$A$43&amp;$AS$42&amp;"C"&amp;$A58))</f>
        <v>4052</v>
      </c>
      <c r="AT58" s="7">
        <f>-IF(RTD("tos.rtd",,AT$43,"."&amp;$A$43&amp;$AS$42&amp;"P"&amp;$A58)="N/A",0,RTD("tos.rtd",,AT$43,"."&amp;$A$43&amp;$AS$42&amp;"P"&amp;$A58))</f>
        <v>-747</v>
      </c>
      <c r="AU58" s="6">
        <v>1</v>
      </c>
      <c r="AV58" s="7">
        <f>-IF(RTD("tos.rtd",,AV$2,"."&amp;$A$43&amp;$AU$1&amp;"P"&amp;$A58)="N/A",0,RTD("tos.rtd",,AV$2,"."&amp;$A$43&amp;$AU$1&amp;"P"&amp;$A58))</f>
        <v>-1087</v>
      </c>
      <c r="AW58" s="6">
        <f>IF(RTD("tos.rtd",,AW$2,"."&amp;$A$43&amp;$AW$1&amp;"C"&amp;$A58)="N/A",0,RTD("tos.rtd",,AW$2,"."&amp;$A$43&amp;$AW$1&amp;"C"&amp;$A58))</f>
        <v>163</v>
      </c>
      <c r="AX58" s="7">
        <f>-IF(RTD("tos.rtd",,AX$2,"."&amp;$A$43&amp;$AW$1&amp;"P"&amp;$A58)="N/A",0,RTD("tos.rtd",,AX$2,"."&amp;$A$43&amp;$AW$1&amp;"P"&amp;$A58))</f>
        <v>-114</v>
      </c>
      <c r="AY58" s="7">
        <f t="shared" si="274"/>
        <v>2268</v>
      </c>
      <c r="AZ58" s="8">
        <f t="shared" si="243"/>
        <v>489</v>
      </c>
      <c r="BA58" s="6">
        <f>IF(RTD("tos.rtd",,BA$43,"."&amp;$A$43&amp;$AS$42&amp;"C"&amp;$A58)="N/A",0,RTD("tos.rtd",,BA$43,"."&amp;$A$43&amp;$AS$42&amp;"C"&amp;$A58))</f>
        <v>11194</v>
      </c>
      <c r="BB58" s="7">
        <f>-IF(RTD("tos.rtd",,BB$43,"."&amp;$A$43&amp;$AS$42&amp;"P"&amp;$A58)="N/A",0,RTD("tos.rtd",,BB$43,"."&amp;$A$43&amp;$AS$42&amp;"P"&amp;$A58))</f>
        <v>-766</v>
      </c>
      <c r="BC58" s="6">
        <f>IF(RTD("tos.rtd",,BC$2,"."&amp;$A$43&amp;$AU$1&amp;"C"&amp;$A58)="N/A",0,RTD("tos.rtd",,BC$2,"."&amp;$A$43&amp;$AU$1&amp;"C"&amp;$A58))</f>
        <v>2029</v>
      </c>
      <c r="BD58" s="7">
        <f>-IF(RTD("tos.rtd",,BD$2,"."&amp;$A$43&amp;$AU$1&amp;"P"&amp;$A58)="N/A",0,RTD("tos.rtd",,BD$2,"."&amp;$A$43&amp;$AU$1&amp;"P"&amp;$A58))</f>
        <v>-358</v>
      </c>
      <c r="BE58" s="6">
        <f>IF(RTD("tos.rtd",,BE$2,"."&amp;$A$43&amp;$AW$1&amp;"C"&amp;$A58)="N/A",0,RTD("tos.rtd",,BE$2,"."&amp;$A$43&amp;$AW$1&amp;"C"&amp;$A58))</f>
        <v>441</v>
      </c>
      <c r="BF58" s="7">
        <f>-IF(RTD("tos.rtd",,BF$2,"."&amp;$A$43&amp;$AW$1&amp;"P"&amp;$A58)="N/A",0,RTD("tos.rtd",,BF$2,"."&amp;$A$43&amp;$AW$1&amp;"P"&amp;$A58))</f>
        <v>-77</v>
      </c>
      <c r="BG58" s="32">
        <f ca="1">+Hoja2!Y59</f>
        <v>10764</v>
      </c>
      <c r="BH58" s="7">
        <f t="shared" ca="1" si="275"/>
        <v>23227</v>
      </c>
      <c r="BI58" s="8" t="str">
        <f t="shared" ca="1" si="291"/>
        <v/>
      </c>
      <c r="BJ58" s="83">
        <f ca="1">IF($BP$1=1,DX58,IF(RTD("tos.rtd",,BJ$43,"."&amp;$A$43&amp;$AS$42&amp;"C"&amp;$A58)="N/A",0,RTD("tos.rtd",,BJ$43,"."&amp;$A$43&amp;$AS$42&amp;"C"&amp;$A58)))</f>
        <v>2.6506661558451952E-2</v>
      </c>
      <c r="BK58" s="83">
        <f ca="1">IF($BP$1=1,DY58,-IF(RTD("tos.rtd",,BK$43,"."&amp;$A$43&amp;$AS$42&amp;"P"&amp;$A58)="N/A",0,RTD("tos.rtd",,BK$43,"."&amp;$A$43&amp;$AS$42&amp;"P"&amp;$A58)))</f>
        <v>-3.2212929627163128E-2</v>
      </c>
      <c r="BL58" s="83">
        <f ca="1">IF($BP$1=1,DZ58,IF(RTD("tos.rtd",,BL$2,"."&amp;$A$43&amp;$AU$1&amp;"C"&amp;$A58)="N/A",0,RTD("tos.rtd",,BL$2,"."&amp;$A$43&amp;$AU$1&amp;"C"&amp;$A58)))</f>
        <v>2.4920404694812059E-2</v>
      </c>
      <c r="BM58" s="83">
        <f ca="1">IF($BP$1=1,EA58,-IF(RTD("tos.rtd",,BM$2,"."&amp;$A$43&amp;$AU$1&amp;"P"&amp;$A58)="N/A",0,RTD("tos.rtd",,BM$2,"."&amp;$A$43&amp;$AU$1&amp;"P"&amp;$A58)))</f>
        <v>-2.5839399067939604E-2</v>
      </c>
      <c r="BN58" s="83">
        <f ca="1">IF($BP$1=1,EB58,IF(RTD("tos.rtd",,BN$2,"."&amp;$A$43&amp;$AW$1&amp;"C"&amp;$A58)="N/A",0,RTD("tos.rtd",,BN$2,"."&amp;$A$43&amp;$AW$1&amp;"C"&amp;$A58)))</f>
        <v>2.7175087972554992E-2</v>
      </c>
      <c r="BO58" s="83">
        <f ca="1">IF($BP$1=1,EC58,-IF(RTD("tos.rtd",,BO$2,"."&amp;$A$43&amp;$AW$1&amp;"P"&amp;$A58)="N/A",0,RTD("tos.rtd",,BO$2,"."&amp;$A$43&amp;$AW$1&amp;"P"&amp;$A58)))</f>
        <v>-2.7477118867447674E-2</v>
      </c>
      <c r="BQ58" s="83">
        <f t="shared" ca="1" si="276"/>
        <v>19323786.744047642</v>
      </c>
      <c r="BR58" s="3" t="str">
        <f t="shared" ca="1" si="277"/>
        <v/>
      </c>
      <c r="BS58" s="83">
        <f t="shared" ca="1" si="278"/>
        <v>-6506615.1153762219</v>
      </c>
      <c r="BT58" s="3" t="str">
        <f t="shared" ca="1" si="279"/>
        <v>Cruce -</v>
      </c>
      <c r="BU58" s="83">
        <f t="shared" ca="1" si="280"/>
        <v>300758.64548549417</v>
      </c>
      <c r="BV58" s="83"/>
      <c r="BX58" s="83">
        <f t="shared" ca="1" si="281"/>
        <v>63075713.195453972</v>
      </c>
      <c r="BY58" s="83" t="str">
        <f t="shared" ca="1" si="292"/>
        <v/>
      </c>
      <c r="BZ58" s="83">
        <f t="shared" ca="1" si="282"/>
        <v>9578893.7118659243</v>
      </c>
      <c r="CA58" s="83" t="str">
        <f t="shared" ca="1" si="292"/>
        <v/>
      </c>
      <c r="CB58" s="83">
        <f t="shared" ca="1" si="283"/>
        <v>2288119.6679555378</v>
      </c>
      <c r="CC58" s="83" t="str">
        <f t="shared" ca="1" si="292"/>
        <v/>
      </c>
      <c r="CD58" s="83">
        <f>IF(RTD("tos.rtd",,CD$43,"."&amp;$A$43&amp;$AS$42&amp;"C"&amp;$A58)="N/A",0,RTD("tos.rtd",,CD$43,"."&amp;$A$43&amp;$AS$42&amp;"C"&amp;$A58))</f>
        <v>0.01</v>
      </c>
      <c r="CE58" s="83">
        <f>-IF(RTD("tos.rtd",,CE$43,"."&amp;$A$43&amp;$AS$42&amp;"P"&amp;$A58)="N/A",0,RTD("tos.rtd",,CE$43,"."&amp;$A$43&amp;$AS$42&amp;"P"&amp;$A58))</f>
        <v>0.95</v>
      </c>
      <c r="CF58" s="83">
        <f>IF(RTD("tos.rtd",,CF$2,"."&amp;$A$43&amp;$AU$1&amp;"C"&amp;$A58)="N/A",0,RTD("tos.rtd",,CF$2,"."&amp;$A$43&amp;$AU$1&amp;"C"&amp;$A58))</f>
        <v>0.28000000000000003</v>
      </c>
      <c r="CG58" s="83">
        <f>-IF(RTD("tos.rtd",,CG$2,"."&amp;$A$43&amp;$AU$1&amp;"P"&amp;$A58)="N/A",0,RTD("tos.rtd",,CG$2,"."&amp;$A$43&amp;$AU$1&amp;"P"&amp;$A58))</f>
        <v>0.74</v>
      </c>
      <c r="CH58" s="83">
        <f>IF(RTD("tos.rtd",,CH$2,"."&amp;$A$43&amp;$AW$1&amp;"C"&amp;$A58)="N/A",0,RTD("tos.rtd",,CH$2,"."&amp;$A$43&amp;$AW$1&amp;"C"&amp;$A58))</f>
        <v>0.37</v>
      </c>
      <c r="CI58" s="83">
        <f>-IF(RTD("tos.rtd",,CI$2,"."&amp;$A$43&amp;$AW$1&amp;"P"&amp;$A58)="N/A",0,RTD("tos.rtd",,CI$2,"."&amp;$A$43&amp;$AW$1&amp;"P"&amp;$A58))</f>
        <v>0.64</v>
      </c>
      <c r="CK58" s="83">
        <f t="shared" si="284"/>
        <v>-66913</v>
      </c>
      <c r="CL58" s="83"/>
      <c r="CM58" s="83">
        <f t="shared" si="285"/>
        <v>-80410</v>
      </c>
      <c r="CN58" s="83"/>
      <c r="CO58" s="83">
        <f t="shared" si="286"/>
        <v>-1265.0000000000009</v>
      </c>
      <c r="CP58" s="83">
        <f t="shared" si="233"/>
        <v>-148588</v>
      </c>
      <c r="CQ58" s="83">
        <f t="shared" si="247"/>
        <v>10428</v>
      </c>
      <c r="CR58" s="83"/>
      <c r="CS58" s="83">
        <f t="shared" si="248"/>
        <v>1671</v>
      </c>
      <c r="CT58" s="83"/>
      <c r="CU58" s="83">
        <f t="shared" si="249"/>
        <v>364</v>
      </c>
      <c r="CV58" s="83"/>
      <c r="CW58" s="83">
        <f t="shared" ca="1" si="250"/>
        <v>13117930.274156913</v>
      </c>
      <c r="CY58" s="83">
        <f t="shared" ca="1" si="251"/>
        <v>74942726.575275436</v>
      </c>
      <c r="CZ58" s="70" t="str">
        <f t="shared" ca="1" si="293"/>
        <v/>
      </c>
      <c r="DA58" s="83">
        <f>IF(RTD("tos.rtd",,DA$43,"."&amp;$A$43&amp;$AS$42&amp;"C"&amp;$A58)="N/A",0,RTD("tos.rtd",,DA$43,"."&amp;$A$43&amp;$AS$42&amp;"C"&amp;$A58))</f>
        <v>0.01</v>
      </c>
      <c r="DB58" s="83">
        <f>IF(RTD("tos.rtd",,DB$43,"."&amp;$A$43&amp;$AS$42&amp;"P"&amp;$A58)="N/A",0,RTD("tos.rtd",,DB$43,"."&amp;$A$43&amp;$AS$42&amp;"P"&amp;$A58))</f>
        <v>7.6</v>
      </c>
      <c r="DC58" s="83">
        <f>IF(RTD("tos.rtd",,DC$43,"."&amp;$A$43&amp;$AS$42&amp;"C"&amp;$A58)="N/A",0,RTD("tos.rtd",,DC$43,"."&amp;$A$43&amp;$AS$42&amp;"C"&amp;$A58))</f>
        <v>0.01</v>
      </c>
      <c r="DD58" s="83">
        <f>IF(RTD("tos.rtd",,DD$43,"."&amp;$A$43&amp;$AS$42&amp;"P"&amp;$A58)="N/A",0,RTD("tos.rtd",,DD$43,"."&amp;$A$43&amp;$AS$42&amp;"P"&amp;$A58))</f>
        <v>7.67</v>
      </c>
      <c r="DE58" s="83">
        <f>IF(RTD("tos.rtd",,DE$43,"."&amp;$A$43&amp;$AS$42&amp;"C"&amp;$A58)="N/A",0,RTD("tos.rtd",,DE$43,"."&amp;$A$43&amp;$AS$42&amp;"C"&amp;$A58))</f>
        <v>0</v>
      </c>
      <c r="DF58" s="83">
        <f>IF(RTD("tos.rtd",,DF$43,"."&amp;$A$43&amp;$AS$42&amp;"P"&amp;$A58)="N/A",0,RTD("tos.rtd",,DF$43,"."&amp;$A$43&amp;$AS$42&amp;"P"&amp;$A58))</f>
        <v>7.3</v>
      </c>
      <c r="DG58" s="86">
        <f t="shared" si="287"/>
        <v>7.4800000000000182</v>
      </c>
      <c r="DH58" s="83">
        <f t="shared" si="252"/>
        <v>0</v>
      </c>
      <c r="DI58" s="83">
        <f t="shared" si="253"/>
        <v>0</v>
      </c>
      <c r="DJ58" s="83">
        <f t="shared" si="254"/>
        <v>0</v>
      </c>
      <c r="DK58" s="83">
        <f t="shared" si="255"/>
        <v>0</v>
      </c>
      <c r="DL58" s="83">
        <f t="shared" si="256"/>
        <v>0</v>
      </c>
      <c r="DM58" s="83">
        <f t="shared" si="257"/>
        <v>0</v>
      </c>
      <c r="DN58" s="64" t="str">
        <f t="shared" si="258"/>
        <v>UNKNOWN</v>
      </c>
      <c r="DO58" s="64" t="str">
        <f t="shared" si="259"/>
        <v>UNKNOWN</v>
      </c>
      <c r="DP58" s="83">
        <f t="shared" si="260"/>
        <v>0</v>
      </c>
      <c r="DQ58" s="83">
        <f t="shared" si="261"/>
        <v>0</v>
      </c>
      <c r="DR58" s="83">
        <f t="shared" ca="1" si="262"/>
        <v>0</v>
      </c>
      <c r="DS58" s="83">
        <f t="shared" si="263"/>
        <v>0</v>
      </c>
      <c r="DT58" s="83">
        <f t="shared" si="288"/>
        <v>0</v>
      </c>
      <c r="DU58" s="83">
        <f t="shared" si="289"/>
        <v>0</v>
      </c>
      <c r="DV58" s="83">
        <f t="shared" si="264"/>
        <v>-374</v>
      </c>
      <c r="DW58" s="83">
        <f t="shared" si="265"/>
        <v>-80</v>
      </c>
      <c r="DX58" s="83">
        <f t="shared" ca="1" si="361"/>
        <v>2.6506661558451952E-2</v>
      </c>
      <c r="DY58" s="83">
        <f t="shared" ca="1" si="362"/>
        <v>-3.2212929627163128E-2</v>
      </c>
      <c r="DZ58" s="83">
        <f t="shared" ca="1" si="363"/>
        <v>2.4920404694812059E-2</v>
      </c>
      <c r="EA58" s="83">
        <f t="shared" ca="1" si="364"/>
        <v>-2.5839399067939604E-2</v>
      </c>
      <c r="EB58" s="83">
        <f t="shared" ca="1" si="365"/>
        <v>2.7175087972554992E-2</v>
      </c>
      <c r="EC58" s="83">
        <f t="shared" ca="1" si="366"/>
        <v>-2.7477118867447674E-2</v>
      </c>
      <c r="EE58" s="84">
        <f t="shared" si="266"/>
        <v>0.79969999999999997</v>
      </c>
      <c r="EF58" s="84">
        <f t="shared" si="267"/>
        <v>1.044</v>
      </c>
      <c r="EG58" s="84">
        <f t="shared" si="268"/>
        <v>0.27479999999999999</v>
      </c>
      <c r="EH58" s="84">
        <f t="shared" si="269"/>
        <v>0.26150000000000001</v>
      </c>
      <c r="EI58" s="84">
        <f t="shared" si="270"/>
        <v>0.2432</v>
      </c>
      <c r="EJ58" s="84">
        <f t="shared" si="271"/>
        <v>0.2392</v>
      </c>
      <c r="EL58" s="83" t="str">
        <f>RTD("tos.rtd",,EL$43,"."&amp;$A$43&amp;$AS$42&amp;"C"&amp;$A58)</f>
        <v>79.97%</v>
      </c>
      <c r="EM58" s="83" t="str">
        <f>RTD("tos.rtd",,EM$43,"."&amp;$A$43&amp;$AS$42&amp;"P"&amp;$A58)</f>
        <v>104.40%</v>
      </c>
      <c r="EN58" s="83" t="str">
        <f>RTD("tos.rtd",,EN$2,"."&amp;$A$43&amp;$AU$1&amp;"C"&amp;$A58)</f>
        <v>27.48%</v>
      </c>
      <c r="EO58" s="83" t="str">
        <f>RTD("tos.rtd",,EO$2,"."&amp;$A$43&amp;$AU$1&amp;"P"&amp;$A58)</f>
        <v>26.15%</v>
      </c>
      <c r="EP58" s="83" t="str">
        <f>RTD("tos.rtd",,EP$2,"."&amp;$A$43&amp;$AW$1&amp;"C"&amp;$A58)</f>
        <v>24.32%</v>
      </c>
      <c r="EQ58" s="83" t="str">
        <f>RTD("tos.rtd",,EQ$2,"."&amp;$A$43&amp;$AW$1&amp;"P"&amp;$A58)</f>
        <v>23.92%</v>
      </c>
      <c r="ES58" s="63" t="str">
        <f t="shared" si="272"/>
        <v>489,-454.00</v>
      </c>
      <c r="ET58" s="64" t="str">
        <f t="shared" ca="1" si="273"/>
        <v>489,74942.73</v>
      </c>
      <c r="EU58" s="68">
        <v>562.88</v>
      </c>
      <c r="EV58" s="68" t="s">
        <v>483</v>
      </c>
      <c r="EW58" s="68">
        <v>484.41</v>
      </c>
      <c r="EX58" s="68" t="s">
        <v>484</v>
      </c>
      <c r="EY58" s="68">
        <v>5642.25</v>
      </c>
      <c r="EZ58" s="68" t="s">
        <v>485</v>
      </c>
      <c r="FA58" s="68">
        <v>19896</v>
      </c>
      <c r="FB58" s="68" t="s">
        <v>486</v>
      </c>
      <c r="FC58" s="68" t="s">
        <v>487</v>
      </c>
      <c r="FD58" s="68" t="s">
        <v>488</v>
      </c>
      <c r="FE58" s="68" t="s">
        <v>489</v>
      </c>
      <c r="FF58" s="68" t="s">
        <v>490</v>
      </c>
    </row>
    <row r="59" spans="1:162" ht="13.5" thickBot="1" x14ac:dyDescent="0.25">
      <c r="A59" s="2">
        <f t="shared" si="290"/>
        <v>488</v>
      </c>
      <c r="B59" s="3">
        <f t="shared" si="239"/>
        <v>7754</v>
      </c>
      <c r="C59" s="3">
        <f t="shared" si="240"/>
        <v>2376</v>
      </c>
      <c r="D59" s="3">
        <f t="shared" si="241"/>
        <v>1194</v>
      </c>
      <c r="E59" s="3">
        <f>SUM(B59:D59)</f>
        <v>11324</v>
      </c>
      <c r="F59" s="4">
        <f>+$F$44/$A$44*A59</f>
        <v>20147.026084067122</v>
      </c>
      <c r="AM59" s="1">
        <v>1213</v>
      </c>
      <c r="AN59" s="1">
        <v>-243</v>
      </c>
      <c r="AO59" s="1">
        <v>488</v>
      </c>
      <c r="AP59" s="1">
        <v>19262</v>
      </c>
      <c r="AQ59" s="1">
        <v>-1768</v>
      </c>
      <c r="AS59" s="6">
        <f>IF(RTD("tos.rtd",,AS$43,"."&amp;$A$43&amp;$AS$42&amp;"C"&amp;$A59)="N/A",0,RTD("tos.rtd",,AS$43,"."&amp;$A$43&amp;$AS$42&amp;"C"&amp;$A59))</f>
        <v>5227</v>
      </c>
      <c r="AT59" s="7">
        <f>-IF(RTD("tos.rtd",,AT$43,"."&amp;$A$43&amp;$AS$42&amp;"P"&amp;$A59)="N/A",0,RTD("tos.rtd",,AT$43,"."&amp;$A$43&amp;$AS$42&amp;"P"&amp;$A59))</f>
        <v>-2527</v>
      </c>
      <c r="AU59" s="6">
        <f>IF(RTD("tos.rtd",,AU$2,"."&amp;$A$43&amp;$AU$1&amp;"C"&amp;$A59)="N/A",0,RTD("tos.rtd",,AU$2,"."&amp;$A$43&amp;$AU$1&amp;"C"&amp;$A59))</f>
        <v>1058</v>
      </c>
      <c r="AV59" s="7">
        <f>-IF(RTD("tos.rtd",,AV$2,"."&amp;$A$43&amp;$AU$1&amp;"P"&amp;$A59)="N/A",0,RTD("tos.rtd",,AV$2,"."&amp;$A$43&amp;$AU$1&amp;"P"&amp;$A59))</f>
        <v>-1318</v>
      </c>
      <c r="AW59" s="6">
        <f>IF(RTD("tos.rtd",,AW$2,"."&amp;$A$43&amp;$AW$1&amp;"C"&amp;$A59)="N/A",0,RTD("tos.rtd",,AW$2,"."&amp;$A$43&amp;$AW$1&amp;"C"&amp;$A59))</f>
        <v>820</v>
      </c>
      <c r="AX59" s="7">
        <f>-IF(RTD("tos.rtd",,AX$2,"."&amp;$A$43&amp;$AW$1&amp;"P"&amp;$A59)="N/A",0,RTD("tos.rtd",,AX$2,"."&amp;$A$43&amp;$AW$1&amp;"P"&amp;$A59))</f>
        <v>-374</v>
      </c>
      <c r="AY59" s="7">
        <f>SUM(AS59:AX59)</f>
        <v>2886</v>
      </c>
      <c r="AZ59" s="8">
        <f t="shared" si="243"/>
        <v>488</v>
      </c>
      <c r="BA59" s="6">
        <f>IF(RTD("tos.rtd",,BA$43,"."&amp;$A$43&amp;$AS$42&amp;"C"&amp;$A59)="N/A",0,RTD("tos.rtd",,BA$43,"."&amp;$A$43&amp;$AS$42&amp;"C"&amp;$A59))</f>
        <v>19262</v>
      </c>
      <c r="BB59" s="7">
        <f>-IF(RTD("tos.rtd",,BB$43,"."&amp;$A$43&amp;$AS$42&amp;"P"&amp;$A59)="N/A",0,RTD("tos.rtd",,BB$43,"."&amp;$A$43&amp;$AS$42&amp;"P"&amp;$A59))</f>
        <v>-1768</v>
      </c>
      <c r="BC59" s="6">
        <f>IF(RTD("tos.rtd",,BC$2,"."&amp;$A$43&amp;$AU$1&amp;"C"&amp;$A59)="N/A",0,RTD("tos.rtd",,BC$2,"."&amp;$A$43&amp;$AU$1&amp;"C"&amp;$A59))</f>
        <v>3815</v>
      </c>
      <c r="BD59" s="7">
        <f>-IF(RTD("tos.rtd",,BD$2,"."&amp;$A$43&amp;$AU$1&amp;"P"&amp;$A59)="N/A",0,RTD("tos.rtd",,BD$2,"."&amp;$A$43&amp;$AU$1&amp;"P"&amp;$A59))</f>
        <v>-479</v>
      </c>
      <c r="BE59" s="6">
        <f>IF(RTD("tos.rtd",,BE$2,"."&amp;$A$43&amp;$AW$1&amp;"C"&amp;$A59)="N/A",0,RTD("tos.rtd",,BE$2,"."&amp;$A$43&amp;$AW$1&amp;"C"&amp;$A59))</f>
        <v>567</v>
      </c>
      <c r="BF59" s="7">
        <f>-IF(RTD("tos.rtd",,BF$2,"."&amp;$A$43&amp;$AW$1&amp;"P"&amp;$A59)="N/A",0,RTD("tos.rtd",,BF$2,"."&amp;$A$43&amp;$AW$1&amp;"P"&amp;$A59))</f>
        <v>-168</v>
      </c>
      <c r="BG59" s="32">
        <f ca="1">+Hoja2!Y60</f>
        <v>13662</v>
      </c>
      <c r="BH59" s="7">
        <f t="shared" ca="1" si="275"/>
        <v>34891</v>
      </c>
      <c r="BI59" s="8" t="str">
        <f t="shared" ca="1" si="291"/>
        <v/>
      </c>
      <c r="BJ59" s="83">
        <f ca="1">IF($BP$1=1,DX59,IF(RTD("tos.rtd",,BJ$43,"."&amp;$A$43&amp;$AS$42&amp;"C"&amp;$A59)="N/A",0,RTD("tos.rtd",,BJ$43,"."&amp;$A$43&amp;$AS$42&amp;"C"&amp;$A59)))</f>
        <v>3.1136390679189226E-2</v>
      </c>
      <c r="BK59" s="83">
        <f ca="1">IF($BP$1=1,DY59,-IF(RTD("tos.rtd",,BK$43,"."&amp;$A$43&amp;$AS$42&amp;"P"&amp;$A59)="N/A",0,RTD("tos.rtd",,BK$43,"."&amp;$A$43&amp;$AS$42&amp;"P"&amp;$A59)))</f>
        <v>-4.7960800137753412E-5</v>
      </c>
      <c r="BL59" s="83">
        <f ca="1">IF($BP$1=1,DZ59,IF(RTD("tos.rtd",,BL$2,"."&amp;$A$43&amp;$AU$1&amp;"C"&amp;$A59)="N/A",0,RTD("tos.rtd",,BL$2,"."&amp;$A$43&amp;$AU$1&amp;"C"&amp;$A59)))</f>
        <v>2.5612444467058168E-2</v>
      </c>
      <c r="BM59" s="83">
        <f ca="1">IF($BP$1=1,EA59,-IF(RTD("tos.rtd",,BM$2,"."&amp;$A$43&amp;$AU$1&amp;"P"&amp;$A59)="N/A",0,RTD("tos.rtd",,BM$2,"."&amp;$A$43&amp;$AU$1&amp;"P"&amp;$A59)))</f>
        <v>-2.6116587727264346E-2</v>
      </c>
      <c r="BN59" s="83">
        <f ca="1">IF($BP$1=1,EB59,IF(RTD("tos.rtd",,BN$2,"."&amp;$A$43&amp;$AW$1&amp;"C"&amp;$A59)="N/A",0,RTD("tos.rtd",,BN$2,"."&amp;$A$43&amp;$AW$1&amp;"C"&amp;$A59)))</f>
        <v>2.8133985153841187E-2</v>
      </c>
      <c r="BO59" s="83">
        <f ca="1">IF($BP$1=1,EC59,-IF(RTD("tos.rtd",,BO$2,"."&amp;$A$43&amp;$AW$1&amp;"P"&amp;$A59)="N/A",0,RTD("tos.rtd",,BO$2,"."&amp;$A$43&amp;$AW$1&amp;"P"&amp;$A59)))</f>
        <v>-2.8521437557314604E-2</v>
      </c>
      <c r="BQ59" s="83">
        <f t="shared" ca="1" si="276"/>
        <v>37707339.990071379</v>
      </c>
      <c r="BR59" s="3" t="str">
        <f t="shared" ca="1" si="277"/>
        <v/>
      </c>
      <c r="BS59" s="83">
        <f t="shared" ca="1" si="278"/>
        <v>-1698083.3040037882</v>
      </c>
      <c r="BT59" s="3" t="str">
        <f t="shared" ca="1" si="279"/>
        <v/>
      </c>
      <c r="BU59" s="83">
        <f t="shared" ca="1" si="280"/>
        <v>2875743.5759334243</v>
      </c>
      <c r="BV59" s="83"/>
      <c r="BX59" s="83">
        <f t="shared" ca="1" si="281"/>
        <v>139039084.83804634</v>
      </c>
      <c r="BY59" s="83" t="str">
        <f t="shared" ca="1" si="292"/>
        <v/>
      </c>
      <c r="BZ59" s="83">
        <f t="shared" ca="1" si="282"/>
        <v>19754978.648273677</v>
      </c>
      <c r="CA59" s="83" t="str">
        <f t="shared" ca="1" si="292"/>
        <v/>
      </c>
      <c r="CB59" s="83">
        <f t="shared" ca="1" si="283"/>
        <v>2587659.7979327636</v>
      </c>
      <c r="CC59" s="83" t="str">
        <f t="shared" ca="1" si="292"/>
        <v/>
      </c>
      <c r="CD59" s="83">
        <f>IF(RTD("tos.rtd",,CD$43,"."&amp;$A$43&amp;$AS$42&amp;"C"&amp;$A59)="N/A",0,RTD("tos.rtd",,CD$43,"."&amp;$A$43&amp;$AS$42&amp;"C"&amp;$A59))</f>
        <v>0.01</v>
      </c>
      <c r="CE59" s="83">
        <f>-IF(RTD("tos.rtd",,CE$43,"."&amp;$A$43&amp;$AS$42&amp;"P"&amp;$A59)="N/A",0,RTD("tos.rtd",,CE$43,"."&amp;$A$43&amp;$AS$42&amp;"P"&amp;$A59))</f>
        <v>1</v>
      </c>
      <c r="CF59" s="83">
        <f>IF(RTD("tos.rtd",,CF$2,"."&amp;$A$43&amp;$AU$1&amp;"C"&amp;$A59)="N/A",0,RTD("tos.rtd",,CF$2,"."&amp;$A$43&amp;$AU$1&amp;"C"&amp;$A59))</f>
        <v>0.31</v>
      </c>
      <c r="CG59" s="83">
        <f>-IF(RTD("tos.rtd",,CG$2,"."&amp;$A$43&amp;$AU$1&amp;"P"&amp;$A59)="N/A",0,RTD("tos.rtd",,CG$2,"."&amp;$A$43&amp;$AU$1&amp;"P"&amp;$A59))</f>
        <v>0.7</v>
      </c>
      <c r="CH59" s="83">
        <f>IF(RTD("tos.rtd",,CH$2,"."&amp;$A$43&amp;$AW$1&amp;"C"&amp;$A59)="N/A",0,RTD("tos.rtd",,CH$2,"."&amp;$A$43&amp;$AW$1&amp;"C"&amp;$A59))</f>
        <v>0.39</v>
      </c>
      <c r="CI59" s="83">
        <f>-IF(RTD("tos.rtd",,CI$2,"."&amp;$A$43&amp;$AW$1&amp;"P"&amp;$A59)="N/A",0,RTD("tos.rtd",,CI$2,"."&amp;$A$43&amp;$AW$1&amp;"P"&amp;$A59))</f>
        <v>0.62</v>
      </c>
      <c r="CK59" s="83">
        <f t="shared" si="284"/>
        <v>-247473</v>
      </c>
      <c r="CL59" s="83"/>
      <c r="CM59" s="83">
        <f t="shared" si="285"/>
        <v>-59461.999999999985</v>
      </c>
      <c r="CN59" s="83"/>
      <c r="CO59" s="83">
        <f t="shared" si="286"/>
        <v>8792</v>
      </c>
      <c r="CP59" s="83">
        <f t="shared" si="233"/>
        <v>-298143</v>
      </c>
      <c r="CQ59" s="83">
        <f t="shared" si="247"/>
        <v>17494</v>
      </c>
      <c r="CR59" s="83"/>
      <c r="CS59" s="83">
        <f t="shared" si="248"/>
        <v>3336</v>
      </c>
      <c r="CT59" s="83"/>
      <c r="CU59" s="83">
        <f t="shared" si="249"/>
        <v>399</v>
      </c>
      <c r="CV59" s="83"/>
      <c r="CW59" s="83">
        <f ca="1">+BQ59+BS59+BU59</f>
        <v>38885000.262001015</v>
      </c>
      <c r="CY59" s="83">
        <f t="shared" ca="1" si="251"/>
        <v>161381723.28425279</v>
      </c>
      <c r="CZ59" s="70" t="str">
        <f t="shared" ca="1" si="293"/>
        <v/>
      </c>
      <c r="DA59" s="83">
        <f>IF(RTD("tos.rtd",,DA$43,"."&amp;$A$43&amp;$AS$42&amp;"C"&amp;$A59)="N/A",0,RTD("tos.rtd",,DA$43,"."&amp;$A$43&amp;$AS$42&amp;"C"&amp;$A59))</f>
        <v>0.01</v>
      </c>
      <c r="DB59" s="83">
        <f>IF(RTD("tos.rtd",,DB$43,"."&amp;$A$43&amp;$AS$42&amp;"P"&amp;$A59)="N/A",0,RTD("tos.rtd",,DB$43,"."&amp;$A$43&amp;$AS$42&amp;"P"&amp;$A59))</f>
        <v>6.55</v>
      </c>
      <c r="DC59" s="83">
        <f>IF(RTD("tos.rtd",,DC$43,"."&amp;$A$43&amp;$AS$42&amp;"C"&amp;$A59)="N/A",0,RTD("tos.rtd",,DC$43,"."&amp;$A$43&amp;$AS$42&amp;"C"&amp;$A59))</f>
        <v>0.01</v>
      </c>
      <c r="DD59" s="83">
        <f>IF(RTD("tos.rtd",,DD$43,"."&amp;$A$43&amp;$AS$42&amp;"P"&amp;$A59)="N/A",0,RTD("tos.rtd",,DD$43,"."&amp;$A$43&amp;$AS$42&amp;"P"&amp;$A59))</f>
        <v>6.65</v>
      </c>
      <c r="DE59" s="83">
        <f>IF(RTD("tos.rtd",,DE$43,"."&amp;$A$43&amp;$AS$42&amp;"C"&amp;$A59)="N/A",0,RTD("tos.rtd",,DE$43,"."&amp;$A$43&amp;$AS$42&amp;"C"&amp;$A59))</f>
        <v>0</v>
      </c>
      <c r="DF59" s="83">
        <f>IF(RTD("tos.rtd",,DF$43,"."&amp;$A$43&amp;$AS$42&amp;"P"&amp;$A59)="N/A",0,RTD("tos.rtd",,DF$43,"."&amp;$A$43&amp;$AS$42&amp;"P"&amp;$A59))</f>
        <v>6.3</v>
      </c>
      <c r="DG59" s="86">
        <f t="shared" si="287"/>
        <v>6.4800000000000182</v>
      </c>
      <c r="DH59" s="83">
        <f t="shared" si="252"/>
        <v>0</v>
      </c>
      <c r="DI59" s="83">
        <f t="shared" si="253"/>
        <v>0</v>
      </c>
      <c r="DJ59" s="83">
        <f t="shared" si="254"/>
        <v>0</v>
      </c>
      <c r="DK59" s="83">
        <f t="shared" si="255"/>
        <v>0</v>
      </c>
      <c r="DL59" s="83">
        <f t="shared" si="256"/>
        <v>0</v>
      </c>
      <c r="DM59" s="83">
        <f t="shared" si="257"/>
        <v>0</v>
      </c>
      <c r="DN59" s="64" t="str">
        <f t="shared" si="258"/>
        <v>UNKNOWN</v>
      </c>
      <c r="DO59" s="64" t="str">
        <f t="shared" si="259"/>
        <v>UNKNOWN</v>
      </c>
      <c r="DP59" s="83">
        <f t="shared" si="260"/>
        <v>0</v>
      </c>
      <c r="DQ59" s="83">
        <f t="shared" si="261"/>
        <v>0</v>
      </c>
      <c r="DR59" s="83">
        <f t="shared" ca="1" si="262"/>
        <v>0</v>
      </c>
      <c r="DS59" s="83">
        <f t="shared" si="263"/>
        <v>0</v>
      </c>
      <c r="DT59" s="83">
        <f t="shared" si="288"/>
        <v>0</v>
      </c>
      <c r="DU59" s="83">
        <f t="shared" si="289"/>
        <v>0</v>
      </c>
      <c r="DV59" s="83">
        <f t="shared" si="264"/>
        <v>1213</v>
      </c>
      <c r="DW59" s="83">
        <f t="shared" si="265"/>
        <v>-243</v>
      </c>
      <c r="DX59" s="83">
        <f t="shared" ca="1" si="361"/>
        <v>3.1136390679189226E-2</v>
      </c>
      <c r="DY59" s="83">
        <f t="shared" ca="1" si="362"/>
        <v>-4.7960800137753412E-5</v>
      </c>
      <c r="DZ59" s="83">
        <f t="shared" ca="1" si="363"/>
        <v>2.5612444467058168E-2</v>
      </c>
      <c r="EA59" s="83">
        <f t="shared" ca="1" si="364"/>
        <v>-2.6116587727264346E-2</v>
      </c>
      <c r="EB59" s="83">
        <f t="shared" ca="1" si="365"/>
        <v>2.8133985153841187E-2</v>
      </c>
      <c r="EC59" s="83">
        <f t="shared" ca="1" si="366"/>
        <v>-2.8521437557314604E-2</v>
      </c>
      <c r="EE59" s="84">
        <f t="shared" si="266"/>
        <v>0.70479999999999998</v>
      </c>
      <c r="EF59" s="84">
        <f t="shared" si="267"/>
        <v>0.25</v>
      </c>
      <c r="EG59" s="84">
        <f t="shared" si="268"/>
        <v>0.27629999999999999</v>
      </c>
      <c r="EH59" s="84">
        <f t="shared" si="269"/>
        <v>0.2697</v>
      </c>
      <c r="EI59" s="84">
        <f t="shared" si="270"/>
        <v>0.2452</v>
      </c>
      <c r="EJ59" s="84">
        <f t="shared" si="271"/>
        <v>0.24079999999999999</v>
      </c>
      <c r="EL59" s="83" t="str">
        <f>RTD("tos.rtd",,EL$43,"."&amp;$A$43&amp;$AS$42&amp;"C"&amp;$A59)</f>
        <v>70.48%</v>
      </c>
      <c r="EM59" s="83" t="str">
        <f>RTD("tos.rtd",,EM$43,"."&amp;$A$43&amp;$AS$42&amp;"P"&amp;$A59)</f>
        <v>--</v>
      </c>
      <c r="EN59" s="83" t="str">
        <f>RTD("tos.rtd",,EN$2,"."&amp;$A$43&amp;$AU$1&amp;"C"&amp;$A59)</f>
        <v>27.63%</v>
      </c>
      <c r="EO59" s="83" t="str">
        <f>RTD("tos.rtd",,EO$2,"."&amp;$A$43&amp;$AU$1&amp;"P"&amp;$A59)</f>
        <v>26.97%</v>
      </c>
      <c r="EP59" s="83" t="str">
        <f>RTD("tos.rtd",,EP$2,"."&amp;$A$43&amp;$AW$1&amp;"C"&amp;$A59)</f>
        <v>24.52%</v>
      </c>
      <c r="EQ59" s="83" t="str">
        <f>RTD("tos.rtd",,EQ$2,"."&amp;$A$43&amp;$AW$1&amp;"P"&amp;$A59)</f>
        <v>24.08%</v>
      </c>
      <c r="ES59" s="63" t="str">
        <f t="shared" si="272"/>
        <v>488,970.00</v>
      </c>
      <c r="ET59" s="64" t="str">
        <f t="shared" ca="1" si="273"/>
        <v>488,161381.72</v>
      </c>
      <c r="EU59" s="68">
        <v>562.84</v>
      </c>
      <c r="EV59" s="68" t="s">
        <v>491</v>
      </c>
      <c r="EW59" s="68">
        <v>484.29</v>
      </c>
      <c r="EX59" s="68" t="s">
        <v>492</v>
      </c>
      <c r="EY59" s="68">
        <v>5641.5</v>
      </c>
      <c r="EZ59" s="68" t="s">
        <v>493</v>
      </c>
      <c r="FA59" s="68">
        <v>19891.5</v>
      </c>
      <c r="FB59" s="68" t="s">
        <v>494</v>
      </c>
      <c r="FC59" s="68" t="s">
        <v>495</v>
      </c>
      <c r="FD59" s="68" t="s">
        <v>496</v>
      </c>
      <c r="FE59" s="68" t="s">
        <v>497</v>
      </c>
      <c r="FF59" s="68" t="s">
        <v>498</v>
      </c>
    </row>
    <row r="60" spans="1:162" ht="13.5" thickBot="1" x14ac:dyDescent="0.25">
      <c r="A60" s="2">
        <f t="shared" si="290"/>
        <v>487</v>
      </c>
      <c r="B60" s="3">
        <f t="shared" si="239"/>
        <v>8371</v>
      </c>
      <c r="C60" s="3">
        <f t="shared" si="240"/>
        <v>2940</v>
      </c>
      <c r="D60" s="3">
        <f t="shared" si="241"/>
        <v>645</v>
      </c>
      <c r="E60" s="3">
        <f t="shared" si="242"/>
        <v>11956</v>
      </c>
      <c r="F60" s="4">
        <f t="shared" si="294"/>
        <v>20105.741194550592</v>
      </c>
      <c r="AM60" s="1">
        <v>312</v>
      </c>
      <c r="AN60" s="1">
        <v>-2282</v>
      </c>
      <c r="AO60" s="1">
        <v>487</v>
      </c>
      <c r="AP60" s="1">
        <v>30527</v>
      </c>
      <c r="AQ60" s="1">
        <v>-4834</v>
      </c>
      <c r="AS60" s="6">
        <f>IF(RTD("tos.rtd",,AS$43,"."&amp;$A$43&amp;$AS$42&amp;"C"&amp;$A60)="N/A",0,RTD("tos.rtd",,AS$43,"."&amp;$A$43&amp;$AS$42&amp;"C"&amp;$A60))</f>
        <v>4514</v>
      </c>
      <c r="AT60" s="7">
        <f>-IF(RTD("tos.rtd",,AT$43,"."&amp;$A$43&amp;$AS$42&amp;"P"&amp;$A60)="N/A",0,RTD("tos.rtd",,AT$43,"."&amp;$A$43&amp;$AS$42&amp;"P"&amp;$A60))</f>
        <v>-3857</v>
      </c>
      <c r="AU60" s="6">
        <f>IF(RTD("tos.rtd",,AU$2,"."&amp;$A$43&amp;$AU$1&amp;"C"&amp;$A60)="N/A",0,RTD("tos.rtd",,AU$2,"."&amp;$A$43&amp;$AU$1&amp;"C"&amp;$A60))</f>
        <v>1113</v>
      </c>
      <c r="AV60" s="7">
        <f>-IF(RTD("tos.rtd",,AV$2,"."&amp;$A$43&amp;$AU$1&amp;"P"&amp;$A60)="N/A",0,RTD("tos.rtd",,AV$2,"."&amp;$A$43&amp;$AU$1&amp;"P"&amp;$A60))</f>
        <v>-1827</v>
      </c>
      <c r="AW60" s="6">
        <f>IF(RTD("tos.rtd",,AW$2,"."&amp;$A$43&amp;$AW$1&amp;"C"&amp;$A60)="N/A",0,RTD("tos.rtd",,AW$2,"."&amp;$A$43&amp;$AW$1&amp;"C"&amp;$A60))</f>
        <v>442</v>
      </c>
      <c r="AX60" s="7">
        <f>-IF(RTD("tos.rtd",,AX$2,"."&amp;$A$43&amp;$AW$1&amp;"P"&amp;$A60)="N/A",0,RTD("tos.rtd",,AX$2,"."&amp;$A$43&amp;$AW$1&amp;"P"&amp;$A60))</f>
        <v>-203</v>
      </c>
      <c r="AY60" s="7">
        <f t="shared" si="274"/>
        <v>182</v>
      </c>
      <c r="AZ60" s="8">
        <f t="shared" si="243"/>
        <v>487</v>
      </c>
      <c r="BA60" s="6">
        <f>IF(RTD("tos.rtd",,BA$43,"."&amp;$A$43&amp;$AS$42&amp;"C"&amp;$A60)="N/A",0,RTD("tos.rtd",,BA$43,"."&amp;$A$43&amp;$AS$42&amp;"C"&amp;$A60))</f>
        <v>30527</v>
      </c>
      <c r="BB60" s="7">
        <f>-IF(RTD("tos.rtd",,BB$43,"."&amp;$A$43&amp;$AS$42&amp;"P"&amp;$A60)="N/A",0,RTD("tos.rtd",,BB$43,"."&amp;$A$43&amp;$AS$42&amp;"P"&amp;$A60))</f>
        <v>-4834</v>
      </c>
      <c r="BC60" s="6">
        <f>IF(RTD("tos.rtd",,BC$2,"."&amp;$A$43&amp;$AU$1&amp;"C"&amp;$A60)="N/A",0,RTD("tos.rtd",,BC$2,"."&amp;$A$43&amp;$AU$1&amp;"C"&amp;$A60))</f>
        <v>3134</v>
      </c>
      <c r="BD60" s="7">
        <f>-IF(RTD("tos.rtd",,BD$2,"."&amp;$A$43&amp;$AU$1&amp;"P"&amp;$A60)="N/A",0,RTD("tos.rtd",,BD$2,"."&amp;$A$43&amp;$AU$1&amp;"P"&amp;$A60))</f>
        <v>-2222</v>
      </c>
      <c r="BE60" s="6">
        <f>IF(RTD("tos.rtd",,BE$2,"."&amp;$A$43&amp;$AW$1&amp;"C"&amp;$A60)="N/A",0,RTD("tos.rtd",,BE$2,"."&amp;$A$43&amp;$AW$1&amp;"C"&amp;$A60))</f>
        <v>514</v>
      </c>
      <c r="BF60" s="7">
        <f>-IF(RTD("tos.rtd",,BF$2,"."&amp;$A$43&amp;$AW$1&amp;"P"&amp;$A60)="N/A",0,RTD("tos.rtd",,BF$2,"."&amp;$A$43&amp;$AW$1&amp;"P"&amp;$A60))</f>
        <v>-162</v>
      </c>
      <c r="BG60" s="32">
        <f ca="1">+Hoja2!Y61</f>
        <v>16086</v>
      </c>
      <c r="BH60" s="7">
        <f t="shared" ca="1" si="275"/>
        <v>43043</v>
      </c>
      <c r="BI60" s="8" t="str">
        <f t="shared" ca="1" si="291"/>
        <v/>
      </c>
      <c r="BJ60" s="83">
        <f ca="1">IF($BP$1=1,DX60,IF(RTD("tos.rtd",,BJ$43,"."&amp;$A$43&amp;$AS$42&amp;"C"&amp;$A60)="N/A",0,RTD("tos.rtd",,BJ$43,"."&amp;$A$43&amp;$AS$42&amp;"C"&amp;$A60)))</f>
        <v>3.7555655037407785E-2</v>
      </c>
      <c r="BK60" s="83">
        <f ca="1">IF($BP$1=1,DY60,-IF(RTD("tos.rtd",,BK$43,"."&amp;$A$43&amp;$AS$42&amp;"P"&amp;$A60)="N/A",0,RTD("tos.rtd",,BK$43,"."&amp;$A$43&amp;$AS$42&amp;"P"&amp;$A60)))</f>
        <v>-5.4758664977119309E-4</v>
      </c>
      <c r="BL60" s="83">
        <f ca="1">IF($BP$1=1,DZ60,IF(RTD("tos.rtd",,BL$2,"."&amp;$A$43&amp;$AU$1&amp;"C"&amp;$A60)="N/A",0,RTD("tos.rtd",,BL$2,"."&amp;$A$43&amp;$AU$1&amp;"C"&amp;$A60)))</f>
        <v>2.6125572159144437E-2</v>
      </c>
      <c r="BM60" s="83">
        <f ca="1">IF($BP$1=1,EA60,-IF(RTD("tos.rtd",,BM$2,"."&amp;$A$43&amp;$AU$1&amp;"P"&amp;$A60)="N/A",0,RTD("tos.rtd",,BM$2,"."&amp;$A$43&amp;$AU$1&amp;"P"&amp;$A60)))</f>
        <v>-2.6707266397550826E-2</v>
      </c>
      <c r="BN60" s="83">
        <f ca="1">IF($BP$1=1,EB60,IF(RTD("tos.rtd",,BN$2,"."&amp;$A$43&amp;$AW$1&amp;"C"&amp;$A60)="N/A",0,RTD("tos.rtd",,BN$2,"."&amp;$A$43&amp;$AW$1&amp;"C"&amp;$A60)))</f>
        <v>2.8926523768204968E-2</v>
      </c>
      <c r="BO60" s="83">
        <f ca="1">IF($BP$1=1,EC60,-IF(RTD("tos.rtd",,BO$2,"."&amp;$A$43&amp;$AW$1&amp;"P"&amp;$A60)="N/A",0,RTD("tos.rtd",,BO$2,"."&amp;$A$43&amp;$AW$1&amp;"P"&amp;$A60)))</f>
        <v>-2.9321052682950721E-2</v>
      </c>
      <c r="BQ60" s="83">
        <f t="shared" ca="1" si="276"/>
        <v>38816905.826787293</v>
      </c>
      <c r="BR60" s="3" t="str">
        <f t="shared" ca="1" si="277"/>
        <v/>
      </c>
      <c r="BS60" s="83">
        <f t="shared" ca="1" si="278"/>
        <v>-4571477.5054120626</v>
      </c>
      <c r="BT60" s="3" t="str">
        <f t="shared" ca="1" si="279"/>
        <v/>
      </c>
      <c r="BU60" s="83">
        <f t="shared" ca="1" si="280"/>
        <v>1584390.80824859</v>
      </c>
      <c r="BV60" s="83"/>
      <c r="BX60" s="83">
        <f t="shared" ca="1" si="281"/>
        <v>265206545.40586993</v>
      </c>
      <c r="BY60" s="83" t="str">
        <f t="shared" ca="1" si="292"/>
        <v/>
      </c>
      <c r="BZ60" s="83">
        <f t="shared" ca="1" si="282"/>
        <v>5224766.6287847608</v>
      </c>
      <c r="CA60" s="83" t="str">
        <f t="shared" ca="1" si="292"/>
        <v/>
      </c>
      <c r="CB60" s="83">
        <f t="shared" ca="1" si="283"/>
        <v>2346026.3936629146</v>
      </c>
      <c r="CC60" s="83" t="str">
        <f t="shared" ca="1" si="292"/>
        <v/>
      </c>
      <c r="CD60" s="83">
        <f>IF(RTD("tos.rtd",,CD$43,"."&amp;$A$43&amp;$AS$42&amp;"C"&amp;$A60)="N/A",0,RTD("tos.rtd",,CD$43,"."&amp;$A$43&amp;$AS$42&amp;"C"&amp;$A60))</f>
        <v>0.01</v>
      </c>
      <c r="CE60" s="83">
        <f>-IF(RTD("tos.rtd",,CE$43,"."&amp;$A$43&amp;$AS$42&amp;"P"&amp;$A60)="N/A",0,RTD("tos.rtd",,CE$43,"."&amp;$A$43&amp;$AS$42&amp;"P"&amp;$A60))</f>
        <v>1</v>
      </c>
      <c r="CF60" s="83">
        <f>IF(RTD("tos.rtd",,CF$2,"."&amp;$A$43&amp;$AU$1&amp;"C"&amp;$A60)="N/A",0,RTD("tos.rtd",,CF$2,"."&amp;$A$43&amp;$AU$1&amp;"C"&amp;$A60))</f>
        <v>0.34</v>
      </c>
      <c r="CG60" s="83">
        <f>-IF(RTD("tos.rtd",,CG$2,"."&amp;$A$43&amp;$AU$1&amp;"P"&amp;$A60)="N/A",0,RTD("tos.rtd",,CG$2,"."&amp;$A$43&amp;$AU$1&amp;"P"&amp;$A60))</f>
        <v>0.67</v>
      </c>
      <c r="CH60" s="83">
        <f>IF(RTD("tos.rtd",,CH$2,"."&amp;$A$43&amp;$AW$1&amp;"C"&amp;$A60)="N/A",0,RTD("tos.rtd",,CH$2,"."&amp;$A$43&amp;$AW$1&amp;"C"&amp;$A60))</f>
        <v>0.41</v>
      </c>
      <c r="CI60" s="83">
        <f>-IF(RTD("tos.rtd",,CI$2,"."&amp;$A$43&amp;$AW$1&amp;"P"&amp;$A60)="N/A",0,RTD("tos.rtd",,CI$2,"."&amp;$A$43&amp;$AW$1&amp;"P"&amp;$A60))</f>
        <v>0.6</v>
      </c>
      <c r="CK60" s="83">
        <f t="shared" si="284"/>
        <v>-381186</v>
      </c>
      <c r="CL60" s="83"/>
      <c r="CM60" s="83">
        <f t="shared" si="285"/>
        <v>-84567.000000000015</v>
      </c>
      <c r="CN60" s="83"/>
      <c r="CO60" s="83">
        <f t="shared" si="286"/>
        <v>5942</v>
      </c>
      <c r="CP60" s="83">
        <f t="shared" si="233"/>
        <v>-459811</v>
      </c>
      <c r="CQ60" s="83">
        <f t="shared" si="247"/>
        <v>25693</v>
      </c>
      <c r="CR60" s="83"/>
      <c r="CS60" s="83">
        <f t="shared" si="248"/>
        <v>912</v>
      </c>
      <c r="CT60" s="83"/>
      <c r="CU60" s="83">
        <f t="shared" si="249"/>
        <v>352</v>
      </c>
      <c r="CV60" s="83"/>
      <c r="CW60" s="83">
        <f t="shared" ca="1" si="250"/>
        <v>35829819.129623815</v>
      </c>
      <c r="CY60" s="83">
        <f t="shared" ca="1" si="251"/>
        <v>272777338.42831761</v>
      </c>
      <c r="CZ60" s="70" t="str">
        <f t="shared" ca="1" si="293"/>
        <v/>
      </c>
      <c r="DA60" s="83">
        <f>IF(RTD("tos.rtd",,DA$43,"."&amp;$A$43&amp;$AS$42&amp;"C"&amp;$A60)="N/A",0,RTD("tos.rtd",,DA$43,"."&amp;$A$43&amp;$AS$42&amp;"C"&amp;$A60))</f>
        <v>0.01</v>
      </c>
      <c r="DB60" s="83">
        <f>IF(RTD("tos.rtd",,DB$43,"."&amp;$A$43&amp;$AS$42&amp;"P"&amp;$A60)="N/A",0,RTD("tos.rtd",,DB$43,"."&amp;$A$43&amp;$AS$42&amp;"P"&amp;$A60))</f>
        <v>5.5</v>
      </c>
      <c r="DC60" s="83">
        <f>IF(RTD("tos.rtd",,DC$43,"."&amp;$A$43&amp;$AS$42&amp;"C"&amp;$A60)="N/A",0,RTD("tos.rtd",,DC$43,"."&amp;$A$43&amp;$AS$42&amp;"C"&amp;$A60))</f>
        <v>0.01</v>
      </c>
      <c r="DD60" s="83">
        <f>IF(RTD("tos.rtd",,DD$43,"."&amp;$A$43&amp;$AS$42&amp;"P"&amp;$A60)="N/A",0,RTD("tos.rtd",,DD$43,"."&amp;$A$43&amp;$AS$42&amp;"P"&amp;$A60))</f>
        <v>5.66</v>
      </c>
      <c r="DE60" s="83">
        <f>IF(RTD("tos.rtd",,DE$43,"."&amp;$A$43&amp;$AS$42&amp;"C"&amp;$A60)="N/A",0,RTD("tos.rtd",,DE$43,"."&amp;$A$43&amp;$AS$42&amp;"C"&amp;$A60))</f>
        <v>0</v>
      </c>
      <c r="DF60" s="83">
        <f>IF(RTD("tos.rtd",,DF$43,"."&amp;$A$43&amp;$AS$42&amp;"P"&amp;$A60)="N/A",0,RTD("tos.rtd",,DF$43,"."&amp;$A$43&amp;$AS$42&amp;"P"&amp;$A60))</f>
        <v>5.3</v>
      </c>
      <c r="DG60" s="86">
        <f t="shared" si="287"/>
        <v>5.4800000000000182</v>
      </c>
      <c r="DH60" s="83">
        <f t="shared" si="252"/>
        <v>0</v>
      </c>
      <c r="DI60" s="83">
        <f t="shared" si="253"/>
        <v>0</v>
      </c>
      <c r="DJ60" s="83">
        <f t="shared" si="254"/>
        <v>0</v>
      </c>
      <c r="DK60" s="83">
        <f t="shared" si="255"/>
        <v>0</v>
      </c>
      <c r="DL60" s="83">
        <f t="shared" si="256"/>
        <v>0</v>
      </c>
      <c r="DM60" s="83">
        <f t="shared" si="257"/>
        <v>0</v>
      </c>
      <c r="DN60" s="64" t="str">
        <f t="shared" si="258"/>
        <v>UNKNOWN</v>
      </c>
      <c r="DO60" s="64" t="str">
        <f t="shared" si="259"/>
        <v>UNKNOWN</v>
      </c>
      <c r="DP60" s="83">
        <f t="shared" si="260"/>
        <v>0</v>
      </c>
      <c r="DQ60" s="83">
        <f t="shared" si="261"/>
        <v>0</v>
      </c>
      <c r="DR60" s="83">
        <f t="shared" ca="1" si="262"/>
        <v>0</v>
      </c>
      <c r="DS60" s="83">
        <f t="shared" si="263"/>
        <v>0</v>
      </c>
      <c r="DT60" s="83">
        <f t="shared" si="288"/>
        <v>0</v>
      </c>
      <c r="DU60" s="83">
        <f t="shared" si="289"/>
        <v>0</v>
      </c>
      <c r="DV60" s="83">
        <f t="shared" si="264"/>
        <v>312</v>
      </c>
      <c r="DW60" s="83">
        <f t="shared" si="265"/>
        <v>-2282</v>
      </c>
      <c r="DX60" s="83">
        <f t="shared" ca="1" si="361"/>
        <v>3.7555655037407785E-2</v>
      </c>
      <c r="DY60" s="83">
        <f t="shared" ca="1" si="362"/>
        <v>-5.4758664977119309E-4</v>
      </c>
      <c r="DZ60" s="83">
        <f t="shared" ca="1" si="363"/>
        <v>2.6125572159144437E-2</v>
      </c>
      <c r="EA60" s="83">
        <f t="shared" ca="1" si="364"/>
        <v>-2.6707266397550826E-2</v>
      </c>
      <c r="EB60" s="83">
        <f t="shared" ca="1" si="365"/>
        <v>2.8926523768204968E-2</v>
      </c>
      <c r="EC60" s="83">
        <f t="shared" ca="1" si="366"/>
        <v>-2.9321052682950721E-2</v>
      </c>
      <c r="EE60" s="84">
        <f t="shared" si="266"/>
        <v>0.60829999999999995</v>
      </c>
      <c r="EF60" s="84">
        <f t="shared" si="267"/>
        <v>0.25</v>
      </c>
      <c r="EG60" s="84">
        <f t="shared" si="268"/>
        <v>0.27850000000000003</v>
      </c>
      <c r="EH60" s="84">
        <f t="shared" si="269"/>
        <v>0.27150000000000002</v>
      </c>
      <c r="EI60" s="84">
        <f t="shared" si="270"/>
        <v>0.24709999999999999</v>
      </c>
      <c r="EJ60" s="84">
        <f t="shared" si="271"/>
        <v>0.24310000000000001</v>
      </c>
      <c r="EL60" s="83" t="str">
        <f>RTD("tos.rtd",,EL$43,"."&amp;$A$43&amp;$AS$42&amp;"C"&amp;$A60)</f>
        <v>60.83%</v>
      </c>
      <c r="EM60" s="83" t="str">
        <f>RTD("tos.rtd",,EM$43,"."&amp;$A$43&amp;$AS$42&amp;"P"&amp;$A60)</f>
        <v>0.00%</v>
      </c>
      <c r="EN60" s="83" t="str">
        <f>RTD("tos.rtd",,EN$2,"."&amp;$A$43&amp;$AU$1&amp;"C"&amp;$A60)</f>
        <v>27.85%</v>
      </c>
      <c r="EO60" s="83" t="str">
        <f>RTD("tos.rtd",,EO$2,"."&amp;$A$43&amp;$AU$1&amp;"P"&amp;$A60)</f>
        <v>27.15%</v>
      </c>
      <c r="EP60" s="83" t="str">
        <f>RTD("tos.rtd",,EP$2,"."&amp;$A$43&amp;$AW$1&amp;"C"&amp;$A60)</f>
        <v>24.71%</v>
      </c>
      <c r="EQ60" s="83" t="str">
        <f>RTD("tos.rtd",,EQ$2,"."&amp;$A$43&amp;$AW$1&amp;"P"&amp;$A60)</f>
        <v>24.31%</v>
      </c>
      <c r="ES60" s="63" t="str">
        <f t="shared" si="272"/>
        <v>487,-1970.00</v>
      </c>
      <c r="ET60" s="64" t="str">
        <f t="shared" ca="1" si="273"/>
        <v>487,272777.34</v>
      </c>
      <c r="EU60" s="68">
        <v>562.76</v>
      </c>
      <c r="EV60" s="68" t="s">
        <v>499</v>
      </c>
      <c r="EW60" s="68">
        <v>484.26</v>
      </c>
      <c r="EX60" s="68" t="s">
        <v>500</v>
      </c>
      <c r="EY60" s="68">
        <v>5641.25</v>
      </c>
      <c r="EZ60" s="68" t="s">
        <v>501</v>
      </c>
      <c r="FA60" s="68">
        <v>19890.75</v>
      </c>
      <c r="FB60" s="68" t="s">
        <v>502</v>
      </c>
      <c r="FC60" s="68" t="s">
        <v>503</v>
      </c>
      <c r="FD60" s="68" t="s">
        <v>504</v>
      </c>
      <c r="FE60" s="68" t="s">
        <v>505</v>
      </c>
      <c r="FF60" s="68" t="s">
        <v>506</v>
      </c>
    </row>
    <row r="61" spans="1:162" ht="13.5" thickBot="1" x14ac:dyDescent="0.25">
      <c r="A61" s="2">
        <f t="shared" si="290"/>
        <v>486</v>
      </c>
      <c r="B61" s="3">
        <f t="shared" si="239"/>
        <v>6765</v>
      </c>
      <c r="C61" s="3">
        <f t="shared" si="240"/>
        <v>2389</v>
      </c>
      <c r="D61" s="3">
        <f t="shared" si="241"/>
        <v>653</v>
      </c>
      <c r="E61" s="3">
        <f t="shared" si="242"/>
        <v>9807</v>
      </c>
      <c r="F61" s="4">
        <f t="shared" si="294"/>
        <v>20064.456305034062</v>
      </c>
      <c r="AM61" s="1">
        <v>7952</v>
      </c>
      <c r="AN61" s="1">
        <v>-1957</v>
      </c>
      <c r="AO61" s="1">
        <v>486</v>
      </c>
      <c r="AP61" s="1">
        <v>68888</v>
      </c>
      <c r="AQ61" s="1">
        <v>-6481</v>
      </c>
      <c r="AS61" s="6">
        <f>IF(RTD("tos.rtd",,AS$43,"."&amp;$A$43&amp;$AS$42&amp;"C"&amp;$A61)="N/A",0,RTD("tos.rtd",,AS$43,"."&amp;$A$43&amp;$AS$42&amp;"C"&amp;$A61))</f>
        <v>4090</v>
      </c>
      <c r="AT61" s="7">
        <f>-IF(RTD("tos.rtd",,AT$43,"."&amp;$A$43&amp;$AS$42&amp;"P"&amp;$A61)="N/A",0,RTD("tos.rtd",,AT$43,"."&amp;$A$43&amp;$AS$42&amp;"P"&amp;$A61))</f>
        <v>-2675</v>
      </c>
      <c r="AU61" s="6">
        <f>IF(RTD("tos.rtd",,AU$2,"."&amp;$A$43&amp;$AU$1&amp;"C"&amp;$A61)="N/A",0,RTD("tos.rtd",,AU$2,"."&amp;$A$43&amp;$AU$1&amp;"C"&amp;$A61))</f>
        <v>1255</v>
      </c>
      <c r="AV61" s="7">
        <f>-IF(RTD("tos.rtd",,AV$2,"."&amp;$A$43&amp;$AU$1&amp;"P"&amp;$A61)="N/A",0,RTD("tos.rtd",,AV$2,"."&amp;$A$43&amp;$AU$1&amp;"P"&amp;$A61))</f>
        <v>-1134</v>
      </c>
      <c r="AW61" s="6">
        <f>IF(RTD("tos.rtd",,AW$2,"."&amp;$A$43&amp;$AW$1&amp;"C"&amp;$A61)="N/A",0,RTD("tos.rtd",,AW$2,"."&amp;$A$43&amp;$AW$1&amp;"C"&amp;$A61))</f>
        <v>361</v>
      </c>
      <c r="AX61" s="7">
        <f>-IF(RTD("tos.rtd",,AX$2,"."&amp;$A$43&amp;$AW$1&amp;"P"&amp;$A61)="N/A",0,RTD("tos.rtd",,AX$2,"."&amp;$A$43&amp;$AW$1&amp;"P"&amp;$A61))</f>
        <v>-292</v>
      </c>
      <c r="AY61" s="7">
        <f t="shared" si="274"/>
        <v>1605</v>
      </c>
      <c r="AZ61" s="8">
        <f t="shared" si="243"/>
        <v>486</v>
      </c>
      <c r="BA61" s="6">
        <f>IF(RTD("tos.rtd",,BA$43,"."&amp;$A$43&amp;$AS$42&amp;"C"&amp;$A61)="N/A",0,RTD("tos.rtd",,BA$43,"."&amp;$A$43&amp;$AS$42&amp;"C"&amp;$A61))</f>
        <v>68888</v>
      </c>
      <c r="BB61" s="7">
        <f>-IF(RTD("tos.rtd",,BB$43,"."&amp;$A$43&amp;$AS$42&amp;"P"&amp;$A61)="N/A",0,RTD("tos.rtd",,BB$43,"."&amp;$A$43&amp;$AS$42&amp;"P"&amp;$A61))</f>
        <v>-6481</v>
      </c>
      <c r="BC61" s="6">
        <f>IF(RTD("tos.rtd",,BC$2,"."&amp;$A$43&amp;$AU$1&amp;"C"&amp;$A61)="N/A",0,RTD("tos.rtd",,BC$2,"."&amp;$A$43&amp;$AU$1&amp;"C"&amp;$A61))</f>
        <v>3847</v>
      </c>
      <c r="BD61" s="7">
        <f>-IF(RTD("tos.rtd",,BD$2,"."&amp;$A$43&amp;$AU$1&amp;"P"&amp;$A61)="N/A",0,RTD("tos.rtd",,BD$2,"."&amp;$A$43&amp;$AU$1&amp;"P"&amp;$A61))</f>
        <v>-508</v>
      </c>
      <c r="BE61" s="6">
        <f>IF(RTD("tos.rtd",,BE$2,"."&amp;$A$43&amp;$AW$1&amp;"C"&amp;$A61)="N/A",0,RTD("tos.rtd",,BE$2,"."&amp;$A$43&amp;$AW$1&amp;"C"&amp;$A61))</f>
        <v>439</v>
      </c>
      <c r="BF61" s="7">
        <f>-IF(RTD("tos.rtd",,BF$2,"."&amp;$A$43&amp;$AW$1&amp;"P"&amp;$A61)="N/A",0,RTD("tos.rtd",,BF$2,"."&amp;$A$43&amp;$AW$1&amp;"P"&amp;$A61))</f>
        <v>-187</v>
      </c>
      <c r="BG61" s="32">
        <f ca="1">+Hoja2!Y62</f>
        <v>10173</v>
      </c>
      <c r="BH61" s="7">
        <f t="shared" ca="1" si="275"/>
        <v>76171</v>
      </c>
      <c r="BI61" s="8" t="str">
        <f t="shared" ca="1" si="291"/>
        <v/>
      </c>
      <c r="BJ61" s="83">
        <f ca="1">IF($BP$1=1,DX61,IF(RTD("tos.rtd",,BJ$43,"."&amp;$A$43&amp;$AS$42&amp;"C"&amp;$A61)="N/A",0,RTD("tos.rtd",,BJ$43,"."&amp;$A$43&amp;$AS$42&amp;"C"&amp;$A61)))</f>
        <v>4.6996338935352447E-2</v>
      </c>
      <c r="BK61" s="83">
        <f ca="1">IF($BP$1=1,DY61,-IF(RTD("tos.rtd",,BK$43,"."&amp;$A$43&amp;$AS$42&amp;"P"&amp;$A61)="N/A",0,RTD("tos.rtd",,BK$43,"."&amp;$A$43&amp;$AS$42&amp;"P"&amp;$A61)))</f>
        <v>-4.1850968732273681E-3</v>
      </c>
      <c r="BL61" s="83">
        <f ca="1">IF($BP$1=1,DZ61,IF(RTD("tos.rtd",,BL$2,"."&amp;$A$43&amp;$AU$1&amp;"C"&amp;$A61)="N/A",0,RTD("tos.rtd",,BL$2,"."&amp;$A$43&amp;$AU$1&amp;"C"&amp;$A61)))</f>
        <v>2.6547794547436852E-2</v>
      </c>
      <c r="BM61" s="83">
        <f ca="1">IF($BP$1=1,EA61,-IF(RTD("tos.rtd",,BM$2,"."&amp;$A$43&amp;$AU$1&amp;"P"&amp;$A61)="N/A",0,RTD("tos.rtd",,BM$2,"."&amp;$A$43&amp;$AU$1&amp;"P"&amp;$A61)))</f>
        <v>-2.7086607986789239E-2</v>
      </c>
      <c r="BN61" s="83">
        <f ca="1">IF($BP$1=1,EB61,IF(RTD("tos.rtd",,BN$2,"."&amp;$A$43&amp;$AW$1&amp;"C"&amp;$A61)="N/A",0,RTD("tos.rtd",,BN$2,"."&amp;$A$43&amp;$AW$1&amp;"C"&amp;$A61)))</f>
        <v>2.9515857458788722E-2</v>
      </c>
      <c r="BO61" s="83">
        <f ca="1">IF($BP$1=1,EC61,-IF(RTD("tos.rtd",,BO$2,"."&amp;$A$43&amp;$AW$1&amp;"P"&amp;$A61)="N/A",0,RTD("tos.rtd",,BO$2,"."&amp;$A$43&amp;$AW$1&amp;"P"&amp;$A61)))</f>
        <v>-2.9965911651973647E-2</v>
      </c>
      <c r="BQ61" s="83">
        <f t="shared" ca="1" si="276"/>
        <v>41971545.597002007</v>
      </c>
      <c r="BR61" s="3" t="str">
        <f t="shared" ca="1" si="277"/>
        <v/>
      </c>
      <c r="BS61" s="83">
        <f t="shared" ca="1" si="278"/>
        <v>603134.08974154945</v>
      </c>
      <c r="BT61" s="3" t="str">
        <f t="shared" ca="1" si="279"/>
        <v>Cruce +</v>
      </c>
      <c r="BU61" s="83">
        <f t="shared" ca="1" si="280"/>
        <v>441737.52755090059</v>
      </c>
      <c r="BV61" s="83"/>
      <c r="BX61" s="83">
        <f t="shared" ca="1" si="281"/>
        <v>744358961.13071346</v>
      </c>
      <c r="BY61" s="83" t="str">
        <f t="shared" ca="1" si="292"/>
        <v/>
      </c>
      <c r="BZ61" s="83">
        <f t="shared" ca="1" si="282"/>
        <v>20489455.315341793</v>
      </c>
      <c r="CA61" s="83" t="str">
        <f t="shared" ca="1" si="292"/>
        <v/>
      </c>
      <c r="CB61" s="83">
        <f t="shared" ca="1" si="283"/>
        <v>1705071.5095549326</v>
      </c>
      <c r="CC61" s="83" t="str">
        <f t="shared" ca="1" si="292"/>
        <v/>
      </c>
      <c r="CD61" s="83">
        <f>IF(RTD("tos.rtd",,CD$43,"."&amp;$A$43&amp;$AS$42&amp;"C"&amp;$A61)="N/A",0,RTD("tos.rtd",,CD$43,"."&amp;$A$43&amp;$AS$42&amp;"C"&amp;$A61))</f>
        <v>0.01</v>
      </c>
      <c r="CE61" s="83">
        <f>-IF(RTD("tos.rtd",,CE$43,"."&amp;$A$43&amp;$AS$42&amp;"P"&amp;$A61)="N/A",0,RTD("tos.rtd",,CE$43,"."&amp;$A$43&amp;$AS$42&amp;"P"&amp;$A61))</f>
        <v>1</v>
      </c>
      <c r="CF61" s="83">
        <f>IF(RTD("tos.rtd",,CF$2,"."&amp;$A$43&amp;$AU$1&amp;"C"&amp;$A61)="N/A",0,RTD("tos.rtd",,CF$2,"."&amp;$A$43&amp;$AU$1&amp;"C"&amp;$A61))</f>
        <v>0.37</v>
      </c>
      <c r="CG61" s="83">
        <f>-IF(RTD("tos.rtd",,CG$2,"."&amp;$A$43&amp;$AU$1&amp;"P"&amp;$A61)="N/A",0,RTD("tos.rtd",,CG$2,"."&amp;$A$43&amp;$AU$1&amp;"P"&amp;$A61))</f>
        <v>0.64</v>
      </c>
      <c r="CH61" s="83">
        <f>IF(RTD("tos.rtd",,CH$2,"."&amp;$A$43&amp;$AW$1&amp;"C"&amp;$A61)="N/A",0,RTD("tos.rtd",,CH$2,"."&amp;$A$43&amp;$AW$1&amp;"C"&amp;$A61))</f>
        <v>0.43</v>
      </c>
      <c r="CI61" s="83">
        <f>-IF(RTD("tos.rtd",,CI$2,"."&amp;$A$43&amp;$AW$1&amp;"P"&amp;$A61)="N/A",0,RTD("tos.rtd",,CI$2,"."&amp;$A$43&amp;$AW$1&amp;"P"&amp;$A61))</f>
        <v>0.56999999999999995</v>
      </c>
      <c r="CK61" s="83">
        <f t="shared" si="284"/>
        <v>-263410</v>
      </c>
      <c r="CL61" s="83"/>
      <c r="CM61" s="83">
        <f t="shared" si="285"/>
        <v>-26141</v>
      </c>
      <c r="CN61" s="83"/>
      <c r="CO61" s="83">
        <f t="shared" si="286"/>
        <v>-1121.0000000000018</v>
      </c>
      <c r="CP61" s="83">
        <f t="shared" si="233"/>
        <v>-290672</v>
      </c>
      <c r="CQ61" s="83">
        <f t="shared" si="247"/>
        <v>62407</v>
      </c>
      <c r="CR61" s="83"/>
      <c r="CS61" s="83">
        <f t="shared" si="248"/>
        <v>3339</v>
      </c>
      <c r="CT61" s="83"/>
      <c r="CU61" s="83">
        <f t="shared" si="249"/>
        <v>252</v>
      </c>
      <c r="CV61" s="83"/>
      <c r="CW61" s="83">
        <f t="shared" ca="1" si="250"/>
        <v>43016417.214294456</v>
      </c>
      <c r="CY61" s="83">
        <f t="shared" ca="1" si="251"/>
        <v>766553487.95561028</v>
      </c>
      <c r="CZ61" s="70" t="str">
        <f t="shared" ca="1" si="293"/>
        <v/>
      </c>
      <c r="DA61" s="83">
        <f>IF(RTD("tos.rtd",,DA$43,"."&amp;$A$43&amp;$AS$42&amp;"C"&amp;$A61)="N/A",0,RTD("tos.rtd",,DA$43,"."&amp;$A$43&amp;$AS$42&amp;"C"&amp;$A61))</f>
        <v>0.01</v>
      </c>
      <c r="DB61" s="83">
        <f>IF(RTD("tos.rtd",,DB$43,"."&amp;$A$43&amp;$AS$42&amp;"P"&amp;$A61)="N/A",0,RTD("tos.rtd",,DB$43,"."&amp;$A$43&amp;$AS$42&amp;"P"&amp;$A61))</f>
        <v>4.46</v>
      </c>
      <c r="DC61" s="83">
        <f>IF(RTD("tos.rtd",,DC$43,"."&amp;$A$43&amp;$AS$42&amp;"C"&amp;$A61)="N/A",0,RTD("tos.rtd",,DC$43,"."&amp;$A$43&amp;$AS$42&amp;"C"&amp;$A61))</f>
        <v>0.01</v>
      </c>
      <c r="DD61" s="83">
        <f>IF(RTD("tos.rtd",,DD$43,"."&amp;$A$43&amp;$AS$42&amp;"P"&amp;$A61)="N/A",0,RTD("tos.rtd",,DD$43,"."&amp;$A$43&amp;$AS$42&amp;"P"&amp;$A61))</f>
        <v>4.6399999999999997</v>
      </c>
      <c r="DE61" s="83">
        <f>IF(RTD("tos.rtd",,DE$43,"."&amp;$A$43&amp;$AS$42&amp;"C"&amp;$A61)="N/A",0,RTD("tos.rtd",,DE$43,"."&amp;$A$43&amp;$AS$42&amp;"C"&amp;$A61))</f>
        <v>0</v>
      </c>
      <c r="DF61" s="83">
        <f>IF(RTD("tos.rtd",,DF$43,"."&amp;$A$43&amp;$AS$42&amp;"P"&amp;$A61)="N/A",0,RTD("tos.rtd",,DF$43,"."&amp;$A$43&amp;$AS$42&amp;"P"&amp;$A61))</f>
        <v>4.3</v>
      </c>
      <c r="DG61" s="86">
        <f t="shared" si="287"/>
        <v>4.4800000000000182</v>
      </c>
      <c r="DH61" s="83">
        <f t="shared" si="252"/>
        <v>0</v>
      </c>
      <c r="DI61" s="83">
        <f t="shared" si="253"/>
        <v>0</v>
      </c>
      <c r="DJ61" s="83">
        <f t="shared" si="254"/>
        <v>0</v>
      </c>
      <c r="DK61" s="83">
        <f t="shared" si="255"/>
        <v>0</v>
      </c>
      <c r="DL61" s="83">
        <f t="shared" si="256"/>
        <v>0</v>
      </c>
      <c r="DM61" s="83">
        <f t="shared" si="257"/>
        <v>0</v>
      </c>
      <c r="DN61" s="64" t="str">
        <f t="shared" si="258"/>
        <v>UNKNOWN</v>
      </c>
      <c r="DO61" s="64" t="str">
        <f t="shared" si="259"/>
        <v>UNKNOWN</v>
      </c>
      <c r="DP61" s="83">
        <f t="shared" si="260"/>
        <v>0</v>
      </c>
      <c r="DQ61" s="83">
        <f t="shared" si="261"/>
        <v>0</v>
      </c>
      <c r="DR61" s="83">
        <f t="shared" ca="1" si="262"/>
        <v>0</v>
      </c>
      <c r="DS61" s="83">
        <f t="shared" si="263"/>
        <v>0</v>
      </c>
      <c r="DT61" s="83">
        <f t="shared" si="288"/>
        <v>0</v>
      </c>
      <c r="DU61" s="83">
        <f t="shared" si="289"/>
        <v>0</v>
      </c>
      <c r="DV61" s="83">
        <f t="shared" si="264"/>
        <v>7952</v>
      </c>
      <c r="DW61" s="83">
        <f t="shared" si="265"/>
        <v>-1957</v>
      </c>
      <c r="DX61" s="83">
        <f t="shared" ca="1" si="361"/>
        <v>4.6996338935352447E-2</v>
      </c>
      <c r="DY61" s="83">
        <f t="shared" ca="1" si="362"/>
        <v>-4.1850968732273681E-3</v>
      </c>
      <c r="DZ61" s="83">
        <f t="shared" ca="1" si="363"/>
        <v>2.6547794547436852E-2</v>
      </c>
      <c r="EA61" s="83">
        <f t="shared" ca="1" si="364"/>
        <v>-2.7086607986789239E-2</v>
      </c>
      <c r="EB61" s="83">
        <f t="shared" ca="1" si="365"/>
        <v>2.9515857458788722E-2</v>
      </c>
      <c r="EC61" s="83">
        <f t="shared" ca="1" si="366"/>
        <v>-2.9965911651973647E-2</v>
      </c>
      <c r="EE61" s="84">
        <f t="shared" si="266"/>
        <v>0.50980000000000003</v>
      </c>
      <c r="EF61" s="84">
        <f t="shared" si="267"/>
        <v>0.25</v>
      </c>
      <c r="EG61" s="84">
        <f t="shared" si="268"/>
        <v>0.2802</v>
      </c>
      <c r="EH61" s="84">
        <f t="shared" si="269"/>
        <v>0.27410000000000001</v>
      </c>
      <c r="EI61" s="84">
        <f t="shared" si="270"/>
        <v>0.2492</v>
      </c>
      <c r="EJ61" s="84">
        <f t="shared" si="271"/>
        <v>0.245</v>
      </c>
      <c r="EL61" s="83" t="str">
        <f>RTD("tos.rtd",,EL$43,"."&amp;$A$43&amp;$AS$42&amp;"C"&amp;$A61)</f>
        <v>50.98%</v>
      </c>
      <c r="EM61" s="83" t="str">
        <f>RTD("tos.rtd",,EM$43,"."&amp;$A$43&amp;$AS$42&amp;"P"&amp;$A61)</f>
        <v>--</v>
      </c>
      <c r="EN61" s="83" t="str">
        <f>RTD("tos.rtd",,EN$2,"."&amp;$A$43&amp;$AU$1&amp;"C"&amp;$A61)</f>
        <v>28.02%</v>
      </c>
      <c r="EO61" s="83" t="str">
        <f>RTD("tos.rtd",,EO$2,"."&amp;$A$43&amp;$AU$1&amp;"P"&amp;$A61)</f>
        <v>27.41%</v>
      </c>
      <c r="EP61" s="83" t="str">
        <f>RTD("tos.rtd",,EP$2,"."&amp;$A$43&amp;$AW$1&amp;"C"&amp;$A61)</f>
        <v>24.92%</v>
      </c>
      <c r="EQ61" s="83" t="str">
        <f>RTD("tos.rtd",,EQ$2,"."&amp;$A$43&amp;$AW$1&amp;"P"&amp;$A61)</f>
        <v>24.50%</v>
      </c>
      <c r="ES61" s="63" t="str">
        <f t="shared" si="272"/>
        <v>486,5995.00</v>
      </c>
      <c r="ET61" s="64" t="str">
        <f t="shared" ca="1" si="273"/>
        <v>486,766553.49</v>
      </c>
      <c r="EU61" s="68">
        <v>562.73</v>
      </c>
      <c r="EV61" s="68" t="s">
        <v>507</v>
      </c>
      <c r="EW61" s="68">
        <v>484.2</v>
      </c>
      <c r="EX61" s="68" t="s">
        <v>508</v>
      </c>
      <c r="EY61" s="68">
        <v>5640.75</v>
      </c>
      <c r="EZ61" s="68" t="s">
        <v>509</v>
      </c>
      <c r="FA61" s="68">
        <v>19888</v>
      </c>
      <c r="FB61" s="68" t="s">
        <v>510</v>
      </c>
      <c r="FC61" s="68" t="s">
        <v>511</v>
      </c>
      <c r="FD61" s="68" t="s">
        <v>512</v>
      </c>
      <c r="FE61" s="68" t="s">
        <v>513</v>
      </c>
      <c r="FF61" s="68" t="s">
        <v>514</v>
      </c>
    </row>
    <row r="62" spans="1:162" ht="13.5" thickBot="1" x14ac:dyDescent="0.25">
      <c r="A62" s="2">
        <f t="shared" si="290"/>
        <v>485</v>
      </c>
      <c r="B62" s="33">
        <f t="shared" si="239"/>
        <v>9190</v>
      </c>
      <c r="C62" s="33">
        <f t="shared" si="240"/>
        <v>24382</v>
      </c>
      <c r="D62" s="33">
        <f t="shared" si="241"/>
        <v>41971</v>
      </c>
      <c r="E62" s="33">
        <f t="shared" si="242"/>
        <v>75543</v>
      </c>
      <c r="F62" s="4">
        <f t="shared" si="294"/>
        <v>20023.171415517529</v>
      </c>
      <c r="AM62" s="1">
        <v>-16088</v>
      </c>
      <c r="AN62" s="1">
        <v>-382</v>
      </c>
      <c r="AO62" s="1">
        <v>485</v>
      </c>
      <c r="AP62" s="1">
        <v>141793</v>
      </c>
      <c r="AQ62" s="1">
        <v>-17489</v>
      </c>
      <c r="AS62" s="13">
        <f>IF(RTD("tos.rtd",,AS$43,"."&amp;$A$43&amp;$AS$42&amp;"C"&amp;$A62)="N/A",0,RTD("tos.rtd",,AS$43,"."&amp;$A$43&amp;$AS$42&amp;"C"&amp;$A62))</f>
        <v>2115</v>
      </c>
      <c r="AT62" s="29">
        <f>-IF(RTD("tos.rtd",,AT$43,"."&amp;$A$43&amp;$AS$42&amp;"P"&amp;$A62)="N/A",0,RTD("tos.rtd",,AT$43,"."&amp;$A$43&amp;$AS$42&amp;"P"&amp;$A62))</f>
        <v>-7075</v>
      </c>
      <c r="AU62" s="13">
        <f>IF(RTD("tos.rtd",,AU$2,"."&amp;$A$43&amp;$AU$1&amp;"C"&amp;$A62)="N/A",0,RTD("tos.rtd",,AU$2,"."&amp;$A$43&amp;$AU$1&amp;"C"&amp;$A62))</f>
        <v>12973</v>
      </c>
      <c r="AV62" s="29">
        <f>-IF(RTD("tos.rtd",,AV$2,"."&amp;$A$43&amp;$AU$1&amp;"P"&amp;$A62)="N/A",0,RTD("tos.rtd",,AV$2,"."&amp;$A$43&amp;$AU$1&amp;"P"&amp;$A62))</f>
        <v>-11409</v>
      </c>
      <c r="AW62" s="13">
        <f>IF(RTD("tos.rtd",,AW$2,"."&amp;$A$43&amp;$AW$1&amp;"C"&amp;$A62)="N/A",0,RTD("tos.rtd",,AW$2,"."&amp;$A$43&amp;$AW$1&amp;"C"&amp;$A62))</f>
        <v>27482</v>
      </c>
      <c r="AX62" s="29">
        <f>-IF(RTD("tos.rtd",,AX$2,"."&amp;$A$43&amp;$AW$1&amp;"P"&amp;$A62)="N/A",0,RTD("tos.rtd",,AX$2,"."&amp;$A$43&amp;$AW$1&amp;"P"&amp;$A62))</f>
        <v>-14489</v>
      </c>
      <c r="AY62" s="7">
        <f t="shared" si="274"/>
        <v>9597</v>
      </c>
      <c r="AZ62" s="8">
        <f t="shared" si="243"/>
        <v>485</v>
      </c>
      <c r="BA62" s="13">
        <f>IF(RTD("tos.rtd",,BA$43,"."&amp;$A$43&amp;$AS$42&amp;"C"&amp;$A62)="N/A",0,RTD("tos.rtd",,BA$43,"."&amp;$A$43&amp;$AS$42&amp;"C"&amp;$A62))</f>
        <v>141793</v>
      </c>
      <c r="BB62" s="29">
        <f>-IF(RTD("tos.rtd",,BB$43,"."&amp;$A$43&amp;$AS$42&amp;"P"&amp;$A62)="N/A",0,RTD("tos.rtd",,BB$43,"."&amp;$A$43&amp;$AS$42&amp;"P"&amp;$A62))</f>
        <v>-17489</v>
      </c>
      <c r="BC62" s="13">
        <f>IF(RTD("tos.rtd",,BC$2,"."&amp;$A$43&amp;$AU$1&amp;"C"&amp;$A62)="N/A",0,RTD("tos.rtd",,BC$2,"."&amp;$A$43&amp;$AU$1&amp;"C"&amp;$A62))</f>
        <v>11921</v>
      </c>
      <c r="BD62" s="29">
        <f>-IF(RTD("tos.rtd",,BD$2,"."&amp;$A$43&amp;$AU$1&amp;"P"&amp;$A62)="N/A",0,RTD("tos.rtd",,BD$2,"."&amp;$A$43&amp;$AU$1&amp;"P"&amp;$A62))</f>
        <v>-6652</v>
      </c>
      <c r="BE62" s="13">
        <f>IF(RTD("tos.rtd",,BE$2,"."&amp;$A$43&amp;$AW$1&amp;"C"&amp;$A62)="N/A",0,RTD("tos.rtd",,BE$2,"."&amp;$A$43&amp;$AW$1&amp;"C"&amp;$A62))</f>
        <v>3263</v>
      </c>
      <c r="BF62" s="29">
        <f>-IF(RTD("tos.rtd",,BF$2,"."&amp;$A$43&amp;$AW$1&amp;"P"&amp;$A62)="N/A",0,RTD("tos.rtd",,BF$2,"."&amp;$A$43&amp;$AW$1&amp;"P"&amp;$A62))</f>
        <v>-4446</v>
      </c>
      <c r="BG62" s="100">
        <f ca="1">+Hoja2!Y63</f>
        <v>33738</v>
      </c>
      <c r="BH62" s="7">
        <f t="shared" ca="1" si="275"/>
        <v>162128</v>
      </c>
      <c r="BI62" s="8" t="str">
        <f t="shared" ca="1" si="291"/>
        <v/>
      </c>
      <c r="BJ62" s="83">
        <f ca="1">IF($BP$1=1,DX62,IF(RTD("tos.rtd",,BJ$43,"."&amp;$A$43&amp;$AS$42&amp;"C"&amp;$A62)="N/A",0,RTD("tos.rtd",,BJ$43,"."&amp;$A$43&amp;$AS$42&amp;"C"&amp;$A62)))</f>
        <v>6.2166905354375898E-2</v>
      </c>
      <c r="BK62" s="83">
        <f ca="1">IF($BP$1=1,DY62,-IF(RTD("tos.rtd",,BK$43,"."&amp;$A$43&amp;$AS$42&amp;"P"&amp;$A62)="N/A",0,RTD("tos.rtd",,BK$43,"."&amp;$A$43&amp;$AS$42&amp;"P"&amp;$A62)))</f>
        <v>-2.1358091312258711E-2</v>
      </c>
      <c r="BL62" s="83">
        <f ca="1">IF($BP$1=1,DZ62,IF(RTD("tos.rtd",,BL$2,"."&amp;$A$43&amp;$AU$1&amp;"C"&amp;$A62)="N/A",0,RTD("tos.rtd",,BL$2,"."&amp;$A$43&amp;$AU$1&amp;"C"&amp;$A62)))</f>
        <v>2.6766991043097394E-2</v>
      </c>
      <c r="BM62" s="83">
        <f ca="1">IF($BP$1=1,EA62,-IF(RTD("tos.rtd",,BM$2,"."&amp;$A$43&amp;$AU$1&amp;"P"&amp;$A62)="N/A",0,RTD("tos.rtd",,BM$2,"."&amp;$A$43&amp;$AU$1&amp;"P"&amp;$A62)))</f>
        <v>-2.7393228542608745E-2</v>
      </c>
      <c r="BN62" s="83">
        <f ca="1">IF($BP$1=1,EB62,IF(RTD("tos.rtd",,BN$2,"."&amp;$A$43&amp;$AW$1&amp;"C"&amp;$A62)="N/A",0,RTD("tos.rtd",,BN$2,"."&amp;$A$43&amp;$AW$1&amp;"C"&amp;$A62)))</f>
        <v>2.9938679788709833E-2</v>
      </c>
      <c r="BO62" s="83">
        <f ca="1">IF($BP$1=1,EC62,-IF(RTD("tos.rtd",,BO$2,"."&amp;$A$43&amp;$AW$1&amp;"P"&amp;$A62)="N/A",0,RTD("tos.rtd",,BO$2,"."&amp;$A$43&amp;$AW$1&amp;"P"&amp;$A62)))</f>
        <v>-3.0589371046598497E-2</v>
      </c>
      <c r="BQ62" s="83">
        <f t="shared" ca="1" si="276"/>
        <v>-4550396.0342288427</v>
      </c>
      <c r="BR62" s="3" t="str">
        <f t="shared" ca="1" si="277"/>
        <v>Cruce -</v>
      </c>
      <c r="BS62" s="83">
        <f t="shared" ca="1" si="278"/>
        <v>8049960.4464702457</v>
      </c>
      <c r="BT62" s="3" t="str">
        <f t="shared" ca="1" si="279"/>
        <v/>
      </c>
      <c r="BU62" s="83">
        <f t="shared" ca="1" si="280"/>
        <v>88006607.138785824</v>
      </c>
      <c r="BV62" s="83"/>
      <c r="BX62" s="83">
        <f t="shared" ca="1" si="281"/>
        <v>1957212649.3438573</v>
      </c>
      <c r="BY62" s="83" t="str">
        <f t="shared" ca="1" si="292"/>
        <v/>
      </c>
      <c r="BZ62" s="83">
        <f t="shared" ca="1" si="282"/>
        <v>31734779.190169603</v>
      </c>
      <c r="CA62" s="83" t="str">
        <f t="shared" ca="1" si="292"/>
        <v/>
      </c>
      <c r="CB62" s="83">
        <f t="shared" ca="1" si="283"/>
        <v>-8882714.5169096887</v>
      </c>
      <c r="CC62" s="83" t="str">
        <f t="shared" ca="1" si="292"/>
        <v>Cruce -</v>
      </c>
      <c r="CD62" s="83">
        <f>IF(RTD("tos.rtd",,CD$43,"."&amp;$A$43&amp;$AS$42&amp;"C"&amp;$A62)="N/A",0,RTD("tos.rtd",,CD$43,"."&amp;$A$43&amp;$AS$42&amp;"C"&amp;$A62))</f>
        <v>0.01</v>
      </c>
      <c r="CE62" s="83">
        <f>-IF(RTD("tos.rtd",,CE$43,"."&amp;$A$43&amp;$AS$42&amp;"P"&amp;$A62)="N/A",0,RTD("tos.rtd",,CE$43,"."&amp;$A$43&amp;$AS$42&amp;"P"&amp;$A62))</f>
        <v>1</v>
      </c>
      <c r="CF62" s="83">
        <f>IF(RTD("tos.rtd",,CF$2,"."&amp;$A$43&amp;$AU$1&amp;"C"&amp;$A62)="N/A",0,RTD("tos.rtd",,CF$2,"."&amp;$A$43&amp;$AU$1&amp;"C"&amp;$A62))</f>
        <v>0.4</v>
      </c>
      <c r="CG62" s="83">
        <f>-IF(RTD("tos.rtd",,CG$2,"."&amp;$A$43&amp;$AU$1&amp;"P"&amp;$A62)="N/A",0,RTD("tos.rtd",,CG$2,"."&amp;$A$43&amp;$AU$1&amp;"P"&amp;$A62))</f>
        <v>0.6</v>
      </c>
      <c r="CH62" s="83">
        <f>IF(RTD("tos.rtd",,CH$2,"."&amp;$A$43&amp;$AW$1&amp;"C"&amp;$A62)="N/A",0,RTD("tos.rtd",,CH$2,"."&amp;$A$43&amp;$AW$1&amp;"C"&amp;$A62))</f>
        <v>0.45</v>
      </c>
      <c r="CI62" s="83">
        <f>-IF(RTD("tos.rtd",,CI$2,"."&amp;$A$43&amp;$AW$1&amp;"P"&amp;$A62)="N/A",0,RTD("tos.rtd",,CI$2,"."&amp;$A$43&amp;$AW$1&amp;"P"&amp;$A62))</f>
        <v>0.55000000000000004</v>
      </c>
      <c r="CK62" s="83">
        <f t="shared" si="284"/>
        <v>-705385</v>
      </c>
      <c r="CL62" s="83"/>
      <c r="CM62" s="83">
        <f t="shared" si="285"/>
        <v>-165619.99999999994</v>
      </c>
      <c r="CN62" s="83"/>
      <c r="CO62" s="83">
        <f t="shared" si="286"/>
        <v>439794.99999999988</v>
      </c>
      <c r="CP62" s="83">
        <f t="shared" si="233"/>
        <v>-431210.00000000012</v>
      </c>
      <c r="CQ62" s="83">
        <f t="shared" si="247"/>
        <v>124304</v>
      </c>
      <c r="CR62" s="83"/>
      <c r="CS62" s="83">
        <f t="shared" si="248"/>
        <v>5269</v>
      </c>
      <c r="CT62" s="83"/>
      <c r="CU62" s="83">
        <f t="shared" si="249"/>
        <v>-1183</v>
      </c>
      <c r="CV62" s="83"/>
      <c r="CW62" s="83">
        <f t="shared" ca="1" si="250"/>
        <v>91506171.551027223</v>
      </c>
      <c r="CY62" s="83">
        <f t="shared" ca="1" si="251"/>
        <v>1980064714.0171173</v>
      </c>
      <c r="CZ62" s="70" t="str">
        <f t="shared" ca="1" si="293"/>
        <v/>
      </c>
      <c r="DA62" s="83">
        <f>IF(RTD("tos.rtd",,DA$43,"."&amp;$A$43&amp;$AS$42&amp;"C"&amp;$A62)="N/A",0,RTD("tos.rtd",,DA$43,"."&amp;$A$43&amp;$AS$42&amp;"C"&amp;$A62))</f>
        <v>0.01</v>
      </c>
      <c r="DB62" s="83">
        <f>IF(RTD("tos.rtd",,DB$43,"."&amp;$A$43&amp;$AS$42&amp;"P"&amp;$A62)="N/A",0,RTD("tos.rtd",,DB$43,"."&amp;$A$43&amp;$AS$42&amp;"P"&amp;$A62))</f>
        <v>3.41</v>
      </c>
      <c r="DC62" s="83">
        <f>IF(RTD("tos.rtd",,DC$43,"."&amp;$A$43&amp;$AS$42&amp;"C"&amp;$A62)="N/A",0,RTD("tos.rtd",,DC$43,"."&amp;$A$43&amp;$AS$42&amp;"C"&amp;$A62))</f>
        <v>0.01</v>
      </c>
      <c r="DD62" s="83">
        <f>IF(RTD("tos.rtd",,DD$43,"."&amp;$A$43&amp;$AS$42&amp;"P"&amp;$A62)="N/A",0,RTD("tos.rtd",,DD$43,"."&amp;$A$43&amp;$AS$42&amp;"P"&amp;$A62))</f>
        <v>3.64</v>
      </c>
      <c r="DE62" s="83">
        <f>IF(RTD("tos.rtd",,DE$43,"."&amp;$A$43&amp;$AS$42&amp;"C"&amp;$A62)="N/A",0,RTD("tos.rtd",,DE$43,"."&amp;$A$43&amp;$AS$42&amp;"C"&amp;$A62))</f>
        <v>0</v>
      </c>
      <c r="DF62" s="83">
        <f>IF(RTD("tos.rtd",,DF$43,"."&amp;$A$43&amp;$AS$42&amp;"P"&amp;$A62)="N/A",0,RTD("tos.rtd",,DF$43,"."&amp;$A$43&amp;$AS$42&amp;"P"&amp;$A62))</f>
        <v>3.3</v>
      </c>
      <c r="DG62" s="86">
        <f t="shared" si="287"/>
        <v>3.4800000000000182</v>
      </c>
      <c r="DH62" s="83">
        <f t="shared" si="252"/>
        <v>0</v>
      </c>
      <c r="DI62" s="83">
        <f t="shared" si="253"/>
        <v>0</v>
      </c>
      <c r="DJ62" s="83">
        <f t="shared" si="254"/>
        <v>0</v>
      </c>
      <c r="DK62" s="83">
        <f t="shared" si="255"/>
        <v>0</v>
      </c>
      <c r="DL62" s="83">
        <f t="shared" si="256"/>
        <v>0</v>
      </c>
      <c r="DM62" s="83">
        <f t="shared" si="257"/>
        <v>0</v>
      </c>
      <c r="DN62" s="64" t="str">
        <f t="shared" si="258"/>
        <v>UNKNOWN</v>
      </c>
      <c r="DO62" s="64" t="str">
        <f t="shared" si="259"/>
        <v>UNKNOWN</v>
      </c>
      <c r="DP62" s="83">
        <f t="shared" si="260"/>
        <v>0</v>
      </c>
      <c r="DQ62" s="83">
        <f t="shared" si="261"/>
        <v>0</v>
      </c>
      <c r="DR62" s="83">
        <f t="shared" ca="1" si="262"/>
        <v>0</v>
      </c>
      <c r="DS62" s="83">
        <f t="shared" si="263"/>
        <v>0</v>
      </c>
      <c r="DT62" s="83">
        <f t="shared" si="288"/>
        <v>0</v>
      </c>
      <c r="DU62" s="83">
        <f t="shared" si="289"/>
        <v>0</v>
      </c>
      <c r="DV62" s="83">
        <f t="shared" si="264"/>
        <v>-16088</v>
      </c>
      <c r="DW62" s="83">
        <f t="shared" si="265"/>
        <v>-382</v>
      </c>
      <c r="DX62" s="83">
        <f t="shared" ca="1" si="361"/>
        <v>6.2166905354375898E-2</v>
      </c>
      <c r="DY62" s="83">
        <f t="shared" ca="1" si="362"/>
        <v>-2.1358091312258711E-2</v>
      </c>
      <c r="DZ62" s="83">
        <f t="shared" ca="1" si="363"/>
        <v>2.6766991043097394E-2</v>
      </c>
      <c r="EA62" s="83">
        <f t="shared" ca="1" si="364"/>
        <v>-2.7393228542608745E-2</v>
      </c>
      <c r="EB62" s="83">
        <f t="shared" ca="1" si="365"/>
        <v>2.9938679788709833E-2</v>
      </c>
      <c r="EC62" s="83">
        <f t="shared" ca="1" si="366"/>
        <v>-3.0589371046598497E-2</v>
      </c>
      <c r="EE62" s="84">
        <f t="shared" si="266"/>
        <v>0.40899999999999997</v>
      </c>
      <c r="EF62" s="84">
        <f t="shared" si="267"/>
        <v>0.25</v>
      </c>
      <c r="EG62" s="84">
        <f t="shared" si="268"/>
        <v>0.28270000000000001</v>
      </c>
      <c r="EH62" s="84">
        <f t="shared" si="269"/>
        <v>0.27589999999999998</v>
      </c>
      <c r="EI62" s="84">
        <f t="shared" si="270"/>
        <v>0.25109999999999999</v>
      </c>
      <c r="EJ62" s="84">
        <f t="shared" si="271"/>
        <v>0.24540000000000001</v>
      </c>
      <c r="EL62" s="83" t="str">
        <f>RTD("tos.rtd",,EL$43,"."&amp;$A$43&amp;$AS$42&amp;"C"&amp;$A62)</f>
        <v>40.90%</v>
      </c>
      <c r="EM62" s="83" t="str">
        <f>RTD("tos.rtd",,EM$43,"."&amp;$A$43&amp;$AS$42&amp;"P"&amp;$A62)</f>
        <v>--</v>
      </c>
      <c r="EN62" s="83" t="str">
        <f>RTD("tos.rtd",,EN$2,"."&amp;$A$43&amp;$AU$1&amp;"C"&amp;$A62)</f>
        <v>28.27%</v>
      </c>
      <c r="EO62" s="83" t="str">
        <f>RTD("tos.rtd",,EO$2,"."&amp;$A$43&amp;$AU$1&amp;"P"&amp;$A62)</f>
        <v>27.59%</v>
      </c>
      <c r="EP62" s="83" t="str">
        <f>RTD("tos.rtd",,EP$2,"."&amp;$A$43&amp;$AW$1&amp;"C"&amp;$A62)</f>
        <v>25.11%</v>
      </c>
      <c r="EQ62" s="83" t="str">
        <f>RTD("tos.rtd",,EQ$2,"."&amp;$A$43&amp;$AW$1&amp;"P"&amp;$A62)</f>
        <v>24.54%</v>
      </c>
      <c r="ES62" s="63" t="str">
        <f t="shared" si="272"/>
        <v>485,-16470.00</v>
      </c>
      <c r="ET62" s="64" t="str">
        <f t="shared" ca="1" si="273"/>
        <v>485,1980064.71</v>
      </c>
      <c r="EU62" s="68">
        <v>562.69000000000005</v>
      </c>
      <c r="EV62" s="68" t="s">
        <v>515</v>
      </c>
      <c r="EW62" s="68">
        <v>484.14</v>
      </c>
      <c r="EX62" s="68" t="s">
        <v>516</v>
      </c>
      <c r="EY62" s="68">
        <v>5640.25</v>
      </c>
      <c r="EZ62" s="68" t="s">
        <v>517</v>
      </c>
      <c r="FA62" s="68">
        <v>19884.75</v>
      </c>
      <c r="FB62" s="68" t="s">
        <v>518</v>
      </c>
      <c r="FC62" s="68" t="s">
        <v>519</v>
      </c>
      <c r="FD62" s="68" t="s">
        <v>520</v>
      </c>
      <c r="FE62" s="68" t="s">
        <v>521</v>
      </c>
      <c r="FF62" s="68" t="s">
        <v>522</v>
      </c>
    </row>
    <row r="63" spans="1:162" ht="13.5" thickBot="1" x14ac:dyDescent="0.25">
      <c r="A63" s="2">
        <f t="shared" si="290"/>
        <v>484</v>
      </c>
      <c r="B63" s="3">
        <f t="shared" si="239"/>
        <v>3601</v>
      </c>
      <c r="C63" s="3">
        <f t="shared" si="240"/>
        <v>4168</v>
      </c>
      <c r="D63" s="3">
        <f t="shared" si="241"/>
        <v>738</v>
      </c>
      <c r="E63" s="3">
        <f t="shared" si="242"/>
        <v>8507</v>
      </c>
      <c r="F63" s="4">
        <f>+$F$44/$A$44*A63</f>
        <v>19981.886526000999</v>
      </c>
      <c r="AM63" s="1">
        <v>4475</v>
      </c>
      <c r="AN63" s="1">
        <v>-2749</v>
      </c>
      <c r="AO63" s="1">
        <v>484</v>
      </c>
      <c r="AP63" s="1">
        <v>167718</v>
      </c>
      <c r="AQ63" s="1">
        <v>-25517</v>
      </c>
      <c r="AS63" s="6">
        <f>IF(RTD("tos.rtd",,AS$43,"."&amp;$A$43&amp;$AS$42&amp;"C"&amp;$A63)="N/A",0,RTD("tos.rtd",,AS$43,"."&amp;$A$43&amp;$AS$42&amp;"C"&amp;$A63))</f>
        <v>897</v>
      </c>
      <c r="AT63" s="7">
        <f>-IF(RTD("tos.rtd",,AT$43,"."&amp;$A$43&amp;$AS$42&amp;"P"&amp;$A63)="N/A",0,RTD("tos.rtd",,AT$43,"."&amp;$A$43&amp;$AS$42&amp;"P"&amp;$A63))</f>
        <v>-2704</v>
      </c>
      <c r="AU63" s="6">
        <f>IF(RTD("tos.rtd",,AU$2,"."&amp;$A$43&amp;$AU$1&amp;"C"&amp;$A63)="N/A",0,RTD("tos.rtd",,AU$2,"."&amp;$A$43&amp;$AU$1&amp;"C"&amp;$A63))</f>
        <v>816</v>
      </c>
      <c r="AV63" s="7">
        <f>-IF(RTD("tos.rtd",,AV$2,"."&amp;$A$43&amp;$AU$1&amp;"P"&amp;$A63)="N/A",0,RTD("tos.rtd",,AV$2,"."&amp;$A$43&amp;$AU$1&amp;"P"&amp;$A63))</f>
        <v>-3352</v>
      </c>
      <c r="AW63" s="6">
        <f>IF(RTD("tos.rtd",,AW$2,"."&amp;$A$43&amp;$AW$1&amp;"C"&amp;$A63)="N/A",0,RTD("tos.rtd",,AW$2,"."&amp;$A$43&amp;$AW$1&amp;"C"&amp;$A63))</f>
        <v>262</v>
      </c>
      <c r="AX63" s="7">
        <f>-IF(RTD("tos.rtd",,AX$2,"."&amp;$A$43&amp;$AW$1&amp;"P"&amp;$A63)="N/A",0,RTD("tos.rtd",,AX$2,"."&amp;$A$43&amp;$AW$1&amp;"P"&amp;$A63))</f>
        <v>-476</v>
      </c>
      <c r="AY63" s="7">
        <f t="shared" si="274"/>
        <v>-4557</v>
      </c>
      <c r="AZ63" s="8">
        <f t="shared" si="243"/>
        <v>484</v>
      </c>
      <c r="BA63" s="6">
        <f>IF(RTD("tos.rtd",,BA$43,"."&amp;$A$43&amp;$AS$42&amp;"C"&amp;$A63)="N/A",0,RTD("tos.rtd",,BA$43,"."&amp;$A$43&amp;$AS$42&amp;"C"&amp;$A63))</f>
        <v>167718</v>
      </c>
      <c r="BB63" s="7">
        <f>-IF(RTD("tos.rtd",,BB$43,"."&amp;$A$43&amp;$AS$42&amp;"P"&amp;$A63)="N/A",0,RTD("tos.rtd",,BB$43,"."&amp;$A$43&amp;$AS$42&amp;"P"&amp;$A63))</f>
        <v>-25517</v>
      </c>
      <c r="BC63" s="6">
        <f>IF(RTD("tos.rtd",,BC$2,"."&amp;$A$43&amp;$AU$1&amp;"C"&amp;$A63)="N/A",0,RTD("tos.rtd",,BC$2,"."&amp;$A$43&amp;$AU$1&amp;"C"&amp;$A63))</f>
        <v>7384</v>
      </c>
      <c r="BD63" s="7">
        <f>-IF(RTD("tos.rtd",,BD$2,"."&amp;$A$43&amp;$AU$1&amp;"P"&amp;$A63)="N/A",0,RTD("tos.rtd",,BD$2,"."&amp;$A$43&amp;$AU$1&amp;"P"&amp;$A63))</f>
        <v>-3189</v>
      </c>
      <c r="BE63" s="6">
        <f>IF(RTD("tos.rtd",,BE$2,"."&amp;$A$43&amp;$AW$1&amp;"C"&amp;$A63)="N/A",0,RTD("tos.rtd",,BE$2,"."&amp;$A$43&amp;$AW$1&amp;"C"&amp;$A63))</f>
        <v>1893</v>
      </c>
      <c r="BF63" s="7">
        <f>-IF(RTD("tos.rtd",,BF$2,"."&amp;$A$43&amp;$AW$1&amp;"P"&amp;$A63)="N/A",0,RTD("tos.rtd",,BF$2,"."&amp;$A$43&amp;$AW$1&amp;"P"&amp;$A63))</f>
        <v>-889</v>
      </c>
      <c r="BG63" s="32">
        <f ca="1">+Hoja2!Y64</f>
        <v>13389</v>
      </c>
      <c r="BH63" s="7">
        <f t="shared" ca="1" si="275"/>
        <v>160789</v>
      </c>
      <c r="BI63" s="8" t="str">
        <f t="shared" ca="1" si="291"/>
        <v/>
      </c>
      <c r="BJ63" s="83">
        <f ca="1">IF($BP$1=1,DX63,IF(RTD("tos.rtd",,BJ$43,"."&amp;$A$43&amp;$AS$42&amp;"C"&amp;$A63)="N/A",0,RTD("tos.rtd",,BJ$43,"."&amp;$A$43&amp;$AS$42&amp;"C"&amp;$A63)))</f>
        <v>9.018406394187678E-2</v>
      </c>
      <c r="BK63" s="83">
        <f ca="1">IF($BP$1=1,DY63,-IF(RTD("tos.rtd",,BK$43,"."&amp;$A$43&amp;$AS$42&amp;"P"&amp;$A63)="N/A",0,RTD("tos.rtd",,BK$43,"."&amp;$A$43&amp;$AS$42&amp;"P"&amp;$A63)))</f>
        <v>-9.7737636710714421E-2</v>
      </c>
      <c r="BL63" s="83">
        <f ca="1">IF($BP$1=1,DZ63,IF(RTD("tos.rtd",,BL$2,"."&amp;$A$43&amp;$AU$1&amp;"C"&amp;$A63)="N/A",0,RTD("tos.rtd",,BL$2,"."&amp;$A$43&amp;$AU$1&amp;"C"&amp;$A63)))</f>
        <v>2.6869924624589862E-2</v>
      </c>
      <c r="BM63" s="83">
        <f ca="1">IF($BP$1=1,EA63,-IF(RTD("tos.rtd",,BM$2,"."&amp;$A$43&amp;$AU$1&amp;"P"&amp;$A63)="N/A",0,RTD("tos.rtd",,BM$2,"."&amp;$A$43&amp;$AU$1&amp;"P"&amp;$A63)))</f>
        <v>-2.7491755977225606E-2</v>
      </c>
      <c r="BN63" s="83">
        <f ca="1">IF($BP$1=1,EB63,IF(RTD("tos.rtd",,BN$2,"."&amp;$A$43&amp;$AW$1&amp;"C"&amp;$A63)="N/A",0,RTD("tos.rtd",,BN$2,"."&amp;$A$43&amp;$AW$1&amp;"C"&amp;$A63)))</f>
        <v>3.0140168694113192E-2</v>
      </c>
      <c r="BO63" s="83">
        <f ca="1">IF($BP$1=1,EC63,-IF(RTD("tos.rtd",,BO$2,"."&amp;$A$43&amp;$AW$1&amp;"P"&amp;$A63)="N/A",0,RTD("tos.rtd",,BO$2,"."&amp;$A$43&amp;$AW$1&amp;"P"&amp;$A63)))</f>
        <v>-3.0621209115235463E-2</v>
      </c>
      <c r="BQ63" s="83">
        <f t="shared" ca="1" si="276"/>
        <v>-42520494.463321432</v>
      </c>
      <c r="BR63" s="3" t="str">
        <f t="shared" ca="1" si="277"/>
        <v/>
      </c>
      <c r="BS63" s="83">
        <f t="shared" ca="1" si="278"/>
        <v>-16282824.108803928</v>
      </c>
      <c r="BT63" s="3" t="str">
        <f t="shared" ca="1" si="279"/>
        <v>Cruce -</v>
      </c>
      <c r="BU63" s="83">
        <f t="shared" ca="1" si="280"/>
        <v>-1548596.3830412801</v>
      </c>
      <c r="BV63" s="83"/>
      <c r="BX63" s="83">
        <f t="shared" ca="1" si="281"/>
        <v>2928763203.8881903</v>
      </c>
      <c r="BY63" s="83" t="str">
        <f t="shared" ca="1" si="292"/>
        <v/>
      </c>
      <c r="BZ63" s="83">
        <f t="shared" ca="1" si="282"/>
        <v>25675488.931272749</v>
      </c>
      <c r="CA63" s="83" t="str">
        <f t="shared" ca="1" si="292"/>
        <v/>
      </c>
      <c r="CB63" s="83">
        <f t="shared" ca="1" si="283"/>
        <v>6917144.0168766696</v>
      </c>
      <c r="CC63" s="83" t="str">
        <f t="shared" ca="1" si="292"/>
        <v>Cruce +</v>
      </c>
      <c r="CD63" s="83">
        <f>IF(RTD("tos.rtd",,CD$43,"."&amp;$A$43&amp;$AS$42&amp;"C"&amp;$A63)="N/A",0,RTD("tos.rtd",,CD$43,"."&amp;$A$43&amp;$AS$42&amp;"C"&amp;$A63))</f>
        <v>0.01</v>
      </c>
      <c r="CE63" s="83">
        <f>-IF(RTD("tos.rtd",,CE$43,"."&amp;$A$43&amp;$AS$42&amp;"P"&amp;$A63)="N/A",0,RTD("tos.rtd",,CE$43,"."&amp;$A$43&amp;$AS$42&amp;"P"&amp;$A63))</f>
        <v>0.95</v>
      </c>
      <c r="CF63" s="83">
        <f>IF(RTD("tos.rtd",,CF$2,"."&amp;$A$43&amp;$AU$1&amp;"C"&amp;$A63)="N/A",0,RTD("tos.rtd",,CF$2,"."&amp;$A$43&amp;$AU$1&amp;"C"&amp;$A63))</f>
        <v>0.43</v>
      </c>
      <c r="CG63" s="83">
        <f>-IF(RTD("tos.rtd",,CG$2,"."&amp;$A$43&amp;$AU$1&amp;"P"&amp;$A63)="N/A",0,RTD("tos.rtd",,CG$2,"."&amp;$A$43&amp;$AU$1&amp;"P"&amp;$A63))</f>
        <v>0.56999999999999995</v>
      </c>
      <c r="CH63" s="83">
        <f>IF(RTD("tos.rtd",,CH$2,"."&amp;$A$43&amp;$AW$1&amp;"C"&amp;$A63)="N/A",0,RTD("tos.rtd",,CH$2,"."&amp;$A$43&amp;$AW$1&amp;"C"&amp;$A63))</f>
        <v>0.47</v>
      </c>
      <c r="CI63" s="83">
        <f>-IF(RTD("tos.rtd",,CI$2,"."&amp;$A$43&amp;$AW$1&amp;"P"&amp;$A63)="N/A",0,RTD("tos.rtd",,CI$2,"."&amp;$A$43&amp;$AW$1&amp;"P"&amp;$A63))</f>
        <v>0.53</v>
      </c>
      <c r="CK63" s="83">
        <f t="shared" si="284"/>
        <v>-255982.99999999997</v>
      </c>
      <c r="CL63" s="83"/>
      <c r="CM63" s="83">
        <f t="shared" si="285"/>
        <v>-155976</v>
      </c>
      <c r="CN63" s="83"/>
      <c r="CO63" s="83">
        <f t="shared" si="286"/>
        <v>-12914.000000000002</v>
      </c>
      <c r="CP63" s="83">
        <f t="shared" si="233"/>
        <v>-424873</v>
      </c>
      <c r="CQ63" s="83">
        <f t="shared" si="247"/>
        <v>142201</v>
      </c>
      <c r="CR63" s="83"/>
      <c r="CS63" s="83">
        <f t="shared" si="248"/>
        <v>4195</v>
      </c>
      <c r="CT63" s="83"/>
      <c r="CU63" s="83">
        <f t="shared" si="249"/>
        <v>1004</v>
      </c>
      <c r="CV63" s="83"/>
      <c r="CW63" s="83">
        <f t="shared" ca="1" si="250"/>
        <v>-60351914.955166638</v>
      </c>
      <c r="CY63" s="83">
        <f t="shared" ca="1" si="251"/>
        <v>2961355836.83634</v>
      </c>
      <c r="CZ63" s="70" t="str">
        <f t="shared" ca="1" si="293"/>
        <v/>
      </c>
      <c r="DA63" s="83">
        <f>IF(RTD("tos.rtd",,DA$43,"."&amp;$A$43&amp;$AS$42&amp;"C"&amp;$A63)="N/A",0,RTD("tos.rtd",,DA$43,"."&amp;$A$43&amp;$AS$42&amp;"C"&amp;$A63))</f>
        <v>0.01</v>
      </c>
      <c r="DB63" s="83">
        <f>IF(RTD("tos.rtd",,DB$43,"."&amp;$A$43&amp;$AS$42&amp;"P"&amp;$A63)="N/A",0,RTD("tos.rtd",,DB$43,"."&amp;$A$43&amp;$AS$42&amp;"P"&amp;$A63))</f>
        <v>2.54</v>
      </c>
      <c r="DC63" s="83">
        <f>IF(RTD("tos.rtd",,DC$43,"."&amp;$A$43&amp;$AS$42&amp;"C"&amp;$A63)="N/A",0,RTD("tos.rtd",,DC$43,"."&amp;$A$43&amp;$AS$42&amp;"C"&amp;$A63))</f>
        <v>0.01</v>
      </c>
      <c r="DD63" s="83">
        <f>IF(RTD("tos.rtd",,DD$43,"."&amp;$A$43&amp;$AS$42&amp;"P"&amp;$A63)="N/A",0,RTD("tos.rtd",,DD$43,"."&amp;$A$43&amp;$AS$42&amp;"P"&amp;$A63))</f>
        <v>2.67</v>
      </c>
      <c r="DE63" s="83">
        <f>IF(RTD("tos.rtd",,DE$43,"."&amp;$A$43&amp;$AS$42&amp;"C"&amp;$A63)="N/A",0,RTD("tos.rtd",,DE$43,"."&amp;$A$43&amp;$AS$42&amp;"C"&amp;$A63))</f>
        <v>0</v>
      </c>
      <c r="DF63" s="83">
        <f>IF(RTD("tos.rtd",,DF$43,"."&amp;$A$43&amp;$AS$42&amp;"P"&amp;$A63)="N/A",0,RTD("tos.rtd",,DF$43,"."&amp;$A$43&amp;$AS$42&amp;"P"&amp;$A63))</f>
        <v>2.31</v>
      </c>
      <c r="DG63" s="86">
        <f t="shared" si="287"/>
        <v>2.4800000000000182</v>
      </c>
      <c r="DH63" s="83">
        <f t="shared" si="252"/>
        <v>0</v>
      </c>
      <c r="DI63" s="83">
        <f t="shared" si="253"/>
        <v>0</v>
      </c>
      <c r="DJ63" s="83">
        <f t="shared" si="254"/>
        <v>0</v>
      </c>
      <c r="DK63" s="83">
        <f t="shared" si="255"/>
        <v>0</v>
      </c>
      <c r="DL63" s="83">
        <f t="shared" si="256"/>
        <v>0</v>
      </c>
      <c r="DM63" s="83">
        <f t="shared" si="257"/>
        <v>0</v>
      </c>
      <c r="DN63" s="64" t="str">
        <f t="shared" si="258"/>
        <v>UNKNOWN</v>
      </c>
      <c r="DO63" s="64" t="str">
        <f t="shared" si="259"/>
        <v>UNKNOWN</v>
      </c>
      <c r="DP63" s="83">
        <f t="shared" si="260"/>
        <v>0</v>
      </c>
      <c r="DQ63" s="83">
        <f t="shared" si="261"/>
        <v>0</v>
      </c>
      <c r="DR63" s="83">
        <f t="shared" ca="1" si="262"/>
        <v>0</v>
      </c>
      <c r="DS63" s="83">
        <f t="shared" si="263"/>
        <v>0</v>
      </c>
      <c r="DT63" s="83">
        <f t="shared" si="288"/>
        <v>0</v>
      </c>
      <c r="DU63" s="83">
        <f t="shared" si="289"/>
        <v>0</v>
      </c>
      <c r="DV63" s="83">
        <f t="shared" si="264"/>
        <v>4475</v>
      </c>
      <c r="DW63" s="83">
        <f t="shared" si="265"/>
        <v>-2749</v>
      </c>
      <c r="DX63" s="83">
        <f t="shared" ca="1" si="361"/>
        <v>9.018406394187678E-2</v>
      </c>
      <c r="DY63" s="83">
        <f t="shared" ca="1" si="362"/>
        <v>-9.7737636710714421E-2</v>
      </c>
      <c r="DZ63" s="83">
        <f t="shared" ca="1" si="363"/>
        <v>2.6869924624589862E-2</v>
      </c>
      <c r="EA63" s="83">
        <f t="shared" ca="1" si="364"/>
        <v>-2.7491755977225606E-2</v>
      </c>
      <c r="EB63" s="83">
        <f t="shared" ca="1" si="365"/>
        <v>3.0140168694113192E-2</v>
      </c>
      <c r="EC63" s="83">
        <f t="shared" ca="1" si="366"/>
        <v>-3.0621209115235463E-2</v>
      </c>
      <c r="EE63" s="84">
        <f t="shared" si="266"/>
        <v>0.30499999999999999</v>
      </c>
      <c r="EF63" s="84">
        <f t="shared" si="267"/>
        <v>0.372</v>
      </c>
      <c r="EG63" s="84">
        <f t="shared" si="268"/>
        <v>0.28499999999999998</v>
      </c>
      <c r="EH63" s="84">
        <f t="shared" si="269"/>
        <v>0.27839999999999998</v>
      </c>
      <c r="EI63" s="84">
        <f t="shared" si="270"/>
        <v>0.25330000000000003</v>
      </c>
      <c r="EJ63" s="84">
        <f t="shared" si="271"/>
        <v>0.2492</v>
      </c>
      <c r="EL63" s="83" t="str">
        <f>RTD("tos.rtd",,EL$43,"."&amp;$A$43&amp;$AS$42&amp;"C"&amp;$A63)</f>
        <v>30.50%</v>
      </c>
      <c r="EM63" s="83" t="str">
        <f>RTD("tos.rtd",,EM$43,"."&amp;$A$43&amp;$AS$42&amp;"P"&amp;$A63)</f>
        <v>37.20%</v>
      </c>
      <c r="EN63" s="83" t="str">
        <f>RTD("tos.rtd",,EN$2,"."&amp;$A$43&amp;$AU$1&amp;"C"&amp;$A63)</f>
        <v>28.50%</v>
      </c>
      <c r="EO63" s="83" t="str">
        <f>RTD("tos.rtd",,EO$2,"."&amp;$A$43&amp;$AU$1&amp;"P"&amp;$A63)</f>
        <v>27.84%</v>
      </c>
      <c r="EP63" s="83" t="str">
        <f>RTD("tos.rtd",,EP$2,"."&amp;$A$43&amp;$AW$1&amp;"C"&amp;$A63)</f>
        <v>25.33%</v>
      </c>
      <c r="EQ63" s="83" t="str">
        <f>RTD("tos.rtd",,EQ$2,"."&amp;$A$43&amp;$AW$1&amp;"P"&amp;$A63)</f>
        <v>24.92%</v>
      </c>
      <c r="ES63" s="63" t="str">
        <f t="shared" si="272"/>
        <v>484,1726.00</v>
      </c>
      <c r="ET63" s="64" t="str">
        <f t="shared" ca="1" si="273"/>
        <v>484,2961355.84</v>
      </c>
      <c r="EU63" s="68">
        <v>562.66</v>
      </c>
      <c r="EV63" s="68" t="s">
        <v>523</v>
      </c>
      <c r="EW63" s="68">
        <v>484.12</v>
      </c>
      <c r="EX63" s="68" t="s">
        <v>524</v>
      </c>
      <c r="EY63" s="68">
        <v>5640</v>
      </c>
      <c r="EZ63" s="68" t="s">
        <v>525</v>
      </c>
      <c r="FA63" s="68">
        <v>19884.25</v>
      </c>
      <c r="FB63" s="68" t="s">
        <v>526</v>
      </c>
      <c r="FC63" s="68" t="s">
        <v>527</v>
      </c>
      <c r="FD63" s="68" t="s">
        <v>528</v>
      </c>
      <c r="FE63" s="68" t="s">
        <v>529</v>
      </c>
      <c r="FF63" s="68" t="s">
        <v>530</v>
      </c>
    </row>
    <row r="64" spans="1:162" ht="13.5" thickBot="1" x14ac:dyDescent="0.25">
      <c r="A64" s="2">
        <f t="shared" si="290"/>
        <v>483</v>
      </c>
      <c r="B64" s="3">
        <f t="shared" si="239"/>
        <v>2783</v>
      </c>
      <c r="C64" s="3">
        <f t="shared" si="240"/>
        <v>1912</v>
      </c>
      <c r="D64" s="3">
        <f t="shared" si="241"/>
        <v>493</v>
      </c>
      <c r="E64" s="3">
        <f t="shared" si="242"/>
        <v>5188</v>
      </c>
      <c r="F64" s="34">
        <f t="shared" si="294"/>
        <v>19940.601636484469</v>
      </c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>
        <v>14705</v>
      </c>
      <c r="AN64" s="12">
        <v>-9082</v>
      </c>
      <c r="AO64" s="12">
        <v>483</v>
      </c>
      <c r="AP64" s="12">
        <v>218771</v>
      </c>
      <c r="AQ64" s="12">
        <v>-96881</v>
      </c>
      <c r="AR64" s="12"/>
      <c r="AS64" s="6">
        <f>IF(RTD("tos.rtd",,AS$43,"."&amp;$A$43&amp;$AS$42&amp;"C"&amp;$A64)="N/A",0,RTD("tos.rtd",,AS$43,"."&amp;$A$43&amp;$AS$42&amp;"C"&amp;$A64))</f>
        <v>497</v>
      </c>
      <c r="AT64" s="7">
        <f>-IF(RTD("tos.rtd",,AT$43,"."&amp;$A$43&amp;$AS$42&amp;"P"&amp;$A64)="N/A",0,RTD("tos.rtd",,AT$43,"."&amp;$A$43&amp;$AS$42&amp;"P"&amp;$A64))</f>
        <v>-2286</v>
      </c>
      <c r="AU64" s="6">
        <f>IF(RTD("tos.rtd",,AU$2,"."&amp;$A$43&amp;$AU$1&amp;"C"&amp;$A64)="N/A",0,RTD("tos.rtd",,AU$2,"."&amp;$A$43&amp;$AU$1&amp;"C"&amp;$A64))</f>
        <v>758</v>
      </c>
      <c r="AV64" s="7">
        <f>-IF(RTD("tos.rtd",,AV$2,"."&amp;$A$43&amp;$AU$1&amp;"P"&amp;$A64)="N/A",0,RTD("tos.rtd",,AV$2,"."&amp;$A$43&amp;$AU$1&amp;"P"&amp;$A64))</f>
        <v>-1154</v>
      </c>
      <c r="AW64" s="6">
        <f>IF(RTD("tos.rtd",,AW$2,"."&amp;$A$43&amp;$AW$1&amp;"C"&amp;$A64)="N/A",0,RTD("tos.rtd",,AW$2,"."&amp;$A$43&amp;$AW$1&amp;"C"&amp;$A64))</f>
        <v>107</v>
      </c>
      <c r="AX64" s="7">
        <f>-IF(RTD("tos.rtd",,AX$2,"."&amp;$A$43&amp;$AW$1&amp;"P"&amp;$A64)="N/A",0,RTD("tos.rtd",,AX$2,"."&amp;$A$43&amp;$AW$1&amp;"P"&amp;$A64))</f>
        <v>-386</v>
      </c>
      <c r="AY64" s="7">
        <f t="shared" si="274"/>
        <v>-2464</v>
      </c>
      <c r="AZ64" s="8">
        <f t="shared" si="243"/>
        <v>483</v>
      </c>
      <c r="BA64" s="6">
        <f>IF(RTD("tos.rtd",,BA$43,"."&amp;$A$43&amp;$AS$42&amp;"C"&amp;$A64)="N/A",0,RTD("tos.rtd",,BA$43,"."&amp;$A$43&amp;$AS$42&amp;"C"&amp;$A64))</f>
        <v>218771</v>
      </c>
      <c r="BB64" s="7">
        <f>-IF(RTD("tos.rtd",,BB$43,"."&amp;$A$43&amp;$AS$42&amp;"P"&amp;$A64)="N/A",0,RTD("tos.rtd",,BB$43,"."&amp;$A$43&amp;$AS$42&amp;"P"&amp;$A64))</f>
        <v>-96892</v>
      </c>
      <c r="BC64" s="6">
        <f>IF(RTD("tos.rtd",,BC$2,"."&amp;$A$43&amp;$AU$1&amp;"C"&amp;$A64)="N/A",0,RTD("tos.rtd",,BC$2,"."&amp;$A$43&amp;$AU$1&amp;"C"&amp;$A64))</f>
        <v>4284</v>
      </c>
      <c r="BD64" s="7">
        <f>-IF(RTD("tos.rtd",,BD$2,"."&amp;$A$43&amp;$AU$1&amp;"P"&amp;$A64)="N/A",0,RTD("tos.rtd",,BD$2,"."&amp;$A$43&amp;$AU$1&amp;"P"&amp;$A64))</f>
        <v>-6380</v>
      </c>
      <c r="BE64" s="6">
        <f>IF(RTD("tos.rtd",,BE$2,"."&amp;$A$43&amp;$AW$1&amp;"C"&amp;$A64)="N/A",0,RTD("tos.rtd",,BE$2,"."&amp;$A$43&amp;$AW$1&amp;"C"&amp;$A64))</f>
        <v>789</v>
      </c>
      <c r="BF64" s="7">
        <f>-IF(RTD("tos.rtd",,BF$2,"."&amp;$A$43&amp;$AW$1&amp;"P"&amp;$A64)="N/A",0,RTD("tos.rtd",,BF$2,"."&amp;$A$43&amp;$AW$1&amp;"P"&amp;$A64))</f>
        <v>-3377</v>
      </c>
      <c r="BG64" s="32">
        <f ca="1">+Hoja2!Y65</f>
        <v>14133</v>
      </c>
      <c r="BH64" s="7">
        <f t="shared" ca="1" si="275"/>
        <v>131328</v>
      </c>
      <c r="BI64" s="8" t="str">
        <f t="shared" ca="1" si="291"/>
        <v/>
      </c>
      <c r="BJ64" s="83">
        <f ca="1">IF($BP$1=1,DX64,IF(RTD("tos.rtd",,BJ$43,"."&amp;$A$43&amp;$AS$42&amp;"C"&amp;$A64)="N/A",0,RTD("tos.rtd",,BJ$43,"."&amp;$A$43&amp;$AS$42&amp;"C"&amp;$A64)))</f>
        <v>0.16436935390927654</v>
      </c>
      <c r="BK64" s="83">
        <f ca="1">IF($BP$1=1,DY64,-IF(RTD("tos.rtd",,BK$43,"."&amp;$A$43&amp;$AS$42&amp;"P"&amp;$A64)="N/A",0,RTD("tos.rtd",,BK$43,"."&amp;$A$43&amp;$AS$42&amp;"P"&amp;$A64)))</f>
        <v>-0.16210481973426533</v>
      </c>
      <c r="BL64" s="83">
        <f ca="1">IF($BP$1=1,DZ64,IF(RTD("tos.rtd",,BL$2,"."&amp;$A$43&amp;$AU$1&amp;"C"&amp;$A64)="N/A",0,RTD("tos.rtd",,BL$2,"."&amp;$A$43&amp;$AU$1&amp;"C"&amp;$A64)))</f>
        <v>2.6824766487653369E-2</v>
      </c>
      <c r="BM64" s="83">
        <f ca="1">IF($BP$1=1,EA64,-IF(RTD("tos.rtd",,BM$2,"."&amp;$A$43&amp;$AU$1&amp;"P"&amp;$A64)="N/A",0,RTD("tos.rtd",,BM$2,"."&amp;$A$43&amp;$AU$1&amp;"P"&amp;$A64)))</f>
        <v>-2.747000708236361E-2</v>
      </c>
      <c r="BN64" s="83">
        <f ca="1">IF($BP$1=1,EB64,IF(RTD("tos.rtd",,BN$2,"."&amp;$A$43&amp;$AW$1&amp;"C"&amp;$A64)="N/A",0,RTD("tos.rtd",,BN$2,"."&amp;$A$43&amp;$AW$1&amp;"C"&amp;$A64)))</f>
        <v>3.0156886023149632E-2</v>
      </c>
      <c r="BO64" s="83">
        <f ca="1">IF($BP$1=1,EC64,-IF(RTD("tos.rtd",,BO$2,"."&amp;$A$43&amp;$AW$1&amp;"P"&amp;$A64)="N/A",0,RTD("tos.rtd",,BO$2,"."&amp;$A$43&amp;$AW$1&amp;"P"&amp;$A64)))</f>
        <v>-3.0668478748111325E-2</v>
      </c>
      <c r="BQ64" s="83">
        <f t="shared" ca="1" si="276"/>
        <v>-66980164.490115151</v>
      </c>
      <c r="BR64" s="3" t="str">
        <f t="shared" ca="1" si="277"/>
        <v/>
      </c>
      <c r="BS64" s="83">
        <f t="shared" ca="1" si="278"/>
        <v>-2635619.6796115171</v>
      </c>
      <c r="BT64" s="3" t="str">
        <f t="shared" ca="1" si="279"/>
        <v/>
      </c>
      <c r="BU64" s="83">
        <f t="shared" ca="1" si="280"/>
        <v>-1996616.5021992242</v>
      </c>
      <c r="BV64" s="83"/>
      <c r="BX64" s="83">
        <f t="shared" ca="1" si="281"/>
        <v>4695795580.6776371</v>
      </c>
      <c r="BY64" s="83" t="str">
        <f t="shared" ca="1" si="292"/>
        <v/>
      </c>
      <c r="BZ64" s="83">
        <f t="shared" ca="1" si="282"/>
        <v>-13990835.519341476</v>
      </c>
      <c r="CA64" s="83" t="str">
        <f t="shared" ca="1" si="292"/>
        <v>Cruce -</v>
      </c>
      <c r="CB64" s="83">
        <f t="shared" ca="1" si="283"/>
        <v>-18496443.537543036</v>
      </c>
      <c r="CC64" s="83" t="str">
        <f t="shared" ca="1" si="292"/>
        <v>Cruce -</v>
      </c>
      <c r="CD64" s="83">
        <f>IF(RTD("tos.rtd",,CD$43,"."&amp;$A$43&amp;$AS$42&amp;"C"&amp;$A64)="N/A",0,RTD("tos.rtd",,CD$43,"."&amp;$A$43&amp;$AS$42&amp;"C"&amp;$A64))</f>
        <v>0.04</v>
      </c>
      <c r="CE64" s="83">
        <f>-IF(RTD("tos.rtd",,CE$43,"."&amp;$A$43&amp;$AS$42&amp;"P"&amp;$A64)="N/A",0,RTD("tos.rtd",,CE$43,"."&amp;$A$43&amp;$AS$42&amp;"P"&amp;$A64))</f>
        <v>0.93</v>
      </c>
      <c r="CF64" s="83">
        <f>IF(RTD("tos.rtd",,CF$2,"."&amp;$A$43&amp;$AU$1&amp;"C"&amp;$A64)="N/A",0,RTD("tos.rtd",,CF$2,"."&amp;$A$43&amp;$AU$1&amp;"C"&amp;$A64))</f>
        <v>0.46</v>
      </c>
      <c r="CG64" s="83">
        <f>-IF(RTD("tos.rtd",,CG$2,"."&amp;$A$43&amp;$AU$1&amp;"P"&amp;$A64)="N/A",0,RTD("tos.rtd",,CG$2,"."&amp;$A$43&amp;$AU$1&amp;"P"&amp;$A64))</f>
        <v>0.54</v>
      </c>
      <c r="CH64" s="83">
        <f>IF(RTD("tos.rtd",,CH$2,"."&amp;$A$43&amp;$AW$1&amp;"C"&amp;$A64)="N/A",0,RTD("tos.rtd",,CH$2,"."&amp;$A$43&amp;$AW$1&amp;"C"&amp;$A64))</f>
        <v>0.49</v>
      </c>
      <c r="CI64" s="83">
        <f>-IF(RTD("tos.rtd",,CI$2,"."&amp;$A$43&amp;$AW$1&amp;"P"&amp;$A64)="N/A",0,RTD("tos.rtd",,CI$2,"."&amp;$A$43&amp;$AW$1&amp;"P"&amp;$A64))</f>
        <v>0.51</v>
      </c>
      <c r="CK64" s="83">
        <f t="shared" si="284"/>
        <v>-210610</v>
      </c>
      <c r="CL64" s="83"/>
      <c r="CM64" s="83">
        <f t="shared" si="285"/>
        <v>-27448.000000000007</v>
      </c>
      <c r="CN64" s="83"/>
      <c r="CO64" s="83">
        <f t="shared" si="286"/>
        <v>-14443</v>
      </c>
      <c r="CP64" s="83">
        <f t="shared" si="233"/>
        <v>-252501</v>
      </c>
      <c r="CQ64" s="83">
        <f t="shared" si="247"/>
        <v>121879</v>
      </c>
      <c r="CR64" s="83"/>
      <c r="CS64" s="83">
        <f t="shared" si="248"/>
        <v>-2096</v>
      </c>
      <c r="CT64" s="83"/>
      <c r="CU64" s="83">
        <f t="shared" si="249"/>
        <v>-2588</v>
      </c>
      <c r="CV64" s="83"/>
      <c r="CW64" s="83">
        <f t="shared" ca="1" si="250"/>
        <v>-71612400.671925887</v>
      </c>
      <c r="CY64" s="83">
        <f t="shared" ca="1" si="251"/>
        <v>4663308301.6207523</v>
      </c>
      <c r="CZ64" s="70" t="str">
        <f t="shared" ca="1" si="293"/>
        <v/>
      </c>
      <c r="DA64" s="83">
        <f>IF(RTD("tos.rtd",,DA$43,"."&amp;$A$43&amp;$AS$42&amp;"C"&amp;$A64)="N/A",0,RTD("tos.rtd",,DA$43,"."&amp;$A$43&amp;$AS$42&amp;"C"&amp;$A64))</f>
        <v>0.01</v>
      </c>
      <c r="DB64" s="83">
        <f>IF(RTD("tos.rtd",,DB$43,"."&amp;$A$43&amp;$AS$42&amp;"P"&amp;$A64)="N/A",0,RTD("tos.rtd",,DB$43,"."&amp;$A$43&amp;$AS$42&amp;"P"&amp;$A64))</f>
        <v>1.48</v>
      </c>
      <c r="DC64" s="83">
        <f>IF(RTD("tos.rtd",,DC$43,"."&amp;$A$43&amp;$AS$42&amp;"C"&amp;$A64)="N/A",0,RTD("tos.rtd",,DC$43,"."&amp;$A$43&amp;$AS$42&amp;"C"&amp;$A64))</f>
        <v>0.02</v>
      </c>
      <c r="DD64" s="83">
        <f>IF(RTD("tos.rtd",,DD$43,"."&amp;$A$43&amp;$AS$42&amp;"P"&amp;$A64)="N/A",0,RTD("tos.rtd",,DD$43,"."&amp;$A$43&amp;$AS$42&amp;"P"&amp;$A64))</f>
        <v>1.59</v>
      </c>
      <c r="DE64" s="83">
        <f>IF(RTD("tos.rtd",,DE$43,"."&amp;$A$43&amp;$AS$42&amp;"C"&amp;$A64)="N/A",0,RTD("tos.rtd",,DE$43,"."&amp;$A$43&amp;$AS$42&amp;"C"&amp;$A64))</f>
        <v>0.01</v>
      </c>
      <c r="DF64" s="83">
        <f>IF(RTD("tos.rtd",,DF$43,"."&amp;$A$43&amp;$AS$42&amp;"P"&amp;$A64)="N/A",0,RTD("tos.rtd",,DF$43,"."&amp;$A$43&amp;$AS$42&amp;"P"&amp;$A64))</f>
        <v>1.42</v>
      </c>
      <c r="DG64" s="86">
        <f t="shared" si="287"/>
        <v>1.4800000000000182</v>
      </c>
      <c r="DH64" s="83">
        <f t="shared" si="252"/>
        <v>0</v>
      </c>
      <c r="DI64" s="83">
        <f t="shared" si="253"/>
        <v>-3.882352941176471</v>
      </c>
      <c r="DJ64" s="83">
        <f t="shared" si="254"/>
        <v>0</v>
      </c>
      <c r="DK64" s="83">
        <f t="shared" si="255"/>
        <v>11</v>
      </c>
      <c r="DL64" s="83">
        <f t="shared" si="256"/>
        <v>-3.882352941176471</v>
      </c>
      <c r="DM64" s="83">
        <f t="shared" si="257"/>
        <v>11</v>
      </c>
      <c r="DN64" s="64" t="str">
        <f t="shared" si="258"/>
        <v>UNKNOWN</v>
      </c>
      <c r="DO64" s="64" t="str">
        <f t="shared" si="259"/>
        <v>SELL</v>
      </c>
      <c r="DP64" s="83">
        <f t="shared" si="260"/>
        <v>-5.7458823529411767</v>
      </c>
      <c r="DQ64" s="83">
        <f t="shared" si="261"/>
        <v>16.28</v>
      </c>
      <c r="DR64" s="83">
        <f t="shared" ca="1" si="262"/>
        <v>-1.7831530170769185</v>
      </c>
      <c r="DS64" s="83">
        <f t="shared" si="263"/>
        <v>10.23</v>
      </c>
      <c r="DT64" s="83">
        <f t="shared" si="288"/>
        <v>0</v>
      </c>
      <c r="DU64" s="83">
        <f t="shared" si="289"/>
        <v>-11</v>
      </c>
      <c r="DV64" s="83">
        <f t="shared" si="264"/>
        <v>14705</v>
      </c>
      <c r="DW64" s="83">
        <f t="shared" si="265"/>
        <v>-9071</v>
      </c>
      <c r="DX64" s="83">
        <f t="shared" ca="1" si="361"/>
        <v>0.16436935390927654</v>
      </c>
      <c r="DY64" s="83">
        <f t="shared" ca="1" si="362"/>
        <v>-0.16210481973426533</v>
      </c>
      <c r="DZ64" s="83">
        <f t="shared" ca="1" si="363"/>
        <v>2.6824766487653369E-2</v>
      </c>
      <c r="EA64" s="83">
        <f t="shared" ca="1" si="364"/>
        <v>-2.747000708236361E-2</v>
      </c>
      <c r="EB64" s="83">
        <f t="shared" ca="1" si="365"/>
        <v>3.0156886023149632E-2</v>
      </c>
      <c r="EC64" s="83">
        <f t="shared" ca="1" si="366"/>
        <v>-3.0668478748111325E-2</v>
      </c>
      <c r="EE64" s="84">
        <f t="shared" si="266"/>
        <v>0.23760000000000001</v>
      </c>
      <c r="EF64" s="84">
        <f t="shared" si="267"/>
        <v>0.26850000000000002</v>
      </c>
      <c r="EG64" s="84">
        <f t="shared" si="268"/>
        <v>0.28749999999999998</v>
      </c>
      <c r="EH64" s="84">
        <f t="shared" si="269"/>
        <v>0.28070000000000001</v>
      </c>
      <c r="EI64" s="84">
        <f t="shared" si="270"/>
        <v>0.2555</v>
      </c>
      <c r="EJ64" s="84">
        <f t="shared" si="271"/>
        <v>0.25119999999999998</v>
      </c>
      <c r="EL64" s="83" t="str">
        <f>RTD("tos.rtd",,EL$43,"."&amp;$A$43&amp;$AS$42&amp;"C"&amp;$A64)</f>
        <v>23.76%</v>
      </c>
      <c r="EM64" s="83" t="str">
        <f>RTD("tos.rtd",,EM$43,"."&amp;$A$43&amp;$AS$42&amp;"P"&amp;$A64)</f>
        <v>26.85%</v>
      </c>
      <c r="EN64" s="83" t="str">
        <f>RTD("tos.rtd",,EN$2,"."&amp;$A$43&amp;$AU$1&amp;"C"&amp;$A64)</f>
        <v>28.75%</v>
      </c>
      <c r="EO64" s="83" t="str">
        <f>RTD("tos.rtd",,EO$2,"."&amp;$A$43&amp;$AU$1&amp;"P"&amp;$A64)</f>
        <v>28.07%</v>
      </c>
      <c r="EP64" s="83" t="str">
        <f>RTD("tos.rtd",,EP$2,"."&amp;$A$43&amp;$AW$1&amp;"C"&amp;$A64)</f>
        <v>25.55%</v>
      </c>
      <c r="EQ64" s="83" t="str">
        <f>RTD("tos.rtd",,EQ$2,"."&amp;$A$43&amp;$AW$1&amp;"P"&amp;$A64)</f>
        <v>25.12%</v>
      </c>
      <c r="ES64" s="63" t="str">
        <f t="shared" si="272"/>
        <v>483,5634.00</v>
      </c>
      <c r="ET64" s="64" t="str">
        <f t="shared" ca="1" si="273"/>
        <v>483,4663308.30</v>
      </c>
      <c r="EU64" s="68">
        <v>562.62</v>
      </c>
      <c r="EV64" s="68" t="s">
        <v>531</v>
      </c>
      <c r="EW64" s="68">
        <v>484.07</v>
      </c>
      <c r="EX64" s="68" t="s">
        <v>532</v>
      </c>
      <c r="EY64" s="68">
        <v>5639.75</v>
      </c>
      <c r="EZ64" s="68" t="s">
        <v>533</v>
      </c>
      <c r="FA64" s="68">
        <v>19882.75</v>
      </c>
      <c r="FB64" s="68" t="s">
        <v>534</v>
      </c>
      <c r="FC64" s="68" t="s">
        <v>535</v>
      </c>
      <c r="FD64" s="68" t="s">
        <v>536</v>
      </c>
      <c r="FE64" s="68" t="s">
        <v>537</v>
      </c>
      <c r="FF64" s="68" t="s">
        <v>538</v>
      </c>
    </row>
    <row r="65" spans="1:162" ht="13.5" thickBot="1" x14ac:dyDescent="0.25">
      <c r="A65" s="2">
        <f t="shared" si="290"/>
        <v>482</v>
      </c>
      <c r="B65" s="3">
        <f t="shared" ref="B65:B69" si="367">+IF($A$1="ABS",AS65-AT65,AS65+AT65)</f>
        <v>3181</v>
      </c>
      <c r="C65" s="3">
        <f t="shared" si="240"/>
        <v>3212</v>
      </c>
      <c r="D65" s="3">
        <f t="shared" ref="D65:D69" si="368">+IF($A$1="ABS",AW65-AX65,AW65+AX65)</f>
        <v>241</v>
      </c>
      <c r="E65" s="3">
        <f t="shared" ref="E65:E69" si="369">SUM(B65:D65)</f>
        <v>6634</v>
      </c>
      <c r="F65" s="4">
        <f t="shared" ref="F65:F69" si="370">+$F$44/$A$44*A65</f>
        <v>19899.316746967936</v>
      </c>
      <c r="AM65" s="1">
        <v>-19200</v>
      </c>
      <c r="AN65" s="1">
        <v>-3276</v>
      </c>
      <c r="AO65" s="1">
        <v>482</v>
      </c>
      <c r="AP65" s="1">
        <v>189461</v>
      </c>
      <c r="AQ65" s="1">
        <v>-191184</v>
      </c>
      <c r="AS65" s="6">
        <f>IF(RTD("tos.rtd",,AS$43,"."&amp;$A$43&amp;$AS$42&amp;"C"&amp;$A65)="N/A",0,RTD("tos.rtd",,AS$43,"."&amp;$A$43&amp;$AS$42&amp;"C"&amp;$A65))</f>
        <v>591</v>
      </c>
      <c r="AT65" s="7">
        <f>-IF(RTD("tos.rtd",,AT$43,"."&amp;$A$43&amp;$AS$42&amp;"P"&amp;$A65)="N/A",0,RTD("tos.rtd",,AT$43,"."&amp;$A$43&amp;$AS$42&amp;"P"&amp;$A65))</f>
        <v>-2590</v>
      </c>
      <c r="AU65" s="6">
        <f>IF(RTD("tos.rtd",,AU$2,"."&amp;$A$43&amp;$AU$1&amp;"C"&amp;$A65)="N/A",0,RTD("tos.rtd",,AU$2,"."&amp;$A$43&amp;$AU$1&amp;"C"&amp;$A65))</f>
        <v>521</v>
      </c>
      <c r="AV65" s="7">
        <f>-IF(RTD("tos.rtd",,AV$2,"."&amp;$A$43&amp;$AU$1&amp;"P"&amp;$A65)="N/A",0,RTD("tos.rtd",,AV$2,"."&amp;$A$43&amp;$AU$1&amp;"P"&amp;$A65))</f>
        <v>-2691</v>
      </c>
      <c r="AW65" s="6">
        <f>IF(RTD("tos.rtd",,AW$2,"."&amp;$A$43&amp;$AW$1&amp;"C"&amp;$A65)="N/A",0,RTD("tos.rtd",,AW$2,"."&amp;$A$43&amp;$AW$1&amp;"C"&amp;$A65))</f>
        <v>93</v>
      </c>
      <c r="AX65" s="7">
        <f>-IF(RTD("tos.rtd",,AX$2,"."&amp;$A$43&amp;$AW$1&amp;"P"&amp;$A65)="N/A",0,RTD("tos.rtd",,AX$2,"."&amp;$A$43&amp;$AW$1&amp;"P"&amp;$A65))</f>
        <v>-148</v>
      </c>
      <c r="AY65" s="7">
        <f t="shared" ref="AY65:AY69" si="371">SUM(AS65:AX65)</f>
        <v>-4224</v>
      </c>
      <c r="AZ65" s="8">
        <f t="shared" si="243"/>
        <v>482</v>
      </c>
      <c r="BA65" s="6">
        <f>IF(RTD("tos.rtd",,BA$43,"."&amp;$A$43&amp;$AS$42&amp;"C"&amp;$A65)="N/A",0,RTD("tos.rtd",,BA$43,"."&amp;$A$43&amp;$AS$42&amp;"C"&amp;$A65))</f>
        <v>189461</v>
      </c>
      <c r="BB65" s="7">
        <f>-IF(RTD("tos.rtd",,BB$43,"."&amp;$A$43&amp;$AS$42&amp;"P"&amp;$A65)="N/A",0,RTD("tos.rtd",,BB$43,"."&amp;$A$43&amp;$AS$42&amp;"P"&amp;$A65))</f>
        <v>-191194</v>
      </c>
      <c r="BC65" s="6">
        <f>IF(RTD("tos.rtd",,BC$2,"."&amp;$A$43&amp;$AU$1&amp;"C"&amp;$A65)="N/A",0,RTD("tos.rtd",,BC$2,"."&amp;$A$43&amp;$AU$1&amp;"C"&amp;$A65))</f>
        <v>3221</v>
      </c>
      <c r="BD65" s="7">
        <f>-IF(RTD("tos.rtd",,BD$2,"."&amp;$A$43&amp;$AU$1&amp;"P"&amp;$A65)="N/A",0,RTD("tos.rtd",,BD$2,"."&amp;$A$43&amp;$AU$1&amp;"P"&amp;$A65))</f>
        <v>-5296</v>
      </c>
      <c r="BE65" s="6">
        <f>IF(RTD("tos.rtd",,BE$2,"."&amp;$A$43&amp;$AW$1&amp;"C"&amp;$A65)="N/A",0,RTD("tos.rtd",,BE$2,"."&amp;$A$43&amp;$AW$1&amp;"C"&amp;$A65))</f>
        <v>537</v>
      </c>
      <c r="BF65" s="7">
        <f>-IF(RTD("tos.rtd",,BF$2,"."&amp;$A$43&amp;$AW$1&amp;"P"&amp;$A65)="N/A",0,RTD("tos.rtd",,BF$2,"."&amp;$A$43&amp;$AW$1&amp;"P"&amp;$A65))</f>
        <v>-972</v>
      </c>
      <c r="BG65" s="32">
        <f ca="1">+Hoja2!Y66</f>
        <v>-7376</v>
      </c>
      <c r="BH65" s="7">
        <f t="shared" ca="1" si="275"/>
        <v>-11619</v>
      </c>
      <c r="BI65" s="8" t="str">
        <f t="shared" ca="1" si="291"/>
        <v>Cruce -</v>
      </c>
      <c r="BJ65" s="83">
        <f ca="1">IF($BP$1=1,DX65,IF(RTD("tos.rtd",,BJ$43,"."&amp;$A$43&amp;$AS$42&amp;"C"&amp;$A65)="N/A",0,RTD("tos.rtd",,BJ$43,"."&amp;$A$43&amp;$AS$42&amp;"C"&amp;$A65)))</f>
        <v>0.30597023856463484</v>
      </c>
      <c r="BK65" s="83">
        <f ca="1">IF($BP$1=1,DY65,-IF(RTD("tos.rtd",,BK$43,"."&amp;$A$43&amp;$AS$42&amp;"P"&amp;$A65)="N/A",0,RTD("tos.rtd",,BK$43,"."&amp;$A$43&amp;$AS$42&amp;"P"&amp;$A65)))</f>
        <v>-0.31664686214730381</v>
      </c>
      <c r="BL65" s="83">
        <f ca="1">IF($BP$1=1,DZ65,IF(RTD("tos.rtd",,BL$2,"."&amp;$A$43&amp;$AU$1&amp;"C"&amp;$A65)="N/A",0,RTD("tos.rtd",,BL$2,"."&amp;$A$43&amp;$AU$1&amp;"C"&amp;$A65)))</f>
        <v>2.6665223150239871E-2</v>
      </c>
      <c r="BM65" s="83">
        <f ca="1">IF($BP$1=1,EA65,-IF(RTD("tos.rtd",,BM$2,"."&amp;$A$43&amp;$AU$1&amp;"P"&amp;$A65)="N/A",0,RTD("tos.rtd",,BM$2,"."&amp;$A$43&amp;$AU$1&amp;"P"&amp;$A65)))</f>
        <v>-2.7296045869111069E-2</v>
      </c>
      <c r="BN65" s="83">
        <f ca="1">IF($BP$1=1,EB65,IF(RTD("tos.rtd",,BN$2,"."&amp;$A$43&amp;$AW$1&amp;"C"&amp;$A65)="N/A",0,RTD("tos.rtd",,BN$2,"."&amp;$A$43&amp;$AW$1&amp;"C"&amp;$A65)))</f>
        <v>3.0008395581088958E-2</v>
      </c>
      <c r="BO65" s="83">
        <f ca="1">IF($BP$1=1,EC65,-IF(RTD("tos.rtd",,BO$2,"."&amp;$A$43&amp;$AW$1&amp;"P"&amp;$A65)="N/A",0,RTD("tos.rtd",,BO$2,"."&amp;$A$43&amp;$AW$1&amp;"P"&amp;$A65)))</f>
        <v>-3.0529781607856687E-2</v>
      </c>
      <c r="BQ65" s="83">
        <f t="shared" ref="BQ65:BQ69" ca="1" si="372">+$A$44*$A$44*AS65*BJ65-$A$44*$A$44*AT65*BK65</f>
        <v>-148226040.58134925</v>
      </c>
      <c r="BR65" s="3" t="str">
        <f t="shared" ca="1" si="277"/>
        <v/>
      </c>
      <c r="BS65" s="83">
        <f t="shared" ref="BS65:BS69" ca="1" si="373">+$A$44*$A$44*AU65*BL65-$A$44*$A$44*AV65*BM65</f>
        <v>-13809921.546128996</v>
      </c>
      <c r="BT65" s="3" t="str">
        <f t="shared" ca="1" si="279"/>
        <v/>
      </c>
      <c r="BU65" s="83">
        <f t="shared" ref="BU65:BU69" ca="1" si="374">+$A$44*$A$44*AW65*BN65-$A$44*$A$44*AX65*BO65</f>
        <v>-400570.17987299571</v>
      </c>
      <c r="BV65" s="83"/>
      <c r="BX65" s="83">
        <f t="shared" ref="BX65:BX69" ca="1" si="375">+$A$44*$A$44*BA65*BJ65-$A$44*$A$44*BB65*BK65</f>
        <v>-596244114.58814049</v>
      </c>
      <c r="BY65" s="83" t="str">
        <f t="shared" ca="1" si="292"/>
        <v>Cruce -</v>
      </c>
      <c r="BZ65" s="83">
        <f t="shared" ref="BZ65:BZ69" ca="1" si="376">+$A$44*$A$44*BC65*BL65-$A$44*$A$44*BD65*BM65</f>
        <v>-13603587.288587522</v>
      </c>
      <c r="CA65" s="83" t="str">
        <f t="shared" ca="1" si="292"/>
        <v/>
      </c>
      <c r="CB65" s="83">
        <f t="shared" ref="CB65:CB69" ca="1" si="377">+$A$44*$A$44*BE65*BN65-$A$44*$A$44*BF65*BO65</f>
        <v>-3144143.936809828</v>
      </c>
      <c r="CC65" s="83" t="str">
        <f t="shared" ca="1" si="292"/>
        <v/>
      </c>
      <c r="CD65" s="83">
        <f>IF(RTD("tos.rtd",,CD$43,"."&amp;$A$43&amp;$AS$42&amp;"C"&amp;$A65)="N/A",0,RTD("tos.rtd",,CD$43,"."&amp;$A$43&amp;$AS$42&amp;"C"&amp;$A65))</f>
        <v>0.25</v>
      </c>
      <c r="CE65" s="83">
        <f>-IF(RTD("tos.rtd",,CE$43,"."&amp;$A$43&amp;$AS$42&amp;"P"&amp;$A65)="N/A",0,RTD("tos.rtd",,CE$43,"."&amp;$A$43&amp;$AS$42&amp;"P"&amp;$A65))</f>
        <v>0.76</v>
      </c>
      <c r="CF65" s="83">
        <f>IF(RTD("tos.rtd",,CF$2,"."&amp;$A$43&amp;$AU$1&amp;"C"&amp;$A65)="N/A",0,RTD("tos.rtd",,CF$2,"."&amp;$A$43&amp;$AU$1&amp;"C"&amp;$A65))</f>
        <v>0.49</v>
      </c>
      <c r="CG65" s="83">
        <f>-IF(RTD("tos.rtd",,CG$2,"."&amp;$A$43&amp;$AU$1&amp;"P"&amp;$A65)="N/A",0,RTD("tos.rtd",,CG$2,"."&amp;$A$43&amp;$AU$1&amp;"P"&amp;$A65))</f>
        <v>0.51</v>
      </c>
      <c r="CH65" s="83">
        <f>IF(RTD("tos.rtd",,CH$2,"."&amp;$A$43&amp;$AW$1&amp;"C"&amp;$A65)="N/A",0,RTD("tos.rtd",,CH$2,"."&amp;$A$43&amp;$AW$1&amp;"C"&amp;$A65))</f>
        <v>0.51</v>
      </c>
      <c r="CI65" s="83">
        <f>-IF(RTD("tos.rtd",,CI$2,"."&amp;$A$43&amp;$AW$1&amp;"P"&amp;$A65)="N/A",0,RTD("tos.rtd",,CI$2,"."&amp;$A$43&amp;$AW$1&amp;"P"&amp;$A65))</f>
        <v>0.49</v>
      </c>
      <c r="CK65" s="83">
        <f t="shared" ref="CK65:CK69" si="378">+AS65*CD65*100+AT65*CE65*100</f>
        <v>-182065</v>
      </c>
      <c r="CL65" s="83"/>
      <c r="CM65" s="83">
        <f t="shared" ref="CM65:CM69" si="379">+AU65*CF65*100+AV65*CG65*100</f>
        <v>-111712</v>
      </c>
      <c r="CN65" s="83"/>
      <c r="CO65" s="83">
        <f t="shared" ref="CO65:CO69" si="380">+AW65*CH65*100+AX65*CI65*100</f>
        <v>-2509</v>
      </c>
      <c r="CP65" s="83">
        <f t="shared" ref="CP65:CP69" si="381">+CK65+CM65+CO65</f>
        <v>-296286</v>
      </c>
      <c r="CQ65" s="83">
        <f t="shared" ref="CQ65:CQ69" si="382">+BA65+BB65</f>
        <v>-1733</v>
      </c>
      <c r="CR65" s="83"/>
      <c r="CS65" s="83">
        <f t="shared" ref="CS65:CS69" si="383">+BC65+BD65</f>
        <v>-2075</v>
      </c>
      <c r="CT65" s="83"/>
      <c r="CU65" s="83">
        <f t="shared" ref="CU65:CU69" si="384">+BE65+BF65</f>
        <v>-435</v>
      </c>
      <c r="CV65" s="83"/>
      <c r="CW65" s="83">
        <f t="shared" ref="CW65:CW69" ca="1" si="385">+BQ65+BS65+BU65</f>
        <v>-162436532.30735123</v>
      </c>
      <c r="CY65" s="83">
        <f t="shared" ref="CY65:CY69" ca="1" si="386">+BX65+BZ65+CB65</f>
        <v>-612991845.81353784</v>
      </c>
      <c r="CZ65" s="70" t="str">
        <f t="shared" ca="1" si="293"/>
        <v>Cruce -</v>
      </c>
      <c r="DA65" s="83">
        <f>IF(RTD("tos.rtd",,DA$43,"."&amp;$A$43&amp;$AS$42&amp;"C"&amp;$A65)="N/A",0,RTD("tos.rtd",,DA$43,"."&amp;$A$43&amp;$AS$42&amp;"C"&amp;$A65))</f>
        <v>0.14000000000000001</v>
      </c>
      <c r="DB65" s="83">
        <f>IF(RTD("tos.rtd",,DB$43,"."&amp;$A$43&amp;$AS$42&amp;"P"&amp;$A65)="N/A",0,RTD("tos.rtd",,DB$43,"."&amp;$A$43&amp;$AS$42&amp;"P"&amp;$A65))</f>
        <v>0.6</v>
      </c>
      <c r="DC65" s="83">
        <f>IF(RTD("tos.rtd",,DC$43,"."&amp;$A$43&amp;$AS$42&amp;"C"&amp;$A65)="N/A",0,RTD("tos.rtd",,DC$43,"."&amp;$A$43&amp;$AS$42&amp;"C"&amp;$A65))</f>
        <v>0.12</v>
      </c>
      <c r="DD65" s="83">
        <f>IF(RTD("tos.rtd",,DD$43,"."&amp;$A$43&amp;$AS$42&amp;"P"&amp;$A65)="N/A",0,RTD("tos.rtd",,DD$43,"."&amp;$A$43&amp;$AS$42&amp;"P"&amp;$A65))</f>
        <v>0.6</v>
      </c>
      <c r="DE65" s="83">
        <f>IF(RTD("tos.rtd",,DE$43,"."&amp;$A$43&amp;$AS$42&amp;"C"&amp;$A65)="N/A",0,RTD("tos.rtd",,DE$43,"."&amp;$A$43&amp;$AS$42&amp;"C"&amp;$A65))</f>
        <v>0.09</v>
      </c>
      <c r="DF65" s="83">
        <f>IF(RTD("tos.rtd",,DF$43,"."&amp;$A$43&amp;$AS$42&amp;"P"&amp;$A65)="N/A",0,RTD("tos.rtd",,DF$43,"."&amp;$A$43&amp;$AS$42&amp;"P"&amp;$A65))</f>
        <v>0.55000000000000004</v>
      </c>
      <c r="DG65" s="86">
        <f t="shared" si="287"/>
        <v>0.48000000000001819</v>
      </c>
      <c r="DH65" s="83">
        <f t="shared" ref="DH65:DH69" si="387">((DA65-DE65)/(DC65-DE65))*(BA65-AP65)</f>
        <v>0</v>
      </c>
      <c r="DI65" s="83">
        <f t="shared" ref="DI65:DI69" si="388">((DB65-DF65)/(DD65-DF65))*(BB65-AQ65)</f>
        <v>-10</v>
      </c>
      <c r="DJ65" s="83">
        <f t="shared" ref="DJ65:DJ69" si="389">IF(DA65&gt;=(DE65+(DC65-DE65)*0.6),(BA65-AP65),IF(DA65&lt;=(DE65+(DC65-DE65)*0.4),-(BA65-AP65),0))</f>
        <v>0</v>
      </c>
      <c r="DK65" s="83">
        <f t="shared" si="255"/>
        <v>-10</v>
      </c>
      <c r="DL65" s="83">
        <f t="shared" si="256"/>
        <v>-10</v>
      </c>
      <c r="DM65" s="83">
        <f t="shared" si="257"/>
        <v>-10</v>
      </c>
      <c r="DN65" s="64" t="str">
        <f t="shared" si="258"/>
        <v>UNKNOWN</v>
      </c>
      <c r="DO65" s="64" t="str">
        <f t="shared" si="259"/>
        <v>BUY</v>
      </c>
      <c r="DP65" s="83">
        <f t="shared" si="260"/>
        <v>-6</v>
      </c>
      <c r="DQ65" s="83">
        <f t="shared" si="261"/>
        <v>-6</v>
      </c>
      <c r="DR65" s="83">
        <f t="shared" ca="1" si="262"/>
        <v>3.166468621473038</v>
      </c>
      <c r="DS65" s="83">
        <f t="shared" si="263"/>
        <v>-7.6</v>
      </c>
      <c r="DT65" s="83">
        <f t="shared" si="288"/>
        <v>0</v>
      </c>
      <c r="DU65" s="83">
        <f t="shared" si="289"/>
        <v>-10</v>
      </c>
      <c r="DV65" s="83">
        <f t="shared" si="264"/>
        <v>-19200</v>
      </c>
      <c r="DW65" s="83">
        <f t="shared" si="265"/>
        <v>-3286</v>
      </c>
      <c r="DX65" s="83">
        <f t="shared" ref="DX65:DX69" ca="1" si="390">(EXP(-POWER((LN($A$44/$A65)+($EC$1+POWER($EE65,2)/2)*($EM$1/$DY$1))/($EE65*SQRT($EM$1/$DY$1)),2)/2)/SQRT(2*PI())/($A$44*$EE65*SQRT($EM$1/$DY$1)))</f>
        <v>0.30597023856463484</v>
      </c>
      <c r="DY65" s="83">
        <f t="shared" ref="DY65:DY69" ca="1" si="391">-(EXP(-POWER((LN($A$44/$A65)+($EC$1+POWER($EF65,2)/2)*($EM$1/$DY$1))/($EF65*SQRT($EM$1/$DY$1)),2)/2)/SQRT(2*PI())/($A$44*$EF65*SQRT($EM$1/$DY$1)))</f>
        <v>-0.31664686214730381</v>
      </c>
      <c r="DZ65" s="83">
        <f t="shared" ref="DZ65:DZ69" ca="1" si="392">(EXP(-POWER((LN($A$44/$A65)+($EC$1+POWER($EG65,2)/2)*($EO$1/$DY$1))/($EG65*SQRT($EO$1/$DY$1)),2)/2)/SQRT(2*PI())/($A$44*$EG65*SQRT($EO$1/$DY$1)))</f>
        <v>2.6665223150239871E-2</v>
      </c>
      <c r="EA65" s="83">
        <f t="shared" ref="EA65:EA69" ca="1" si="393">-(EXP(-POWER((LN($A$44/$A65)+($EC$1+POWER($EH65,2)/2)*($EO$1/$DY$1))/($EH65*SQRT($EO$1/$DY$1)),2)/2)/SQRT(2*PI())/($A$44*$EH65*SQRT($EO$1/$DY$1)))</f>
        <v>-2.7296045869111069E-2</v>
      </c>
      <c r="EB65" s="83">
        <f t="shared" ref="EB65:EB69" ca="1" si="394">(EXP(-POWER((LN($A$44/$A65)+($EC$1+POWER($EI65,2)/2)*($EO$1/$DY$1))/($EI65*SQRT($EO$1/$DY$1)),2)/2)/SQRT(2*PI())/($A$44*$EI65*SQRT($EO$1/$DY$1)))</f>
        <v>3.0008395581088958E-2</v>
      </c>
      <c r="EC65" s="83">
        <f t="shared" ref="EC65:EC69" ca="1" si="395">-(EXP(-POWER((LN($A$44/$A65)+($EC$1+POWER($EJ65,2)/2)*($EO$1/$DY$1))/($EJ65*SQRT($EO$1/$DY$1)),2)/2)/SQRT(2*PI())/($A$44*$EJ65*SQRT($EO$1/$DY$1)))</f>
        <v>-3.0529781607856687E-2</v>
      </c>
      <c r="EE65" s="84">
        <f t="shared" ref="EE65:EE69" si="396">IFERROR(VALUE(IF(OR(EL65="--",EL65="0.00%"),$EE$1,EL65)),$EE$1)</f>
        <v>0.19439999999999999</v>
      </c>
      <c r="EF65" s="84">
        <f t="shared" ref="EF65:EF69" si="397">IFERROR(VALUE(IF(OR(EM65="--",EM65="0.00%"),$EE$1,EM65)),$EE$1)</f>
        <v>0.18659999999999999</v>
      </c>
      <c r="EG65" s="84">
        <f t="shared" ref="EG65:EG69" si="398">IFERROR(VALUE(IF(OR(EN65="--",EN65="0.00%"),$EE$1,EN65)),$EE$1)</f>
        <v>0.28989999999999999</v>
      </c>
      <c r="EH65" s="84">
        <f t="shared" ref="EH65:EH69" si="399">IFERROR(VALUE(IF(OR(EO65="--",EO65="0.00%"),$EE$1,EO65)),$EE$1)</f>
        <v>0.28320000000000001</v>
      </c>
      <c r="EI65" s="84">
        <f t="shared" ref="EI65:EI69" si="400">IFERROR(VALUE(IF(OR(EP65="--",EP65="0.00%"),$EE$1,EP65)),$EE$1)</f>
        <v>0.2576</v>
      </c>
      <c r="EJ65" s="84">
        <f t="shared" ref="EJ65:EJ69" si="401">IFERROR(VALUE(IF(OR(EQ65="--",EQ65="0.00%"),$EE$1,EQ65)),$EE$1)</f>
        <v>0.25319999999999998</v>
      </c>
      <c r="EL65" s="83" t="str">
        <f>RTD("tos.rtd",,EL$43,"."&amp;$A$43&amp;$AS$42&amp;"C"&amp;$A65)</f>
        <v>19.44%</v>
      </c>
      <c r="EM65" s="83" t="str">
        <f>RTD("tos.rtd",,EM$43,"."&amp;$A$43&amp;$AS$42&amp;"P"&amp;$A65)</f>
        <v>18.66%</v>
      </c>
      <c r="EN65" s="83" t="str">
        <f>RTD("tos.rtd",,EN$2,"."&amp;$A$43&amp;$AU$1&amp;"C"&amp;$A65)</f>
        <v>28.99%</v>
      </c>
      <c r="EO65" s="83" t="str">
        <f>RTD("tos.rtd",,EO$2,"."&amp;$A$43&amp;$AU$1&amp;"P"&amp;$A65)</f>
        <v>28.32%</v>
      </c>
      <c r="EP65" s="83" t="str">
        <f>RTD("tos.rtd",,EP$2,"."&amp;$A$43&amp;$AW$1&amp;"C"&amp;$A65)</f>
        <v>25.76%</v>
      </c>
      <c r="EQ65" s="83" t="str">
        <f>RTD("tos.rtd",,EQ$2,"."&amp;$A$43&amp;$AW$1&amp;"P"&amp;$A65)</f>
        <v>25.32%</v>
      </c>
      <c r="ES65" s="63" t="str">
        <f t="shared" si="272"/>
        <v>482,-22486.00</v>
      </c>
      <c r="ET65" s="64" t="str">
        <f t="shared" ca="1" si="273"/>
        <v>482,-612991.85</v>
      </c>
      <c r="EU65" s="68">
        <v>562.48</v>
      </c>
      <c r="EV65" s="68" t="s">
        <v>539</v>
      </c>
      <c r="EW65" s="68">
        <v>484.02</v>
      </c>
      <c r="EX65" s="68" t="s">
        <v>540</v>
      </c>
      <c r="EY65" s="68">
        <v>5639.25</v>
      </c>
      <c r="EZ65" s="68" t="s">
        <v>541</v>
      </c>
      <c r="FA65" s="68">
        <v>19880</v>
      </c>
      <c r="FB65" s="68" t="s">
        <v>542</v>
      </c>
      <c r="FC65" s="68" t="s">
        <v>543</v>
      </c>
      <c r="FD65" s="68" t="s">
        <v>544</v>
      </c>
      <c r="FE65" s="68" t="s">
        <v>545</v>
      </c>
      <c r="FF65" s="68" t="s">
        <v>546</v>
      </c>
    </row>
    <row r="66" spans="1:162" ht="13.5" thickBot="1" x14ac:dyDescent="0.25">
      <c r="A66" s="2">
        <f t="shared" si="290"/>
        <v>481</v>
      </c>
      <c r="B66" s="3">
        <f t="shared" si="367"/>
        <v>2650</v>
      </c>
      <c r="C66" s="3">
        <f t="shared" si="240"/>
        <v>2621</v>
      </c>
      <c r="D66" s="3">
        <f t="shared" si="368"/>
        <v>165</v>
      </c>
      <c r="E66" s="3">
        <f t="shared" si="369"/>
        <v>5436</v>
      </c>
      <c r="F66" s="4">
        <f t="shared" si="370"/>
        <v>19858.031857451406</v>
      </c>
      <c r="AM66" s="1">
        <v>-1482</v>
      </c>
      <c r="AN66" s="1">
        <v>-9305</v>
      </c>
      <c r="AO66" s="1">
        <v>481</v>
      </c>
      <c r="AP66" s="1">
        <v>114347</v>
      </c>
      <c r="AQ66" s="1">
        <v>-188936</v>
      </c>
      <c r="AS66" s="6">
        <f>IF(RTD("tos.rtd",,AS$43,"."&amp;$A$43&amp;$AS$42&amp;"C"&amp;$A66)="N/A",0,RTD("tos.rtd",,AS$43,"."&amp;$A$43&amp;$AS$42&amp;"C"&amp;$A66))</f>
        <v>346</v>
      </c>
      <c r="AT66" s="7">
        <f>-IF(RTD("tos.rtd",,AT$43,"."&amp;$A$43&amp;$AS$42&amp;"P"&amp;$A66)="N/A",0,RTD("tos.rtd",,AT$43,"."&amp;$A$43&amp;$AS$42&amp;"P"&amp;$A66))</f>
        <v>-2304</v>
      </c>
      <c r="AU66" s="6">
        <f>IF(RTD("tos.rtd",,AU$2,"."&amp;$A$43&amp;$AU$1&amp;"C"&amp;$A66)="N/A",0,RTD("tos.rtd",,AU$2,"."&amp;$A$43&amp;$AU$1&amp;"C"&amp;$A66))</f>
        <v>1521</v>
      </c>
      <c r="AV66" s="7">
        <f>-IF(RTD("tos.rtd",,AV$2,"."&amp;$A$43&amp;$AU$1&amp;"P"&amp;$A66)="N/A",0,RTD("tos.rtd",,AV$2,"."&amp;$A$43&amp;$AU$1&amp;"P"&amp;$A66))</f>
        <v>-1100</v>
      </c>
      <c r="AW66" s="6">
        <f>IF(RTD("tos.rtd",,AW$2,"."&amp;$A$43&amp;$AW$1&amp;"C"&amp;$A66)="N/A",0,RTD("tos.rtd",,AW$2,"."&amp;$A$43&amp;$AW$1&amp;"C"&amp;$A66))</f>
        <v>53</v>
      </c>
      <c r="AX66" s="7">
        <f>-IF(RTD("tos.rtd",,AX$2,"."&amp;$A$43&amp;$AW$1&amp;"P"&amp;$A66)="N/A",0,RTD("tos.rtd",,AX$2,"."&amp;$A$43&amp;$AW$1&amp;"P"&amp;$A66))</f>
        <v>-112</v>
      </c>
      <c r="AY66" s="7">
        <f t="shared" si="371"/>
        <v>-1596</v>
      </c>
      <c r="AZ66" s="8">
        <f t="shared" si="243"/>
        <v>481</v>
      </c>
      <c r="BA66" s="6">
        <f>IF(RTD("tos.rtd",,BA$43,"."&amp;$A$43&amp;$AS$42&amp;"C"&amp;$A66)="N/A",0,RTD("tos.rtd",,BA$43,"."&amp;$A$43&amp;$AS$42&amp;"C"&amp;$A66))</f>
        <v>114347</v>
      </c>
      <c r="BB66" s="7">
        <f>-IF(RTD("tos.rtd",,BB$43,"."&amp;$A$43&amp;$AS$42&amp;"P"&amp;$A66)="N/A",0,RTD("tos.rtd",,BB$43,"."&amp;$A$43&amp;$AS$42&amp;"P"&amp;$A66))</f>
        <v>-188936</v>
      </c>
      <c r="BC66" s="6">
        <f>IF(RTD("tos.rtd",,BC$2,"."&amp;$A$43&amp;$AU$1&amp;"C"&amp;$A66)="N/A",0,RTD("tos.rtd",,BC$2,"."&amp;$A$43&amp;$AU$1&amp;"C"&amp;$A66))</f>
        <v>4246</v>
      </c>
      <c r="BD66" s="7">
        <f>-IF(RTD("tos.rtd",,BD$2,"."&amp;$A$43&amp;$AU$1&amp;"P"&amp;$A66)="N/A",0,RTD("tos.rtd",,BD$2,"."&amp;$A$43&amp;$AU$1&amp;"P"&amp;$A66))</f>
        <v>-4309</v>
      </c>
      <c r="BE66" s="6">
        <f>IF(RTD("tos.rtd",,BE$2,"."&amp;$A$43&amp;$AW$1&amp;"C"&amp;$A66)="N/A",0,RTD("tos.rtd",,BE$2,"."&amp;$A$43&amp;$AW$1&amp;"C"&amp;$A66))</f>
        <v>1278</v>
      </c>
      <c r="BF66" s="7">
        <f>-IF(RTD("tos.rtd",,BF$2,"."&amp;$A$43&amp;$AW$1&amp;"P"&amp;$A66)="N/A",0,RTD("tos.rtd",,BF$2,"."&amp;$A$43&amp;$AW$1&amp;"P"&amp;$A66))</f>
        <v>-3856</v>
      </c>
      <c r="BG66" s="32">
        <f ca="1">+Hoja2!Y67</f>
        <v>11425</v>
      </c>
      <c r="BH66" s="7">
        <f t="shared" ca="1" si="275"/>
        <v>-65805</v>
      </c>
      <c r="BI66" s="8" t="str">
        <f t="shared" ca="1" si="291"/>
        <v/>
      </c>
      <c r="BJ66" s="83">
        <f ca="1">IF($BP$1=1,DX66,IF(RTD("tos.rtd",,BJ$43,"."&amp;$A$43&amp;$AS$42&amp;"C"&amp;$A66)="N/A",0,RTD("tos.rtd",,BJ$43,"."&amp;$A$43&amp;$AS$42&amp;"C"&amp;$A66)))</f>
        <v>0.2959027867783775</v>
      </c>
      <c r="BK66" s="83">
        <f ca="1">IF($BP$1=1,DY66,-IF(RTD("tos.rtd",,BK$43,"."&amp;$A$43&amp;$AS$42&amp;"P"&amp;$A66)="N/A",0,RTD("tos.rtd",,BK$43,"."&amp;$A$43&amp;$AS$42&amp;"P"&amp;$A66)))</f>
        <v>-0.30608558034266664</v>
      </c>
      <c r="BL66" s="83">
        <f ca="1">IF($BP$1=1,DZ66,IF(RTD("tos.rtd",,BL$2,"."&amp;$A$43&amp;$AU$1&amp;"C"&amp;$A66)="N/A",0,RTD("tos.rtd",,BL$2,"."&amp;$A$43&amp;$AU$1&amp;"C"&amp;$A66)))</f>
        <v>2.6371528400107223E-2</v>
      </c>
      <c r="BM66" s="83">
        <f ca="1">IF($BP$1=1,EA66,-IF(RTD("tos.rtd",,BM$2,"."&amp;$A$43&amp;$AU$1&amp;"P"&amp;$A66)="N/A",0,RTD("tos.rtd",,BM$2,"."&amp;$A$43&amp;$AU$1&amp;"P"&amp;$A66)))</f>
        <v>-2.698831433616632E-2</v>
      </c>
      <c r="BN66" s="83">
        <f ca="1">IF($BP$1=1,EB66,IF(RTD("tos.rtd",,BN$2,"."&amp;$A$43&amp;$AW$1&amp;"C"&amp;$A66)="N/A",0,RTD("tos.rtd",,BN$2,"."&amp;$A$43&amp;$AW$1&amp;"C"&amp;$A66)))</f>
        <v>2.9658941745523401E-2</v>
      </c>
      <c r="BO66" s="83">
        <f ca="1">IF($BP$1=1,EC66,-IF(RTD("tos.rtd",,BO$2,"."&amp;$A$43&amp;$AW$1&amp;"P"&amp;$A66)="N/A",0,RTD("tos.rtd",,BO$2,"."&amp;$A$43&amp;$AW$1&amp;"P"&amp;$A66)))</f>
        <v>-3.0191504537217369E-2</v>
      </c>
      <c r="BQ66" s="83">
        <f t="shared" ca="1" si="372"/>
        <v>-139775117.68307015</v>
      </c>
      <c r="BR66" s="3" t="str">
        <f t="shared" ca="1" si="277"/>
        <v/>
      </c>
      <c r="BS66" s="83">
        <f t="shared" ca="1" si="373"/>
        <v>2416912.5424957015</v>
      </c>
      <c r="BT66" s="3" t="str">
        <f t="shared" ca="1" si="279"/>
        <v>Cruce +</v>
      </c>
      <c r="BU66" s="83">
        <f t="shared" ca="1" si="374"/>
        <v>-419559.10585465777</v>
      </c>
      <c r="BV66" s="83"/>
      <c r="BX66" s="83">
        <f t="shared" ca="1" si="375"/>
        <v>-5563514449.0440407</v>
      </c>
      <c r="BY66" s="83" t="str">
        <f t="shared" ca="1" si="292"/>
        <v/>
      </c>
      <c r="BZ66" s="83">
        <f t="shared" ca="1" si="376"/>
        <v>-1001441.6024030931</v>
      </c>
      <c r="CA66" s="83" t="str">
        <f t="shared" ca="1" si="292"/>
        <v/>
      </c>
      <c r="CB66" s="83">
        <f t="shared" ca="1" si="377"/>
        <v>-18204447.419245169</v>
      </c>
      <c r="CC66" s="83" t="str">
        <f t="shared" ca="1" si="292"/>
        <v/>
      </c>
      <c r="CD66" s="83">
        <f>IF(RTD("tos.rtd",,CD$43,"."&amp;$A$43&amp;$AS$42&amp;"C"&amp;$A66)="N/A",0,RTD("tos.rtd",,CD$43,"."&amp;$A$43&amp;$AS$42&amp;"C"&amp;$A66))</f>
        <v>0.77</v>
      </c>
      <c r="CE66" s="83">
        <f>-IF(RTD("tos.rtd",,CE$43,"."&amp;$A$43&amp;$AS$42&amp;"P"&amp;$A66)="N/A",0,RTD("tos.rtd",,CE$43,"."&amp;$A$43&amp;$AS$42&amp;"P"&amp;$A66))</f>
        <v>0.23</v>
      </c>
      <c r="CF66" s="83">
        <f>IF(RTD("tos.rtd",,CF$2,"."&amp;$A$43&amp;$AU$1&amp;"C"&amp;$A66)="N/A",0,RTD("tos.rtd",,CF$2,"."&amp;$A$43&amp;$AU$1&amp;"C"&amp;$A66))</f>
        <v>0.53</v>
      </c>
      <c r="CG66" s="83">
        <f>-IF(RTD("tos.rtd",,CG$2,"."&amp;$A$43&amp;$AU$1&amp;"P"&amp;$A66)="N/A",0,RTD("tos.rtd",,CG$2,"."&amp;$A$43&amp;$AU$1&amp;"P"&amp;$A66))</f>
        <v>0.47</v>
      </c>
      <c r="CH66" s="83">
        <f>IF(RTD("tos.rtd",,CH$2,"."&amp;$A$43&amp;$AW$1&amp;"C"&amp;$A66)="N/A",0,RTD("tos.rtd",,CH$2,"."&amp;$A$43&amp;$AW$1&amp;"C"&amp;$A66))</f>
        <v>0.53</v>
      </c>
      <c r="CI66" s="83">
        <f>-IF(RTD("tos.rtd",,CI$2,"."&amp;$A$43&amp;$AW$1&amp;"P"&amp;$A66)="N/A",0,RTD("tos.rtd",,CI$2,"."&amp;$A$43&amp;$AW$1&amp;"P"&amp;$A66))</f>
        <v>0.47</v>
      </c>
      <c r="CK66" s="83">
        <f t="shared" si="378"/>
        <v>-26350.000000000007</v>
      </c>
      <c r="CL66" s="83"/>
      <c r="CM66" s="83">
        <f t="shared" si="379"/>
        <v>28913</v>
      </c>
      <c r="CN66" s="83"/>
      <c r="CO66" s="83">
        <f t="shared" si="380"/>
        <v>-2455</v>
      </c>
      <c r="CP66" s="83">
        <f t="shared" si="381"/>
        <v>107.99999999999272</v>
      </c>
      <c r="CQ66" s="83">
        <f t="shared" si="382"/>
        <v>-74589</v>
      </c>
      <c r="CR66" s="83"/>
      <c r="CS66" s="83">
        <f t="shared" si="383"/>
        <v>-63</v>
      </c>
      <c r="CT66" s="83"/>
      <c r="CU66" s="83">
        <f t="shared" si="384"/>
        <v>-2578</v>
      </c>
      <c r="CV66" s="83"/>
      <c r="CW66" s="83">
        <f t="shared" ca="1" si="385"/>
        <v>-137777764.24642912</v>
      </c>
      <c r="CY66" s="83">
        <f t="shared" ca="1" si="386"/>
        <v>-5582720338.0656881</v>
      </c>
      <c r="CZ66" s="70" t="str">
        <f t="shared" ca="1" si="293"/>
        <v/>
      </c>
      <c r="DA66" s="83">
        <f>IF(RTD("tos.rtd",,DA$43,"."&amp;$A$43&amp;$AS$42&amp;"C"&amp;$A66)="N/A",0,RTD("tos.rtd",,DA$43,"."&amp;$A$43&amp;$AS$42&amp;"C"&amp;$A66))</f>
        <v>0.66</v>
      </c>
      <c r="DB66" s="83">
        <f>IF(RTD("tos.rtd",,DB$43,"."&amp;$A$43&amp;$AS$42&amp;"P"&amp;$A66)="N/A",0,RTD("tos.rtd",,DB$43,"."&amp;$A$43&amp;$AS$42&amp;"P"&amp;$A66))</f>
        <v>0.09</v>
      </c>
      <c r="DC66" s="83">
        <f>IF(RTD("tos.rtd",,DC$43,"."&amp;$A$43&amp;$AS$42&amp;"C"&amp;$A66)="N/A",0,RTD("tos.rtd",,DC$43,"."&amp;$A$43&amp;$AS$42&amp;"C"&amp;$A66))</f>
        <v>0.66</v>
      </c>
      <c r="DD66" s="83">
        <f>IF(RTD("tos.rtd",,DD$43,"."&amp;$A$43&amp;$AS$42&amp;"P"&amp;$A66)="N/A",0,RTD("tos.rtd",,DD$43,"."&amp;$A$43&amp;$AS$42&amp;"P"&amp;$A66))</f>
        <v>0.1</v>
      </c>
      <c r="DE66" s="83">
        <f>IF(RTD("tos.rtd",,DE$43,"."&amp;$A$43&amp;$AS$42&amp;"C"&amp;$A66)="N/A",0,RTD("tos.rtd",,DE$43,"."&amp;$A$43&amp;$AS$42&amp;"C"&amp;$A66))</f>
        <v>0.57999999999999996</v>
      </c>
      <c r="DF66" s="83">
        <f>IF(RTD("tos.rtd",,DF$43,"."&amp;$A$43&amp;$AS$42&amp;"P"&amp;$A66)="N/A",0,RTD("tos.rtd",,DF$43,"."&amp;$A$43&amp;$AS$42&amp;"P"&amp;$A66))</f>
        <v>0.08</v>
      </c>
      <c r="DG66" s="86">
        <f t="shared" si="287"/>
        <v>-0.51999999999998181</v>
      </c>
      <c r="DH66" s="83">
        <f t="shared" si="387"/>
        <v>0</v>
      </c>
      <c r="DI66" s="83">
        <f t="shared" si="388"/>
        <v>0</v>
      </c>
      <c r="DJ66" s="83">
        <f t="shared" si="389"/>
        <v>0</v>
      </c>
      <c r="DK66" s="83">
        <f t="shared" si="255"/>
        <v>0</v>
      </c>
      <c r="DL66" s="83">
        <f t="shared" si="256"/>
        <v>0</v>
      </c>
      <c r="DM66" s="83">
        <f t="shared" si="257"/>
        <v>0</v>
      </c>
      <c r="DN66" s="64" t="str">
        <f t="shared" si="258"/>
        <v>UNKNOWN</v>
      </c>
      <c r="DO66" s="64" t="str">
        <f t="shared" si="259"/>
        <v>UNKNOWN</v>
      </c>
      <c r="DP66" s="83">
        <f t="shared" si="260"/>
        <v>0</v>
      </c>
      <c r="DQ66" s="83">
        <f t="shared" si="261"/>
        <v>0</v>
      </c>
      <c r="DR66" s="83">
        <f t="shared" ca="1" si="262"/>
        <v>0</v>
      </c>
      <c r="DS66" s="83">
        <f t="shared" si="263"/>
        <v>0</v>
      </c>
      <c r="DT66" s="83">
        <f t="shared" si="288"/>
        <v>0</v>
      </c>
      <c r="DU66" s="83">
        <f t="shared" si="289"/>
        <v>0</v>
      </c>
      <c r="DV66" s="83">
        <f t="shared" si="264"/>
        <v>-1482</v>
      </c>
      <c r="DW66" s="83">
        <f t="shared" si="265"/>
        <v>-9305</v>
      </c>
      <c r="DX66" s="83">
        <f t="shared" ca="1" si="390"/>
        <v>0.2959027867783775</v>
      </c>
      <c r="DY66" s="83">
        <f t="shared" ca="1" si="391"/>
        <v>-0.30608558034266664</v>
      </c>
      <c r="DZ66" s="83">
        <f t="shared" ca="1" si="392"/>
        <v>2.6371528400107223E-2</v>
      </c>
      <c r="EA66" s="83">
        <f t="shared" ca="1" si="393"/>
        <v>-2.698831433616632E-2</v>
      </c>
      <c r="EB66" s="83">
        <f t="shared" ca="1" si="394"/>
        <v>2.9658941745523401E-2</v>
      </c>
      <c r="EC66" s="83">
        <f t="shared" ca="1" si="395"/>
        <v>-3.0191504537217369E-2</v>
      </c>
      <c r="EE66" s="84">
        <f t="shared" si="396"/>
        <v>0.1983</v>
      </c>
      <c r="EF66" s="84">
        <f t="shared" si="397"/>
        <v>0.19020000000000001</v>
      </c>
      <c r="EG66" s="84">
        <f t="shared" si="398"/>
        <v>0.29249999999999998</v>
      </c>
      <c r="EH66" s="84">
        <f t="shared" si="399"/>
        <v>0.2858</v>
      </c>
      <c r="EI66" s="84">
        <f t="shared" si="400"/>
        <v>0.26</v>
      </c>
      <c r="EJ66" s="84">
        <f t="shared" si="401"/>
        <v>0.25540000000000002</v>
      </c>
      <c r="EL66" s="83" t="str">
        <f>RTD("tos.rtd",,EL$43,"."&amp;$A$43&amp;$AS$42&amp;"C"&amp;$A66)</f>
        <v>19.83%</v>
      </c>
      <c r="EM66" s="83" t="str">
        <f>RTD("tos.rtd",,EM$43,"."&amp;$A$43&amp;$AS$42&amp;"P"&amp;$A66)</f>
        <v>19.02%</v>
      </c>
      <c r="EN66" s="83" t="str">
        <f>RTD("tos.rtd",,EN$2,"."&amp;$A$43&amp;$AU$1&amp;"C"&amp;$A66)</f>
        <v>29.25%</v>
      </c>
      <c r="EO66" s="83" t="str">
        <f>RTD("tos.rtd",,EO$2,"."&amp;$A$43&amp;$AU$1&amp;"P"&amp;$A66)</f>
        <v>28.58%</v>
      </c>
      <c r="EP66" s="83" t="str">
        <f>RTD("tos.rtd",,EP$2,"."&amp;$A$43&amp;$AW$1&amp;"C"&amp;$A66)</f>
        <v>26.00%</v>
      </c>
      <c r="EQ66" s="83" t="str">
        <f>RTD("tos.rtd",,EQ$2,"."&amp;$A$43&amp;$AW$1&amp;"P"&amp;$A66)</f>
        <v>25.54%</v>
      </c>
      <c r="ES66" s="63" t="str">
        <f t="shared" si="272"/>
        <v>481,-10787.00</v>
      </c>
      <c r="ET66" s="64" t="str">
        <f t="shared" ca="1" si="273"/>
        <v>481,-5582720.34</v>
      </c>
      <c r="EU66" s="68">
        <v>562.49</v>
      </c>
      <c r="EV66" s="68" t="s">
        <v>547</v>
      </c>
      <c r="EW66" s="68">
        <v>483.97</v>
      </c>
      <c r="EX66" s="68" t="s">
        <v>548</v>
      </c>
      <c r="EY66" s="68">
        <v>5638.25</v>
      </c>
      <c r="EZ66" s="68" t="s">
        <v>549</v>
      </c>
      <c r="FA66" s="68">
        <v>19878</v>
      </c>
      <c r="FB66" s="68" t="s">
        <v>550</v>
      </c>
      <c r="FC66" s="68" t="s">
        <v>551</v>
      </c>
      <c r="FD66" s="68" t="s">
        <v>552</v>
      </c>
      <c r="FE66" s="68" t="s">
        <v>553</v>
      </c>
      <c r="FF66" s="68" t="s">
        <v>554</v>
      </c>
    </row>
    <row r="67" spans="1:162" ht="13.5" thickBot="1" x14ac:dyDescent="0.25">
      <c r="A67" s="2">
        <f t="shared" si="290"/>
        <v>480</v>
      </c>
      <c r="B67" s="3">
        <f t="shared" si="367"/>
        <v>10668</v>
      </c>
      <c r="C67" s="3">
        <f t="shared" si="240"/>
        <v>10749</v>
      </c>
      <c r="D67" s="3">
        <f t="shared" si="368"/>
        <v>55502</v>
      </c>
      <c r="E67" s="3">
        <f t="shared" si="369"/>
        <v>76919</v>
      </c>
      <c r="F67" s="4">
        <f t="shared" si="370"/>
        <v>19816.746967934876</v>
      </c>
      <c r="AM67" s="1">
        <v>-20766</v>
      </c>
      <c r="AN67" s="1">
        <v>2498</v>
      </c>
      <c r="AO67" s="1">
        <v>480</v>
      </c>
      <c r="AP67" s="1">
        <v>85206</v>
      </c>
      <c r="AQ67" s="1">
        <v>-239590</v>
      </c>
      <c r="AS67" s="6">
        <f>IF(RTD("tos.rtd",,AS$43,"."&amp;$A$43&amp;$AS$42&amp;"C"&amp;$A67)="N/A",0,RTD("tos.rtd",,AS$43,"."&amp;$A$43&amp;$AS$42&amp;"C"&amp;$A67))</f>
        <v>919</v>
      </c>
      <c r="AT67" s="7">
        <f>-IF(RTD("tos.rtd",,AT$43,"."&amp;$A$43&amp;$AS$42&amp;"P"&amp;$A67)="N/A",0,RTD("tos.rtd",,AT$43,"."&amp;$A$43&amp;$AS$42&amp;"P"&amp;$A67))</f>
        <v>-9749</v>
      </c>
      <c r="AU67" s="6">
        <f>IF(RTD("tos.rtd",,AU$2,"."&amp;$A$43&amp;$AU$1&amp;"C"&amp;$A67)="N/A",0,RTD("tos.rtd",,AU$2,"."&amp;$A$43&amp;$AU$1&amp;"C"&amp;$A67))</f>
        <v>3906</v>
      </c>
      <c r="AV67" s="7">
        <f>-IF(RTD("tos.rtd",,AV$2,"."&amp;$A$43&amp;$AU$1&amp;"P"&amp;$A67)="N/A",0,RTD("tos.rtd",,AV$2,"."&amp;$A$43&amp;$AU$1&amp;"P"&amp;$A67))</f>
        <v>-6843</v>
      </c>
      <c r="AW67" s="6">
        <f>IF(RTD("tos.rtd",,AW$2,"."&amp;$A$43&amp;$AW$1&amp;"C"&amp;$A67)="N/A",0,RTD("tos.rtd",,AW$2,"."&amp;$A$43&amp;$AW$1&amp;"C"&amp;$A67))</f>
        <v>30275</v>
      </c>
      <c r="AX67" s="7">
        <f>-IF(RTD("tos.rtd",,AX$2,"."&amp;$A$43&amp;$AW$1&amp;"P"&amp;$A67)="N/A",0,RTD("tos.rtd",,AX$2,"."&amp;$A$43&amp;$AW$1&amp;"P"&amp;$A67))</f>
        <v>-25227</v>
      </c>
      <c r="AY67" s="7">
        <f t="shared" si="371"/>
        <v>-6719</v>
      </c>
      <c r="AZ67" s="8">
        <f t="shared" si="243"/>
        <v>480</v>
      </c>
      <c r="BA67" s="6">
        <f>IF(RTD("tos.rtd",,BA$43,"."&amp;$A$43&amp;$AS$42&amp;"C"&amp;$A67)="N/A",0,RTD("tos.rtd",,BA$43,"."&amp;$A$43&amp;$AS$42&amp;"C"&amp;$A67))</f>
        <v>85206</v>
      </c>
      <c r="BB67" s="7">
        <f>-IF(RTD("tos.rtd",,BB$43,"."&amp;$A$43&amp;$AS$42&amp;"P"&amp;$A67)="N/A",0,RTD("tos.rtd",,BB$43,"."&amp;$A$43&amp;$AS$42&amp;"P"&amp;$A67))</f>
        <v>-239630</v>
      </c>
      <c r="BC67" s="6">
        <f>IF(RTD("tos.rtd",,BC$2,"."&amp;$A$43&amp;$AU$1&amp;"C"&amp;$A67)="N/A",0,RTD("tos.rtd",,BC$2,"."&amp;$A$43&amp;$AU$1&amp;"C"&amp;$A67))</f>
        <v>5902</v>
      </c>
      <c r="BD67" s="7">
        <f>-IF(RTD("tos.rtd",,BD$2,"."&amp;$A$43&amp;$AU$1&amp;"P"&amp;$A67)="N/A",0,RTD("tos.rtd",,BD$2,"."&amp;$A$43&amp;$AU$1&amp;"P"&amp;$A67))</f>
        <v>-20099</v>
      </c>
      <c r="BE67" s="6">
        <f>IF(RTD("tos.rtd",,BE$2,"."&amp;$A$43&amp;$AW$1&amp;"C"&amp;$A67)="N/A",0,RTD("tos.rtd",,BE$2,"."&amp;$A$43&amp;$AW$1&amp;"C"&amp;$A67))</f>
        <v>3287</v>
      </c>
      <c r="BF67" s="7">
        <f>-IF(RTD("tos.rtd",,BF$2,"."&amp;$A$43&amp;$AW$1&amp;"P"&amp;$A67)="N/A",0,RTD("tos.rtd",,BF$2,"."&amp;$A$43&amp;$AW$1&amp;"P"&amp;$A67))</f>
        <v>-13163</v>
      </c>
      <c r="BG67" s="32">
        <f ca="1">+Hoja2!Y68</f>
        <v>-37853</v>
      </c>
      <c r="BH67" s="7">
        <f t="shared" ca="1" si="275"/>
        <v>-216350</v>
      </c>
      <c r="BI67" s="8" t="str">
        <f t="shared" ca="1" si="291"/>
        <v/>
      </c>
      <c r="BJ67" s="83">
        <f ca="1">IF($BP$1=1,DX67,IF(RTD("tos.rtd",,BJ$43,"."&amp;$A$43&amp;$AS$42&amp;"C"&amp;$A67)="N/A",0,RTD("tos.rtd",,BJ$43,"."&amp;$A$43&amp;$AS$42&amp;"C"&amp;$A67)))</f>
        <v>0.15621746915384596</v>
      </c>
      <c r="BK67" s="83">
        <f ca="1">IF($BP$1=1,DY67,-IF(RTD("tos.rtd",,BK$43,"."&amp;$A$43&amp;$AS$42&amp;"P"&amp;$A67)="N/A",0,RTD("tos.rtd",,BK$43,"."&amp;$A$43&amp;$AS$42&amp;"P"&amp;$A67)))</f>
        <v>-0.15831757015031778</v>
      </c>
      <c r="BL67" s="83">
        <f ca="1">IF($BP$1=1,DZ67,IF(RTD("tos.rtd",,BL$2,"."&amp;$A$43&amp;$AU$1&amp;"C"&amp;$A67)="N/A",0,RTD("tos.rtd",,BL$2,"."&amp;$A$43&amp;$AU$1&amp;"C"&amp;$A67)))</f>
        <v>2.5928088286628691E-2</v>
      </c>
      <c r="BM67" s="83">
        <f ca="1">IF($BP$1=1,EA67,-IF(RTD("tos.rtd",,BM$2,"."&amp;$A$43&amp;$AU$1&amp;"P"&amp;$A67)="N/A",0,RTD("tos.rtd",,BM$2,"."&amp;$A$43&amp;$AU$1&amp;"P"&amp;$A67)))</f>
        <v>-2.6584850085375363E-2</v>
      </c>
      <c r="BN67" s="83">
        <f ca="1">IF($BP$1=1,EB67,IF(RTD("tos.rtd",,BN$2,"."&amp;$A$43&amp;$AW$1&amp;"C"&amp;$A67)="N/A",0,RTD("tos.rtd",,BN$2,"."&amp;$A$43&amp;$AW$1&amp;"C"&amp;$A67)))</f>
        <v>2.9113813403540526E-2</v>
      </c>
      <c r="BO67" s="83">
        <f ca="1">IF($BP$1=1,EC67,-IF(RTD("tos.rtd",,BO$2,"."&amp;$A$43&amp;$AW$1&amp;"P"&amp;$A67)="N/A",0,RTD("tos.rtd",,BO$2,"."&amp;$A$43&amp;$AW$1&amp;"P"&amp;$A67)))</f>
        <v>-2.9691494301302402E-2</v>
      </c>
      <c r="BQ67" s="83">
        <f t="shared" ca="1" si="372"/>
        <v>-324576931.83107358</v>
      </c>
      <c r="BR67" s="3" t="str">
        <f t="shared" ca="1" si="277"/>
        <v/>
      </c>
      <c r="BS67" s="83">
        <f t="shared" ca="1" si="373"/>
        <v>-18698475.282455713</v>
      </c>
      <c r="BT67" s="3" t="str">
        <f t="shared" ca="1" si="279"/>
        <v>Cruce -</v>
      </c>
      <c r="BU67" s="83">
        <f t="shared" ca="1" si="374"/>
        <v>30696927.674934953</v>
      </c>
      <c r="BV67" s="83"/>
      <c r="BX67" s="83">
        <f t="shared" ca="1" si="375"/>
        <v>-5710047309.0171843</v>
      </c>
      <c r="BY67" s="83" t="str">
        <f t="shared" ca="1" si="292"/>
        <v/>
      </c>
      <c r="BZ67" s="83">
        <f t="shared" ca="1" si="376"/>
        <v>-88409101.085249439</v>
      </c>
      <c r="CA67" s="83" t="str">
        <f t="shared" ca="1" si="292"/>
        <v/>
      </c>
      <c r="CB67" s="83">
        <f t="shared" ca="1" si="377"/>
        <v>-68429759.36324966</v>
      </c>
      <c r="CC67" s="83" t="str">
        <f t="shared" ca="1" si="292"/>
        <v/>
      </c>
      <c r="CD67" s="83">
        <f>IF(RTD("tos.rtd",,CD$43,"."&amp;$A$43&amp;$AS$42&amp;"C"&amp;$A67)="N/A",0,RTD("tos.rtd",,CD$43,"."&amp;$A$43&amp;$AS$42&amp;"C"&amp;$A67))</f>
        <v>0.97</v>
      </c>
      <c r="CE67" s="83">
        <f>-IF(RTD("tos.rtd",,CE$43,"."&amp;$A$43&amp;$AS$42&amp;"P"&amp;$A67)="N/A",0,RTD("tos.rtd",,CE$43,"."&amp;$A$43&amp;$AS$42&amp;"P"&amp;$A67))</f>
        <v>0.04</v>
      </c>
      <c r="CF67" s="83">
        <f>IF(RTD("tos.rtd",,CF$2,"."&amp;$A$43&amp;$AU$1&amp;"C"&amp;$A67)="N/A",0,RTD("tos.rtd",,CF$2,"."&amp;$A$43&amp;$AU$1&amp;"C"&amp;$A67))</f>
        <v>0.56000000000000005</v>
      </c>
      <c r="CG67" s="83">
        <f>-IF(RTD("tos.rtd",,CG$2,"."&amp;$A$43&amp;$AU$1&amp;"P"&amp;$A67)="N/A",0,RTD("tos.rtd",,CG$2,"."&amp;$A$43&amp;$AU$1&amp;"P"&amp;$A67))</f>
        <v>0.44</v>
      </c>
      <c r="CH67" s="83">
        <f>IF(RTD("tos.rtd",,CH$2,"."&amp;$A$43&amp;$AW$1&amp;"C"&amp;$A67)="N/A",0,RTD("tos.rtd",,CH$2,"."&amp;$A$43&amp;$AW$1&amp;"C"&amp;$A67))</f>
        <v>0.55000000000000004</v>
      </c>
      <c r="CI67" s="83">
        <f>-IF(RTD("tos.rtd",,CI$2,"."&amp;$A$43&amp;$AW$1&amp;"P"&amp;$A67)="N/A",0,RTD("tos.rtd",,CI$2,"."&amp;$A$43&amp;$AW$1&amp;"P"&amp;$A67))</f>
        <v>0.45</v>
      </c>
      <c r="CK67" s="83">
        <f t="shared" si="378"/>
        <v>50147</v>
      </c>
      <c r="CL67" s="83"/>
      <c r="CM67" s="83">
        <f t="shared" si="379"/>
        <v>-82356</v>
      </c>
      <c r="CN67" s="83"/>
      <c r="CO67" s="83">
        <f t="shared" si="380"/>
        <v>529910</v>
      </c>
      <c r="CP67" s="83">
        <f t="shared" si="381"/>
        <v>497701</v>
      </c>
      <c r="CQ67" s="83">
        <f t="shared" si="382"/>
        <v>-154424</v>
      </c>
      <c r="CR67" s="83"/>
      <c r="CS67" s="83">
        <f t="shared" si="383"/>
        <v>-14197</v>
      </c>
      <c r="CT67" s="83"/>
      <c r="CU67" s="83">
        <f t="shared" si="384"/>
        <v>-9876</v>
      </c>
      <c r="CV67" s="83"/>
      <c r="CW67" s="83">
        <f t="shared" ca="1" si="385"/>
        <v>-312578479.43859434</v>
      </c>
      <c r="CY67" s="83">
        <f t="shared" ca="1" si="386"/>
        <v>-5866886169.4656839</v>
      </c>
      <c r="CZ67" s="70" t="str">
        <f t="shared" ca="1" si="293"/>
        <v/>
      </c>
      <c r="DA67" s="83">
        <f>IF(RTD("tos.rtd",,DA$43,"."&amp;$A$43&amp;$AS$42&amp;"C"&amp;$A67)="N/A",0,RTD("tos.rtd",,DA$43,"."&amp;$A$43&amp;$AS$42&amp;"C"&amp;$A67))</f>
        <v>1.6</v>
      </c>
      <c r="DB67" s="83">
        <f>IF(RTD("tos.rtd",,DB$43,"."&amp;$A$43&amp;$AS$42&amp;"P"&amp;$A67)="N/A",0,RTD("tos.rtd",,DB$43,"."&amp;$A$43&amp;$AS$42&amp;"P"&amp;$A67))</f>
        <v>0.01</v>
      </c>
      <c r="DC67" s="83">
        <f>IF(RTD("tos.rtd",,DC$43,"."&amp;$A$43&amp;$AS$42&amp;"C"&amp;$A67)="N/A",0,RTD("tos.rtd",,DC$43,"."&amp;$A$43&amp;$AS$42&amp;"C"&amp;$A67))</f>
        <v>1.61</v>
      </c>
      <c r="DD67" s="83">
        <f>IF(RTD("tos.rtd",,DD$43,"."&amp;$A$43&amp;$AS$42&amp;"P"&amp;$A67)="N/A",0,RTD("tos.rtd",,DD$43,"."&amp;$A$43&amp;$AS$42&amp;"P"&amp;$A67))</f>
        <v>0.02</v>
      </c>
      <c r="DE67" s="83">
        <f>IF(RTD("tos.rtd",,DE$43,"."&amp;$A$43&amp;$AS$42&amp;"C"&amp;$A67)="N/A",0,RTD("tos.rtd",,DE$43,"."&amp;$A$43&amp;$AS$42&amp;"C"&amp;$A67))</f>
        <v>1.45</v>
      </c>
      <c r="DF67" s="83">
        <f>IF(RTD("tos.rtd",,DF$43,"."&amp;$A$43&amp;$AS$42&amp;"P"&amp;$A67)="N/A",0,RTD("tos.rtd",,DF$43,"."&amp;$A$43&amp;$AS$42&amp;"P"&amp;$A67))</f>
        <v>0.01</v>
      </c>
      <c r="DG67" s="86">
        <f t="shared" si="287"/>
        <v>-1.5199999999999818</v>
      </c>
      <c r="DH67" s="83">
        <f t="shared" si="387"/>
        <v>0</v>
      </c>
      <c r="DI67" s="83">
        <f t="shared" si="388"/>
        <v>0</v>
      </c>
      <c r="DJ67" s="83">
        <f t="shared" si="389"/>
        <v>0</v>
      </c>
      <c r="DK67" s="83">
        <f t="shared" si="255"/>
        <v>40</v>
      </c>
      <c r="DL67" s="83">
        <f t="shared" si="256"/>
        <v>0</v>
      </c>
      <c r="DM67" s="83">
        <f t="shared" si="257"/>
        <v>40</v>
      </c>
      <c r="DN67" s="64" t="str">
        <f t="shared" si="258"/>
        <v>UNKNOWN</v>
      </c>
      <c r="DO67" s="64" t="str">
        <f t="shared" si="259"/>
        <v>SELL</v>
      </c>
      <c r="DP67" s="83">
        <f t="shared" si="260"/>
        <v>0</v>
      </c>
      <c r="DQ67" s="83">
        <f t="shared" si="261"/>
        <v>0.4</v>
      </c>
      <c r="DR67" s="83">
        <f t="shared" ca="1" si="262"/>
        <v>-6.3327028060127111</v>
      </c>
      <c r="DS67" s="83">
        <f t="shared" si="263"/>
        <v>1.6</v>
      </c>
      <c r="DT67" s="83">
        <f t="shared" si="288"/>
        <v>0</v>
      </c>
      <c r="DU67" s="83">
        <f t="shared" si="289"/>
        <v>-40</v>
      </c>
      <c r="DV67" s="83">
        <f t="shared" si="264"/>
        <v>-20766</v>
      </c>
      <c r="DW67" s="83">
        <f t="shared" si="265"/>
        <v>2538</v>
      </c>
      <c r="DX67" s="83">
        <f t="shared" ca="1" si="390"/>
        <v>0.15621746915384596</v>
      </c>
      <c r="DY67" s="83">
        <f t="shared" ca="1" si="391"/>
        <v>-0.15831757015031778</v>
      </c>
      <c r="DZ67" s="83">
        <f t="shared" ca="1" si="392"/>
        <v>2.5928088286628691E-2</v>
      </c>
      <c r="EA67" s="83">
        <f t="shared" ca="1" si="393"/>
        <v>-2.6584850085375363E-2</v>
      </c>
      <c r="EB67" s="83">
        <f t="shared" ca="1" si="394"/>
        <v>2.9113813403540526E-2</v>
      </c>
      <c r="EC67" s="83">
        <f t="shared" ca="1" si="395"/>
        <v>-2.9691494301302402E-2</v>
      </c>
      <c r="EE67" s="84">
        <f t="shared" si="396"/>
        <v>0.2198</v>
      </c>
      <c r="EF67" s="84">
        <f t="shared" si="397"/>
        <v>0.24299999999999999</v>
      </c>
      <c r="EG67" s="84">
        <f t="shared" si="398"/>
        <v>0.29559999999999997</v>
      </c>
      <c r="EH67" s="84">
        <f t="shared" si="399"/>
        <v>0.28820000000000001</v>
      </c>
      <c r="EI67" s="84">
        <f t="shared" si="400"/>
        <v>0.26279999999999998</v>
      </c>
      <c r="EJ67" s="84">
        <f t="shared" si="401"/>
        <v>0.2576</v>
      </c>
      <c r="EL67" s="83" t="str">
        <f>RTD("tos.rtd",,EL$43,"."&amp;$A$43&amp;$AS$42&amp;"C"&amp;$A67)</f>
        <v>21.98%</v>
      </c>
      <c r="EM67" s="83" t="str">
        <f>RTD("tos.rtd",,EM$43,"."&amp;$A$43&amp;$AS$42&amp;"P"&amp;$A67)</f>
        <v>24.30%</v>
      </c>
      <c r="EN67" s="83" t="str">
        <f>RTD("tos.rtd",,EN$2,"."&amp;$A$43&amp;$AU$1&amp;"C"&amp;$A67)</f>
        <v>29.56%</v>
      </c>
      <c r="EO67" s="83" t="str">
        <f>RTD("tos.rtd",,EO$2,"."&amp;$A$43&amp;$AU$1&amp;"P"&amp;$A67)</f>
        <v>28.82%</v>
      </c>
      <c r="EP67" s="83" t="str">
        <f>RTD("tos.rtd",,EP$2,"."&amp;$A$43&amp;$AW$1&amp;"C"&amp;$A67)</f>
        <v>26.28%</v>
      </c>
      <c r="EQ67" s="83" t="str">
        <f>RTD("tos.rtd",,EQ$2,"."&amp;$A$43&amp;$AW$1&amp;"P"&amp;$A67)</f>
        <v>25.76%</v>
      </c>
      <c r="ES67" s="63" t="str">
        <f t="shared" si="272"/>
        <v>480,-18228.00</v>
      </c>
      <c r="ET67" s="64" t="str">
        <f t="shared" ca="1" si="273"/>
        <v>480,-5866886.17</v>
      </c>
      <c r="EU67" s="68">
        <v>562.49</v>
      </c>
      <c r="EV67" s="68" t="s">
        <v>555</v>
      </c>
      <c r="EW67" s="68">
        <v>483.95</v>
      </c>
      <c r="EX67" s="68" t="s">
        <v>556</v>
      </c>
      <c r="EY67" s="68">
        <v>5638.25</v>
      </c>
      <c r="EZ67" s="68" t="s">
        <v>557</v>
      </c>
      <c r="FA67" s="68">
        <v>19877.25</v>
      </c>
      <c r="FB67" s="68" t="s">
        <v>558</v>
      </c>
      <c r="FC67" s="68" t="s">
        <v>559</v>
      </c>
      <c r="FD67" s="68" t="s">
        <v>560</v>
      </c>
      <c r="FE67" s="68" t="s">
        <v>561</v>
      </c>
      <c r="FF67" s="68" t="s">
        <v>562</v>
      </c>
    </row>
    <row r="68" spans="1:162" ht="13.5" thickBot="1" x14ac:dyDescent="0.25">
      <c r="A68" s="2">
        <f t="shared" si="290"/>
        <v>479</v>
      </c>
      <c r="B68" s="3">
        <f t="shared" si="367"/>
        <v>2777</v>
      </c>
      <c r="C68" s="3">
        <f t="shared" si="240"/>
        <v>2251</v>
      </c>
      <c r="D68" s="3">
        <f t="shared" si="368"/>
        <v>229</v>
      </c>
      <c r="E68" s="3">
        <f t="shared" si="369"/>
        <v>5257</v>
      </c>
      <c r="F68" s="4">
        <f t="shared" si="370"/>
        <v>19775.462078418343</v>
      </c>
      <c r="AM68" s="1">
        <v>-5929</v>
      </c>
      <c r="AN68" s="1">
        <v>-9501</v>
      </c>
      <c r="AO68" s="1">
        <v>479</v>
      </c>
      <c r="AP68" s="1">
        <v>24647</v>
      </c>
      <c r="AQ68" s="1">
        <v>-112256</v>
      </c>
      <c r="AS68" s="6">
        <f>IF(RTD("tos.rtd",,AS$43,"."&amp;$A$43&amp;$AS$42&amp;"C"&amp;$A68)="N/A",0,RTD("tos.rtd",,AS$43,"."&amp;$A$43&amp;$AS$42&amp;"C"&amp;$A68))</f>
        <v>157</v>
      </c>
      <c r="AT68" s="7">
        <f>-IF(RTD("tos.rtd",,AT$43,"."&amp;$A$43&amp;$AS$42&amp;"P"&amp;$A68)="N/A",0,RTD("tos.rtd",,AT$43,"."&amp;$A$43&amp;$AS$42&amp;"P"&amp;$A68))</f>
        <v>-2620</v>
      </c>
      <c r="AU68" s="6">
        <f>IF(RTD("tos.rtd",,AU$2,"."&amp;$A$43&amp;$AU$1&amp;"C"&amp;$A68)="N/A",0,RTD("tos.rtd",,AU$2,"."&amp;$A$43&amp;$AU$1&amp;"C"&amp;$A68))</f>
        <v>482</v>
      </c>
      <c r="AV68" s="7">
        <f>-IF(RTD("tos.rtd",,AV$2,"."&amp;$A$43&amp;$AU$1&amp;"P"&amp;$A68)="N/A",0,RTD("tos.rtd",,AV$2,"."&amp;$A$43&amp;$AU$1&amp;"P"&amp;$A68))</f>
        <v>-1769</v>
      </c>
      <c r="AW68" s="6">
        <f>IF(RTD("tos.rtd",,AW$2,"."&amp;$A$43&amp;$AW$1&amp;"C"&amp;$A68)="N/A",0,RTD("tos.rtd",,AW$2,"."&amp;$A$43&amp;$AW$1&amp;"C"&amp;$A68))</f>
        <v>33</v>
      </c>
      <c r="AX68" s="7">
        <f>-IF(RTD("tos.rtd",,AX$2,"."&amp;$A$43&amp;$AW$1&amp;"P"&amp;$A68)="N/A",0,RTD("tos.rtd",,AX$2,"."&amp;$A$43&amp;$AW$1&amp;"P"&amp;$A68))</f>
        <v>-196</v>
      </c>
      <c r="AY68" s="7">
        <f t="shared" si="371"/>
        <v>-3913</v>
      </c>
      <c r="AZ68" s="8">
        <f t="shared" si="243"/>
        <v>479</v>
      </c>
      <c r="BA68" s="6">
        <f>IF(RTD("tos.rtd",,BA$43,"."&amp;$A$43&amp;$AS$42&amp;"C"&amp;$A68)="N/A",0,RTD("tos.rtd",,BA$43,"."&amp;$A$43&amp;$AS$42&amp;"C"&amp;$A68))</f>
        <v>24647</v>
      </c>
      <c r="BB68" s="7">
        <f>-IF(RTD("tos.rtd",,BB$43,"."&amp;$A$43&amp;$AS$42&amp;"P"&amp;$A68)="N/A",0,RTD("tos.rtd",,BB$43,"."&amp;$A$43&amp;$AS$42&amp;"P"&amp;$A68))</f>
        <v>-112256</v>
      </c>
      <c r="BC68" s="6">
        <f>IF(RTD("tos.rtd",,BC$2,"."&amp;$A$43&amp;$AU$1&amp;"C"&amp;$A68)="N/A",0,RTD("tos.rtd",,BC$2,"."&amp;$A$43&amp;$AU$1&amp;"C"&amp;$A68))</f>
        <v>1428</v>
      </c>
      <c r="BD68" s="7">
        <f>-IF(RTD("tos.rtd",,BD$2,"."&amp;$A$43&amp;$AU$1&amp;"P"&amp;$A68)="N/A",0,RTD("tos.rtd",,BD$2,"."&amp;$A$43&amp;$AU$1&amp;"P"&amp;$A68))</f>
        <v>-4283</v>
      </c>
      <c r="BE68" s="6">
        <f>IF(RTD("tos.rtd",,BE$2,"."&amp;$A$43&amp;$AW$1&amp;"C"&amp;$A68)="N/A",0,RTD("tos.rtd",,BE$2,"."&amp;$A$43&amp;$AW$1&amp;"C"&amp;$A68))</f>
        <v>150</v>
      </c>
      <c r="BF68" s="7">
        <f>-IF(RTD("tos.rtd",,BF$2,"."&amp;$A$43&amp;$AW$1&amp;"P"&amp;$A68)="N/A",0,RTD("tos.rtd",,BF$2,"."&amp;$A$43&amp;$AW$1&amp;"P"&amp;$A68))</f>
        <v>-517</v>
      </c>
      <c r="BG68" s="32">
        <f ca="1">+Hoja2!Y69</f>
        <v>-12811</v>
      </c>
      <c r="BH68" s="7">
        <f t="shared" ca="1" si="275"/>
        <v>-103642</v>
      </c>
      <c r="BI68" s="8" t="str">
        <f t="shared" ca="1" si="291"/>
        <v/>
      </c>
      <c r="BJ68" s="83">
        <f ca="1">IF($BP$1=1,DX68,IF(RTD("tos.rtd",,BJ$43,"."&amp;$A$43&amp;$AS$42&amp;"C"&amp;$A68)="N/A",0,RTD("tos.rtd",,BJ$43,"."&amp;$A$43&amp;$AS$42&amp;"C"&amp;$A68)))</f>
        <v>9.3862231564166843E-2</v>
      </c>
      <c r="BK68" s="83">
        <f ca="1">IF($BP$1=1,DY68,-IF(RTD("tos.rtd",,BK$43,"."&amp;$A$43&amp;$AS$42&amp;"P"&amp;$A68)="N/A",0,RTD("tos.rtd",,BK$43,"."&amp;$A$43&amp;$AS$42&amp;"P"&amp;$A68)))</f>
        <v>-8.7346731015255891E-2</v>
      </c>
      <c r="BL68" s="83">
        <f ca="1">IF($BP$1=1,DZ68,IF(RTD("tos.rtd",,BL$2,"."&amp;$A$43&amp;$AU$1&amp;"C"&amp;$A68)="N/A",0,RTD("tos.rtd",,BL$2,"."&amp;$A$43&amp;$AU$1&amp;"C"&amp;$A68)))</f>
        <v>2.5433580243535821E-2</v>
      </c>
      <c r="BM68" s="83">
        <f ca="1">IF($BP$1=1,EA68,-IF(RTD("tos.rtd",,BM$2,"."&amp;$A$43&amp;$AU$1&amp;"P"&amp;$A68)="N/A",0,RTD("tos.rtd",,BM$2,"."&amp;$A$43&amp;$AU$1&amp;"P"&amp;$A68)))</f>
        <v>-2.6042050408490412E-2</v>
      </c>
      <c r="BN68" s="83">
        <f ca="1">IF($BP$1=1,EB68,IF(RTD("tos.rtd",,BN$2,"."&amp;$A$43&amp;$AW$1&amp;"C"&amp;$A68)="N/A",0,RTD("tos.rtd",,BN$2,"."&amp;$A$43&amp;$AW$1&amp;"C"&amp;$A68)))</f>
        <v>2.8706389885604387E-2</v>
      </c>
      <c r="BO68" s="83">
        <f ca="1">IF($BP$1=1,EC68,-IF(RTD("tos.rtd",,BO$2,"."&amp;$A$43&amp;$AW$1&amp;"P"&amp;$A68)="N/A",0,RTD("tos.rtd",,BO$2,"."&amp;$A$43&amp;$AW$1&amp;"P"&amp;$A68)))</f>
        <v>-2.9066597310279638E-2</v>
      </c>
      <c r="BQ68" s="83">
        <f t="shared" ca="1" si="372"/>
        <v>-49644346.763596132</v>
      </c>
      <c r="BR68" s="3" t="str">
        <f t="shared" ca="1" si="277"/>
        <v/>
      </c>
      <c r="BS68" s="83">
        <f t="shared" ca="1" si="373"/>
        <v>-7839098.8964052675</v>
      </c>
      <c r="BT68" s="3" t="str">
        <f t="shared" ca="1" si="279"/>
        <v/>
      </c>
      <c r="BU68" s="83">
        <f t="shared" ca="1" si="374"/>
        <v>-1101282.4020305548</v>
      </c>
      <c r="BV68" s="83"/>
      <c r="BX68" s="83">
        <f t="shared" ca="1" si="375"/>
        <v>-1737053621.4554648</v>
      </c>
      <c r="BY68" s="83" t="str">
        <f t="shared" ca="1" si="292"/>
        <v/>
      </c>
      <c r="BZ68" s="83">
        <f t="shared" ca="1" si="376"/>
        <v>-17440379.198133893</v>
      </c>
      <c r="CA68" s="83" t="str">
        <f t="shared" ca="1" si="292"/>
        <v/>
      </c>
      <c r="CB68" s="83">
        <f t="shared" ca="1" si="377"/>
        <v>-2485896.7673512297</v>
      </c>
      <c r="CC68" s="83" t="str">
        <f t="shared" ca="1" si="292"/>
        <v/>
      </c>
      <c r="CD68" s="83">
        <f>IF(RTD("tos.rtd",,CD$43,"."&amp;$A$43&amp;$AS$42&amp;"C"&amp;$A68)="N/A",0,RTD("tos.rtd",,CD$43,"."&amp;$A$43&amp;$AS$42&amp;"C"&amp;$A68))</f>
        <v>0.97</v>
      </c>
      <c r="CE68" s="83">
        <f>-IF(RTD("tos.rtd",,CE$43,"."&amp;$A$43&amp;$AS$42&amp;"P"&amp;$A68)="N/A",0,RTD("tos.rtd",,CE$43,"."&amp;$A$43&amp;$AS$42&amp;"P"&amp;$A68))</f>
        <v>0.01</v>
      </c>
      <c r="CF68" s="83">
        <f>IF(RTD("tos.rtd",,CF$2,"."&amp;$A$43&amp;$AU$1&amp;"C"&amp;$A68)="N/A",0,RTD("tos.rtd",,CF$2,"."&amp;$A$43&amp;$AU$1&amp;"C"&amp;$A68))</f>
        <v>0.59</v>
      </c>
      <c r="CG68" s="83">
        <f>-IF(RTD("tos.rtd",,CG$2,"."&amp;$A$43&amp;$AU$1&amp;"P"&amp;$A68)="N/A",0,RTD("tos.rtd",,CG$2,"."&amp;$A$43&amp;$AU$1&amp;"P"&amp;$A68))</f>
        <v>0.41</v>
      </c>
      <c r="CH68" s="83">
        <f>IF(RTD("tos.rtd",,CH$2,"."&amp;$A$43&amp;$AW$1&amp;"C"&amp;$A68)="N/A",0,RTD("tos.rtd",,CH$2,"."&amp;$A$43&amp;$AW$1&amp;"C"&amp;$A68))</f>
        <v>0.56999999999999995</v>
      </c>
      <c r="CI68" s="83">
        <f>-IF(RTD("tos.rtd",,CI$2,"."&amp;$A$43&amp;$AW$1&amp;"P"&amp;$A68)="N/A",0,RTD("tos.rtd",,CI$2,"."&amp;$A$43&amp;$AW$1&amp;"P"&amp;$A68))</f>
        <v>0.43</v>
      </c>
      <c r="CK68" s="83">
        <f t="shared" si="378"/>
        <v>12609</v>
      </c>
      <c r="CL68" s="83"/>
      <c r="CM68" s="83">
        <f t="shared" si="379"/>
        <v>-44091</v>
      </c>
      <c r="CN68" s="83"/>
      <c r="CO68" s="83">
        <f t="shared" si="380"/>
        <v>-6547</v>
      </c>
      <c r="CP68" s="83">
        <f t="shared" si="381"/>
        <v>-38029</v>
      </c>
      <c r="CQ68" s="83">
        <f t="shared" si="382"/>
        <v>-87609</v>
      </c>
      <c r="CR68" s="83"/>
      <c r="CS68" s="83">
        <f t="shared" si="383"/>
        <v>-2855</v>
      </c>
      <c r="CT68" s="83"/>
      <c r="CU68" s="83">
        <f t="shared" si="384"/>
        <v>-367</v>
      </c>
      <c r="CV68" s="83"/>
      <c r="CW68" s="83">
        <f t="shared" ca="1" si="385"/>
        <v>-58584728.062031955</v>
      </c>
      <c r="CY68" s="83">
        <f t="shared" ca="1" si="386"/>
        <v>-1756979897.4209499</v>
      </c>
      <c r="CZ68" s="70" t="str">
        <f t="shared" ca="1" si="293"/>
        <v/>
      </c>
      <c r="DA68" s="83">
        <f>IF(RTD("tos.rtd",,DA$43,"."&amp;$A$43&amp;$AS$42&amp;"C"&amp;$A68)="N/A",0,RTD("tos.rtd",,DA$43,"."&amp;$A$43&amp;$AS$42&amp;"C"&amp;$A68))</f>
        <v>2.35</v>
      </c>
      <c r="DB68" s="83">
        <f>IF(RTD("tos.rtd",,DB$43,"."&amp;$A$43&amp;$AS$42&amp;"P"&amp;$A68)="N/A",0,RTD("tos.rtd",,DB$43,"."&amp;$A$43&amp;$AS$42&amp;"P"&amp;$A68))</f>
        <v>0.01</v>
      </c>
      <c r="DC68" s="83">
        <f>IF(RTD("tos.rtd",,DC$43,"."&amp;$A$43&amp;$AS$42&amp;"C"&amp;$A68)="N/A",0,RTD("tos.rtd",,DC$43,"."&amp;$A$43&amp;$AS$42&amp;"C"&amp;$A68))</f>
        <v>2.7</v>
      </c>
      <c r="DD68" s="83">
        <f>IF(RTD("tos.rtd",,DD$43,"."&amp;$A$43&amp;$AS$42&amp;"P"&amp;$A68)="N/A",0,RTD("tos.rtd",,DD$43,"."&amp;$A$43&amp;$AS$42&amp;"P"&amp;$A68))</f>
        <v>0.01</v>
      </c>
      <c r="DE68" s="83">
        <f>IF(RTD("tos.rtd",,DE$43,"."&amp;$A$43&amp;$AS$42&amp;"C"&amp;$A68)="N/A",0,RTD("tos.rtd",,DE$43,"."&amp;$A$43&amp;$AS$42&amp;"C"&amp;$A68))</f>
        <v>2.37</v>
      </c>
      <c r="DF68" s="83">
        <f>IF(RTD("tos.rtd",,DF$43,"."&amp;$A$43&amp;$AS$42&amp;"P"&amp;$A68)="N/A",0,RTD("tos.rtd",,DF$43,"."&amp;$A$43&amp;$AS$42&amp;"P"&amp;$A68))</f>
        <v>0</v>
      </c>
      <c r="DG68" s="86">
        <f t="shared" si="287"/>
        <v>-2.5199999999999818</v>
      </c>
      <c r="DH68" s="83">
        <f t="shared" si="387"/>
        <v>0</v>
      </c>
      <c r="DI68" s="83">
        <f t="shared" si="388"/>
        <v>0</v>
      </c>
      <c r="DJ68" s="83">
        <f t="shared" si="389"/>
        <v>0</v>
      </c>
      <c r="DK68" s="83">
        <f t="shared" si="255"/>
        <v>0</v>
      </c>
      <c r="DL68" s="83">
        <f t="shared" si="256"/>
        <v>0</v>
      </c>
      <c r="DM68" s="83">
        <f t="shared" si="257"/>
        <v>0</v>
      </c>
      <c r="DN68" s="64" t="str">
        <f t="shared" si="258"/>
        <v>UNKNOWN</v>
      </c>
      <c r="DO68" s="64" t="str">
        <f t="shared" si="259"/>
        <v>UNKNOWN</v>
      </c>
      <c r="DP68" s="83">
        <f t="shared" si="260"/>
        <v>0</v>
      </c>
      <c r="DQ68" s="83">
        <f t="shared" si="261"/>
        <v>0</v>
      </c>
      <c r="DR68" s="83">
        <f t="shared" ca="1" si="262"/>
        <v>0</v>
      </c>
      <c r="DS68" s="83">
        <f t="shared" si="263"/>
        <v>0</v>
      </c>
      <c r="DT68" s="83">
        <f t="shared" si="288"/>
        <v>0</v>
      </c>
      <c r="DU68" s="83">
        <f t="shared" si="289"/>
        <v>0</v>
      </c>
      <c r="DV68" s="83">
        <f t="shared" si="264"/>
        <v>-5929</v>
      </c>
      <c r="DW68" s="83">
        <f t="shared" si="265"/>
        <v>-9501</v>
      </c>
      <c r="DX68" s="83">
        <f t="shared" ca="1" si="390"/>
        <v>9.3862231564166843E-2</v>
      </c>
      <c r="DY68" s="83">
        <f t="shared" ca="1" si="391"/>
        <v>-8.7346731015255891E-2</v>
      </c>
      <c r="DZ68" s="83">
        <f t="shared" ca="1" si="392"/>
        <v>2.5433580243535821E-2</v>
      </c>
      <c r="EA68" s="83">
        <f t="shared" ca="1" si="393"/>
        <v>-2.6042050408490412E-2</v>
      </c>
      <c r="EB68" s="83">
        <f t="shared" ca="1" si="394"/>
        <v>2.8706389885604387E-2</v>
      </c>
      <c r="EC68" s="83">
        <f t="shared" ca="1" si="395"/>
        <v>-2.9066597310279638E-2</v>
      </c>
      <c r="EE68" s="84">
        <f t="shared" si="396"/>
        <v>0.36080000000000001</v>
      </c>
      <c r="EF68" s="84">
        <f t="shared" si="397"/>
        <v>0.31109999999999999</v>
      </c>
      <c r="EG68" s="84">
        <f t="shared" si="398"/>
        <v>0.29820000000000002</v>
      </c>
      <c r="EH68" s="84">
        <f t="shared" si="399"/>
        <v>0.29099999999999998</v>
      </c>
      <c r="EI68" s="84">
        <f t="shared" si="400"/>
        <v>0.26300000000000001</v>
      </c>
      <c r="EJ68" s="84">
        <f t="shared" si="401"/>
        <v>0.2596</v>
      </c>
      <c r="EL68" s="83" t="str">
        <f>RTD("tos.rtd",,EL$43,"."&amp;$A$43&amp;$AS$42&amp;"C"&amp;$A68)</f>
        <v>36.08%</v>
      </c>
      <c r="EM68" s="83" t="str">
        <f>RTD("tos.rtd",,EM$43,"."&amp;$A$43&amp;$AS$42&amp;"P"&amp;$A68)</f>
        <v>31.11%</v>
      </c>
      <c r="EN68" s="83" t="str">
        <f>RTD("tos.rtd",,EN$2,"."&amp;$A$43&amp;$AU$1&amp;"C"&amp;$A68)</f>
        <v>29.82%</v>
      </c>
      <c r="EO68" s="83" t="str">
        <f>RTD("tos.rtd",,EO$2,"."&amp;$A$43&amp;$AU$1&amp;"P"&amp;$A68)</f>
        <v>29.10%</v>
      </c>
      <c r="EP68" s="83" t="str">
        <f>RTD("tos.rtd",,EP$2,"."&amp;$A$43&amp;$AW$1&amp;"C"&amp;$A68)</f>
        <v>26.30%</v>
      </c>
      <c r="EQ68" s="83" t="str">
        <f>RTD("tos.rtd",,EQ$2,"."&amp;$A$43&amp;$AW$1&amp;"P"&amp;$A68)</f>
        <v>25.96%</v>
      </c>
      <c r="ES68" s="63" t="str">
        <f t="shared" si="272"/>
        <v>479,-15430.00</v>
      </c>
      <c r="ET68" s="64" t="str">
        <f t="shared" ca="1" si="273"/>
        <v>479,-1756979.90</v>
      </c>
      <c r="EU68" s="68">
        <v>562.51</v>
      </c>
      <c r="EV68" s="68" t="s">
        <v>563</v>
      </c>
      <c r="EW68" s="68">
        <v>483.95</v>
      </c>
      <c r="EX68" s="68" t="s">
        <v>564</v>
      </c>
      <c r="EY68" s="68">
        <v>5638.75</v>
      </c>
      <c r="EZ68" s="68" t="s">
        <v>565</v>
      </c>
      <c r="FA68" s="68">
        <v>19877.5</v>
      </c>
      <c r="FB68" s="68" t="s">
        <v>566</v>
      </c>
      <c r="FC68" s="68" t="s">
        <v>567</v>
      </c>
      <c r="FD68" s="68" t="s">
        <v>568</v>
      </c>
      <c r="FE68" s="68" t="s">
        <v>569</v>
      </c>
      <c r="FF68" s="68" t="s">
        <v>570</v>
      </c>
    </row>
    <row r="69" spans="1:162" ht="13.5" thickBot="1" x14ac:dyDescent="0.25">
      <c r="A69" s="2">
        <f t="shared" si="290"/>
        <v>478</v>
      </c>
      <c r="B69" s="3">
        <f t="shared" si="367"/>
        <v>1824</v>
      </c>
      <c r="C69" s="3">
        <f t="shared" si="240"/>
        <v>1692</v>
      </c>
      <c r="D69" s="3">
        <f t="shared" si="368"/>
        <v>1011</v>
      </c>
      <c r="E69" s="3">
        <f t="shared" si="369"/>
        <v>4527</v>
      </c>
      <c r="F69" s="4">
        <f t="shared" si="370"/>
        <v>19734.177188901813</v>
      </c>
      <c r="AM69" s="1">
        <v>-290</v>
      </c>
      <c r="AN69" s="1">
        <v>16274</v>
      </c>
      <c r="AO69" s="1">
        <v>478</v>
      </c>
      <c r="AP69" s="1">
        <v>9426</v>
      </c>
      <c r="AQ69" s="1">
        <v>-112119</v>
      </c>
      <c r="AS69" s="6">
        <f>IF(RTD("tos.rtd",,AS$43,"."&amp;$A$43&amp;$AS$42&amp;"C"&amp;$A69)="N/A",0,RTD("tos.rtd",,AS$43,"."&amp;$A$43&amp;$AS$42&amp;"C"&amp;$A69))</f>
        <v>220</v>
      </c>
      <c r="AT69" s="7">
        <f>-IF(RTD("tos.rtd",,AT$43,"."&amp;$A$43&amp;$AS$42&amp;"P"&amp;$A69)="N/A",0,RTD("tos.rtd",,AT$43,"."&amp;$A$43&amp;$AS$42&amp;"P"&amp;$A69))</f>
        <v>-1604</v>
      </c>
      <c r="AU69" s="6">
        <f>IF(RTD("tos.rtd",,AU$2,"."&amp;$A$43&amp;$AU$1&amp;"C"&amp;$A69)="N/A",0,RTD("tos.rtd",,AU$2,"."&amp;$A$43&amp;$AU$1&amp;"C"&amp;$A69))</f>
        <v>646</v>
      </c>
      <c r="AV69" s="7">
        <f>-IF(RTD("tos.rtd",,AV$2,"."&amp;$A$43&amp;$AU$1&amp;"P"&amp;$A69)="N/A",0,RTD("tos.rtd",,AV$2,"."&amp;$A$43&amp;$AU$1&amp;"P"&amp;$A69))</f>
        <v>-1046</v>
      </c>
      <c r="AW69" s="6">
        <f>IF(RTD("tos.rtd",,AW$2,"."&amp;$A$43&amp;$AW$1&amp;"C"&amp;$A69)="N/A",0,RTD("tos.rtd",,AW$2,"."&amp;$A$43&amp;$AW$1&amp;"C"&amp;$A69))</f>
        <v>500</v>
      </c>
      <c r="AX69" s="7">
        <f>-IF(RTD("tos.rtd",,AX$2,"."&amp;$A$43&amp;$AW$1&amp;"P"&amp;$A69)="N/A",0,RTD("tos.rtd",,AX$2,"."&amp;$A$43&amp;$AW$1&amp;"P"&amp;$A69))</f>
        <v>-511</v>
      </c>
      <c r="AY69" s="7">
        <f t="shared" si="371"/>
        <v>-1795</v>
      </c>
      <c r="AZ69" s="8">
        <f t="shared" si="243"/>
        <v>478</v>
      </c>
      <c r="BA69" s="6">
        <f>IF(RTD("tos.rtd",,BA$43,"."&amp;$A$43&amp;$AS$42&amp;"C"&amp;$A69)="N/A",0,RTD("tos.rtd",,BA$43,"."&amp;$A$43&amp;$AS$42&amp;"C"&amp;$A69))</f>
        <v>9426</v>
      </c>
      <c r="BB69" s="7">
        <f>-IF(RTD("tos.rtd",,BB$43,"."&amp;$A$43&amp;$AS$42&amp;"P"&amp;$A69)="N/A",0,RTD("tos.rtd",,BB$43,"."&amp;$A$43&amp;$AS$42&amp;"P"&amp;$A69))</f>
        <v>-112119</v>
      </c>
      <c r="BC69" s="6">
        <f>IF(RTD("tos.rtd",,BC$2,"."&amp;$A$43&amp;$AU$1&amp;"C"&amp;$A69)="N/A",0,RTD("tos.rtd",,BC$2,"."&amp;$A$43&amp;$AU$1&amp;"C"&amp;$A69))</f>
        <v>842</v>
      </c>
      <c r="BD69" s="7">
        <f>-IF(RTD("tos.rtd",,BD$2,"."&amp;$A$43&amp;$AU$1&amp;"P"&amp;$A69)="N/A",0,RTD("tos.rtd",,BD$2,"."&amp;$A$43&amp;$AU$1&amp;"P"&amp;$A69))</f>
        <v>-6142</v>
      </c>
      <c r="BE69" s="6">
        <f>IF(RTD("tos.rtd",,BE$2,"."&amp;$A$43&amp;$AW$1&amp;"C"&amp;$A69)="N/A",0,RTD("tos.rtd",,BE$2,"."&amp;$A$43&amp;$AW$1&amp;"C"&amp;$A69))</f>
        <v>101</v>
      </c>
      <c r="BF69" s="7">
        <f>-IF(RTD("tos.rtd",,BF$2,"."&amp;$A$43&amp;$AW$1&amp;"P"&amp;$A69)="N/A",0,RTD("tos.rtd",,BF$2,"."&amp;$A$43&amp;$AW$1&amp;"P"&amp;$A69))</f>
        <v>-530</v>
      </c>
      <c r="BG69" s="32">
        <f ca="1">+Hoja2!Y70</f>
        <v>-13146</v>
      </c>
      <c r="BH69" s="7">
        <f t="shared" ca="1" si="275"/>
        <v>-121568</v>
      </c>
      <c r="BI69" s="8" t="str">
        <f t="shared" ca="1" si="291"/>
        <v/>
      </c>
      <c r="BJ69" s="83">
        <f ca="1">IF($BP$1=1,DX69,IF(RTD("tos.rtd",,BJ$43,"."&amp;$A$43&amp;$AS$42&amp;"C"&amp;$A69)="N/A",0,RTD("tos.rtd",,BJ$43,"."&amp;$A$43&amp;$AS$42&amp;"C"&amp;$A69)))</f>
        <v>1.9092034752469362E-2</v>
      </c>
      <c r="BK69" s="83">
        <f ca="1">IF($BP$1=1,DY69,-IF(RTD("tos.rtd",,BK$43,"."&amp;$A$43&amp;$AS$42&amp;"P"&amp;$A69)="N/A",0,RTD("tos.rtd",,BK$43,"."&amp;$A$43&amp;$AS$42&amp;"P"&amp;$A69)))</f>
        <v>-6.0316530749474691E-2</v>
      </c>
      <c r="BL69" s="83">
        <f ca="1">IF($BP$1=1,DZ69,IF(RTD("tos.rtd",,BL$2,"."&amp;$A$43&amp;$AU$1&amp;"C"&amp;$A69)="N/A",0,RTD("tos.rtd",,BL$2,"."&amp;$A$43&amp;$AU$1&amp;"C"&amp;$A69)))</f>
        <v>2.487680861134706E-2</v>
      </c>
      <c r="BM69" s="83">
        <f ca="1">IF($BP$1=1,EA69,-IF(RTD("tos.rtd",,BM$2,"."&amp;$A$43&amp;$AU$1&amp;"P"&amp;$A69)="N/A",0,RTD("tos.rtd",,BM$2,"."&amp;$A$43&amp;$AU$1&amp;"P"&amp;$A69)))</f>
        <v>-2.5458484736633712E-2</v>
      </c>
      <c r="BN69" s="83">
        <f ca="1">IF($BP$1=1,EB69,IF(RTD("tos.rtd",,BN$2,"."&amp;$A$43&amp;$AW$1&amp;"C"&amp;$A69)="N/A",0,RTD("tos.rtd",,BN$2,"."&amp;$A$43&amp;$AW$1&amp;"C"&amp;$A69)))</f>
        <v>2.7915053587735075E-2</v>
      </c>
      <c r="BO69" s="83">
        <f ca="1">IF($BP$1=1,EC69,-IF(RTD("tos.rtd",,BO$2,"."&amp;$A$43&amp;$AW$1&amp;"P"&amp;$A69)="N/A",0,RTD("tos.rtd",,BO$2,"."&amp;$A$43&amp;$AW$1&amp;"P"&amp;$A69)))</f>
        <v>-2.8279128516570627E-2</v>
      </c>
      <c r="BQ69" s="83">
        <f t="shared" ca="1" si="372"/>
        <v>-21458195.639194932</v>
      </c>
      <c r="BR69" s="3" t="str">
        <f t="shared" ca="1" si="277"/>
        <v/>
      </c>
      <c r="BS69" s="83">
        <f t="shared" ca="1" si="373"/>
        <v>-2448262.0144247841</v>
      </c>
      <c r="BT69" s="3" t="str">
        <f t="shared" ca="1" si="279"/>
        <v/>
      </c>
      <c r="BU69" s="83">
        <f t="shared" ca="1" si="374"/>
        <v>-114332.73740641726</v>
      </c>
      <c r="BV69" s="83"/>
      <c r="BX69" s="83">
        <f t="shared" ca="1" si="375"/>
        <v>-1526267250.2317867</v>
      </c>
      <c r="BY69" s="83" t="str">
        <f t="shared" ca="1" si="292"/>
        <v/>
      </c>
      <c r="BZ69" s="83">
        <f t="shared" ca="1" si="376"/>
        <v>-31398625.547502477</v>
      </c>
      <c r="CA69" s="83" t="str">
        <f t="shared" ca="1" si="292"/>
        <v/>
      </c>
      <c r="CB69" s="83">
        <f t="shared" ca="1" si="377"/>
        <v>-2821410.8935806528</v>
      </c>
      <c r="CC69" s="83" t="str">
        <f t="shared" ca="1" si="292"/>
        <v/>
      </c>
      <c r="CD69" s="83">
        <f>IF(RTD("tos.rtd",,CD$43,"."&amp;$A$43&amp;$AS$42&amp;"C"&amp;$A69)="N/A",0,RTD("tos.rtd",,CD$43,"."&amp;$A$43&amp;$AS$42&amp;"C"&amp;$A69))</f>
        <v>1</v>
      </c>
      <c r="CE69" s="83">
        <f>-IF(RTD("tos.rtd",,CE$43,"."&amp;$A$43&amp;$AS$42&amp;"P"&amp;$A69)="N/A",0,RTD("tos.rtd",,CE$43,"."&amp;$A$43&amp;$AS$42&amp;"P"&amp;$A69))</f>
        <v>0.01</v>
      </c>
      <c r="CF69" s="83">
        <f>IF(RTD("tos.rtd",,CF$2,"."&amp;$A$43&amp;$AU$1&amp;"C"&amp;$A69)="N/A",0,RTD("tos.rtd",,CF$2,"."&amp;$A$43&amp;$AU$1&amp;"C"&amp;$A69))</f>
        <v>0.62</v>
      </c>
      <c r="CG69" s="83">
        <f>-IF(RTD("tos.rtd",,CG$2,"."&amp;$A$43&amp;$AU$1&amp;"P"&amp;$A69)="N/A",0,RTD("tos.rtd",,CG$2,"."&amp;$A$43&amp;$AU$1&amp;"P"&amp;$A69))</f>
        <v>0.38</v>
      </c>
      <c r="CH69" s="83">
        <f>IF(RTD("tos.rtd",,CH$2,"."&amp;$A$43&amp;$AW$1&amp;"C"&amp;$A69)="N/A",0,RTD("tos.rtd",,CH$2,"."&amp;$A$43&amp;$AW$1&amp;"C"&amp;$A69))</f>
        <v>0.57999999999999996</v>
      </c>
      <c r="CI69" s="83">
        <f>-IF(RTD("tos.rtd",,CI$2,"."&amp;$A$43&amp;$AW$1&amp;"P"&amp;$A69)="N/A",0,RTD("tos.rtd",,CI$2,"."&amp;$A$43&amp;$AW$1&amp;"P"&amp;$A69))</f>
        <v>0.42</v>
      </c>
      <c r="CK69" s="83">
        <f t="shared" si="378"/>
        <v>20396</v>
      </c>
      <c r="CL69" s="83"/>
      <c r="CM69" s="83">
        <f t="shared" si="379"/>
        <v>304</v>
      </c>
      <c r="CN69" s="83"/>
      <c r="CO69" s="83">
        <f t="shared" si="380"/>
        <v>7538</v>
      </c>
      <c r="CP69" s="83">
        <f t="shared" si="381"/>
        <v>28238</v>
      </c>
      <c r="CQ69" s="83">
        <f t="shared" si="382"/>
        <v>-102693</v>
      </c>
      <c r="CR69" s="83"/>
      <c r="CS69" s="83">
        <f t="shared" si="383"/>
        <v>-5300</v>
      </c>
      <c r="CT69" s="83"/>
      <c r="CU69" s="83">
        <f t="shared" si="384"/>
        <v>-429</v>
      </c>
      <c r="CV69" s="83"/>
      <c r="CW69" s="83">
        <f t="shared" ca="1" si="385"/>
        <v>-24020790.391026132</v>
      </c>
      <c r="CY69" s="83">
        <f t="shared" ca="1" si="386"/>
        <v>-1560487286.6728699</v>
      </c>
      <c r="CZ69" s="70" t="str">
        <f t="shared" ca="1" si="293"/>
        <v/>
      </c>
      <c r="DA69" s="83">
        <f>IF(RTD("tos.rtd",,DA$43,"."&amp;$A$43&amp;$AS$42&amp;"C"&amp;$A69)="N/A",0,RTD("tos.rtd",,DA$43,"."&amp;$A$43&amp;$AS$42&amp;"C"&amp;$A69))</f>
        <v>3.46</v>
      </c>
      <c r="DB69" s="83">
        <f>IF(RTD("tos.rtd",,DB$43,"."&amp;$A$43&amp;$AS$42&amp;"P"&amp;$A69)="N/A",0,RTD("tos.rtd",,DB$43,"."&amp;$A$43&amp;$AS$42&amp;"P"&amp;$A69))</f>
        <v>0.01</v>
      </c>
      <c r="DC69" s="83">
        <f>IF(RTD("tos.rtd",,DC$43,"."&amp;$A$43&amp;$AS$42&amp;"C"&amp;$A69)="N/A",0,RTD("tos.rtd",,DC$43,"."&amp;$A$43&amp;$AS$42&amp;"C"&amp;$A69))</f>
        <v>3.62</v>
      </c>
      <c r="DD69" s="83">
        <f>IF(RTD("tos.rtd",,DD$43,"."&amp;$A$43&amp;$AS$42&amp;"P"&amp;$A69)="N/A",0,RTD("tos.rtd",,DD$43,"."&amp;$A$43&amp;$AS$42&amp;"P"&amp;$A69))</f>
        <v>0.01</v>
      </c>
      <c r="DE69" s="83">
        <f>IF(RTD("tos.rtd",,DE$43,"."&amp;$A$43&amp;$AS$42&amp;"C"&amp;$A69)="N/A",0,RTD("tos.rtd",,DE$43,"."&amp;$A$43&amp;$AS$42&amp;"C"&amp;$A69))</f>
        <v>3.36</v>
      </c>
      <c r="DF69" s="83">
        <f>IF(RTD("tos.rtd",,DF$43,"."&amp;$A$43&amp;$AS$42&amp;"P"&amp;$A69)="N/A",0,RTD("tos.rtd",,DF$43,"."&amp;$A$43&amp;$AS$42&amp;"P"&amp;$A69))</f>
        <v>0</v>
      </c>
      <c r="DG69" s="86">
        <f t="shared" si="287"/>
        <v>-3.5199999999999818</v>
      </c>
      <c r="DH69" s="83">
        <f t="shared" si="387"/>
        <v>0</v>
      </c>
      <c r="DI69" s="83">
        <f t="shared" si="388"/>
        <v>0</v>
      </c>
      <c r="DJ69" s="83">
        <f t="shared" si="389"/>
        <v>0</v>
      </c>
      <c r="DK69" s="83">
        <f t="shared" si="255"/>
        <v>0</v>
      </c>
      <c r="DL69" s="83">
        <f t="shared" si="256"/>
        <v>0</v>
      </c>
      <c r="DM69" s="83">
        <f t="shared" si="257"/>
        <v>0</v>
      </c>
      <c r="DN69" s="64" t="str">
        <f t="shared" si="258"/>
        <v>UNKNOWN</v>
      </c>
      <c r="DO69" s="64" t="str">
        <f t="shared" si="259"/>
        <v>UNKNOWN</v>
      </c>
      <c r="DP69" s="83">
        <f t="shared" si="260"/>
        <v>0</v>
      </c>
      <c r="DQ69" s="83">
        <f t="shared" si="261"/>
        <v>0</v>
      </c>
      <c r="DR69" s="83">
        <f t="shared" ca="1" si="262"/>
        <v>0</v>
      </c>
      <c r="DS69" s="83">
        <f t="shared" si="263"/>
        <v>0</v>
      </c>
      <c r="DT69" s="83">
        <f t="shared" si="288"/>
        <v>0</v>
      </c>
      <c r="DU69" s="83">
        <f t="shared" si="289"/>
        <v>0</v>
      </c>
      <c r="DV69" s="83">
        <f t="shared" si="264"/>
        <v>-290</v>
      </c>
      <c r="DW69" s="83">
        <f t="shared" si="265"/>
        <v>16274</v>
      </c>
      <c r="DX69" s="83">
        <f t="shared" ca="1" si="390"/>
        <v>1.9092034752469362E-2</v>
      </c>
      <c r="DY69" s="83">
        <f t="shared" ca="1" si="391"/>
        <v>-6.0316530749474691E-2</v>
      </c>
      <c r="DZ69" s="83">
        <f t="shared" ca="1" si="392"/>
        <v>2.487680861134706E-2</v>
      </c>
      <c r="EA69" s="83">
        <f t="shared" ca="1" si="393"/>
        <v>-2.5458484736633712E-2</v>
      </c>
      <c r="EB69" s="83">
        <f t="shared" ca="1" si="394"/>
        <v>2.7915053587735075E-2</v>
      </c>
      <c r="EC69" s="83">
        <f t="shared" ca="1" si="395"/>
        <v>-2.8279128516570627E-2</v>
      </c>
      <c r="EE69" s="84">
        <f t="shared" si="396"/>
        <v>0.25</v>
      </c>
      <c r="EF69" s="84">
        <f t="shared" si="397"/>
        <v>0.41639999999999999</v>
      </c>
      <c r="EG69" s="84">
        <f t="shared" si="398"/>
        <v>0.30049999999999999</v>
      </c>
      <c r="EH69" s="84">
        <f t="shared" si="399"/>
        <v>0.29320000000000002</v>
      </c>
      <c r="EI69" s="84">
        <f t="shared" si="400"/>
        <v>0.2656</v>
      </c>
      <c r="EJ69" s="84">
        <f t="shared" si="401"/>
        <v>0.26190000000000002</v>
      </c>
      <c r="EL69" s="83" t="str">
        <f>RTD("tos.rtd",,EL$43,"."&amp;$A$43&amp;$AS$42&amp;"C"&amp;$A69)</f>
        <v>--</v>
      </c>
      <c r="EM69" s="83" t="str">
        <f>RTD("tos.rtd",,EM$43,"."&amp;$A$43&amp;$AS$42&amp;"P"&amp;$A69)</f>
        <v>41.64%</v>
      </c>
      <c r="EN69" s="83" t="str">
        <f>RTD("tos.rtd",,EN$2,"."&amp;$A$43&amp;$AU$1&amp;"C"&amp;$A69)</f>
        <v>30.05%</v>
      </c>
      <c r="EO69" s="83" t="str">
        <f>RTD("tos.rtd",,EO$2,"."&amp;$A$43&amp;$AU$1&amp;"P"&amp;$A69)</f>
        <v>29.32%</v>
      </c>
      <c r="EP69" s="83" t="str">
        <f>RTD("tos.rtd",,EP$2,"."&amp;$A$43&amp;$AW$1&amp;"C"&amp;$A69)</f>
        <v>26.56%</v>
      </c>
      <c r="EQ69" s="83" t="str">
        <f>RTD("tos.rtd",,EQ$2,"."&amp;$A$43&amp;$AW$1&amp;"P"&amp;$A69)</f>
        <v>26.19%</v>
      </c>
      <c r="ES69" s="63" t="str">
        <f t="shared" si="272"/>
        <v>478,15984.00</v>
      </c>
      <c r="ET69" s="64" t="str">
        <f t="shared" ca="1" si="273"/>
        <v>478,-1560487.29</v>
      </c>
      <c r="EU69" s="68">
        <v>562.49</v>
      </c>
      <c r="EV69" s="68" t="s">
        <v>571</v>
      </c>
      <c r="EW69" s="68">
        <v>483.92</v>
      </c>
      <c r="EX69" s="68" t="s">
        <v>572</v>
      </c>
      <c r="EY69" s="68">
        <v>5638.5</v>
      </c>
      <c r="EZ69" s="68" t="s">
        <v>573</v>
      </c>
      <c r="FA69" s="68">
        <v>19877.5</v>
      </c>
      <c r="FB69" s="68" t="s">
        <v>574</v>
      </c>
      <c r="FC69" s="68" t="s">
        <v>575</v>
      </c>
      <c r="FD69" s="68" t="s">
        <v>576</v>
      </c>
      <c r="FE69" s="68" t="s">
        <v>577</v>
      </c>
      <c r="FF69" s="68" t="s">
        <v>578</v>
      </c>
    </row>
    <row r="70" spans="1:162" ht="13.5" thickBot="1" x14ac:dyDescent="0.25">
      <c r="A70" s="2">
        <f t="shared" si="290"/>
        <v>477</v>
      </c>
      <c r="B70" s="3">
        <f t="shared" si="239"/>
        <v>1899</v>
      </c>
      <c r="C70" s="3">
        <f t="shared" si="240"/>
        <v>1902</v>
      </c>
      <c r="D70" s="3">
        <f t="shared" si="241"/>
        <v>65</v>
      </c>
      <c r="E70" s="3">
        <f t="shared" si="242"/>
        <v>3866</v>
      </c>
      <c r="F70" s="4">
        <f t="shared" si="294"/>
        <v>19692.892299385283</v>
      </c>
      <c r="AM70" s="1">
        <v>-1233</v>
      </c>
      <c r="AN70" s="1">
        <v>-17091</v>
      </c>
      <c r="AO70" s="1">
        <v>477</v>
      </c>
      <c r="AP70" s="1">
        <v>3444</v>
      </c>
      <c r="AQ70" s="1">
        <v>-64422</v>
      </c>
      <c r="AS70" s="6">
        <f>IF(RTD("tos.rtd",,AS$43,"."&amp;$A$43&amp;$AS$42&amp;"C"&amp;$A70)="N/A",0,RTD("tos.rtd",,AS$43,"."&amp;$A$43&amp;$AS$42&amp;"C"&amp;$A70))</f>
        <v>130</v>
      </c>
      <c r="AT70" s="7">
        <f>-IF(RTD("tos.rtd",,AT$43,"."&amp;$A$43&amp;$AS$42&amp;"P"&amp;$A70)="N/A",0,RTD("tos.rtd",,AT$43,"."&amp;$A$43&amp;$AS$42&amp;"P"&amp;$A70))</f>
        <v>-1769</v>
      </c>
      <c r="AU70" s="6">
        <f>IF(RTD("tos.rtd",,AU$2,"."&amp;$A$43&amp;$AU$1&amp;"C"&amp;$A70)="N/A",0,RTD("tos.rtd",,AU$2,"."&amp;$A$43&amp;$AU$1&amp;"C"&amp;$A70))</f>
        <v>844</v>
      </c>
      <c r="AV70" s="7">
        <f>-IF(RTD("tos.rtd",,AV$2,"."&amp;$A$43&amp;$AU$1&amp;"P"&amp;$A70)="N/A",0,RTD("tos.rtd",,AV$2,"."&amp;$A$43&amp;$AU$1&amp;"P"&amp;$A70))</f>
        <v>-1058</v>
      </c>
      <c r="AW70" s="6">
        <f>IF(RTD("tos.rtd",,AW$2,"."&amp;$A$43&amp;$AW$1&amp;"C"&amp;$A70)="N/A",0,RTD("tos.rtd",,AW$2,"."&amp;$A$43&amp;$AW$1&amp;"C"&amp;$A70))</f>
        <v>1</v>
      </c>
      <c r="AX70" s="7">
        <f>-IF(RTD("tos.rtd",,AX$2,"."&amp;$A$43&amp;$AW$1&amp;"P"&amp;$A70)="N/A",0,RTD("tos.rtd",,AX$2,"."&amp;$A$43&amp;$AW$1&amp;"P"&amp;$A70))</f>
        <v>-64</v>
      </c>
      <c r="AY70" s="7">
        <f t="shared" si="274"/>
        <v>-1916</v>
      </c>
      <c r="AZ70" s="8">
        <f t="shared" si="243"/>
        <v>477</v>
      </c>
      <c r="BA70" s="6">
        <f>IF(RTD("tos.rtd",,BA$43,"."&amp;$A$43&amp;$AS$42&amp;"C"&amp;$A70)="N/A",0,RTD("tos.rtd",,BA$43,"."&amp;$A$43&amp;$AS$42&amp;"C"&amp;$A70))</f>
        <v>3444</v>
      </c>
      <c r="BB70" s="7">
        <f>-IF(RTD("tos.rtd",,BB$43,"."&amp;$A$43&amp;$AS$42&amp;"P"&amp;$A70)="N/A",0,RTD("tos.rtd",,BB$43,"."&amp;$A$43&amp;$AS$42&amp;"P"&amp;$A70))</f>
        <v>-64422</v>
      </c>
      <c r="BC70" s="6">
        <f>IF(RTD("tos.rtd",,BC$2,"."&amp;$A$43&amp;$AU$1&amp;"C"&amp;$A70)="N/A",0,RTD("tos.rtd",,BC$2,"."&amp;$A$43&amp;$AU$1&amp;"C"&amp;$A70))</f>
        <v>291</v>
      </c>
      <c r="BD70" s="7">
        <f>-IF(RTD("tos.rtd",,BD$2,"."&amp;$A$43&amp;$AU$1&amp;"P"&amp;$A70)="N/A",0,RTD("tos.rtd",,BD$2,"."&amp;$A$43&amp;$AU$1&amp;"P"&amp;$A70))</f>
        <v>-2665</v>
      </c>
      <c r="BE70" s="6">
        <f>IF(RTD("tos.rtd",,BE$2,"."&amp;$A$43&amp;$AW$1&amp;"C"&amp;$A70)="N/A",0,RTD("tos.rtd",,BE$2,"."&amp;$A$43&amp;$AW$1&amp;"C"&amp;$A70))</f>
        <v>56</v>
      </c>
      <c r="BF70" s="7">
        <f>-IF(RTD("tos.rtd",,BF$2,"."&amp;$A$43&amp;$AW$1&amp;"P"&amp;$A70)="N/A",0,RTD("tos.rtd",,BF$2,"."&amp;$A$43&amp;$AW$1&amp;"P"&amp;$A70))</f>
        <v>-758</v>
      </c>
      <c r="BG70" s="32">
        <f ca="1">+Hoja2!Y71</f>
        <v>-14936</v>
      </c>
      <c r="BH70" s="7">
        <f t="shared" ca="1" si="275"/>
        <v>-78990</v>
      </c>
      <c r="BI70" s="8" t="str">
        <f t="shared" ca="1" si="291"/>
        <v/>
      </c>
      <c r="BJ70" s="83">
        <f ca="1">IF($BP$1=1,DX70,IF(RTD("tos.rtd",,BJ$43,"."&amp;$A$43&amp;$AS$42&amp;"C"&amp;$A70)="N/A",0,RTD("tos.rtd",,BJ$43,"."&amp;$A$43&amp;$AS$42&amp;"C"&amp;$A70)))</f>
        <v>4.8432594631831111E-2</v>
      </c>
      <c r="BK70" s="83">
        <f ca="1">IF($BP$1=1,DY70,-IF(RTD("tos.rtd",,BK$43,"."&amp;$A$43&amp;$AS$42&amp;"P"&amp;$A70)="N/A",0,RTD("tos.rtd",,BK$43,"."&amp;$A$43&amp;$AS$42&amp;"P"&amp;$A70)))</f>
        <v>-4.5557980955077161E-2</v>
      </c>
      <c r="BL70" s="83">
        <f ca="1">IF($BP$1=1,DZ70,IF(RTD("tos.rtd",,BL$2,"."&amp;$A$43&amp;$AU$1&amp;"C"&amp;$A70)="N/A",0,RTD("tos.rtd",,BL$2,"."&amp;$A$43&amp;$AU$1&amp;"C"&amp;$A70)))</f>
        <v>2.4183820977684352E-2</v>
      </c>
      <c r="BM70" s="83">
        <f ca="1">IF($BP$1=1,EA70,-IF(RTD("tos.rtd",,BM$2,"."&amp;$A$43&amp;$AU$1&amp;"P"&amp;$A70)="N/A",0,RTD("tos.rtd",,BM$2,"."&amp;$A$43&amp;$AU$1&amp;"P"&amp;$A70)))</f>
        <v>-2.4760213377633417E-2</v>
      </c>
      <c r="BN70" s="83">
        <f ca="1">IF($BP$1=1,EB70,IF(RTD("tos.rtd",,BN$2,"."&amp;$A$43&amp;$AW$1&amp;"C"&amp;$A70)="N/A",0,RTD("tos.rtd",,BN$2,"."&amp;$A$43&amp;$AW$1&amp;"C"&amp;$A70)))</f>
        <v>2.7110486497242917E-2</v>
      </c>
      <c r="BO70" s="83">
        <f ca="1">IF($BP$1=1,EC70,-IF(RTD("tos.rtd",,BO$2,"."&amp;$A$43&amp;$AW$1&amp;"P"&amp;$A70)="N/A",0,RTD("tos.rtd",,BO$2,"."&amp;$A$43&amp;$AW$1&amp;"P"&amp;$A70)))</f>
        <v>-2.7408204506942688E-2</v>
      </c>
      <c r="BQ70" s="83">
        <f t="shared" ca="1" si="276"/>
        <v>-17226343.593797397</v>
      </c>
      <c r="BR70" s="3" t="str">
        <f t="shared" ca="1" si="277"/>
        <v/>
      </c>
      <c r="BS70" s="83">
        <f t="shared" ca="1" si="278"/>
        <v>-1341356.1322101438</v>
      </c>
      <c r="BT70" s="3" t="str">
        <f t="shared" ca="1" si="279"/>
        <v/>
      </c>
      <c r="BU70" s="83">
        <f t="shared" ca="1" si="280"/>
        <v>-400428.21409030678</v>
      </c>
      <c r="BV70" s="83"/>
      <c r="BX70" s="83">
        <f t="shared" ca="1" si="281"/>
        <v>-641823821.3919642</v>
      </c>
      <c r="BY70" s="83" t="str">
        <f t="shared" ca="1" si="292"/>
        <v/>
      </c>
      <c r="BZ70" s="83">
        <f t="shared" ca="1" si="282"/>
        <v>-13667882.854312478</v>
      </c>
      <c r="CA70" s="83" t="str">
        <f t="shared" ca="1" si="292"/>
        <v/>
      </c>
      <c r="CB70" s="83">
        <f t="shared" ca="1" si="283"/>
        <v>-4465010.8448754642</v>
      </c>
      <c r="CC70" s="83" t="str">
        <f t="shared" ca="1" si="292"/>
        <v/>
      </c>
      <c r="CD70" s="83">
        <f>IF(RTD("tos.rtd",,CD$43,"."&amp;$A$43&amp;$AS$42&amp;"C"&amp;$A70)="N/A",0,RTD("tos.rtd",,CD$43,"."&amp;$A$43&amp;$AS$42&amp;"C"&amp;$A70))</f>
        <v>0.99</v>
      </c>
      <c r="CE70" s="83">
        <f>-IF(RTD("tos.rtd",,CE$43,"."&amp;$A$43&amp;$AS$42&amp;"P"&amp;$A70)="N/A",0,RTD("tos.rtd",,CE$43,"."&amp;$A$43&amp;$AS$42&amp;"P"&amp;$A70))</f>
        <v>0.01</v>
      </c>
      <c r="CF70" s="83">
        <f>IF(RTD("tos.rtd",,CF$2,"."&amp;$A$43&amp;$AU$1&amp;"C"&amp;$A70)="N/A",0,RTD("tos.rtd",,CF$2,"."&amp;$A$43&amp;$AU$1&amp;"C"&amp;$A70))</f>
        <v>0.64</v>
      </c>
      <c r="CG70" s="83">
        <f>-IF(RTD("tos.rtd",,CG$2,"."&amp;$A$43&amp;$AU$1&amp;"P"&amp;$A70)="N/A",0,RTD("tos.rtd",,CG$2,"."&amp;$A$43&amp;$AU$1&amp;"P"&amp;$A70))</f>
        <v>0.35</v>
      </c>
      <c r="CH70" s="83">
        <f>IF(RTD("tos.rtd",,CH$2,"."&amp;$A$43&amp;$AW$1&amp;"C"&amp;$A70)="N/A",0,RTD("tos.rtd",,CH$2,"."&amp;$A$43&amp;$AW$1&amp;"C"&amp;$A70))</f>
        <v>0.6</v>
      </c>
      <c r="CI70" s="83">
        <f>-IF(RTD("tos.rtd",,CI$2,"."&amp;$A$43&amp;$AW$1&amp;"P"&amp;$A70)="N/A",0,RTD("tos.rtd",,CI$2,"."&amp;$A$43&amp;$AW$1&amp;"P"&amp;$A70))</f>
        <v>0.4</v>
      </c>
      <c r="CK70" s="83">
        <f t="shared" si="284"/>
        <v>11100.999999999998</v>
      </c>
      <c r="CL70" s="83"/>
      <c r="CM70" s="83">
        <f t="shared" si="285"/>
        <v>16986.000000000007</v>
      </c>
      <c r="CN70" s="83"/>
      <c r="CO70" s="83">
        <f t="shared" si="286"/>
        <v>-2500</v>
      </c>
      <c r="CP70" s="83">
        <f t="shared" si="233"/>
        <v>25587.000000000007</v>
      </c>
      <c r="CQ70" s="83">
        <f t="shared" si="247"/>
        <v>-60978</v>
      </c>
      <c r="CR70" s="83"/>
      <c r="CS70" s="83">
        <f t="shared" si="248"/>
        <v>-2374</v>
      </c>
      <c r="CT70" s="83"/>
      <c r="CU70" s="83">
        <f t="shared" si="249"/>
        <v>-702</v>
      </c>
      <c r="CV70" s="83"/>
      <c r="CW70" s="83">
        <f t="shared" ca="1" si="250"/>
        <v>-18968127.940097846</v>
      </c>
      <c r="CY70" s="83">
        <f t="shared" ca="1" si="251"/>
        <v>-659956715.09115207</v>
      </c>
      <c r="CZ70" s="70" t="str">
        <f t="shared" ca="1" si="293"/>
        <v/>
      </c>
      <c r="DA70" s="83">
        <f>IF(RTD("tos.rtd",,DA$43,"."&amp;$A$43&amp;$AS$42&amp;"C"&amp;$A70)="N/A",0,RTD("tos.rtd",,DA$43,"."&amp;$A$43&amp;$AS$42&amp;"C"&amp;$A70))</f>
        <v>4.62</v>
      </c>
      <c r="DB70" s="83">
        <f>IF(RTD("tos.rtd",,DB$43,"."&amp;$A$43&amp;$AS$42&amp;"P"&amp;$A70)="N/A",0,RTD("tos.rtd",,DB$43,"."&amp;$A$43&amp;$AS$42&amp;"P"&amp;$A70))</f>
        <v>0.01</v>
      </c>
      <c r="DC70" s="83">
        <f>IF(RTD("tos.rtd",,DC$43,"."&amp;$A$43&amp;$AS$42&amp;"C"&amp;$A70)="N/A",0,RTD("tos.rtd",,DC$43,"."&amp;$A$43&amp;$AS$42&amp;"C"&amp;$A70))</f>
        <v>4.6900000000000004</v>
      </c>
      <c r="DD70" s="83">
        <f>IF(RTD("tos.rtd",,DD$43,"."&amp;$A$43&amp;$AS$42&amp;"P"&amp;$A70)="N/A",0,RTD("tos.rtd",,DD$43,"."&amp;$A$43&amp;$AS$42&amp;"P"&amp;$A70))</f>
        <v>0.01</v>
      </c>
      <c r="DE70" s="83">
        <f>IF(RTD("tos.rtd",,DE$43,"."&amp;$A$43&amp;$AS$42&amp;"C"&amp;$A70)="N/A",0,RTD("tos.rtd",,DE$43,"."&amp;$A$43&amp;$AS$42&amp;"C"&amp;$A70))</f>
        <v>4.37</v>
      </c>
      <c r="DF70" s="83">
        <f>IF(RTD("tos.rtd",,DF$43,"."&amp;$A$43&amp;$AS$42&amp;"P"&amp;$A70)="N/A",0,RTD("tos.rtd",,DF$43,"."&amp;$A$43&amp;$AS$42&amp;"P"&amp;$A70))</f>
        <v>0</v>
      </c>
      <c r="DG70" s="86">
        <f t="shared" si="287"/>
        <v>-4.5199999999999818</v>
      </c>
      <c r="DH70" s="83">
        <f t="shared" si="252"/>
        <v>0</v>
      </c>
      <c r="DI70" s="83">
        <f t="shared" si="253"/>
        <v>0</v>
      </c>
      <c r="DJ70" s="83">
        <f t="shared" si="254"/>
        <v>0</v>
      </c>
      <c r="DK70" s="83">
        <f t="shared" si="255"/>
        <v>0</v>
      </c>
      <c r="DL70" s="83">
        <f t="shared" si="256"/>
        <v>0</v>
      </c>
      <c r="DM70" s="83">
        <f t="shared" si="257"/>
        <v>0</v>
      </c>
      <c r="DN70" s="64" t="str">
        <f t="shared" si="258"/>
        <v>UNKNOWN</v>
      </c>
      <c r="DO70" s="64" t="str">
        <f t="shared" si="259"/>
        <v>UNKNOWN</v>
      </c>
      <c r="DP70" s="83">
        <f t="shared" si="260"/>
        <v>0</v>
      </c>
      <c r="DQ70" s="83">
        <f t="shared" si="261"/>
        <v>0</v>
      </c>
      <c r="DR70" s="83">
        <f t="shared" ca="1" si="262"/>
        <v>0</v>
      </c>
      <c r="DS70" s="83">
        <f t="shared" si="263"/>
        <v>0</v>
      </c>
      <c r="DT70" s="83">
        <f t="shared" si="288"/>
        <v>0</v>
      </c>
      <c r="DU70" s="83">
        <f t="shared" si="289"/>
        <v>0</v>
      </c>
      <c r="DV70" s="83">
        <f t="shared" si="264"/>
        <v>-1233</v>
      </c>
      <c r="DW70" s="83">
        <f t="shared" si="265"/>
        <v>-17091</v>
      </c>
      <c r="DX70" s="83">
        <f t="shared" ref="DX70:DX79" ca="1" si="402">(EXP(-POWER((LN($A$44/$A70)+($EC$1+POWER($EE70,2)/2)*($EM$1/$DY$1))/($EE70*SQRT($EM$1/$DY$1)),2)/2)/SQRT(2*PI())/($A$44*$EE70*SQRT($EM$1/$DY$1)))</f>
        <v>4.8432594631831111E-2</v>
      </c>
      <c r="DY70" s="83">
        <f t="shared" ref="DY70:DY79" ca="1" si="403">-(EXP(-POWER((LN($A$44/$A70)+($EC$1+POWER($EF70,2)/2)*($EM$1/$DY$1))/($EF70*SQRT($EM$1/$DY$1)),2)/2)/SQRT(2*PI())/($A$44*$EF70*SQRT($EM$1/$DY$1)))</f>
        <v>-4.5557980955077161E-2</v>
      </c>
      <c r="DZ70" s="83">
        <f t="shared" ref="DZ70:DZ79" ca="1" si="404">(EXP(-POWER((LN($A$44/$A70)+($EC$1+POWER($EG70,2)/2)*($EO$1/$DY$1))/($EG70*SQRT($EO$1/$DY$1)),2)/2)/SQRT(2*PI())/($A$44*$EG70*SQRT($EO$1/$DY$1)))</f>
        <v>2.4183820977684352E-2</v>
      </c>
      <c r="EA70" s="83">
        <f t="shared" ref="EA70:EA79" ca="1" si="405">-(EXP(-POWER((LN($A$44/$A70)+($EC$1+POWER($EH70,2)/2)*($EO$1/$DY$1))/($EH70*SQRT($EO$1/$DY$1)),2)/2)/SQRT(2*PI())/($A$44*$EH70*SQRT($EO$1/$DY$1)))</f>
        <v>-2.4760213377633417E-2</v>
      </c>
      <c r="EB70" s="83">
        <f t="shared" ref="EB70:EB79" ca="1" si="406">(EXP(-POWER((LN($A$44/$A70)+($EC$1+POWER($EI70,2)/2)*($EO$1/$DY$1))/($EI70*SQRT($EO$1/$DY$1)),2)/2)/SQRT(2*PI())/($A$44*$EI70*SQRT($EO$1/$DY$1)))</f>
        <v>2.7110486497242917E-2</v>
      </c>
      <c r="EC70" s="83">
        <f t="shared" ref="EC70:EC79" ca="1" si="407">-(EXP(-POWER((LN($A$44/$A70)+($EC$1+POWER($EJ70,2)/2)*($EO$1/$DY$1))/($EJ70*SQRT($EO$1/$DY$1)),2)/2)/SQRT(2*PI())/($A$44*$EJ70*SQRT($EO$1/$DY$1)))</f>
        <v>-2.7408204506942688E-2</v>
      </c>
      <c r="EE70" s="84">
        <f t="shared" si="266"/>
        <v>0.55740000000000001</v>
      </c>
      <c r="EF70" s="84">
        <f t="shared" si="267"/>
        <v>0.51890000000000003</v>
      </c>
      <c r="EG70" s="84">
        <f t="shared" si="268"/>
        <v>0.30359999999999998</v>
      </c>
      <c r="EH70" s="84">
        <f t="shared" si="269"/>
        <v>0.29580000000000001</v>
      </c>
      <c r="EI70" s="84">
        <f t="shared" si="270"/>
        <v>0.26719999999999999</v>
      </c>
      <c r="EJ70" s="84">
        <f t="shared" si="271"/>
        <v>0.26390000000000002</v>
      </c>
      <c r="EL70" s="83" t="str">
        <f>RTD("tos.rtd",,EL$43,"."&amp;$A$43&amp;$AS$42&amp;"C"&amp;$A70)</f>
        <v>55.74%</v>
      </c>
      <c r="EM70" s="83" t="str">
        <f>RTD("tos.rtd",,EM$43,"."&amp;$A$43&amp;$AS$42&amp;"P"&amp;$A70)</f>
        <v>51.89%</v>
      </c>
      <c r="EN70" s="83" t="str">
        <f>RTD("tos.rtd",,EN$2,"."&amp;$A$43&amp;$AU$1&amp;"C"&amp;$A70)</f>
        <v>30.36%</v>
      </c>
      <c r="EO70" s="83" t="str">
        <f>RTD("tos.rtd",,EO$2,"."&amp;$A$43&amp;$AU$1&amp;"P"&amp;$A70)</f>
        <v>29.58%</v>
      </c>
      <c r="EP70" s="83" t="str">
        <f>RTD("tos.rtd",,EP$2,"."&amp;$A$43&amp;$AW$1&amp;"C"&amp;$A70)</f>
        <v>26.72%</v>
      </c>
      <c r="EQ70" s="83" t="str">
        <f>RTD("tos.rtd",,EQ$2,"."&amp;$A$43&amp;$AW$1&amp;"P"&amp;$A70)</f>
        <v>26.39%</v>
      </c>
      <c r="ES70" s="63" t="str">
        <f t="shared" si="272"/>
        <v>477,-18324.00</v>
      </c>
      <c r="ET70" s="64" t="str">
        <f t="shared" ca="1" si="273"/>
        <v>477,-659956.72</v>
      </c>
      <c r="EU70" s="68">
        <v>562.49</v>
      </c>
      <c r="EV70" s="68" t="s">
        <v>579</v>
      </c>
      <c r="EW70" s="68">
        <v>483.92</v>
      </c>
      <c r="EX70" s="68" t="s">
        <v>580</v>
      </c>
      <c r="EY70" s="68">
        <v>5638.25</v>
      </c>
      <c r="EZ70" s="68" t="s">
        <v>581</v>
      </c>
      <c r="FA70" s="68">
        <v>19877.5</v>
      </c>
      <c r="FB70" s="68" t="s">
        <v>582</v>
      </c>
      <c r="FC70" s="68" t="s">
        <v>583</v>
      </c>
      <c r="FD70" s="68" t="s">
        <v>584</v>
      </c>
      <c r="FE70" s="68" t="s">
        <v>585</v>
      </c>
      <c r="FF70" s="68" t="s">
        <v>586</v>
      </c>
    </row>
    <row r="71" spans="1:162" ht="13.5" thickBot="1" x14ac:dyDescent="0.25">
      <c r="A71" s="2">
        <f t="shared" si="290"/>
        <v>476</v>
      </c>
      <c r="B71" s="3">
        <f t="shared" si="239"/>
        <v>1952</v>
      </c>
      <c r="C71" s="3">
        <f t="shared" si="240"/>
        <v>1893</v>
      </c>
      <c r="D71" s="3">
        <f t="shared" si="241"/>
        <v>106</v>
      </c>
      <c r="E71" s="3">
        <f t="shared" si="242"/>
        <v>3951</v>
      </c>
      <c r="F71" s="4">
        <f t="shared" si="294"/>
        <v>19651.60740986875</v>
      </c>
      <c r="AM71" s="1">
        <v>-76</v>
      </c>
      <c r="AN71" s="1">
        <v>-6209</v>
      </c>
      <c r="AO71" s="1">
        <v>476</v>
      </c>
      <c r="AP71" s="1">
        <v>962</v>
      </c>
      <c r="AQ71" s="1">
        <v>-45726</v>
      </c>
      <c r="AS71" s="6">
        <f>IF(RTD("tos.rtd",,AS$43,"."&amp;$A$43&amp;$AS$42&amp;"C"&amp;$A71)="N/A",0,RTD("tos.rtd",,AS$43,"."&amp;$A$43&amp;$AS$42&amp;"C"&amp;$A71))</f>
        <v>193</v>
      </c>
      <c r="AT71" s="7">
        <f>-IF(RTD("tos.rtd",,AT$43,"."&amp;$A$43&amp;$AS$42&amp;"P"&amp;$A71)="N/A",0,RTD("tos.rtd",,AT$43,"."&amp;$A$43&amp;$AS$42&amp;"P"&amp;$A71))</f>
        <v>-1759</v>
      </c>
      <c r="AU71" s="6">
        <f>IF(RTD("tos.rtd",,AU$2,"."&amp;$A$43&amp;$AU$1&amp;"C"&amp;$A71)="N/A",0,RTD("tos.rtd",,AU$2,"."&amp;$A$43&amp;$AU$1&amp;"C"&amp;$A71))</f>
        <v>749</v>
      </c>
      <c r="AV71" s="7">
        <f>-IF(RTD("tos.rtd",,AV$2,"."&amp;$A$43&amp;$AU$1&amp;"P"&amp;$A71)="N/A",0,RTD("tos.rtd",,AV$2,"."&amp;$A$43&amp;$AU$1&amp;"P"&amp;$A71))</f>
        <v>-1144</v>
      </c>
      <c r="AW71" s="6">
        <f>IF(RTD("tos.rtd",,AW$2,"."&amp;$A$43&amp;$AW$1&amp;"C"&amp;$A71)="N/A",0,RTD("tos.rtd",,AW$2,"."&amp;$A$43&amp;$AW$1&amp;"C"&amp;$A71))</f>
        <v>1</v>
      </c>
      <c r="AX71" s="7">
        <f>-IF(RTD("tos.rtd",,AX$2,"."&amp;$A$43&amp;$AW$1&amp;"P"&amp;$A71)="N/A",0,RTD("tos.rtd",,AX$2,"."&amp;$A$43&amp;$AW$1&amp;"P"&amp;$A71))</f>
        <v>-105</v>
      </c>
      <c r="AY71" s="7">
        <f t="shared" si="274"/>
        <v>-2065</v>
      </c>
      <c r="AZ71" s="8">
        <f t="shared" si="243"/>
        <v>476</v>
      </c>
      <c r="BA71" s="6">
        <f>IF(RTD("tos.rtd",,BA$43,"."&amp;$A$43&amp;$AS$42&amp;"C"&amp;$A71)="N/A",0,RTD("tos.rtd",,BA$43,"."&amp;$A$43&amp;$AS$42&amp;"C"&amp;$A71))</f>
        <v>962</v>
      </c>
      <c r="BB71" s="7">
        <f>-IF(RTD("tos.rtd",,BB$43,"."&amp;$A$43&amp;$AS$42&amp;"P"&amp;$A71)="N/A",0,RTD("tos.rtd",,BB$43,"."&amp;$A$43&amp;$AS$42&amp;"P"&amp;$A71))</f>
        <v>-45726</v>
      </c>
      <c r="BC71" s="6">
        <f>IF(RTD("tos.rtd",,BC$2,"."&amp;$A$43&amp;$AU$1&amp;"C"&amp;$A71)="N/A",0,RTD("tos.rtd",,BC$2,"."&amp;$A$43&amp;$AU$1&amp;"C"&amp;$A71))</f>
        <v>196</v>
      </c>
      <c r="BD71" s="7">
        <f>-IF(RTD("tos.rtd",,BD$2,"."&amp;$A$43&amp;$AU$1&amp;"P"&amp;$A71)="N/A",0,RTD("tos.rtd",,BD$2,"."&amp;$A$43&amp;$AU$1&amp;"P"&amp;$A71))</f>
        <v>-2142</v>
      </c>
      <c r="BE71" s="6">
        <f>IF(RTD("tos.rtd",,BE$2,"."&amp;$A$43&amp;$AW$1&amp;"C"&amp;$A71)="N/A",0,RTD("tos.rtd",,BE$2,"."&amp;$A$43&amp;$AW$1&amp;"C"&amp;$A71))</f>
        <v>122</v>
      </c>
      <c r="BF71" s="7">
        <f>-IF(RTD("tos.rtd",,BF$2,"."&amp;$A$43&amp;$AW$1&amp;"P"&amp;$A71)="N/A",0,RTD("tos.rtd",,BF$2,"."&amp;$A$43&amp;$AW$1&amp;"P"&amp;$A71))</f>
        <v>-558</v>
      </c>
      <c r="BG71" s="32">
        <f ca="1">+Hoja2!Y72</f>
        <v>-8540</v>
      </c>
      <c r="BH71" s="7">
        <f t="shared" ca="1" si="275"/>
        <v>-55686</v>
      </c>
      <c r="BI71" s="8" t="str">
        <f t="shared" ca="1" si="291"/>
        <v/>
      </c>
      <c r="BJ71" s="83">
        <f ca="1">IF($BP$1=1,DX71,IF(RTD("tos.rtd",,BJ$43,"."&amp;$A$43&amp;$AS$42&amp;"C"&amp;$A71)="N/A",0,RTD("tos.rtd",,BJ$43,"."&amp;$A$43&amp;$AS$42&amp;"C"&amp;$A71)))</f>
        <v>3.8735069597734421E-2</v>
      </c>
      <c r="BK71" s="83">
        <f ca="1">IF($BP$1=1,DY71,-IF(RTD("tos.rtd",,BK$43,"."&amp;$A$43&amp;$AS$42&amp;"P"&amp;$A71)="N/A",0,RTD("tos.rtd",,BK$43,"."&amp;$A$43&amp;$AS$42&amp;"P"&amp;$A71)))</f>
        <v>-3.6324565022679854E-2</v>
      </c>
      <c r="BL71" s="83">
        <f ca="1">IF($BP$1=1,DZ71,IF(RTD("tos.rtd",,BL$2,"."&amp;$A$43&amp;$AU$1&amp;"C"&amp;$A71)="N/A",0,RTD("tos.rtd",,BL$2,"."&amp;$A$43&amp;$AU$1&amp;"C"&amp;$A71)))</f>
        <v>2.3478686193455875E-2</v>
      </c>
      <c r="BM71" s="83">
        <f ca="1">IF($BP$1=1,EA71,-IF(RTD("tos.rtd",,BM$2,"."&amp;$A$43&amp;$AU$1&amp;"P"&amp;$A71)="N/A",0,RTD("tos.rtd",,BM$2,"."&amp;$A$43&amp;$AU$1&amp;"P"&amp;$A71)))</f>
        <v>-2.4007481289757812E-2</v>
      </c>
      <c r="BN71" s="83">
        <f ca="1">IF($BP$1=1,EB71,IF(RTD("tos.rtd",,BN$2,"."&amp;$A$43&amp;$AW$1&amp;"C"&amp;$A71)="N/A",0,RTD("tos.rtd",,BN$2,"."&amp;$A$43&amp;$AW$1&amp;"C"&amp;$A71)))</f>
        <v>2.5995402841290354E-2</v>
      </c>
      <c r="BO71" s="83">
        <f ca="1">IF($BP$1=1,EC71,-IF(RTD("tos.rtd",,BO$2,"."&amp;$A$43&amp;$AW$1&amp;"P"&amp;$A71)="N/A",0,RTD("tos.rtd",,BO$2,"."&amp;$A$43&amp;$AW$1&amp;"P"&amp;$A71)))</f>
        <v>-2.6422470065183359E-2</v>
      </c>
      <c r="BQ71" s="83">
        <f t="shared" ca="1" si="276"/>
        <v>-13081404.164185459</v>
      </c>
      <c r="BR71" s="3" t="str">
        <f t="shared" ca="1" si="277"/>
        <v/>
      </c>
      <c r="BS71" s="83">
        <f t="shared" ca="1" si="278"/>
        <v>-2290565.1097942689</v>
      </c>
      <c r="BT71" s="3" t="str">
        <f t="shared" ca="1" si="279"/>
        <v/>
      </c>
      <c r="BU71" s="83">
        <f t="shared" ca="1" si="280"/>
        <v>-637239.81750404288</v>
      </c>
      <c r="BV71" s="83"/>
      <c r="BX71" s="83">
        <f t="shared" ca="1" si="281"/>
        <v>-376476762.70782816</v>
      </c>
      <c r="BY71" s="83" t="str">
        <f t="shared" ca="1" si="292"/>
        <v/>
      </c>
      <c r="BZ71" s="83">
        <f t="shared" ca="1" si="282"/>
        <v>-10856266.575383104</v>
      </c>
      <c r="CA71" s="83" t="str">
        <f t="shared" ca="1" si="292"/>
        <v/>
      </c>
      <c r="CB71" s="83">
        <f t="shared" ca="1" si="283"/>
        <v>-2683170.7596581671</v>
      </c>
      <c r="CC71" s="83" t="str">
        <f t="shared" ca="1" si="292"/>
        <v/>
      </c>
      <c r="CD71" s="83">
        <f>IF(RTD("tos.rtd",,CD$43,"."&amp;$A$43&amp;$AS$42&amp;"C"&amp;$A71)="N/A",0,RTD("tos.rtd",,CD$43,"."&amp;$A$43&amp;$AS$42&amp;"C"&amp;$A71))</f>
        <v>0.99</v>
      </c>
      <c r="CE71" s="83">
        <f>-IF(RTD("tos.rtd",,CE$43,"."&amp;$A$43&amp;$AS$42&amp;"P"&amp;$A71)="N/A",0,RTD("tos.rtd",,CE$43,"."&amp;$A$43&amp;$AS$42&amp;"P"&amp;$A71))</f>
        <v>0.01</v>
      </c>
      <c r="CF71" s="83">
        <f>IF(RTD("tos.rtd",,CF$2,"."&amp;$A$43&amp;$AU$1&amp;"C"&amp;$A71)="N/A",0,RTD("tos.rtd",,CF$2,"."&amp;$A$43&amp;$AU$1&amp;"C"&amp;$A71))</f>
        <v>0.67</v>
      </c>
      <c r="CG71" s="83">
        <f>-IF(RTD("tos.rtd",,CG$2,"."&amp;$A$43&amp;$AU$1&amp;"P"&amp;$A71)="N/A",0,RTD("tos.rtd",,CG$2,"."&amp;$A$43&amp;$AU$1&amp;"P"&amp;$A71))</f>
        <v>0.33</v>
      </c>
      <c r="CH71" s="83">
        <f>IF(RTD("tos.rtd",,CH$2,"."&amp;$A$43&amp;$AW$1&amp;"C"&amp;$A71)="N/A",0,RTD("tos.rtd",,CH$2,"."&amp;$A$43&amp;$AW$1&amp;"C"&amp;$A71))</f>
        <v>0.62</v>
      </c>
      <c r="CI71" s="83">
        <f>-IF(RTD("tos.rtd",,CI$2,"."&amp;$A$43&amp;$AW$1&amp;"P"&amp;$A71)="N/A",0,RTD("tos.rtd",,CI$2,"."&amp;$A$43&amp;$AW$1&amp;"P"&amp;$A71))</f>
        <v>0.38</v>
      </c>
      <c r="CK71" s="83">
        <f t="shared" si="284"/>
        <v>17348</v>
      </c>
      <c r="CL71" s="83"/>
      <c r="CM71" s="83">
        <f t="shared" si="285"/>
        <v>12431</v>
      </c>
      <c r="CN71" s="83"/>
      <c r="CO71" s="83">
        <f t="shared" si="286"/>
        <v>-3928</v>
      </c>
      <c r="CP71" s="83">
        <f t="shared" si="233"/>
        <v>25851</v>
      </c>
      <c r="CQ71" s="83">
        <f t="shared" si="247"/>
        <v>-44764</v>
      </c>
      <c r="CR71" s="83"/>
      <c r="CS71" s="83">
        <f t="shared" si="248"/>
        <v>-1946</v>
      </c>
      <c r="CT71" s="83"/>
      <c r="CU71" s="83">
        <f t="shared" si="249"/>
        <v>-436</v>
      </c>
      <c r="CV71" s="83"/>
      <c r="CW71" s="83">
        <f t="shared" ca="1" si="250"/>
        <v>-16009209.09148377</v>
      </c>
      <c r="CY71" s="83">
        <f t="shared" ca="1" si="251"/>
        <v>-390016200.04286945</v>
      </c>
      <c r="CZ71" s="70" t="str">
        <f t="shared" ca="1" si="293"/>
        <v/>
      </c>
      <c r="DA71" s="83">
        <f>IF(RTD("tos.rtd",,DA$43,"."&amp;$A$43&amp;$AS$42&amp;"C"&amp;$A71)="N/A",0,RTD("tos.rtd",,DA$43,"."&amp;$A$43&amp;$AS$42&amp;"C"&amp;$A71))</f>
        <v>5.51</v>
      </c>
      <c r="DB71" s="83">
        <f>IF(RTD("tos.rtd",,DB$43,"."&amp;$A$43&amp;$AS$42&amp;"P"&amp;$A71)="N/A",0,RTD("tos.rtd",,DB$43,"."&amp;$A$43&amp;$AS$42&amp;"P"&amp;$A71))</f>
        <v>0.01</v>
      </c>
      <c r="DC71" s="83">
        <f>IF(RTD("tos.rtd",,DC$43,"."&amp;$A$43&amp;$AS$42&amp;"C"&amp;$A71)="N/A",0,RTD("tos.rtd",,DC$43,"."&amp;$A$43&amp;$AS$42&amp;"C"&amp;$A71))</f>
        <v>5.7</v>
      </c>
      <c r="DD71" s="83">
        <f>IF(RTD("tos.rtd",,DD$43,"."&amp;$A$43&amp;$AS$42&amp;"P"&amp;$A71)="N/A",0,RTD("tos.rtd",,DD$43,"."&amp;$A$43&amp;$AS$42&amp;"P"&amp;$A71))</f>
        <v>0.01</v>
      </c>
      <c r="DE71" s="83">
        <f>IF(RTD("tos.rtd",,DE$43,"."&amp;$A$43&amp;$AS$42&amp;"C"&amp;$A71)="N/A",0,RTD("tos.rtd",,DE$43,"."&amp;$A$43&amp;$AS$42&amp;"C"&amp;$A71))</f>
        <v>5.36</v>
      </c>
      <c r="DF71" s="83">
        <f>IF(RTD("tos.rtd",,DF$43,"."&amp;$A$43&amp;$AS$42&amp;"P"&amp;$A71)="N/A",0,RTD("tos.rtd",,DF$43,"."&amp;$A$43&amp;$AS$42&amp;"P"&amp;$A71))</f>
        <v>0</v>
      </c>
      <c r="DG71" s="86">
        <f t="shared" si="287"/>
        <v>-5.5199999999999818</v>
      </c>
      <c r="DH71" s="83">
        <f t="shared" si="252"/>
        <v>0</v>
      </c>
      <c r="DI71" s="83">
        <f t="shared" si="253"/>
        <v>0</v>
      </c>
      <c r="DJ71" s="83">
        <f t="shared" si="254"/>
        <v>0</v>
      </c>
      <c r="DK71" s="83">
        <f t="shared" si="255"/>
        <v>0</v>
      </c>
      <c r="DL71" s="83">
        <f t="shared" si="256"/>
        <v>0</v>
      </c>
      <c r="DM71" s="83">
        <f t="shared" si="257"/>
        <v>0</v>
      </c>
      <c r="DN71" s="64" t="str">
        <f t="shared" si="258"/>
        <v>UNKNOWN</v>
      </c>
      <c r="DO71" s="64" t="str">
        <f t="shared" si="259"/>
        <v>UNKNOWN</v>
      </c>
      <c r="DP71" s="83">
        <f t="shared" si="260"/>
        <v>0</v>
      </c>
      <c r="DQ71" s="83">
        <f t="shared" si="261"/>
        <v>0</v>
      </c>
      <c r="DR71" s="83">
        <f t="shared" ca="1" si="262"/>
        <v>0</v>
      </c>
      <c r="DS71" s="83">
        <f t="shared" si="263"/>
        <v>0</v>
      </c>
      <c r="DT71" s="83">
        <f t="shared" si="288"/>
        <v>0</v>
      </c>
      <c r="DU71" s="83">
        <f t="shared" si="289"/>
        <v>0</v>
      </c>
      <c r="DV71" s="83">
        <f t="shared" si="264"/>
        <v>-76</v>
      </c>
      <c r="DW71" s="83">
        <f t="shared" si="265"/>
        <v>-6209</v>
      </c>
      <c r="DX71" s="83">
        <f t="shared" ca="1" si="402"/>
        <v>3.8735069597734421E-2</v>
      </c>
      <c r="DY71" s="83">
        <f t="shared" ca="1" si="403"/>
        <v>-3.6324565022679854E-2</v>
      </c>
      <c r="DZ71" s="83">
        <f t="shared" ca="1" si="404"/>
        <v>2.3478686193455875E-2</v>
      </c>
      <c r="EA71" s="83">
        <f t="shared" ca="1" si="405"/>
        <v>-2.4007481289757812E-2</v>
      </c>
      <c r="EB71" s="83">
        <f t="shared" ca="1" si="406"/>
        <v>2.5995402841290354E-2</v>
      </c>
      <c r="EC71" s="83">
        <f t="shared" ca="1" si="407"/>
        <v>-2.6422470065183359E-2</v>
      </c>
      <c r="EE71" s="84">
        <f t="shared" si="266"/>
        <v>0.66259999999999997</v>
      </c>
      <c r="EF71" s="84">
        <f t="shared" si="267"/>
        <v>0.61939999999999995</v>
      </c>
      <c r="EG71" s="84">
        <f t="shared" si="268"/>
        <v>0.30599999999999999</v>
      </c>
      <c r="EH71" s="84">
        <f t="shared" si="269"/>
        <v>0.29820000000000002</v>
      </c>
      <c r="EI71" s="84">
        <f t="shared" si="270"/>
        <v>0.27139999999999997</v>
      </c>
      <c r="EJ71" s="84">
        <f t="shared" si="271"/>
        <v>0.2661</v>
      </c>
      <c r="EL71" s="83" t="str">
        <f>RTD("tos.rtd",,EL$43,"."&amp;$A$43&amp;$AS$42&amp;"C"&amp;$A71)</f>
        <v>66.26%</v>
      </c>
      <c r="EM71" s="83" t="str">
        <f>RTD("tos.rtd",,EM$43,"."&amp;$A$43&amp;$AS$42&amp;"P"&amp;$A71)</f>
        <v>61.94%</v>
      </c>
      <c r="EN71" s="83" t="str">
        <f>RTD("tos.rtd",,EN$2,"."&amp;$A$43&amp;$AU$1&amp;"C"&amp;$A71)</f>
        <v>30.60%</v>
      </c>
      <c r="EO71" s="83" t="str">
        <f>RTD("tos.rtd",,EO$2,"."&amp;$A$43&amp;$AU$1&amp;"P"&amp;$A71)</f>
        <v>29.82%</v>
      </c>
      <c r="EP71" s="83" t="str">
        <f>RTD("tos.rtd",,EP$2,"."&amp;$A$43&amp;$AW$1&amp;"C"&amp;$A71)</f>
        <v>27.14%</v>
      </c>
      <c r="EQ71" s="83" t="str">
        <f>RTD("tos.rtd",,EQ$2,"."&amp;$A$43&amp;$AW$1&amp;"P"&amp;$A71)</f>
        <v>26.61%</v>
      </c>
      <c r="ES71" s="63" t="str">
        <f t="shared" si="272"/>
        <v>476,-6285.00</v>
      </c>
      <c r="ET71" s="64" t="str">
        <f t="shared" ca="1" si="273"/>
        <v>476,-390016.20</v>
      </c>
      <c r="EU71" s="68">
        <v>562.23</v>
      </c>
      <c r="EV71" s="68" t="s">
        <v>587</v>
      </c>
      <c r="EW71" s="68">
        <v>483.7</v>
      </c>
      <c r="EX71" s="68" t="s">
        <v>588</v>
      </c>
      <c r="EY71" s="68">
        <v>5635.5</v>
      </c>
      <c r="EZ71" s="68" t="s">
        <v>589</v>
      </c>
      <c r="FA71" s="68">
        <v>19865.5</v>
      </c>
      <c r="FB71" s="68" t="s">
        <v>590</v>
      </c>
      <c r="FC71" s="68" t="s">
        <v>591</v>
      </c>
      <c r="FD71" s="68" t="s">
        <v>592</v>
      </c>
      <c r="FE71" s="68" t="s">
        <v>593</v>
      </c>
      <c r="FF71" s="68" t="s">
        <v>594</v>
      </c>
    </row>
    <row r="72" spans="1:162" ht="13.5" thickBot="1" x14ac:dyDescent="0.25">
      <c r="A72" s="2">
        <f t="shared" si="290"/>
        <v>475</v>
      </c>
      <c r="B72" s="3">
        <f t="shared" si="239"/>
        <v>5665</v>
      </c>
      <c r="C72" s="3">
        <f t="shared" ref="C72:C79" si="408">+IF($A$1="ABS",AU72-AV72,AU72+AV72)</f>
        <v>9085</v>
      </c>
      <c r="D72" s="3">
        <f t="shared" si="241"/>
        <v>48063</v>
      </c>
      <c r="E72" s="3">
        <f t="shared" si="242"/>
        <v>62813</v>
      </c>
      <c r="F72" s="4">
        <f t="shared" si="294"/>
        <v>19610.32252035222</v>
      </c>
      <c r="AM72" s="1">
        <v>-350</v>
      </c>
      <c r="AN72" s="1">
        <v>-11779</v>
      </c>
      <c r="AO72" s="1">
        <v>475</v>
      </c>
      <c r="AP72" s="1">
        <v>1481</v>
      </c>
      <c r="AQ72" s="1">
        <v>-53576</v>
      </c>
      <c r="AS72" s="6">
        <f>IF(RTD("tos.rtd",,AS$43,"."&amp;$A$43&amp;$AS$42&amp;"C"&amp;$A72)="N/A",0,RTD("tos.rtd",,AS$43,"."&amp;$A$43&amp;$AS$42&amp;"C"&amp;$A72))</f>
        <v>392</v>
      </c>
      <c r="AT72" s="7">
        <f>-IF(RTD("tos.rtd",,AT$43,"."&amp;$A$43&amp;$AS$42&amp;"P"&amp;$A72)="N/A",0,RTD("tos.rtd",,AT$43,"."&amp;$A$43&amp;$AS$42&amp;"P"&amp;$A72))</f>
        <v>-5273</v>
      </c>
      <c r="AU72" s="6">
        <f>IF(RTD("tos.rtd",,AU$2,"."&amp;$A$43&amp;$AU$1&amp;"C"&amp;$A72)="N/A",0,RTD("tos.rtd",,AU$2,"."&amp;$A$43&amp;$AU$1&amp;"C"&amp;$A72))</f>
        <v>3867</v>
      </c>
      <c r="AV72" s="7">
        <f>-IF(RTD("tos.rtd",,AV$2,"."&amp;$A$43&amp;$AU$1&amp;"P"&amp;$A72)="N/A",0,RTD("tos.rtd",,AV$2,"."&amp;$A$43&amp;$AU$1&amp;"P"&amp;$A72))</f>
        <v>-5218</v>
      </c>
      <c r="AW72" s="6">
        <f>IF(RTD("tos.rtd",,AW$2,"."&amp;$A$43&amp;$AW$1&amp;"C"&amp;$A72)="N/A",0,RTD("tos.rtd",,AW$2,"."&amp;$A$43&amp;$AW$1&amp;"C"&amp;$A72))</f>
        <v>28930</v>
      </c>
      <c r="AX72" s="7">
        <f>-IF(RTD("tos.rtd",,AX$2,"."&amp;$A$43&amp;$AW$1&amp;"P"&amp;$A72)="N/A",0,RTD("tos.rtd",,AX$2,"."&amp;$A$43&amp;$AW$1&amp;"P"&amp;$A72))</f>
        <v>-19133</v>
      </c>
      <c r="AY72" s="7">
        <f t="shared" si="274"/>
        <v>3565</v>
      </c>
      <c r="AZ72" s="8">
        <f t="shared" si="243"/>
        <v>475</v>
      </c>
      <c r="BA72" s="6">
        <f>IF(RTD("tos.rtd",,BA$43,"."&amp;$A$43&amp;$AS$42&amp;"C"&amp;$A72)="N/A",0,RTD("tos.rtd",,BA$43,"."&amp;$A$43&amp;$AS$42&amp;"C"&amp;$A72))</f>
        <v>1481</v>
      </c>
      <c r="BB72" s="7">
        <f>-IF(RTD("tos.rtd",,BB$43,"."&amp;$A$43&amp;$AS$42&amp;"P"&amp;$A72)="N/A",0,RTD("tos.rtd",,BB$43,"."&amp;$A$43&amp;$AS$42&amp;"P"&amp;$A72))</f>
        <v>-53576</v>
      </c>
      <c r="BC72" s="6">
        <f>IF(RTD("tos.rtd",,BC$2,"."&amp;$A$43&amp;$AU$1&amp;"C"&amp;$A72)="N/A",0,RTD("tos.rtd",,BC$2,"."&amp;$A$43&amp;$AU$1&amp;"C"&amp;$A72))</f>
        <v>805</v>
      </c>
      <c r="BD72" s="7">
        <f>-IF(RTD("tos.rtd",,BD$2,"."&amp;$A$43&amp;$AU$1&amp;"P"&amp;$A72)="N/A",0,RTD("tos.rtd",,BD$2,"."&amp;$A$43&amp;$AU$1&amp;"P"&amp;$A72))</f>
        <v>-11936</v>
      </c>
      <c r="BE72" s="6">
        <f>IF(RTD("tos.rtd",,BE$2,"."&amp;$A$43&amp;$AW$1&amp;"C"&amp;$A72)="N/A",0,RTD("tos.rtd",,BE$2,"."&amp;$A$43&amp;$AW$1&amp;"C"&amp;$A72))</f>
        <v>570</v>
      </c>
      <c r="BF72" s="7">
        <f>-IF(RTD("tos.rtd",,BF$2,"."&amp;$A$43&amp;$AW$1&amp;"P"&amp;$A72)="N/A",0,RTD("tos.rtd",,BF$2,"."&amp;$A$43&amp;$AW$1&amp;"P"&amp;$A72))</f>
        <v>-11734</v>
      </c>
      <c r="BG72" s="32">
        <f ca="1">+Hoja2!Y73</f>
        <v>-32174</v>
      </c>
      <c r="BH72" s="7">
        <f t="shared" ca="1" si="275"/>
        <v>-106564</v>
      </c>
      <c r="BI72" s="8" t="str">
        <f t="shared" ca="1" si="291"/>
        <v/>
      </c>
      <c r="BJ72" s="83">
        <f ca="1">IF($BP$1=1,DX72,IF(RTD("tos.rtd",,BJ$43,"."&amp;$A$43&amp;$AS$42&amp;"C"&amp;$A72)="N/A",0,RTD("tos.rtd",,BJ$43,"."&amp;$A$43&amp;$AS$42&amp;"C"&amp;$A72)))</f>
        <v>3.2912883729158041E-5</v>
      </c>
      <c r="BK72" s="83">
        <f ca="1">IF($BP$1=1,DY72,-IF(RTD("tos.rtd",,BK$43,"."&amp;$A$43&amp;$AS$42&amp;"P"&amp;$A72)="N/A",0,RTD("tos.rtd",,BK$43,"."&amp;$A$43&amp;$AS$42&amp;"P"&amp;$A72)))</f>
        <v>-3.0039538684675151E-2</v>
      </c>
      <c r="BL72" s="83">
        <f ca="1">IF($BP$1=1,DZ72,IF(RTD("tos.rtd",,BL$2,"."&amp;$A$43&amp;$AU$1&amp;"C"&amp;$A72)="N/A",0,RTD("tos.rtd",,BL$2,"."&amp;$A$43&amp;$AU$1&amp;"C"&amp;$A72)))</f>
        <v>2.2603149842216484E-2</v>
      </c>
      <c r="BM72" s="83">
        <f ca="1">IF($BP$1=1,EA72,-IF(RTD("tos.rtd",,BM$2,"."&amp;$A$43&amp;$AU$1&amp;"P"&amp;$A72)="N/A",0,RTD("tos.rtd",,BM$2,"."&amp;$A$43&amp;$AU$1&amp;"P"&amp;$A72)))</f>
        <v>-2.3195308917798883E-2</v>
      </c>
      <c r="BN72" s="83">
        <f ca="1">IF($BP$1=1,EB72,IF(RTD("tos.rtd",,BN$2,"."&amp;$A$43&amp;$AW$1&amp;"C"&amp;$A72)="N/A",0,RTD("tos.rtd",,BN$2,"."&amp;$A$43&amp;$AW$1&amp;"C"&amp;$A72)))</f>
        <v>2.4774122524225225E-2</v>
      </c>
      <c r="BO72" s="83">
        <f ca="1">IF($BP$1=1,EC72,-IF(RTD("tos.rtd",,BO$2,"."&amp;$A$43&amp;$AW$1&amp;"P"&amp;$A72)="N/A",0,RTD("tos.rtd",,BO$2,"."&amp;$A$43&amp;$AW$1&amp;"P"&amp;$A72)))</f>
        <v>-2.5373792714559376E-2</v>
      </c>
      <c r="BQ72" s="83">
        <f t="shared" ca="1" si="276"/>
        <v>-36723521.110657692</v>
      </c>
      <c r="BR72" s="3" t="str">
        <f t="shared" ca="1" si="277"/>
        <v/>
      </c>
      <c r="BS72" s="83">
        <f t="shared" ca="1" si="278"/>
        <v>-7796747.0724491328</v>
      </c>
      <c r="BT72" s="3" t="str">
        <f t="shared" ca="1" si="279"/>
        <v/>
      </c>
      <c r="BU72" s="83">
        <f t="shared" ca="1" si="280"/>
        <v>53615328.419773415</v>
      </c>
      <c r="BV72" s="83"/>
      <c r="BX72" s="83">
        <f t="shared" ca="1" si="281"/>
        <v>-373146224.5170539</v>
      </c>
      <c r="BY72" s="83" t="str">
        <f t="shared" ca="1" si="292"/>
        <v/>
      </c>
      <c r="BZ72" s="83">
        <f t="shared" ca="1" si="282"/>
        <v>-59974149.587391086</v>
      </c>
      <c r="CA72" s="83" t="str">
        <f t="shared" ca="1" si="292"/>
        <v/>
      </c>
      <c r="CB72" s="83">
        <f t="shared" ca="1" si="283"/>
        <v>-65759363.753831618</v>
      </c>
      <c r="CC72" s="83" t="str">
        <f t="shared" ca="1" si="292"/>
        <v/>
      </c>
      <c r="CD72" s="83">
        <f>IF(RTD("tos.rtd",,CD$43,"."&amp;$A$43&amp;$AS$42&amp;"C"&amp;$A72)="N/A",0,RTD("tos.rtd",,CD$43,"."&amp;$A$43&amp;$AS$42&amp;"C"&amp;$A72))</f>
        <v>1</v>
      </c>
      <c r="CE72" s="83">
        <f>-IF(RTD("tos.rtd",,CE$43,"."&amp;$A$43&amp;$AS$42&amp;"P"&amp;$A72)="N/A",0,RTD("tos.rtd",,CE$43,"."&amp;$A$43&amp;$AS$42&amp;"P"&amp;$A72))</f>
        <v>0.01</v>
      </c>
      <c r="CF72" s="83">
        <f>IF(RTD("tos.rtd",,CF$2,"."&amp;$A$43&amp;$AU$1&amp;"C"&amp;$A72)="N/A",0,RTD("tos.rtd",,CF$2,"."&amp;$A$43&amp;$AU$1&amp;"C"&amp;$A72))</f>
        <v>0.69</v>
      </c>
      <c r="CG72" s="83">
        <f>-IF(RTD("tos.rtd",,CG$2,"."&amp;$A$43&amp;$AU$1&amp;"P"&amp;$A72)="N/A",0,RTD("tos.rtd",,CG$2,"."&amp;$A$43&amp;$AU$1&amp;"P"&amp;$A72))</f>
        <v>0.3</v>
      </c>
      <c r="CH72" s="83">
        <f>IF(RTD("tos.rtd",,CH$2,"."&amp;$A$43&amp;$AW$1&amp;"C"&amp;$A72)="N/A",0,RTD("tos.rtd",,CH$2,"."&amp;$A$43&amp;$AW$1&amp;"C"&amp;$A72))</f>
        <v>0.63</v>
      </c>
      <c r="CI72" s="83">
        <f>-IF(RTD("tos.rtd",,CI$2,"."&amp;$A$43&amp;$AW$1&amp;"P"&amp;$A72)="N/A",0,RTD("tos.rtd",,CI$2,"."&amp;$A$43&amp;$AW$1&amp;"P"&amp;$A72))</f>
        <v>0.36</v>
      </c>
      <c r="CK72" s="83">
        <f t="shared" si="284"/>
        <v>33927</v>
      </c>
      <c r="CL72" s="83"/>
      <c r="CM72" s="83">
        <f t="shared" si="285"/>
        <v>110283</v>
      </c>
      <c r="CN72" s="83"/>
      <c r="CO72" s="83">
        <f t="shared" si="286"/>
        <v>1133802.0000000002</v>
      </c>
      <c r="CP72" s="83">
        <f t="shared" si="233"/>
        <v>1278012.0000000002</v>
      </c>
      <c r="CQ72" s="83">
        <f t="shared" si="247"/>
        <v>-52095</v>
      </c>
      <c r="CR72" s="83"/>
      <c r="CS72" s="83">
        <f t="shared" si="248"/>
        <v>-11131</v>
      </c>
      <c r="CT72" s="83"/>
      <c r="CU72" s="83">
        <f t="shared" si="249"/>
        <v>-11164</v>
      </c>
      <c r="CV72" s="83"/>
      <c r="CW72" s="83">
        <f t="shared" ca="1" si="250"/>
        <v>9095060.23666659</v>
      </c>
      <c r="CY72" s="83">
        <f t="shared" ca="1" si="251"/>
        <v>-498879737.85827661</v>
      </c>
      <c r="CZ72" s="70" t="str">
        <f t="shared" ca="1" si="293"/>
        <v/>
      </c>
      <c r="DA72" s="83">
        <f>IF(RTD("tos.rtd",,DA$43,"."&amp;$A$43&amp;$AS$42&amp;"C"&amp;$A72)="N/A",0,RTD("tos.rtd",,DA$43,"."&amp;$A$43&amp;$AS$42&amp;"C"&amp;$A72))</f>
        <v>6.06</v>
      </c>
      <c r="DB72" s="83">
        <f>IF(RTD("tos.rtd",,DB$43,"."&amp;$A$43&amp;$AS$42&amp;"P"&amp;$A72)="N/A",0,RTD("tos.rtd",,DB$43,"."&amp;$A$43&amp;$AS$42&amp;"P"&amp;$A72))</f>
        <v>0.01</v>
      </c>
      <c r="DC72" s="83">
        <f>IF(RTD("tos.rtd",,DC$43,"."&amp;$A$43&amp;$AS$42&amp;"C"&amp;$A72)="N/A",0,RTD("tos.rtd",,DC$43,"."&amp;$A$43&amp;$AS$42&amp;"C"&amp;$A72))</f>
        <v>6.7</v>
      </c>
      <c r="DD72" s="83">
        <f>IF(RTD("tos.rtd",,DD$43,"."&amp;$A$43&amp;$AS$42&amp;"P"&amp;$A72)="N/A",0,RTD("tos.rtd",,DD$43,"."&amp;$A$43&amp;$AS$42&amp;"P"&amp;$A72))</f>
        <v>0.01</v>
      </c>
      <c r="DE72" s="83">
        <f>IF(RTD("tos.rtd",,DE$43,"."&amp;$A$43&amp;$AS$42&amp;"C"&amp;$A72)="N/A",0,RTD("tos.rtd",,DE$43,"."&amp;$A$43&amp;$AS$42&amp;"C"&amp;$A72))</f>
        <v>6.33</v>
      </c>
      <c r="DF72" s="83">
        <f>IF(RTD("tos.rtd",,DF$43,"."&amp;$A$43&amp;$AS$42&amp;"P"&amp;$A72)="N/A",0,RTD("tos.rtd",,DF$43,"."&amp;$A$43&amp;$AS$42&amp;"P"&amp;$A72))</f>
        <v>0</v>
      </c>
      <c r="DG72" s="86">
        <f t="shared" si="287"/>
        <v>-6.5199999999999818</v>
      </c>
      <c r="DH72" s="83">
        <f t="shared" si="252"/>
        <v>0</v>
      </c>
      <c r="DI72" s="83">
        <f t="shared" si="253"/>
        <v>0</v>
      </c>
      <c r="DJ72" s="83">
        <f t="shared" si="254"/>
        <v>0</v>
      </c>
      <c r="DK72" s="83">
        <f t="shared" si="255"/>
        <v>0</v>
      </c>
      <c r="DL72" s="83">
        <f t="shared" si="256"/>
        <v>0</v>
      </c>
      <c r="DM72" s="83">
        <f t="shared" si="257"/>
        <v>0</v>
      </c>
      <c r="DN72" s="64" t="str">
        <f t="shared" si="258"/>
        <v>UNKNOWN</v>
      </c>
      <c r="DO72" s="64" t="str">
        <f t="shared" si="259"/>
        <v>UNKNOWN</v>
      </c>
      <c r="DP72" s="83">
        <f t="shared" si="260"/>
        <v>0</v>
      </c>
      <c r="DQ72" s="83">
        <f t="shared" si="261"/>
        <v>0</v>
      </c>
      <c r="DR72" s="83">
        <f t="shared" ca="1" si="262"/>
        <v>0</v>
      </c>
      <c r="DS72" s="83">
        <f t="shared" si="263"/>
        <v>0</v>
      </c>
      <c r="DT72" s="83">
        <f t="shared" si="288"/>
        <v>0</v>
      </c>
      <c r="DU72" s="83">
        <f t="shared" si="289"/>
        <v>0</v>
      </c>
      <c r="DV72" s="83">
        <f t="shared" si="264"/>
        <v>-350</v>
      </c>
      <c r="DW72" s="83">
        <f t="shared" si="265"/>
        <v>-11779</v>
      </c>
      <c r="DX72" s="83">
        <f t="shared" ca="1" si="402"/>
        <v>3.2912883729158041E-5</v>
      </c>
      <c r="DY72" s="83">
        <f t="shared" ca="1" si="403"/>
        <v>-3.0039538684675151E-2</v>
      </c>
      <c r="DZ72" s="83">
        <f t="shared" ca="1" si="404"/>
        <v>2.2603149842216484E-2</v>
      </c>
      <c r="EA72" s="83">
        <f t="shared" ca="1" si="405"/>
        <v>-2.3195308917798883E-2</v>
      </c>
      <c r="EB72" s="83">
        <f t="shared" ca="1" si="406"/>
        <v>2.4774122524225225E-2</v>
      </c>
      <c r="EC72" s="83">
        <f t="shared" ca="1" si="407"/>
        <v>-2.5373792714559376E-2</v>
      </c>
      <c r="EE72" s="84">
        <f t="shared" si="266"/>
        <v>0.25</v>
      </c>
      <c r="EF72" s="84">
        <f t="shared" si="267"/>
        <v>0.71850000000000003</v>
      </c>
      <c r="EG72" s="84">
        <f t="shared" si="268"/>
        <v>0.31030000000000002</v>
      </c>
      <c r="EH72" s="84">
        <f t="shared" si="269"/>
        <v>0.30059999999999998</v>
      </c>
      <c r="EI72" s="84">
        <f t="shared" si="270"/>
        <v>0.27660000000000001</v>
      </c>
      <c r="EJ72" s="84">
        <f t="shared" si="271"/>
        <v>0.2681</v>
      </c>
      <c r="EL72" s="83" t="str">
        <f>RTD("tos.rtd",,EL$43,"."&amp;$A$43&amp;$AS$42&amp;"C"&amp;$A72)</f>
        <v>--</v>
      </c>
      <c r="EM72" s="83" t="str">
        <f>RTD("tos.rtd",,EM$43,"."&amp;$A$43&amp;$AS$42&amp;"P"&amp;$A72)</f>
        <v>71.85%</v>
      </c>
      <c r="EN72" s="83" t="str">
        <f>RTD("tos.rtd",,EN$2,"."&amp;$A$43&amp;$AU$1&amp;"C"&amp;$A72)</f>
        <v>31.03%</v>
      </c>
      <c r="EO72" s="83" t="str">
        <f>RTD("tos.rtd",,EO$2,"."&amp;$A$43&amp;$AU$1&amp;"P"&amp;$A72)</f>
        <v>30.06%</v>
      </c>
      <c r="EP72" s="83" t="str">
        <f>RTD("tos.rtd",,EP$2,"."&amp;$A$43&amp;$AW$1&amp;"C"&amp;$A72)</f>
        <v>27.66%</v>
      </c>
      <c r="EQ72" s="83" t="str">
        <f>RTD("tos.rtd",,EQ$2,"."&amp;$A$43&amp;$AW$1&amp;"P"&amp;$A72)</f>
        <v>26.81%</v>
      </c>
      <c r="ES72" s="63" t="str">
        <f t="shared" si="272"/>
        <v>475,-12129.00</v>
      </c>
      <c r="ET72" s="64" t="str">
        <f t="shared" ca="1" si="273"/>
        <v>475,-498879.74</v>
      </c>
      <c r="EU72" s="68">
        <v>562.16999999999996</v>
      </c>
      <c r="EV72" s="68" t="s">
        <v>595</v>
      </c>
      <c r="EW72" s="68">
        <v>483.55</v>
      </c>
      <c r="EX72" s="68" t="s">
        <v>596</v>
      </c>
      <c r="EY72" s="68">
        <v>5635</v>
      </c>
      <c r="EZ72" s="68" t="s">
        <v>597</v>
      </c>
      <c r="FA72" s="68">
        <v>19862.5</v>
      </c>
      <c r="FB72" s="68" t="s">
        <v>598</v>
      </c>
      <c r="FC72" s="68" t="s">
        <v>599</v>
      </c>
      <c r="FD72" s="68" t="s">
        <v>600</v>
      </c>
      <c r="FE72" s="68" t="s">
        <v>601</v>
      </c>
      <c r="FF72" s="68" t="s">
        <v>602</v>
      </c>
    </row>
    <row r="73" spans="1:162" ht="13.5" thickBot="1" x14ac:dyDescent="0.25">
      <c r="A73" s="2">
        <f t="shared" si="290"/>
        <v>474</v>
      </c>
      <c r="B73" s="3">
        <f t="shared" si="239"/>
        <v>1189</v>
      </c>
      <c r="C73" s="3">
        <f t="shared" si="408"/>
        <v>1291</v>
      </c>
      <c r="D73" s="3">
        <f t="shared" si="241"/>
        <v>85</v>
      </c>
      <c r="E73" s="3">
        <f t="shared" si="242"/>
        <v>2565</v>
      </c>
      <c r="F73" s="4">
        <f t="shared" si="294"/>
        <v>19569.03763083569</v>
      </c>
      <c r="AM73" s="1">
        <v>-11</v>
      </c>
      <c r="AN73" s="1">
        <v>-6575</v>
      </c>
      <c r="AO73" s="1">
        <v>474</v>
      </c>
      <c r="AP73" s="1">
        <v>326</v>
      </c>
      <c r="AQ73" s="1">
        <v>-17317</v>
      </c>
      <c r="AS73" s="6">
        <f>IF(RTD("tos.rtd",,AS$43,"."&amp;$A$43&amp;$AS$42&amp;"C"&amp;$A73)="N/A",0,RTD("tos.rtd",,AS$43,"."&amp;$A$43&amp;$AS$42&amp;"C"&amp;$A73))</f>
        <v>193</v>
      </c>
      <c r="AT73" s="7">
        <f>-IF(RTD("tos.rtd",,AT$43,"."&amp;$A$43&amp;$AS$42&amp;"P"&amp;$A73)="N/A",0,RTD("tos.rtd",,AT$43,"."&amp;$A$43&amp;$AS$42&amp;"P"&amp;$A73))</f>
        <v>-996</v>
      </c>
      <c r="AU73" s="6">
        <f>IF(RTD("tos.rtd",,AU$2,"."&amp;$A$43&amp;$AU$1&amp;"C"&amp;$A73)="N/A",0,RTD("tos.rtd",,AU$2,"."&amp;$A$43&amp;$AU$1&amp;"C"&amp;$A73))</f>
        <v>488</v>
      </c>
      <c r="AV73" s="7">
        <f>-IF(RTD("tos.rtd",,AV$2,"."&amp;$A$43&amp;$AU$1&amp;"P"&amp;$A73)="N/A",0,RTD("tos.rtd",,AV$2,"."&amp;$A$43&amp;$AU$1&amp;"P"&amp;$A73))</f>
        <v>-803</v>
      </c>
      <c r="AW73" s="6">
        <f>IF(RTD("tos.rtd",,AW$2,"."&amp;$A$43&amp;$AW$1&amp;"C"&amp;$A73)="N/A",0,RTD("tos.rtd",,AW$2,"."&amp;$A$43&amp;$AW$1&amp;"C"&amp;$A73))</f>
        <v>62</v>
      </c>
      <c r="AX73" s="7">
        <f>-IF(RTD("tos.rtd",,AX$2,"."&amp;$A$43&amp;$AW$1&amp;"P"&amp;$A73)="N/A",0,RTD("tos.rtd",,AX$2,"."&amp;$A$43&amp;$AW$1&amp;"P"&amp;$A73))</f>
        <v>-23</v>
      </c>
      <c r="AY73" s="7">
        <f t="shared" si="274"/>
        <v>-1079</v>
      </c>
      <c r="AZ73" s="8">
        <f t="shared" si="243"/>
        <v>474</v>
      </c>
      <c r="BA73" s="6">
        <f>IF(RTD("tos.rtd",,BA$43,"."&amp;$A$43&amp;$AS$42&amp;"C"&amp;$A73)="N/A",0,RTD("tos.rtd",,BA$43,"."&amp;$A$43&amp;$AS$42&amp;"C"&amp;$A73))</f>
        <v>326</v>
      </c>
      <c r="BB73" s="7">
        <f>-IF(RTD("tos.rtd",,BB$43,"."&amp;$A$43&amp;$AS$42&amp;"P"&amp;$A73)="N/A",0,RTD("tos.rtd",,BB$43,"."&amp;$A$43&amp;$AS$42&amp;"P"&amp;$A73))</f>
        <v>-17317</v>
      </c>
      <c r="BC73" s="6">
        <f>IF(RTD("tos.rtd",,BC$2,"."&amp;$A$43&amp;$AU$1&amp;"C"&amp;$A73)="N/A",0,RTD("tos.rtd",,BC$2,"."&amp;$A$43&amp;$AU$1&amp;"C"&amp;$A73))</f>
        <v>646</v>
      </c>
      <c r="BD73" s="7">
        <f>-IF(RTD("tos.rtd",,BD$2,"."&amp;$A$43&amp;$AU$1&amp;"P"&amp;$A73)="N/A",0,RTD("tos.rtd",,BD$2,"."&amp;$A$43&amp;$AU$1&amp;"P"&amp;$A73))</f>
        <v>-1952</v>
      </c>
      <c r="BE73" s="6">
        <f>IF(RTD("tos.rtd",,BE$2,"."&amp;$A$43&amp;$AW$1&amp;"C"&amp;$A73)="N/A",0,RTD("tos.rtd",,BE$2,"."&amp;$A$43&amp;$AW$1&amp;"C"&amp;$A73))</f>
        <v>54</v>
      </c>
      <c r="BF73" s="7">
        <f>-IF(RTD("tos.rtd",,BF$2,"."&amp;$A$43&amp;$AW$1&amp;"P"&amp;$A73)="N/A",0,RTD("tos.rtd",,BF$2,"."&amp;$A$43&amp;$AW$1&amp;"P"&amp;$A73))</f>
        <v>-301</v>
      </c>
      <c r="BG73" s="32">
        <f ca="1">+Hoja2!Y74</f>
        <v>-9085</v>
      </c>
      <c r="BH73" s="7">
        <f t="shared" ca="1" si="275"/>
        <v>-27629</v>
      </c>
      <c r="BI73" s="8" t="str">
        <f t="shared" ca="1" si="291"/>
        <v/>
      </c>
      <c r="BJ73" s="83">
        <f ca="1">IF($BP$1=1,DX73,IF(RTD("tos.rtd",,BJ$43,"."&amp;$A$43&amp;$AS$42&amp;"C"&amp;$A73)="N/A",0,RTD("tos.rtd",,BJ$43,"."&amp;$A$43&amp;$AS$42&amp;"C"&amp;$A73)))</f>
        <v>1.6674664021153348E-6</v>
      </c>
      <c r="BK73" s="83">
        <f ca="1">IF($BP$1=1,DY73,-IF(RTD("tos.rtd",,BK$43,"."&amp;$A$43&amp;$AS$42&amp;"P"&amp;$A73)="N/A",0,RTD("tos.rtd",,BK$43,"."&amp;$A$43&amp;$AS$42&amp;"P"&amp;$A73)))</f>
        <v>-2.5498078528104345E-2</v>
      </c>
      <c r="BL73" s="83">
        <f ca="1">IF($BP$1=1,DZ73,IF(RTD("tos.rtd",,BL$2,"."&amp;$A$43&amp;$AU$1&amp;"C"&amp;$A73)="N/A",0,RTD("tos.rtd",,BL$2,"."&amp;$A$43&amp;$AU$1&amp;"C"&amp;$A73)))</f>
        <v>2.2093168521962952E-2</v>
      </c>
      <c r="BM73" s="83">
        <f ca="1">IF($BP$1=1,EA73,-IF(RTD("tos.rtd",,BM$2,"."&amp;$A$43&amp;$AU$1&amp;"P"&amp;$A73)="N/A",0,RTD("tos.rtd",,BM$2,"."&amp;$A$43&amp;$AU$1&amp;"P"&amp;$A73)))</f>
        <v>-2.2351339439477272E-2</v>
      </c>
      <c r="BN73" s="83">
        <f ca="1">IF($BP$1=1,EB73,IF(RTD("tos.rtd",,BN$2,"."&amp;$A$43&amp;$AW$1&amp;"C"&amp;$A73)="N/A",0,RTD("tos.rtd",,BN$2,"."&amp;$A$43&amp;$AW$1&amp;"C"&amp;$A73)))</f>
        <v>2.3833763312725673E-2</v>
      </c>
      <c r="BO73" s="83">
        <f ca="1">IF($BP$1=1,EC73,-IF(RTD("tos.rtd",,BO$2,"."&amp;$A$43&amp;$AW$1&amp;"P"&amp;$A73)="N/A",0,RTD("tos.rtd",,BO$2,"."&amp;$A$43&amp;$AW$1&amp;"P"&amp;$A73)))</f>
        <v>-2.4248470342959176E-2</v>
      </c>
      <c r="BQ73" s="83">
        <f t="shared" ca="1" si="276"/>
        <v>-5888300.2899180269</v>
      </c>
      <c r="BR73" s="3" t="str">
        <f t="shared" ca="1" si="277"/>
        <v/>
      </c>
      <c r="BS73" s="83">
        <f t="shared" ca="1" si="278"/>
        <v>-1661672.457050188</v>
      </c>
      <c r="BT73" s="3" t="str">
        <f t="shared" ca="1" si="279"/>
        <v/>
      </c>
      <c r="BU73" s="83">
        <f t="shared" ca="1" si="280"/>
        <v>213307.60628470348</v>
      </c>
      <c r="BV73" s="83"/>
      <c r="BX73" s="83">
        <f t="shared" ca="1" si="281"/>
        <v>-102378376.24941681</v>
      </c>
      <c r="BY73" s="83" t="str">
        <f t="shared" ca="1" si="292"/>
        <v/>
      </c>
      <c r="BZ73" s="83">
        <f t="shared" ca="1" si="282"/>
        <v>-6806903.9050758183</v>
      </c>
      <c r="CA73" s="83" t="str">
        <f t="shared" ca="1" si="292"/>
        <v/>
      </c>
      <c r="CB73" s="83">
        <f t="shared" ca="1" si="283"/>
        <v>-1393897.2270899913</v>
      </c>
      <c r="CC73" s="83" t="str">
        <f t="shared" ca="1" si="292"/>
        <v/>
      </c>
      <c r="CD73" s="83">
        <f>IF(RTD("tos.rtd",,CD$43,"."&amp;$A$43&amp;$AS$42&amp;"C"&amp;$A73)="N/A",0,RTD("tos.rtd",,CD$43,"."&amp;$A$43&amp;$AS$42&amp;"C"&amp;$A73))</f>
        <v>1</v>
      </c>
      <c r="CE73" s="83">
        <f>-IF(RTD("tos.rtd",,CE$43,"."&amp;$A$43&amp;$AS$42&amp;"P"&amp;$A73)="N/A",0,RTD("tos.rtd",,CE$43,"."&amp;$A$43&amp;$AS$42&amp;"P"&amp;$A73))</f>
        <v>0.01</v>
      </c>
      <c r="CF73" s="83">
        <f>IF(RTD("tos.rtd",,CF$2,"."&amp;$A$43&amp;$AU$1&amp;"C"&amp;$A73)="N/A",0,RTD("tos.rtd",,CF$2,"."&amp;$A$43&amp;$AU$1&amp;"C"&amp;$A73))</f>
        <v>0.72</v>
      </c>
      <c r="CG73" s="83">
        <f>-IF(RTD("tos.rtd",,CG$2,"."&amp;$A$43&amp;$AU$1&amp;"P"&amp;$A73)="N/A",0,RTD("tos.rtd",,CG$2,"."&amp;$A$43&amp;$AU$1&amp;"P"&amp;$A73))</f>
        <v>0.27</v>
      </c>
      <c r="CH73" s="83">
        <f>IF(RTD("tos.rtd",,CH$2,"."&amp;$A$43&amp;$AW$1&amp;"C"&amp;$A73)="N/A",0,RTD("tos.rtd",,CH$2,"."&amp;$A$43&amp;$AW$1&amp;"C"&amp;$A73))</f>
        <v>0.65</v>
      </c>
      <c r="CI73" s="83">
        <f>-IF(RTD("tos.rtd",,CI$2,"."&amp;$A$43&amp;$AW$1&amp;"P"&amp;$A73)="N/A",0,RTD("tos.rtd",,CI$2,"."&amp;$A$43&amp;$AW$1&amp;"P"&amp;$A73))</f>
        <v>0.35</v>
      </c>
      <c r="CK73" s="83">
        <f t="shared" si="284"/>
        <v>18304</v>
      </c>
      <c r="CL73" s="83"/>
      <c r="CM73" s="83">
        <f t="shared" si="285"/>
        <v>13455</v>
      </c>
      <c r="CN73" s="83"/>
      <c r="CO73" s="83">
        <f t="shared" si="286"/>
        <v>3225.0000000000005</v>
      </c>
      <c r="CP73" s="83">
        <f t="shared" si="233"/>
        <v>34984</v>
      </c>
      <c r="CQ73" s="83">
        <f t="shared" si="247"/>
        <v>-16991</v>
      </c>
      <c r="CR73" s="83"/>
      <c r="CS73" s="83">
        <f t="shared" si="248"/>
        <v>-1306</v>
      </c>
      <c r="CT73" s="83"/>
      <c r="CU73" s="83">
        <f t="shared" si="249"/>
        <v>-247</v>
      </c>
      <c r="CV73" s="83"/>
      <c r="CW73" s="83">
        <f t="shared" ca="1" si="250"/>
        <v>-7336665.1406835122</v>
      </c>
      <c r="CY73" s="83">
        <f t="shared" ca="1" si="251"/>
        <v>-110579177.38158262</v>
      </c>
      <c r="CZ73" s="70" t="str">
        <f t="shared" ca="1" si="293"/>
        <v/>
      </c>
      <c r="DA73" s="83">
        <f>IF(RTD("tos.rtd",,DA$43,"."&amp;$A$43&amp;$AS$42&amp;"C"&amp;$A73)="N/A",0,RTD("tos.rtd",,DA$43,"."&amp;$A$43&amp;$AS$42&amp;"C"&amp;$A73))</f>
        <v>8.65</v>
      </c>
      <c r="DB73" s="83">
        <f>IF(RTD("tos.rtd",,DB$43,"."&amp;$A$43&amp;$AS$42&amp;"P"&amp;$A73)="N/A",0,RTD("tos.rtd",,DB$43,"."&amp;$A$43&amp;$AS$42&amp;"P"&amp;$A73))</f>
        <v>0.01</v>
      </c>
      <c r="DC73" s="83">
        <f>IF(RTD("tos.rtd",,DC$43,"."&amp;$A$43&amp;$AS$42&amp;"C"&amp;$A73)="N/A",0,RTD("tos.rtd",,DC$43,"."&amp;$A$43&amp;$AS$42&amp;"C"&amp;$A73))</f>
        <v>7.7</v>
      </c>
      <c r="DD73" s="83">
        <f>IF(RTD("tos.rtd",,DD$43,"."&amp;$A$43&amp;$AS$42&amp;"P"&amp;$A73)="N/A",0,RTD("tos.rtd",,DD$43,"."&amp;$A$43&amp;$AS$42&amp;"P"&amp;$A73))</f>
        <v>0.01</v>
      </c>
      <c r="DE73" s="83">
        <f>IF(RTD("tos.rtd",,DE$43,"."&amp;$A$43&amp;$AS$42&amp;"C"&amp;$A73)="N/A",0,RTD("tos.rtd",,DE$43,"."&amp;$A$43&amp;$AS$42&amp;"C"&amp;$A73))</f>
        <v>7.34</v>
      </c>
      <c r="DF73" s="83">
        <f>IF(RTD("tos.rtd",,DF$43,"."&amp;$A$43&amp;$AS$42&amp;"P"&amp;$A73)="N/A",0,RTD("tos.rtd",,DF$43,"."&amp;$A$43&amp;$AS$42&amp;"P"&amp;$A73))</f>
        <v>0</v>
      </c>
      <c r="DG73" s="86">
        <f t="shared" si="287"/>
        <v>-7.5199999999999818</v>
      </c>
      <c r="DH73" s="83">
        <f t="shared" si="252"/>
        <v>0</v>
      </c>
      <c r="DI73" s="83">
        <f t="shared" si="253"/>
        <v>0</v>
      </c>
      <c r="DJ73" s="83">
        <f t="shared" si="254"/>
        <v>0</v>
      </c>
      <c r="DK73" s="83">
        <f t="shared" si="255"/>
        <v>0</v>
      </c>
      <c r="DL73" s="83">
        <f t="shared" si="256"/>
        <v>0</v>
      </c>
      <c r="DM73" s="83">
        <f t="shared" si="257"/>
        <v>0</v>
      </c>
      <c r="DN73" s="64" t="str">
        <f t="shared" si="258"/>
        <v>UNKNOWN</v>
      </c>
      <c r="DO73" s="64" t="str">
        <f t="shared" si="259"/>
        <v>UNKNOWN</v>
      </c>
      <c r="DP73" s="83">
        <f t="shared" si="260"/>
        <v>0</v>
      </c>
      <c r="DQ73" s="83">
        <f t="shared" si="261"/>
        <v>0</v>
      </c>
      <c r="DR73" s="83">
        <f t="shared" ca="1" si="262"/>
        <v>0</v>
      </c>
      <c r="DS73" s="83">
        <f t="shared" si="263"/>
        <v>0</v>
      </c>
      <c r="DT73" s="83">
        <f t="shared" si="288"/>
        <v>0</v>
      </c>
      <c r="DU73" s="83">
        <f t="shared" si="289"/>
        <v>0</v>
      </c>
      <c r="DV73" s="83">
        <f t="shared" si="264"/>
        <v>-11</v>
      </c>
      <c r="DW73" s="83">
        <f t="shared" si="265"/>
        <v>-6575</v>
      </c>
      <c r="DX73" s="83">
        <f t="shared" ca="1" si="402"/>
        <v>1.6674664021153348E-6</v>
      </c>
      <c r="DY73" s="83">
        <f t="shared" ca="1" si="403"/>
        <v>-2.5498078528104345E-2</v>
      </c>
      <c r="DZ73" s="83">
        <f t="shared" ca="1" si="404"/>
        <v>2.2093168521962952E-2</v>
      </c>
      <c r="EA73" s="83">
        <f t="shared" ca="1" si="405"/>
        <v>-2.2351339439477272E-2</v>
      </c>
      <c r="EB73" s="83">
        <f t="shared" ca="1" si="406"/>
        <v>2.3833763312725673E-2</v>
      </c>
      <c r="EC73" s="83">
        <f t="shared" ca="1" si="407"/>
        <v>-2.4248470342959176E-2</v>
      </c>
      <c r="EE73" s="84">
        <f t="shared" si="266"/>
        <v>0.25</v>
      </c>
      <c r="EF73" s="84">
        <f t="shared" si="267"/>
        <v>0.81640000000000001</v>
      </c>
      <c r="EG73" s="84">
        <f t="shared" si="268"/>
        <v>0.30740000000000001</v>
      </c>
      <c r="EH73" s="84">
        <f t="shared" si="269"/>
        <v>0.30270000000000002</v>
      </c>
      <c r="EI73" s="84">
        <f t="shared" si="270"/>
        <v>0.27710000000000001</v>
      </c>
      <c r="EJ73" s="84">
        <f t="shared" si="271"/>
        <v>0.27029999999999998</v>
      </c>
      <c r="EL73" s="83" t="str">
        <f>RTD("tos.rtd",,EL$43,"."&amp;$A$43&amp;$AS$42&amp;"C"&amp;$A73)</f>
        <v>0.00%</v>
      </c>
      <c r="EM73" s="83" t="str">
        <f>RTD("tos.rtd",,EM$43,"."&amp;$A$43&amp;$AS$42&amp;"P"&amp;$A73)</f>
        <v>81.64%</v>
      </c>
      <c r="EN73" s="83" t="str">
        <f>RTD("tos.rtd",,EN$2,"."&amp;$A$43&amp;$AU$1&amp;"C"&amp;$A73)</f>
        <v>30.74%</v>
      </c>
      <c r="EO73" s="83" t="str">
        <f>RTD("tos.rtd",,EO$2,"."&amp;$A$43&amp;$AU$1&amp;"P"&amp;$A73)</f>
        <v>30.27%</v>
      </c>
      <c r="EP73" s="83" t="str">
        <f>RTD("tos.rtd",,EP$2,"."&amp;$A$43&amp;$AW$1&amp;"C"&amp;$A73)</f>
        <v>27.71%</v>
      </c>
      <c r="EQ73" s="83" t="str">
        <f>RTD("tos.rtd",,EQ$2,"."&amp;$A$43&amp;$AW$1&amp;"P"&amp;$A73)</f>
        <v>27.03%</v>
      </c>
      <c r="ES73" s="63" t="str">
        <f t="shared" si="272"/>
        <v>474,-6586.00</v>
      </c>
      <c r="ET73" s="64" t="str">
        <f t="shared" ca="1" si="273"/>
        <v>474,-110579.18</v>
      </c>
      <c r="EU73" s="68">
        <v>562.17999999999995</v>
      </c>
      <c r="EV73" s="68" t="s">
        <v>603</v>
      </c>
      <c r="EW73" s="68">
        <v>483.61</v>
      </c>
      <c r="EX73" s="68" t="s">
        <v>604</v>
      </c>
      <c r="EY73" s="68">
        <v>5634.75</v>
      </c>
      <c r="EZ73" s="68" t="s">
        <v>605</v>
      </c>
      <c r="FA73" s="68">
        <v>19863.5</v>
      </c>
      <c r="FB73" s="68" t="s">
        <v>606</v>
      </c>
      <c r="FC73" s="68" t="s">
        <v>607</v>
      </c>
      <c r="FD73" s="68" t="s">
        <v>608</v>
      </c>
      <c r="FE73" s="68" t="s">
        <v>609</v>
      </c>
      <c r="FF73" s="68" t="s">
        <v>610</v>
      </c>
    </row>
    <row r="74" spans="1:162" ht="13.5" thickBot="1" x14ac:dyDescent="0.25">
      <c r="A74" s="2">
        <f t="shared" si="290"/>
        <v>473</v>
      </c>
      <c r="B74" s="3">
        <f t="shared" si="239"/>
        <v>1370</v>
      </c>
      <c r="C74" s="3">
        <f t="shared" si="408"/>
        <v>3520</v>
      </c>
      <c r="D74" s="3">
        <f t="shared" si="241"/>
        <v>60</v>
      </c>
      <c r="E74" s="3">
        <f>SUM(B74:D74)</f>
        <v>4950</v>
      </c>
      <c r="F74" s="4">
        <f>+$F$44/$A$44*A74</f>
        <v>19527.752741319156</v>
      </c>
      <c r="AM74" s="1">
        <v>-46</v>
      </c>
      <c r="AN74" s="1">
        <v>-4650</v>
      </c>
      <c r="AO74" s="1">
        <v>473</v>
      </c>
      <c r="AP74" s="1">
        <v>167</v>
      </c>
      <c r="AQ74" s="1">
        <v>-13828</v>
      </c>
      <c r="AS74" s="6">
        <f>IF(RTD("tos.rtd",,AS$43,"."&amp;$A$43&amp;$AS$42&amp;"C"&amp;$A74)="N/A",0,RTD("tos.rtd",,AS$43,"."&amp;$A$43&amp;$AS$42&amp;"C"&amp;$A74))</f>
        <v>305</v>
      </c>
      <c r="AT74" s="7">
        <f>-IF(RTD("tos.rtd",,AT$43,"."&amp;$A$43&amp;$AS$42&amp;"P"&amp;$A74)="N/A",0,RTD("tos.rtd",,AT$43,"."&amp;$A$43&amp;$AS$42&amp;"P"&amp;$A74))</f>
        <v>-1065</v>
      </c>
      <c r="AU74" s="6">
        <f>IF(RTD("tos.rtd",,AU$2,"."&amp;$A$43&amp;$AU$1&amp;"C"&amp;$A74)="N/A",0,RTD("tos.rtd",,AU$2,"."&amp;$A$43&amp;$AU$1&amp;"C"&amp;$A74))</f>
        <v>1582</v>
      </c>
      <c r="AV74" s="7">
        <f>-IF(RTD("tos.rtd",,AV$2,"."&amp;$A$43&amp;$AU$1&amp;"P"&amp;$A74)="N/A",0,RTD("tos.rtd",,AV$2,"."&amp;$A$43&amp;$AU$1&amp;"P"&amp;$A74))</f>
        <v>-1938</v>
      </c>
      <c r="AW74" s="6">
        <f>IF(RTD("tos.rtd",,AW$2,"."&amp;$A$43&amp;$AW$1&amp;"C"&amp;$A74)="N/A",0,RTD("tos.rtd",,AW$2,"."&amp;$A$43&amp;$AW$1&amp;"C"&amp;$A74))</f>
        <v>3</v>
      </c>
      <c r="AX74" s="7">
        <f>-IF(RTD("tos.rtd",,AX$2,"."&amp;$A$43&amp;$AW$1&amp;"P"&amp;$A74)="N/A",0,RTD("tos.rtd",,AX$2,"."&amp;$A$43&amp;$AW$1&amp;"P"&amp;$A74))</f>
        <v>-57</v>
      </c>
      <c r="AY74" s="7">
        <f>SUM(AS74:AX74)</f>
        <v>-1170</v>
      </c>
      <c r="AZ74" s="8">
        <f t="shared" si="243"/>
        <v>473</v>
      </c>
      <c r="BA74" s="6">
        <f>IF(RTD("tos.rtd",,BA$43,"."&amp;$A$43&amp;$AS$42&amp;"C"&amp;$A74)="N/A",0,RTD("tos.rtd",,BA$43,"."&amp;$A$43&amp;$AS$42&amp;"C"&amp;$A74))</f>
        <v>167</v>
      </c>
      <c r="BB74" s="7">
        <f>-IF(RTD("tos.rtd",,BB$43,"."&amp;$A$43&amp;$AS$42&amp;"P"&amp;$A74)="N/A",0,RTD("tos.rtd",,BB$43,"."&amp;$A$43&amp;$AS$42&amp;"P"&amp;$A74))</f>
        <v>-13828</v>
      </c>
      <c r="BC74" s="6">
        <f>IF(RTD("tos.rtd",,BC$2,"."&amp;$A$43&amp;$AU$1&amp;"C"&amp;$A74)="N/A",0,RTD("tos.rtd",,BC$2,"."&amp;$A$43&amp;$AU$1&amp;"C"&amp;$A74))</f>
        <v>43</v>
      </c>
      <c r="BD74" s="7">
        <f>-IF(RTD("tos.rtd",,BD$2,"."&amp;$A$43&amp;$AU$1&amp;"P"&amp;$A74)="N/A",0,RTD("tos.rtd",,BD$2,"."&amp;$A$43&amp;$AU$1&amp;"P"&amp;$A74))</f>
        <v>-1931</v>
      </c>
      <c r="BE74" s="6">
        <f>IF(RTD("tos.rtd",,BE$2,"."&amp;$A$43&amp;$AW$1&amp;"C"&amp;$A74)="N/A",0,RTD("tos.rtd",,BE$2,"."&amp;$A$43&amp;$AW$1&amp;"C"&amp;$A74))</f>
        <v>25</v>
      </c>
      <c r="BF74" s="7">
        <f>-IF(RTD("tos.rtd",,BF$2,"."&amp;$A$43&amp;$AW$1&amp;"P"&amp;$A74)="N/A",0,RTD("tos.rtd",,BF$2,"."&amp;$A$43&amp;$AW$1&amp;"P"&amp;$A74))</f>
        <v>-1369</v>
      </c>
      <c r="BG74" s="32">
        <f ca="1">+Hoja2!Y75</f>
        <v>-7263</v>
      </c>
      <c r="BH74" s="7">
        <f t="shared" ca="1" si="275"/>
        <v>-24156</v>
      </c>
      <c r="BI74" s="8" t="str">
        <f t="shared" ca="1" si="291"/>
        <v/>
      </c>
      <c r="BJ74" s="83">
        <f ca="1">IF($BP$1=1,DX74,IF(RTD("tos.rtd",,BJ$43,"."&amp;$A$43&amp;$AS$42&amp;"C"&amp;$A74)="N/A",0,RTD("tos.rtd",,BJ$43,"."&amp;$A$43&amp;$AS$42&amp;"C"&amp;$A74)))</f>
        <v>5.4664611939097513E-8</v>
      </c>
      <c r="BK74" s="83">
        <f ca="1">IF($BP$1=1,DY74,-IF(RTD("tos.rtd",,BK$43,"."&amp;$A$43&amp;$AS$42&amp;"P"&amp;$A74)="N/A",0,RTD("tos.rtd",,BK$43,"."&amp;$A$43&amp;$AS$42&amp;"P"&amp;$A74)))</f>
        <v>-2.2071956748584302E-2</v>
      </c>
      <c r="BL74" s="83">
        <f ca="1">IF($BP$1=1,DZ74,IF(RTD("tos.rtd",,BL$2,"."&amp;$A$43&amp;$AU$1&amp;"C"&amp;$A74)="N/A",0,RTD("tos.rtd",,BL$2,"."&amp;$A$43&amp;$AU$1&amp;"C"&amp;$A74)))</f>
        <v>2.172761694713617E-2</v>
      </c>
      <c r="BM74" s="83">
        <f ca="1">IF($BP$1=1,EA74,-IF(RTD("tos.rtd",,BM$2,"."&amp;$A$43&amp;$AU$1&amp;"P"&amp;$A74)="N/A",0,RTD("tos.rtd",,BM$2,"."&amp;$A$43&amp;$AU$1&amp;"P"&amp;$A74)))</f>
        <v>-2.1460455946602414E-2</v>
      </c>
      <c r="BN74" s="83">
        <f ca="1">IF($BP$1=1,EB74,IF(RTD("tos.rtd",,BN$2,"."&amp;$A$43&amp;$AW$1&amp;"C"&amp;$A74)="N/A",0,RTD("tos.rtd",,BN$2,"."&amp;$A$43&amp;$AW$1&amp;"C"&amp;$A74)))</f>
        <v>2.2833465786154132E-2</v>
      </c>
      <c r="BO74" s="83">
        <f ca="1">IF($BP$1=1,EC74,-IF(RTD("tos.rtd",,BO$2,"."&amp;$A$43&amp;$AW$1&amp;"P"&amp;$A74)="N/A",0,RTD("tos.rtd",,BO$2,"."&amp;$A$43&amp;$AW$1&amp;"P"&amp;$A74)))</f>
        <v>-2.3079147106721366E-2</v>
      </c>
      <c r="BQ74" s="83">
        <f t="shared" ca="1" si="276"/>
        <v>-5450279.7833499499</v>
      </c>
      <c r="BR74" s="3" t="str">
        <f t="shared" ca="1" si="277"/>
        <v/>
      </c>
      <c r="BS74" s="83">
        <f t="shared" ca="1" si="278"/>
        <v>-1673407.961145971</v>
      </c>
      <c r="BT74" s="3" t="str">
        <f t="shared" ca="1" si="279"/>
        <v/>
      </c>
      <c r="BU74" s="83">
        <f t="shared" ca="1" si="280"/>
        <v>-289133.85109923442</v>
      </c>
      <c r="BV74" s="83"/>
      <c r="BX74" s="83">
        <f t="shared" ca="1" si="281"/>
        <v>-70766685.488857582</v>
      </c>
      <c r="BY74" s="83" t="str">
        <f t="shared" ca="1" si="292"/>
        <v/>
      </c>
      <c r="BZ74" s="83">
        <f t="shared" ca="1" si="282"/>
        <v>-9391748.2343993224</v>
      </c>
      <c r="CA74" s="83" t="str">
        <f t="shared" ca="1" si="292"/>
        <v/>
      </c>
      <c r="CB74" s="83">
        <f t="shared" ca="1" si="283"/>
        <v>-7193391.0799362231</v>
      </c>
      <c r="CC74" s="83" t="str">
        <f t="shared" ca="1" si="292"/>
        <v/>
      </c>
      <c r="CD74" s="83">
        <f>IF(RTD("tos.rtd",,CD$43,"."&amp;$A$43&amp;$AS$42&amp;"C"&amp;$A74)="N/A",0,RTD("tos.rtd",,CD$43,"."&amp;$A$43&amp;$AS$42&amp;"C"&amp;$A74))</f>
        <v>1</v>
      </c>
      <c r="CE74" s="83">
        <f>-IF(RTD("tos.rtd",,CE$43,"."&amp;$A$43&amp;$AS$42&amp;"P"&amp;$A74)="N/A",0,RTD("tos.rtd",,CE$43,"."&amp;$A$43&amp;$AS$42&amp;"P"&amp;$A74))</f>
        <v>0</v>
      </c>
      <c r="CF74" s="83">
        <f>IF(RTD("tos.rtd",,CF$2,"."&amp;$A$43&amp;$AU$1&amp;"C"&amp;$A74)="N/A",0,RTD("tos.rtd",,CF$2,"."&amp;$A$43&amp;$AU$1&amp;"C"&amp;$A74))</f>
        <v>0.75</v>
      </c>
      <c r="CG74" s="83">
        <f>-IF(RTD("tos.rtd",,CG$2,"."&amp;$A$43&amp;$AU$1&amp;"P"&amp;$A74)="N/A",0,RTD("tos.rtd",,CG$2,"."&amp;$A$43&amp;$AU$1&amp;"P"&amp;$A74))</f>
        <v>0.25</v>
      </c>
      <c r="CH74" s="83">
        <f>IF(RTD("tos.rtd",,CH$2,"."&amp;$A$43&amp;$AW$1&amp;"C"&amp;$A74)="N/A",0,RTD("tos.rtd",,CH$2,"."&amp;$A$43&amp;$AW$1&amp;"C"&amp;$A74))</f>
        <v>0.67</v>
      </c>
      <c r="CI74" s="83">
        <f>-IF(RTD("tos.rtd",,CI$2,"."&amp;$A$43&amp;$AW$1&amp;"P"&amp;$A74)="N/A",0,RTD("tos.rtd",,CI$2,"."&amp;$A$43&amp;$AW$1&amp;"P"&amp;$A74))</f>
        <v>0.33</v>
      </c>
      <c r="CK74" s="83">
        <f t="shared" si="284"/>
        <v>30500</v>
      </c>
      <c r="CL74" s="83"/>
      <c r="CM74" s="83">
        <f t="shared" si="285"/>
        <v>70200</v>
      </c>
      <c r="CN74" s="83"/>
      <c r="CO74" s="83">
        <f t="shared" si="286"/>
        <v>-1680.0000000000002</v>
      </c>
      <c r="CP74" s="83">
        <f t="shared" si="233"/>
        <v>99020</v>
      </c>
      <c r="CQ74" s="83">
        <f t="shared" si="247"/>
        <v>-13661</v>
      </c>
      <c r="CR74" s="83"/>
      <c r="CS74" s="83">
        <f t="shared" si="248"/>
        <v>-1888</v>
      </c>
      <c r="CT74" s="83"/>
      <c r="CU74" s="83">
        <f t="shared" si="249"/>
        <v>-1344</v>
      </c>
      <c r="CV74" s="83"/>
      <c r="CW74" s="83">
        <f ca="1">+BQ74+BS74+BU74</f>
        <v>-7412821.5955951549</v>
      </c>
      <c r="CY74" s="83">
        <f t="shared" ca="1" si="251"/>
        <v>-87351824.803193122</v>
      </c>
      <c r="CZ74" s="70" t="str">
        <f t="shared" ca="1" si="293"/>
        <v/>
      </c>
      <c r="DA74" s="83">
        <f>IF(RTD("tos.rtd",,DA$43,"."&amp;$A$43&amp;$AS$42&amp;"C"&amp;$A74)="N/A",0,RTD("tos.rtd",,DA$43,"."&amp;$A$43&amp;$AS$42&amp;"C"&amp;$A74))</f>
        <v>9.44</v>
      </c>
      <c r="DB74" s="83">
        <f>IF(RTD("tos.rtd",,DB$43,"."&amp;$A$43&amp;$AS$42&amp;"P"&amp;$A74)="N/A",0,RTD("tos.rtd",,DB$43,"."&amp;$A$43&amp;$AS$42&amp;"P"&amp;$A74))</f>
        <v>0.01</v>
      </c>
      <c r="DC74" s="83">
        <f>IF(RTD("tos.rtd",,DC$43,"."&amp;$A$43&amp;$AS$42&amp;"C"&amp;$A74)="N/A",0,RTD("tos.rtd",,DC$43,"."&amp;$A$43&amp;$AS$42&amp;"C"&amp;$A74))</f>
        <v>8.6999999999999993</v>
      </c>
      <c r="DD74" s="83">
        <f>IF(RTD("tos.rtd",,DD$43,"."&amp;$A$43&amp;$AS$42&amp;"P"&amp;$A74)="N/A",0,RTD("tos.rtd",,DD$43,"."&amp;$A$43&amp;$AS$42&amp;"P"&amp;$A74))</f>
        <v>0.01</v>
      </c>
      <c r="DE74" s="83">
        <f>IF(RTD("tos.rtd",,DE$43,"."&amp;$A$43&amp;$AS$42&amp;"C"&amp;$A74)="N/A",0,RTD("tos.rtd",,DE$43,"."&amp;$A$43&amp;$AS$42&amp;"C"&amp;$A74))</f>
        <v>8.33</v>
      </c>
      <c r="DF74" s="83">
        <f>IF(RTD("tos.rtd",,DF$43,"."&amp;$A$43&amp;$AS$42&amp;"P"&amp;$A74)="N/A",0,RTD("tos.rtd",,DF$43,"."&amp;$A$43&amp;$AS$42&amp;"P"&amp;$A74))</f>
        <v>0</v>
      </c>
      <c r="DG74" s="86">
        <f t="shared" si="287"/>
        <v>-8.5199999999999818</v>
      </c>
      <c r="DH74" s="83">
        <f t="shared" si="252"/>
        <v>0</v>
      </c>
      <c r="DI74" s="83">
        <f t="shared" si="253"/>
        <v>0</v>
      </c>
      <c r="DJ74" s="83">
        <f t="shared" si="254"/>
        <v>0</v>
      </c>
      <c r="DK74" s="83">
        <f t="shared" si="255"/>
        <v>0</v>
      </c>
      <c r="DL74" s="83">
        <f t="shared" si="256"/>
        <v>0</v>
      </c>
      <c r="DM74" s="83">
        <f t="shared" si="257"/>
        <v>0</v>
      </c>
      <c r="DN74" s="64" t="str">
        <f t="shared" si="258"/>
        <v>UNKNOWN</v>
      </c>
      <c r="DO74" s="64" t="str">
        <f t="shared" si="259"/>
        <v>UNKNOWN</v>
      </c>
      <c r="DP74" s="83">
        <f t="shared" si="260"/>
        <v>0</v>
      </c>
      <c r="DQ74" s="83">
        <f t="shared" si="261"/>
        <v>0</v>
      </c>
      <c r="DR74" s="83">
        <f t="shared" ca="1" si="262"/>
        <v>0</v>
      </c>
      <c r="DS74" s="83">
        <f t="shared" si="263"/>
        <v>0</v>
      </c>
      <c r="DT74" s="83">
        <f t="shared" si="288"/>
        <v>0</v>
      </c>
      <c r="DU74" s="83">
        <f t="shared" si="289"/>
        <v>0</v>
      </c>
      <c r="DV74" s="83">
        <f t="shared" si="264"/>
        <v>-46</v>
      </c>
      <c r="DW74" s="83">
        <f t="shared" si="265"/>
        <v>-4650</v>
      </c>
      <c r="DX74" s="83">
        <f t="shared" ca="1" si="402"/>
        <v>5.4664611939097513E-8</v>
      </c>
      <c r="DY74" s="83">
        <f t="shared" ca="1" si="403"/>
        <v>-2.2071956748584302E-2</v>
      </c>
      <c r="DZ74" s="83">
        <f t="shared" ca="1" si="404"/>
        <v>2.172761694713617E-2</v>
      </c>
      <c r="EA74" s="83">
        <f t="shared" ca="1" si="405"/>
        <v>-2.1460455946602414E-2</v>
      </c>
      <c r="EB74" s="83">
        <f t="shared" ca="1" si="406"/>
        <v>2.2833465786154132E-2</v>
      </c>
      <c r="EC74" s="83">
        <f t="shared" ca="1" si="407"/>
        <v>-2.3079147106721366E-2</v>
      </c>
      <c r="EE74" s="84">
        <f t="shared" si="266"/>
        <v>0.25</v>
      </c>
      <c r="EF74" s="84">
        <f t="shared" si="267"/>
        <v>0.9133</v>
      </c>
      <c r="EG74" s="84">
        <f t="shared" si="268"/>
        <v>0.2994</v>
      </c>
      <c r="EH74" s="84">
        <f t="shared" si="269"/>
        <v>0.3049</v>
      </c>
      <c r="EI74" s="84">
        <f t="shared" si="270"/>
        <v>0.27729999999999999</v>
      </c>
      <c r="EJ74" s="84">
        <f t="shared" si="271"/>
        <v>0.27250000000000002</v>
      </c>
      <c r="EL74" s="83" t="str">
        <f>RTD("tos.rtd",,EL$43,"."&amp;$A$43&amp;$AS$42&amp;"C"&amp;$A74)</f>
        <v>--</v>
      </c>
      <c r="EM74" s="83" t="str">
        <f>RTD("tos.rtd",,EM$43,"."&amp;$A$43&amp;$AS$42&amp;"P"&amp;$A74)</f>
        <v>91.33%</v>
      </c>
      <c r="EN74" s="83" t="str">
        <f>RTD("tos.rtd",,EN$2,"."&amp;$A$43&amp;$AU$1&amp;"C"&amp;$A74)</f>
        <v>29.94%</v>
      </c>
      <c r="EO74" s="83" t="str">
        <f>RTD("tos.rtd",,EO$2,"."&amp;$A$43&amp;$AU$1&amp;"P"&amp;$A74)</f>
        <v>30.49%</v>
      </c>
      <c r="EP74" s="83" t="str">
        <f>RTD("tos.rtd",,EP$2,"."&amp;$A$43&amp;$AW$1&amp;"C"&amp;$A74)</f>
        <v>27.73%</v>
      </c>
      <c r="EQ74" s="83" t="str">
        <f>RTD("tos.rtd",,EQ$2,"."&amp;$A$43&amp;$AW$1&amp;"P"&amp;$A74)</f>
        <v>27.25%</v>
      </c>
      <c r="ES74" s="63" t="str">
        <f t="shared" si="272"/>
        <v>473,-4696.00</v>
      </c>
      <c r="ET74" s="64" t="str">
        <f t="shared" ca="1" si="273"/>
        <v>473,-87351.82</v>
      </c>
      <c r="EU74" s="68">
        <v>562.21</v>
      </c>
      <c r="EV74" s="68" t="s">
        <v>611</v>
      </c>
      <c r="EW74" s="68">
        <v>483.63</v>
      </c>
      <c r="EX74" s="68" t="s">
        <v>612</v>
      </c>
      <c r="EY74" s="68">
        <v>5634.75</v>
      </c>
      <c r="EZ74" s="68" t="s">
        <v>613</v>
      </c>
      <c r="FA74" s="68">
        <v>19863.75</v>
      </c>
      <c r="FB74" s="68" t="s">
        <v>614</v>
      </c>
      <c r="FC74" s="68" t="s">
        <v>615</v>
      </c>
      <c r="FD74" s="68" t="s">
        <v>616</v>
      </c>
      <c r="FE74" s="68" t="s">
        <v>617</v>
      </c>
      <c r="FF74" s="68" t="s">
        <v>618</v>
      </c>
    </row>
    <row r="75" spans="1:162" ht="13.5" thickBot="1" x14ac:dyDescent="0.25">
      <c r="A75" s="2">
        <f t="shared" si="290"/>
        <v>472</v>
      </c>
      <c r="B75" s="3">
        <f t="shared" si="239"/>
        <v>1741</v>
      </c>
      <c r="C75" s="3">
        <f t="shared" si="408"/>
        <v>1989</v>
      </c>
      <c r="D75" s="3">
        <f t="shared" si="241"/>
        <v>95</v>
      </c>
      <c r="E75" s="3">
        <f t="shared" si="242"/>
        <v>3825</v>
      </c>
      <c r="F75" s="4">
        <f t="shared" si="294"/>
        <v>19486.467851802627</v>
      </c>
      <c r="AM75" s="1">
        <v>-18</v>
      </c>
      <c r="AN75" s="1">
        <v>315</v>
      </c>
      <c r="AO75" s="1">
        <v>472</v>
      </c>
      <c r="AP75" s="1">
        <v>101</v>
      </c>
      <c r="AQ75" s="1">
        <v>-8951</v>
      </c>
      <c r="AS75" s="6">
        <f>IF(RTD("tos.rtd",,AS$43,"."&amp;$A$43&amp;$AS$42&amp;"C"&amp;$A75)="N/A",0,RTD("tos.rtd",,AS$43,"."&amp;$A$43&amp;$AS$42&amp;"C"&amp;$A75))</f>
        <v>251</v>
      </c>
      <c r="AT75" s="7">
        <f>-IF(RTD("tos.rtd",,AT$43,"."&amp;$A$43&amp;$AS$42&amp;"P"&amp;$A75)="N/A",0,RTD("tos.rtd",,AT$43,"."&amp;$A$43&amp;$AS$42&amp;"P"&amp;$A75))</f>
        <v>-1490</v>
      </c>
      <c r="AU75" s="6">
        <f>IF(RTD("tos.rtd",,AU$2,"."&amp;$A$43&amp;$AU$1&amp;"C"&amp;$A75)="N/A",0,RTD("tos.rtd",,AU$2,"."&amp;$A$43&amp;$AU$1&amp;"C"&amp;$A75))</f>
        <v>1126</v>
      </c>
      <c r="AV75" s="7">
        <f>-IF(RTD("tos.rtd",,AV$2,"."&amp;$A$43&amp;$AU$1&amp;"P"&amp;$A75)="N/A",0,RTD("tos.rtd",,AV$2,"."&amp;$A$43&amp;$AU$1&amp;"P"&amp;$A75))</f>
        <v>-863</v>
      </c>
      <c r="AW75" s="6">
        <f>IF(RTD("tos.rtd",,AW$2,"."&amp;$A$43&amp;$AW$1&amp;"C"&amp;$A75)="N/A",0,RTD("tos.rtd",,AW$2,"."&amp;$A$43&amp;$AW$1&amp;"C"&amp;$A75))</f>
        <v>1</v>
      </c>
      <c r="AX75" s="7">
        <f>-IF(RTD("tos.rtd",,AX$2,"."&amp;$A$43&amp;$AW$1&amp;"P"&amp;$A75)="N/A",0,RTD("tos.rtd",,AX$2,"."&amp;$A$43&amp;$AW$1&amp;"P"&amp;$A75))</f>
        <v>-94</v>
      </c>
      <c r="AY75" s="7">
        <f t="shared" si="274"/>
        <v>-1069</v>
      </c>
      <c r="AZ75" s="8">
        <f t="shared" si="243"/>
        <v>472</v>
      </c>
      <c r="BA75" s="6">
        <f>IF(RTD("tos.rtd",,BA$43,"."&amp;$A$43&amp;$AS$42&amp;"C"&amp;$A75)="N/A",0,RTD("tos.rtd",,BA$43,"."&amp;$A$43&amp;$AS$42&amp;"C"&amp;$A75))</f>
        <v>101</v>
      </c>
      <c r="BB75" s="7">
        <f>-IF(RTD("tos.rtd",,BB$43,"."&amp;$A$43&amp;$AS$42&amp;"P"&amp;$A75)="N/A",0,RTD("tos.rtd",,BB$43,"."&amp;$A$43&amp;$AS$42&amp;"P"&amp;$A75))</f>
        <v>-8951</v>
      </c>
      <c r="BC75" s="6">
        <f>IF(RTD("tos.rtd",,BC$2,"."&amp;$A$43&amp;$AU$1&amp;"C"&amp;$A75)="N/A",0,RTD("tos.rtd",,BC$2,"."&amp;$A$43&amp;$AU$1&amp;"C"&amp;$A75))</f>
        <v>27</v>
      </c>
      <c r="BD75" s="7">
        <f>-IF(RTD("tos.rtd",,BD$2,"."&amp;$A$43&amp;$AU$1&amp;"P"&amp;$A75)="N/A",0,RTD("tos.rtd",,BD$2,"."&amp;$A$43&amp;$AU$1&amp;"P"&amp;$A75))</f>
        <v>-3391</v>
      </c>
      <c r="BE75" s="6">
        <f>IF(RTD("tos.rtd",,BE$2,"."&amp;$A$43&amp;$AW$1&amp;"C"&amp;$A75)="N/A",0,RTD("tos.rtd",,BE$2,"."&amp;$A$43&amp;$AW$1&amp;"C"&amp;$A75))</f>
        <v>106</v>
      </c>
      <c r="BF75" s="7">
        <f>-IF(RTD("tos.rtd",,BF$2,"."&amp;$A$43&amp;$AW$1&amp;"P"&amp;$A75)="N/A",0,RTD("tos.rtd",,BF$2,"."&amp;$A$43&amp;$AW$1&amp;"P"&amp;$A75))</f>
        <v>-454</v>
      </c>
      <c r="BG75" s="32">
        <f ca="1">+Hoja2!Y76</f>
        <v>-5582</v>
      </c>
      <c r="BH75" s="7">
        <f t="shared" ca="1" si="275"/>
        <v>-18144</v>
      </c>
      <c r="BI75" s="8" t="str">
        <f t="shared" ca="1" si="291"/>
        <v/>
      </c>
      <c r="BJ75" s="83">
        <f ca="1">IF($BP$1=1,DX75,IF(RTD("tos.rtd",,BJ$43,"."&amp;$A$43&amp;$AS$42&amp;"C"&amp;$A75)="N/A",0,RTD("tos.rtd",,BJ$43,"."&amp;$A$43&amp;$AS$42&amp;"C"&amp;$A75)))</f>
        <v>1.1564279300110865E-9</v>
      </c>
      <c r="BK75" s="83">
        <f ca="1">IF($BP$1=1,DY75,-IF(RTD("tos.rtd",,BK$43,"."&amp;$A$43&amp;$AS$42&amp;"P"&amp;$A75)="N/A",0,RTD("tos.rtd",,BK$43,"."&amp;$A$43&amp;$AS$42&amp;"P"&amp;$A75)))</f>
        <v>-1.9402111913081433E-2</v>
      </c>
      <c r="BL75" s="83">
        <f ca="1">IF($BP$1=1,DZ75,IF(RTD("tos.rtd",,BL$2,"."&amp;$A$43&amp;$AU$1&amp;"C"&amp;$A75)="N/A",0,RTD("tos.rtd",,BL$2,"."&amp;$A$43&amp;$AU$1&amp;"C"&amp;$A75)))</f>
        <v>2.059239314676916E-2</v>
      </c>
      <c r="BM75" s="83">
        <f ca="1">IF($BP$1=1,EA75,-IF(RTD("tos.rtd",,BM$2,"."&amp;$A$43&amp;$AU$1&amp;"P"&amp;$A75)="N/A",0,RTD("tos.rtd",,BM$2,"."&amp;$A$43&amp;$AU$1&amp;"P"&amp;$A75)))</f>
        <v>-2.0543060937686555E-2</v>
      </c>
      <c r="BN75" s="83">
        <f ca="1">IF($BP$1=1,EB75,IF(RTD("tos.rtd",,BN$2,"."&amp;$A$43&amp;$AW$1&amp;"C"&amp;$A75)="N/A",0,RTD("tos.rtd",,BN$2,"."&amp;$A$43&amp;$AW$1&amp;"C"&amp;$A75)))</f>
        <v>2.1690904252222466E-2</v>
      </c>
      <c r="BO75" s="83">
        <f ca="1">IF($BP$1=1,EC75,-IF(RTD("tos.rtd",,BO$2,"."&amp;$A$43&amp;$AW$1&amp;"P"&amp;$A75)="N/A",0,RTD("tos.rtd",,BO$2,"."&amp;$A$43&amp;$AW$1&amp;"P"&amp;$A75)))</f>
        <v>-2.1889318339912953E-2</v>
      </c>
      <c r="BQ75" s="83">
        <f t="shared" ca="1" si="276"/>
        <v>-6702918.3626432586</v>
      </c>
      <c r="BR75" s="3" t="str">
        <f t="shared" ca="1" si="277"/>
        <v/>
      </c>
      <c r="BS75" s="83">
        <f t="shared" ca="1" si="278"/>
        <v>1265586.6299105058</v>
      </c>
      <c r="BT75" s="3" t="str">
        <f t="shared" ca="1" si="279"/>
        <v>Cruce +</v>
      </c>
      <c r="BU75" s="83">
        <f t="shared" ca="1" si="280"/>
        <v>-472048.01289848977</v>
      </c>
      <c r="BV75" s="83"/>
      <c r="BX75" s="83">
        <f t="shared" ca="1" si="281"/>
        <v>-40266995.185288072</v>
      </c>
      <c r="BY75" s="83" t="str">
        <f t="shared" ca="1" si="292"/>
        <v/>
      </c>
      <c r="BZ75" s="83">
        <f t="shared" ca="1" si="282"/>
        <v>-16022911.409219434</v>
      </c>
      <c r="CA75" s="83" t="str">
        <f t="shared" ca="1" si="292"/>
        <v/>
      </c>
      <c r="CB75" s="83">
        <f t="shared" ca="1" si="283"/>
        <v>-1771077.5498936805</v>
      </c>
      <c r="CC75" s="83" t="str">
        <f t="shared" ca="1" si="292"/>
        <v/>
      </c>
      <c r="CD75" s="83">
        <f>IF(RTD("tos.rtd",,CD$43,"."&amp;$A$43&amp;$AS$42&amp;"C"&amp;$A75)="N/A",0,RTD("tos.rtd",,CD$43,"."&amp;$A$43&amp;$AS$42&amp;"C"&amp;$A75))</f>
        <v>1</v>
      </c>
      <c r="CE75" s="83">
        <f>-IF(RTD("tos.rtd",,CE$43,"."&amp;$A$43&amp;$AS$42&amp;"P"&amp;$A75)="N/A",0,RTD("tos.rtd",,CE$43,"."&amp;$A$43&amp;$AS$42&amp;"P"&amp;$A75))</f>
        <v>0</v>
      </c>
      <c r="CF75" s="83">
        <f>IF(RTD("tos.rtd",,CF$2,"."&amp;$A$43&amp;$AU$1&amp;"C"&amp;$A75)="N/A",0,RTD("tos.rtd",,CF$2,"."&amp;$A$43&amp;$AU$1&amp;"C"&amp;$A75))</f>
        <v>0.77</v>
      </c>
      <c r="CG75" s="83">
        <f>-IF(RTD("tos.rtd",,CG$2,"."&amp;$A$43&amp;$AU$1&amp;"P"&amp;$A75)="N/A",0,RTD("tos.rtd",,CG$2,"."&amp;$A$43&amp;$AU$1&amp;"P"&amp;$A75))</f>
        <v>0.23</v>
      </c>
      <c r="CH75" s="83">
        <f>IF(RTD("tos.rtd",,CH$2,"."&amp;$A$43&amp;$AW$1&amp;"C"&amp;$A75)="N/A",0,RTD("tos.rtd",,CH$2,"."&amp;$A$43&amp;$AW$1&amp;"C"&amp;$A75))</f>
        <v>0.68</v>
      </c>
      <c r="CI75" s="83">
        <f>-IF(RTD("tos.rtd",,CI$2,"."&amp;$A$43&amp;$AW$1&amp;"P"&amp;$A75)="N/A",0,RTD("tos.rtd",,CI$2,"."&amp;$A$43&amp;$AW$1&amp;"P"&amp;$A75))</f>
        <v>0.31</v>
      </c>
      <c r="CK75" s="83">
        <f t="shared" si="284"/>
        <v>25100</v>
      </c>
      <c r="CL75" s="83"/>
      <c r="CM75" s="83">
        <f t="shared" si="285"/>
        <v>66853</v>
      </c>
      <c r="CN75" s="83"/>
      <c r="CO75" s="83">
        <f t="shared" si="286"/>
        <v>-2846</v>
      </c>
      <c r="CP75" s="83">
        <f t="shared" si="233"/>
        <v>89107</v>
      </c>
      <c r="CQ75" s="83">
        <f t="shared" si="247"/>
        <v>-8850</v>
      </c>
      <c r="CR75" s="83"/>
      <c r="CS75" s="83">
        <f t="shared" si="248"/>
        <v>-3364</v>
      </c>
      <c r="CT75" s="83"/>
      <c r="CU75" s="83">
        <f t="shared" si="249"/>
        <v>-348</v>
      </c>
      <c r="CV75" s="83"/>
      <c r="CW75" s="83">
        <f t="shared" ca="1" si="250"/>
        <v>-5909379.7456312422</v>
      </c>
      <c r="CY75" s="83">
        <f t="shared" ca="1" si="251"/>
        <v>-58060984.144401185</v>
      </c>
      <c r="CZ75" s="70" t="str">
        <f t="shared" ca="1" si="293"/>
        <v/>
      </c>
      <c r="DA75" s="83">
        <f>IF(RTD("tos.rtd",,DA$43,"."&amp;$A$43&amp;$AS$42&amp;"C"&amp;$A75)="N/A",0,RTD("tos.rtd",,DA$43,"."&amp;$A$43&amp;$AS$42&amp;"C"&amp;$A75))</f>
        <v>9.11</v>
      </c>
      <c r="DB75" s="83">
        <f>IF(RTD("tos.rtd",,DB$43,"."&amp;$A$43&amp;$AS$42&amp;"P"&amp;$A75)="N/A",0,RTD("tos.rtd",,DB$43,"."&amp;$A$43&amp;$AS$42&amp;"P"&amp;$A75))</f>
        <v>0.01</v>
      </c>
      <c r="DC75" s="83">
        <f>IF(RTD("tos.rtd",,DC$43,"."&amp;$A$43&amp;$AS$42&amp;"C"&amp;$A75)="N/A",0,RTD("tos.rtd",,DC$43,"."&amp;$A$43&amp;$AS$42&amp;"C"&amp;$A75))</f>
        <v>9.6999999999999993</v>
      </c>
      <c r="DD75" s="83">
        <f>IF(RTD("tos.rtd",,DD$43,"."&amp;$A$43&amp;$AS$42&amp;"P"&amp;$A75)="N/A",0,RTD("tos.rtd",,DD$43,"."&amp;$A$43&amp;$AS$42&amp;"P"&amp;$A75))</f>
        <v>0.01</v>
      </c>
      <c r="DE75" s="83">
        <f>IF(RTD("tos.rtd",,DE$43,"."&amp;$A$43&amp;$AS$42&amp;"C"&amp;$A75)="N/A",0,RTD("tos.rtd",,DE$43,"."&amp;$A$43&amp;$AS$42&amp;"C"&amp;$A75))</f>
        <v>9.33</v>
      </c>
      <c r="DF75" s="83">
        <f>IF(RTD("tos.rtd",,DF$43,"."&amp;$A$43&amp;$AS$42&amp;"P"&amp;$A75)="N/A",0,RTD("tos.rtd",,DF$43,"."&amp;$A$43&amp;$AS$42&amp;"P"&amp;$A75))</f>
        <v>0</v>
      </c>
      <c r="DG75" s="86">
        <f t="shared" si="287"/>
        <v>-9.5199999999999818</v>
      </c>
      <c r="DH75" s="83">
        <f t="shared" si="252"/>
        <v>0</v>
      </c>
      <c r="DI75" s="83">
        <f t="shared" si="253"/>
        <v>0</v>
      </c>
      <c r="DJ75" s="83">
        <f t="shared" si="254"/>
        <v>0</v>
      </c>
      <c r="DK75" s="83">
        <f t="shared" si="255"/>
        <v>0</v>
      </c>
      <c r="DL75" s="83">
        <f t="shared" si="256"/>
        <v>0</v>
      </c>
      <c r="DM75" s="83">
        <f t="shared" si="257"/>
        <v>0</v>
      </c>
      <c r="DN75" s="64" t="str">
        <f t="shared" si="258"/>
        <v>UNKNOWN</v>
      </c>
      <c r="DO75" s="64" t="str">
        <f t="shared" si="259"/>
        <v>UNKNOWN</v>
      </c>
      <c r="DP75" s="83">
        <f t="shared" si="260"/>
        <v>0</v>
      </c>
      <c r="DQ75" s="83">
        <f t="shared" si="261"/>
        <v>0</v>
      </c>
      <c r="DR75" s="83">
        <f t="shared" ca="1" si="262"/>
        <v>0</v>
      </c>
      <c r="DS75" s="83">
        <f t="shared" si="263"/>
        <v>0</v>
      </c>
      <c r="DT75" s="83">
        <f t="shared" si="288"/>
        <v>0</v>
      </c>
      <c r="DU75" s="83">
        <f t="shared" si="289"/>
        <v>0</v>
      </c>
      <c r="DV75" s="83">
        <f t="shared" si="264"/>
        <v>-18</v>
      </c>
      <c r="DW75" s="83">
        <f t="shared" si="265"/>
        <v>315</v>
      </c>
      <c r="DX75" s="83">
        <f t="shared" ca="1" si="402"/>
        <v>1.1564279300110865E-9</v>
      </c>
      <c r="DY75" s="83">
        <f t="shared" ca="1" si="403"/>
        <v>-1.9402111913081433E-2</v>
      </c>
      <c r="DZ75" s="83">
        <f t="shared" ca="1" si="404"/>
        <v>2.059239314676916E-2</v>
      </c>
      <c r="EA75" s="83">
        <f t="shared" ca="1" si="405"/>
        <v>-2.0543060937686555E-2</v>
      </c>
      <c r="EB75" s="83">
        <f t="shared" ca="1" si="406"/>
        <v>2.1690904252222466E-2</v>
      </c>
      <c r="EC75" s="83">
        <f t="shared" ca="1" si="407"/>
        <v>-2.1889318339912953E-2</v>
      </c>
      <c r="EE75" s="84">
        <f t="shared" si="266"/>
        <v>0.25</v>
      </c>
      <c r="EF75" s="84">
        <f t="shared" si="267"/>
        <v>1.0094000000000001</v>
      </c>
      <c r="EG75" s="84">
        <f t="shared" si="268"/>
        <v>0.30580000000000002</v>
      </c>
      <c r="EH75" s="84">
        <f t="shared" si="269"/>
        <v>0.307</v>
      </c>
      <c r="EI75" s="84">
        <f t="shared" si="270"/>
        <v>0.27929999999999999</v>
      </c>
      <c r="EJ75" s="84">
        <f t="shared" si="271"/>
        <v>0.27450000000000002</v>
      </c>
      <c r="EL75" s="83" t="str">
        <f>RTD("tos.rtd",,EL$43,"."&amp;$A$43&amp;$AS$42&amp;"C"&amp;$A75)</f>
        <v>--</v>
      </c>
      <c r="EM75" s="83" t="str">
        <f>RTD("tos.rtd",,EM$43,"."&amp;$A$43&amp;$AS$42&amp;"P"&amp;$A75)</f>
        <v>100.94%</v>
      </c>
      <c r="EN75" s="83" t="str">
        <f>RTD("tos.rtd",,EN$2,"."&amp;$A$43&amp;$AU$1&amp;"C"&amp;$A75)</f>
        <v>30.58%</v>
      </c>
      <c r="EO75" s="83" t="str">
        <f>RTD("tos.rtd",,EO$2,"."&amp;$A$43&amp;$AU$1&amp;"P"&amp;$A75)</f>
        <v>30.70%</v>
      </c>
      <c r="EP75" s="83" t="str">
        <f>RTD("tos.rtd",,EP$2,"."&amp;$A$43&amp;$AW$1&amp;"C"&amp;$A75)</f>
        <v>27.93%</v>
      </c>
      <c r="EQ75" s="83" t="str">
        <f>RTD("tos.rtd",,EQ$2,"."&amp;$A$43&amp;$AW$1&amp;"P"&amp;$A75)</f>
        <v>27.45%</v>
      </c>
      <c r="ES75" s="63" t="str">
        <f t="shared" si="272"/>
        <v>472,297.00</v>
      </c>
      <c r="ET75" s="64" t="str">
        <f t="shared" ca="1" si="273"/>
        <v>472,-58060.98</v>
      </c>
      <c r="EU75" s="68">
        <v>562.1</v>
      </c>
      <c r="EV75" s="68" t="s">
        <v>619</v>
      </c>
      <c r="EW75" s="68">
        <v>483.53</v>
      </c>
      <c r="EX75" s="68" t="s">
        <v>620</v>
      </c>
      <c r="EY75" s="68">
        <v>5634.25</v>
      </c>
      <c r="EZ75" s="68" t="s">
        <v>621</v>
      </c>
      <c r="FA75" s="68">
        <v>19860</v>
      </c>
      <c r="FB75" s="68" t="s">
        <v>622</v>
      </c>
      <c r="FC75" s="68" t="s">
        <v>623</v>
      </c>
      <c r="FD75" s="68" t="s">
        <v>624</v>
      </c>
      <c r="FE75" s="68" t="s">
        <v>625</v>
      </c>
      <c r="FF75" s="68" t="s">
        <v>626</v>
      </c>
    </row>
    <row r="76" spans="1:162" ht="13.5" thickBot="1" x14ac:dyDescent="0.25">
      <c r="A76" s="2">
        <f t="shared" si="290"/>
        <v>471</v>
      </c>
      <c r="B76" s="3">
        <f t="shared" si="239"/>
        <v>1694</v>
      </c>
      <c r="C76" s="3">
        <f t="shared" si="408"/>
        <v>1960</v>
      </c>
      <c r="D76" s="3">
        <f t="shared" si="241"/>
        <v>61</v>
      </c>
      <c r="E76" s="3">
        <f t="shared" si="242"/>
        <v>3715</v>
      </c>
      <c r="F76" s="4">
        <f t="shared" si="294"/>
        <v>19445.182962286097</v>
      </c>
      <c r="AM76" s="1">
        <v>12</v>
      </c>
      <c r="AN76" s="1">
        <v>-1839</v>
      </c>
      <c r="AO76" s="1">
        <v>471</v>
      </c>
      <c r="AP76" s="1">
        <v>35</v>
      </c>
      <c r="AQ76" s="1">
        <v>-7410</v>
      </c>
      <c r="AS76" s="6">
        <f>IF(RTD("tos.rtd",,AS$43,"."&amp;$A$43&amp;$AS$42&amp;"C"&amp;$A76)="N/A",0,RTD("tos.rtd",,AS$43,"."&amp;$A$43&amp;$AS$42&amp;"C"&amp;$A76))</f>
        <v>208</v>
      </c>
      <c r="AT76" s="7">
        <f>-IF(RTD("tos.rtd",,AT$43,"."&amp;$A$43&amp;$AS$42&amp;"P"&amp;$A76)="N/A",0,RTD("tos.rtd",,AT$43,"."&amp;$A$43&amp;$AS$42&amp;"P"&amp;$A76))</f>
        <v>-1486</v>
      </c>
      <c r="AU76" s="6">
        <f>IF(RTD("tos.rtd",,AU$2,"."&amp;$A$43&amp;$AU$1&amp;"C"&amp;$A76)="N/A",0,RTD("tos.rtd",,AU$2,"."&amp;$A$43&amp;$AU$1&amp;"C"&amp;$A76))</f>
        <v>990</v>
      </c>
      <c r="AV76" s="7">
        <f>-IF(RTD("tos.rtd",,AV$2,"."&amp;$A$43&amp;$AU$1&amp;"P"&amp;$A76)="N/A",0,RTD("tos.rtd",,AV$2,"."&amp;$A$43&amp;$AU$1&amp;"P"&amp;$A76))</f>
        <v>-970</v>
      </c>
      <c r="AW76" s="6">
        <f>IF(RTD("tos.rtd",,AW$2,"."&amp;$A$43&amp;$AW$1&amp;"C"&amp;$A76)="N/A",0,RTD("tos.rtd",,AW$2,"."&amp;$A$43&amp;$AW$1&amp;"C"&amp;$A76))</f>
        <v>1</v>
      </c>
      <c r="AX76" s="7">
        <f>-IF(RTD("tos.rtd",,AX$2,"."&amp;$A$43&amp;$AW$1&amp;"P"&amp;$A76)="N/A",0,RTD("tos.rtd",,AX$2,"."&amp;$A$43&amp;$AW$1&amp;"P"&amp;$A76))</f>
        <v>-60</v>
      </c>
      <c r="AY76" s="7">
        <f t="shared" si="274"/>
        <v>-1317</v>
      </c>
      <c r="AZ76" s="8">
        <f t="shared" si="243"/>
        <v>471</v>
      </c>
      <c r="BA76" s="6">
        <f>IF(RTD("tos.rtd",,BA$43,"."&amp;$A$43&amp;$AS$42&amp;"C"&amp;$A76)="N/A",0,RTD("tos.rtd",,BA$43,"."&amp;$A$43&amp;$AS$42&amp;"C"&amp;$A76))</f>
        <v>35</v>
      </c>
      <c r="BB76" s="7">
        <f>-IF(RTD("tos.rtd",,BB$43,"."&amp;$A$43&amp;$AS$42&amp;"P"&amp;$A76)="N/A",0,RTD("tos.rtd",,BB$43,"."&amp;$A$43&amp;$AS$42&amp;"P"&amp;$A76))</f>
        <v>-7410</v>
      </c>
      <c r="BC76" s="6">
        <f>IF(RTD("tos.rtd",,BC$2,"."&amp;$A$43&amp;$AU$1&amp;"C"&amp;$A76)="N/A",0,RTD("tos.rtd",,BC$2,"."&amp;$A$43&amp;$AU$1&amp;"C"&amp;$A76))</f>
        <v>61</v>
      </c>
      <c r="BD76" s="7">
        <f>-IF(RTD("tos.rtd",,BD$2,"."&amp;$A$43&amp;$AU$1&amp;"P"&amp;$A76)="N/A",0,RTD("tos.rtd",,BD$2,"."&amp;$A$43&amp;$AU$1&amp;"P"&amp;$A76))</f>
        <v>-1811</v>
      </c>
      <c r="BE76" s="6">
        <f>IF(RTD("tos.rtd",,BE$2,"."&amp;$A$43&amp;$AW$1&amp;"C"&amp;$A76)="N/A",0,RTD("tos.rtd",,BE$2,"."&amp;$A$43&amp;$AW$1&amp;"C"&amp;$A76))</f>
        <v>34</v>
      </c>
      <c r="BF76" s="7">
        <f>-IF(RTD("tos.rtd",,BF$2,"."&amp;$A$43&amp;$AW$1&amp;"P"&amp;$A76)="N/A",0,RTD("tos.rtd",,BF$2,"."&amp;$A$43&amp;$AW$1&amp;"P"&amp;$A76))</f>
        <v>-317</v>
      </c>
      <c r="BG76" s="32">
        <f ca="1">+Hoja2!Y77</f>
        <v>-2325</v>
      </c>
      <c r="BH76" s="7">
        <f t="shared" ca="1" si="275"/>
        <v>-11733</v>
      </c>
      <c r="BI76" s="8" t="str">
        <f t="shared" ca="1" si="291"/>
        <v/>
      </c>
      <c r="BJ76" s="83">
        <f ca="1">IF($BP$1=1,DX76,IF(RTD("tos.rtd",,BJ$43,"."&amp;$A$43&amp;$AS$42&amp;"C"&amp;$A76)="N/A",0,RTD("tos.rtd",,BJ$43,"."&amp;$A$43&amp;$AS$42&amp;"C"&amp;$A76)))</f>
        <v>1.5743084484282685E-11</v>
      </c>
      <c r="BK76" s="83">
        <f ca="1">IF($BP$1=1,DY76,-IF(RTD("tos.rtd",,BK$43,"."&amp;$A$43&amp;$AS$42&amp;"P"&amp;$A76)="N/A",0,RTD("tos.rtd",,BK$43,"."&amp;$A$43&amp;$AS$42&amp;"P"&amp;$A76)))</f>
        <v>-1.7268654020501154E-2</v>
      </c>
      <c r="BL76" s="83">
        <f ca="1">IF($BP$1=1,DZ76,IF(RTD("tos.rtd",,BL$2,"."&amp;$A$43&amp;$AU$1&amp;"C"&amp;$A76)="N/A",0,RTD("tos.rtd",,BL$2,"."&amp;$A$43&amp;$AU$1&amp;"C"&amp;$A76)))</f>
        <v>1.9429516616433756E-2</v>
      </c>
      <c r="BM76" s="83">
        <f ca="1">IF($BP$1=1,EA76,-IF(RTD("tos.rtd",,BM$2,"."&amp;$A$43&amp;$AU$1&amp;"P"&amp;$A76)="N/A",0,RTD("tos.rtd",,BM$2,"."&amp;$A$43&amp;$AU$1&amp;"P"&amp;$A76)))</f>
        <v>-1.9603116827106925E-2</v>
      </c>
      <c r="BN76" s="83">
        <f ca="1">IF($BP$1=1,EB76,IF(RTD("tos.rtd",,BN$2,"."&amp;$A$43&amp;$AW$1&amp;"C"&amp;$A76)="N/A",0,RTD("tos.rtd",,BN$2,"."&amp;$A$43&amp;$AW$1&amp;"C"&amp;$A76)))</f>
        <v>2.0534805094311284E-2</v>
      </c>
      <c r="BO76" s="83">
        <f ca="1">IF($BP$1=1,EC76,-IF(RTD("tos.rtd",,BO$2,"."&amp;$A$43&amp;$AW$1&amp;"P"&amp;$A76)="N/A",0,RTD("tos.rtd",,BO$2,"."&amp;$A$43&amp;$AW$1&amp;"P"&amp;$A76)))</f>
        <v>-2.0677710830821691E-2</v>
      </c>
      <c r="BQ76" s="83">
        <f t="shared" ca="1" si="276"/>
        <v>-5949849.1980406409</v>
      </c>
      <c r="BR76" s="3" t="str">
        <f t="shared" ca="1" si="277"/>
        <v/>
      </c>
      <c r="BS76" s="83">
        <f t="shared" ca="1" si="278"/>
        <v>51055.470539698377</v>
      </c>
      <c r="BT76" s="3" t="str">
        <f t="shared" ca="1" si="279"/>
        <v/>
      </c>
      <c r="BU76" s="83">
        <f t="shared" ca="1" si="280"/>
        <v>-282900.68496598868</v>
      </c>
      <c r="BV76" s="83"/>
      <c r="BX76" s="83">
        <f t="shared" ca="1" si="281"/>
        <v>-29669167.269796308</v>
      </c>
      <c r="BY76" s="83" t="str">
        <f t="shared" ca="1" si="292"/>
        <v/>
      </c>
      <c r="BZ76" s="83">
        <f t="shared" ca="1" si="282"/>
        <v>-7956569.806771365</v>
      </c>
      <c r="CA76" s="83" t="str">
        <f t="shared" ca="1" si="292"/>
        <v/>
      </c>
      <c r="CB76" s="83">
        <f t="shared" ca="1" si="283"/>
        <v>-1357931.9375092101</v>
      </c>
      <c r="CC76" s="83" t="str">
        <f t="shared" ca="1" si="292"/>
        <v/>
      </c>
      <c r="CD76" s="83">
        <f>IF(RTD("tos.rtd",,CD$43,"."&amp;$A$43&amp;$AS$42&amp;"C"&amp;$A76)="N/A",0,RTD("tos.rtd",,CD$43,"."&amp;$A$43&amp;$AS$42&amp;"C"&amp;$A76))</f>
        <v>1</v>
      </c>
      <c r="CE76" s="83">
        <f>-IF(RTD("tos.rtd",,CE$43,"."&amp;$A$43&amp;$AS$42&amp;"P"&amp;$A76)="N/A",0,RTD("tos.rtd",,CE$43,"."&amp;$A$43&amp;$AS$42&amp;"P"&amp;$A76))</f>
        <v>0</v>
      </c>
      <c r="CF76" s="83">
        <f>IF(RTD("tos.rtd",,CF$2,"."&amp;$A$43&amp;$AU$1&amp;"C"&amp;$A76)="N/A",0,RTD("tos.rtd",,CF$2,"."&amp;$A$43&amp;$AU$1&amp;"C"&amp;$A76))</f>
        <v>0.79</v>
      </c>
      <c r="CG76" s="83">
        <f>-IF(RTD("tos.rtd",,CG$2,"."&amp;$A$43&amp;$AU$1&amp;"P"&amp;$A76)="N/A",0,RTD("tos.rtd",,CG$2,"."&amp;$A$43&amp;$AU$1&amp;"P"&amp;$A76))</f>
        <v>0.21</v>
      </c>
      <c r="CH76" s="83">
        <f>IF(RTD("tos.rtd",,CH$2,"."&amp;$A$43&amp;$AW$1&amp;"C"&amp;$A76)="N/A",0,RTD("tos.rtd",,CH$2,"."&amp;$A$43&amp;$AW$1&amp;"C"&amp;$A76))</f>
        <v>0.7</v>
      </c>
      <c r="CI76" s="83">
        <f>-IF(RTD("tos.rtd",,CI$2,"."&amp;$A$43&amp;$AW$1&amp;"P"&amp;$A76)="N/A",0,RTD("tos.rtd",,CI$2,"."&amp;$A$43&amp;$AW$1&amp;"P"&amp;$A76))</f>
        <v>0.3</v>
      </c>
      <c r="CK76" s="83">
        <f t="shared" si="284"/>
        <v>20800</v>
      </c>
      <c r="CL76" s="83"/>
      <c r="CM76" s="83">
        <f t="shared" si="285"/>
        <v>57840</v>
      </c>
      <c r="CN76" s="83"/>
      <c r="CO76" s="83">
        <f t="shared" si="286"/>
        <v>-1730</v>
      </c>
      <c r="CP76" s="83">
        <f t="shared" si="233"/>
        <v>76910</v>
      </c>
      <c r="CQ76" s="83">
        <f t="shared" si="247"/>
        <v>-7375</v>
      </c>
      <c r="CR76" s="83"/>
      <c r="CS76" s="83">
        <f t="shared" si="248"/>
        <v>-1750</v>
      </c>
      <c r="CT76" s="83"/>
      <c r="CU76" s="83">
        <f t="shared" si="249"/>
        <v>-283</v>
      </c>
      <c r="CV76" s="83"/>
      <c r="CW76" s="83">
        <f t="shared" ca="1" si="250"/>
        <v>-6181694.4124669312</v>
      </c>
      <c r="CY76" s="83">
        <f t="shared" ca="1" si="251"/>
        <v>-38983669.014076881</v>
      </c>
      <c r="CZ76" s="70" t="str">
        <f t="shared" ca="1" si="293"/>
        <v/>
      </c>
      <c r="DA76" s="83">
        <f>IF(RTD("tos.rtd",,DA$43,"."&amp;$A$43&amp;$AS$42&amp;"C"&amp;$A76)="N/A",0,RTD("tos.rtd",,DA$43,"."&amp;$A$43&amp;$AS$42&amp;"C"&amp;$A76))</f>
        <v>12.4</v>
      </c>
      <c r="DB76" s="83">
        <f>IF(RTD("tos.rtd",,DB$43,"."&amp;$A$43&amp;$AS$42&amp;"P"&amp;$A76)="N/A",0,RTD("tos.rtd",,DB$43,"."&amp;$A$43&amp;$AS$42&amp;"P"&amp;$A76))</f>
        <v>0.01</v>
      </c>
      <c r="DC76" s="83">
        <f>IF(RTD("tos.rtd",,DC$43,"."&amp;$A$43&amp;$AS$42&amp;"C"&amp;$A76)="N/A",0,RTD("tos.rtd",,DC$43,"."&amp;$A$43&amp;$AS$42&amp;"C"&amp;$A76))</f>
        <v>10.7</v>
      </c>
      <c r="DD76" s="83">
        <f>IF(RTD("tos.rtd",,DD$43,"."&amp;$A$43&amp;$AS$42&amp;"P"&amp;$A76)="N/A",0,RTD("tos.rtd",,DD$43,"."&amp;$A$43&amp;$AS$42&amp;"P"&amp;$A76))</f>
        <v>0.01</v>
      </c>
      <c r="DE76" s="83">
        <f>IF(RTD("tos.rtd",,DE$43,"."&amp;$A$43&amp;$AS$42&amp;"C"&amp;$A76)="N/A",0,RTD("tos.rtd",,DE$43,"."&amp;$A$43&amp;$AS$42&amp;"C"&amp;$A76))</f>
        <v>10.33</v>
      </c>
      <c r="DF76" s="83">
        <f>IF(RTD("tos.rtd",,DF$43,"."&amp;$A$43&amp;$AS$42&amp;"P"&amp;$A76)="N/A",0,RTD("tos.rtd",,DF$43,"."&amp;$A$43&amp;$AS$42&amp;"P"&amp;$A76))</f>
        <v>0</v>
      </c>
      <c r="DG76" s="86">
        <f t="shared" si="287"/>
        <v>-10.519999999999982</v>
      </c>
      <c r="DH76" s="83">
        <f t="shared" si="252"/>
        <v>0</v>
      </c>
      <c r="DI76" s="83">
        <f t="shared" si="253"/>
        <v>0</v>
      </c>
      <c r="DJ76" s="83">
        <f t="shared" si="254"/>
        <v>0</v>
      </c>
      <c r="DK76" s="83">
        <f t="shared" si="255"/>
        <v>0</v>
      </c>
      <c r="DL76" s="83">
        <f t="shared" si="256"/>
        <v>0</v>
      </c>
      <c r="DM76" s="83">
        <f t="shared" si="257"/>
        <v>0</v>
      </c>
      <c r="DN76" s="64" t="str">
        <f t="shared" si="258"/>
        <v>UNKNOWN</v>
      </c>
      <c r="DO76" s="64" t="str">
        <f t="shared" si="259"/>
        <v>UNKNOWN</v>
      </c>
      <c r="DP76" s="83">
        <f t="shared" si="260"/>
        <v>0</v>
      </c>
      <c r="DQ76" s="83">
        <f t="shared" si="261"/>
        <v>0</v>
      </c>
      <c r="DR76" s="83">
        <f t="shared" ca="1" si="262"/>
        <v>0</v>
      </c>
      <c r="DS76" s="83">
        <f t="shared" si="263"/>
        <v>0</v>
      </c>
      <c r="DT76" s="83">
        <f t="shared" si="288"/>
        <v>0</v>
      </c>
      <c r="DU76" s="83">
        <f t="shared" si="289"/>
        <v>0</v>
      </c>
      <c r="DV76" s="83">
        <f t="shared" si="264"/>
        <v>12</v>
      </c>
      <c r="DW76" s="83">
        <f t="shared" si="265"/>
        <v>-1839</v>
      </c>
      <c r="DX76" s="83">
        <f t="shared" ca="1" si="402"/>
        <v>1.5743084484282685E-11</v>
      </c>
      <c r="DY76" s="83">
        <f t="shared" ca="1" si="403"/>
        <v>-1.7268654020501154E-2</v>
      </c>
      <c r="DZ76" s="83">
        <f t="shared" ca="1" si="404"/>
        <v>1.9429516616433756E-2</v>
      </c>
      <c r="EA76" s="83">
        <f t="shared" ca="1" si="405"/>
        <v>-1.9603116827106925E-2</v>
      </c>
      <c r="EB76" s="83">
        <f t="shared" ca="1" si="406"/>
        <v>2.0534805094311284E-2</v>
      </c>
      <c r="EC76" s="83">
        <f t="shared" ca="1" si="407"/>
        <v>-2.0677710830821691E-2</v>
      </c>
      <c r="EE76" s="84">
        <f t="shared" si="266"/>
        <v>0.25</v>
      </c>
      <c r="EF76" s="84">
        <f t="shared" si="267"/>
        <v>1.1049</v>
      </c>
      <c r="EG76" s="84">
        <f t="shared" si="268"/>
        <v>0.31419999999999998</v>
      </c>
      <c r="EH76" s="84">
        <f t="shared" si="269"/>
        <v>0.30909999999999999</v>
      </c>
      <c r="EI76" s="84">
        <f t="shared" si="270"/>
        <v>0.28110000000000002</v>
      </c>
      <c r="EJ76" s="84">
        <f t="shared" si="271"/>
        <v>0.27660000000000001</v>
      </c>
      <c r="EL76" s="83" t="str">
        <f>RTD("tos.rtd",,EL$43,"."&amp;$A$43&amp;$AS$42&amp;"C"&amp;$A76)</f>
        <v>--</v>
      </c>
      <c r="EM76" s="83" t="str">
        <f>RTD("tos.rtd",,EM$43,"."&amp;$A$43&amp;$AS$42&amp;"P"&amp;$A76)</f>
        <v>110.49%</v>
      </c>
      <c r="EN76" s="83" t="str">
        <f>RTD("tos.rtd",,EN$2,"."&amp;$A$43&amp;$AU$1&amp;"C"&amp;$A76)</f>
        <v>31.42%</v>
      </c>
      <c r="EO76" s="83" t="str">
        <f>RTD("tos.rtd",,EO$2,"."&amp;$A$43&amp;$AU$1&amp;"P"&amp;$A76)</f>
        <v>30.91%</v>
      </c>
      <c r="EP76" s="83" t="str">
        <f>RTD("tos.rtd",,EP$2,"."&amp;$A$43&amp;$AW$1&amp;"C"&amp;$A76)</f>
        <v>28.11%</v>
      </c>
      <c r="EQ76" s="83" t="str">
        <f>RTD("tos.rtd",,EQ$2,"."&amp;$A$43&amp;$AW$1&amp;"P"&amp;$A76)</f>
        <v>27.66%</v>
      </c>
      <c r="ES76" s="63" t="str">
        <f t="shared" si="272"/>
        <v>471,-1827.00</v>
      </c>
      <c r="ET76" s="64" t="str">
        <f t="shared" ca="1" si="273"/>
        <v>471,-38983.67</v>
      </c>
      <c r="EU76" s="68">
        <v>562.1</v>
      </c>
      <c r="EV76" s="68" t="s">
        <v>627</v>
      </c>
      <c r="EW76" s="68">
        <v>483.56</v>
      </c>
      <c r="EX76" s="68" t="s">
        <v>628</v>
      </c>
      <c r="EY76" s="68">
        <v>5634.25</v>
      </c>
      <c r="EZ76" s="68" t="s">
        <v>629</v>
      </c>
      <c r="FA76" s="68">
        <v>19860.75</v>
      </c>
      <c r="FB76" s="68" t="s">
        <v>630</v>
      </c>
      <c r="FC76" s="68" t="s">
        <v>631</v>
      </c>
      <c r="FD76" s="68" t="s">
        <v>632</v>
      </c>
      <c r="FE76" s="68" t="s">
        <v>633</v>
      </c>
      <c r="FF76" s="68" t="s">
        <v>634</v>
      </c>
    </row>
    <row r="77" spans="1:162" ht="13.5" thickBot="1" x14ac:dyDescent="0.25">
      <c r="A77" s="2">
        <f t="shared" si="290"/>
        <v>470</v>
      </c>
      <c r="B77" s="3">
        <f t="shared" si="239"/>
        <v>3335</v>
      </c>
      <c r="C77" s="3">
        <f t="shared" si="408"/>
        <v>13212</v>
      </c>
      <c r="D77" s="3">
        <f t="shared" si="241"/>
        <v>59710</v>
      </c>
      <c r="E77" s="3">
        <f t="shared" si="242"/>
        <v>76257</v>
      </c>
      <c r="F77" s="4">
        <f t="shared" si="294"/>
        <v>19403.898072769563</v>
      </c>
      <c r="AM77" s="1">
        <v>106</v>
      </c>
      <c r="AN77" s="1">
        <v>-48</v>
      </c>
      <c r="AO77" s="1">
        <v>470</v>
      </c>
      <c r="AP77" s="1">
        <v>523</v>
      </c>
      <c r="AQ77" s="1">
        <v>-8558</v>
      </c>
      <c r="AS77" s="6">
        <f>IF(RTD("tos.rtd",,AS$43,"."&amp;$A$43&amp;$AS$42&amp;"C"&amp;$A77)="N/A",0,RTD("tos.rtd",,AS$43,"."&amp;$A$43&amp;$AS$42&amp;"C"&amp;$A77))</f>
        <v>384</v>
      </c>
      <c r="AT77" s="7">
        <f>-IF(RTD("tos.rtd",,AT$43,"."&amp;$A$43&amp;$AS$42&amp;"P"&amp;$A77)="N/A",0,RTD("tos.rtd",,AT$43,"."&amp;$A$43&amp;$AS$42&amp;"P"&amp;$A77))</f>
        <v>-2951</v>
      </c>
      <c r="AU77" s="6">
        <f>IF(RTD("tos.rtd",,AU$2,"."&amp;$A$43&amp;$AU$1&amp;"C"&amp;$A77)="N/A",0,RTD("tos.rtd",,AU$2,"."&amp;$A$43&amp;$AU$1&amp;"C"&amp;$A77))</f>
        <v>3242</v>
      </c>
      <c r="AV77" s="7">
        <f>-IF(RTD("tos.rtd",,AV$2,"."&amp;$A$43&amp;$AU$1&amp;"P"&amp;$A77)="N/A",0,RTD("tos.rtd",,AV$2,"."&amp;$A$43&amp;$AU$1&amp;"P"&amp;$A77))</f>
        <v>-9970</v>
      </c>
      <c r="AW77" s="6">
        <f>IF(RTD("tos.rtd",,AW$2,"."&amp;$A$43&amp;$AW$1&amp;"C"&amp;$A77)="N/A",0,RTD("tos.rtd",,AW$2,"."&amp;$A$43&amp;$AW$1&amp;"C"&amp;$A77))</f>
        <v>35273</v>
      </c>
      <c r="AX77" s="7">
        <f>-IF(RTD("tos.rtd",,AX$2,"."&amp;$A$43&amp;$AW$1&amp;"P"&amp;$A77)="N/A",0,RTD("tos.rtd",,AX$2,"."&amp;$A$43&amp;$AW$1&amp;"P"&amp;$A77))</f>
        <v>-24437</v>
      </c>
      <c r="AY77" s="7">
        <f t="shared" si="274"/>
        <v>1541</v>
      </c>
      <c r="AZ77" s="8">
        <f t="shared" si="243"/>
        <v>470</v>
      </c>
      <c r="BA77" s="6">
        <f>IF(RTD("tos.rtd",,BA$43,"."&amp;$A$43&amp;$AS$42&amp;"C"&amp;$A77)="N/A",0,RTD("tos.rtd",,BA$43,"."&amp;$A$43&amp;$AS$42&amp;"C"&amp;$A77))</f>
        <v>523</v>
      </c>
      <c r="BB77" s="7">
        <f>-IF(RTD("tos.rtd",,BB$43,"."&amp;$A$43&amp;$AS$42&amp;"P"&amp;$A77)="N/A",0,RTD("tos.rtd",,BB$43,"."&amp;$A$43&amp;$AS$42&amp;"P"&amp;$A77))</f>
        <v>-8558</v>
      </c>
      <c r="BC77" s="6">
        <f>IF(RTD("tos.rtd",,BC$2,"."&amp;$A$43&amp;$AU$1&amp;"C"&amp;$A77)="N/A",0,RTD("tos.rtd",,BC$2,"."&amp;$A$43&amp;$AU$1&amp;"C"&amp;$A77))</f>
        <v>223</v>
      </c>
      <c r="BD77" s="7">
        <f>-IF(RTD("tos.rtd",,BD$2,"."&amp;$A$43&amp;$AU$1&amp;"P"&amp;$A77)="N/A",0,RTD("tos.rtd",,BD$2,"."&amp;$A$43&amp;$AU$1&amp;"P"&amp;$A77))</f>
        <v>-9442</v>
      </c>
      <c r="BE77" s="6">
        <f>IF(RTD("tos.rtd",,BE$2,"."&amp;$A$43&amp;$AW$1&amp;"C"&amp;$A77)="N/A",0,RTD("tos.rtd",,BE$2,"."&amp;$A$43&amp;$AW$1&amp;"C"&amp;$A77))</f>
        <v>284</v>
      </c>
      <c r="BF77" s="7">
        <f>-IF(RTD("tos.rtd",,BF$2,"."&amp;$A$43&amp;$AW$1&amp;"P"&amp;$A77)="N/A",0,RTD("tos.rtd",,BF$2,"."&amp;$A$43&amp;$AW$1&amp;"P"&amp;$A77))</f>
        <v>-8513</v>
      </c>
      <c r="BG77" s="32">
        <f ca="1">+Hoja2!Y78</f>
        <v>-32277</v>
      </c>
      <c r="BH77" s="7">
        <f t="shared" ca="1" si="275"/>
        <v>-57760</v>
      </c>
      <c r="BI77" s="8" t="str">
        <f t="shared" ca="1" si="291"/>
        <v/>
      </c>
      <c r="BJ77" s="83">
        <f ca="1">IF($BP$1=1,DX77,IF(RTD("tos.rtd",,BJ$43,"."&amp;$A$43&amp;$AS$42&amp;"C"&amp;$A77)="N/A",0,RTD("tos.rtd",,BJ$43,"."&amp;$A$43&amp;$AS$42&amp;"C"&amp;$A77)))</f>
        <v>1.3753286446668161E-13</v>
      </c>
      <c r="BK77" s="83">
        <f ca="1">IF($BP$1=1,DY77,-IF(RTD("tos.rtd",,BK$43,"."&amp;$A$43&amp;$AS$42&amp;"P"&amp;$A77)="N/A",0,RTD("tos.rtd",,BK$43,"."&amp;$A$43&amp;$AS$42&amp;"P"&amp;$A77)))</f>
        <v>-1.5525703591512193E-2</v>
      </c>
      <c r="BL77" s="83">
        <f ca="1">IF($BP$1=1,DZ77,IF(RTD("tos.rtd",,BL$2,"."&amp;$A$43&amp;$AU$1&amp;"C"&amp;$A77)="N/A",0,RTD("tos.rtd",,BL$2,"."&amp;$A$43&amp;$AU$1&amp;"C"&amp;$A77)))</f>
        <v>1.8499343484766891E-2</v>
      </c>
      <c r="BM77" s="83">
        <f ca="1">IF($BP$1=1,EA77,-IF(RTD("tos.rtd",,BM$2,"."&amp;$A$43&amp;$AU$1&amp;"P"&amp;$A77)="N/A",0,RTD("tos.rtd",,BM$2,"."&amp;$A$43&amp;$AU$1&amp;"P"&amp;$A77)))</f>
        <v>-1.8625098169515672E-2</v>
      </c>
      <c r="BN77" s="83">
        <f ca="1">IF($BP$1=1,EB77,IF(RTD("tos.rtd",,BN$2,"."&amp;$A$43&amp;$AW$1&amp;"C"&amp;$A77)="N/A",0,RTD("tos.rtd",,BN$2,"."&amp;$A$43&amp;$AW$1&amp;"C"&amp;$A77)))</f>
        <v>1.9327937433103012E-2</v>
      </c>
      <c r="BO77" s="83">
        <f ca="1">IF($BP$1=1,EC77,-IF(RTD("tos.rtd",,BO$2,"."&amp;$A$43&amp;$AW$1&amp;"P"&amp;$A77)="N/A",0,RTD("tos.rtd",,BO$2,"."&amp;$A$43&amp;$AW$1&amp;"P"&amp;$A77)))</f>
        <v>-1.9462305272717171E-2</v>
      </c>
      <c r="BQ77" s="83">
        <f t="shared" ca="1" si="276"/>
        <v>-10623048.413087133</v>
      </c>
      <c r="BR77" s="3" t="str">
        <f t="shared" ca="1" si="277"/>
        <v/>
      </c>
      <c r="BS77" s="83">
        <f t="shared" ca="1" si="278"/>
        <v>-29149016.317502145</v>
      </c>
      <c r="BT77" s="3" t="str">
        <f t="shared" ca="1" si="279"/>
        <v>Cruce -</v>
      </c>
      <c r="BU77" s="83">
        <f t="shared" ca="1" si="280"/>
        <v>47799173.903139234</v>
      </c>
      <c r="BV77" s="83"/>
      <c r="BX77" s="83">
        <f t="shared" ca="1" si="281"/>
        <v>-30807200.379279997</v>
      </c>
      <c r="BY77" s="83" t="str">
        <f t="shared" ca="1" si="292"/>
        <v/>
      </c>
      <c r="BZ77" s="83">
        <f t="shared" ca="1" si="282"/>
        <v>-39818231.800107248</v>
      </c>
      <c r="CA77" s="83" t="str">
        <f t="shared" ca="1" si="292"/>
        <v/>
      </c>
      <c r="CB77" s="83">
        <f t="shared" ca="1" si="283"/>
        <v>-37142700.039248616</v>
      </c>
      <c r="CC77" s="83" t="str">
        <f t="shared" ca="1" si="292"/>
        <v/>
      </c>
      <c r="CD77" s="83">
        <f>IF(RTD("tos.rtd",,CD$43,"."&amp;$A$43&amp;$AS$42&amp;"C"&amp;$A77)="N/A",0,RTD("tos.rtd",,CD$43,"."&amp;$A$43&amp;$AS$42&amp;"C"&amp;$A77))</f>
        <v>1</v>
      </c>
      <c r="CE77" s="83">
        <f>-IF(RTD("tos.rtd",,CE$43,"."&amp;$A$43&amp;$AS$42&amp;"P"&amp;$A77)="N/A",0,RTD("tos.rtd",,CE$43,"."&amp;$A$43&amp;$AS$42&amp;"P"&amp;$A77))</f>
        <v>0</v>
      </c>
      <c r="CF77" s="83">
        <f>IF(RTD("tos.rtd",,CF$2,"."&amp;$A$43&amp;$AU$1&amp;"C"&amp;$A77)="N/A",0,RTD("tos.rtd",,CF$2,"."&amp;$A$43&amp;$AU$1&amp;"C"&amp;$A77))</f>
        <v>0.81</v>
      </c>
      <c r="CG77" s="83">
        <f>-IF(RTD("tos.rtd",,CG$2,"."&amp;$A$43&amp;$AU$1&amp;"P"&amp;$A77)="N/A",0,RTD("tos.rtd",,CG$2,"."&amp;$A$43&amp;$AU$1&amp;"P"&amp;$A77))</f>
        <v>0.19</v>
      </c>
      <c r="CH77" s="83">
        <f>IF(RTD("tos.rtd",,CH$2,"."&amp;$A$43&amp;$AW$1&amp;"C"&amp;$A77)="N/A",0,RTD("tos.rtd",,CH$2,"."&amp;$A$43&amp;$AW$1&amp;"C"&amp;$A77))</f>
        <v>0.71</v>
      </c>
      <c r="CI77" s="83">
        <f>-IF(RTD("tos.rtd",,CI$2,"."&amp;$A$43&amp;$AW$1&amp;"P"&amp;$A77)="N/A",0,RTD("tos.rtd",,CI$2,"."&amp;$A$43&amp;$AW$1&amp;"P"&amp;$A77))</f>
        <v>0.28000000000000003</v>
      </c>
      <c r="CK77" s="83">
        <f t="shared" si="284"/>
        <v>38400</v>
      </c>
      <c r="CL77" s="83"/>
      <c r="CM77" s="83">
        <f t="shared" si="285"/>
        <v>73172</v>
      </c>
      <c r="CN77" s="83"/>
      <c r="CO77" s="83">
        <f t="shared" si="286"/>
        <v>1820147</v>
      </c>
      <c r="CP77" s="83">
        <f t="shared" si="233"/>
        <v>1931719</v>
      </c>
      <c r="CQ77" s="83">
        <f t="shared" si="247"/>
        <v>-8035</v>
      </c>
      <c r="CR77" s="83"/>
      <c r="CS77" s="83">
        <f t="shared" si="248"/>
        <v>-9219</v>
      </c>
      <c r="CT77" s="83"/>
      <c r="CU77" s="83">
        <f t="shared" si="249"/>
        <v>-8229</v>
      </c>
      <c r="CV77" s="83"/>
      <c r="CW77" s="83">
        <f t="shared" ca="1" si="250"/>
        <v>8027109.1725499555</v>
      </c>
      <c r="CY77" s="83">
        <f t="shared" ca="1" si="251"/>
        <v>-107768132.21863586</v>
      </c>
      <c r="CZ77" s="70" t="str">
        <f t="shared" ca="1" si="293"/>
        <v/>
      </c>
      <c r="DA77" s="83">
        <f>IF(RTD("tos.rtd",,DA$43,"."&amp;$A$43&amp;$AS$42&amp;"C"&amp;$A77)="N/A",0,RTD("tos.rtd",,DA$43,"."&amp;$A$43&amp;$AS$42&amp;"C"&amp;$A77))</f>
        <v>12.12</v>
      </c>
      <c r="DB77" s="83">
        <f>IF(RTD("tos.rtd",,DB$43,"."&amp;$A$43&amp;$AS$42&amp;"P"&amp;$A77)="N/A",0,RTD("tos.rtd",,DB$43,"."&amp;$A$43&amp;$AS$42&amp;"P"&amp;$A77))</f>
        <v>0.01</v>
      </c>
      <c r="DC77" s="83">
        <f>IF(RTD("tos.rtd",,DC$43,"."&amp;$A$43&amp;$AS$42&amp;"C"&amp;$A77)="N/A",0,RTD("tos.rtd",,DC$43,"."&amp;$A$43&amp;$AS$42&amp;"C"&amp;$A77))</f>
        <v>11.7</v>
      </c>
      <c r="DD77" s="83">
        <f>IF(RTD("tos.rtd",,DD$43,"."&amp;$A$43&amp;$AS$42&amp;"P"&amp;$A77)="N/A",0,RTD("tos.rtd",,DD$43,"."&amp;$A$43&amp;$AS$42&amp;"P"&amp;$A77))</f>
        <v>0.01</v>
      </c>
      <c r="DE77" s="83">
        <f>IF(RTD("tos.rtd",,DE$43,"."&amp;$A$43&amp;$AS$42&amp;"C"&amp;$A77)="N/A",0,RTD("tos.rtd",,DE$43,"."&amp;$A$43&amp;$AS$42&amp;"C"&amp;$A77))</f>
        <v>11.33</v>
      </c>
      <c r="DF77" s="83">
        <f>IF(RTD("tos.rtd",,DF$43,"."&amp;$A$43&amp;$AS$42&amp;"P"&amp;$A77)="N/A",0,RTD("tos.rtd",,DF$43,"."&amp;$A$43&amp;$AS$42&amp;"P"&amp;$A77))</f>
        <v>0</v>
      </c>
      <c r="DG77" s="86">
        <f t="shared" si="287"/>
        <v>-11.519999999999982</v>
      </c>
      <c r="DH77" s="83">
        <f t="shared" si="252"/>
        <v>0</v>
      </c>
      <c r="DI77" s="83">
        <f t="shared" si="253"/>
        <v>0</v>
      </c>
      <c r="DJ77" s="83">
        <f t="shared" si="254"/>
        <v>0</v>
      </c>
      <c r="DK77" s="83">
        <f t="shared" si="255"/>
        <v>0</v>
      </c>
      <c r="DL77" s="83">
        <f t="shared" si="256"/>
        <v>0</v>
      </c>
      <c r="DM77" s="83">
        <f t="shared" si="257"/>
        <v>0</v>
      </c>
      <c r="DN77" s="64" t="str">
        <f t="shared" si="258"/>
        <v>UNKNOWN</v>
      </c>
      <c r="DO77" s="64" t="str">
        <f t="shared" si="259"/>
        <v>UNKNOWN</v>
      </c>
      <c r="DP77" s="83">
        <f t="shared" si="260"/>
        <v>0</v>
      </c>
      <c r="DQ77" s="83">
        <f t="shared" si="261"/>
        <v>0</v>
      </c>
      <c r="DR77" s="83">
        <f t="shared" ca="1" si="262"/>
        <v>0</v>
      </c>
      <c r="DS77" s="83">
        <f t="shared" si="263"/>
        <v>0</v>
      </c>
      <c r="DT77" s="83">
        <f t="shared" si="288"/>
        <v>0</v>
      </c>
      <c r="DU77" s="83">
        <f t="shared" si="289"/>
        <v>0</v>
      </c>
      <c r="DV77" s="83">
        <f t="shared" si="264"/>
        <v>106</v>
      </c>
      <c r="DW77" s="83">
        <f t="shared" si="265"/>
        <v>-48</v>
      </c>
      <c r="DX77" s="83">
        <f t="shared" ca="1" si="402"/>
        <v>1.3753286446668161E-13</v>
      </c>
      <c r="DY77" s="83">
        <f t="shared" ca="1" si="403"/>
        <v>-1.5525703591512193E-2</v>
      </c>
      <c r="DZ77" s="83">
        <f t="shared" ca="1" si="404"/>
        <v>1.8499343484766891E-2</v>
      </c>
      <c r="EA77" s="83">
        <f t="shared" ca="1" si="405"/>
        <v>-1.8625098169515672E-2</v>
      </c>
      <c r="EB77" s="83">
        <f t="shared" ca="1" si="406"/>
        <v>1.9327937433103012E-2</v>
      </c>
      <c r="EC77" s="83">
        <f t="shared" ca="1" si="407"/>
        <v>-1.9462305272717171E-2</v>
      </c>
      <c r="EE77" s="84">
        <f t="shared" si="266"/>
        <v>0.25</v>
      </c>
      <c r="EF77" s="84">
        <f t="shared" si="267"/>
        <v>1.1998</v>
      </c>
      <c r="EG77" s="84">
        <f t="shared" si="268"/>
        <v>0.31669999999999998</v>
      </c>
      <c r="EH77" s="84">
        <f t="shared" si="269"/>
        <v>0.31209999999999999</v>
      </c>
      <c r="EI77" s="84">
        <f t="shared" si="270"/>
        <v>0.28460000000000002</v>
      </c>
      <c r="EJ77" s="84">
        <f t="shared" si="271"/>
        <v>0.2787</v>
      </c>
      <c r="EL77" s="83" t="str">
        <f>RTD("tos.rtd",,EL$43,"."&amp;$A$43&amp;$AS$42&amp;"C"&amp;$A77)</f>
        <v>--</v>
      </c>
      <c r="EM77" s="83" t="str">
        <f>RTD("tos.rtd",,EM$43,"."&amp;$A$43&amp;$AS$42&amp;"P"&amp;$A77)</f>
        <v>119.98%</v>
      </c>
      <c r="EN77" s="83" t="str">
        <f>RTD("tos.rtd",,EN$2,"."&amp;$A$43&amp;$AU$1&amp;"C"&amp;$A77)</f>
        <v>31.67%</v>
      </c>
      <c r="EO77" s="83" t="str">
        <f>RTD("tos.rtd",,EO$2,"."&amp;$A$43&amp;$AU$1&amp;"P"&amp;$A77)</f>
        <v>31.21%</v>
      </c>
      <c r="EP77" s="83" t="str">
        <f>RTD("tos.rtd",,EP$2,"."&amp;$A$43&amp;$AW$1&amp;"C"&amp;$A77)</f>
        <v>28.46%</v>
      </c>
      <c r="EQ77" s="83" t="str">
        <f>RTD("tos.rtd",,EQ$2,"."&amp;$A$43&amp;$AW$1&amp;"P"&amp;$A77)</f>
        <v>27.87%</v>
      </c>
      <c r="ES77" s="63" t="str">
        <f t="shared" si="272"/>
        <v>470,58.00</v>
      </c>
      <c r="ET77" s="64" t="str">
        <f t="shared" ca="1" si="273"/>
        <v>470,-107768.13</v>
      </c>
      <c r="EU77" s="68">
        <v>562.08000000000004</v>
      </c>
      <c r="EV77" s="68" t="s">
        <v>635</v>
      </c>
      <c r="EW77" s="68">
        <v>483.57</v>
      </c>
      <c r="EX77" s="68" t="s">
        <v>636</v>
      </c>
      <c r="EY77" s="68">
        <v>5634.25</v>
      </c>
      <c r="EZ77" s="68" t="s">
        <v>637</v>
      </c>
      <c r="FA77" s="68">
        <v>19860.75</v>
      </c>
      <c r="FB77" s="68" t="s">
        <v>638</v>
      </c>
      <c r="FC77" s="68" t="s">
        <v>639</v>
      </c>
      <c r="FD77" s="68" t="s">
        <v>640</v>
      </c>
      <c r="FE77" s="68" t="s">
        <v>641</v>
      </c>
      <c r="FF77" s="68" t="s">
        <v>642</v>
      </c>
    </row>
    <row r="78" spans="1:162" ht="13.5" thickBot="1" x14ac:dyDescent="0.25">
      <c r="A78" s="2">
        <f t="shared" si="290"/>
        <v>469</v>
      </c>
      <c r="B78" s="3">
        <f t="shared" si="239"/>
        <v>1344</v>
      </c>
      <c r="C78" s="3">
        <f t="shared" si="408"/>
        <v>1764</v>
      </c>
      <c r="D78" s="3">
        <f t="shared" si="241"/>
        <v>2022</v>
      </c>
      <c r="E78" s="3">
        <f t="shared" si="242"/>
        <v>5130</v>
      </c>
      <c r="F78" s="4">
        <f t="shared" si="294"/>
        <v>19362.613183253034</v>
      </c>
      <c r="AM78" s="1">
        <v>1</v>
      </c>
      <c r="AN78" s="1">
        <v>52</v>
      </c>
      <c r="AO78" s="1">
        <v>469</v>
      </c>
      <c r="AP78" s="1">
        <v>9</v>
      </c>
      <c r="AQ78" s="1">
        <v>-2776</v>
      </c>
      <c r="AS78" s="6">
        <f>IF(RTD("tos.rtd",,AS$43,"."&amp;$A$43&amp;$AS$42&amp;"C"&amp;$A78)="N/A",0,RTD("tos.rtd",,AS$43,"."&amp;$A$43&amp;$AS$42&amp;"C"&amp;$A78))</f>
        <v>164</v>
      </c>
      <c r="AT78" s="7">
        <f>-IF(RTD("tos.rtd",,AT$43,"."&amp;$A$43&amp;$AS$42&amp;"P"&amp;$A78)="N/A",0,RTD("tos.rtd",,AT$43,"."&amp;$A$43&amp;$AS$42&amp;"P"&amp;$A78))</f>
        <v>-1180</v>
      </c>
      <c r="AU78" s="6">
        <f>IF(RTD("tos.rtd",,AU$2,"."&amp;$A$43&amp;$AU$1&amp;"C"&amp;$A78)="N/A",0,RTD("tos.rtd",,AU$2,"."&amp;$A$43&amp;$AU$1&amp;"C"&amp;$A78))</f>
        <v>709</v>
      </c>
      <c r="AV78" s="7">
        <f>-IF(RTD("tos.rtd",,AV$2,"."&amp;$A$43&amp;$AU$1&amp;"P"&amp;$A78)="N/A",0,RTD("tos.rtd",,AV$2,"."&amp;$A$43&amp;$AU$1&amp;"P"&amp;$A78))</f>
        <v>-1055</v>
      </c>
      <c r="AW78" s="6">
        <f>IF(RTD("tos.rtd",,AW$2,"."&amp;$A$43&amp;$AW$1&amp;"C"&amp;$A78)="N/A",0,RTD("tos.rtd",,AW$2,"."&amp;$A$43&amp;$AW$1&amp;"C"&amp;$A78))</f>
        <v>977</v>
      </c>
      <c r="AX78" s="7">
        <f>-IF(RTD("tos.rtd",,AX$2,"."&amp;$A$43&amp;$AW$1&amp;"P"&amp;$A78)="N/A",0,RTD("tos.rtd",,AX$2,"."&amp;$A$43&amp;$AW$1&amp;"P"&amp;$A78))</f>
        <v>-1045</v>
      </c>
      <c r="AY78" s="7">
        <f t="shared" si="274"/>
        <v>-1430</v>
      </c>
      <c r="AZ78" s="8">
        <f t="shared" si="243"/>
        <v>469</v>
      </c>
      <c r="BA78" s="6">
        <f>IF(RTD("tos.rtd",,BA$43,"."&amp;$A$43&amp;$AS$42&amp;"C"&amp;$A78)="N/A",0,RTD("tos.rtd",,BA$43,"."&amp;$A$43&amp;$AS$42&amp;"C"&amp;$A78))</f>
        <v>9</v>
      </c>
      <c r="BB78" s="7">
        <f>-IF(RTD("tos.rtd",,BB$43,"."&amp;$A$43&amp;$AS$42&amp;"P"&amp;$A78)="N/A",0,RTD("tos.rtd",,BB$43,"."&amp;$A$43&amp;$AS$42&amp;"P"&amp;$A78))</f>
        <v>-2776</v>
      </c>
      <c r="BC78" s="6">
        <f>IF(RTD("tos.rtd",,BC$2,"."&amp;$A$43&amp;$AU$1&amp;"C"&amp;$A78)="N/A",0,RTD("tos.rtd",,BC$2,"."&amp;$A$43&amp;$AU$1&amp;"C"&amp;$A78))</f>
        <v>33</v>
      </c>
      <c r="BD78" s="7">
        <f>-IF(RTD("tos.rtd",,BD$2,"."&amp;$A$43&amp;$AU$1&amp;"P"&amp;$A78)="N/A",0,RTD("tos.rtd",,BD$2,"."&amp;$A$43&amp;$AU$1&amp;"P"&amp;$A78))</f>
        <v>-2981</v>
      </c>
      <c r="BE78" s="6">
        <f>IF(RTD("tos.rtd",,BE$2,"."&amp;$A$43&amp;$AW$1&amp;"C"&amp;$A78)="N/A",0,RTD("tos.rtd",,BE$2,"."&amp;$A$43&amp;$AW$1&amp;"C"&amp;$A78))</f>
        <v>51</v>
      </c>
      <c r="BF78" s="7">
        <f>-IF(RTD("tos.rtd",,BF$2,"."&amp;$A$43&amp;$AW$1&amp;"P"&amp;$A78)="N/A",0,RTD("tos.rtd",,BF$2,"."&amp;$A$43&amp;$AW$1&amp;"P"&amp;$A78))</f>
        <v>-847</v>
      </c>
      <c r="BG78" s="32">
        <f ca="1">+Hoja2!Y79</f>
        <v>-3379</v>
      </c>
      <c r="BH78" s="7">
        <f t="shared" ca="1" si="275"/>
        <v>-9890</v>
      </c>
      <c r="BI78" s="8" t="str">
        <f t="shared" ca="1" si="291"/>
        <v/>
      </c>
      <c r="BJ78" s="83">
        <f ca="1">IF($BP$1=1,DX78,IF(RTD("tos.rtd",,BJ$43,"."&amp;$A$43&amp;$AS$42&amp;"C"&amp;$A78)="N/A",0,RTD("tos.rtd",,BJ$43,"."&amp;$A$43&amp;$AS$42&amp;"C"&amp;$A78)))</f>
        <v>7.688569727318255E-16</v>
      </c>
      <c r="BK78" s="83">
        <f ca="1">IF($BP$1=1,DY78,-IF(RTD("tos.rtd",,BK$43,"."&amp;$A$43&amp;$AS$42&amp;"P"&amp;$A78)="N/A",0,RTD("tos.rtd",,BK$43,"."&amp;$A$43&amp;$AS$42&amp;"P"&amp;$A78)))</f>
        <v>-1.4077237906113548E-2</v>
      </c>
      <c r="BL78" s="83">
        <f ca="1">IF($BP$1=1,DZ78,IF(RTD("tos.rtd",,BL$2,"."&amp;$A$43&amp;$AU$1&amp;"C"&amp;$A78)="N/A",0,RTD("tos.rtd",,BL$2,"."&amp;$A$43&amp;$AU$1&amp;"C"&amp;$A78)))</f>
        <v>1.7856744791455739E-2</v>
      </c>
      <c r="BM78" s="83">
        <f ca="1">IF($BP$1=1,EA78,-IF(RTD("tos.rtd",,BM$2,"."&amp;$A$43&amp;$AU$1&amp;"P"&amp;$A78)="N/A",0,RTD("tos.rtd",,BM$2,"."&amp;$A$43&amp;$AU$1&amp;"P"&amp;$A78)))</f>
        <v>-1.7676096798786709E-2</v>
      </c>
      <c r="BN78" s="83">
        <f ca="1">IF($BP$1=1,EB78,IF(RTD("tos.rtd",,BN$2,"."&amp;$A$43&amp;$AW$1&amp;"C"&amp;$A78)="N/A",0,RTD("tos.rtd",,BN$2,"."&amp;$A$43&amp;$AW$1&amp;"C"&amp;$A78)))</f>
        <v>1.8175060576529199E-2</v>
      </c>
      <c r="BO78" s="83">
        <f ca="1">IF($BP$1=1,EC78,-IF(RTD("tos.rtd",,BO$2,"."&amp;$A$43&amp;$AW$1&amp;"P"&amp;$A78)="N/A",0,RTD("tos.rtd",,BO$2,"."&amp;$A$43&amp;$AW$1&amp;"P"&amp;$A78)))</f>
        <v>-1.8257252084936188E-2</v>
      </c>
      <c r="BQ78" s="83">
        <f t="shared" ca="1" si="276"/>
        <v>-3851484.1789424825</v>
      </c>
      <c r="BR78" s="3" t="str">
        <f t="shared" ca="1" si="277"/>
        <v/>
      </c>
      <c r="BS78" s="83">
        <f t="shared" ca="1" si="278"/>
        <v>-1388351.9602536219</v>
      </c>
      <c r="BT78" s="3" t="str">
        <f t="shared" ca="1" si="279"/>
        <v/>
      </c>
      <c r="BU78" s="83">
        <f t="shared" ca="1" si="280"/>
        <v>-306473.21019717492</v>
      </c>
      <c r="BV78" s="83"/>
      <c r="BX78" s="83">
        <f t="shared" ca="1" si="281"/>
        <v>-9060779.7294444162</v>
      </c>
      <c r="BY78" s="83" t="str">
        <f t="shared" ca="1" si="292"/>
        <v/>
      </c>
      <c r="BZ78" s="83">
        <f t="shared" ca="1" si="282"/>
        <v>-12080720.151696999</v>
      </c>
      <c r="CA78" s="83" t="str">
        <f t="shared" ca="1" si="292"/>
        <v/>
      </c>
      <c r="CB78" s="83">
        <f t="shared" ca="1" si="283"/>
        <v>-3370562.5285681617</v>
      </c>
      <c r="CC78" s="83" t="str">
        <f t="shared" ca="1" si="292"/>
        <v/>
      </c>
      <c r="CD78" s="83">
        <f>IF(RTD("tos.rtd",,CD$43,"."&amp;$A$43&amp;$AS$42&amp;"C"&amp;$A78)="N/A",0,RTD("tos.rtd",,CD$43,"."&amp;$A$43&amp;$AS$42&amp;"C"&amp;$A78))</f>
        <v>1</v>
      </c>
      <c r="CE78" s="83">
        <f>-IF(RTD("tos.rtd",,CE$43,"."&amp;$A$43&amp;$AS$42&amp;"P"&amp;$A78)="N/A",0,RTD("tos.rtd",,CE$43,"."&amp;$A$43&amp;$AS$42&amp;"P"&amp;$A78))</f>
        <v>0</v>
      </c>
      <c r="CF78" s="83">
        <f>IF(RTD("tos.rtd",,CF$2,"."&amp;$A$43&amp;$AU$1&amp;"C"&amp;$A78)="N/A",0,RTD("tos.rtd",,CF$2,"."&amp;$A$43&amp;$AU$1&amp;"C"&amp;$A78))</f>
        <v>0.84</v>
      </c>
      <c r="CG78" s="83">
        <f>-IF(RTD("tos.rtd",,CG$2,"."&amp;$A$43&amp;$AU$1&amp;"P"&amp;$A78)="N/A",0,RTD("tos.rtd",,CG$2,"."&amp;$A$43&amp;$AU$1&amp;"P"&amp;$A78))</f>
        <v>0.17</v>
      </c>
      <c r="CH78" s="83">
        <f>IF(RTD("tos.rtd",,CH$2,"."&amp;$A$43&amp;$AW$1&amp;"C"&amp;$A78)="N/A",0,RTD("tos.rtd",,CH$2,"."&amp;$A$43&amp;$AW$1&amp;"C"&amp;$A78))</f>
        <v>0.73</v>
      </c>
      <c r="CI78" s="83">
        <f>-IF(RTD("tos.rtd",,CI$2,"."&amp;$A$43&amp;$AW$1&amp;"P"&amp;$A78)="N/A",0,RTD("tos.rtd",,CI$2,"."&amp;$A$43&amp;$AW$1&amp;"P"&amp;$A78))</f>
        <v>0.27</v>
      </c>
      <c r="CK78" s="83">
        <f t="shared" si="284"/>
        <v>16400</v>
      </c>
      <c r="CL78" s="83"/>
      <c r="CM78" s="83">
        <f t="shared" si="285"/>
        <v>41620.999999999985</v>
      </c>
      <c r="CN78" s="83"/>
      <c r="CO78" s="83">
        <f t="shared" si="286"/>
        <v>43106</v>
      </c>
      <c r="CP78" s="83">
        <f t="shared" si="233"/>
        <v>101126.99999999999</v>
      </c>
      <c r="CQ78" s="83">
        <f t="shared" si="247"/>
        <v>-2767</v>
      </c>
      <c r="CR78" s="83"/>
      <c r="CS78" s="83">
        <f t="shared" si="248"/>
        <v>-2948</v>
      </c>
      <c r="CT78" s="83"/>
      <c r="CU78" s="83">
        <f t="shared" si="249"/>
        <v>-796</v>
      </c>
      <c r="CV78" s="83"/>
      <c r="CW78" s="83">
        <f t="shared" ca="1" si="250"/>
        <v>-5546309.3493932793</v>
      </c>
      <c r="CY78" s="83">
        <f t="shared" ca="1" si="251"/>
        <v>-24512062.40970958</v>
      </c>
      <c r="CZ78" s="70" t="str">
        <f t="shared" ca="1" si="293"/>
        <v/>
      </c>
      <c r="DA78" s="83">
        <f>IF(RTD("tos.rtd",,DA$43,"."&amp;$A$43&amp;$AS$42&amp;"C"&amp;$A78)="N/A",0,RTD("tos.rtd",,DA$43,"."&amp;$A$43&amp;$AS$42&amp;"C"&amp;$A78))</f>
        <v>13.86</v>
      </c>
      <c r="DB78" s="83">
        <f>IF(RTD("tos.rtd",,DB$43,"."&amp;$A$43&amp;$AS$42&amp;"P"&amp;$A78)="N/A",0,RTD("tos.rtd",,DB$43,"."&amp;$A$43&amp;$AS$42&amp;"P"&amp;$A78))</f>
        <v>0.01</v>
      </c>
      <c r="DC78" s="83">
        <f>IF(RTD("tos.rtd",,DC$43,"."&amp;$A$43&amp;$AS$42&amp;"C"&amp;$A78)="N/A",0,RTD("tos.rtd",,DC$43,"."&amp;$A$43&amp;$AS$42&amp;"C"&amp;$A78))</f>
        <v>12.7</v>
      </c>
      <c r="DD78" s="83">
        <f>IF(RTD("tos.rtd",,DD$43,"."&amp;$A$43&amp;$AS$42&amp;"P"&amp;$A78)="N/A",0,RTD("tos.rtd",,DD$43,"."&amp;$A$43&amp;$AS$42&amp;"P"&amp;$A78))</f>
        <v>0.01</v>
      </c>
      <c r="DE78" s="83">
        <f>IF(RTD("tos.rtd",,DE$43,"."&amp;$A$43&amp;$AS$42&amp;"C"&amp;$A78)="N/A",0,RTD("tos.rtd",,DE$43,"."&amp;$A$43&amp;$AS$42&amp;"C"&amp;$A78))</f>
        <v>12.33</v>
      </c>
      <c r="DF78" s="83">
        <f>IF(RTD("tos.rtd",,DF$43,"."&amp;$A$43&amp;$AS$42&amp;"P"&amp;$A78)="N/A",0,RTD("tos.rtd",,DF$43,"."&amp;$A$43&amp;$AS$42&amp;"P"&amp;$A78))</f>
        <v>0</v>
      </c>
      <c r="DG78" s="86">
        <f t="shared" si="287"/>
        <v>-12.519999999999982</v>
      </c>
      <c r="DH78" s="83">
        <f t="shared" si="252"/>
        <v>0</v>
      </c>
      <c r="DI78" s="83">
        <f t="shared" si="253"/>
        <v>0</v>
      </c>
      <c r="DJ78" s="83">
        <f t="shared" si="254"/>
        <v>0</v>
      </c>
      <c r="DK78" s="83">
        <f t="shared" si="255"/>
        <v>0</v>
      </c>
      <c r="DL78" s="83">
        <f t="shared" si="256"/>
        <v>0</v>
      </c>
      <c r="DM78" s="83">
        <f t="shared" si="257"/>
        <v>0</v>
      </c>
      <c r="DN78" s="64" t="str">
        <f t="shared" si="258"/>
        <v>UNKNOWN</v>
      </c>
      <c r="DO78" s="64" t="str">
        <f t="shared" si="259"/>
        <v>UNKNOWN</v>
      </c>
      <c r="DP78" s="83">
        <f t="shared" si="260"/>
        <v>0</v>
      </c>
      <c r="DQ78" s="83">
        <f t="shared" si="261"/>
        <v>0</v>
      </c>
      <c r="DR78" s="83">
        <f t="shared" ca="1" si="262"/>
        <v>0</v>
      </c>
      <c r="DS78" s="83">
        <f t="shared" si="263"/>
        <v>0</v>
      </c>
      <c r="DT78" s="83">
        <f t="shared" si="288"/>
        <v>0</v>
      </c>
      <c r="DU78" s="83">
        <f t="shared" si="289"/>
        <v>0</v>
      </c>
      <c r="DV78" s="83">
        <f t="shared" si="264"/>
        <v>1</v>
      </c>
      <c r="DW78" s="83">
        <f t="shared" si="265"/>
        <v>52</v>
      </c>
      <c r="DX78" s="83">
        <f t="shared" ca="1" si="402"/>
        <v>7.688569727318255E-16</v>
      </c>
      <c r="DY78" s="83">
        <f t="shared" ca="1" si="403"/>
        <v>-1.4077237906113548E-2</v>
      </c>
      <c r="DZ78" s="83">
        <f t="shared" ca="1" si="404"/>
        <v>1.7856744791455739E-2</v>
      </c>
      <c r="EA78" s="83">
        <f t="shared" ca="1" si="405"/>
        <v>-1.7676096798786709E-2</v>
      </c>
      <c r="EB78" s="83">
        <f t="shared" ca="1" si="406"/>
        <v>1.8175060576529199E-2</v>
      </c>
      <c r="EC78" s="83">
        <f t="shared" ca="1" si="407"/>
        <v>-1.8257252084936188E-2</v>
      </c>
      <c r="EE78" s="84">
        <f t="shared" si="266"/>
        <v>0.25</v>
      </c>
      <c r="EF78" s="84">
        <f t="shared" si="267"/>
        <v>1.2942</v>
      </c>
      <c r="EG78" s="84">
        <f t="shared" si="268"/>
        <v>0.3049</v>
      </c>
      <c r="EH78" s="84">
        <f t="shared" si="269"/>
        <v>0.314</v>
      </c>
      <c r="EI78" s="84">
        <f t="shared" si="270"/>
        <v>0.28639999999999999</v>
      </c>
      <c r="EJ78" s="84">
        <f t="shared" si="271"/>
        <v>0.28060000000000002</v>
      </c>
      <c r="EL78" s="83" t="str">
        <f>RTD("tos.rtd",,EL$43,"."&amp;$A$43&amp;$AS$42&amp;"C"&amp;$A78)</f>
        <v>--</v>
      </c>
      <c r="EM78" s="83" t="str">
        <f>RTD("tos.rtd",,EM$43,"."&amp;$A$43&amp;$AS$42&amp;"P"&amp;$A78)</f>
        <v>129.42%</v>
      </c>
      <c r="EN78" s="83" t="str">
        <f>RTD("tos.rtd",,EN$2,"."&amp;$A$43&amp;$AU$1&amp;"C"&amp;$A78)</f>
        <v>30.49%</v>
      </c>
      <c r="EO78" s="83" t="str">
        <f>RTD("tos.rtd",,EO$2,"."&amp;$A$43&amp;$AU$1&amp;"P"&amp;$A78)</f>
        <v>31.40%</v>
      </c>
      <c r="EP78" s="83" t="str">
        <f>RTD("tos.rtd",,EP$2,"."&amp;$A$43&amp;$AW$1&amp;"C"&amp;$A78)</f>
        <v>28.64%</v>
      </c>
      <c r="EQ78" s="83" t="str">
        <f>RTD("tos.rtd",,EQ$2,"."&amp;$A$43&amp;$AW$1&amp;"P"&amp;$A78)</f>
        <v>28.06%</v>
      </c>
      <c r="ES78" s="63" t="str">
        <f t="shared" si="272"/>
        <v>469,53.00</v>
      </c>
      <c r="ET78" s="64" t="str">
        <f t="shared" ca="1" si="273"/>
        <v>469,-24512.06</v>
      </c>
      <c r="EU78" s="68">
        <v>562</v>
      </c>
      <c r="EV78" s="68" t="s">
        <v>643</v>
      </c>
      <c r="EW78" s="68">
        <v>483.47</v>
      </c>
      <c r="EX78" s="68" t="s">
        <v>644</v>
      </c>
      <c r="EY78" s="68">
        <v>5633.5</v>
      </c>
      <c r="EZ78" s="68" t="s">
        <v>645</v>
      </c>
      <c r="FA78" s="68">
        <v>19857.5</v>
      </c>
      <c r="FB78" s="68" t="s">
        <v>646</v>
      </c>
      <c r="FC78" s="68" t="s">
        <v>647</v>
      </c>
      <c r="FD78" s="68" t="s">
        <v>648</v>
      </c>
      <c r="FE78" s="68" t="s">
        <v>649</v>
      </c>
      <c r="FF78" s="68" t="s">
        <v>650</v>
      </c>
    </row>
    <row r="79" spans="1:162" ht="13.5" thickBot="1" x14ac:dyDescent="0.25">
      <c r="A79" s="2">
        <f t="shared" si="290"/>
        <v>468</v>
      </c>
      <c r="B79" s="35">
        <f t="shared" si="239"/>
        <v>1196</v>
      </c>
      <c r="C79" s="35">
        <f t="shared" si="408"/>
        <v>2203</v>
      </c>
      <c r="D79" s="35">
        <f t="shared" si="241"/>
        <v>3015</v>
      </c>
      <c r="E79" s="35">
        <f t="shared" si="242"/>
        <v>6414</v>
      </c>
      <c r="F79" s="11">
        <f t="shared" si="294"/>
        <v>19321.328293736504</v>
      </c>
      <c r="AM79" s="1">
        <v>-76</v>
      </c>
      <c r="AN79" s="1">
        <v>45</v>
      </c>
      <c r="AO79" s="1">
        <v>468</v>
      </c>
      <c r="AP79" s="1">
        <v>143</v>
      </c>
      <c r="AQ79" s="1">
        <v>-3293</v>
      </c>
      <c r="AS79" s="15">
        <f>IF(RTD("tos.rtd",,AS$43,"."&amp;$A$43&amp;$AS$42&amp;"C"&amp;$A79)="N/A",0,RTD("tos.rtd",,AS$43,"."&amp;$A$43&amp;$AS$42&amp;"C"&amp;$A79))</f>
        <v>181</v>
      </c>
      <c r="AT79" s="36">
        <f>-IF(RTD("tos.rtd",,AT$43,"."&amp;$A$43&amp;$AS$42&amp;"P"&amp;$A79)="N/A",0,RTD("tos.rtd",,AT$43,"."&amp;$A$43&amp;$AS$42&amp;"P"&amp;$A79))</f>
        <v>-1015</v>
      </c>
      <c r="AU79" s="15">
        <f>IF(RTD("tos.rtd",,AU$2,"."&amp;$A$43&amp;$AU$1&amp;"C"&amp;$A79)="N/A",0,RTD("tos.rtd",,AU$2,"."&amp;$A$43&amp;$AU$1&amp;"C"&amp;$A79))</f>
        <v>1034</v>
      </c>
      <c r="AV79" s="36">
        <f>-IF(RTD("tos.rtd",,AV$2,"."&amp;$A$43&amp;$AU$1&amp;"P"&amp;$A79)="N/A",0,RTD("tos.rtd",,AV$2,"."&amp;$A$43&amp;$AU$1&amp;"P"&amp;$A79))</f>
        <v>-1169</v>
      </c>
      <c r="AW79" s="15">
        <f>IF(RTD("tos.rtd",,AW$2,"."&amp;$A$43&amp;$AW$1&amp;"C"&amp;$A79)="N/A",0,RTD("tos.rtd",,AW$2,"."&amp;$A$43&amp;$AW$1&amp;"C"&amp;$A79))</f>
        <v>1735</v>
      </c>
      <c r="AX79" s="36">
        <f>-IF(RTD("tos.rtd",,AX$2,"."&amp;$A$43&amp;$AW$1&amp;"P"&amp;$A79)="N/A",0,RTD("tos.rtd",,AX$2,"."&amp;$A$43&amp;$AW$1&amp;"P"&amp;$A79))</f>
        <v>-1280</v>
      </c>
      <c r="AY79" s="36">
        <f t="shared" si="274"/>
        <v>-514</v>
      </c>
      <c r="AZ79" s="8">
        <f t="shared" si="243"/>
        <v>468</v>
      </c>
      <c r="BA79" s="15">
        <f>IF(RTD("tos.rtd",,BA$43,"."&amp;$A$43&amp;$AS$42&amp;"C"&amp;$A79)="N/A",0,RTD("tos.rtd",,BA$43,"."&amp;$A$43&amp;$AS$42&amp;"C"&amp;$A79))</f>
        <v>143</v>
      </c>
      <c r="BB79" s="36">
        <f>-IF(RTD("tos.rtd",,BB$43,"."&amp;$A$43&amp;$AS$42&amp;"P"&amp;$A79)="N/A",0,RTD("tos.rtd",,BB$43,"."&amp;$A$43&amp;$AS$42&amp;"P"&amp;$A79))</f>
        <v>-3293</v>
      </c>
      <c r="BC79" s="15">
        <f>IF(RTD("tos.rtd",,BC$2,"."&amp;$A$43&amp;$AU$1&amp;"C"&amp;$A79)="N/A",0,RTD("tos.rtd",,BC$2,"."&amp;$A$43&amp;$AU$1&amp;"C"&amp;$A79))</f>
        <v>9</v>
      </c>
      <c r="BD79" s="36">
        <f>-IF(RTD("tos.rtd",,BD$2,"."&amp;$A$43&amp;$AU$1&amp;"P"&amp;$A79)="N/A",0,RTD("tos.rtd",,BD$2,"."&amp;$A$43&amp;$AU$1&amp;"P"&amp;$A79))</f>
        <v>-736</v>
      </c>
      <c r="BE79" s="15">
        <f>IF(RTD("tos.rtd",,BE$2,"."&amp;$A$43&amp;$AW$1&amp;"C"&amp;$A79)="N/A",0,RTD("tos.rtd",,BE$2,"."&amp;$A$43&amp;$AW$1&amp;"C"&amp;$A79))</f>
        <v>9</v>
      </c>
      <c r="BF79" s="36">
        <f>-IF(RTD("tos.rtd",,BF$2,"."&amp;$A$43&amp;$AW$1&amp;"P"&amp;$A79)="N/A",0,RTD("tos.rtd",,BF$2,"."&amp;$A$43&amp;$AW$1&amp;"P"&amp;$A79))</f>
        <v>-2025</v>
      </c>
      <c r="BG79" s="32">
        <f ca="1">+Hoja2!Y80</f>
        <v>-4364</v>
      </c>
      <c r="BH79" s="36">
        <f t="shared" ca="1" si="275"/>
        <v>-10257</v>
      </c>
      <c r="BI79" s="8" t="str">
        <f t="shared" ca="1" si="291"/>
        <v/>
      </c>
      <c r="BJ79" s="83">
        <f ca="1">IF($BP$1=1,DX79,IF(RTD("tos.rtd",,BJ$43,"."&amp;$A$43&amp;$AS$42&amp;"C"&amp;$A79)="N/A",0,RTD("tos.rtd",,BJ$43,"."&amp;$A$43&amp;$AS$42&amp;"C"&amp;$A79)))</f>
        <v>1.4032052635604902E-2</v>
      </c>
      <c r="BK79" s="83">
        <f ca="1">IF($BP$1=1,DY79,-IF(RTD("tos.rtd",,BK$43,"."&amp;$A$43&amp;$AS$42&amp;"P"&amp;$A79)="N/A",0,RTD("tos.rtd",,BK$43,"."&amp;$A$43&amp;$AS$42&amp;"P"&amp;$A79)))</f>
        <v>-1.2856314012729192E-2</v>
      </c>
      <c r="BL79" s="83">
        <f ca="1">IF($BP$1=1,DZ79,IF(RTD("tos.rtd",,BL$2,"."&amp;$A$43&amp;$AU$1&amp;"C"&amp;$A79)="N/A",0,RTD("tos.rtd",,BL$2,"."&amp;$A$43&amp;$AU$1&amp;"C"&amp;$A79)))</f>
        <v>1.6837415507118789E-2</v>
      </c>
      <c r="BM79" s="83">
        <f ca="1">IF($BP$1=1,EA79,-IF(RTD("tos.rtd",,BM$2,"."&amp;$A$43&amp;$AU$1&amp;"P"&amp;$A79)="N/A",0,RTD("tos.rtd",,BM$2,"."&amp;$A$43&amp;$AU$1&amp;"P"&amp;$A79)))</f>
        <v>-1.6720581072230359E-2</v>
      </c>
      <c r="BN79" s="83">
        <f ca="1">IF($BP$1=1,EB79,IF(RTD("tos.rtd",,BN$2,"."&amp;$A$43&amp;$AW$1&amp;"C"&amp;$A79)="N/A",0,RTD("tos.rtd",,BN$2,"."&amp;$A$43&amp;$AW$1&amp;"C"&amp;$A79)))</f>
        <v>1.7035080389136179E-2</v>
      </c>
      <c r="BO79" s="83">
        <f ca="1">IF($BP$1=1,EC79,-IF(RTD("tos.rtd",,BO$2,"."&amp;$A$43&amp;$AW$1&amp;"P"&amp;$A79)="N/A",0,RTD("tos.rtd",,BO$2,"."&amp;$A$43&amp;$AW$1&amp;"P"&amp;$A79)))</f>
        <v>-1.7065683529985106E-2</v>
      </c>
      <c r="BQ79" s="83">
        <f t="shared" ca="1" si="276"/>
        <v>-2436715.4327688348</v>
      </c>
      <c r="BR79" s="3" t="str">
        <f t="shared" ca="1" si="277"/>
        <v/>
      </c>
      <c r="BS79" s="83">
        <f t="shared" ca="1" si="278"/>
        <v>-495365.54116303241</v>
      </c>
      <c r="BT79" s="3" t="str">
        <f t="shared" ca="1" si="279"/>
        <v/>
      </c>
      <c r="BU79" s="83">
        <f t="shared" ca="1" si="280"/>
        <v>1788067.1745197168</v>
      </c>
      <c r="BV79" s="83"/>
      <c r="BX79" s="83">
        <f t="shared" ca="1" si="281"/>
        <v>-9350802.7930696495</v>
      </c>
      <c r="BY79" s="83" t="str">
        <f t="shared" ca="1" si="292"/>
        <v/>
      </c>
      <c r="BZ79" s="83">
        <f t="shared" ca="1" si="282"/>
        <v>-2818232.8207628988</v>
      </c>
      <c r="CA79" s="83" t="str">
        <f t="shared" ca="1" si="292"/>
        <v/>
      </c>
      <c r="CB79" s="83">
        <f t="shared" ca="1" si="283"/>
        <v>-7977124.1823039744</v>
      </c>
      <c r="CC79" s="83" t="str">
        <f t="shared" ca="1" si="292"/>
        <v/>
      </c>
      <c r="CD79" s="83">
        <f>IF(RTD("tos.rtd",,CD$43,"."&amp;$A$43&amp;$AS$42&amp;"C"&amp;$A79)="N/A",0,RTD("tos.rtd",,CD$43,"."&amp;$A$43&amp;$AS$42&amp;"C"&amp;$A79))</f>
        <v>0.99</v>
      </c>
      <c r="CE79" s="83">
        <f>-IF(RTD("tos.rtd",,CE$43,"."&amp;$A$43&amp;$AS$42&amp;"P"&amp;$A79)="N/A",0,RTD("tos.rtd",,CE$43,"."&amp;$A$43&amp;$AS$42&amp;"P"&amp;$A79))</f>
        <v>0</v>
      </c>
      <c r="CF79" s="83">
        <f>IF(RTD("tos.rtd",,CF$2,"."&amp;$A$43&amp;$AU$1&amp;"C"&amp;$A79)="N/A",0,RTD("tos.rtd",,CF$2,"."&amp;$A$43&amp;$AU$1&amp;"C"&amp;$A79))</f>
        <v>0.85</v>
      </c>
      <c r="CG79" s="83">
        <f>-IF(RTD("tos.rtd",,CG$2,"."&amp;$A$43&amp;$AU$1&amp;"P"&amp;$A79)="N/A",0,RTD("tos.rtd",,CG$2,"."&amp;$A$43&amp;$AU$1&amp;"P"&amp;$A79))</f>
        <v>0.15</v>
      </c>
      <c r="CH79" s="83">
        <f>IF(RTD("tos.rtd",,CH$2,"."&amp;$A$43&amp;$AW$1&amp;"C"&amp;$A79)="N/A",0,RTD("tos.rtd",,CH$2,"."&amp;$A$43&amp;$AW$1&amp;"C"&amp;$A79))</f>
        <v>0.74</v>
      </c>
      <c r="CI79" s="83">
        <f>-IF(RTD("tos.rtd",,CI$2,"."&amp;$A$43&amp;$AW$1&amp;"P"&amp;$A79)="N/A",0,RTD("tos.rtd",,CI$2,"."&amp;$A$43&amp;$AW$1&amp;"P"&amp;$A79))</f>
        <v>0.26</v>
      </c>
      <c r="CK79" s="83">
        <f t="shared" si="284"/>
        <v>17919</v>
      </c>
      <c r="CL79" s="83"/>
      <c r="CM79" s="83">
        <f t="shared" si="285"/>
        <v>70355</v>
      </c>
      <c r="CN79" s="83"/>
      <c r="CO79" s="83">
        <f t="shared" si="286"/>
        <v>95110.000000000015</v>
      </c>
      <c r="CP79" s="83">
        <f t="shared" si="233"/>
        <v>183384</v>
      </c>
      <c r="CQ79" s="83">
        <f t="shared" si="247"/>
        <v>-3150</v>
      </c>
      <c r="CR79" s="83"/>
      <c r="CS79" s="83">
        <f t="shared" si="248"/>
        <v>-727</v>
      </c>
      <c r="CT79" s="83"/>
      <c r="CU79" s="83">
        <f t="shared" si="249"/>
        <v>-2016</v>
      </c>
      <c r="CV79" s="83"/>
      <c r="CW79" s="83">
        <f t="shared" ca="1" si="250"/>
        <v>-1144013.7994121504</v>
      </c>
      <c r="CY79" s="83">
        <f t="shared" ca="1" si="251"/>
        <v>-20146159.796136521</v>
      </c>
      <c r="CZ79" s="70" t="str">
        <f t="shared" ca="1" si="293"/>
        <v/>
      </c>
      <c r="DA79" s="83">
        <f>IF(RTD("tos.rtd",,DA$43,"."&amp;$A$43&amp;$AS$42&amp;"C"&amp;$A79)="N/A",0,RTD("tos.rtd",,DA$43,"."&amp;$A$43&amp;$AS$42&amp;"C"&amp;$A79))</f>
        <v>15.75</v>
      </c>
      <c r="DB79" s="83">
        <f>IF(RTD("tos.rtd",,DB$43,"."&amp;$A$43&amp;$AS$42&amp;"P"&amp;$A79)="N/A",0,RTD("tos.rtd",,DB$43,"."&amp;$A$43&amp;$AS$42&amp;"P"&amp;$A79))</f>
        <v>0.01</v>
      </c>
      <c r="DC79" s="83">
        <f>IF(RTD("tos.rtd",,DC$43,"."&amp;$A$43&amp;$AS$42&amp;"C"&amp;$A79)="N/A",0,RTD("tos.rtd",,DC$43,"."&amp;$A$43&amp;$AS$42&amp;"C"&amp;$A79))</f>
        <v>13.7</v>
      </c>
      <c r="DD79" s="83">
        <f>IF(RTD("tos.rtd",,DD$43,"."&amp;$A$43&amp;$AS$42&amp;"P"&amp;$A79)="N/A",0,RTD("tos.rtd",,DD$43,"."&amp;$A$43&amp;$AS$42&amp;"P"&amp;$A79))</f>
        <v>0.01</v>
      </c>
      <c r="DE79" s="83">
        <f>IF(RTD("tos.rtd",,DE$43,"."&amp;$A$43&amp;$AS$42&amp;"C"&amp;$A79)="N/A",0,RTD("tos.rtd",,DE$43,"."&amp;$A$43&amp;$AS$42&amp;"C"&amp;$A79))</f>
        <v>13.36</v>
      </c>
      <c r="DF79" s="83">
        <f>IF(RTD("tos.rtd",,DF$43,"."&amp;$A$43&amp;$AS$42&amp;"P"&amp;$A79)="N/A",0,RTD("tos.rtd",,DF$43,"."&amp;$A$43&amp;$AS$42&amp;"P"&amp;$A79))</f>
        <v>0</v>
      </c>
      <c r="DG79" s="86">
        <f t="shared" si="287"/>
        <v>-13.519999999999982</v>
      </c>
      <c r="DH79" s="83">
        <f t="shared" si="252"/>
        <v>0</v>
      </c>
      <c r="DI79" s="83">
        <f t="shared" si="253"/>
        <v>0</v>
      </c>
      <c r="DJ79" s="83">
        <f t="shared" si="254"/>
        <v>0</v>
      </c>
      <c r="DK79" s="83">
        <f t="shared" si="255"/>
        <v>0</v>
      </c>
      <c r="DL79" s="83">
        <f t="shared" si="256"/>
        <v>0</v>
      </c>
      <c r="DM79" s="83">
        <f t="shared" si="257"/>
        <v>0</v>
      </c>
      <c r="DN79" s="64" t="str">
        <f t="shared" si="258"/>
        <v>UNKNOWN</v>
      </c>
      <c r="DO79" s="64" t="str">
        <f t="shared" si="259"/>
        <v>UNKNOWN</v>
      </c>
      <c r="DP79" s="83">
        <f t="shared" si="260"/>
        <v>0</v>
      </c>
      <c r="DQ79" s="83">
        <f t="shared" si="261"/>
        <v>0</v>
      </c>
      <c r="DR79" s="83">
        <f t="shared" ca="1" si="262"/>
        <v>0</v>
      </c>
      <c r="DS79" s="83">
        <f t="shared" si="263"/>
        <v>0</v>
      </c>
      <c r="DT79" s="83">
        <f t="shared" si="288"/>
        <v>0</v>
      </c>
      <c r="DU79" s="83">
        <f t="shared" si="289"/>
        <v>0</v>
      </c>
      <c r="DV79" s="83">
        <f t="shared" si="264"/>
        <v>-76</v>
      </c>
      <c r="DW79" s="83">
        <f t="shared" si="265"/>
        <v>45</v>
      </c>
      <c r="DX79" s="83">
        <f t="shared" ca="1" si="402"/>
        <v>1.4032052635604902E-2</v>
      </c>
      <c r="DY79" s="83">
        <f t="shared" ca="1" si="403"/>
        <v>-1.2856314012729192E-2</v>
      </c>
      <c r="DZ79" s="83">
        <f t="shared" ca="1" si="404"/>
        <v>1.6837415507118789E-2</v>
      </c>
      <c r="EA79" s="83">
        <f t="shared" ca="1" si="405"/>
        <v>-1.6720581072230359E-2</v>
      </c>
      <c r="EB79" s="83">
        <f t="shared" ca="1" si="406"/>
        <v>1.7035080389136179E-2</v>
      </c>
      <c r="EC79" s="83">
        <f t="shared" ca="1" si="407"/>
        <v>-1.7065683529985106E-2</v>
      </c>
      <c r="EE79" s="84">
        <f t="shared" si="266"/>
        <v>1.4791000000000001</v>
      </c>
      <c r="EF79" s="84">
        <f t="shared" si="267"/>
        <v>1.3882000000000001</v>
      </c>
      <c r="EG79" s="84">
        <f t="shared" si="268"/>
        <v>0.30759999999999998</v>
      </c>
      <c r="EH79" s="84">
        <f t="shared" si="269"/>
        <v>0.31630000000000003</v>
      </c>
      <c r="EI79" s="84">
        <f t="shared" si="270"/>
        <v>0.28770000000000001</v>
      </c>
      <c r="EJ79" s="84">
        <f t="shared" si="271"/>
        <v>0.28270000000000001</v>
      </c>
      <c r="EL79" s="83" t="str">
        <f>RTD("tos.rtd",,EL$43,"."&amp;$A$43&amp;$AS$42&amp;"C"&amp;$A79)</f>
        <v>147.91%</v>
      </c>
      <c r="EM79" s="83" t="str">
        <f>RTD("tos.rtd",,EM$43,"."&amp;$A$43&amp;$AS$42&amp;"P"&amp;$A79)</f>
        <v>138.82%</v>
      </c>
      <c r="EN79" s="83" t="str">
        <f>RTD("tos.rtd",,EN$2,"."&amp;$A$43&amp;$AU$1&amp;"C"&amp;$A79)</f>
        <v>30.76%</v>
      </c>
      <c r="EO79" s="83" t="str">
        <f>RTD("tos.rtd",,EO$2,"."&amp;$A$43&amp;$AU$1&amp;"P"&amp;$A79)</f>
        <v>31.63%</v>
      </c>
      <c r="EP79" s="83" t="str">
        <f>RTD("tos.rtd",,EP$2,"."&amp;$A$43&amp;$AW$1&amp;"C"&amp;$A79)</f>
        <v>28.77%</v>
      </c>
      <c r="EQ79" s="83" t="str">
        <f>RTD("tos.rtd",,EQ$2,"."&amp;$A$43&amp;$AW$1&amp;"P"&amp;$A79)</f>
        <v>28.27%</v>
      </c>
      <c r="ES79" s="63" t="str">
        <f t="shared" si="272"/>
        <v>468,-31.00</v>
      </c>
      <c r="ET79" s="64" t="str">
        <f t="shared" ca="1" si="273"/>
        <v>468,-20146.16</v>
      </c>
      <c r="EU79" s="68">
        <v>562.15</v>
      </c>
      <c r="EV79" s="68" t="s">
        <v>651</v>
      </c>
      <c r="EW79" s="68">
        <v>483.69</v>
      </c>
      <c r="EX79" s="68" t="s">
        <v>652</v>
      </c>
      <c r="EY79" s="68">
        <v>5635</v>
      </c>
      <c r="EZ79" s="68" t="s">
        <v>653</v>
      </c>
      <c r="FA79" s="68">
        <v>19866.75</v>
      </c>
      <c r="FB79" s="68" t="s">
        <v>654</v>
      </c>
      <c r="FC79" s="68" t="s">
        <v>655</v>
      </c>
      <c r="FD79" s="68" t="s">
        <v>656</v>
      </c>
      <c r="FE79" s="68" t="s">
        <v>657</v>
      </c>
      <c r="FF79" s="68" t="s">
        <v>658</v>
      </c>
    </row>
    <row r="80" spans="1:162" x14ac:dyDescent="0.2">
      <c r="A80" s="49"/>
      <c r="AP80" s="1" t="s">
        <v>17</v>
      </c>
      <c r="AQ80" s="1" t="s">
        <v>18</v>
      </c>
      <c r="AS80" s="42" t="s">
        <v>17</v>
      </c>
      <c r="AT80" s="42" t="s">
        <v>18</v>
      </c>
      <c r="AU80" s="42" t="s">
        <v>17</v>
      </c>
      <c r="AV80" s="42" t="s">
        <v>18</v>
      </c>
      <c r="AW80" s="42" t="s">
        <v>17</v>
      </c>
      <c r="AX80" s="42" t="s">
        <v>18</v>
      </c>
      <c r="BA80" s="42" t="s">
        <v>17</v>
      </c>
      <c r="BB80" s="42" t="s">
        <v>18</v>
      </c>
      <c r="BC80" s="42" t="s">
        <v>17</v>
      </c>
      <c r="BD80" s="42" t="s">
        <v>18</v>
      </c>
      <c r="BE80" s="42" t="s">
        <v>17</v>
      </c>
      <c r="BF80" s="42" t="s">
        <v>18</v>
      </c>
      <c r="BG80" s="90"/>
      <c r="BH80" s="1">
        <f ca="1">MIN(BH45:BH79)</f>
        <v>-216350</v>
      </c>
      <c r="BI80" s="1">
        <f ca="1">IFERROR(IF(MIN(BH45:BH79)&lt;&gt;0,INDEX(A45:A79,MATCH(MIN(BH45:BH79),BH45:BH79,0)),""),"")</f>
        <v>480</v>
      </c>
      <c r="BJ80" s="42"/>
      <c r="BK80" s="42"/>
      <c r="BL80" s="42"/>
      <c r="BM80" s="42"/>
      <c r="BN80" s="42"/>
      <c r="BO80" s="42"/>
      <c r="BP80" s="64">
        <f ca="1">INDEX(BQ80:BU80,MATCH(MAX(BQ44:BU44),BQ44:BU44,0))</f>
        <v>490</v>
      </c>
      <c r="BQ80" s="42" t="str">
        <f ca="1">IF(AND(BQ44&gt;0,ABS(MAX(BQ45:BQ79))&gt;ABS(MIN(BQ45:BQ79))),IF(MAX(BQ45:BQ79)&lt;&gt;0,INDEX($A45:$A79,MATCH(MAX(BQ45:BQ79),BQ45:BQ79,0)),""),"")</f>
        <v/>
      </c>
      <c r="BR80" s="42"/>
      <c r="BS80" s="42" t="str">
        <f ca="1">IF(AND(BS44&gt;0,ABS(MAX(BS45:BS79))&gt;ABS(MIN(BS45:BS79))),IF(MAX(BS45:BS79)&lt;&gt;0,INDEX($A45:$A79,MATCH(MAX(BS45:BS79),BS45:BS79,0)),""),"")</f>
        <v/>
      </c>
      <c r="BT80" s="42"/>
      <c r="BU80" s="42">
        <f ca="1">IF(AND(BU44&gt;0,ABS(MAX(BU45:BU79))&gt;ABS(MIN(BU45:BU79))),IF(MAX(BU45:BU79)&lt;&gt;0,INDEX($A45:$A79,MATCH(MAX(BU45:BU79),BU45:BU79,0)),""),"")</f>
        <v>490</v>
      </c>
      <c r="BV80" s="42"/>
      <c r="BW80" s="64" t="str">
        <f ca="1">INDEX(BX80:CB80,MATCH(MAX(BX44:CB44),BX44:CB44,0))</f>
        <v/>
      </c>
      <c r="BX80" s="42" t="str">
        <f ca="1">IF(AND(BX44&gt;0,ABS(MAX(BX45:BX79))&gt;ABS(MIN(BX45:BX79))),IF(MAX(BX45:BX79)&lt;&gt;0,INDEX($A45:$A79,MATCH(MAX(BX45:BX79),BX45:BX79,0)),""),"")</f>
        <v/>
      </c>
      <c r="BY80" s="42">
        <f ca="1">INDEX($A$45:$A$79,MATCH("Cruce -",BY45:BY79,)+1)</f>
        <v>481</v>
      </c>
      <c r="BZ80" s="42" t="str">
        <f ca="1">IF(AND(BZ44&gt;0,ABS(MAX(BZ45:BZ79))&gt;ABS(MIN(BZ45:BZ79))),IF(MAX(BZ45:BZ79)&lt;&gt;0,INDEX($A45:$A79,MATCH(MAX(BZ45:BZ79),BZ45:BZ79,0)),""),"")</f>
        <v/>
      </c>
      <c r="CA80" s="42"/>
      <c r="CB80" s="42" t="str">
        <f ca="1">IF(AND(CB44&gt;0,ABS(MAX(CB45:CB79))&gt;ABS(MIN(CB45:CB79))),IF(MAX(CB45:CB79)&lt;&gt;0,INDEX($A45:$A79,MATCH(MAX(CB45:CB79),CB45:CB79,0)),""),"")</f>
        <v/>
      </c>
      <c r="CC80" s="42"/>
      <c r="CD80" s="42"/>
      <c r="CE80" s="42"/>
      <c r="CF80" s="42"/>
      <c r="CG80" s="42"/>
      <c r="CH80" s="42"/>
      <c r="CI80" s="42"/>
      <c r="CJ80" s="64">
        <f>INDEX(CK80:CO80,MATCH(MAX(CK44:CO44),CK44:CO44,0))</f>
        <v>470</v>
      </c>
      <c r="CK80" s="42" t="str">
        <f>IF(AND(CK44&gt;0,ABS(MAX(CK45:CK79))&gt;ABS(MIN(CK45:CK79))),IF(MAX(CK45:CK79)&lt;&gt;0,INDEX($A45:$A79,MATCH(MAX(CK45:CK79),CK45:CK79,0)),""),"")</f>
        <v/>
      </c>
      <c r="CL80" s="42"/>
      <c r="CM80" s="42" t="str">
        <f>IF(AND(CM44&gt;0,ABS(MAX(CM45:CM79))&gt;ABS(MIN(CM45:CM79))),IF(MAX(CM45:CM79)&lt;&gt;0,INDEX($A45:$A79,MATCH(MAX(CM45:CM79),CM45:CM79,0)),""),"")</f>
        <v/>
      </c>
      <c r="CN80" s="42"/>
      <c r="CO80" s="42">
        <f>IF(AND(CO44&gt;0,ABS(MAX(CO45:CO79))&gt;ABS(MIN(CO45:CO79))),IF(MAX(CO45:CO79)&lt;&gt;0,INDEX($A45:$A79,MATCH(MAX(CO45:CO79),CO45:CO79,0)),""),"")</f>
        <v>470</v>
      </c>
      <c r="CP80" s="42">
        <f>IF(ABS(MAX(CP45:CP79))&gt;ABS(MIN(CP45:CP79)),IF(MAX(CP45:CP79)&lt;&gt;0,INDEX($A45:$A79,MATCH(MAX(CP45:CP79),CP45:CP79,0)),""),"")</f>
        <v>470</v>
      </c>
      <c r="CQ80" s="42"/>
      <c r="CR80" s="42"/>
      <c r="CS80" s="42"/>
      <c r="CT80" s="42"/>
      <c r="CU80" s="42"/>
      <c r="CV80" s="42"/>
      <c r="CW80" s="42">
        <f ca="1">IF(ABS(MAX(CW45:CW79))&gt;ABS(MIN(CW45:CW79)),IF(MAX(CW45:CW79)&lt;&gt;0,INDEX($A45:$A79,MATCH(MAX(CW45:CW79),CW45:CW79,0)),""),"")</f>
        <v>490</v>
      </c>
      <c r="CY80" s="42" t="str">
        <f ca="1">IF(ABS(MAX(CY45:CY79))&gt;ABS(MIN(CY45:CY79)),IF(MAX(CY45:CY79)&lt;&gt;0,INDEX($A45:$A79,MATCH(MAX(CY45:CY79),CY45:CY79,0)),""),"")</f>
        <v/>
      </c>
      <c r="DA80" s="42" t="s">
        <v>17</v>
      </c>
      <c r="DB80" s="42" t="s">
        <v>18</v>
      </c>
      <c r="DC80" s="42" t="s">
        <v>17</v>
      </c>
      <c r="DD80" s="42" t="s">
        <v>18</v>
      </c>
      <c r="DE80" s="42" t="s">
        <v>17</v>
      </c>
      <c r="DF80" s="42" t="s">
        <v>18</v>
      </c>
      <c r="DH80" s="42" t="str">
        <f t="shared" ref="DH80:DM80" si="409">IF(AND(DH44&gt;0,ABS(MAX(DH45:DH79))&gt;ABS(MIN(DH45:DH79))),IF(MAX(DH45:DH79)&lt;&gt;0,INDEX($A45:$A79,MATCH(MAX(DH45:DH79),DH45:DH79,0)),""),"")</f>
        <v/>
      </c>
      <c r="DI80" s="42" t="str">
        <f t="shared" si="409"/>
        <v/>
      </c>
      <c r="DJ80" s="89" t="str">
        <f>IFERROR(IF(AND(ABS(MAX(DJ45:DJ79))&gt;$DG$44,ABS(INDEX($DG$45:$DG$79,MATCH(MAX(DJ45:DJ79),DJ45:DJ79,0)))&lt;0.5,1),IF(MAX(DJ45:DJ79)&lt;&gt;0,INDEX($A45:$A79,MATCH(MAX(DJ45:DJ79),DJ45:DJ79,0)),""),""),"")</f>
        <v/>
      </c>
      <c r="DK80" s="89" t="str">
        <f>IFERROR(IF(AND(ABS(MAX(DK45:DK79))&gt;$DG$44,ABS(INDEX($DG$45:$DG$79,MATCH(MAX(DK45:DK79),DK45:DK79,0)))&lt;0.5,1),IF(MAX(DK45:DK79)&lt;&gt;0,INDEX($A45:$A79,MATCH(MAX(DK45:DK79),DK45:DK79,0)),""),""),"")</f>
        <v/>
      </c>
      <c r="DL80" s="42" t="str">
        <f t="shared" si="409"/>
        <v/>
      </c>
      <c r="DM80" s="42">
        <f t="shared" si="409"/>
        <v>480</v>
      </c>
      <c r="DN80" s="64" t="str">
        <f>DJ80&amp;","&amp;DJ81&amp;","&amp;DK80&amp;","&amp;DK81</f>
        <v>,,,</v>
      </c>
      <c r="DP80" s="42" t="str">
        <f>IF(AND(DP44&gt;0,ABS(MAX(DP45:DP79))&gt;ABS(MIN(DP45:DP79))),IF(MAX(DP45:DP79)&lt;&gt;0,INDEX($A45:$A79,MATCH(MAX(DP45:DP79),DP45:DP79,0)),""),"")</f>
        <v/>
      </c>
      <c r="DQ80" s="42">
        <f>IF(AND(DQ44&gt;0,ABS(MAX(DQ45:DQ79))&gt;ABS(MIN(DQ45:DQ79))),IF(MAX(DQ45:DQ79)&lt;&gt;0,INDEX($A45:$A79,MATCH(MAX(DQ45:DQ79),DQ45:DQ79,0)),""),"")</f>
        <v>483</v>
      </c>
      <c r="DR80" s="42" t="str">
        <f ca="1">IF(AND(DR44&gt;0,ABS(MAX(DR45:DR79))&gt;ABS(MIN(DR45:DR79))),IF(MAX(DR45:DR79)&lt;&gt;0,INDEX($A45:$A79,MATCH(MAX(DR45:DR79),DR45:DR79,0)),""),"")</f>
        <v/>
      </c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E80" s="42"/>
      <c r="EF80" s="42"/>
      <c r="EG80" s="42"/>
      <c r="EH80" s="42"/>
      <c r="EI80" s="42"/>
      <c r="EJ80" s="42"/>
      <c r="EL80" s="42"/>
      <c r="EM80" s="42"/>
      <c r="EN80" s="42"/>
      <c r="EO80" s="42"/>
      <c r="EP80" s="42"/>
      <c r="EQ80" s="42"/>
      <c r="EU80" s="68">
        <v>562.07000000000005</v>
      </c>
      <c r="EV80" s="68" t="s">
        <v>659</v>
      </c>
      <c r="EW80" s="68">
        <v>483.52</v>
      </c>
      <c r="EX80" s="68" t="s">
        <v>660</v>
      </c>
      <c r="EY80" s="68">
        <v>5633.5</v>
      </c>
      <c r="EZ80" s="68" t="s">
        <v>661</v>
      </c>
      <c r="FA80" s="68">
        <v>19859.25</v>
      </c>
      <c r="FB80" s="68" t="s">
        <v>662</v>
      </c>
      <c r="FC80" s="68" t="s">
        <v>663</v>
      </c>
      <c r="FD80" s="68" t="s">
        <v>664</v>
      </c>
      <c r="FE80" s="68" t="s">
        <v>665</v>
      </c>
      <c r="FF80" s="68" t="s">
        <v>666</v>
      </c>
    </row>
    <row r="81" spans="1:162" ht="13.5" thickBot="1" x14ac:dyDescent="0.25">
      <c r="A81" s="49">
        <v>10</v>
      </c>
      <c r="D81" s="50">
        <f>+F84-24</f>
        <v>5600.75</v>
      </c>
      <c r="E81" s="82">
        <v>5650</v>
      </c>
      <c r="BP81" s="64">
        <f ca="1">INDEX(BQ81:BU81,MATCH(MIN(BQ44:BU44),BQ44:BU44,0))</f>
        <v>480</v>
      </c>
      <c r="BQ81" s="1">
        <f ca="1">IF(AND(BQ44&lt;0,ABS(MIN(BQ45:BQ79))&gt;ABS(MAX(BQ45:BQ79))),IF(MIN(BQ45:BQ79)&lt;&gt;0,INDEX($A45:$A79,MATCH(MIN(BQ45:BQ79),BQ45:BQ79,0)),""),"")</f>
        <v>480</v>
      </c>
      <c r="BS81" s="1" t="str">
        <f ca="1">IF(AND(BS44&lt;0,ABS(MIN(BS45:BS79))&gt;ABS(MAX(BS45:BS79))),IF(MIN(BS45:BS79)&lt;&gt;0,INDEX($A45:$A79,MATCH(MIN(BS45:BS79),BS45:BS79,0)),""),"")</f>
        <v/>
      </c>
      <c r="BU81" s="1" t="str">
        <f ca="1">IF(AND(BU44&lt;0,ABS(MIN(BU45:BU79))&gt;ABS(MAX(BU45:BU79))),IF(MIN(BU45:BU79)&lt;&gt;0,INDEX($A45:$A79,MATCH(MIN(BU45:BU79),BU45:BU79,0)),""),"")</f>
        <v/>
      </c>
      <c r="BW81" s="64">
        <f ca="1">INDEX(BX81:CB81,MATCH(MIN(BX44:CB44),BX44:CB44,0))</f>
        <v>480</v>
      </c>
      <c r="BX81" s="1">
        <f ca="1">IF(AND(BX44&lt;0,ABS(MIN(BX45:BX79))&gt;ABS(MAX(BX45:BX79))),IF(MIN(BX45:BX79)&lt;&gt;0,INDEX($A45:$A79,MATCH(MIN(BX45:BX79),BX45:BX79,0)),""),"")</f>
        <v>480</v>
      </c>
      <c r="BY81" s="1">
        <f ca="1">INDEX($A$45:$A$79,MATCH("Cruce -",BY45:BY79,)-1)</f>
        <v>483</v>
      </c>
      <c r="BZ81" s="1">
        <f ca="1">IF(AND(BZ44&lt;0,ABS(MIN(BZ45:BZ79))&gt;ABS(MAX(BZ45:BZ79))),IF(MIN(BZ45:BZ79)&lt;&gt;0,INDEX($A45:$A79,MATCH(MIN(BZ45:BZ79),BZ45:BZ79,0)),""),"")</f>
        <v>480</v>
      </c>
      <c r="CB81" s="1">
        <f ca="1">IF(AND(CB44&lt;0,ABS(MIN(CB45:CB79))&gt;ABS(MAX(CB45:CB79))),IF(MIN(CB45:CB79)&lt;&gt;0,INDEX($A45:$A79,MATCH(MIN(CB45:CB79),CB45:CB79,0)),""),"")</f>
        <v>480</v>
      </c>
      <c r="CJ81" s="64">
        <f>INDEX(CK81:CO81,MATCH(MIN(CK44:CO44),CK44:CO44,0))</f>
        <v>485</v>
      </c>
      <c r="CK81" s="1">
        <f>IF(AND(CK44&lt;0,ABS(MIN(CK45:CK79))&gt;ABS(MAX(CK45:CK79))),IF(MIN(CK45:CK79)&lt;&gt;0,INDEX($A45:$A79,MATCH(MIN(CK45:CK79),CK45:CK79,0)),""),"")</f>
        <v>485</v>
      </c>
      <c r="CM81" s="1">
        <f>IF(AND(CM44&lt;0,ABS(MIN(CM45:CM79))&gt;ABS(MAX(CM45:CM79))),IF(MIN(CM45:CM79)&lt;&gt;0,INDEX($A45:$A79,MATCH(MIN(CM45:CM79),CM45:CM79,0)),""),"")</f>
        <v>485</v>
      </c>
      <c r="CO81" s="1" t="str">
        <f>IF(AND(CO44&lt;0,ABS(MIN(CO45:CO79))&gt;ABS(MAX(CO45:CO79))),IF(MIN(CO45:CO79)&lt;&gt;0,INDEX($A45:$A79,MATCH(MIN(CO45:CO79),CO45:CO79,0)),""),"")</f>
        <v/>
      </c>
      <c r="CP81" s="1" t="str">
        <f>IF(ABS(MIN(CP45:CP79))&gt;ABS(MAX(CP45:CP79)),IF(MIN(CP45:CP79)&lt;&gt;0,INDEX($A45:$A79,MATCH(MIN(CP45:CP79),CP45:CP79,0)),""),"")</f>
        <v/>
      </c>
      <c r="CW81" s="1" t="str">
        <f ca="1">IF(ABS(MIN(CW45:CW79))&gt;ABS(MAX(CW45:CW79)),IF(MIN(CW45:CW79)&lt;&gt;0,INDEX($A45:$A79,MATCH(MIN(CW45:CW79),CW45:CW79,0)),""),"")</f>
        <v/>
      </c>
      <c r="CY81" s="1">
        <f ca="1">IF(ABS(MIN(CY45:CY79))&gt;ABS(MAX(CY45:CY79)),IF(MIN(CY45:CY79)&lt;&gt;0,INDEX($A45:$A79,MATCH(MIN(CY45:CY79),CY45:CY79,0)),""),"")</f>
        <v>480</v>
      </c>
      <c r="DH81" s="1" t="str">
        <f t="shared" ref="DH81:DM81" si="410">IF(AND(DH44&lt;0,ABS(MIN(DH45:DH79))&gt;ABS(MAX(DH45:DH79))),IF(MIN(DH45:DH79)&lt;&gt;0,INDEX($A45:$A79,MATCH(MIN(DH45:DH79),DH45:DH79,0)),""),"")</f>
        <v/>
      </c>
      <c r="DI81" s="1">
        <f t="shared" si="410"/>
        <v>482</v>
      </c>
      <c r="DJ81" s="89" t="str">
        <f>IFERROR(IF(AND(ABS(MIN(DJ45:DJ79))&gt;$DG$44,ABS(INDEX($DG$45:$DG$79,MATCH(MIN(DJ45:DJ79),DJ45:DJ79,0)))&lt;0.5,1),IF(MIN(DJ45:DJ79)&lt;&gt;0,INDEX($A45:$A79,MATCH(MIN(DJ45:DJ79),DJ45:DJ79,0)),""),""),"")</f>
        <v/>
      </c>
      <c r="DK81" s="89" t="str">
        <f>IFERROR(IF(AND(ABS(MIN(DK45:DK79))&gt;$DG$44,ABS(INDEX($DG$45:$DG$79,MATCH(MIN(DK45:DK79),DK45:DK79,0)))&lt;0.5,1),IF(MIN(DK45:DK79)&lt;&gt;0,INDEX($A45:$A79,MATCH(MIN(DK45:DK79),DK45:DK79,0)),""),""),"")</f>
        <v/>
      </c>
      <c r="DL81" s="1">
        <f t="shared" si="410"/>
        <v>482</v>
      </c>
      <c r="DM81" s="1" t="str">
        <f t="shared" si="410"/>
        <v/>
      </c>
      <c r="DN81" s="64" t="str">
        <f ca="1">BI42&amp;","&amp;BI80</f>
        <v>485,480</v>
      </c>
      <c r="DP81" s="1">
        <f>IF(AND(DP44&lt;0,ABS(MIN(DP45:DP79))&gt;ABS(MAX(DP45:DP79))),IF(MIN(DP45:DP79)&lt;&gt;0,INDEX($A45:$A79,MATCH(MIN(DP45:DP79),DP45:DP79,0)),""),"")</f>
        <v>482</v>
      </c>
      <c r="DQ81" s="1" t="str">
        <f>IF(AND(DQ44&lt;0,ABS(MIN(DQ45:DQ79))&gt;ABS(MAX(DQ45:DQ79))),IF(MIN(DQ45:DQ79)&lt;&gt;0,INDEX($A45:$A79,MATCH(MIN(DQ45:DQ79),DQ45:DQ79,0)),""),"")</f>
        <v/>
      </c>
      <c r="DR81" s="1">
        <f ca="1">IF(AND(DR44&lt;0,ABS(MIN(DR45:DR79))&gt;ABS(MAX(DR45:DR79))),IF(MIN(DR45:DR79)&lt;&gt;0,INDEX($A45:$A79,MATCH(MIN(DR45:DR79),DR45:DR79,0)),""),"")</f>
        <v>480</v>
      </c>
      <c r="EU81" s="67">
        <v>562.04999999999995</v>
      </c>
      <c r="EV81" s="67" t="s">
        <v>667</v>
      </c>
      <c r="EW81" s="67">
        <v>483.57</v>
      </c>
      <c r="EX81" s="67" t="s">
        <v>668</v>
      </c>
      <c r="EY81" s="67">
        <v>5633.75</v>
      </c>
      <c r="EZ81" s="67" t="s">
        <v>669</v>
      </c>
      <c r="FA81" s="67">
        <v>19862</v>
      </c>
      <c r="FB81" s="67" t="s">
        <v>670</v>
      </c>
      <c r="FC81" s="67" t="s">
        <v>671</v>
      </c>
      <c r="FD81" s="67" t="s">
        <v>672</v>
      </c>
      <c r="FE81" s="68" t="s">
        <v>673</v>
      </c>
      <c r="FF81" s="68" t="s">
        <v>674</v>
      </c>
    </row>
    <row r="82" spans="1:162" ht="13.5" thickBot="1" x14ac:dyDescent="0.25">
      <c r="A82" s="20" t="s">
        <v>9</v>
      </c>
      <c r="B82" s="45" t="s">
        <v>10</v>
      </c>
      <c r="C82" s="45" t="s">
        <v>10</v>
      </c>
      <c r="D82" s="45" t="s">
        <v>10</v>
      </c>
      <c r="E82" s="20">
        <f>RTD("tos.rtd", ,"MARK", A83)</f>
        <v>5606.91</v>
      </c>
      <c r="F82" s="20">
        <f>+[3]Sheet1!$AD$2</f>
        <v>5826.8235213891576</v>
      </c>
      <c r="AS82" s="22" t="str">
        <f>+B83</f>
        <v>250506</v>
      </c>
      <c r="AT82" s="22"/>
      <c r="AU82" s="22" t="str">
        <f>+C83</f>
        <v>250509</v>
      </c>
      <c r="AV82" s="22"/>
      <c r="AW82" s="22" t="str">
        <f>+D83</f>
        <v>250516</v>
      </c>
      <c r="AX82" s="22"/>
      <c r="BA82" s="22"/>
      <c r="BB82" s="22"/>
      <c r="BC82" s="22"/>
      <c r="BD82" s="22"/>
      <c r="BE82" s="22"/>
      <c r="BF82" s="22"/>
      <c r="BG82" s="96"/>
      <c r="BH82" s="1">
        <f ca="1">MAX(BH85:BH130)</f>
        <v>86045</v>
      </c>
      <c r="BI82" s="1">
        <f ca="1">IFERROR(IF(MAX(BH85:BH130)&lt;&gt;0,INDEX(A85:A130,MATCH(MAX(BH85:BH130),BH85:BH130,0)),""),"")</f>
        <v>5650</v>
      </c>
      <c r="BJ82" s="22"/>
      <c r="BK82" s="22"/>
      <c r="BL82" s="22"/>
      <c r="BM82" s="22"/>
      <c r="BN82" s="22"/>
      <c r="BO82" s="22"/>
      <c r="BQ82" s="22">
        <f ca="1">IF(BR82&gt;BS82,IF(MAX(BQ85:BQ130)&lt;&gt;0,INDEX(A85:A130,MATCH(MAX(BQ85:BQ130),BQ85:BQ130,0)),A84),IF(MIN(BQ85:BQ130)&lt;&gt;0,INDEX(A85:A130,MATCH(MIN(BQ85:BQ130),BQ85:BQ130,0))))</f>
        <v>5600</v>
      </c>
      <c r="BR82" s="22">
        <f ca="1">+MAX(BQ85:BQ130)</f>
        <v>1148821.0471400875</v>
      </c>
      <c r="BS82" s="22">
        <f ca="1">ABS(MIN(BQ85:BQ130))</f>
        <v>39371089.975644827</v>
      </c>
      <c r="BT82" s="22"/>
      <c r="BU82" s="22"/>
      <c r="BV82" s="22"/>
      <c r="BX82" s="22">
        <f ca="1">IF(BY82&gt;BZ82,IF(MAX(BX85:BX130)&lt;&gt;0,INDEX(G85:G130,MATCH(MAX(BX85:BX130),BX85:BX130,0)),G84),IF(MIN(BX85:BX130)&lt;&gt;0,INDEX(G85:G130,MATCH(MIN(BX85:BX130),BX85:BX130,0))))</f>
        <v>558.72517073606207</v>
      </c>
      <c r="BY82" s="22">
        <f ca="1">+MAX(BX85:BX130)</f>
        <v>80443097.039426804</v>
      </c>
      <c r="BZ82" s="22">
        <f ca="1">ABS(MIN(BX85:BX130))</f>
        <v>1380019663.8316469</v>
      </c>
      <c r="CA82" s="22"/>
      <c r="CB82" s="22"/>
      <c r="CC82" s="22">
        <f ca="1">+AVERAGE(BY131:BY132,CA131:CA132,CC131:CC132)</f>
        <v>5620</v>
      </c>
      <c r="CD82" s="22"/>
      <c r="CE82" s="22"/>
      <c r="CF82" s="22"/>
      <c r="CG82" s="22"/>
      <c r="CH82" s="22"/>
      <c r="CI82" s="22"/>
      <c r="CK82" s="22">
        <f>IF(CL82&gt;CM82,IF(MAX(CK85:CK130)&lt;&gt;0,INDEX(N85:N130,MATCH(MAX(CK85:CK130),CK85:CK130,0)),N84),IF(MIN(CK85:CK130)&lt;&gt;0,INDEX(N85:N130,MATCH(MIN(CK85:CK130),CK85:CK130,0))))</f>
        <v>0</v>
      </c>
      <c r="CL82" s="22">
        <f>+MAX(CK85:CK130)</f>
        <v>134146</v>
      </c>
      <c r="CM82" s="22">
        <f>ABS(MIN(CK85:CK130))</f>
        <v>264700</v>
      </c>
      <c r="CN82" s="22"/>
      <c r="CO82" s="22"/>
      <c r="CP82" s="22"/>
      <c r="CQ82" s="22">
        <f>IF(CR82&gt;CS82,IF(MAX(CQ85:CQ130)&lt;&gt;0,INDEX(G85:G130,MATCH(MAX(CQ85:CQ130),CQ85:CQ130,0)),G84),IF(MIN(CQ85:CQ130)&lt;&gt;0,INDEX(G85:G130,MATCH(MIN(CQ85:CQ130),CQ85:CQ130,0))))</f>
        <v>562.7160648127483</v>
      </c>
      <c r="CR82" s="22">
        <f>+MAX(CQ85:CQ130)</f>
        <v>81262</v>
      </c>
      <c r="CS82" s="22">
        <f>ABS(MIN(CQ85:CQ130))</f>
        <v>76159</v>
      </c>
      <c r="CT82" s="22"/>
      <c r="CU82" s="22"/>
      <c r="CV82" s="22"/>
      <c r="CW82" s="22">
        <f ca="1">IF(CX82&gt;CY82,IF(MAX(CW85:CW130)&lt;&gt;0,INDEX(M85:M130,MATCH(MAX(CW85:CW130),CW85:CW130,0)),M84),IF(MIN(CW85:CW130)&lt;&gt;0,INDEX(M85:M130,MATCH(MIN(CW85:CW130),CW85:CW130,0))))</f>
        <v>0</v>
      </c>
      <c r="CX82" s="61">
        <f ca="1">+MAX(CW85:CW130)</f>
        <v>4729932.9974172991</v>
      </c>
      <c r="CY82" s="22">
        <f ca="1">ABS(MIN(CW85:CW130))</f>
        <v>39193710.023206726</v>
      </c>
      <c r="DA82" s="22"/>
      <c r="DB82" s="22"/>
      <c r="DC82" s="22"/>
      <c r="DD82" s="22"/>
      <c r="DE82" s="22"/>
      <c r="DF82" s="22"/>
      <c r="DH82" s="22"/>
      <c r="DI82" s="22"/>
      <c r="DJ82" s="22"/>
      <c r="DK82" s="22"/>
      <c r="DL82" s="22"/>
      <c r="DM82" s="22"/>
      <c r="DP82" s="22"/>
      <c r="DQ82" s="22"/>
      <c r="DR82" s="22"/>
      <c r="DS82" s="22"/>
      <c r="DT82" s="22"/>
      <c r="DU82" s="22"/>
      <c r="DV82" s="22"/>
      <c r="DW82" s="22"/>
      <c r="DX82" s="22"/>
      <c r="DY82" s="22"/>
      <c r="DZ82" s="22"/>
      <c r="EA82" s="22"/>
      <c r="EB82" s="22"/>
      <c r="EC82" s="22"/>
      <c r="EE82" s="22"/>
      <c r="EF82" s="22"/>
      <c r="EG82" s="22"/>
      <c r="EH82" s="22"/>
      <c r="EI82" s="22"/>
      <c r="EJ82" s="22"/>
      <c r="EL82" s="22"/>
      <c r="EM82" s="22"/>
      <c r="EN82" s="22"/>
      <c r="EO82" s="22"/>
      <c r="EP82" s="22"/>
      <c r="EQ82" s="22"/>
      <c r="EU82" s="67">
        <v>562.02</v>
      </c>
      <c r="EV82" s="67" t="s">
        <v>675</v>
      </c>
      <c r="EW82" s="67">
        <v>483.51</v>
      </c>
      <c r="EX82" s="67" t="s">
        <v>676</v>
      </c>
      <c r="EY82" s="67">
        <v>5633.75</v>
      </c>
      <c r="EZ82" s="67" t="s">
        <v>677</v>
      </c>
      <c r="FA82" s="67">
        <v>19859</v>
      </c>
      <c r="FB82" s="67" t="s">
        <v>678</v>
      </c>
      <c r="FC82" s="67" t="s">
        <v>679</v>
      </c>
      <c r="FD82" s="67" t="s">
        <v>680</v>
      </c>
      <c r="FE82" s="68" t="s">
        <v>681</v>
      </c>
      <c r="FF82" s="68" t="s">
        <v>682</v>
      </c>
    </row>
    <row r="83" spans="1:162" s="63" customFormat="1" ht="13.5" thickBot="1" x14ac:dyDescent="0.25">
      <c r="A83" s="45" t="s">
        <v>9</v>
      </c>
      <c r="B83" s="45" t="str">
        <f>+B2</f>
        <v>250506</v>
      </c>
      <c r="C83" s="45" t="str">
        <f>+C2</f>
        <v>250509</v>
      </c>
      <c r="D83" s="45" t="str">
        <f>+D2</f>
        <v>250516</v>
      </c>
      <c r="E83" s="45"/>
      <c r="F83" s="18" t="s">
        <v>0</v>
      </c>
      <c r="G83" s="18" t="s">
        <v>13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 t="s">
        <v>7</v>
      </c>
      <c r="AQ83" s="20" t="s">
        <v>7</v>
      </c>
      <c r="AR83" s="20"/>
      <c r="AS83" s="18" t="s">
        <v>1</v>
      </c>
      <c r="AT83" s="18" t="s">
        <v>1</v>
      </c>
      <c r="AU83" s="18" t="s">
        <v>1</v>
      </c>
      <c r="AV83" s="18" t="s">
        <v>1</v>
      </c>
      <c r="AW83" s="18" t="s">
        <v>1</v>
      </c>
      <c r="AX83" s="51" t="s">
        <v>1</v>
      </c>
      <c r="AY83" s="20"/>
      <c r="AZ83" s="20"/>
      <c r="BA83" s="18" t="s">
        <v>7</v>
      </c>
      <c r="BB83" s="18" t="s">
        <v>7</v>
      </c>
      <c r="BC83" s="18" t="s">
        <v>7</v>
      </c>
      <c r="BD83" s="18" t="s">
        <v>7</v>
      </c>
      <c r="BE83" s="18" t="s">
        <v>7</v>
      </c>
      <c r="BF83" s="51" t="s">
        <v>7</v>
      </c>
      <c r="BG83" s="97"/>
      <c r="BH83" s="20" t="s">
        <v>15</v>
      </c>
      <c r="BI83" s="20"/>
      <c r="BJ83" s="18" t="str">
        <f>+BJ43</f>
        <v>GAMMA</v>
      </c>
      <c r="BK83" s="18" t="str">
        <f>+BJ83</f>
        <v>GAMMA</v>
      </c>
      <c r="BL83" s="18" t="str">
        <f>+BK83</f>
        <v>GAMMA</v>
      </c>
      <c r="BM83" s="18" t="str">
        <f>+BL83</f>
        <v>GAMMA</v>
      </c>
      <c r="BN83" s="18" t="str">
        <f>+BM83</f>
        <v>GAMMA</v>
      </c>
      <c r="BO83" s="51" t="str">
        <f>+BN83</f>
        <v>GAMMA</v>
      </c>
      <c r="BQ83" s="18" t="s">
        <v>11</v>
      </c>
      <c r="BR83" s="18"/>
      <c r="BS83" s="18" t="s">
        <v>11</v>
      </c>
      <c r="BT83" s="18"/>
      <c r="BU83" s="18" t="s">
        <v>11</v>
      </c>
      <c r="BV83" s="51"/>
      <c r="BX83" s="18" t="s">
        <v>11</v>
      </c>
      <c r="BY83" s="18"/>
      <c r="BZ83" s="18" t="s">
        <v>11</v>
      </c>
      <c r="CA83" s="18"/>
      <c r="CB83" s="18" t="s">
        <v>11</v>
      </c>
      <c r="CC83" s="51"/>
      <c r="CD83" s="18" t="str">
        <f>+CD43</f>
        <v>DELTA</v>
      </c>
      <c r="CE83" s="18" t="str">
        <f>+CD83</f>
        <v>DELTA</v>
      </c>
      <c r="CF83" s="18" t="str">
        <f>+CE83</f>
        <v>DELTA</v>
      </c>
      <c r="CG83" s="18" t="str">
        <f>+CF83</f>
        <v>DELTA</v>
      </c>
      <c r="CH83" s="18" t="str">
        <f>+CG83</f>
        <v>DELTA</v>
      </c>
      <c r="CI83" s="51" t="str">
        <f>+CH83</f>
        <v>DELTA</v>
      </c>
      <c r="CK83" s="18" t="s">
        <v>20</v>
      </c>
      <c r="CL83" s="18"/>
      <c r="CM83" s="18" t="s">
        <v>20</v>
      </c>
      <c r="CN83" s="18"/>
      <c r="CO83" s="18" t="s">
        <v>20</v>
      </c>
      <c r="CP83" s="51"/>
      <c r="CQ83" s="18" t="s">
        <v>16</v>
      </c>
      <c r="CR83" s="18"/>
      <c r="CS83" s="18" t="s">
        <v>16</v>
      </c>
      <c r="CT83" s="18"/>
      <c r="CU83" s="18" t="s">
        <v>16</v>
      </c>
      <c r="CV83" s="51"/>
      <c r="CW83" s="51" t="s">
        <v>11</v>
      </c>
      <c r="CY83" s="51" t="s">
        <v>11</v>
      </c>
      <c r="DA83" s="18" t="s">
        <v>25</v>
      </c>
      <c r="DB83" s="18" t="s">
        <v>25</v>
      </c>
      <c r="DC83" s="18" t="s">
        <v>27</v>
      </c>
      <c r="DD83" s="18" t="s">
        <v>27</v>
      </c>
      <c r="DE83" s="18" t="s">
        <v>26</v>
      </c>
      <c r="DF83" s="18" t="s">
        <v>26</v>
      </c>
      <c r="DG83" s="63">
        <v>400</v>
      </c>
      <c r="DH83" s="18"/>
      <c r="DI83" s="18"/>
      <c r="DJ83" s="18"/>
      <c r="DK83" s="18"/>
      <c r="DL83" s="18"/>
      <c r="DM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E83" s="18" t="str">
        <f>+EE43</f>
        <v>IMPL_VOL</v>
      </c>
      <c r="EF83" s="18" t="str">
        <f>+EE83</f>
        <v>IMPL_VOL</v>
      </c>
      <c r="EG83" s="18" t="str">
        <f>+EF83</f>
        <v>IMPL_VOL</v>
      </c>
      <c r="EH83" s="18" t="str">
        <f>+EG83</f>
        <v>IMPL_VOL</v>
      </c>
      <c r="EI83" s="18" t="str">
        <f>+EH83</f>
        <v>IMPL_VOL</v>
      </c>
      <c r="EJ83" s="18" t="str">
        <f>+EI83</f>
        <v>IMPL_VOL</v>
      </c>
      <c r="EL83" s="18" t="str">
        <f>+EL43</f>
        <v>IMPL_VOL</v>
      </c>
      <c r="EM83" s="18" t="str">
        <f>+EL83</f>
        <v>IMPL_VOL</v>
      </c>
      <c r="EN83" s="18" t="str">
        <f>+EM83</f>
        <v>IMPL_VOL</v>
      </c>
      <c r="EO83" s="18" t="str">
        <f>+EN83</f>
        <v>IMPL_VOL</v>
      </c>
      <c r="EP83" s="18" t="str">
        <f>+EO83</f>
        <v>IMPL_VOL</v>
      </c>
      <c r="EQ83" s="18" t="str">
        <f>+EP83</f>
        <v>IMPL_VOL</v>
      </c>
      <c r="EU83" s="67">
        <v>562.08000000000004</v>
      </c>
      <c r="EV83" s="67" t="s">
        <v>683</v>
      </c>
      <c r="EW83" s="67">
        <v>483.51</v>
      </c>
      <c r="EX83" s="67" t="s">
        <v>684</v>
      </c>
      <c r="EY83" s="67">
        <v>5634.25</v>
      </c>
      <c r="EZ83" s="67" t="s">
        <v>685</v>
      </c>
      <c r="FA83" s="67">
        <v>19858.75</v>
      </c>
      <c r="FB83" s="67" t="s">
        <v>686</v>
      </c>
      <c r="FC83" s="67" t="s">
        <v>687</v>
      </c>
      <c r="FD83" s="67" t="s">
        <v>688</v>
      </c>
      <c r="FE83" s="68" t="s">
        <v>689</v>
      </c>
      <c r="FF83" s="68" t="s">
        <v>690</v>
      </c>
    </row>
    <row r="84" spans="1:162" s="63" customFormat="1" ht="13.5" thickBot="1" x14ac:dyDescent="0.25">
      <c r="A84" s="46">
        <f>+D81</f>
        <v>5600.75</v>
      </c>
      <c r="B84" s="27">
        <f>+AS84/AT84</f>
        <v>-1.2156575575009154</v>
      </c>
      <c r="C84" s="27">
        <f>+AU84/AV84</f>
        <v>-1.8637886507991903</v>
      </c>
      <c r="D84" s="27">
        <f>+AW84/AX84</f>
        <v>-1.2772660098522168</v>
      </c>
      <c r="E84" s="28">
        <v>0</v>
      </c>
      <c r="F84" s="47">
        <f>RTD("tos.rtd", ,"MARK", F83)</f>
        <v>5624.75</v>
      </c>
      <c r="G84" s="47">
        <f>RTD("tos.rtd", ,"MARK", G83)</f>
        <v>558.79999999999995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>
        <v>0</v>
      </c>
      <c r="AP84" s="20">
        <v>631129</v>
      </c>
      <c r="AQ84" s="20">
        <v>-644496</v>
      </c>
      <c r="AR84" s="20"/>
      <c r="AS84" s="52">
        <f t="shared" ref="AS84:AX84" si="411">SUM(AS85:AS130)</f>
        <v>36522</v>
      </c>
      <c r="AT84" s="53">
        <f t="shared" si="411"/>
        <v>-30043</v>
      </c>
      <c r="AU84" s="52">
        <f t="shared" si="411"/>
        <v>53405</v>
      </c>
      <c r="AV84" s="53">
        <f t="shared" si="411"/>
        <v>-28654</v>
      </c>
      <c r="AW84" s="52">
        <f t="shared" si="411"/>
        <v>51857</v>
      </c>
      <c r="AX84" s="53">
        <f t="shared" si="411"/>
        <v>-40600</v>
      </c>
      <c r="AY84" s="53">
        <f>SUM(AY85:AY130)</f>
        <v>42487</v>
      </c>
      <c r="AZ84" s="20">
        <v>0</v>
      </c>
      <c r="BA84" s="52">
        <f t="shared" ref="BA84:BF84" si="412">SUM(BA85:BA130)</f>
        <v>631129</v>
      </c>
      <c r="BB84" s="53">
        <f t="shared" si="412"/>
        <v>-644496</v>
      </c>
      <c r="BC84" s="52">
        <f t="shared" si="412"/>
        <v>22223</v>
      </c>
      <c r="BD84" s="53">
        <f t="shared" si="412"/>
        <v>-14984</v>
      </c>
      <c r="BE84" s="52">
        <f t="shared" si="412"/>
        <v>6108</v>
      </c>
      <c r="BF84" s="53">
        <f t="shared" si="412"/>
        <v>-4373</v>
      </c>
      <c r="BG84" s="53"/>
      <c r="BH84" s="53">
        <f ca="1">SUM(BH85:BH130)</f>
        <v>-13475</v>
      </c>
      <c r="BI84" s="20"/>
      <c r="BJ84" s="73">
        <f t="shared" ref="BJ84:BU84" ca="1" si="413">SUM(BJ85:BJ130)</f>
        <v>0.16755682760486271</v>
      </c>
      <c r="BK84" s="74">
        <f t="shared" ref="BK84" ca="1" si="414">SUM(BK85:BK130)</f>
        <v>-0.18103853917762433</v>
      </c>
      <c r="BL84" s="73">
        <f t="shared" ref="BL84" ca="1" si="415">SUM(BL85:BL130)</f>
        <v>8.6025235808137715E-2</v>
      </c>
      <c r="BM84" s="74">
        <f t="shared" ref="BM84" ca="1" si="416">SUM(BM85:BM130)</f>
        <v>-8.6387692541558855E-2</v>
      </c>
      <c r="BN84" s="73">
        <f t="shared" ref="BN84" ca="1" si="417">SUM(BN85:BN130)</f>
        <v>8.9652224699466113E-2</v>
      </c>
      <c r="BO84" s="74">
        <f t="shared" ref="BO84" ca="1" si="418">SUM(BO85:BO130)</f>
        <v>-8.8822977899424102E-2</v>
      </c>
      <c r="BQ84" s="73">
        <f t="shared" ca="1" si="413"/>
        <v>-50573271.146547571</v>
      </c>
      <c r="BR84" s="74"/>
      <c r="BS84" s="73">
        <f t="shared" ca="1" si="413"/>
        <v>6594428.0122852195</v>
      </c>
      <c r="BT84" s="74"/>
      <c r="BU84" s="73">
        <f t="shared" ca="1" si="413"/>
        <v>-411330.0157976803</v>
      </c>
      <c r="BV84" s="74"/>
      <c r="BX84" s="73">
        <f t="shared" ref="BX84" ca="1" si="419">SUM(BX85:BX130)</f>
        <v>-2113064443.3209791</v>
      </c>
      <c r="BY84" s="74"/>
      <c r="BZ84" s="73">
        <f t="shared" ref="BZ84" ca="1" si="420">SUM(BZ85:BZ130)</f>
        <v>1804991.7870189378</v>
      </c>
      <c r="CA84" s="74"/>
      <c r="CB84" s="73">
        <f t="shared" ref="CB84" ca="1" si="421">SUM(CB85:CB130)</f>
        <v>189403.6266448425</v>
      </c>
      <c r="CC84" s="74"/>
      <c r="CD84" s="73">
        <f t="shared" ref="CD84:CI84" si="422">SUM(CD85:CD130)</f>
        <v>18.500000000000004</v>
      </c>
      <c r="CE84" s="74">
        <f t="shared" si="422"/>
        <v>27.050000000000004</v>
      </c>
      <c r="CF84" s="73">
        <f t="shared" si="422"/>
        <v>18.970000000000002</v>
      </c>
      <c r="CG84" s="74">
        <f t="shared" si="422"/>
        <v>25.74</v>
      </c>
      <c r="CH84" s="73">
        <f t="shared" si="422"/>
        <v>20.03</v>
      </c>
      <c r="CI84" s="74">
        <f t="shared" si="422"/>
        <v>25.559999999999985</v>
      </c>
      <c r="CK84" s="73">
        <f t="shared" ref="CK84" si="423">SUM(CK85:CK130)</f>
        <v>-537039</v>
      </c>
      <c r="CL84" s="74"/>
      <c r="CM84" s="73">
        <f t="shared" ref="CM84" si="424">SUM(CM85:CM130)</f>
        <v>391369</v>
      </c>
      <c r="CN84" s="74"/>
      <c r="CO84" s="73">
        <f t="shared" ref="CO84" si="425">SUM(CO85:CO130)</f>
        <v>-773118</v>
      </c>
      <c r="CP84" s="74"/>
      <c r="CQ84" s="73">
        <f t="shared" ref="CQ84" si="426">SUM(CQ85:CQ130)</f>
        <v>-13367</v>
      </c>
      <c r="CR84" s="74"/>
      <c r="CS84" s="73">
        <f t="shared" ref="CS84" si="427">SUM(CS85:CS130)</f>
        <v>7239</v>
      </c>
      <c r="CT84" s="74">
        <f t="shared" ref="CT84:CU84" si="428">SUM(CT85:CT130)</f>
        <v>0</v>
      </c>
      <c r="CU84" s="73">
        <f t="shared" si="428"/>
        <v>1735</v>
      </c>
      <c r="CV84" s="74"/>
      <c r="CW84" s="74">
        <f t="shared" ref="CW84" ca="1" si="429">SUM(CW85:CW130)</f>
        <v>-44390173.150060028</v>
      </c>
      <c r="CY84" s="74">
        <f t="shared" ref="CY84" ca="1" si="430">SUM(CY85:CY130)</f>
        <v>-2111070047.9073145</v>
      </c>
      <c r="DA84" s="73">
        <f t="shared" ref="DA84:DB84" si="431">SUM(DA85:DA130)</f>
        <v>2062.64</v>
      </c>
      <c r="DB84" s="74">
        <f t="shared" si="431"/>
        <v>2650.3000000000038</v>
      </c>
      <c r="DC84" s="73">
        <f t="shared" ref="DC84:DF84" si="432">SUM(DC85:DC130)</f>
        <v>1951.5500000000002</v>
      </c>
      <c r="DD84" s="74">
        <f t="shared" si="432"/>
        <v>3785.3000000000011</v>
      </c>
      <c r="DE84" s="73">
        <f t="shared" si="432"/>
        <v>1758.55</v>
      </c>
      <c r="DF84" s="73">
        <f t="shared" si="432"/>
        <v>3377.6500000000015</v>
      </c>
      <c r="DH84" s="73">
        <f t="shared" ref="DH84:DM84" si="433">SUM(DH85:DH130)</f>
        <v>0</v>
      </c>
      <c r="DI84" s="74">
        <f t="shared" si="433"/>
        <v>0</v>
      </c>
      <c r="DJ84" s="73">
        <f t="shared" si="433"/>
        <v>0</v>
      </c>
      <c r="DK84" s="74">
        <f t="shared" si="433"/>
        <v>0</v>
      </c>
      <c r="DL84" s="73">
        <f t="shared" si="433"/>
        <v>0</v>
      </c>
      <c r="DM84" s="73">
        <f t="shared" si="433"/>
        <v>0</v>
      </c>
      <c r="DP84" s="73">
        <f t="shared" ref="DP84:DS84" si="434">SUM(DP85:DP130)</f>
        <v>0</v>
      </c>
      <c r="DQ84" s="74">
        <f t="shared" si="434"/>
        <v>0</v>
      </c>
      <c r="DR84" s="73">
        <f t="shared" ca="1" si="434"/>
        <v>0</v>
      </c>
      <c r="DS84" s="74">
        <f t="shared" si="434"/>
        <v>0</v>
      </c>
      <c r="DT84" s="73"/>
      <c r="DU84" s="73"/>
      <c r="DV84" s="73"/>
      <c r="DW84" s="74"/>
      <c r="DX84" s="73"/>
      <c r="DY84" s="74"/>
      <c r="DZ84" s="73"/>
      <c r="EA84" s="74"/>
      <c r="EB84" s="73"/>
      <c r="EC84" s="73"/>
      <c r="EE84" s="73">
        <f t="shared" ref="EE84" si="435">SUM(EE85:EE130)</f>
        <v>51.191699999999997</v>
      </c>
      <c r="EF84" s="74">
        <f t="shared" ref="EF84" si="436">SUM(EF85:EF130)</f>
        <v>22.156100000000002</v>
      </c>
      <c r="EG84" s="73">
        <f t="shared" ref="EG84" si="437">SUM(EG85:EG130)</f>
        <v>10.865199999999998</v>
      </c>
      <c r="EH84" s="74">
        <f t="shared" ref="EH84" si="438">SUM(EH85:EH130)</f>
        <v>11.905000000000005</v>
      </c>
      <c r="EI84" s="73">
        <f t="shared" ref="EI84" si="439">SUM(EI85:EI130)</f>
        <v>9.3926999999999996</v>
      </c>
      <c r="EJ84" s="73">
        <f t="shared" ref="EJ84" si="440">SUM(EJ85:EJ130)</f>
        <v>10.272100000000002</v>
      </c>
      <c r="EL84" s="73">
        <f t="shared" ref="EL84" si="441">SUM(EL85:EL130)</f>
        <v>0</v>
      </c>
      <c r="EM84" s="74">
        <f t="shared" ref="EM84" si="442">SUM(EM85:EM130)</f>
        <v>0</v>
      </c>
      <c r="EN84" s="73">
        <f t="shared" ref="EN84" si="443">SUM(EN85:EN130)</f>
        <v>0</v>
      </c>
      <c r="EO84" s="74">
        <f t="shared" ref="EO84" si="444">SUM(EO85:EO130)</f>
        <v>0</v>
      </c>
      <c r="EP84" s="73">
        <f t="shared" ref="EP84" si="445">SUM(EP85:EP130)</f>
        <v>0</v>
      </c>
      <c r="EQ84" s="73">
        <f t="shared" ref="EQ84" si="446">SUM(EQ85:EQ130)</f>
        <v>0</v>
      </c>
      <c r="EU84" s="67">
        <v>562.04</v>
      </c>
      <c r="EV84" s="67" t="s">
        <v>691</v>
      </c>
      <c r="EW84" s="67">
        <v>483.47</v>
      </c>
      <c r="EX84" s="67" t="s">
        <v>692</v>
      </c>
      <c r="EY84" s="67">
        <v>5634</v>
      </c>
      <c r="EZ84" s="67" t="s">
        <v>693</v>
      </c>
      <c r="FA84" s="67">
        <v>19858</v>
      </c>
      <c r="FB84" s="67" t="s">
        <v>694</v>
      </c>
      <c r="FC84" s="67" t="s">
        <v>695</v>
      </c>
      <c r="FD84" s="67" t="s">
        <v>696</v>
      </c>
      <c r="FE84" s="68" t="s">
        <v>697</v>
      </c>
      <c r="FF84" s="68" t="s">
        <v>698</v>
      </c>
    </row>
    <row r="85" spans="1:162" s="63" customFormat="1" ht="12" customHeight="1" thickBot="1" x14ac:dyDescent="0.25">
      <c r="A85" s="2">
        <f>ROUND(E81/A81,0)*A81+22*A81</f>
        <v>5870</v>
      </c>
      <c r="B85" s="3">
        <f t="shared" ref="B85:B130" si="447">+IF($A$1="ABS",AS85-AT85,AS85+AT85)</f>
        <v>287</v>
      </c>
      <c r="C85" s="3">
        <f t="shared" ref="C85:C130" si="448">+IF($A$1="ABS",AU85-AV85,AU85+AV85)</f>
        <v>361</v>
      </c>
      <c r="D85" s="3">
        <f t="shared" ref="D85:D130" si="449">+IF($A$1="ABS",AW85-AX85,AW85+AX85)</f>
        <v>366</v>
      </c>
      <c r="E85" s="3">
        <f t="shared" ref="E85:E96" si="450">SUM(B85:D85)</f>
        <v>1014</v>
      </c>
      <c r="F85" s="4">
        <f>+$F$84/$A$84*A85</f>
        <v>5895.153774048119</v>
      </c>
      <c r="G85" s="4">
        <f>+$G$84/$A$84*A85</f>
        <v>585.66370575369365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>
        <v>2</v>
      </c>
      <c r="AN85" s="20">
        <v>0</v>
      </c>
      <c r="AO85" s="20">
        <v>5870</v>
      </c>
      <c r="AP85" s="20">
        <v>2</v>
      </c>
      <c r="AQ85" s="20">
        <v>0</v>
      </c>
      <c r="AR85" s="20"/>
      <c r="AS85" s="73">
        <f>IF(RTD("tos.rtd",,AS$83,"."&amp;$B$82&amp;$AS$82&amp;"C"&amp;$A85)="N/A",0,RTD("tos.rtd",,AS$83,"."&amp;$B$82&amp;$AS$82&amp;"C"&amp;$A85))</f>
        <v>287</v>
      </c>
      <c r="AT85" s="28">
        <f>-IF(RTD("tos.rtd",,AT$83,"."&amp;$B$82&amp;$AS$82&amp;"P"&amp;$A85)="N/A",0,RTD("tos.rtd",,AT$83,"."&amp;$B$82&amp;$AS$82&amp;"P"&amp;$A85))</f>
        <v>0</v>
      </c>
      <c r="AU85" s="73">
        <f>IF(RTD("tos.rtd",,AU$83,"."&amp;$C$82&amp;$AU$82&amp;"C"&amp;$A85)="N/A",0,RTD("tos.rtd",,AU$83,"."&amp;$C$82&amp;$AU$82&amp;"C"&amp;$A85))</f>
        <v>360</v>
      </c>
      <c r="AV85" s="28">
        <f>-IF(RTD("tos.rtd",,AV$83,"."&amp;$C$82&amp;$AU$82&amp;"P"&amp;$A85)="N/A",0,RTD("tos.rtd",,AV$83,"."&amp;$C$82&amp;$AU$82&amp;"P"&amp;$A85))</f>
        <v>-1</v>
      </c>
      <c r="AW85" s="73">
        <f>IF(RTD("tos.rtd",,AW$83,"."&amp;$D$82&amp;$AW$82&amp;"C"&amp;$A85)="N/A",0,RTD("tos.rtd",,AW$83,"."&amp;$D$82&amp;$AW$82&amp;"C"&amp;$A85))</f>
        <v>208</v>
      </c>
      <c r="AX85" s="28">
        <f>-IF(RTD("tos.rtd",,AX$83,"."&amp;$D$82&amp;$AW$82&amp;"P"&amp;$A85)="N/A",0,RTD("tos.rtd",,AX$83,"."&amp;$D$82&amp;$AW$82&amp;"P"&amp;$A85))</f>
        <v>-158</v>
      </c>
      <c r="AY85" s="78">
        <f>SUM(AS85:AX85)</f>
        <v>696</v>
      </c>
      <c r="AZ85" s="8">
        <f t="shared" ref="AZ85:AZ130" si="451">+A85</f>
        <v>5870</v>
      </c>
      <c r="BA85" s="73">
        <f>IF(RTD("tos.rtd",,BA$83,"."&amp;$B$82&amp;$AS$82&amp;"C"&amp;$A85)="N/A",0,RTD("tos.rtd",,BA$83,"."&amp;$B$82&amp;$AS$82&amp;"C"&amp;$A85))</f>
        <v>2</v>
      </c>
      <c r="BB85" s="28">
        <f>-IF(RTD("tos.rtd",,BB$83,"."&amp;$B$82&amp;$AS$82&amp;"P"&amp;$A85)="N/A",0,RTD("tos.rtd",,BB$83,"."&amp;$B$82&amp;$AS$82&amp;"P"&amp;$A85))</f>
        <v>0</v>
      </c>
      <c r="BC85" s="73">
        <f>IF(RTD("tos.rtd",,BC$83,"."&amp;$C$82&amp;$AU$82&amp;"C"&amp;$A85)="N/A",0,RTD("tos.rtd",,BC$83,"."&amp;$C$82&amp;$AU$82&amp;"C"&amp;$A85))</f>
        <v>92</v>
      </c>
      <c r="BD85" s="28">
        <f>-IF(RTD("tos.rtd",,BD$83,"."&amp;$C$82&amp;$AU$82&amp;"P"&amp;$A85)="N/A",0,RTD("tos.rtd",,BD$83,"."&amp;$C$82&amp;$AU$82&amp;"P"&amp;$A85))</f>
        <v>0</v>
      </c>
      <c r="BE85" s="73">
        <f>IF(RTD("tos.rtd",,BE$83,"."&amp;$D$82&amp;$AW$82&amp;"C"&amp;$A85)="N/A",0,RTD("tos.rtd",,BE$83,"."&amp;$D$82&amp;$AW$82&amp;"C"&amp;$A85))</f>
        <v>31</v>
      </c>
      <c r="BF85" s="28">
        <f>-IF(RTD("tos.rtd",,BF$83,"."&amp;$D$82&amp;$AW$82&amp;"P"&amp;$A85)="N/A",0,RTD("tos.rtd",,BF$83,"."&amp;$D$82&amp;$AW$82&amp;"P"&amp;$A85))</f>
        <v>0</v>
      </c>
      <c r="BG85" s="28">
        <f ca="1">+Hoja2!Y86</f>
        <v>449</v>
      </c>
      <c r="BH85" s="74">
        <f>SUM(BA85:BF85)</f>
        <v>125</v>
      </c>
      <c r="BI85" s="1"/>
      <c r="BJ85" s="3">
        <f ca="1">IF($BP$1=1,DX85,IF(RTD("tos.rtd",,BJ$83,"."&amp;$B$82&amp;$AS$82&amp;"C"&amp;$A85)="N/A",0,RTD("tos.rtd",,BJ$83,"."&amp;$B$82&amp;$AS$82&amp;"C"&amp;$A85)))</f>
        <v>5.2276290905764065E-4</v>
      </c>
      <c r="BK85" s="3">
        <f ca="1">IF($BP$1=1,DY85,-IF(RTD("tos.rtd",,BK$83,"."&amp;$B$82&amp;$AS$82&amp;"P"&amp;$A85)="N/A",0,RTD("tos.rtd",,BK$83,"."&amp;$B$82&amp;$AS$82&amp;"P"&amp;$A85)))</f>
        <v>-1.8815836007759227E-48</v>
      </c>
      <c r="BL85" s="3">
        <f ca="1">IF($BP$1=1,DZ85,IF(RTD("tos.rtd",,BL$83,"."&amp;$C$82&amp;$AU$82&amp;"C"&amp;$A85)="N/A",0,RTD("tos.rtd",,BL$83,"."&amp;$C$82&amp;$AU$82&amp;"C"&amp;$A85)))</f>
        <v>4.157752355740014E-4</v>
      </c>
      <c r="BM85" s="3">
        <f ca="1">IF($BP$1=1,EA85,-IF(RTD("tos.rtd",,BM$83,"."&amp;$C$82&amp;$AU$82&amp;"P"&amp;$A85)="N/A",0,RTD("tos.rtd",,BM$83,"."&amp;$C$82&amp;$AU$82&amp;"P"&amp;$A85)))</f>
        <v>-7.573168523529924E-4</v>
      </c>
      <c r="BN85" s="3">
        <f ca="1">IF($BP$1=1,EB85,IF(RTD("tos.rtd",,BN$83,"."&amp;$D$82&amp;$AW$82&amp;"C"&amp;$A85)="N/A",0,RTD("tos.rtd",,BN$83,"."&amp;$D$82&amp;$AW$82&amp;"C"&amp;$A85)))</f>
        <v>1.747246383274867E-4</v>
      </c>
      <c r="BO85" s="3">
        <f ca="1">IF($BP$1=1,EC85,-IF(RTD("tos.rtd",,BO$83,"."&amp;$D$82&amp;$AW$82&amp;"P"&amp;$A85)="N/A",0,RTD("tos.rtd",,BO$83,"."&amp;$D$82&amp;$AW$82&amp;"P"&amp;$A85)))</f>
        <v>-3.9681408336714988E-4</v>
      </c>
      <c r="BQ85" s="3">
        <f t="shared" ref="BQ85:BQ130" ca="1" si="452">+$A$44*$A$44*AS85*BJ85-$A$44*$A$44*AT85*BK85</f>
        <v>34786.867532783086</v>
      </c>
      <c r="BR85" s="3"/>
      <c r="BS85" s="3">
        <f t="shared" ref="BS85:BS130" ca="1" si="453">+$A$44*$A$44*AU85*BL85-$A$44*$A$44*AV85*BM85</f>
        <v>34529.226049319419</v>
      </c>
      <c r="BT85" s="3"/>
      <c r="BU85" s="3">
        <f t="shared" ref="BU85:BU130" ca="1" si="454">+$A$44*$A$44*AW85*BN85-$A$44*$A$44*AX85*BO85</f>
        <v>-6110.455151650227</v>
      </c>
      <c r="BV85" s="3"/>
      <c r="BX85" s="3">
        <f t="shared" ref="BX85:BX130" ca="1" si="455">+$A$44*$A$44*BA85*BJ85-$A$44*$A$44*BB85*BK85</f>
        <v>242.41719535040477</v>
      </c>
      <c r="BY85" s="3"/>
      <c r="BZ85" s="3">
        <f t="shared" ref="BZ85:BZ130" ca="1" si="456">+$A$44*$A$44*BC85*BL85-$A$44*$A$44*BD85*BM85</f>
        <v>8869.0092178535469</v>
      </c>
      <c r="CA85" s="3"/>
      <c r="CB85" s="3">
        <f t="shared" ref="CB85:CB130" ca="1" si="457">+$A$44*$A$44*BE85*BN85-$A$44*$A$44*BF85*BO85</f>
        <v>1255.8694749478484</v>
      </c>
      <c r="CC85" s="3"/>
      <c r="CD85" s="3">
        <f>IF(RTD("tos.rtd",,CD$83,"."&amp;$B$82&amp;$AS$82&amp;"C"&amp;$A85)="N/A",0,RTD("tos.rtd",,CD$83,"."&amp;$B$82&amp;$AS$82&amp;"C"&amp;$A85))</f>
        <v>0</v>
      </c>
      <c r="CE85" s="3">
        <f>-IF(RTD("tos.rtd",,CE$83,"."&amp;$B$82&amp;$AS$82&amp;"P"&amp;$A85)="N/A",0,RTD("tos.rtd",,CE$83,"."&amp;$B$82&amp;$AS$82&amp;"P"&amp;$A85))</f>
        <v>1</v>
      </c>
      <c r="CF85" s="3">
        <f>IF(RTD("tos.rtd",,CF$83,"."&amp;$C$82&amp;$AU$82&amp;"C"&amp;$A85)="N/A",0,RTD("tos.rtd",,CF$83,"."&amp;$C$82&amp;$AU$82&amp;"C"&amp;$A85))</f>
        <v>0.01</v>
      </c>
      <c r="CG85" s="3">
        <f>-IF(RTD("tos.rtd",,CG$83,"."&amp;$C$82&amp;$AU$82&amp;"P"&amp;$A85)="N/A",0,RTD("tos.rtd",,CG$83,"."&amp;$C$82&amp;$AU$82&amp;"P"&amp;$A85))</f>
        <v>0.96</v>
      </c>
      <c r="CH85" s="3">
        <f>IF(RTD("tos.rtd",,CH$83,"."&amp;$D$82&amp;$AW$82&amp;"C"&amp;$A85)="N/A",0,RTD("tos.rtd",,CH$83,"."&amp;$D$82&amp;$AW$82&amp;"C"&amp;$A85))</f>
        <v>0.06</v>
      </c>
      <c r="CI85" s="3">
        <f>-IF(RTD("tos.rtd",,CI$83,"."&amp;$D$82&amp;$AW$82&amp;"P"&amp;$A85)="N/A",0,RTD("tos.rtd",,CI$83,"."&amp;$D$82&amp;$AW$82&amp;"P"&amp;$A85))</f>
        <v>0.9</v>
      </c>
      <c r="CK85" s="3">
        <f>+AS85*CD85*100+AT85*CE85*100</f>
        <v>0</v>
      </c>
      <c r="CL85" s="3"/>
      <c r="CM85" s="3">
        <f>+AU85*CF85*100+AV85*CG85*100</f>
        <v>264</v>
      </c>
      <c r="CN85" s="3"/>
      <c r="CO85" s="3">
        <f>+AW85*CH85*100+AX85*CI85*100</f>
        <v>-12972.000000000002</v>
      </c>
      <c r="CP85" s="3">
        <f t="shared" ref="CP85:CP130" si="458">+CK85+CM85+CO85</f>
        <v>-12708.000000000002</v>
      </c>
      <c r="CQ85" s="3">
        <f t="shared" ref="CQ85:CQ130" si="459">+BA85+BB85</f>
        <v>2</v>
      </c>
      <c r="CR85" s="3"/>
      <c r="CS85" s="3">
        <f t="shared" ref="CS85:CS130" si="460">+BC85+BD85</f>
        <v>92</v>
      </c>
      <c r="CT85" s="3"/>
      <c r="CU85" s="3">
        <f t="shared" ref="CU85:CU130" si="461">+BE85+BF85</f>
        <v>31</v>
      </c>
      <c r="CV85" s="3"/>
      <c r="CW85" s="3">
        <f t="shared" ref="CW85:CW130" ca="1" si="462">+BQ85+BS85+BU85</f>
        <v>63205.63843045228</v>
      </c>
      <c r="CY85" s="3">
        <f t="shared" ref="CY85:CY130" ca="1" si="463">+BX85+BZ85+CB85</f>
        <v>10367.295888151801</v>
      </c>
      <c r="CZ85" s="70"/>
      <c r="DA85" s="3">
        <f>IF(RTD("tos.rtd",,DA$83,"."&amp;$B$82&amp;$AS$82&amp;"C"&amp;$A85)="N/A",0,RTD("tos.rtd",,DA$83,"."&amp;$B$82&amp;$AS$82&amp;"C"&amp;$A85))</f>
        <v>0.03</v>
      </c>
      <c r="DB85" s="3">
        <f>IF(RTD("tos.rtd",,DB$83,"."&amp;$B$82&amp;$AS$82&amp;"P"&amp;$A85)="N/A",0,RTD("tos.rtd",,DB$83,"."&amp;$B$82&amp;$AS$82&amp;"P"&amp;$A85))</f>
        <v>0</v>
      </c>
      <c r="DC85" s="3">
        <f>IF(RTD("tos.rtd",,DC$83,"."&amp;$B$82&amp;$AS$82&amp;"C"&amp;$A85)="N/A",0,RTD("tos.rtd",,DC$83,"."&amp;$B$82&amp;$AS$82&amp;"C"&amp;$A85))</f>
        <v>0.05</v>
      </c>
      <c r="DD85" s="3">
        <f>IF(RTD("tos.rtd",,DD$83,"."&amp;$B$82&amp;$AS$82&amp;"P"&amp;$A85)="N/A",0,RTD("tos.rtd",,DD$83,"."&amp;$B$82&amp;$AS$82&amp;"P"&amp;$A85))</f>
        <v>276.7</v>
      </c>
      <c r="DE85" s="3">
        <f>IF(RTD("tos.rtd",,DE$83,"."&amp;$B$82&amp;$AS$82&amp;"C"&amp;$A85)="N/A",0,RTD("tos.rtd",,DE$83,"."&amp;$B$82&amp;$AS$82&amp;"C"&amp;$A85))</f>
        <v>0</v>
      </c>
      <c r="DF85" s="3">
        <f>IF(RTD("tos.rtd",,DF$83,"."&amp;$B$82&amp;$AS$82&amp;"P"&amp;$A85)="N/A",0,RTD("tos.rtd",,DF$83,"."&amp;$B$82&amp;$AS$82&amp;"P"&amp;$A85))</f>
        <v>248.7</v>
      </c>
      <c r="DG85" s="86">
        <f>+$A85-$A$84</f>
        <v>269.25</v>
      </c>
      <c r="DH85" s="3">
        <f t="shared" ref="DH85:DH130" si="464">((DA85-DE85)/(DC85-DE85))*(BA85-AP85)</f>
        <v>0</v>
      </c>
      <c r="DI85" s="3">
        <f t="shared" ref="DI85:DI130" si="465">((DB85-DF85)/(DD85-DF85))*(BB85-AQ85)</f>
        <v>0</v>
      </c>
      <c r="DJ85" s="3">
        <f t="shared" ref="DJ85:DJ130" si="466">IF(DA85&gt;=(DE85+(DC85-DE85)*0.6),(BA85-AP85),IF(DA85&lt;=(DE85+(DC85-DE85)*0.4),-(BA85-AP85),0))</f>
        <v>0</v>
      </c>
      <c r="DK85" s="3">
        <f t="shared" ref="DK85:DK130" si="467">IF(DB85&lt;=(DF85+(DD85-DF85)*0.4),-(BB85-AQ85),IF(DB85&gt;=(DF85+(DD85-DF85)*0.6),(BB85-AQ85),0))</f>
        <v>0</v>
      </c>
      <c r="DL85" s="3">
        <f t="shared" ref="DL85:DL130" si="468">+DH85+DI85</f>
        <v>0</v>
      </c>
      <c r="DM85" s="3">
        <f t="shared" ref="DM85:DM130" si="469">+DJ85+DK85</f>
        <v>0</v>
      </c>
      <c r="DN85" s="64" t="str">
        <f t="shared" ref="DN85:DN130" si="470">IF(AND(DA85&gt;=(DE85+(DC85-DE85)*0.6),BA85&gt;AP85),"BUY",IF(AND(DA85&lt;=(DE85+(DC85-DE85)*0.4),BA85&gt;AP85),"SELL","UNKNOWN"))</f>
        <v>UNKNOWN</v>
      </c>
      <c r="DO85" s="64" t="str">
        <f t="shared" ref="DO85:DO130" si="471">IF(AND(DB85&gt;=(DF85+(DD85-DF85)*0.6),ABS(BB85)&gt;ABS(AQ85)),"BUY",IF(AND(DB85&lt;=(DF85+(DD85-DF85)*0.4),ABS(BB85)&gt;ABS(AQ85)),"SELL","UNKNOWN"))</f>
        <v>UNKNOWN</v>
      </c>
      <c r="DP85" s="3">
        <f t="shared" ref="DP85:DP130" si="472">+DH85*DA85+DI85*DB85</f>
        <v>0</v>
      </c>
      <c r="DQ85" s="3">
        <f t="shared" ref="DQ85:DQ130" si="473">+DA85*DJ85+DB85*DK85</f>
        <v>0</v>
      </c>
      <c r="DR85" s="3">
        <f t="shared" ref="DR85:DR130" ca="1" si="474">+BJ85*DJ85+BK85*DK85</f>
        <v>0</v>
      </c>
      <c r="DS85" s="3">
        <f t="shared" ref="DS85:DS130" si="475">+CD85*DJ85+CE85*DK85</f>
        <v>0</v>
      </c>
      <c r="DT85" s="3">
        <f>BA85-VLOOKUP(AZ85,$AO$85:$AQ$130,2,FALSE)</f>
        <v>0</v>
      </c>
      <c r="DU85" s="3">
        <f>BB85-VLOOKUP(AZ85,$AO$85:$AQ$130,3,FALSE)</f>
        <v>0</v>
      </c>
      <c r="DV85" s="3">
        <f>AM85+IF(DN85="BUY",DT85,IF(DN85="SELL",-DT85,0))</f>
        <v>2</v>
      </c>
      <c r="DW85" s="3">
        <f>AN85+IF(DO85="BUY",DU85,IF(DO85="SELL",-DU85,0))</f>
        <v>0</v>
      </c>
      <c r="DX85" s="3">
        <f ca="1">(EXP(-POWER((LN($A$84/$A85)+($EC$1+POWER($EE85,2)/2)*($EM$1/$DY$1))/($EE85*SQRT($EM$1/$DY$1)),2)/2)/SQRT(2*PI())/($A$84*$EE85*SQRT($EM$1/$DY$1)))</f>
        <v>5.2276290905764065E-4</v>
      </c>
      <c r="DY85" s="3">
        <f t="shared" ref="DY85:DY130" ca="1" si="476">-(EXP(-POWER((LN($A$84/$A85)+($EC$1+POWER($EF85,2)/2)*($EM$1/$DY$1))/($EF85*SQRT($EM$1/$DY$1)),2)/2)/SQRT(2*PI())/($A$84*$EF85*SQRT($EM$1/$DY$1)))</f>
        <v>-1.8815836007759227E-48</v>
      </c>
      <c r="DZ85" s="3">
        <f ca="1">(EXP(-POWER((LN($A$84/$A85)+($EC$1+POWER($EG85,2)/2)*($EO$1/$DY$1))/($EG85*SQRT($EO$1/$DY$1)),2)/2)/SQRT(2*PI())/($A$84*$EG85*SQRT($EO$1/$DY$1)))</f>
        <v>4.157752355740014E-4</v>
      </c>
      <c r="EA85" s="3">
        <f ca="1">-(EXP(-POWER((LN($A$84/$A85)+($EC$1+POWER($EH85,2)/2)*($EO$1/$DY$1))/($EH85*SQRT($EO$1/$DY$1)),2)/2)/SQRT(2*PI())/($A$84*$EH85*SQRT($EO$1/$DY$1)))</f>
        <v>-7.573168523529924E-4</v>
      </c>
      <c r="EB85" s="3">
        <f t="shared" ref="EB85:EB130" ca="1" si="477">(EXP(-POWER((LN($A$84/$A85)+($EC$1+POWER($EI85,2)/2)*($EO$1/$DY$1))/($EI85*SQRT($EO$1/$DY$1)),2)/2)/SQRT(2*PI())/($A$84*$EI85*SQRT($EO$1/$DY$1)))</f>
        <v>1.747246383274867E-4</v>
      </c>
      <c r="EC85" s="3">
        <f t="shared" ref="EC85:EC130" ca="1" si="478">-(EXP(-POWER((LN($A$84/$A85)+($EC$1+POWER($EJ85,2)/2)*($EO$1/$DY$1))/($EJ85*SQRT($EO$1/$DY$1)),2)/2)/SQRT(2*PI())/($A$84*$EJ85*SQRT($EO$1/$DY$1)))</f>
        <v>-3.9681408336714988E-4</v>
      </c>
      <c r="EE85" s="59">
        <f t="shared" ref="EE85:EE130" si="479">IFERROR(VALUE(IF(OR(EL85="--",EL85="0.00%"),$EE$1,EL85)),$EE$1)</f>
        <v>1.9743999999999999</v>
      </c>
      <c r="EF85" s="59">
        <f t="shared" ref="EF85:EF130" si="480">IFERROR(VALUE(IF(OR(EM85="--",EM85="0.00%"),$EE$1,EM85)),$EE$1)</f>
        <v>0.25</v>
      </c>
      <c r="EG85" s="59">
        <f t="shared" ref="EG85:EG130" si="481">IFERROR(VALUE(IF(OR(EN85="--",EN85="0.00%"),$EE$1,EN85)),$EE$1)</f>
        <v>0.21529999999999999</v>
      </c>
      <c r="EH85" s="59">
        <f t="shared" ref="EH85:EH130" si="482">IFERROR(VALUE(IF(OR(EO85="--",EO85="0.00%"),$EE$1,EO85)),$EE$1)</f>
        <v>0.28710000000000002</v>
      </c>
      <c r="EI85" s="59">
        <f t="shared" ref="EI85:EI130" si="483">IFERROR(VALUE(IF(OR(EP85="--",EP85="0.00%"),$EE$1,EP85)),$EE$1)</f>
        <v>0.1739</v>
      </c>
      <c r="EJ85" s="59">
        <f t="shared" ref="EJ85:EJ130" si="484">IFERROR(VALUE(IF(OR(EQ85="--",EQ85="0.00%"),$EE$1,EQ85)),$EE$1)</f>
        <v>0.21210000000000001</v>
      </c>
      <c r="EL85" s="3" t="str">
        <f>RTD("tos.rtd",,EL$83,"."&amp;$B$82&amp;$AS$82&amp;"C"&amp;$A85)</f>
        <v>197.44%</v>
      </c>
      <c r="EM85" s="3" t="str">
        <f>RTD("tos.rtd",,EM$83,"."&amp;$B$82&amp;$AS$82&amp;"P"&amp;$A85)</f>
        <v>--</v>
      </c>
      <c r="EN85" s="3" t="str">
        <f>RTD("tos.rtd",,EN$83,"."&amp;$C$82&amp;$AU$82&amp;"C"&amp;$A85)</f>
        <v>21.53%</v>
      </c>
      <c r="EO85" s="3" t="str">
        <f>RTD("tos.rtd",,EO$83,"."&amp;$C$82&amp;$AU$82&amp;"P"&amp;$A85)</f>
        <v>28.71%</v>
      </c>
      <c r="EP85" s="3" t="str">
        <f>RTD("tos.rtd",,EP$83,"."&amp;$D$82&amp;$AW$82&amp;"C"&amp;$A85)</f>
        <v>17.39%</v>
      </c>
      <c r="EQ85" s="3" t="str">
        <f>RTD("tos.rtd",,EQ$83,"."&amp;$D$82&amp;$AW$82&amp;"P"&amp;$A85)</f>
        <v>21.21%</v>
      </c>
      <c r="ES85" s="63" t="str">
        <f t="shared" ref="ES85:ES130" si="485">IFERROR(
    A85 &amp; "," &amp; TEXT(IF(ISNUMBER(DV85+DW85), DV85+DW85, 0), "00.00"),    "Error"
)</f>
        <v>5870,02.00</v>
      </c>
      <c r="ET85" s="64" t="str">
        <f t="shared" ref="ET85:ET130" ca="1" si="486">IF(ISERROR(
    A85 &amp; "," &amp; TEXT(
        IF($E$1="GEX-VOL", IF(ISNUMBER(BX85+BZ85+CB85), (BX85+BZ85+CB85)/1000, 0),
           IF($E$1="GEX-OI", IF(ISNUMBER(BQ85+BS85+BU85), (BQ85+BS85+BU85)/1000, 0),
               IF($E$1="DEX",IF(ISNUMBER(CK85+CM85+CO85), (CK85+CM85+CO85)/1000, 0),
                  IF($E$1="VOLPRES",IF(ISNUMBER(DJ85+DK85), (DJ85+DK85), 0),
                     IF(ISNUMBER(DV85+DW85), (DV85+DW85), 0)
        )))),
    "00.00")
), "Error",
A85 &amp; "," &amp; TEXT(
        IF($E$1="GEX-VOL", IF(ISNUMBER(BX85+BZ85+CB85), (BX85+BZ85+CB85)/1000, 0),
           IF($E$1="GEX-OI", IF(ISNUMBER(BQ85+BS85+BU85), (BQ85+BS85+BU85)/1000, 0),
               IF($E$1="DEX", IF(ISNUMBER(CK85+CM85+CO85), (CK85+CM85+CO85)/1000, 0),
                  IF($E$1="VOLPRES",IF(ISNUMBER(DJ85+DK85), (DJ85+DK85), 0),
                    IF(ISNUMBER(DV85+DW85), (DV85+DW85), 0)
        )))),
    "00.00")
)</f>
        <v>5870,10.37</v>
      </c>
      <c r="EU85" s="67">
        <v>562.13</v>
      </c>
      <c r="EV85" s="67" t="s">
        <v>699</v>
      </c>
      <c r="EW85" s="67">
        <v>483.62</v>
      </c>
      <c r="EX85" s="67" t="s">
        <v>700</v>
      </c>
      <c r="EY85" s="67">
        <v>5635</v>
      </c>
      <c r="EZ85" s="67" t="s">
        <v>701</v>
      </c>
      <c r="FA85" s="67">
        <v>19864</v>
      </c>
      <c r="FB85" s="67" t="s">
        <v>702</v>
      </c>
      <c r="FC85" s="67" t="s">
        <v>703</v>
      </c>
      <c r="FD85" s="67" t="s">
        <v>704</v>
      </c>
      <c r="FE85" s="68" t="s">
        <v>705</v>
      </c>
      <c r="FF85" s="68" t="s">
        <v>706</v>
      </c>
    </row>
    <row r="86" spans="1:162" s="63" customFormat="1" ht="12" customHeight="1" thickBot="1" x14ac:dyDescent="0.25">
      <c r="A86" s="2">
        <f>+A85-$A$81</f>
        <v>5860</v>
      </c>
      <c r="B86" s="3">
        <f t="shared" si="447"/>
        <v>63</v>
      </c>
      <c r="C86" s="3">
        <f t="shared" si="448"/>
        <v>232</v>
      </c>
      <c r="D86" s="3">
        <f t="shared" si="449"/>
        <v>1167</v>
      </c>
      <c r="E86" s="3">
        <f t="shared" si="450"/>
        <v>1462</v>
      </c>
      <c r="F86" s="4">
        <f>+$F$84/$A$84*A86</f>
        <v>5885.1109226442886</v>
      </c>
      <c r="G86" s="4">
        <f t="shared" ref="G86:G98" si="487">+$G$84/$A$84*A86</f>
        <v>584.66598223452218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>
        <v>1</v>
      </c>
      <c r="AN86" s="20">
        <v>0</v>
      </c>
      <c r="AO86" s="20">
        <v>5860</v>
      </c>
      <c r="AP86" s="20">
        <v>1</v>
      </c>
      <c r="AQ86" s="20">
        <v>0</v>
      </c>
      <c r="AR86" s="20"/>
      <c r="AS86" s="54">
        <f>IF(RTD("tos.rtd",,AS$83,"."&amp;$B$82&amp;$AS$82&amp;"C"&amp;$A86)="N/A",0,RTD("tos.rtd",,AS$83,"."&amp;$B$82&amp;$AS$82&amp;"C"&amp;$A86))</f>
        <v>63</v>
      </c>
      <c r="AT86" s="3">
        <f>-IF(RTD("tos.rtd",,AT$83,"."&amp;$B$82&amp;$AS$82&amp;"P"&amp;$A86)="N/A",0,RTD("tos.rtd",,AT$83,"."&amp;$B$82&amp;$AS$82&amp;"P"&amp;$A86))</f>
        <v>0</v>
      </c>
      <c r="AU86" s="54">
        <f>IF(RTD("tos.rtd",,AU$83,"."&amp;$C$82&amp;$AU$82&amp;"C"&amp;$A86)="N/A",0,RTD("tos.rtd",,AU$83,"."&amp;$C$82&amp;$AU$82&amp;"C"&amp;$A86))</f>
        <v>229</v>
      </c>
      <c r="AV86" s="3">
        <f>-IF(RTD("tos.rtd",,AV$83,"."&amp;$C$82&amp;$AU$82&amp;"P"&amp;$A86)="N/A",0,RTD("tos.rtd",,AV$83,"."&amp;$C$82&amp;$AU$82&amp;"P"&amp;$A86))</f>
        <v>-3</v>
      </c>
      <c r="AW86" s="54">
        <f>IF(RTD("tos.rtd",,AW$83,"."&amp;$D$82&amp;$AW$82&amp;"C"&amp;$A86)="N/A",0,RTD("tos.rtd",,AW$83,"."&amp;$D$82&amp;$AW$82&amp;"C"&amp;$A86))</f>
        <v>884</v>
      </c>
      <c r="AX86" s="3">
        <f>-IF(RTD("tos.rtd",,AX$83,"."&amp;$D$82&amp;$AW$82&amp;"P"&amp;$A86)="N/A",0,RTD("tos.rtd",,AX$83,"."&amp;$D$82&amp;$AW$82&amp;"P"&amp;$A86))</f>
        <v>-283</v>
      </c>
      <c r="AY86" s="79">
        <f t="shared" ref="AY86:AY98" si="488">SUM(AS86:AX86)</f>
        <v>890</v>
      </c>
      <c r="AZ86" s="8">
        <f t="shared" si="451"/>
        <v>5860</v>
      </c>
      <c r="BA86" s="54">
        <f>IF(RTD("tos.rtd",,BA$83,"."&amp;$B$82&amp;$AS$82&amp;"C"&amp;$A86)="N/A",0,RTD("tos.rtd",,BA$83,"."&amp;$B$82&amp;$AS$82&amp;"C"&amp;$A86))</f>
        <v>1</v>
      </c>
      <c r="BB86" s="3">
        <f>-IF(RTD("tos.rtd",,BB$83,"."&amp;$B$82&amp;$AS$82&amp;"P"&amp;$A86)="N/A",0,RTD("tos.rtd",,BB$83,"."&amp;$B$82&amp;$AS$82&amp;"P"&amp;$A86))</f>
        <v>0</v>
      </c>
      <c r="BC86" s="54">
        <f>IF(RTD("tos.rtd",,BC$83,"."&amp;$C$82&amp;$AU$82&amp;"C"&amp;$A86)="N/A",0,RTD("tos.rtd",,BC$83,"."&amp;$C$82&amp;$AU$82&amp;"C"&amp;$A86))</f>
        <v>131</v>
      </c>
      <c r="BD86" s="3">
        <f>-IF(RTD("tos.rtd",,BD$83,"."&amp;$C$82&amp;$AU$82&amp;"P"&amp;$A86)="N/A",0,RTD("tos.rtd",,BD$83,"."&amp;$C$82&amp;$AU$82&amp;"P"&amp;$A86))</f>
        <v>0</v>
      </c>
      <c r="BE86" s="54">
        <f>IF(RTD("tos.rtd",,BE$83,"."&amp;$D$82&amp;$AW$82&amp;"C"&amp;$A86)="N/A",0,RTD("tos.rtd",,BE$83,"."&amp;$D$82&amp;$AW$82&amp;"C"&amp;$A86))</f>
        <v>13</v>
      </c>
      <c r="BF86" s="3">
        <f>-IF(RTD("tos.rtd",,BF$83,"."&amp;$D$82&amp;$AW$82&amp;"P"&amp;$A86)="N/A",0,RTD("tos.rtd",,BF$83,"."&amp;$D$82&amp;$AW$82&amp;"P"&amp;$A86))</f>
        <v>-1</v>
      </c>
      <c r="BG86" s="3">
        <f ca="1">+Hoja2!Y87</f>
        <v>349</v>
      </c>
      <c r="BH86" s="55">
        <f t="shared" ref="BH86:BH130" ca="1" si="489">SUM(BA86:BG86)</f>
        <v>493</v>
      </c>
      <c r="BI86" s="32"/>
      <c r="BJ86" s="3">
        <f ca="1">IF($BP$1=1,DX86,IF(RTD("tos.rtd",,BJ$83,"."&amp;$B$82&amp;$AS$82&amp;"C"&amp;$A86)="N/A",0,RTD("tos.rtd",,BJ$83,"."&amp;$B$82&amp;$AS$82&amp;"C"&amp;$A86)))</f>
        <v>5.4501523022590674E-4</v>
      </c>
      <c r="BK86" s="3">
        <f ca="1">IF($BP$1=1,DY86,-IF(RTD("tos.rtd",,BK$83,"."&amp;$B$82&amp;$AS$82&amp;"P"&amp;$A86)="N/A",0,RTD("tos.rtd",,BK$83,"."&amp;$B$82&amp;$AS$82&amp;"P"&amp;$A86)))</f>
        <v>-3.6345952326813946E-45</v>
      </c>
      <c r="BL86" s="3">
        <f ca="1">IF($BP$1=1,DZ86,IF(RTD("tos.rtd",,BL$83,"."&amp;$C$82&amp;$AU$82&amp;"C"&amp;$A86)="N/A",0,RTD("tos.rtd",,BL$83,"."&amp;$C$82&amp;$AU$82&amp;"C"&amp;$A86)))</f>
        <v>4.577489996903077E-4</v>
      </c>
      <c r="BM86" s="3">
        <f ca="1">IF($BP$1=1,EA86,-IF(RTD("tos.rtd",,BM$83,"."&amp;$C$82&amp;$AU$82&amp;"P"&amp;$A86)="N/A",0,RTD("tos.rtd",,BM$83,"."&amp;$C$82&amp;$AU$82&amp;"P"&amp;$A86)))</f>
        <v>-7.9563188359599074E-4</v>
      </c>
      <c r="BN86" s="3">
        <f ca="1">IF($BP$1=1,EB86,IF(RTD("tos.rtd",,BN$83,"."&amp;$D$82&amp;$AW$82&amp;"C"&amp;$A86)="N/A",0,RTD("tos.rtd",,BN$83,"."&amp;$D$82&amp;$AW$82&amp;"C"&amp;$A86)))</f>
        <v>2.1958600259373758E-4</v>
      </c>
      <c r="BO86" s="3">
        <f ca="1">IF($BP$1=1,EC86,-IF(RTD("tos.rtd",,BO$83,"."&amp;$D$82&amp;$AW$82&amp;"P"&amp;$A86)="N/A",0,RTD("tos.rtd",,BO$83,"."&amp;$D$82&amp;$AW$82&amp;"P"&amp;$A86)))</f>
        <v>-4.3441520880877773E-4</v>
      </c>
      <c r="BQ86" s="3">
        <f t="shared" ca="1" si="452"/>
        <v>7961.1874316844951</v>
      </c>
      <c r="BR86" s="3" t="str">
        <f t="shared" ref="BR86:BV130" ca="1" si="490">IF(AND(BQ86&lt;0,BQ85&gt;0), "Cruce -", IF(AND(BQ86&gt;0,BQ85&lt;0),"Cruce +", ""))</f>
        <v/>
      </c>
      <c r="BS86" s="3">
        <f t="shared" ca="1" si="453"/>
        <v>23751.342518814112</v>
      </c>
      <c r="BT86" s="3" t="str">
        <f t="shared" ca="1" si="490"/>
        <v/>
      </c>
      <c r="BU86" s="3">
        <f t="shared" ca="1" si="454"/>
        <v>16502.632219285671</v>
      </c>
      <c r="BV86" s="3" t="str">
        <f t="shared" ca="1" si="490"/>
        <v>Cruce +</v>
      </c>
      <c r="BX86" s="3">
        <f t="shared" ca="1" si="455"/>
        <v>126.36805447118245</v>
      </c>
      <c r="BY86" s="3" t="str">
        <f ca="1">IF(AND(BX86&lt;0,BX85&gt;0), "Cruce -", IF(AND(BX86&gt;0,BX85&lt;0),"Cruce +", ""))</f>
        <v/>
      </c>
      <c r="BZ86" s="3">
        <f t="shared" ca="1" si="456"/>
        <v>13903.603053249186</v>
      </c>
      <c r="CA86" s="3" t="str">
        <f ca="1">IF(AND(BZ86&lt;0,BZ85&gt;0), "Cruce -", IF(AND(BZ86&gt;0,BZ85&lt;0),"Cruce +", ""))</f>
        <v/>
      </c>
      <c r="CB86" s="3">
        <f t="shared" ca="1" si="457"/>
        <v>561.15188245793547</v>
      </c>
      <c r="CC86" s="3" t="str">
        <f ca="1">IF(AND(CB86&lt;0,CB85&gt;0), "Cruce -", IF(AND(CB86&gt;0,CB85&lt;0),"Cruce +", ""))</f>
        <v/>
      </c>
      <c r="CD86" s="3">
        <f>IF(RTD("tos.rtd",,CD$83,"."&amp;$B$82&amp;$AS$82&amp;"C"&amp;$A86)="N/A",0,RTD("tos.rtd",,CD$83,"."&amp;$B$82&amp;$AS$82&amp;"C"&amp;$A86))</f>
        <v>0</v>
      </c>
      <c r="CE86" s="3">
        <f>-IF(RTD("tos.rtd",,CE$83,"."&amp;$B$82&amp;$AS$82&amp;"P"&amp;$A86)="N/A",0,RTD("tos.rtd",,CE$83,"."&amp;$B$82&amp;$AS$82&amp;"P"&amp;$A86))</f>
        <v>1</v>
      </c>
      <c r="CF86" s="3">
        <f>IF(RTD("tos.rtd",,CF$83,"."&amp;$C$82&amp;$AU$82&amp;"C"&amp;$A86)="N/A",0,RTD("tos.rtd",,CF$83,"."&amp;$C$82&amp;$AU$82&amp;"C"&amp;$A86))</f>
        <v>0.01</v>
      </c>
      <c r="CG86" s="3">
        <f>-IF(RTD("tos.rtd",,CG$83,"."&amp;$C$82&amp;$AU$82&amp;"P"&amp;$A86)="N/A",0,RTD("tos.rtd",,CG$83,"."&amp;$C$82&amp;$AU$82&amp;"P"&amp;$A86))</f>
        <v>0.96</v>
      </c>
      <c r="CH86" s="3">
        <f>IF(RTD("tos.rtd",,CH$83,"."&amp;$D$82&amp;$AW$82&amp;"C"&amp;$A86)="N/A",0,RTD("tos.rtd",,CH$83,"."&amp;$D$82&amp;$AW$82&amp;"C"&amp;$A86))</f>
        <v>7.0000000000000007E-2</v>
      </c>
      <c r="CI86" s="3">
        <f>-IF(RTD("tos.rtd",,CI$83,"."&amp;$D$82&amp;$AW$82&amp;"P"&amp;$A86)="N/A",0,RTD("tos.rtd",,CI$83,"."&amp;$D$82&amp;$AW$82&amp;"P"&amp;$A86))</f>
        <v>0.89</v>
      </c>
      <c r="CK86" s="3">
        <f t="shared" ref="CK86:CK130" si="491">+AS86*CD86*100+AT86*CE86*100</f>
        <v>0</v>
      </c>
      <c r="CL86" s="3"/>
      <c r="CM86" s="3">
        <f t="shared" ref="CM86:CM130" si="492">+AU86*CF86*100+AV86*CG86*100</f>
        <v>-59</v>
      </c>
      <c r="CN86" s="3"/>
      <c r="CO86" s="3">
        <f t="shared" ref="CO86:CO130" si="493">+AW86*CH86*100+AX86*CI86*100</f>
        <v>-18999</v>
      </c>
      <c r="CP86" s="3">
        <f t="shared" si="458"/>
        <v>-19058</v>
      </c>
      <c r="CQ86" s="3">
        <f t="shared" si="459"/>
        <v>1</v>
      </c>
      <c r="CR86" s="3"/>
      <c r="CS86" s="3">
        <f t="shared" si="460"/>
        <v>131</v>
      </c>
      <c r="CT86" s="3"/>
      <c r="CU86" s="3">
        <f t="shared" si="461"/>
        <v>12</v>
      </c>
      <c r="CV86" s="3"/>
      <c r="CW86" s="3">
        <f t="shared" ref="CW86:CW98" ca="1" si="494">+BQ86+BS86+BU86</f>
        <v>48215.162169784278</v>
      </c>
      <c r="CY86" s="3">
        <f t="shared" ca="1" si="463"/>
        <v>14591.122990178304</v>
      </c>
      <c r="CZ86" s="70" t="str">
        <f ca="1">IF(AND(CY86&lt;0,CY85&gt;0), "Cruce -", IF(AND(CY86&gt;0,CY85&lt;0),"Cruce +", ""))</f>
        <v/>
      </c>
      <c r="DA86" s="3">
        <f>IF(RTD("tos.rtd",,DA$83,"."&amp;$B$82&amp;$AS$82&amp;"C"&amp;$A86)="N/A",0,RTD("tos.rtd",,DA$83,"."&amp;$B$82&amp;$AS$82&amp;"C"&amp;$A86))</f>
        <v>0.03</v>
      </c>
      <c r="DB86" s="3">
        <f>IF(RTD("tos.rtd",,DB$83,"."&amp;$B$82&amp;$AS$82&amp;"P"&amp;$A86)="N/A",0,RTD("tos.rtd",,DB$83,"."&amp;$B$82&amp;$AS$82&amp;"P"&amp;$A86))</f>
        <v>0</v>
      </c>
      <c r="DC86" s="3">
        <f>IF(RTD("tos.rtd",,DC$83,"."&amp;$B$82&amp;$AS$82&amp;"C"&amp;$A86)="N/A",0,RTD("tos.rtd",,DC$83,"."&amp;$B$82&amp;$AS$82&amp;"C"&amp;$A86))</f>
        <v>0.05</v>
      </c>
      <c r="DD86" s="3">
        <f>IF(RTD("tos.rtd",,DD$83,"."&amp;$B$82&amp;$AS$82&amp;"P"&amp;$A86)="N/A",0,RTD("tos.rtd",,DD$83,"."&amp;$B$82&amp;$AS$82&amp;"P"&amp;$A86))</f>
        <v>266.7</v>
      </c>
      <c r="DE86" s="3">
        <f>IF(RTD("tos.rtd",,DE$83,"."&amp;$B$82&amp;$AS$82&amp;"C"&amp;$A86)="N/A",0,RTD("tos.rtd",,DE$83,"."&amp;$B$82&amp;$AS$82&amp;"C"&amp;$A86))</f>
        <v>0</v>
      </c>
      <c r="DF86" s="3">
        <f>IF(RTD("tos.rtd",,DF$83,"."&amp;$B$82&amp;$AS$82&amp;"P"&amp;$A86)="N/A",0,RTD("tos.rtd",,DF$83,"."&amp;$B$82&amp;$AS$82&amp;"P"&amp;$A86))</f>
        <v>238.7</v>
      </c>
      <c r="DG86" s="86">
        <f t="shared" ref="DG86:DG130" si="495">+$A86-$A$84</f>
        <v>259.25</v>
      </c>
      <c r="DH86" s="3">
        <f t="shared" si="464"/>
        <v>0</v>
      </c>
      <c r="DI86" s="3">
        <f t="shared" si="465"/>
        <v>0</v>
      </c>
      <c r="DJ86" s="3">
        <f t="shared" si="466"/>
        <v>0</v>
      </c>
      <c r="DK86" s="3">
        <f t="shared" si="467"/>
        <v>0</v>
      </c>
      <c r="DL86" s="3">
        <f t="shared" si="468"/>
        <v>0</v>
      </c>
      <c r="DM86" s="3">
        <f t="shared" si="469"/>
        <v>0</v>
      </c>
      <c r="DN86" s="64" t="str">
        <f t="shared" si="470"/>
        <v>UNKNOWN</v>
      </c>
      <c r="DO86" s="64" t="str">
        <f t="shared" si="471"/>
        <v>UNKNOWN</v>
      </c>
      <c r="DP86" s="3">
        <f t="shared" si="472"/>
        <v>0</v>
      </c>
      <c r="DQ86" s="3">
        <f t="shared" si="473"/>
        <v>0</v>
      </c>
      <c r="DR86" s="3">
        <f t="shared" ca="1" si="474"/>
        <v>0</v>
      </c>
      <c r="DS86" s="3">
        <f t="shared" si="475"/>
        <v>0</v>
      </c>
      <c r="DT86" s="3">
        <f t="shared" ref="DT86:DT130" si="496">BA86-VLOOKUP(AZ86,$AO$85:$AQ$130,2,FALSE)</f>
        <v>0</v>
      </c>
      <c r="DU86" s="3">
        <f t="shared" ref="DU86:DU130" si="497">BB86-VLOOKUP(AZ86,$AO$85:$AQ$130,3,FALSE)</f>
        <v>0</v>
      </c>
      <c r="DV86" s="3">
        <f t="shared" ref="DV86:DV130" si="498">AM86+IF(DN86="BUY",DT86,IF(DN86="SELL",-DT86,0))</f>
        <v>1</v>
      </c>
      <c r="DW86" s="3">
        <f t="shared" ref="DW86:DW130" si="499">AN86+IF(DO86="BUY",DU86,IF(DO86="SELL",-DU86,0))</f>
        <v>0</v>
      </c>
      <c r="DX86" s="3">
        <f ca="1">(EXP(-POWER((LN($A$84/$A86)+($EC$1+POWER($EE86,2)/2)*($EM$1/$DY$1))/($EE86*SQRT($EM$1/$DY$1)),2)/2)/SQRT(2*PI())/($A$84*$EE86*SQRT($EM$1/$DY$1)))</f>
        <v>5.4501523022590674E-4</v>
      </c>
      <c r="DY86" s="3">
        <f t="shared" ca="1" si="476"/>
        <v>-3.6345952326813946E-45</v>
      </c>
      <c r="DZ86" s="3">
        <f t="shared" ref="DZ86:DZ130" ca="1" si="500">(EXP(-POWER((LN($A$84/$A86)+($EC$1+POWER($EG86,2)/2)*($EO$1/$DY$1))/($EG86*SQRT($EO$1/$DY$1)),2)/2)/SQRT(2*PI())/($A$84*$EG86*SQRT($EO$1/$DY$1)))</f>
        <v>4.577489996903077E-4</v>
      </c>
      <c r="EA86" s="3">
        <f t="shared" ref="EA86:EA130" ca="1" si="501">-(EXP(-POWER((LN($A$84/$A86)+($EC$1+POWER($EH86,2)/2)*($EO$1/$DY$1))/($EH86*SQRT($EO$1/$DY$1)),2)/2)/SQRT(2*PI())/($A$84*$EH86*SQRT($EO$1/$DY$1)))</f>
        <v>-7.9563188359599074E-4</v>
      </c>
      <c r="EB86" s="3">
        <f t="shared" ca="1" si="477"/>
        <v>2.1958600259373758E-4</v>
      </c>
      <c r="EC86" s="3">
        <f t="shared" ca="1" si="478"/>
        <v>-4.3441520880877773E-4</v>
      </c>
      <c r="EE86" s="59">
        <f t="shared" si="479"/>
        <v>1.9071</v>
      </c>
      <c r="EF86" s="59">
        <f t="shared" si="480"/>
        <v>0.25</v>
      </c>
      <c r="EG86" s="59">
        <f t="shared" si="481"/>
        <v>0.21160000000000001</v>
      </c>
      <c r="EH86" s="59">
        <f t="shared" si="482"/>
        <v>0.27939999999999998</v>
      </c>
      <c r="EI86" s="59">
        <f t="shared" si="483"/>
        <v>0.1741</v>
      </c>
      <c r="EJ86" s="59">
        <f t="shared" si="484"/>
        <v>0.2079</v>
      </c>
      <c r="EL86" s="3" t="str">
        <f>RTD("tos.rtd",,EL$83,"."&amp;$B$82&amp;$AS$82&amp;"C"&amp;$A86)</f>
        <v>190.71%</v>
      </c>
      <c r="EM86" s="3" t="str">
        <f>RTD("tos.rtd",,EM$83,"."&amp;$B$82&amp;$AS$82&amp;"P"&amp;$A86)</f>
        <v>--</v>
      </c>
      <c r="EN86" s="3" t="str">
        <f>RTD("tos.rtd",,EN$83,"."&amp;$C$82&amp;$AU$82&amp;"C"&amp;$A86)</f>
        <v>21.16%</v>
      </c>
      <c r="EO86" s="3" t="str">
        <f>RTD("tos.rtd",,EO$83,"."&amp;$C$82&amp;$AU$82&amp;"P"&amp;$A86)</f>
        <v>27.94%</v>
      </c>
      <c r="EP86" s="3" t="str">
        <f>RTD("tos.rtd",,EP$83,"."&amp;$D$82&amp;$AW$82&amp;"C"&amp;$A86)</f>
        <v>17.41%</v>
      </c>
      <c r="EQ86" s="3" t="str">
        <f>RTD("tos.rtd",,EQ$83,"."&amp;$D$82&amp;$AW$82&amp;"P"&amp;$A86)</f>
        <v>20.79%</v>
      </c>
      <c r="ES86" s="63" t="str">
        <f t="shared" si="485"/>
        <v>5860,01.00</v>
      </c>
      <c r="ET86" s="64" t="str">
        <f t="shared" ca="1" si="486"/>
        <v>5860,14.59</v>
      </c>
      <c r="EU86" s="67">
        <v>562.07000000000005</v>
      </c>
      <c r="EV86" s="67" t="s">
        <v>707</v>
      </c>
      <c r="EW86" s="67">
        <v>483.52</v>
      </c>
      <c r="EX86" s="67" t="s">
        <v>708</v>
      </c>
      <c r="EY86" s="67">
        <v>5634</v>
      </c>
      <c r="EZ86" s="67" t="s">
        <v>709</v>
      </c>
      <c r="FA86" s="67">
        <v>19859</v>
      </c>
      <c r="FB86" s="67" t="s">
        <v>710</v>
      </c>
      <c r="FC86" s="67" t="s">
        <v>711</v>
      </c>
      <c r="FD86" s="67" t="s">
        <v>712</v>
      </c>
      <c r="FE86" s="68" t="s">
        <v>713</v>
      </c>
      <c r="FF86" s="68" t="s">
        <v>714</v>
      </c>
    </row>
    <row r="87" spans="1:162" s="63" customFormat="1" ht="12" customHeight="1" thickBot="1" x14ac:dyDescent="0.25">
      <c r="A87" s="2">
        <f t="shared" ref="A87:A130" si="502">+A86-$A$81</f>
        <v>5850</v>
      </c>
      <c r="B87" s="3">
        <f t="shared" si="447"/>
        <v>1560</v>
      </c>
      <c r="C87" s="3">
        <f t="shared" si="448"/>
        <v>8430</v>
      </c>
      <c r="D87" s="3">
        <f t="shared" si="449"/>
        <v>2622</v>
      </c>
      <c r="E87" s="3">
        <f t="shared" si="450"/>
        <v>12612</v>
      </c>
      <c r="F87" s="4">
        <f t="shared" ref="F87:F92" si="503">+$F$84/$A$84*A87</f>
        <v>5875.0680712404592</v>
      </c>
      <c r="G87" s="4">
        <f t="shared" si="487"/>
        <v>583.66825871535059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>
        <v>106</v>
      </c>
      <c r="AN87" s="20">
        <v>0</v>
      </c>
      <c r="AO87" s="20">
        <v>5850</v>
      </c>
      <c r="AP87" s="20">
        <v>106</v>
      </c>
      <c r="AQ87" s="20">
        <v>-148</v>
      </c>
      <c r="AR87" s="20"/>
      <c r="AS87" s="54">
        <f>IF(RTD("tos.rtd",,AS$83,"."&amp;$B$82&amp;$AS$82&amp;"C"&amp;$A87)="N/A",0,RTD("tos.rtd",,AS$83,"."&amp;$B$82&amp;$AS$82&amp;"C"&amp;$A87))</f>
        <v>1399</v>
      </c>
      <c r="AT87" s="3">
        <f>-IF(RTD("tos.rtd",,AT$83,"."&amp;$B$82&amp;$AS$82&amp;"P"&amp;$A87)="N/A",0,RTD("tos.rtd",,AT$83,"."&amp;$B$82&amp;$AS$82&amp;"P"&amp;$A87))</f>
        <v>-161</v>
      </c>
      <c r="AU87" s="54">
        <f>IF(RTD("tos.rtd",,AU$83,"."&amp;$C$82&amp;$AU$82&amp;"C"&amp;$A87)="N/A",0,RTD("tos.rtd",,AU$83,"."&amp;$C$82&amp;$AU$82&amp;"C"&amp;$A87))</f>
        <v>8366</v>
      </c>
      <c r="AV87" s="3">
        <f>-IF(RTD("tos.rtd",,AV$83,"."&amp;$C$82&amp;$AU$82&amp;"P"&amp;$A87)="N/A",0,RTD("tos.rtd",,AV$83,"."&amp;$C$82&amp;$AU$82&amp;"P"&amp;$A87))</f>
        <v>-64</v>
      </c>
      <c r="AW87" s="54">
        <f>IF(RTD("tos.rtd",,AW$83,"."&amp;$D$82&amp;$AW$82&amp;"C"&amp;$A87)="N/A",0,RTD("tos.rtd",,AW$83,"."&amp;$D$82&amp;$AW$82&amp;"C"&amp;$A87))</f>
        <v>1723</v>
      </c>
      <c r="AX87" s="3">
        <f>-IF(RTD("tos.rtd",,AX$83,"."&amp;$D$82&amp;$AW$82&amp;"P"&amp;$A87)="N/A",0,RTD("tos.rtd",,AX$83,"."&amp;$D$82&amp;$AW$82&amp;"P"&amp;$A87))</f>
        <v>-899</v>
      </c>
      <c r="AY87" s="79">
        <f t="shared" si="488"/>
        <v>10364</v>
      </c>
      <c r="AZ87" s="8">
        <f t="shared" si="451"/>
        <v>5850</v>
      </c>
      <c r="BA87" s="54">
        <f>IF(RTD("tos.rtd",,BA$83,"."&amp;$B$82&amp;$AS$82&amp;"C"&amp;$A87)="N/A",0,RTD("tos.rtd",,BA$83,"."&amp;$B$82&amp;$AS$82&amp;"C"&amp;$A87))</f>
        <v>106</v>
      </c>
      <c r="BB87" s="3">
        <f>-IF(RTD("tos.rtd",,BB$83,"."&amp;$B$82&amp;$AS$82&amp;"P"&amp;$A87)="N/A",0,RTD("tos.rtd",,BB$83,"."&amp;$B$82&amp;$AS$82&amp;"P"&amp;$A87))</f>
        <v>-148</v>
      </c>
      <c r="BC87" s="54">
        <f>IF(RTD("tos.rtd",,BC$83,"."&amp;$C$82&amp;$AU$82&amp;"C"&amp;$A87)="N/A",0,RTD("tos.rtd",,BC$83,"."&amp;$C$82&amp;$AU$82&amp;"C"&amp;$A87))</f>
        <v>1158</v>
      </c>
      <c r="BD87" s="3">
        <f>-IF(RTD("tos.rtd",,BD$83,"."&amp;$C$82&amp;$AU$82&amp;"P"&amp;$A87)="N/A",0,RTD("tos.rtd",,BD$83,"."&amp;$C$82&amp;$AU$82&amp;"P"&amp;$A87))</f>
        <v>-30</v>
      </c>
      <c r="BE87" s="54">
        <f>IF(RTD("tos.rtd",,BE$83,"."&amp;$D$82&amp;$AW$82&amp;"C"&amp;$A87)="N/A",0,RTD("tos.rtd",,BE$83,"."&amp;$D$82&amp;$AW$82&amp;"C"&amp;$A87))</f>
        <v>173</v>
      </c>
      <c r="BF87" s="3">
        <f>-IF(RTD("tos.rtd",,BF$83,"."&amp;$D$82&amp;$AW$82&amp;"P"&amp;$A87)="N/A",0,RTD("tos.rtd",,BF$83,"."&amp;$D$82&amp;$AW$82&amp;"P"&amp;$A87))</f>
        <v>-4</v>
      </c>
      <c r="BG87" s="3">
        <f ca="1">+Hoja2!Y88</f>
        <v>1226</v>
      </c>
      <c r="BH87" s="55">
        <f t="shared" ca="1" si="489"/>
        <v>2481</v>
      </c>
      <c r="BI87" s="32" t="str">
        <f ca="1">IF(AND(BH87&lt;0,BH86&gt;0), "Cruce -", IF(AND(BH87&gt;0,BH86&lt;0),"Cruce +", ""))</f>
        <v/>
      </c>
      <c r="BJ87" s="3">
        <f ca="1">IF($BP$1=1,DX87,IF(RTD("tos.rtd",,BJ$83,"."&amp;$B$82&amp;$AS$82&amp;"C"&amp;$A87)="N/A",0,RTD("tos.rtd",,BJ$83,"."&amp;$B$82&amp;$AS$82&amp;"C"&amp;$A87)))</f>
        <v>5.6914606236945224E-4</v>
      </c>
      <c r="BK87" s="3">
        <f ca="1">IF($BP$1=1,DY87,-IF(RTD("tos.rtd",,BK$83,"."&amp;$B$82&amp;$AS$82&amp;"P"&amp;$A87)="N/A",0,RTD("tos.rtd",,BK$83,"."&amp;$B$82&amp;$AS$82&amp;"P"&amp;$A87)))</f>
        <v>-5.3719198916681152E-42</v>
      </c>
      <c r="BL87" s="3">
        <f ca="1">IF($BP$1=1,DZ87,IF(RTD("tos.rtd",,BL$83,"."&amp;$C$82&amp;$AU$82&amp;"C"&amp;$A87)="N/A",0,RTD("tos.rtd",,BL$83,"."&amp;$C$82&amp;$AU$82&amp;"C"&amp;$A87)))</f>
        <v>5.2981102603878759E-4</v>
      </c>
      <c r="BM87" s="3">
        <f ca="1">IF($BP$1=1,EA87,-IF(RTD("tos.rtd",,BM$83,"."&amp;$C$82&amp;$AU$82&amp;"P"&amp;$A87)="N/A",0,RTD("tos.rtd",,BM$83,"."&amp;$C$82&amp;$AU$82&amp;"P"&amp;$A87)))</f>
        <v>-8.4438443199669677E-4</v>
      </c>
      <c r="BN87" s="3">
        <f ca="1">IF($BP$1=1,EB87,IF(RTD("tos.rtd",,BN$83,"."&amp;$D$82&amp;$AW$82&amp;"C"&amp;$A87)="N/A",0,RTD("tos.rtd",,BN$83,"."&amp;$D$82&amp;$AW$82&amp;"C"&amp;$A87)))</f>
        <v>2.7687508634368458E-4</v>
      </c>
      <c r="BO87" s="3">
        <f ca="1">IF($BP$1=1,EC87,-IF(RTD("tos.rtd",,BO$83,"."&amp;$D$82&amp;$AW$82&amp;"P"&amp;$A87)="N/A",0,RTD("tos.rtd",,BO$83,"."&amp;$D$82&amp;$AW$82&amp;"P"&amp;$A87)))</f>
        <v>-5.0216434832425663E-4</v>
      </c>
      <c r="BQ87" s="3">
        <f t="shared" ca="1" si="452"/>
        <v>184616.32885721209</v>
      </c>
      <c r="BR87" s="3" t="str">
        <f t="shared" ca="1" si="490"/>
        <v/>
      </c>
      <c r="BS87" s="3">
        <f t="shared" ca="1" si="453"/>
        <v>1015172.8010156692</v>
      </c>
      <c r="BT87" s="3" t="str">
        <f t="shared" ca="1" si="490"/>
        <v/>
      </c>
      <c r="BU87" s="3">
        <f t="shared" ca="1" si="454"/>
        <v>5937.9789913190034</v>
      </c>
      <c r="BV87" s="3" t="str">
        <f t="shared" ca="1" si="490"/>
        <v/>
      </c>
      <c r="BX87" s="3">
        <f t="shared" ca="1" si="455"/>
        <v>13988.084959874541</v>
      </c>
      <c r="BY87" s="3" t="str">
        <f t="shared" ref="BY87:CC130" ca="1" si="504">IF(AND(BX87&lt;0,BX86&gt;0), "Cruce -", IF(AND(BX87&gt;0,BX86&lt;0),"Cruce +", ""))</f>
        <v/>
      </c>
      <c r="BZ87" s="3">
        <f t="shared" ca="1" si="456"/>
        <v>136378.53721747745</v>
      </c>
      <c r="CA87" s="3" t="str">
        <f t="shared" ca="1" si="504"/>
        <v/>
      </c>
      <c r="CB87" s="3">
        <f t="shared" ca="1" si="457"/>
        <v>10640.294561051465</v>
      </c>
      <c r="CC87" s="3" t="str">
        <f t="shared" ca="1" si="504"/>
        <v/>
      </c>
      <c r="CD87" s="3">
        <f>IF(RTD("tos.rtd",,CD$83,"."&amp;$B$82&amp;$AS$82&amp;"C"&amp;$A87)="N/A",0,RTD("tos.rtd",,CD$83,"."&amp;$B$82&amp;$AS$82&amp;"C"&amp;$A87))</f>
        <v>0</v>
      </c>
      <c r="CE87" s="3">
        <f>-IF(RTD("tos.rtd",,CE$83,"."&amp;$B$82&amp;$AS$82&amp;"P"&amp;$A87)="N/A",0,RTD("tos.rtd",,CE$83,"."&amp;$B$82&amp;$AS$82&amp;"P"&amp;$A87))</f>
        <v>1</v>
      </c>
      <c r="CF87" s="3">
        <f>IF(RTD("tos.rtd",,CF$83,"."&amp;$C$82&amp;$AU$82&amp;"C"&amp;$A87)="N/A",0,RTD("tos.rtd",,CF$83,"."&amp;$C$82&amp;$AU$82&amp;"C"&amp;$A87))</f>
        <v>0.01</v>
      </c>
      <c r="CG87" s="3">
        <f>-IF(RTD("tos.rtd",,CG$83,"."&amp;$C$82&amp;$AU$82&amp;"P"&amp;$A87)="N/A",0,RTD("tos.rtd",,CG$83,"."&amp;$C$82&amp;$AU$82&amp;"P"&amp;$A87))</f>
        <v>0.95</v>
      </c>
      <c r="CH87" s="3">
        <f>IF(RTD("tos.rtd",,CH$83,"."&amp;$D$82&amp;$AW$82&amp;"C"&amp;$A87)="N/A",0,RTD("tos.rtd",,CH$83,"."&amp;$D$82&amp;$AW$82&amp;"C"&amp;$A87))</f>
        <v>0.08</v>
      </c>
      <c r="CI87" s="3">
        <f>-IF(RTD("tos.rtd",,CI$83,"."&amp;$D$82&amp;$AW$82&amp;"P"&amp;$A87)="N/A",0,RTD("tos.rtd",,CI$83,"."&amp;$D$82&amp;$AW$82&amp;"P"&amp;$A87))</f>
        <v>0.88</v>
      </c>
      <c r="CK87" s="3">
        <f t="shared" si="491"/>
        <v>-16100</v>
      </c>
      <c r="CL87" s="3"/>
      <c r="CM87" s="3">
        <f t="shared" si="492"/>
        <v>2286</v>
      </c>
      <c r="CN87" s="3"/>
      <c r="CO87" s="3">
        <f t="shared" si="493"/>
        <v>-65328</v>
      </c>
      <c r="CP87" s="3">
        <f t="shared" si="458"/>
        <v>-79142</v>
      </c>
      <c r="CQ87" s="3">
        <f t="shared" si="459"/>
        <v>-42</v>
      </c>
      <c r="CR87" s="3"/>
      <c r="CS87" s="3">
        <f t="shared" si="460"/>
        <v>1128</v>
      </c>
      <c r="CT87" s="3"/>
      <c r="CU87" s="3">
        <f t="shared" si="461"/>
        <v>169</v>
      </c>
      <c r="CV87" s="3"/>
      <c r="CW87" s="3">
        <f t="shared" ca="1" si="494"/>
        <v>1205727.1088642003</v>
      </c>
      <c r="CY87" s="3">
        <f t="shared" ca="1" si="463"/>
        <v>161006.91673840347</v>
      </c>
      <c r="CZ87" s="70" t="str">
        <f t="shared" ref="CZ87:CZ130" ca="1" si="505">IF(AND(CY87&lt;0,CY86&gt;0), "Cruce -", IF(AND(CY87&gt;0,CY86&lt;0),"Cruce +", ""))</f>
        <v/>
      </c>
      <c r="DA87" s="3">
        <f>IF(RTD("tos.rtd",,DA$83,"."&amp;$B$82&amp;$AS$82&amp;"C"&amp;$A87)="N/A",0,RTD("tos.rtd",,DA$83,"."&amp;$B$82&amp;$AS$82&amp;"C"&amp;$A87))</f>
        <v>0.05</v>
      </c>
      <c r="DB87" s="3">
        <f>IF(RTD("tos.rtd",,DB$83,"."&amp;$B$82&amp;$AS$82&amp;"P"&amp;$A87)="N/A",0,RTD("tos.rtd",,DB$83,"."&amp;$B$82&amp;$AS$82&amp;"P"&amp;$A87))</f>
        <v>221.85</v>
      </c>
      <c r="DC87" s="3">
        <f>IF(RTD("tos.rtd",,DC$83,"."&amp;$B$82&amp;$AS$82&amp;"C"&amp;$A87)="N/A",0,RTD("tos.rtd",,DC$83,"."&amp;$B$82&amp;$AS$82&amp;"C"&amp;$A87))</f>
        <v>0.05</v>
      </c>
      <c r="DD87" s="3">
        <f>IF(RTD("tos.rtd",,DD$83,"."&amp;$B$82&amp;$AS$82&amp;"P"&amp;$A87)="N/A",0,RTD("tos.rtd",,DD$83,"."&amp;$B$82&amp;$AS$82&amp;"P"&amp;$A87))</f>
        <v>256.7</v>
      </c>
      <c r="DE87" s="3">
        <f>IF(RTD("tos.rtd",,DE$83,"."&amp;$B$82&amp;$AS$82&amp;"C"&amp;$A87)="N/A",0,RTD("tos.rtd",,DE$83,"."&amp;$B$82&amp;$AS$82&amp;"C"&amp;$A87))</f>
        <v>0</v>
      </c>
      <c r="DF87" s="3">
        <f>IF(RTD("tos.rtd",,DF$83,"."&amp;$B$82&amp;$AS$82&amp;"P"&amp;$A87)="N/A",0,RTD("tos.rtd",,DF$83,"."&amp;$B$82&amp;$AS$82&amp;"P"&amp;$A87))</f>
        <v>228.7</v>
      </c>
      <c r="DG87" s="86">
        <f t="shared" si="495"/>
        <v>249.25</v>
      </c>
      <c r="DH87" s="3">
        <f t="shared" si="464"/>
        <v>0</v>
      </c>
      <c r="DI87" s="3">
        <f t="shared" si="465"/>
        <v>0</v>
      </c>
      <c r="DJ87" s="3">
        <f t="shared" si="466"/>
        <v>0</v>
      </c>
      <c r="DK87" s="3">
        <f t="shared" si="467"/>
        <v>0</v>
      </c>
      <c r="DL87" s="3">
        <f t="shared" si="468"/>
        <v>0</v>
      </c>
      <c r="DM87" s="3">
        <f t="shared" si="469"/>
        <v>0</v>
      </c>
      <c r="DN87" s="64" t="str">
        <f t="shared" si="470"/>
        <v>UNKNOWN</v>
      </c>
      <c r="DO87" s="64" t="str">
        <f t="shared" si="471"/>
        <v>UNKNOWN</v>
      </c>
      <c r="DP87" s="3">
        <f t="shared" si="472"/>
        <v>0</v>
      </c>
      <c r="DQ87" s="3">
        <f t="shared" si="473"/>
        <v>0</v>
      </c>
      <c r="DR87" s="3">
        <f t="shared" ca="1" si="474"/>
        <v>0</v>
      </c>
      <c r="DS87" s="3">
        <f t="shared" si="475"/>
        <v>0</v>
      </c>
      <c r="DT87" s="3">
        <f t="shared" si="496"/>
        <v>0</v>
      </c>
      <c r="DU87" s="3">
        <f t="shared" si="497"/>
        <v>0</v>
      </c>
      <c r="DV87" s="3">
        <f t="shared" si="498"/>
        <v>106</v>
      </c>
      <c r="DW87" s="3">
        <f t="shared" si="499"/>
        <v>0</v>
      </c>
      <c r="DX87" s="3">
        <f t="shared" ref="DX87:DX130" ca="1" si="506">(EXP(-POWER((LN($A$84/$A87)+($EC$1+POWER($EE87,2)/2)*($EM$1/$DY$1))/($EE87*SQRT($EM$1/$DY$1)),2)/2)/SQRT(2*PI())/($A$84*$EE87*SQRT($EM$1/$DY$1)))</f>
        <v>5.6914606236945224E-4</v>
      </c>
      <c r="DY87" s="3">
        <f t="shared" ca="1" si="476"/>
        <v>-5.3719198916681152E-42</v>
      </c>
      <c r="DZ87" s="3">
        <f t="shared" ca="1" si="500"/>
        <v>5.2981102603878759E-4</v>
      </c>
      <c r="EA87" s="3">
        <f t="shared" ca="1" si="501"/>
        <v>-8.4438443199669677E-4</v>
      </c>
      <c r="EB87" s="3">
        <f t="shared" ca="1" si="477"/>
        <v>2.7687508634368458E-4</v>
      </c>
      <c r="EC87" s="3">
        <f t="shared" ca="1" si="478"/>
        <v>-5.0216434832425663E-4</v>
      </c>
      <c r="EE87" s="59">
        <f t="shared" si="479"/>
        <v>1.8394999999999999</v>
      </c>
      <c r="EF87" s="59">
        <f t="shared" si="480"/>
        <v>0.25</v>
      </c>
      <c r="EG87" s="59">
        <f t="shared" si="481"/>
        <v>0.2117</v>
      </c>
      <c r="EH87" s="59">
        <f t="shared" si="482"/>
        <v>0.27360000000000001</v>
      </c>
      <c r="EI87" s="59">
        <f t="shared" si="483"/>
        <v>0.17480000000000001</v>
      </c>
      <c r="EJ87" s="59">
        <f t="shared" si="484"/>
        <v>0.20749999999999999</v>
      </c>
      <c r="EL87" s="3" t="str">
        <f>RTD("tos.rtd",,EL$83,"."&amp;$B$82&amp;$AS$82&amp;"C"&amp;$A87)</f>
        <v>183.95%</v>
      </c>
      <c r="EM87" s="3" t="str">
        <f>RTD("tos.rtd",,EM$83,"."&amp;$B$82&amp;$AS$82&amp;"P"&amp;$A87)</f>
        <v>--</v>
      </c>
      <c r="EN87" s="3" t="str">
        <f>RTD("tos.rtd",,EN$83,"."&amp;$C$82&amp;$AU$82&amp;"C"&amp;$A87)</f>
        <v>21.17%</v>
      </c>
      <c r="EO87" s="3" t="str">
        <f>RTD("tos.rtd",,EO$83,"."&amp;$C$82&amp;$AU$82&amp;"P"&amp;$A87)</f>
        <v>27.36%</v>
      </c>
      <c r="EP87" s="3" t="str">
        <f>RTD("tos.rtd",,EP$83,"."&amp;$D$82&amp;$AW$82&amp;"C"&amp;$A87)</f>
        <v>17.48%</v>
      </c>
      <c r="EQ87" s="3" t="str">
        <f>RTD("tos.rtd",,EQ$83,"."&amp;$D$82&amp;$AW$82&amp;"P"&amp;$A87)</f>
        <v>20.75%</v>
      </c>
      <c r="ES87" s="63" t="str">
        <f t="shared" si="485"/>
        <v>5850,106.00</v>
      </c>
      <c r="ET87" s="64" t="str">
        <f t="shared" ca="1" si="486"/>
        <v>5850,161.01</v>
      </c>
      <c r="EU87" s="67">
        <v>562.04999999999995</v>
      </c>
      <c r="EV87" s="67" t="s">
        <v>715</v>
      </c>
      <c r="EW87" s="67">
        <v>483.48</v>
      </c>
      <c r="EX87" s="67" t="s">
        <v>716</v>
      </c>
      <c r="EY87" s="67">
        <v>5633.75</v>
      </c>
      <c r="EZ87" s="67" t="s">
        <v>717</v>
      </c>
      <c r="FA87" s="67">
        <v>19857.5</v>
      </c>
      <c r="FB87" s="67" t="s">
        <v>718</v>
      </c>
      <c r="FC87" s="67" t="s">
        <v>719</v>
      </c>
      <c r="FD87" s="67" t="s">
        <v>720</v>
      </c>
      <c r="FE87" s="68" t="s">
        <v>721</v>
      </c>
      <c r="FF87" s="68" t="s">
        <v>722</v>
      </c>
    </row>
    <row r="88" spans="1:162" s="63" customFormat="1" ht="12" customHeight="1" thickBot="1" x14ac:dyDescent="0.25">
      <c r="A88" s="2">
        <f t="shared" si="502"/>
        <v>5840</v>
      </c>
      <c r="B88" s="3">
        <f t="shared" si="447"/>
        <v>120</v>
      </c>
      <c r="C88" s="3">
        <f t="shared" si="448"/>
        <v>600</v>
      </c>
      <c r="D88" s="3">
        <f t="shared" si="449"/>
        <v>489</v>
      </c>
      <c r="E88" s="3">
        <f t="shared" si="450"/>
        <v>1209</v>
      </c>
      <c r="F88" s="4">
        <f t="shared" si="503"/>
        <v>5865.0252198366288</v>
      </c>
      <c r="G88" s="4">
        <f t="shared" si="487"/>
        <v>582.670535196179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>
        <v>66</v>
      </c>
      <c r="AN88" s="20">
        <v>1</v>
      </c>
      <c r="AO88" s="20">
        <v>5840</v>
      </c>
      <c r="AP88" s="20">
        <v>66</v>
      </c>
      <c r="AQ88" s="20">
        <v>-1</v>
      </c>
      <c r="AR88" s="20"/>
      <c r="AS88" s="54">
        <f>IF(RTD("tos.rtd",,AS$83,"."&amp;$B$82&amp;$AS$82&amp;"C"&amp;$A88)="N/A",0,RTD("tos.rtd",,AS$83,"."&amp;$B$82&amp;$AS$82&amp;"C"&amp;$A88))</f>
        <v>120</v>
      </c>
      <c r="AT88" s="3">
        <f>-IF(RTD("tos.rtd",,AT$83,"."&amp;$B$82&amp;$AS$82&amp;"P"&amp;$A88)="N/A",0,RTD("tos.rtd",,AT$83,"."&amp;$B$82&amp;$AS$82&amp;"P"&amp;$A88))</f>
        <v>0</v>
      </c>
      <c r="AU88" s="54">
        <f>IF(RTD("tos.rtd",,AU$83,"."&amp;$C$82&amp;$AU$82&amp;"C"&amp;$A88)="N/A",0,RTD("tos.rtd",,AU$83,"."&amp;$C$82&amp;$AU$82&amp;"C"&amp;$A88))</f>
        <v>590</v>
      </c>
      <c r="AV88" s="3">
        <f>-IF(RTD("tos.rtd",,AV$83,"."&amp;$C$82&amp;$AU$82&amp;"P"&amp;$A88)="N/A",0,RTD("tos.rtd",,AV$83,"."&amp;$C$82&amp;$AU$82&amp;"P"&amp;$A88))</f>
        <v>-10</v>
      </c>
      <c r="AW88" s="54">
        <f>IF(RTD("tos.rtd",,AW$83,"."&amp;$D$82&amp;$AW$82&amp;"C"&amp;$A88)="N/A",0,RTD("tos.rtd",,AW$83,"."&amp;$D$82&amp;$AW$82&amp;"C"&amp;$A88))</f>
        <v>353</v>
      </c>
      <c r="AX88" s="3">
        <f>-IF(RTD("tos.rtd",,AX$83,"."&amp;$D$82&amp;$AW$82&amp;"P"&amp;$A88)="N/A",0,RTD("tos.rtd",,AX$83,"."&amp;$D$82&amp;$AW$82&amp;"P"&amp;$A88))</f>
        <v>-136</v>
      </c>
      <c r="AY88" s="79">
        <f t="shared" si="488"/>
        <v>917</v>
      </c>
      <c r="AZ88" s="8">
        <f t="shared" si="451"/>
        <v>5840</v>
      </c>
      <c r="BA88" s="54">
        <f>IF(RTD("tos.rtd",,BA$83,"."&amp;$B$82&amp;$AS$82&amp;"C"&amp;$A88)="N/A",0,RTD("tos.rtd",,BA$83,"."&amp;$B$82&amp;$AS$82&amp;"C"&amp;$A88))</f>
        <v>66</v>
      </c>
      <c r="BB88" s="3">
        <f>-IF(RTD("tos.rtd",,BB$83,"."&amp;$B$82&amp;$AS$82&amp;"P"&amp;$A88)="N/A",0,RTD("tos.rtd",,BB$83,"."&amp;$B$82&amp;$AS$82&amp;"P"&amp;$A88))</f>
        <v>-1</v>
      </c>
      <c r="BC88" s="54">
        <f>IF(RTD("tos.rtd",,BC$83,"."&amp;$C$82&amp;$AU$82&amp;"C"&amp;$A88)="N/A",0,RTD("tos.rtd",,BC$83,"."&amp;$C$82&amp;$AU$82&amp;"C"&amp;$A88))</f>
        <v>644</v>
      </c>
      <c r="BD88" s="3">
        <f>-IF(RTD("tos.rtd",,BD$83,"."&amp;$C$82&amp;$AU$82&amp;"P"&amp;$A88)="N/A",0,RTD("tos.rtd",,BD$83,"."&amp;$C$82&amp;$AU$82&amp;"P"&amp;$A88))</f>
        <v>0</v>
      </c>
      <c r="BE88" s="54">
        <f>IF(RTD("tos.rtd",,BE$83,"."&amp;$D$82&amp;$AW$82&amp;"C"&amp;$A88)="N/A",0,RTD("tos.rtd",,BE$83,"."&amp;$D$82&amp;$AW$82&amp;"C"&amp;$A88))</f>
        <v>7</v>
      </c>
      <c r="BF88" s="3">
        <f>-IF(RTD("tos.rtd",,BF$83,"."&amp;$D$82&amp;$AW$82&amp;"P"&amp;$A88)="N/A",0,RTD("tos.rtd",,BF$83,"."&amp;$D$82&amp;$AW$82&amp;"P"&amp;$A88))</f>
        <v>0</v>
      </c>
      <c r="BG88" s="3">
        <f ca="1">+Hoja2!Y89</f>
        <v>153</v>
      </c>
      <c r="BH88" s="55">
        <f t="shared" ca="1" si="489"/>
        <v>869</v>
      </c>
      <c r="BI88" s="32" t="str">
        <f t="shared" ref="BI88:BI130" ca="1" si="507">IF(AND(BH88&lt;0,BH87&gt;0), "Cruce -", IF(AND(BH88&gt;0,BH87&lt;0),"Cruce +", ""))</f>
        <v/>
      </c>
      <c r="BJ88" s="3">
        <f ca="1">IF($BP$1=1,DX88,IF(RTD("tos.rtd",,BJ$83,"."&amp;$B$82&amp;$AS$82&amp;"C"&amp;$A88)="N/A",0,RTD("tos.rtd",,BJ$83,"."&amp;$B$82&amp;$AS$82&amp;"C"&amp;$A88)))</f>
        <v>5.9540456843124869E-4</v>
      </c>
      <c r="BK88" s="3">
        <f ca="1">IF($BP$1=1,DY88,-IF(RTD("tos.rtd",,BK$83,"."&amp;$B$82&amp;$AS$82&amp;"P"&amp;$A88)="N/A",0,RTD("tos.rtd",,BK$83,"."&amp;$B$82&amp;$AS$82&amp;"P"&amp;$A88)))</f>
        <v>-6.0664895470475433E-39</v>
      </c>
      <c r="BL88" s="3">
        <f ca="1">IF($BP$1=1,DZ88,IF(RTD("tos.rtd",,BL$83,"."&amp;$C$82&amp;$AU$82&amp;"C"&amp;$A88)="N/A",0,RTD("tos.rtd",,BL$83,"."&amp;$C$82&amp;$AU$82&amp;"C"&amp;$A88)))</f>
        <v>5.922192283362767E-4</v>
      </c>
      <c r="BM88" s="3">
        <f ca="1">IF($BP$1=1,EA88,-IF(RTD("tos.rtd",,BM$83,"."&amp;$C$82&amp;$AU$82&amp;"P"&amp;$A88)="N/A",0,RTD("tos.rtd",,BM$83,"."&amp;$C$82&amp;$AU$82&amp;"P"&amp;$A88)))</f>
        <v>-8.9679026060361514E-4</v>
      </c>
      <c r="BN88" s="3">
        <f ca="1">IF($BP$1=1,EB88,IF(RTD("tos.rtd",,BN$83,"."&amp;$D$82&amp;$AW$82&amp;"C"&amp;$A88)="N/A",0,RTD("tos.rtd",,BN$83,"."&amp;$D$82&amp;$AW$82&amp;"C"&amp;$A88)))</f>
        <v>3.4509609948259553E-4</v>
      </c>
      <c r="BO88" s="3">
        <f ca="1">IF($BP$1=1,EC88,-IF(RTD("tos.rtd",,BO$83,"."&amp;$D$82&amp;$AW$82&amp;"P"&amp;$A88)="N/A",0,RTD("tos.rtd",,BO$83,"."&amp;$D$82&amp;$AW$82&amp;"P"&amp;$A88)))</f>
        <v>-5.5205078054783167E-4</v>
      </c>
      <c r="BQ88" s="3">
        <f t="shared" ca="1" si="452"/>
        <v>16566.168304263534</v>
      </c>
      <c r="BR88" s="3" t="str">
        <f t="shared" ca="1" si="490"/>
        <v/>
      </c>
      <c r="BS88" s="3">
        <f t="shared" ca="1" si="453"/>
        <v>78935.266970927594</v>
      </c>
      <c r="BT88" s="3" t="str">
        <f t="shared" ca="1" si="490"/>
        <v/>
      </c>
      <c r="BU88" s="3">
        <f t="shared" ca="1" si="454"/>
        <v>10837.21092912828</v>
      </c>
      <c r="BV88" s="3" t="str">
        <f t="shared" ca="1" si="490"/>
        <v/>
      </c>
      <c r="BX88" s="3">
        <f t="shared" ca="1" si="455"/>
        <v>9111.3925673449448</v>
      </c>
      <c r="BY88" s="3" t="str">
        <f t="shared" ca="1" si="504"/>
        <v/>
      </c>
      <c r="BZ88" s="3">
        <f t="shared" ca="1" si="456"/>
        <v>88429.472031861689</v>
      </c>
      <c r="CA88" s="3" t="str">
        <f t="shared" ca="1" si="504"/>
        <v/>
      </c>
      <c r="CB88" s="3">
        <f t="shared" ca="1" si="457"/>
        <v>560.10152001428276</v>
      </c>
      <c r="CC88" s="3" t="str">
        <f t="shared" ca="1" si="504"/>
        <v/>
      </c>
      <c r="CD88" s="3">
        <f>IF(RTD("tos.rtd",,CD$83,"."&amp;$B$82&amp;$AS$82&amp;"C"&amp;$A88)="N/A",0,RTD("tos.rtd",,CD$83,"."&amp;$B$82&amp;$AS$82&amp;"C"&amp;$A88))</f>
        <v>0</v>
      </c>
      <c r="CE88" s="3">
        <f>-IF(RTD("tos.rtd",,CE$83,"."&amp;$B$82&amp;$AS$82&amp;"P"&amp;$A88)="N/A",0,RTD("tos.rtd",,CE$83,"."&amp;$B$82&amp;$AS$82&amp;"P"&amp;$A88))</f>
        <v>1</v>
      </c>
      <c r="CF88" s="3">
        <f>IF(RTD("tos.rtd",,CF$83,"."&amp;$C$82&amp;$AU$82&amp;"C"&amp;$A88)="N/A",0,RTD("tos.rtd",,CF$83,"."&amp;$C$82&amp;$AU$82&amp;"C"&amp;$A88))</f>
        <v>0.02</v>
      </c>
      <c r="CG88" s="3">
        <f>-IF(RTD("tos.rtd",,CG$83,"."&amp;$C$82&amp;$AU$82&amp;"P"&amp;$A88)="N/A",0,RTD("tos.rtd",,CG$83,"."&amp;$C$82&amp;$AU$82&amp;"P"&amp;$A88))</f>
        <v>0.95</v>
      </c>
      <c r="CH88" s="3">
        <f>IF(RTD("tos.rtd",,CH$83,"."&amp;$D$82&amp;$AW$82&amp;"C"&amp;$A88)="N/A",0,RTD("tos.rtd",,CH$83,"."&amp;$D$82&amp;$AW$82&amp;"C"&amp;$A88))</f>
        <v>0.09</v>
      </c>
      <c r="CI88" s="3">
        <f>-IF(RTD("tos.rtd",,CI$83,"."&amp;$D$82&amp;$AW$82&amp;"P"&amp;$A88)="N/A",0,RTD("tos.rtd",,CI$83,"."&amp;$D$82&amp;$AW$82&amp;"P"&amp;$A88))</f>
        <v>0.88</v>
      </c>
      <c r="CK88" s="3">
        <f t="shared" si="491"/>
        <v>0</v>
      </c>
      <c r="CL88" s="3"/>
      <c r="CM88" s="3">
        <f t="shared" si="492"/>
        <v>230</v>
      </c>
      <c r="CN88" s="3"/>
      <c r="CO88" s="3">
        <f t="shared" si="493"/>
        <v>-8791</v>
      </c>
      <c r="CP88" s="3">
        <f t="shared" si="458"/>
        <v>-8561</v>
      </c>
      <c r="CQ88" s="3">
        <f t="shared" si="459"/>
        <v>65</v>
      </c>
      <c r="CR88" s="3"/>
      <c r="CS88" s="3">
        <f t="shared" si="460"/>
        <v>644</v>
      </c>
      <c r="CT88" s="3"/>
      <c r="CU88" s="3">
        <f t="shared" si="461"/>
        <v>7</v>
      </c>
      <c r="CV88" s="3"/>
      <c r="CW88" s="3">
        <f t="shared" ca="1" si="494"/>
        <v>106338.6462043194</v>
      </c>
      <c r="CY88" s="3">
        <f t="shared" ca="1" si="463"/>
        <v>98100.966119220917</v>
      </c>
      <c r="CZ88" s="70" t="str">
        <f t="shared" ca="1" si="505"/>
        <v/>
      </c>
      <c r="DA88" s="3">
        <f>IF(RTD("tos.rtd",,DA$83,"."&amp;$B$82&amp;$AS$82&amp;"C"&amp;$A88)="N/A",0,RTD("tos.rtd",,DA$83,"."&amp;$B$82&amp;$AS$82&amp;"C"&amp;$A88))</f>
        <v>0.03</v>
      </c>
      <c r="DB88" s="3">
        <f>IF(RTD("tos.rtd",,DB$83,"."&amp;$B$82&amp;$AS$82&amp;"P"&amp;$A88)="N/A",0,RTD("tos.rtd",,DB$83,"."&amp;$B$82&amp;$AS$82&amp;"P"&amp;$A88))</f>
        <v>216.77</v>
      </c>
      <c r="DC88" s="3">
        <f>IF(RTD("tos.rtd",,DC$83,"."&amp;$B$82&amp;$AS$82&amp;"C"&amp;$A88)="N/A",0,RTD("tos.rtd",,DC$83,"."&amp;$B$82&amp;$AS$82&amp;"C"&amp;$A88))</f>
        <v>0.05</v>
      </c>
      <c r="DD88" s="3">
        <f>IF(RTD("tos.rtd",,DD$83,"."&amp;$B$82&amp;$AS$82&amp;"P"&amp;$A88)="N/A",0,RTD("tos.rtd",,DD$83,"."&amp;$B$82&amp;$AS$82&amp;"P"&amp;$A88))</f>
        <v>246.7</v>
      </c>
      <c r="DE88" s="3">
        <f>IF(RTD("tos.rtd",,DE$83,"."&amp;$B$82&amp;$AS$82&amp;"C"&amp;$A88)="N/A",0,RTD("tos.rtd",,DE$83,"."&amp;$B$82&amp;$AS$82&amp;"C"&amp;$A88))</f>
        <v>0</v>
      </c>
      <c r="DF88" s="3">
        <f>IF(RTD("tos.rtd",,DF$83,"."&amp;$B$82&amp;$AS$82&amp;"P"&amp;$A88)="N/A",0,RTD("tos.rtd",,DF$83,"."&amp;$B$82&amp;$AS$82&amp;"P"&amp;$A88))</f>
        <v>218.7</v>
      </c>
      <c r="DG88" s="86">
        <f t="shared" si="495"/>
        <v>239.25</v>
      </c>
      <c r="DH88" s="3">
        <f t="shared" si="464"/>
        <v>0</v>
      </c>
      <c r="DI88" s="3">
        <f t="shared" si="465"/>
        <v>0</v>
      </c>
      <c r="DJ88" s="3">
        <f t="shared" si="466"/>
        <v>0</v>
      </c>
      <c r="DK88" s="3">
        <f t="shared" si="467"/>
        <v>0</v>
      </c>
      <c r="DL88" s="3">
        <f t="shared" si="468"/>
        <v>0</v>
      </c>
      <c r="DM88" s="3">
        <f t="shared" si="469"/>
        <v>0</v>
      </c>
      <c r="DN88" s="64" t="str">
        <f t="shared" si="470"/>
        <v>UNKNOWN</v>
      </c>
      <c r="DO88" s="64" t="str">
        <f t="shared" si="471"/>
        <v>UNKNOWN</v>
      </c>
      <c r="DP88" s="3">
        <f t="shared" si="472"/>
        <v>0</v>
      </c>
      <c r="DQ88" s="3">
        <f t="shared" si="473"/>
        <v>0</v>
      </c>
      <c r="DR88" s="3">
        <f t="shared" ca="1" si="474"/>
        <v>0</v>
      </c>
      <c r="DS88" s="3">
        <f t="shared" si="475"/>
        <v>0</v>
      </c>
      <c r="DT88" s="3">
        <f t="shared" si="496"/>
        <v>0</v>
      </c>
      <c r="DU88" s="3">
        <f t="shared" si="497"/>
        <v>0</v>
      </c>
      <c r="DV88" s="3">
        <f t="shared" si="498"/>
        <v>66</v>
      </c>
      <c r="DW88" s="3">
        <f t="shared" si="499"/>
        <v>1</v>
      </c>
      <c r="DX88" s="3">
        <f t="shared" ca="1" si="506"/>
        <v>5.9540456843124869E-4</v>
      </c>
      <c r="DY88" s="3">
        <f t="shared" ca="1" si="476"/>
        <v>-6.0664895470475433E-39</v>
      </c>
      <c r="DZ88" s="3">
        <f t="shared" ca="1" si="500"/>
        <v>5.922192283362767E-4</v>
      </c>
      <c r="EA88" s="3">
        <f t="shared" ca="1" si="501"/>
        <v>-8.9679026060361514E-4</v>
      </c>
      <c r="EB88" s="3">
        <f t="shared" ca="1" si="477"/>
        <v>3.4509609948259553E-4</v>
      </c>
      <c r="EC88" s="3">
        <f t="shared" ca="1" si="478"/>
        <v>-5.5205078054783167E-4</v>
      </c>
      <c r="EE88" s="59">
        <f t="shared" si="479"/>
        <v>1.7716000000000001</v>
      </c>
      <c r="EF88" s="59">
        <f t="shared" si="480"/>
        <v>0.25</v>
      </c>
      <c r="EG88" s="59">
        <f t="shared" si="481"/>
        <v>0.2092</v>
      </c>
      <c r="EH88" s="59">
        <f t="shared" si="482"/>
        <v>0.2676</v>
      </c>
      <c r="EI88" s="59">
        <f t="shared" si="483"/>
        <v>0.17549999999999999</v>
      </c>
      <c r="EJ88" s="59">
        <f t="shared" si="484"/>
        <v>0.2034</v>
      </c>
      <c r="EL88" s="3" t="str">
        <f>RTD("tos.rtd",,EL$83,"."&amp;$B$82&amp;$AS$82&amp;"C"&amp;$A88)</f>
        <v>177.16%</v>
      </c>
      <c r="EM88" s="3" t="str">
        <f>RTD("tos.rtd",,EM$83,"."&amp;$B$82&amp;$AS$82&amp;"P"&amp;$A88)</f>
        <v>--</v>
      </c>
      <c r="EN88" s="3" t="str">
        <f>RTD("tos.rtd",,EN$83,"."&amp;$C$82&amp;$AU$82&amp;"C"&amp;$A88)</f>
        <v>20.92%</v>
      </c>
      <c r="EO88" s="3" t="str">
        <f>RTD("tos.rtd",,EO$83,"."&amp;$C$82&amp;$AU$82&amp;"P"&amp;$A88)</f>
        <v>26.76%</v>
      </c>
      <c r="EP88" s="3" t="str">
        <f>RTD("tos.rtd",,EP$83,"."&amp;$D$82&amp;$AW$82&amp;"C"&amp;$A88)</f>
        <v>17.55%</v>
      </c>
      <c r="EQ88" s="3" t="str">
        <f>RTD("tos.rtd",,EQ$83,"."&amp;$D$82&amp;$AW$82&amp;"P"&amp;$A88)</f>
        <v>20.34%</v>
      </c>
      <c r="ES88" s="63" t="str">
        <f t="shared" si="485"/>
        <v>5840,67.00</v>
      </c>
      <c r="ET88" s="64" t="str">
        <f t="shared" ca="1" si="486"/>
        <v>5840,98.10</v>
      </c>
      <c r="EU88" s="67">
        <v>562.04</v>
      </c>
      <c r="EV88" s="67" t="s">
        <v>723</v>
      </c>
      <c r="EW88" s="67">
        <v>483.5</v>
      </c>
      <c r="EX88" s="67" t="s">
        <v>724</v>
      </c>
      <c r="EY88" s="67">
        <v>5633.75</v>
      </c>
      <c r="EZ88" s="67" t="s">
        <v>725</v>
      </c>
      <c r="FA88" s="67">
        <v>19859.25</v>
      </c>
      <c r="FB88" s="67" t="s">
        <v>726</v>
      </c>
      <c r="FC88" s="67" t="s">
        <v>727</v>
      </c>
      <c r="FD88" s="67" t="s">
        <v>728</v>
      </c>
      <c r="FE88" s="68" t="s">
        <v>729</v>
      </c>
      <c r="FF88" s="68" t="s">
        <v>730</v>
      </c>
    </row>
    <row r="89" spans="1:162" s="63" customFormat="1" ht="12" customHeight="1" thickBot="1" x14ac:dyDescent="0.25">
      <c r="A89" s="2">
        <f t="shared" si="502"/>
        <v>5830</v>
      </c>
      <c r="B89" s="3">
        <f t="shared" si="447"/>
        <v>115</v>
      </c>
      <c r="C89" s="3">
        <f t="shared" si="448"/>
        <v>1067</v>
      </c>
      <c r="D89" s="3">
        <f t="shared" si="449"/>
        <v>359</v>
      </c>
      <c r="E89" s="3">
        <f t="shared" si="450"/>
        <v>1541</v>
      </c>
      <c r="F89" s="4">
        <f t="shared" si="503"/>
        <v>5854.9823684327994</v>
      </c>
      <c r="G89" s="4">
        <f t="shared" si="487"/>
        <v>581.67281167700753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>
        <v>1</v>
      </c>
      <c r="AN89" s="20">
        <v>0</v>
      </c>
      <c r="AO89" s="20">
        <v>5830</v>
      </c>
      <c r="AP89" s="20">
        <v>16</v>
      </c>
      <c r="AQ89" s="20">
        <v>0</v>
      </c>
      <c r="AR89" s="20"/>
      <c r="AS89" s="54">
        <f>IF(RTD("tos.rtd",,AS$83,"."&amp;$B$82&amp;$AS$82&amp;"C"&amp;$A89)="N/A",0,RTD("tos.rtd",,AS$83,"."&amp;$B$82&amp;$AS$82&amp;"C"&amp;$A89))</f>
        <v>115</v>
      </c>
      <c r="AT89" s="3">
        <f>-IF(RTD("tos.rtd",,AT$83,"."&amp;$B$82&amp;$AS$82&amp;"P"&amp;$A89)="N/A",0,RTD("tos.rtd",,AT$83,"."&amp;$B$82&amp;$AS$82&amp;"P"&amp;$A89))</f>
        <v>0</v>
      </c>
      <c r="AU89" s="54">
        <f>IF(RTD("tos.rtd",,AU$83,"."&amp;$C$82&amp;$AU$82&amp;"C"&amp;$A89)="N/A",0,RTD("tos.rtd",,AU$83,"."&amp;$C$82&amp;$AU$82&amp;"C"&amp;$A89))</f>
        <v>957</v>
      </c>
      <c r="AV89" s="3">
        <f>-IF(RTD("tos.rtd",,AV$83,"."&amp;$C$82&amp;$AU$82&amp;"P"&amp;$A89)="N/A",0,RTD("tos.rtd",,AV$83,"."&amp;$C$82&amp;$AU$82&amp;"P"&amp;$A89))</f>
        <v>-110</v>
      </c>
      <c r="AW89" s="54">
        <f>IF(RTD("tos.rtd",,AW$83,"."&amp;$D$82&amp;$AW$82&amp;"C"&amp;$A89)="N/A",0,RTD("tos.rtd",,AW$83,"."&amp;$D$82&amp;$AW$82&amp;"C"&amp;$A89))</f>
        <v>256</v>
      </c>
      <c r="AX89" s="3">
        <f>-IF(RTD("tos.rtd",,AX$83,"."&amp;$D$82&amp;$AW$82&amp;"P"&amp;$A89)="N/A",0,RTD("tos.rtd",,AX$83,"."&amp;$D$82&amp;$AW$82&amp;"P"&amp;$A89))</f>
        <v>-103</v>
      </c>
      <c r="AY89" s="79">
        <f t="shared" si="488"/>
        <v>1115</v>
      </c>
      <c r="AZ89" s="8">
        <f t="shared" si="451"/>
        <v>5830</v>
      </c>
      <c r="BA89" s="54">
        <f>IF(RTD("tos.rtd",,BA$83,"."&amp;$B$82&amp;$AS$82&amp;"C"&amp;$A89)="N/A",0,RTD("tos.rtd",,BA$83,"."&amp;$B$82&amp;$AS$82&amp;"C"&amp;$A89))</f>
        <v>16</v>
      </c>
      <c r="BB89" s="3">
        <f>-IF(RTD("tos.rtd",,BB$83,"."&amp;$B$82&amp;$AS$82&amp;"P"&amp;$A89)="N/A",0,RTD("tos.rtd",,BB$83,"."&amp;$B$82&amp;$AS$82&amp;"P"&amp;$A89))</f>
        <v>0</v>
      </c>
      <c r="BC89" s="54">
        <f>IF(RTD("tos.rtd",,BC$83,"."&amp;$C$82&amp;$AU$82&amp;"C"&amp;$A89)="N/A",0,RTD("tos.rtd",,BC$83,"."&amp;$C$82&amp;$AU$82&amp;"C"&amp;$A89))</f>
        <v>533</v>
      </c>
      <c r="BD89" s="3">
        <f>-IF(RTD("tos.rtd",,BD$83,"."&amp;$C$82&amp;$AU$82&amp;"P"&amp;$A89)="N/A",0,RTD("tos.rtd",,BD$83,"."&amp;$C$82&amp;$AU$82&amp;"P"&amp;$A89))</f>
        <v>-32</v>
      </c>
      <c r="BE89" s="54">
        <f>IF(RTD("tos.rtd",,BE$83,"."&amp;$D$82&amp;$AW$82&amp;"C"&amp;$A89)="N/A",0,RTD("tos.rtd",,BE$83,"."&amp;$D$82&amp;$AW$82&amp;"C"&amp;$A89))</f>
        <v>35</v>
      </c>
      <c r="BF89" s="3">
        <f>-IF(RTD("tos.rtd",,BF$83,"."&amp;$D$82&amp;$AW$82&amp;"P"&amp;$A89)="N/A",0,RTD("tos.rtd",,BF$83,"."&amp;$D$82&amp;$AW$82&amp;"P"&amp;$A89))</f>
        <v>0</v>
      </c>
      <c r="BG89" s="3">
        <f ca="1">+Hoja2!Y90</f>
        <v>408</v>
      </c>
      <c r="BH89" s="55">
        <f t="shared" ca="1" si="489"/>
        <v>960</v>
      </c>
      <c r="BI89" s="32" t="str">
        <f t="shared" ca="1" si="507"/>
        <v/>
      </c>
      <c r="BJ89" s="3">
        <f ca="1">IF($BP$1=1,DX89,IF(RTD("tos.rtd",,BJ$83,"."&amp;$B$82&amp;$AS$82&amp;"C"&amp;$A89)="N/A",0,RTD("tos.rtd",,BJ$83,"."&amp;$B$82&amp;$AS$82&amp;"C"&amp;$A89)))</f>
        <v>6.240001797457827E-4</v>
      </c>
      <c r="BK89" s="3">
        <f ca="1">IF($BP$1=1,DY89,-IF(RTD("tos.rtd",,BK$83,"."&amp;$B$82&amp;$AS$82&amp;"P"&amp;$A89)="N/A",0,RTD("tos.rtd",,BK$83,"."&amp;$B$82&amp;$AS$82&amp;"P"&amp;$A89)))</f>
        <v>-5.2272046753093937E-36</v>
      </c>
      <c r="BL89" s="3">
        <f ca="1">IF($BP$1=1,DZ89,IF(RTD("tos.rtd",,BL$83,"."&amp;$C$82&amp;$AU$82&amp;"C"&amp;$A89)="N/A",0,RTD("tos.rtd",,BL$83,"."&amp;$C$82&amp;$AU$82&amp;"C"&amp;$A89)))</f>
        <v>6.7722239611304373E-4</v>
      </c>
      <c r="BM89" s="3">
        <f ca="1">IF($BP$1=1,EA89,-IF(RTD("tos.rtd",,BM$83,"."&amp;$C$82&amp;$AU$82&amp;"P"&amp;$A89)="N/A",0,RTD("tos.rtd",,BM$83,"."&amp;$C$82&amp;$AU$82&amp;"P"&amp;$A89)))</f>
        <v>-9.5257890624166671E-4</v>
      </c>
      <c r="BN89" s="3">
        <f ca="1">IF($BP$1=1,EB89,IF(RTD("tos.rtd",,BN$83,"."&amp;$D$82&amp;$AW$82&amp;"C"&amp;$A89)="N/A",0,RTD("tos.rtd",,BN$83,"."&amp;$D$82&amp;$AW$82&amp;"C"&amp;$A89)))</f>
        <v>4.252704829185373E-4</v>
      </c>
      <c r="BO89" s="3">
        <f ca="1">IF($BP$1=1,EC89,-IF(RTD("tos.rtd",,BO$83,"."&amp;$D$82&amp;$AW$82&amp;"P"&amp;$A89)="N/A",0,RTD("tos.rtd",,BO$83,"."&amp;$D$82&amp;$AW$82&amp;"P"&amp;$A89)))</f>
        <v>-6.3394571454985084E-4</v>
      </c>
      <c r="BQ89" s="3">
        <f t="shared" ca="1" si="452"/>
        <v>16638.386779058794</v>
      </c>
      <c r="BR89" s="3" t="str">
        <f t="shared" ca="1" si="490"/>
        <v/>
      </c>
      <c r="BS89" s="3">
        <f t="shared" ca="1" si="453"/>
        <v>125974.56767357886</v>
      </c>
      <c r="BT89" s="3" t="str">
        <f t="shared" ca="1" si="490"/>
        <v/>
      </c>
      <c r="BU89" s="3">
        <f t="shared" ca="1" si="454"/>
        <v>10102.863342120565</v>
      </c>
      <c r="BV89" s="3" t="str">
        <f t="shared" ca="1" si="490"/>
        <v/>
      </c>
      <c r="BX89" s="3">
        <f t="shared" ca="1" si="455"/>
        <v>2314.9059866516582</v>
      </c>
      <c r="BY89" s="3" t="str">
        <f t="shared" ca="1" si="504"/>
        <v/>
      </c>
      <c r="BZ89" s="3">
        <f t="shared" ca="1" si="456"/>
        <v>76624.899184597525</v>
      </c>
      <c r="CA89" s="3" t="str">
        <f t="shared" ca="1" si="504"/>
        <v/>
      </c>
      <c r="CB89" s="3">
        <f t="shared" ca="1" si="457"/>
        <v>3451.1349774310306</v>
      </c>
      <c r="CC89" s="3" t="str">
        <f t="shared" ca="1" si="504"/>
        <v/>
      </c>
      <c r="CD89" s="3">
        <f>IF(RTD("tos.rtd",,CD$83,"."&amp;$B$82&amp;$AS$82&amp;"C"&amp;$A89)="N/A",0,RTD("tos.rtd",,CD$83,"."&amp;$B$82&amp;$AS$82&amp;"C"&amp;$A89))</f>
        <v>0</v>
      </c>
      <c r="CE89" s="3">
        <f>-IF(RTD("tos.rtd",,CE$83,"."&amp;$B$82&amp;$AS$82&amp;"P"&amp;$A89)="N/A",0,RTD("tos.rtd",,CE$83,"."&amp;$B$82&amp;$AS$82&amp;"P"&amp;$A89))</f>
        <v>1</v>
      </c>
      <c r="CF89" s="3">
        <f>IF(RTD("tos.rtd",,CF$83,"."&amp;$C$82&amp;$AU$82&amp;"C"&amp;$A89)="N/A",0,RTD("tos.rtd",,CF$83,"."&amp;$C$82&amp;$AU$82&amp;"C"&amp;$A89))</f>
        <v>0.02</v>
      </c>
      <c r="CG89" s="3">
        <f>-IF(RTD("tos.rtd",,CG$83,"."&amp;$C$82&amp;$AU$82&amp;"P"&amp;$A89)="N/A",0,RTD("tos.rtd",,CG$83,"."&amp;$C$82&amp;$AU$82&amp;"P"&amp;$A89))</f>
        <v>0.95</v>
      </c>
      <c r="CH89" s="3">
        <f>IF(RTD("tos.rtd",,CH$83,"."&amp;$D$82&amp;$AW$82&amp;"C"&amp;$A89)="N/A",0,RTD("tos.rtd",,CH$83,"."&amp;$D$82&amp;$AW$82&amp;"C"&amp;$A89))</f>
        <v>0.1</v>
      </c>
      <c r="CI89" s="3">
        <f>-IF(RTD("tos.rtd",,CI$83,"."&amp;$D$82&amp;$AW$82&amp;"P"&amp;$A89)="N/A",0,RTD("tos.rtd",,CI$83,"."&amp;$D$82&amp;$AW$82&amp;"P"&amp;$A89))</f>
        <v>0.87</v>
      </c>
      <c r="CK89" s="3">
        <f t="shared" si="491"/>
        <v>0</v>
      </c>
      <c r="CL89" s="3"/>
      <c r="CM89" s="3">
        <f t="shared" si="492"/>
        <v>-8536</v>
      </c>
      <c r="CN89" s="3"/>
      <c r="CO89" s="3">
        <f t="shared" si="493"/>
        <v>-6401</v>
      </c>
      <c r="CP89" s="3">
        <f t="shared" si="458"/>
        <v>-14937</v>
      </c>
      <c r="CQ89" s="3">
        <f t="shared" si="459"/>
        <v>16</v>
      </c>
      <c r="CR89" s="3"/>
      <c r="CS89" s="3">
        <f t="shared" si="460"/>
        <v>501</v>
      </c>
      <c r="CT89" s="3"/>
      <c r="CU89" s="3">
        <f t="shared" si="461"/>
        <v>35</v>
      </c>
      <c r="CV89" s="3"/>
      <c r="CW89" s="3">
        <f t="shared" ca="1" si="494"/>
        <v>152715.81779475822</v>
      </c>
      <c r="CY89" s="3">
        <f t="shared" ca="1" si="463"/>
        <v>82390.940148680224</v>
      </c>
      <c r="CZ89" s="70" t="str">
        <f t="shared" ca="1" si="505"/>
        <v/>
      </c>
      <c r="DA89" s="3">
        <f>IF(RTD("tos.rtd",,DA$83,"."&amp;$B$82&amp;$AS$82&amp;"C"&amp;$A89)="N/A",0,RTD("tos.rtd",,DA$83,"."&amp;$B$82&amp;$AS$82&amp;"C"&amp;$A89))</f>
        <v>0.03</v>
      </c>
      <c r="DB89" s="3">
        <f>IF(RTD("tos.rtd",,DB$83,"."&amp;$B$82&amp;$AS$82&amp;"P"&amp;$A89)="N/A",0,RTD("tos.rtd",,DB$83,"."&amp;$B$82&amp;$AS$82&amp;"P"&amp;$A89))</f>
        <v>0</v>
      </c>
      <c r="DC89" s="3">
        <f>IF(RTD("tos.rtd",,DC$83,"."&amp;$B$82&amp;$AS$82&amp;"C"&amp;$A89)="N/A",0,RTD("tos.rtd",,DC$83,"."&amp;$B$82&amp;$AS$82&amp;"C"&amp;$A89))</f>
        <v>0.05</v>
      </c>
      <c r="DD89" s="3">
        <f>IF(RTD("tos.rtd",,DD$83,"."&amp;$B$82&amp;$AS$82&amp;"P"&amp;$A89)="N/A",0,RTD("tos.rtd",,DD$83,"."&amp;$B$82&amp;$AS$82&amp;"P"&amp;$A89))</f>
        <v>236.7</v>
      </c>
      <c r="DE89" s="3">
        <f>IF(RTD("tos.rtd",,DE$83,"."&amp;$B$82&amp;$AS$82&amp;"C"&amp;$A89)="N/A",0,RTD("tos.rtd",,DE$83,"."&amp;$B$82&amp;$AS$82&amp;"C"&amp;$A89))</f>
        <v>0</v>
      </c>
      <c r="DF89" s="3">
        <f>IF(RTD("tos.rtd",,DF$83,"."&amp;$B$82&amp;$AS$82&amp;"P"&amp;$A89)="N/A",0,RTD("tos.rtd",,DF$83,"."&amp;$B$82&amp;$AS$82&amp;"P"&amp;$A89))</f>
        <v>208.7</v>
      </c>
      <c r="DG89" s="86">
        <f t="shared" si="495"/>
        <v>229.25</v>
      </c>
      <c r="DH89" s="3">
        <f t="shared" si="464"/>
        <v>0</v>
      </c>
      <c r="DI89" s="3">
        <f t="shared" si="465"/>
        <v>0</v>
      </c>
      <c r="DJ89" s="3">
        <f t="shared" si="466"/>
        <v>0</v>
      </c>
      <c r="DK89" s="3">
        <f t="shared" si="467"/>
        <v>0</v>
      </c>
      <c r="DL89" s="3">
        <f t="shared" si="468"/>
        <v>0</v>
      </c>
      <c r="DM89" s="3">
        <f t="shared" si="469"/>
        <v>0</v>
      </c>
      <c r="DN89" s="64" t="str">
        <f t="shared" si="470"/>
        <v>UNKNOWN</v>
      </c>
      <c r="DO89" s="64" t="str">
        <f t="shared" si="471"/>
        <v>UNKNOWN</v>
      </c>
      <c r="DP89" s="3">
        <f t="shared" si="472"/>
        <v>0</v>
      </c>
      <c r="DQ89" s="3">
        <f t="shared" si="473"/>
        <v>0</v>
      </c>
      <c r="DR89" s="3">
        <f t="shared" ca="1" si="474"/>
        <v>0</v>
      </c>
      <c r="DS89" s="3">
        <f t="shared" si="475"/>
        <v>0</v>
      </c>
      <c r="DT89" s="3">
        <f t="shared" si="496"/>
        <v>0</v>
      </c>
      <c r="DU89" s="3">
        <f t="shared" si="497"/>
        <v>0</v>
      </c>
      <c r="DV89" s="3">
        <f t="shared" si="498"/>
        <v>1</v>
      </c>
      <c r="DW89" s="3">
        <f t="shared" si="499"/>
        <v>0</v>
      </c>
      <c r="DX89" s="3">
        <f t="shared" ca="1" si="506"/>
        <v>6.240001797457827E-4</v>
      </c>
      <c r="DY89" s="3">
        <f t="shared" ca="1" si="476"/>
        <v>-5.2272046753093937E-36</v>
      </c>
      <c r="DZ89" s="3">
        <f t="shared" ca="1" si="500"/>
        <v>6.7722239611304373E-4</v>
      </c>
      <c r="EA89" s="3">
        <f t="shared" ca="1" si="501"/>
        <v>-9.5257890624166671E-4</v>
      </c>
      <c r="EB89" s="3">
        <f t="shared" ca="1" si="477"/>
        <v>4.252704829185373E-4</v>
      </c>
      <c r="EC89" s="3">
        <f t="shared" ca="1" si="478"/>
        <v>-6.3394571454985084E-4</v>
      </c>
      <c r="EE89" s="59">
        <f t="shared" si="479"/>
        <v>1.7033</v>
      </c>
      <c r="EF89" s="59">
        <f t="shared" si="480"/>
        <v>0.25</v>
      </c>
      <c r="EG89" s="59">
        <f t="shared" si="481"/>
        <v>0.2089</v>
      </c>
      <c r="EH89" s="59">
        <f t="shared" si="482"/>
        <v>0.26119999999999999</v>
      </c>
      <c r="EI89" s="59">
        <f t="shared" si="483"/>
        <v>0.1762</v>
      </c>
      <c r="EJ89" s="59">
        <f t="shared" si="484"/>
        <v>0.20280000000000001</v>
      </c>
      <c r="EL89" s="3" t="str">
        <f>RTD("tos.rtd",,EL$83,"."&amp;$B$82&amp;$AS$82&amp;"C"&amp;$A89)</f>
        <v>170.33%</v>
      </c>
      <c r="EM89" s="3" t="str">
        <f>RTD("tos.rtd",,EM$83,"."&amp;$B$82&amp;$AS$82&amp;"P"&amp;$A89)</f>
        <v>--</v>
      </c>
      <c r="EN89" s="3" t="str">
        <f>RTD("tos.rtd",,EN$83,"."&amp;$C$82&amp;$AU$82&amp;"C"&amp;$A89)</f>
        <v>20.89%</v>
      </c>
      <c r="EO89" s="3" t="str">
        <f>RTD("tos.rtd",,EO$83,"."&amp;$C$82&amp;$AU$82&amp;"P"&amp;$A89)</f>
        <v>26.12%</v>
      </c>
      <c r="EP89" s="3" t="str">
        <f>RTD("tos.rtd",,EP$83,"."&amp;$D$82&amp;$AW$82&amp;"C"&amp;$A89)</f>
        <v>17.62%</v>
      </c>
      <c r="EQ89" s="3" t="str">
        <f>RTD("tos.rtd",,EQ$83,"."&amp;$D$82&amp;$AW$82&amp;"P"&amp;$A89)</f>
        <v>20.28%</v>
      </c>
      <c r="ES89" s="63" t="str">
        <f t="shared" si="485"/>
        <v>5830,01.00</v>
      </c>
      <c r="ET89" s="64" t="str">
        <f t="shared" ca="1" si="486"/>
        <v>5830,82.39</v>
      </c>
      <c r="EU89" s="67">
        <v>562.17999999999995</v>
      </c>
      <c r="EV89" s="67" t="s">
        <v>731</v>
      </c>
      <c r="EW89" s="67">
        <v>483.64</v>
      </c>
      <c r="EX89" s="67" t="s">
        <v>732</v>
      </c>
      <c r="EY89" s="67">
        <v>5635</v>
      </c>
      <c r="EZ89" s="67" t="s">
        <v>733</v>
      </c>
      <c r="FA89" s="67">
        <v>19864.25</v>
      </c>
      <c r="FB89" s="67" t="s">
        <v>734</v>
      </c>
      <c r="FC89" s="67" t="s">
        <v>735</v>
      </c>
      <c r="FD89" s="67" t="s">
        <v>736</v>
      </c>
      <c r="FE89" s="68" t="s">
        <v>737</v>
      </c>
      <c r="FF89" s="68" t="s">
        <v>738</v>
      </c>
    </row>
    <row r="90" spans="1:162" s="63" customFormat="1" ht="12" customHeight="1" thickBot="1" x14ac:dyDescent="0.25">
      <c r="A90" s="2">
        <f t="shared" si="502"/>
        <v>5820</v>
      </c>
      <c r="B90" s="3">
        <f t="shared" si="447"/>
        <v>576</v>
      </c>
      <c r="C90" s="3">
        <f t="shared" si="448"/>
        <v>490</v>
      </c>
      <c r="D90" s="3">
        <f t="shared" si="449"/>
        <v>861</v>
      </c>
      <c r="E90" s="3">
        <f t="shared" si="450"/>
        <v>1927</v>
      </c>
      <c r="F90" s="4">
        <f t="shared" si="503"/>
        <v>5844.939517028969</v>
      </c>
      <c r="G90" s="4">
        <f t="shared" si="487"/>
        <v>580.67508815783594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>
        <v>11</v>
      </c>
      <c r="AN90" s="20">
        <v>0</v>
      </c>
      <c r="AO90" s="20">
        <v>5820</v>
      </c>
      <c r="AP90" s="20">
        <v>41</v>
      </c>
      <c r="AQ90" s="20">
        <v>-12</v>
      </c>
      <c r="AR90" s="20"/>
      <c r="AS90" s="54">
        <f>IF(RTD("tos.rtd",,AS$83,"."&amp;$B$82&amp;$AS$82&amp;"C"&amp;$A90)="N/A",0,RTD("tos.rtd",,AS$83,"."&amp;$B$82&amp;$AS$82&amp;"C"&amp;$A90))</f>
        <v>566</v>
      </c>
      <c r="AT90" s="3">
        <f>-IF(RTD("tos.rtd",,AT$83,"."&amp;$B$82&amp;$AS$82&amp;"P"&amp;$A90)="N/A",0,RTD("tos.rtd",,AT$83,"."&amp;$B$82&amp;$AS$82&amp;"P"&amp;$A90))</f>
        <v>-10</v>
      </c>
      <c r="AU90" s="54">
        <f>IF(RTD("tos.rtd",,AU$83,"."&amp;$C$82&amp;$AU$82&amp;"C"&amp;$A90)="N/A",0,RTD("tos.rtd",,AU$83,"."&amp;$C$82&amp;$AU$82&amp;"C"&amp;$A90))</f>
        <v>477</v>
      </c>
      <c r="AV90" s="3">
        <f>-IF(RTD("tos.rtd",,AV$83,"."&amp;$C$82&amp;$AU$82&amp;"P"&amp;$A90)="N/A",0,RTD("tos.rtd",,AV$83,"."&amp;$C$82&amp;$AU$82&amp;"P"&amp;$A90))</f>
        <v>-13</v>
      </c>
      <c r="AW90" s="54">
        <f>IF(RTD("tos.rtd",,AW$83,"."&amp;$D$82&amp;$AW$82&amp;"C"&amp;$A90)="N/A",0,RTD("tos.rtd",,AW$83,"."&amp;$D$82&amp;$AW$82&amp;"C"&amp;$A90))</f>
        <v>648</v>
      </c>
      <c r="AX90" s="3">
        <f>-IF(RTD("tos.rtd",,AX$83,"."&amp;$D$82&amp;$AW$82&amp;"P"&amp;$A90)="N/A",0,RTD("tos.rtd",,AX$83,"."&amp;$D$82&amp;$AW$82&amp;"P"&amp;$A90))</f>
        <v>-213</v>
      </c>
      <c r="AY90" s="79">
        <f t="shared" si="488"/>
        <v>1455</v>
      </c>
      <c r="AZ90" s="8">
        <f t="shared" si="451"/>
        <v>5820</v>
      </c>
      <c r="BA90" s="54">
        <f>IF(RTD("tos.rtd",,BA$83,"."&amp;$B$82&amp;$AS$82&amp;"C"&amp;$A90)="N/A",0,RTD("tos.rtd",,BA$83,"."&amp;$B$82&amp;$AS$82&amp;"C"&amp;$A90))</f>
        <v>41</v>
      </c>
      <c r="BB90" s="3">
        <f>-IF(RTD("tos.rtd",,BB$83,"."&amp;$B$82&amp;$AS$82&amp;"P"&amp;$A90)="N/A",0,RTD("tos.rtd",,BB$83,"."&amp;$B$82&amp;$AS$82&amp;"P"&amp;$A90))</f>
        <v>-12</v>
      </c>
      <c r="BC90" s="54">
        <f>IF(RTD("tos.rtd",,BC$83,"."&amp;$C$82&amp;$AU$82&amp;"C"&amp;$A90)="N/A",0,RTD("tos.rtd",,BC$83,"."&amp;$C$82&amp;$AU$82&amp;"C"&amp;$A90))</f>
        <v>448</v>
      </c>
      <c r="BD90" s="3">
        <f>-IF(RTD("tos.rtd",,BD$83,"."&amp;$C$82&amp;$AU$82&amp;"P"&amp;$A90)="N/A",0,RTD("tos.rtd",,BD$83,"."&amp;$C$82&amp;$AU$82&amp;"P"&amp;$A90))</f>
        <v>-5</v>
      </c>
      <c r="BE90" s="54">
        <f>IF(RTD("tos.rtd",,BE$83,"."&amp;$D$82&amp;$AW$82&amp;"C"&amp;$A90)="N/A",0,RTD("tos.rtd",,BE$83,"."&amp;$D$82&amp;$AW$82&amp;"C"&amp;$A90))</f>
        <v>96</v>
      </c>
      <c r="BF90" s="3">
        <f>-IF(RTD("tos.rtd",,BF$83,"."&amp;$D$82&amp;$AW$82&amp;"P"&amp;$A90)="N/A",0,RTD("tos.rtd",,BF$83,"."&amp;$D$82&amp;$AW$82&amp;"P"&amp;$A90))</f>
        <v>0</v>
      </c>
      <c r="BG90" s="3">
        <f ca="1">+Hoja2!Y91</f>
        <v>1916</v>
      </c>
      <c r="BH90" s="55">
        <f t="shared" ca="1" si="489"/>
        <v>2484</v>
      </c>
      <c r="BI90" s="32" t="str">
        <f t="shared" ca="1" si="507"/>
        <v/>
      </c>
      <c r="BJ90" s="3">
        <f ca="1">IF($BP$1=1,DX90,IF(RTD("tos.rtd",,BJ$83,"."&amp;$B$82&amp;$AS$82&amp;"C"&amp;$A90)="N/A",0,RTD("tos.rtd",,BJ$83,"."&amp;$B$82&amp;$AS$82&amp;"C"&amp;$A90)))</f>
        <v>6.5535567731011993E-4</v>
      </c>
      <c r="BK90" s="3">
        <f ca="1">IF($BP$1=1,DY90,-IF(RTD("tos.rtd",,BK$83,"."&amp;$B$82&amp;$AS$82&amp;"P"&amp;$A90)="N/A",0,RTD("tos.rtd",,BK$83,"."&amp;$B$82&amp;$AS$82&amp;"P"&amp;$A90)))</f>
        <v>-3.4317172242709385E-33</v>
      </c>
      <c r="BL90" s="3">
        <f ca="1">IF($BP$1=1,DZ90,IF(RTD("tos.rtd",,BL$83,"."&amp;$C$82&amp;$AU$82&amp;"C"&amp;$A90)="N/A",0,RTD("tos.rtd",,BL$83,"."&amp;$C$82&amp;$AU$82&amp;"C"&amp;$A90)))</f>
        <v>7.671842034408002E-4</v>
      </c>
      <c r="BM90" s="3">
        <f ca="1">IF($BP$1=1,EA90,-IF(RTD("tos.rtd",,BM$83,"."&amp;$C$82&amp;$AU$82&amp;"P"&amp;$A90)="N/A",0,RTD("tos.rtd",,BM$83,"."&amp;$C$82&amp;$AU$82&amp;"P"&amp;$A90)))</f>
        <v>-1.0192149418145409E-3</v>
      </c>
      <c r="BN90" s="3">
        <f ca="1">IF($BP$1=1,EB90,IF(RTD("tos.rtd",,BN$83,"."&amp;$D$82&amp;$AW$82&amp;"C"&amp;$A90)="N/A",0,RTD("tos.rtd",,BN$83,"."&amp;$D$82&amp;$AW$82&amp;"C"&amp;$A90)))</f>
        <v>5.1738316839258921E-4</v>
      </c>
      <c r="BO90" s="3">
        <f ca="1">IF($BP$1=1,EC90,-IF(RTD("tos.rtd",,BO$83,"."&amp;$D$82&amp;$AW$82&amp;"P"&amp;$A90)="N/A",0,RTD("tos.rtd",,BO$83,"."&amp;$D$82&amp;$AW$82&amp;"P"&amp;$A90)))</f>
        <v>-7.2408453081156988E-4</v>
      </c>
      <c r="BQ90" s="3">
        <f t="shared" ca="1" si="452"/>
        <v>86004.694569732092</v>
      </c>
      <c r="BR90" s="3" t="str">
        <f t="shared" ca="1" si="490"/>
        <v/>
      </c>
      <c r="BS90" s="3">
        <f t="shared" ca="1" si="453"/>
        <v>81776.875548804106</v>
      </c>
      <c r="BT90" s="3" t="str">
        <f t="shared" ca="1" si="490"/>
        <v/>
      </c>
      <c r="BU90" s="3">
        <f t="shared" ca="1" si="454"/>
        <v>41974.883462744649</v>
      </c>
      <c r="BV90" s="3" t="str">
        <f t="shared" ca="1" si="490"/>
        <v/>
      </c>
      <c r="BX90" s="3">
        <f t="shared" ca="1" si="455"/>
        <v>6230.0220448039154</v>
      </c>
      <c r="BY90" s="3" t="str">
        <f t="shared" ca="1" si="504"/>
        <v/>
      </c>
      <c r="BZ90" s="3">
        <f t="shared" ca="1" si="456"/>
        <v>78508.8751186757</v>
      </c>
      <c r="CA90" s="3" t="str">
        <f t="shared" ca="1" si="504"/>
        <v/>
      </c>
      <c r="CB90" s="3">
        <f t="shared" ca="1" si="457"/>
        <v>11516.279316388152</v>
      </c>
      <c r="CC90" s="3" t="str">
        <f t="shared" ca="1" si="504"/>
        <v/>
      </c>
      <c r="CD90" s="3">
        <f>IF(RTD("tos.rtd",,CD$83,"."&amp;$B$82&amp;$AS$82&amp;"C"&amp;$A90)="N/A",0,RTD("tos.rtd",,CD$83,"."&amp;$B$82&amp;$AS$82&amp;"C"&amp;$A90))</f>
        <v>0</v>
      </c>
      <c r="CE90" s="3">
        <f>-IF(RTD("tos.rtd",,CE$83,"."&amp;$B$82&amp;$AS$82&amp;"P"&amp;$A90)="N/A",0,RTD("tos.rtd",,CE$83,"."&amp;$B$82&amp;$AS$82&amp;"P"&amp;$A90))</f>
        <v>1</v>
      </c>
      <c r="CF90" s="3">
        <f>IF(RTD("tos.rtd",,CF$83,"."&amp;$C$82&amp;$AU$82&amp;"C"&amp;$A90)="N/A",0,RTD("tos.rtd",,CF$83,"."&amp;$C$82&amp;$AU$82&amp;"C"&amp;$A90))</f>
        <v>0.03</v>
      </c>
      <c r="CG90" s="3">
        <f>-IF(RTD("tos.rtd",,CG$83,"."&amp;$C$82&amp;$AU$82&amp;"P"&amp;$A90)="N/A",0,RTD("tos.rtd",,CG$83,"."&amp;$C$82&amp;$AU$82&amp;"P"&amp;$A90))</f>
        <v>0.94</v>
      </c>
      <c r="CH90" s="3">
        <f>IF(RTD("tos.rtd",,CH$83,"."&amp;$D$82&amp;$AW$82&amp;"C"&amp;$A90)="N/A",0,RTD("tos.rtd",,CH$83,"."&amp;$D$82&amp;$AW$82&amp;"C"&amp;$A90))</f>
        <v>0.11</v>
      </c>
      <c r="CI90" s="3">
        <f>-IF(RTD("tos.rtd",,CI$83,"."&amp;$D$82&amp;$AW$82&amp;"P"&amp;$A90)="N/A",0,RTD("tos.rtd",,CI$83,"."&amp;$D$82&amp;$AW$82&amp;"P"&amp;$A90))</f>
        <v>0.86</v>
      </c>
      <c r="CK90" s="3">
        <f t="shared" si="491"/>
        <v>-1000</v>
      </c>
      <c r="CL90" s="3"/>
      <c r="CM90" s="3">
        <f t="shared" si="492"/>
        <v>208.99999999999977</v>
      </c>
      <c r="CN90" s="3"/>
      <c r="CO90" s="3">
        <f t="shared" si="493"/>
        <v>-11190</v>
      </c>
      <c r="CP90" s="3">
        <f t="shared" si="458"/>
        <v>-11981</v>
      </c>
      <c r="CQ90" s="3">
        <f t="shared" si="459"/>
        <v>29</v>
      </c>
      <c r="CR90" s="3"/>
      <c r="CS90" s="3">
        <f t="shared" si="460"/>
        <v>443</v>
      </c>
      <c r="CT90" s="3"/>
      <c r="CU90" s="3">
        <f t="shared" si="461"/>
        <v>96</v>
      </c>
      <c r="CV90" s="3"/>
      <c r="CW90" s="3">
        <f t="shared" ca="1" si="494"/>
        <v>209756.45358128083</v>
      </c>
      <c r="CY90" s="3">
        <f t="shared" ca="1" si="463"/>
        <v>96255.176479867776</v>
      </c>
      <c r="CZ90" s="70" t="str">
        <f t="shared" ca="1" si="505"/>
        <v/>
      </c>
      <c r="DA90" s="3">
        <f>IF(RTD("tos.rtd",,DA$83,"."&amp;$B$82&amp;$AS$82&amp;"C"&amp;$A90)="N/A",0,RTD("tos.rtd",,DA$83,"."&amp;$B$82&amp;$AS$82&amp;"C"&amp;$A90))</f>
        <v>0.03</v>
      </c>
      <c r="DB90" s="3">
        <f>IF(RTD("tos.rtd",,DB$83,"."&amp;$B$82&amp;$AS$82&amp;"P"&amp;$A90)="N/A",0,RTD("tos.rtd",,DB$83,"."&amp;$B$82&amp;$AS$82&amp;"P"&amp;$A90))</f>
        <v>201.18</v>
      </c>
      <c r="DC90" s="3">
        <f>IF(RTD("tos.rtd",,DC$83,"."&amp;$B$82&amp;$AS$82&amp;"C"&amp;$A90)="N/A",0,RTD("tos.rtd",,DC$83,"."&amp;$B$82&amp;$AS$82&amp;"C"&amp;$A90))</f>
        <v>0.05</v>
      </c>
      <c r="DD90" s="3">
        <f>IF(RTD("tos.rtd",,DD$83,"."&amp;$B$82&amp;$AS$82&amp;"P"&amp;$A90)="N/A",0,RTD("tos.rtd",,DD$83,"."&amp;$B$82&amp;$AS$82&amp;"P"&amp;$A90))</f>
        <v>226.7</v>
      </c>
      <c r="DE90" s="3">
        <f>IF(RTD("tos.rtd",,DE$83,"."&amp;$B$82&amp;$AS$82&amp;"C"&amp;$A90)="N/A",0,RTD("tos.rtd",,DE$83,"."&amp;$B$82&amp;$AS$82&amp;"C"&amp;$A90))</f>
        <v>0</v>
      </c>
      <c r="DF90" s="3">
        <f>IF(RTD("tos.rtd",,DF$83,"."&amp;$B$82&amp;$AS$82&amp;"P"&amp;$A90)="N/A",0,RTD("tos.rtd",,DF$83,"."&amp;$B$82&amp;$AS$82&amp;"P"&amp;$A90))</f>
        <v>198.7</v>
      </c>
      <c r="DG90" s="86">
        <f t="shared" si="495"/>
        <v>219.25</v>
      </c>
      <c r="DH90" s="3">
        <f t="shared" si="464"/>
        <v>0</v>
      </c>
      <c r="DI90" s="3">
        <f t="shared" si="465"/>
        <v>0</v>
      </c>
      <c r="DJ90" s="3">
        <f t="shared" si="466"/>
        <v>0</v>
      </c>
      <c r="DK90" s="3">
        <f t="shared" si="467"/>
        <v>0</v>
      </c>
      <c r="DL90" s="3">
        <f t="shared" si="468"/>
        <v>0</v>
      </c>
      <c r="DM90" s="3">
        <f t="shared" si="469"/>
        <v>0</v>
      </c>
      <c r="DN90" s="64" t="str">
        <f t="shared" si="470"/>
        <v>UNKNOWN</v>
      </c>
      <c r="DO90" s="64" t="str">
        <f t="shared" si="471"/>
        <v>UNKNOWN</v>
      </c>
      <c r="DP90" s="3">
        <f t="shared" si="472"/>
        <v>0</v>
      </c>
      <c r="DQ90" s="3">
        <f t="shared" si="473"/>
        <v>0</v>
      </c>
      <c r="DR90" s="3">
        <f t="shared" ca="1" si="474"/>
        <v>0</v>
      </c>
      <c r="DS90" s="3">
        <f t="shared" si="475"/>
        <v>0</v>
      </c>
      <c r="DT90" s="3">
        <f t="shared" si="496"/>
        <v>0</v>
      </c>
      <c r="DU90" s="3">
        <f t="shared" si="497"/>
        <v>0</v>
      </c>
      <c r="DV90" s="3">
        <f t="shared" si="498"/>
        <v>11</v>
      </c>
      <c r="DW90" s="3">
        <f t="shared" si="499"/>
        <v>0</v>
      </c>
      <c r="DX90" s="3">
        <f t="shared" ca="1" si="506"/>
        <v>6.5535567731011993E-4</v>
      </c>
      <c r="DY90" s="3">
        <f t="shared" ca="1" si="476"/>
        <v>-3.4317172242709385E-33</v>
      </c>
      <c r="DZ90" s="3">
        <f t="shared" ca="1" si="500"/>
        <v>7.671842034408002E-4</v>
      </c>
      <c r="EA90" s="3">
        <f t="shared" ca="1" si="501"/>
        <v>-1.0192149418145409E-3</v>
      </c>
      <c r="EB90" s="3">
        <f t="shared" ca="1" si="477"/>
        <v>5.1738316839258921E-4</v>
      </c>
      <c r="EC90" s="3">
        <f t="shared" ca="1" si="478"/>
        <v>-7.2408453081156988E-4</v>
      </c>
      <c r="EE90" s="59">
        <f t="shared" si="479"/>
        <v>1.6347</v>
      </c>
      <c r="EF90" s="59">
        <f t="shared" si="480"/>
        <v>0.25</v>
      </c>
      <c r="EG90" s="59">
        <f t="shared" si="481"/>
        <v>0.20810000000000001</v>
      </c>
      <c r="EH90" s="59">
        <f t="shared" si="482"/>
        <v>0.25629999999999997</v>
      </c>
      <c r="EI90" s="59">
        <f t="shared" si="483"/>
        <v>0.17680000000000001</v>
      </c>
      <c r="EJ90" s="59">
        <f t="shared" si="484"/>
        <v>0.2021</v>
      </c>
      <c r="EL90" s="3" t="str">
        <f>RTD("tos.rtd",,EL$83,"."&amp;$B$82&amp;$AS$82&amp;"C"&amp;$A90)</f>
        <v>163.47%</v>
      </c>
      <c r="EM90" s="3" t="str">
        <f>RTD("tos.rtd",,EM$83,"."&amp;$B$82&amp;$AS$82&amp;"P"&amp;$A90)</f>
        <v>--</v>
      </c>
      <c r="EN90" s="3" t="str">
        <f>RTD("tos.rtd",,EN$83,"."&amp;$C$82&amp;$AU$82&amp;"C"&amp;$A90)</f>
        <v>20.81%</v>
      </c>
      <c r="EO90" s="3" t="str">
        <f>RTD("tos.rtd",,EO$83,"."&amp;$C$82&amp;$AU$82&amp;"P"&amp;$A90)</f>
        <v>25.63%</v>
      </c>
      <c r="EP90" s="3" t="str">
        <f>RTD("tos.rtd",,EP$83,"."&amp;$D$82&amp;$AW$82&amp;"C"&amp;$A90)</f>
        <v>17.68%</v>
      </c>
      <c r="EQ90" s="3" t="str">
        <f>RTD("tos.rtd",,EQ$83,"."&amp;$D$82&amp;$AW$82&amp;"P"&amp;$A90)</f>
        <v>20.21%</v>
      </c>
      <c r="ES90" s="63" t="str">
        <f t="shared" si="485"/>
        <v>5820,11.00</v>
      </c>
      <c r="ET90" s="64" t="str">
        <f t="shared" ca="1" si="486"/>
        <v>5820,96.26</v>
      </c>
      <c r="EU90" s="67">
        <v>562.17999999999995</v>
      </c>
      <c r="EV90" s="67" t="s">
        <v>739</v>
      </c>
      <c r="EW90" s="67">
        <v>483.58</v>
      </c>
      <c r="EX90" s="67" t="s">
        <v>740</v>
      </c>
      <c r="EY90" s="67">
        <v>5635</v>
      </c>
      <c r="EZ90" s="67" t="s">
        <v>741</v>
      </c>
      <c r="FA90" s="67">
        <v>19863.5</v>
      </c>
      <c r="FB90" s="67" t="s">
        <v>742</v>
      </c>
      <c r="FC90" s="67" t="s">
        <v>743</v>
      </c>
      <c r="FD90" s="67" t="s">
        <v>744</v>
      </c>
      <c r="FE90" s="68" t="s">
        <v>745</v>
      </c>
      <c r="FF90" s="68" t="s">
        <v>746</v>
      </c>
    </row>
    <row r="91" spans="1:162" s="63" customFormat="1" ht="12" customHeight="1" thickBot="1" x14ac:dyDescent="0.25">
      <c r="A91" s="2">
        <f t="shared" si="502"/>
        <v>5810</v>
      </c>
      <c r="B91" s="3">
        <f t="shared" si="447"/>
        <v>442</v>
      </c>
      <c r="C91" s="3">
        <f t="shared" si="448"/>
        <v>577</v>
      </c>
      <c r="D91" s="3">
        <f t="shared" si="449"/>
        <v>987</v>
      </c>
      <c r="E91" s="3">
        <f t="shared" si="450"/>
        <v>2006</v>
      </c>
      <c r="F91" s="4">
        <f t="shared" si="503"/>
        <v>5834.8966656251396</v>
      </c>
      <c r="G91" s="4">
        <f t="shared" si="487"/>
        <v>579.67736463866447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>
        <v>33</v>
      </c>
      <c r="AN91" s="20">
        <v>-4</v>
      </c>
      <c r="AO91" s="20">
        <v>5810</v>
      </c>
      <c r="AP91" s="20">
        <v>555</v>
      </c>
      <c r="AQ91" s="20">
        <v>-9</v>
      </c>
      <c r="AR91" s="20"/>
      <c r="AS91" s="54">
        <f>IF(RTD("tos.rtd",,AS$83,"."&amp;$B$82&amp;$AS$82&amp;"C"&amp;$A91)="N/A",0,RTD("tos.rtd",,AS$83,"."&amp;$B$82&amp;$AS$82&amp;"C"&amp;$A91))</f>
        <v>433</v>
      </c>
      <c r="AT91" s="3">
        <f>-IF(RTD("tos.rtd",,AT$83,"."&amp;$B$82&amp;$AS$82&amp;"P"&amp;$A91)="N/A",0,RTD("tos.rtd",,AT$83,"."&amp;$B$82&amp;$AS$82&amp;"P"&amp;$A91))</f>
        <v>-9</v>
      </c>
      <c r="AU91" s="54">
        <f>IF(RTD("tos.rtd",,AU$83,"."&amp;$C$82&amp;$AU$82&amp;"C"&amp;$A91)="N/A",0,RTD("tos.rtd",,AU$83,"."&amp;$C$82&amp;$AU$82&amp;"C"&amp;$A91))</f>
        <v>517</v>
      </c>
      <c r="AV91" s="3">
        <f>-IF(RTD("tos.rtd",,AV$83,"."&amp;$C$82&amp;$AU$82&amp;"P"&amp;$A91)="N/A",0,RTD("tos.rtd",,AV$83,"."&amp;$C$82&amp;$AU$82&amp;"P"&amp;$A91))</f>
        <v>-60</v>
      </c>
      <c r="AW91" s="54">
        <f>IF(RTD("tos.rtd",,AW$83,"."&amp;$D$82&amp;$AW$82&amp;"C"&amp;$A91)="N/A",0,RTD("tos.rtd",,AW$83,"."&amp;$D$82&amp;$AW$82&amp;"C"&amp;$A91))</f>
        <v>320</v>
      </c>
      <c r="AX91" s="3">
        <f>-IF(RTD("tos.rtd",,AX$83,"."&amp;$D$82&amp;$AW$82&amp;"P"&amp;$A91)="N/A",0,RTD("tos.rtd",,AX$83,"."&amp;$D$82&amp;$AW$82&amp;"P"&amp;$A91))</f>
        <v>-667</v>
      </c>
      <c r="AY91" s="79">
        <f t="shared" si="488"/>
        <v>534</v>
      </c>
      <c r="AZ91" s="8">
        <f t="shared" si="451"/>
        <v>5810</v>
      </c>
      <c r="BA91" s="54">
        <f>IF(RTD("tos.rtd",,BA$83,"."&amp;$B$82&amp;$AS$82&amp;"C"&amp;$A91)="N/A",0,RTD("tos.rtd",,BA$83,"."&amp;$B$82&amp;$AS$82&amp;"C"&amp;$A91))</f>
        <v>555</v>
      </c>
      <c r="BB91" s="3">
        <f>-IF(RTD("tos.rtd",,BB$83,"."&amp;$B$82&amp;$AS$82&amp;"P"&amp;$A91)="N/A",0,RTD("tos.rtd",,BB$83,"."&amp;$B$82&amp;$AS$82&amp;"P"&amp;$A91))</f>
        <v>-9</v>
      </c>
      <c r="BC91" s="54">
        <f>IF(RTD("tos.rtd",,BC$83,"."&amp;$C$82&amp;$AU$82&amp;"C"&amp;$A91)="N/A",0,RTD("tos.rtd",,BC$83,"."&amp;$C$82&amp;$AU$82&amp;"C"&amp;$A91))</f>
        <v>219</v>
      </c>
      <c r="BD91" s="3">
        <f>-IF(RTD("tos.rtd",,BD$83,"."&amp;$C$82&amp;$AU$82&amp;"P"&amp;$A91)="N/A",0,RTD("tos.rtd",,BD$83,"."&amp;$C$82&amp;$AU$82&amp;"P"&amp;$A91))</f>
        <v>-1</v>
      </c>
      <c r="BE91" s="54">
        <f>IF(RTD("tos.rtd",,BE$83,"."&amp;$D$82&amp;$AW$82&amp;"C"&amp;$A91)="N/A",0,RTD("tos.rtd",,BE$83,"."&amp;$D$82&amp;$AW$82&amp;"C"&amp;$A91))</f>
        <v>54</v>
      </c>
      <c r="BF91" s="3">
        <f>-IF(RTD("tos.rtd",,BF$83,"."&amp;$D$82&amp;$AW$82&amp;"P"&amp;$A91)="N/A",0,RTD("tos.rtd",,BF$83,"."&amp;$D$82&amp;$AW$82&amp;"P"&amp;$A91))</f>
        <v>0</v>
      </c>
      <c r="BG91" s="3">
        <f ca="1">+Hoja2!Y92</f>
        <v>1913</v>
      </c>
      <c r="BH91" s="55">
        <f t="shared" ca="1" si="489"/>
        <v>2731</v>
      </c>
      <c r="BI91" s="32" t="str">
        <f t="shared" ca="1" si="507"/>
        <v/>
      </c>
      <c r="BJ91" s="3">
        <f ca="1">IF($BP$1=1,DX91,IF(RTD("tos.rtd",,BJ$83,"."&amp;$B$82&amp;$AS$82&amp;"C"&amp;$A91)="N/A",0,RTD("tos.rtd",,BJ$83,"."&amp;$B$82&amp;$AS$82&amp;"C"&amp;$A91)))</f>
        <v>6.8978971935320516E-4</v>
      </c>
      <c r="BK91" s="3">
        <f ca="1">IF($BP$1=1,DY91,-IF(RTD("tos.rtd",,BK$83,"."&amp;$B$82&amp;$AS$82&amp;"P"&amp;$A91)="N/A",0,RTD("tos.rtd",,BK$83,"."&amp;$B$82&amp;$AS$82&amp;"P"&amp;$A91)))</f>
        <v>-1.7141362406401801E-30</v>
      </c>
      <c r="BL91" s="3">
        <f ca="1">IF($BP$1=1,DZ91,IF(RTD("tos.rtd",,BL$83,"."&amp;$C$82&amp;$AU$82&amp;"C"&amp;$A91)="N/A",0,RTD("tos.rtd",,BL$83,"."&amp;$C$82&amp;$AU$82&amp;"C"&amp;$A91)))</f>
        <v>8.7605817938486523E-4</v>
      </c>
      <c r="BM91" s="3">
        <f ca="1">IF($BP$1=1,EA91,-IF(RTD("tos.rtd",,BM$83,"."&amp;$C$82&amp;$AU$82&amp;"P"&amp;$A91)="N/A",0,RTD("tos.rtd",,BM$83,"."&amp;$C$82&amp;$AU$82&amp;"P"&amp;$A91)))</f>
        <v>-1.0927715436005057E-3</v>
      </c>
      <c r="BN91" s="3">
        <f ca="1">IF($BP$1=1,EB91,IF(RTD("tos.rtd",,BN$83,"."&amp;$D$82&amp;$AW$82&amp;"C"&amp;$A91)="N/A",0,RTD("tos.rtd",,BN$83,"."&amp;$D$82&amp;$AW$82&amp;"C"&amp;$A91)))</f>
        <v>6.2379255811516039E-4</v>
      </c>
      <c r="BO91" s="3">
        <f ca="1">IF($BP$1=1,EC91,-IF(RTD("tos.rtd",,BO$83,"."&amp;$D$82&amp;$AW$82&amp;"P"&amp;$A91)="N/A",0,RTD("tos.rtd",,BO$83,"."&amp;$D$82&amp;$AW$82&amp;"P"&amp;$A91)))</f>
        <v>-8.3456826211245538E-4</v>
      </c>
      <c r="BQ91" s="3">
        <f t="shared" ca="1" si="452"/>
        <v>69252.15211924215</v>
      </c>
      <c r="BR91" s="3" t="str">
        <f t="shared" ca="1" si="490"/>
        <v/>
      </c>
      <c r="BS91" s="3">
        <f t="shared" ca="1" si="453"/>
        <v>89812.897633340952</v>
      </c>
      <c r="BT91" s="3" t="str">
        <f t="shared" ca="1" si="490"/>
        <v/>
      </c>
      <c r="BU91" s="3">
        <f t="shared" ca="1" si="454"/>
        <v>-82784.6248385176</v>
      </c>
      <c r="BV91" s="3" t="str">
        <f t="shared" ca="1" si="490"/>
        <v>Cruce -</v>
      </c>
      <c r="BX91" s="3">
        <f t="shared" ca="1" si="455"/>
        <v>88764.305834132567</v>
      </c>
      <c r="BY91" s="3" t="str">
        <f t="shared" ca="1" si="504"/>
        <v/>
      </c>
      <c r="BZ91" s="3">
        <f t="shared" ca="1" si="456"/>
        <v>44230.822154206973</v>
      </c>
      <c r="CA91" s="3" t="str">
        <f t="shared" ca="1" si="504"/>
        <v/>
      </c>
      <c r="CB91" s="3">
        <f t="shared" ca="1" si="457"/>
        <v>7810.2081738464858</v>
      </c>
      <c r="CC91" s="3" t="str">
        <f t="shared" ca="1" si="504"/>
        <v/>
      </c>
      <c r="CD91" s="3">
        <f>IF(RTD("tos.rtd",,CD$83,"."&amp;$B$82&amp;$AS$82&amp;"C"&amp;$A91)="N/A",0,RTD("tos.rtd",,CD$83,"."&amp;$B$82&amp;$AS$82&amp;"C"&amp;$A91))</f>
        <v>0</v>
      </c>
      <c r="CE91" s="3">
        <f>-IF(RTD("tos.rtd",,CE$83,"."&amp;$B$82&amp;$AS$82&amp;"P"&amp;$A91)="N/A",0,RTD("tos.rtd",,CE$83,"."&amp;$B$82&amp;$AS$82&amp;"P"&amp;$A91))</f>
        <v>1</v>
      </c>
      <c r="CF91" s="3">
        <f>IF(RTD("tos.rtd",,CF$83,"."&amp;$C$82&amp;$AU$82&amp;"C"&amp;$A91)="N/A",0,RTD("tos.rtd",,CF$83,"."&amp;$C$82&amp;$AU$82&amp;"C"&amp;$A91))</f>
        <v>0.03</v>
      </c>
      <c r="CG91" s="3">
        <f>-IF(RTD("tos.rtd",,CG$83,"."&amp;$C$82&amp;$AU$82&amp;"P"&amp;$A91)="N/A",0,RTD("tos.rtd",,CG$83,"."&amp;$C$82&amp;$AU$82&amp;"P"&amp;$A91))</f>
        <v>0.94</v>
      </c>
      <c r="CH91" s="3">
        <f>IF(RTD("tos.rtd",,CH$83,"."&amp;$D$82&amp;$AW$82&amp;"C"&amp;$A91)="N/A",0,RTD("tos.rtd",,CH$83,"."&amp;$D$82&amp;$AW$82&amp;"C"&amp;$A91))</f>
        <v>0.12</v>
      </c>
      <c r="CI91" s="3">
        <f>-IF(RTD("tos.rtd",,CI$83,"."&amp;$D$82&amp;$AW$82&amp;"P"&amp;$A91)="N/A",0,RTD("tos.rtd",,CI$83,"."&amp;$D$82&amp;$AW$82&amp;"P"&amp;$A91))</f>
        <v>0.84</v>
      </c>
      <c r="CK91" s="3">
        <f t="shared" si="491"/>
        <v>-900</v>
      </c>
      <c r="CL91" s="3"/>
      <c r="CM91" s="3">
        <f t="shared" si="492"/>
        <v>-4089</v>
      </c>
      <c r="CN91" s="3"/>
      <c r="CO91" s="3">
        <f t="shared" si="493"/>
        <v>-52188</v>
      </c>
      <c r="CP91" s="3">
        <f t="shared" si="458"/>
        <v>-57177</v>
      </c>
      <c r="CQ91" s="3">
        <f t="shared" si="459"/>
        <v>546</v>
      </c>
      <c r="CR91" s="3"/>
      <c r="CS91" s="3">
        <f t="shared" si="460"/>
        <v>218</v>
      </c>
      <c r="CT91" s="3"/>
      <c r="CU91" s="3">
        <f t="shared" si="461"/>
        <v>54</v>
      </c>
      <c r="CV91" s="3"/>
      <c r="CW91" s="3">
        <f t="shared" ca="1" si="494"/>
        <v>76280.424914065487</v>
      </c>
      <c r="CY91" s="3">
        <f t="shared" ca="1" si="463"/>
        <v>140805.33616218602</v>
      </c>
      <c r="CZ91" s="70" t="str">
        <f t="shared" ca="1" si="505"/>
        <v/>
      </c>
      <c r="DA91" s="3">
        <f>IF(RTD("tos.rtd",,DA$83,"."&amp;$B$82&amp;$AS$82&amp;"C"&amp;$A91)="N/A",0,RTD("tos.rtd",,DA$83,"."&amp;$B$82&amp;$AS$82&amp;"C"&amp;$A91))</f>
        <v>0.03</v>
      </c>
      <c r="DB91" s="3">
        <f>IF(RTD("tos.rtd",,DB$83,"."&amp;$B$82&amp;$AS$82&amp;"P"&amp;$A91)="N/A",0,RTD("tos.rtd",,DB$83,"."&amp;$B$82&amp;$AS$82&amp;"P"&amp;$A91))</f>
        <v>189.34</v>
      </c>
      <c r="DC91" s="3">
        <f>IF(RTD("tos.rtd",,DC$83,"."&amp;$B$82&amp;$AS$82&amp;"C"&amp;$A91)="N/A",0,RTD("tos.rtd",,DC$83,"."&amp;$B$82&amp;$AS$82&amp;"C"&amp;$A91))</f>
        <v>0.05</v>
      </c>
      <c r="DD91" s="3">
        <f>IF(RTD("tos.rtd",,DD$83,"."&amp;$B$82&amp;$AS$82&amp;"P"&amp;$A91)="N/A",0,RTD("tos.rtd",,DD$83,"."&amp;$B$82&amp;$AS$82&amp;"P"&amp;$A91))</f>
        <v>216.7</v>
      </c>
      <c r="DE91" s="3">
        <f>IF(RTD("tos.rtd",,DE$83,"."&amp;$B$82&amp;$AS$82&amp;"C"&amp;$A91)="N/A",0,RTD("tos.rtd",,DE$83,"."&amp;$B$82&amp;$AS$82&amp;"C"&amp;$A91))</f>
        <v>0</v>
      </c>
      <c r="DF91" s="3">
        <f>IF(RTD("tos.rtd",,DF$83,"."&amp;$B$82&amp;$AS$82&amp;"P"&amp;$A91)="N/A",0,RTD("tos.rtd",,DF$83,"."&amp;$B$82&amp;$AS$82&amp;"P"&amp;$A91))</f>
        <v>188.7</v>
      </c>
      <c r="DG91" s="86">
        <f t="shared" si="495"/>
        <v>209.25</v>
      </c>
      <c r="DH91" s="3">
        <f t="shared" si="464"/>
        <v>0</v>
      </c>
      <c r="DI91" s="3">
        <f t="shared" si="465"/>
        <v>0</v>
      </c>
      <c r="DJ91" s="3">
        <f t="shared" si="466"/>
        <v>0</v>
      </c>
      <c r="DK91" s="3">
        <f t="shared" si="467"/>
        <v>0</v>
      </c>
      <c r="DL91" s="3">
        <f t="shared" si="468"/>
        <v>0</v>
      </c>
      <c r="DM91" s="3">
        <f t="shared" si="469"/>
        <v>0</v>
      </c>
      <c r="DN91" s="64" t="str">
        <f t="shared" si="470"/>
        <v>UNKNOWN</v>
      </c>
      <c r="DO91" s="64" t="str">
        <f t="shared" si="471"/>
        <v>UNKNOWN</v>
      </c>
      <c r="DP91" s="3">
        <f t="shared" si="472"/>
        <v>0</v>
      </c>
      <c r="DQ91" s="3">
        <f t="shared" si="473"/>
        <v>0</v>
      </c>
      <c r="DR91" s="3">
        <f t="shared" ca="1" si="474"/>
        <v>0</v>
      </c>
      <c r="DS91" s="3">
        <f t="shared" si="475"/>
        <v>0</v>
      </c>
      <c r="DT91" s="3">
        <f t="shared" si="496"/>
        <v>0</v>
      </c>
      <c r="DU91" s="3">
        <f t="shared" si="497"/>
        <v>0</v>
      </c>
      <c r="DV91" s="3">
        <f t="shared" si="498"/>
        <v>33</v>
      </c>
      <c r="DW91" s="3">
        <f t="shared" si="499"/>
        <v>-4</v>
      </c>
      <c r="DX91" s="3">
        <f t="shared" ca="1" si="506"/>
        <v>6.8978971935320516E-4</v>
      </c>
      <c r="DY91" s="3">
        <f t="shared" ca="1" si="476"/>
        <v>-1.7141362406401801E-30</v>
      </c>
      <c r="DZ91" s="3">
        <f t="shared" ca="1" si="500"/>
        <v>8.7605817938486523E-4</v>
      </c>
      <c r="EA91" s="3">
        <f t="shared" ca="1" si="501"/>
        <v>-1.0927715436005057E-3</v>
      </c>
      <c r="EB91" s="3">
        <f t="shared" ca="1" si="477"/>
        <v>6.2379255811516039E-4</v>
      </c>
      <c r="EC91" s="3">
        <f t="shared" ca="1" si="478"/>
        <v>-8.3456826211245538E-4</v>
      </c>
      <c r="EE91" s="59">
        <f t="shared" si="479"/>
        <v>1.5657000000000001</v>
      </c>
      <c r="EF91" s="59">
        <f t="shared" si="480"/>
        <v>0.25</v>
      </c>
      <c r="EG91" s="59">
        <f t="shared" si="481"/>
        <v>0.20880000000000001</v>
      </c>
      <c r="EH91" s="59">
        <f t="shared" si="482"/>
        <v>0.25169999999999998</v>
      </c>
      <c r="EI91" s="59">
        <f t="shared" si="483"/>
        <v>0.17749999999999999</v>
      </c>
      <c r="EJ91" s="59">
        <f t="shared" si="484"/>
        <v>0.2029</v>
      </c>
      <c r="EL91" s="3" t="str">
        <f>RTD("tos.rtd",,EL$83,"."&amp;$B$82&amp;$AS$82&amp;"C"&amp;$A91)</f>
        <v>156.57%</v>
      </c>
      <c r="EM91" s="3" t="str">
        <f>RTD("tos.rtd",,EM$83,"."&amp;$B$82&amp;$AS$82&amp;"P"&amp;$A91)</f>
        <v>--</v>
      </c>
      <c r="EN91" s="3" t="str">
        <f>RTD("tos.rtd",,EN$83,"."&amp;$C$82&amp;$AU$82&amp;"C"&amp;$A91)</f>
        <v>20.88%</v>
      </c>
      <c r="EO91" s="3" t="str">
        <f>RTD("tos.rtd",,EO$83,"."&amp;$C$82&amp;$AU$82&amp;"P"&amp;$A91)</f>
        <v>25.17%</v>
      </c>
      <c r="EP91" s="3" t="str">
        <f>RTD("tos.rtd",,EP$83,"."&amp;$D$82&amp;$AW$82&amp;"C"&amp;$A91)</f>
        <v>17.75%</v>
      </c>
      <c r="EQ91" s="3" t="str">
        <f>RTD("tos.rtd",,EQ$83,"."&amp;$D$82&amp;$AW$82&amp;"P"&amp;$A91)</f>
        <v>20.29%</v>
      </c>
      <c r="ES91" s="63" t="str">
        <f t="shared" si="485"/>
        <v>5810,29.00</v>
      </c>
      <c r="ET91" s="64" t="str">
        <f t="shared" ca="1" si="486"/>
        <v>5810,140.81</v>
      </c>
      <c r="EU91" s="67">
        <v>562.19000000000005</v>
      </c>
      <c r="EV91" s="67" t="s">
        <v>747</v>
      </c>
      <c r="EW91" s="67">
        <v>483.64</v>
      </c>
      <c r="EX91" s="67" t="s">
        <v>748</v>
      </c>
      <c r="EY91" s="67">
        <v>5635.5</v>
      </c>
      <c r="EZ91" s="67" t="s">
        <v>749</v>
      </c>
      <c r="FA91" s="67">
        <v>19864.25</v>
      </c>
      <c r="FB91" s="67" t="s">
        <v>750</v>
      </c>
      <c r="FC91" s="67" t="s">
        <v>751</v>
      </c>
      <c r="FD91" s="67" t="s">
        <v>752</v>
      </c>
      <c r="FE91" s="68" t="s">
        <v>753</v>
      </c>
      <c r="FF91" s="68" t="s">
        <v>754</v>
      </c>
    </row>
    <row r="92" spans="1:162" s="63" customFormat="1" ht="12" customHeight="1" thickBot="1" x14ac:dyDescent="0.25">
      <c r="A92" s="2">
        <f t="shared" si="502"/>
        <v>5800</v>
      </c>
      <c r="B92" s="3">
        <f t="shared" si="447"/>
        <v>6949</v>
      </c>
      <c r="C92" s="3">
        <f t="shared" si="448"/>
        <v>5883</v>
      </c>
      <c r="D92" s="3">
        <f t="shared" si="449"/>
        <v>29933</v>
      </c>
      <c r="E92" s="3">
        <f t="shared" si="450"/>
        <v>42765</v>
      </c>
      <c r="F92" s="4">
        <f t="shared" si="503"/>
        <v>5824.8538142213101</v>
      </c>
      <c r="G92" s="4">
        <f t="shared" si="487"/>
        <v>578.67964111949289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>
        <v>790</v>
      </c>
      <c r="AN92" s="20">
        <v>37</v>
      </c>
      <c r="AO92" s="20">
        <v>5800</v>
      </c>
      <c r="AP92" s="20">
        <v>2357</v>
      </c>
      <c r="AQ92" s="20">
        <v>-111</v>
      </c>
      <c r="AR92" s="20"/>
      <c r="AS92" s="54">
        <f>IF(RTD("tos.rtd",,AS$83,"."&amp;$B$82&amp;$AS$82&amp;"C"&amp;$A92)="N/A",0,RTD("tos.rtd",,AS$83,"."&amp;$B$82&amp;$AS$82&amp;"C"&amp;$A92))</f>
        <v>6807</v>
      </c>
      <c r="AT92" s="3">
        <f>-IF(RTD("tos.rtd",,AT$83,"."&amp;$B$82&amp;$AS$82&amp;"P"&amp;$A92)="N/A",0,RTD("tos.rtd",,AT$83,"."&amp;$B$82&amp;$AS$82&amp;"P"&amp;$A92))</f>
        <v>-142</v>
      </c>
      <c r="AU92" s="54">
        <f>IF(RTD("tos.rtd",,AU$83,"."&amp;$C$82&amp;$AU$82&amp;"C"&amp;$A92)="N/A",0,RTD("tos.rtd",,AU$83,"."&amp;$C$82&amp;$AU$82&amp;"C"&amp;$A92))</f>
        <v>5851</v>
      </c>
      <c r="AV92" s="3">
        <f>-IF(RTD("tos.rtd",,AV$83,"."&amp;$C$82&amp;$AU$82&amp;"P"&amp;$A92)="N/A",0,RTD("tos.rtd",,AV$83,"."&amp;$C$82&amp;$AU$82&amp;"P"&amp;$A92))</f>
        <v>-32</v>
      </c>
      <c r="AW92" s="54">
        <f>IF(RTD("tos.rtd",,AW$83,"."&amp;$D$82&amp;$AW$82&amp;"C"&amp;$A92)="N/A",0,RTD("tos.rtd",,AW$83,"."&amp;$D$82&amp;$AW$82&amp;"C"&amp;$A92))</f>
        <v>22440</v>
      </c>
      <c r="AX92" s="3">
        <f>-IF(RTD("tos.rtd",,AX$83,"."&amp;$D$82&amp;$AW$82&amp;"P"&amp;$A92)="N/A",0,RTD("tos.rtd",,AX$83,"."&amp;$D$82&amp;$AW$82&amp;"P"&amp;$A92))</f>
        <v>-7493</v>
      </c>
      <c r="AY92" s="79">
        <f t="shared" si="488"/>
        <v>27431</v>
      </c>
      <c r="AZ92" s="8">
        <f t="shared" si="451"/>
        <v>5800</v>
      </c>
      <c r="BA92" s="54">
        <f>IF(RTD("tos.rtd",,BA$83,"."&amp;$B$82&amp;$AS$82&amp;"C"&amp;$A92)="N/A",0,RTD("tos.rtd",,BA$83,"."&amp;$B$82&amp;$AS$82&amp;"C"&amp;$A92))</f>
        <v>2357</v>
      </c>
      <c r="BB92" s="3">
        <f>-IF(RTD("tos.rtd",,BB$83,"."&amp;$B$82&amp;$AS$82&amp;"P"&amp;$A92)="N/A",0,RTD("tos.rtd",,BB$83,"."&amp;$B$82&amp;$AS$82&amp;"P"&amp;$A92))</f>
        <v>-111</v>
      </c>
      <c r="BC92" s="54">
        <f>IF(RTD("tos.rtd",,BC$83,"."&amp;$C$82&amp;$AU$82&amp;"C"&amp;$A92)="N/A",0,RTD("tos.rtd",,BC$83,"."&amp;$C$82&amp;$AU$82&amp;"C"&amp;$A92))</f>
        <v>3110</v>
      </c>
      <c r="BD92" s="3">
        <f>-IF(RTD("tos.rtd",,BD$83,"."&amp;$C$82&amp;$AU$82&amp;"P"&amp;$A92)="N/A",0,RTD("tos.rtd",,BD$83,"."&amp;$C$82&amp;$AU$82&amp;"P"&amp;$A92))</f>
        <v>-31</v>
      </c>
      <c r="BE92" s="54">
        <f>IF(RTD("tos.rtd",,BE$83,"."&amp;$D$82&amp;$AW$82&amp;"C"&amp;$A92)="N/A",0,RTD("tos.rtd",,BE$83,"."&amp;$D$82&amp;$AW$82&amp;"C"&amp;$A92))</f>
        <v>1410</v>
      </c>
      <c r="BF92" s="3">
        <f>-IF(RTD("tos.rtd",,BF$83,"."&amp;$D$82&amp;$AW$82&amp;"P"&amp;$A92)="N/A",0,RTD("tos.rtd",,BF$83,"."&amp;$D$82&amp;$AW$82&amp;"P"&amp;$A92))</f>
        <v>-23</v>
      </c>
      <c r="BG92" s="3">
        <f ca="1">+Hoja2!Y93</f>
        <v>5341</v>
      </c>
      <c r="BH92" s="55">
        <f t="shared" ca="1" si="489"/>
        <v>12053</v>
      </c>
      <c r="BI92" s="32" t="str">
        <f t="shared" ca="1" si="507"/>
        <v/>
      </c>
      <c r="BJ92" s="3">
        <f ca="1">IF($BP$1=1,DX92,IF(RTD("tos.rtd",,BJ$83,"."&amp;$B$82&amp;$AS$82&amp;"C"&amp;$A92)="N/A",0,RTD("tos.rtd",,BJ$83,"."&amp;$B$82&amp;$AS$82&amp;"C"&amp;$A92)))</f>
        <v>7.278937197057753E-4</v>
      </c>
      <c r="BK92" s="3">
        <f ca="1">IF($BP$1=1,DY92,-IF(RTD("tos.rtd",,BK$83,"."&amp;$B$82&amp;$AS$82&amp;"P"&amp;$A92)="N/A",0,RTD("tos.rtd",,BK$83,"."&amp;$B$82&amp;$AS$82&amp;"P"&amp;$A92)))</f>
        <v>-6.5050258164455183E-28</v>
      </c>
      <c r="BL92" s="3">
        <f ca="1">IF($BP$1=1,DZ92,IF(RTD("tos.rtd",,BL$83,"."&amp;$C$82&amp;$AU$82&amp;"C"&amp;$A92)="N/A",0,RTD("tos.rtd",,BL$83,"."&amp;$C$82&amp;$AU$82&amp;"C"&amp;$A92)))</f>
        <v>9.9360235787414948E-4</v>
      </c>
      <c r="BM92" s="3">
        <f ca="1">IF($BP$1=1,EA92,-IF(RTD("tos.rtd",,BM$83,"."&amp;$C$82&amp;$AU$82&amp;"P"&amp;$A92)="N/A",0,RTD("tos.rtd",,BM$83,"."&amp;$C$82&amp;$AU$82&amp;"P"&amp;$A92)))</f>
        <v>-1.1781503451796932E-3</v>
      </c>
      <c r="BN92" s="3">
        <f ca="1">IF($BP$1=1,EB92,IF(RTD("tos.rtd",,BN$83,"."&amp;$D$82&amp;$AW$82&amp;"C"&amp;$A92)="N/A",0,RTD("tos.rtd",,BN$83,"."&amp;$D$82&amp;$AW$82&amp;"C"&amp;$A92)))</f>
        <v>7.4686259619797461E-4</v>
      </c>
      <c r="BO92" s="3">
        <f ca="1">IF($BP$1=1,EC92,-IF(RTD("tos.rtd",,BO$83,"."&amp;$D$82&amp;$AW$82&amp;"P"&amp;$A92)="N/A",0,RTD("tos.rtd",,BO$83,"."&amp;$D$82&amp;$AW$82&amp;"P"&amp;$A92)))</f>
        <v>-9.4627200549973539E-4</v>
      </c>
      <c r="BQ92" s="3">
        <f t="shared" ca="1" si="452"/>
        <v>1148821.0471400875</v>
      </c>
      <c r="BR92" s="3" t="str">
        <f t="shared" ca="1" si="490"/>
        <v/>
      </c>
      <c r="BS92" s="3">
        <f t="shared" ca="1" si="453"/>
        <v>1339201.1502382155</v>
      </c>
      <c r="BT92" s="3" t="str">
        <f t="shared" ca="1" si="490"/>
        <v/>
      </c>
      <c r="BU92" s="3">
        <f t="shared" ca="1" si="454"/>
        <v>2241910.8000389966</v>
      </c>
      <c r="BV92" s="3" t="str">
        <f t="shared" ca="1" si="490"/>
        <v>Cruce +</v>
      </c>
      <c r="BX92" s="3">
        <f t="shared" ca="1" si="455"/>
        <v>397792.15632572153</v>
      </c>
      <c r="BY92" s="3" t="str">
        <f t="shared" ca="1" si="504"/>
        <v/>
      </c>
      <c r="BZ92" s="3">
        <f t="shared" ca="1" si="456"/>
        <v>708007.82680495095</v>
      </c>
      <c r="CA92" s="3" t="str">
        <f t="shared" ca="1" si="504"/>
        <v/>
      </c>
      <c r="CB92" s="3">
        <f t="shared" ca="1" si="457"/>
        <v>239121.55905995468</v>
      </c>
      <c r="CC92" s="3" t="str">
        <f t="shared" ca="1" si="504"/>
        <v/>
      </c>
      <c r="CD92" s="3">
        <f>IF(RTD("tos.rtd",,CD$83,"."&amp;$B$82&amp;$AS$82&amp;"C"&amp;$A92)="N/A",0,RTD("tos.rtd",,CD$83,"."&amp;$B$82&amp;$AS$82&amp;"C"&amp;$A92))</f>
        <v>0</v>
      </c>
      <c r="CE92" s="3">
        <f>-IF(RTD("tos.rtd",,CE$83,"."&amp;$B$82&amp;$AS$82&amp;"P"&amp;$A92)="N/A",0,RTD("tos.rtd",,CE$83,"."&amp;$B$82&amp;$AS$82&amp;"P"&amp;$A92))</f>
        <v>1</v>
      </c>
      <c r="CF92" s="3">
        <f>IF(RTD("tos.rtd",,CF$83,"."&amp;$C$82&amp;$AU$82&amp;"C"&amp;$A92)="N/A",0,RTD("tos.rtd",,CF$83,"."&amp;$C$82&amp;$AU$82&amp;"C"&amp;$A92))</f>
        <v>0.04</v>
      </c>
      <c r="CG92" s="3">
        <f>-IF(RTD("tos.rtd",,CG$83,"."&amp;$C$82&amp;$AU$82&amp;"P"&amp;$A92)="N/A",0,RTD("tos.rtd",,CG$83,"."&amp;$C$82&amp;$AU$82&amp;"P"&amp;$A92))</f>
        <v>0.93</v>
      </c>
      <c r="CH92" s="3">
        <f>IF(RTD("tos.rtd",,CH$83,"."&amp;$D$82&amp;$AW$82&amp;"C"&amp;$A92)="N/A",0,RTD("tos.rtd",,CH$83,"."&amp;$D$82&amp;$AW$82&amp;"C"&amp;$A92))</f>
        <v>0.14000000000000001</v>
      </c>
      <c r="CI92" s="3">
        <f>-IF(RTD("tos.rtd",,CI$83,"."&amp;$D$82&amp;$AW$82&amp;"P"&amp;$A92)="N/A",0,RTD("tos.rtd",,CI$83,"."&amp;$D$82&amp;$AW$82&amp;"P"&amp;$A92))</f>
        <v>0.83</v>
      </c>
      <c r="CK92" s="3">
        <f t="shared" si="491"/>
        <v>-14200</v>
      </c>
      <c r="CL92" s="3"/>
      <c r="CM92" s="3">
        <f t="shared" si="492"/>
        <v>20428</v>
      </c>
      <c r="CN92" s="3"/>
      <c r="CO92" s="3">
        <f t="shared" si="493"/>
        <v>-307758.99999999994</v>
      </c>
      <c r="CP92" s="3">
        <f t="shared" si="458"/>
        <v>-301530.99999999994</v>
      </c>
      <c r="CQ92" s="3">
        <f t="shared" si="459"/>
        <v>2246</v>
      </c>
      <c r="CR92" s="3"/>
      <c r="CS92" s="3">
        <f t="shared" si="460"/>
        <v>3079</v>
      </c>
      <c r="CT92" s="3"/>
      <c r="CU92" s="3">
        <f t="shared" si="461"/>
        <v>1387</v>
      </c>
      <c r="CV92" s="3"/>
      <c r="CW92" s="3">
        <f t="shared" ca="1" si="494"/>
        <v>4729932.9974172991</v>
      </c>
      <c r="CY92" s="3">
        <f t="shared" ca="1" si="463"/>
        <v>1344921.5421906272</v>
      </c>
      <c r="CZ92" s="70" t="str">
        <f t="shared" ca="1" si="505"/>
        <v/>
      </c>
      <c r="DA92" s="3">
        <f>IF(RTD("tos.rtd",,DA$83,"."&amp;$B$82&amp;$AS$82&amp;"C"&amp;$A92)="N/A",0,RTD("tos.rtd",,DA$83,"."&amp;$B$82&amp;$AS$82&amp;"C"&amp;$A92))</f>
        <v>0.03</v>
      </c>
      <c r="DB92" s="3">
        <f>IF(RTD("tos.rtd",,DB$83,"."&amp;$B$82&amp;$AS$82&amp;"P"&amp;$A92)="N/A",0,RTD("tos.rtd",,DB$83,"."&amp;$B$82&amp;$AS$82&amp;"P"&amp;$A92))</f>
        <v>180.79</v>
      </c>
      <c r="DC92" s="3">
        <f>IF(RTD("tos.rtd",,DC$83,"."&amp;$B$82&amp;$AS$82&amp;"C"&amp;$A92)="N/A",0,RTD("tos.rtd",,DC$83,"."&amp;$B$82&amp;$AS$82&amp;"C"&amp;$A92))</f>
        <v>0.05</v>
      </c>
      <c r="DD92" s="3">
        <f>IF(RTD("tos.rtd",,DD$83,"."&amp;$B$82&amp;$AS$82&amp;"P"&amp;$A92)="N/A",0,RTD("tos.rtd",,DD$83,"."&amp;$B$82&amp;$AS$82&amp;"P"&amp;$A92))</f>
        <v>206.7</v>
      </c>
      <c r="DE92" s="3">
        <f>IF(RTD("tos.rtd",,DE$83,"."&amp;$B$82&amp;$AS$82&amp;"C"&amp;$A92)="N/A",0,RTD("tos.rtd",,DE$83,"."&amp;$B$82&amp;$AS$82&amp;"C"&amp;$A92))</f>
        <v>0</v>
      </c>
      <c r="DF92" s="3">
        <f>IF(RTD("tos.rtd",,DF$83,"."&amp;$B$82&amp;$AS$82&amp;"P"&amp;$A92)="N/A",0,RTD("tos.rtd",,DF$83,"."&amp;$B$82&amp;$AS$82&amp;"P"&amp;$A92))</f>
        <v>178.7</v>
      </c>
      <c r="DG92" s="86">
        <f t="shared" si="495"/>
        <v>199.25</v>
      </c>
      <c r="DH92" s="3">
        <f t="shared" si="464"/>
        <v>0</v>
      </c>
      <c r="DI92" s="3">
        <f t="shared" si="465"/>
        <v>0</v>
      </c>
      <c r="DJ92" s="3">
        <f t="shared" si="466"/>
        <v>0</v>
      </c>
      <c r="DK92" s="3">
        <f t="shared" si="467"/>
        <v>0</v>
      </c>
      <c r="DL92" s="3">
        <f t="shared" si="468"/>
        <v>0</v>
      </c>
      <c r="DM92" s="3">
        <f t="shared" si="469"/>
        <v>0</v>
      </c>
      <c r="DN92" s="64" t="str">
        <f t="shared" si="470"/>
        <v>UNKNOWN</v>
      </c>
      <c r="DO92" s="64" t="str">
        <f t="shared" si="471"/>
        <v>UNKNOWN</v>
      </c>
      <c r="DP92" s="3">
        <f t="shared" si="472"/>
        <v>0</v>
      </c>
      <c r="DQ92" s="3">
        <f t="shared" si="473"/>
        <v>0</v>
      </c>
      <c r="DR92" s="3">
        <f t="shared" ca="1" si="474"/>
        <v>0</v>
      </c>
      <c r="DS92" s="3">
        <f t="shared" si="475"/>
        <v>0</v>
      </c>
      <c r="DT92" s="3">
        <f t="shared" si="496"/>
        <v>0</v>
      </c>
      <c r="DU92" s="3">
        <f t="shared" si="497"/>
        <v>0</v>
      </c>
      <c r="DV92" s="3">
        <f t="shared" si="498"/>
        <v>790</v>
      </c>
      <c r="DW92" s="3">
        <f t="shared" si="499"/>
        <v>37</v>
      </c>
      <c r="DX92" s="3">
        <f t="shared" ca="1" si="506"/>
        <v>7.278937197057753E-4</v>
      </c>
      <c r="DY92" s="3">
        <f t="shared" ca="1" si="476"/>
        <v>-6.5050258164455183E-28</v>
      </c>
      <c r="DZ92" s="3">
        <f t="shared" ca="1" si="500"/>
        <v>9.9360235787414948E-4</v>
      </c>
      <c r="EA92" s="3">
        <f t="shared" ca="1" si="501"/>
        <v>-1.1781503451796932E-3</v>
      </c>
      <c r="EB92" s="3">
        <f t="shared" ca="1" si="477"/>
        <v>7.4686259619797461E-4</v>
      </c>
      <c r="EC92" s="3">
        <f t="shared" ca="1" si="478"/>
        <v>-9.4627200549973539E-4</v>
      </c>
      <c r="EE92" s="59">
        <f t="shared" si="479"/>
        <v>1.4964</v>
      </c>
      <c r="EF92" s="59">
        <f t="shared" si="480"/>
        <v>0.25</v>
      </c>
      <c r="EG92" s="59">
        <f t="shared" si="481"/>
        <v>0.20960000000000001</v>
      </c>
      <c r="EH92" s="59">
        <f t="shared" si="482"/>
        <v>0.24879999999999999</v>
      </c>
      <c r="EI92" s="59">
        <f t="shared" si="483"/>
        <v>0.17849999999999999</v>
      </c>
      <c r="EJ92" s="59">
        <f t="shared" si="484"/>
        <v>0.2026</v>
      </c>
      <c r="EL92" s="3" t="str">
        <f>RTD("tos.rtd",,EL$83,"."&amp;$B$82&amp;$AS$82&amp;"C"&amp;$A92)</f>
        <v>149.64%</v>
      </c>
      <c r="EM92" s="3" t="str">
        <f>RTD("tos.rtd",,EM$83,"."&amp;$B$82&amp;$AS$82&amp;"P"&amp;$A92)</f>
        <v>--</v>
      </c>
      <c r="EN92" s="3" t="str">
        <f>RTD("tos.rtd",,EN$83,"."&amp;$C$82&amp;$AU$82&amp;"C"&amp;$A92)</f>
        <v>20.96%</v>
      </c>
      <c r="EO92" s="3" t="str">
        <f>RTD("tos.rtd",,EO$83,"."&amp;$C$82&amp;$AU$82&amp;"P"&amp;$A92)</f>
        <v>24.88%</v>
      </c>
      <c r="EP92" s="3" t="str">
        <f>RTD("tos.rtd",,EP$83,"."&amp;$D$82&amp;$AW$82&amp;"C"&amp;$A92)</f>
        <v>17.85%</v>
      </c>
      <c r="EQ92" s="3" t="str">
        <f>RTD("tos.rtd",,EQ$83,"."&amp;$D$82&amp;$AW$82&amp;"P"&amp;$A92)</f>
        <v>20.26%</v>
      </c>
      <c r="ES92" s="63" t="str">
        <f t="shared" si="485"/>
        <v>5800,827.00</v>
      </c>
      <c r="ET92" s="64" t="str">
        <f t="shared" ca="1" si="486"/>
        <v>5800,1344.92</v>
      </c>
      <c r="EU92" s="67">
        <v>562.19000000000005</v>
      </c>
      <c r="EV92" s="67" t="s">
        <v>755</v>
      </c>
      <c r="EW92" s="67">
        <v>483.65</v>
      </c>
      <c r="EX92" s="67" t="s">
        <v>756</v>
      </c>
      <c r="EY92" s="67">
        <v>5635.75</v>
      </c>
      <c r="EZ92" s="67" t="s">
        <v>757</v>
      </c>
      <c r="FA92" s="67">
        <v>19865.25</v>
      </c>
      <c r="FB92" s="67" t="s">
        <v>758</v>
      </c>
      <c r="FC92" s="67" t="s">
        <v>759</v>
      </c>
      <c r="FD92" s="67" t="s">
        <v>760</v>
      </c>
      <c r="FE92" s="68" t="s">
        <v>761</v>
      </c>
      <c r="FF92" s="68" t="s">
        <v>762</v>
      </c>
    </row>
    <row r="93" spans="1:162" s="63" customFormat="1" ht="12" customHeight="1" thickBot="1" x14ac:dyDescent="0.25">
      <c r="A93" s="2">
        <f t="shared" si="502"/>
        <v>5790</v>
      </c>
      <c r="B93" s="3">
        <f t="shared" si="447"/>
        <v>627</v>
      </c>
      <c r="C93" s="3">
        <f t="shared" si="448"/>
        <v>808</v>
      </c>
      <c r="D93" s="3">
        <f t="shared" si="449"/>
        <v>785</v>
      </c>
      <c r="E93" s="3">
        <f t="shared" si="450"/>
        <v>2220</v>
      </c>
      <c r="F93" s="4">
        <f>+$F$84/$A$84*A93</f>
        <v>5814.8109628174798</v>
      </c>
      <c r="G93" s="4">
        <f t="shared" si="487"/>
        <v>577.6819176003213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>
        <v>1051</v>
      </c>
      <c r="AN93" s="20">
        <v>-34</v>
      </c>
      <c r="AO93" s="20">
        <v>5790</v>
      </c>
      <c r="AP93" s="20">
        <v>2057</v>
      </c>
      <c r="AQ93" s="20">
        <v>-34</v>
      </c>
      <c r="AR93" s="20"/>
      <c r="AS93" s="54">
        <f>IF(RTD("tos.rtd",,AS$83,"."&amp;$B$82&amp;$AS$82&amp;"C"&amp;$A93)="N/A",0,RTD("tos.rtd",,AS$83,"."&amp;$B$82&amp;$AS$82&amp;"C"&amp;$A93))</f>
        <v>593</v>
      </c>
      <c r="AT93" s="3">
        <f>-IF(RTD("tos.rtd",,AT$83,"."&amp;$B$82&amp;$AS$82&amp;"P"&amp;$A93)="N/A",0,RTD("tos.rtd",,AT$83,"."&amp;$B$82&amp;$AS$82&amp;"P"&amp;$A93))</f>
        <v>-34</v>
      </c>
      <c r="AU93" s="54">
        <f>IF(RTD("tos.rtd",,AU$83,"."&amp;$C$82&amp;$AU$82&amp;"C"&amp;$A93)="N/A",0,RTD("tos.rtd",,AU$83,"."&amp;$C$82&amp;$AU$82&amp;"C"&amp;$A93))</f>
        <v>788</v>
      </c>
      <c r="AV93" s="3">
        <f>-IF(RTD("tos.rtd",,AV$83,"."&amp;$C$82&amp;$AU$82&amp;"P"&amp;$A93)="N/A",0,RTD("tos.rtd",,AV$83,"."&amp;$C$82&amp;$AU$82&amp;"P"&amp;$A93))</f>
        <v>-20</v>
      </c>
      <c r="AW93" s="54">
        <f>IF(RTD("tos.rtd",,AW$83,"."&amp;$D$82&amp;$AW$82&amp;"C"&amp;$A93)="N/A",0,RTD("tos.rtd",,AW$83,"."&amp;$D$82&amp;$AW$82&amp;"C"&amp;$A93))</f>
        <v>622</v>
      </c>
      <c r="AX93" s="3">
        <f>-IF(RTD("tos.rtd",,AX$83,"."&amp;$D$82&amp;$AW$82&amp;"P"&amp;$A93)="N/A",0,RTD("tos.rtd",,AX$83,"."&amp;$D$82&amp;$AW$82&amp;"P"&amp;$A93))</f>
        <v>-163</v>
      </c>
      <c r="AY93" s="79">
        <f t="shared" si="488"/>
        <v>1786</v>
      </c>
      <c r="AZ93" s="8">
        <f t="shared" si="451"/>
        <v>5790</v>
      </c>
      <c r="BA93" s="54">
        <f>IF(RTD("tos.rtd",,BA$83,"."&amp;$B$82&amp;$AS$82&amp;"C"&amp;$A93)="N/A",0,RTD("tos.rtd",,BA$83,"."&amp;$B$82&amp;$AS$82&amp;"C"&amp;$A93))</f>
        <v>2057</v>
      </c>
      <c r="BB93" s="3">
        <f>-IF(RTD("tos.rtd",,BB$83,"."&amp;$B$82&amp;$AS$82&amp;"P"&amp;$A93)="N/A",0,RTD("tos.rtd",,BB$83,"."&amp;$B$82&amp;$AS$82&amp;"P"&amp;$A93))</f>
        <v>-34</v>
      </c>
      <c r="BC93" s="54">
        <f>IF(RTD("tos.rtd",,BC$83,"."&amp;$C$82&amp;$AU$82&amp;"C"&amp;$A93)="N/A",0,RTD("tos.rtd",,BC$83,"."&amp;$C$82&amp;$AU$82&amp;"C"&amp;$A93))</f>
        <v>560</v>
      </c>
      <c r="BD93" s="3">
        <f>-IF(RTD("tos.rtd",,BD$83,"."&amp;$C$82&amp;$AU$82&amp;"P"&amp;$A93)="N/A",0,RTD("tos.rtd",,BD$83,"."&amp;$C$82&amp;$AU$82&amp;"P"&amp;$A93))</f>
        <v>-14</v>
      </c>
      <c r="BE93" s="54">
        <f>IF(RTD("tos.rtd",,BE$83,"."&amp;$D$82&amp;$AW$82&amp;"C"&amp;$A93)="N/A",0,RTD("tos.rtd",,BE$83,"."&amp;$D$82&amp;$AW$82&amp;"C"&amp;$A93))</f>
        <v>105</v>
      </c>
      <c r="BF93" s="3">
        <f>-IF(RTD("tos.rtd",,BF$83,"."&amp;$D$82&amp;$AW$82&amp;"P"&amp;$A93)="N/A",0,RTD("tos.rtd",,BF$83,"."&amp;$D$82&amp;$AW$82&amp;"P"&amp;$A93))</f>
        <v>0</v>
      </c>
      <c r="BG93" s="3">
        <f ca="1">+Hoja2!Y94</f>
        <v>1272</v>
      </c>
      <c r="BH93" s="55">
        <f t="shared" ca="1" si="489"/>
        <v>3946</v>
      </c>
      <c r="BI93" s="32" t="str">
        <f t="shared" ca="1" si="507"/>
        <v/>
      </c>
      <c r="BJ93" s="3">
        <f ca="1">IF($BP$1=1,DX93,IF(RTD("tos.rtd",,BJ$83,"."&amp;$B$82&amp;$AS$82&amp;"C"&amp;$A93)="N/A",0,RTD("tos.rtd",,BJ$83,"."&amp;$B$82&amp;$AS$82&amp;"C"&amp;$A93)))</f>
        <v>7.701645242999337E-4</v>
      </c>
      <c r="BK93" s="3">
        <f ca="1">IF($BP$1=1,DY93,-IF(RTD("tos.rtd",,BK$83,"."&amp;$B$82&amp;$AS$82&amp;"P"&amp;$A93)="N/A",0,RTD("tos.rtd",,BK$83,"."&amp;$B$82&amp;$AS$82&amp;"P"&amp;$A93)))</f>
        <v>-1.8728223895950091E-25</v>
      </c>
      <c r="BL93" s="3">
        <f ca="1">IF($BP$1=1,DZ93,IF(RTD("tos.rtd",,BL$83,"."&amp;$C$82&amp;$AU$82&amp;"C"&amp;$A93)="N/A",0,RTD("tos.rtd",,BL$83,"."&amp;$C$82&amp;$AU$82&amp;"C"&amp;$A93)))</f>
        <v>1.1225141626898061E-3</v>
      </c>
      <c r="BM93" s="3">
        <f ca="1">IF($BP$1=1,EA93,-IF(RTD("tos.rtd",,BM$83,"."&amp;$C$82&amp;$AU$82&amp;"P"&amp;$A93)="N/A",0,RTD("tos.rtd",,BM$83,"."&amp;$C$82&amp;$AU$82&amp;"P"&amp;$A93)))</f>
        <v>-1.2650365359226732E-3</v>
      </c>
      <c r="BN93" s="3">
        <f ca="1">IF($BP$1=1,EB93,IF(RTD("tos.rtd",,BN$83,"."&amp;$D$82&amp;$AW$82&amp;"C"&amp;$A93)="N/A",0,RTD("tos.rtd",,BN$83,"."&amp;$D$82&amp;$AW$82&amp;"C"&amp;$A93)))</f>
        <v>8.8189000259819941E-4</v>
      </c>
      <c r="BO93" s="3">
        <f ca="1">IF($BP$1=1,EC93,-IF(RTD("tos.rtd",,BO$83,"."&amp;$D$82&amp;$AW$82&amp;"P"&amp;$A93)="N/A",0,RTD("tos.rtd",,BO$83,"."&amp;$D$82&amp;$AW$82&amp;"P"&amp;$A93)))</f>
        <v>-1.0712309282540123E-3</v>
      </c>
      <c r="BQ93" s="3">
        <f t="shared" ca="1" si="452"/>
        <v>105892.90534738329</v>
      </c>
      <c r="BR93" s="3" t="str">
        <f t="shared" ca="1" si="490"/>
        <v/>
      </c>
      <c r="BS93" s="3">
        <f t="shared" ca="1" si="453"/>
        <v>199224.78377623568</v>
      </c>
      <c r="BT93" s="3" t="str">
        <f t="shared" ca="1" si="490"/>
        <v/>
      </c>
      <c r="BU93" s="3">
        <f t="shared" ca="1" si="454"/>
        <v>86698.801436663169</v>
      </c>
      <c r="BV93" s="3" t="str">
        <f t="shared" ca="1" si="490"/>
        <v/>
      </c>
      <c r="BX93" s="3">
        <f t="shared" ca="1" si="455"/>
        <v>367321.59578341898</v>
      </c>
      <c r="BY93" s="3" t="str">
        <f t="shared" ca="1" si="504"/>
        <v/>
      </c>
      <c r="BZ93" s="3">
        <f t="shared" ca="1" si="456"/>
        <v>141643.59840870087</v>
      </c>
      <c r="CA93" s="3" t="str">
        <f t="shared" ca="1" si="504"/>
        <v/>
      </c>
      <c r="CB93" s="3">
        <f t="shared" ca="1" si="457"/>
        <v>21470.016540953235</v>
      </c>
      <c r="CC93" s="3" t="str">
        <f t="shared" ca="1" si="504"/>
        <v/>
      </c>
      <c r="CD93" s="3">
        <f>IF(RTD("tos.rtd",,CD$83,"."&amp;$B$82&amp;$AS$82&amp;"C"&amp;$A93)="N/A",0,RTD("tos.rtd",,CD$83,"."&amp;$B$82&amp;$AS$82&amp;"C"&amp;$A93))</f>
        <v>0</v>
      </c>
      <c r="CE93" s="3">
        <f>-IF(RTD("tos.rtd",,CE$83,"."&amp;$B$82&amp;$AS$82&amp;"P"&amp;$A93)="N/A",0,RTD("tos.rtd",,CE$83,"."&amp;$B$82&amp;$AS$82&amp;"P"&amp;$A93))</f>
        <v>1</v>
      </c>
      <c r="CF93" s="3">
        <f>IF(RTD("tos.rtd",,CF$83,"."&amp;$C$82&amp;$AU$82&amp;"C"&amp;$A93)="N/A",0,RTD("tos.rtd",,CF$83,"."&amp;$C$82&amp;$AU$82&amp;"C"&amp;$A93))</f>
        <v>0.05</v>
      </c>
      <c r="CG93" s="3">
        <f>-IF(RTD("tos.rtd",,CG$83,"."&amp;$C$82&amp;$AU$82&amp;"P"&amp;$A93)="N/A",0,RTD("tos.rtd",,CG$83,"."&amp;$C$82&amp;$AU$82&amp;"P"&amp;$A93))</f>
        <v>0.92</v>
      </c>
      <c r="CH93" s="3">
        <f>IF(RTD("tos.rtd",,CH$83,"."&amp;$D$82&amp;$AW$82&amp;"C"&amp;$A93)="N/A",0,RTD("tos.rtd",,CH$83,"."&amp;$D$82&amp;$AW$82&amp;"C"&amp;$A93))</f>
        <v>0.15</v>
      </c>
      <c r="CI93" s="3">
        <f>-IF(RTD("tos.rtd",,CI$83,"."&amp;$D$82&amp;$AW$82&amp;"P"&amp;$A93)="N/A",0,RTD("tos.rtd",,CI$83,"."&amp;$D$82&amp;$AW$82&amp;"P"&amp;$A93))</f>
        <v>0.82</v>
      </c>
      <c r="CK93" s="3">
        <f t="shared" ref="CK93:CK98" si="508">+AS93*CD93*100+AT93*CE93*100</f>
        <v>-3400</v>
      </c>
      <c r="CL93" s="3"/>
      <c r="CM93" s="3">
        <f t="shared" ref="CM93:CM98" si="509">+AU93*CF93*100+AV93*CG93*100</f>
        <v>2100</v>
      </c>
      <c r="CN93" s="3"/>
      <c r="CO93" s="3">
        <f t="shared" ref="CO93:CO98" si="510">+AW93*CH93*100+AX93*CI93*100</f>
        <v>-4036</v>
      </c>
      <c r="CP93" s="3">
        <f t="shared" si="458"/>
        <v>-5336</v>
      </c>
      <c r="CQ93" s="3">
        <f t="shared" si="459"/>
        <v>2023</v>
      </c>
      <c r="CR93" s="3"/>
      <c r="CS93" s="3">
        <f t="shared" si="460"/>
        <v>546</v>
      </c>
      <c r="CT93" s="3"/>
      <c r="CU93" s="3">
        <f t="shared" si="461"/>
        <v>105</v>
      </c>
      <c r="CV93" s="3"/>
      <c r="CW93" s="3">
        <f t="shared" ca="1" si="494"/>
        <v>391816.49056028214</v>
      </c>
      <c r="CY93" s="3">
        <f t="shared" ca="1" si="463"/>
        <v>530435.21073307307</v>
      </c>
      <c r="CZ93" s="70" t="str">
        <f t="shared" ca="1" si="505"/>
        <v/>
      </c>
      <c r="DA93" s="3">
        <f>IF(RTD("tos.rtd",,DA$83,"."&amp;$B$82&amp;$AS$82&amp;"C"&amp;$A93)="N/A",0,RTD("tos.rtd",,DA$83,"."&amp;$B$82&amp;$AS$82&amp;"C"&amp;$A93))</f>
        <v>0.03</v>
      </c>
      <c r="DB93" s="3">
        <f>IF(RTD("tos.rtd",,DB$83,"."&amp;$B$82&amp;$AS$82&amp;"P"&amp;$A93)="N/A",0,RTD("tos.rtd",,DB$83,"."&amp;$B$82&amp;$AS$82&amp;"P"&amp;$A93))</f>
        <v>193.3</v>
      </c>
      <c r="DC93" s="3">
        <f>IF(RTD("tos.rtd",,DC$83,"."&amp;$B$82&amp;$AS$82&amp;"C"&amp;$A93)="N/A",0,RTD("tos.rtd",,DC$83,"."&amp;$B$82&amp;$AS$82&amp;"C"&amp;$A93))</f>
        <v>0.05</v>
      </c>
      <c r="DD93" s="3">
        <f>IF(RTD("tos.rtd",,DD$83,"."&amp;$B$82&amp;$AS$82&amp;"P"&amp;$A93)="N/A",0,RTD("tos.rtd",,DD$83,"."&amp;$B$82&amp;$AS$82&amp;"P"&amp;$A93))</f>
        <v>196.7</v>
      </c>
      <c r="DE93" s="3">
        <f>IF(RTD("tos.rtd",,DE$83,"."&amp;$B$82&amp;$AS$82&amp;"C"&amp;$A93)="N/A",0,RTD("tos.rtd",,DE$83,"."&amp;$B$82&amp;$AS$82&amp;"C"&amp;$A93))</f>
        <v>0</v>
      </c>
      <c r="DF93" s="3">
        <f>IF(RTD("tos.rtd",,DF$83,"."&amp;$B$82&amp;$AS$82&amp;"P"&amp;$A93)="N/A",0,RTD("tos.rtd",,DF$83,"."&amp;$B$82&amp;$AS$82&amp;"P"&amp;$A93))</f>
        <v>168.7</v>
      </c>
      <c r="DG93" s="86">
        <f t="shared" si="495"/>
        <v>189.25</v>
      </c>
      <c r="DH93" s="3">
        <f t="shared" si="464"/>
        <v>0</v>
      </c>
      <c r="DI93" s="3">
        <f t="shared" si="465"/>
        <v>0</v>
      </c>
      <c r="DJ93" s="3">
        <f t="shared" si="466"/>
        <v>0</v>
      </c>
      <c r="DK93" s="3">
        <f t="shared" si="467"/>
        <v>0</v>
      </c>
      <c r="DL93" s="3">
        <f t="shared" si="468"/>
        <v>0</v>
      </c>
      <c r="DM93" s="3">
        <f t="shared" si="469"/>
        <v>0</v>
      </c>
      <c r="DN93" s="64" t="str">
        <f t="shared" si="470"/>
        <v>UNKNOWN</v>
      </c>
      <c r="DO93" s="64" t="str">
        <f t="shared" si="471"/>
        <v>UNKNOWN</v>
      </c>
      <c r="DP93" s="3">
        <f t="shared" si="472"/>
        <v>0</v>
      </c>
      <c r="DQ93" s="3">
        <f t="shared" si="473"/>
        <v>0</v>
      </c>
      <c r="DR93" s="3">
        <f t="shared" ca="1" si="474"/>
        <v>0</v>
      </c>
      <c r="DS93" s="3">
        <f t="shared" si="475"/>
        <v>0</v>
      </c>
      <c r="DT93" s="3">
        <f t="shared" si="496"/>
        <v>0</v>
      </c>
      <c r="DU93" s="3">
        <f t="shared" si="497"/>
        <v>0</v>
      </c>
      <c r="DV93" s="3">
        <f t="shared" si="498"/>
        <v>1051</v>
      </c>
      <c r="DW93" s="3">
        <f t="shared" si="499"/>
        <v>-34</v>
      </c>
      <c r="DX93" s="3">
        <f t="shared" ca="1" si="506"/>
        <v>7.701645242999337E-4</v>
      </c>
      <c r="DY93" s="3">
        <f t="shared" ca="1" si="476"/>
        <v>-1.8728223895950091E-25</v>
      </c>
      <c r="DZ93" s="3">
        <f t="shared" ca="1" si="500"/>
        <v>1.1225141626898061E-3</v>
      </c>
      <c r="EA93" s="3">
        <f t="shared" ca="1" si="501"/>
        <v>-1.2650365359226732E-3</v>
      </c>
      <c r="EB93" s="3">
        <f t="shared" ca="1" si="477"/>
        <v>8.8189000259819941E-4</v>
      </c>
      <c r="EC93" s="3">
        <f t="shared" ca="1" si="478"/>
        <v>-1.0712309282540123E-3</v>
      </c>
      <c r="EE93" s="59">
        <f t="shared" si="479"/>
        <v>1.4267000000000001</v>
      </c>
      <c r="EF93" s="59">
        <f t="shared" si="480"/>
        <v>0.25</v>
      </c>
      <c r="EG93" s="59">
        <f t="shared" si="481"/>
        <v>0.21110000000000001</v>
      </c>
      <c r="EH93" s="59">
        <f t="shared" si="482"/>
        <v>0.24440000000000001</v>
      </c>
      <c r="EI93" s="59">
        <f t="shared" si="483"/>
        <v>0.17929999999999999</v>
      </c>
      <c r="EJ93" s="59">
        <f t="shared" si="484"/>
        <v>0.2029</v>
      </c>
      <c r="EL93" s="3" t="str">
        <f>RTD("tos.rtd",,EL$83,"."&amp;$B$82&amp;$AS$82&amp;"C"&amp;$A93)</f>
        <v>142.67%</v>
      </c>
      <c r="EM93" s="3" t="str">
        <f>RTD("tos.rtd",,EM$83,"."&amp;$B$82&amp;$AS$82&amp;"P"&amp;$A93)</f>
        <v>--</v>
      </c>
      <c r="EN93" s="3" t="str">
        <f>RTD("tos.rtd",,EN$83,"."&amp;$C$82&amp;$AU$82&amp;"C"&amp;$A93)</f>
        <v>21.11%</v>
      </c>
      <c r="EO93" s="3" t="str">
        <f>RTD("tos.rtd",,EO$83,"."&amp;$C$82&amp;$AU$82&amp;"P"&amp;$A93)</f>
        <v>24.44%</v>
      </c>
      <c r="EP93" s="3" t="str">
        <f>RTD("tos.rtd",,EP$83,"."&amp;$D$82&amp;$AW$82&amp;"C"&amp;$A93)</f>
        <v>17.93%</v>
      </c>
      <c r="EQ93" s="3" t="str">
        <f>RTD("tos.rtd",,EQ$83,"."&amp;$D$82&amp;$AW$82&amp;"P"&amp;$A93)</f>
        <v>20.29%</v>
      </c>
      <c r="ES93" s="63" t="str">
        <f t="shared" si="485"/>
        <v>5790,1017.00</v>
      </c>
      <c r="ET93" s="64" t="str">
        <f t="shared" ca="1" si="486"/>
        <v>5790,530.44</v>
      </c>
      <c r="EU93" s="67">
        <v>562.16</v>
      </c>
      <c r="EV93" s="67" t="s">
        <v>763</v>
      </c>
      <c r="EW93" s="67">
        <v>483.54</v>
      </c>
      <c r="EX93" s="67" t="s">
        <v>764</v>
      </c>
      <c r="EY93" s="67">
        <v>5635</v>
      </c>
      <c r="EZ93" s="67" t="s">
        <v>765</v>
      </c>
      <c r="FA93" s="67">
        <v>19860.25</v>
      </c>
      <c r="FB93" s="67" t="s">
        <v>766</v>
      </c>
      <c r="FC93" s="67" t="s">
        <v>767</v>
      </c>
      <c r="FD93" s="67" t="s">
        <v>768</v>
      </c>
      <c r="FE93" s="68" t="s">
        <v>769</v>
      </c>
      <c r="FF93" s="68" t="s">
        <v>770</v>
      </c>
    </row>
    <row r="94" spans="1:162" s="63" customFormat="1" ht="12" customHeight="1" thickBot="1" x14ac:dyDescent="0.25">
      <c r="A94" s="2">
        <f t="shared" si="502"/>
        <v>5780</v>
      </c>
      <c r="B94" s="3">
        <f t="shared" si="447"/>
        <v>1205</v>
      </c>
      <c r="C94" s="3">
        <f t="shared" si="448"/>
        <v>1067</v>
      </c>
      <c r="D94" s="3">
        <f t="shared" si="449"/>
        <v>804</v>
      </c>
      <c r="E94" s="3">
        <f t="shared" si="450"/>
        <v>3076</v>
      </c>
      <c r="F94" s="4">
        <f t="shared" ref="F94:F98" si="511">+$F$84/$A$84*A94</f>
        <v>5804.7681114136503</v>
      </c>
      <c r="G94" s="4">
        <f t="shared" si="487"/>
        <v>576.68419408114983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>
        <v>-196</v>
      </c>
      <c r="AN94" s="20">
        <v>53</v>
      </c>
      <c r="AO94" s="20">
        <v>5780</v>
      </c>
      <c r="AP94" s="20">
        <v>1592</v>
      </c>
      <c r="AQ94" s="20">
        <v>-64</v>
      </c>
      <c r="AR94" s="20"/>
      <c r="AS94" s="54">
        <f>IF(RTD("tos.rtd",,AS$83,"."&amp;$B$82&amp;$AS$82&amp;"C"&amp;$A94)="N/A",0,RTD("tos.rtd",,AS$83,"."&amp;$B$82&amp;$AS$82&amp;"C"&amp;$A94))</f>
        <v>852</v>
      </c>
      <c r="AT94" s="3">
        <f>-IF(RTD("tos.rtd",,AT$83,"."&amp;$B$82&amp;$AS$82&amp;"P"&amp;$A94)="N/A",0,RTD("tos.rtd",,AT$83,"."&amp;$B$82&amp;$AS$82&amp;"P"&amp;$A94))</f>
        <v>-353</v>
      </c>
      <c r="AU94" s="54">
        <f>IF(RTD("tos.rtd",,AU$83,"."&amp;$C$82&amp;$AU$82&amp;"C"&amp;$A94)="N/A",0,RTD("tos.rtd",,AU$83,"."&amp;$C$82&amp;$AU$82&amp;"C"&amp;$A94))</f>
        <v>1046</v>
      </c>
      <c r="AV94" s="3">
        <f>-IF(RTD("tos.rtd",,AV$83,"."&amp;$C$82&amp;$AU$82&amp;"P"&amp;$A94)="N/A",0,RTD("tos.rtd",,AV$83,"."&amp;$C$82&amp;$AU$82&amp;"P"&amp;$A94))</f>
        <v>-21</v>
      </c>
      <c r="AW94" s="54">
        <f>IF(RTD("tos.rtd",,AW$83,"."&amp;$D$82&amp;$AW$82&amp;"C"&amp;$A94)="N/A",0,RTD("tos.rtd",,AW$83,"."&amp;$D$82&amp;$AW$82&amp;"C"&amp;$A94))</f>
        <v>354</v>
      </c>
      <c r="AX94" s="3">
        <f>-IF(RTD("tos.rtd",,AX$83,"."&amp;$D$82&amp;$AW$82&amp;"P"&amp;$A94)="N/A",0,RTD("tos.rtd",,AX$83,"."&amp;$D$82&amp;$AW$82&amp;"P"&amp;$A94))</f>
        <v>-450</v>
      </c>
      <c r="AY94" s="79">
        <f t="shared" si="488"/>
        <v>1428</v>
      </c>
      <c r="AZ94" s="8">
        <f t="shared" si="451"/>
        <v>5780</v>
      </c>
      <c r="BA94" s="54">
        <f>IF(RTD("tos.rtd",,BA$83,"."&amp;$B$82&amp;$AS$82&amp;"C"&amp;$A94)="N/A",0,RTD("tos.rtd",,BA$83,"."&amp;$B$82&amp;$AS$82&amp;"C"&amp;$A94))</f>
        <v>1592</v>
      </c>
      <c r="BB94" s="3">
        <f>-IF(RTD("tos.rtd",,BB$83,"."&amp;$B$82&amp;$AS$82&amp;"P"&amp;$A94)="N/A",0,RTD("tos.rtd",,BB$83,"."&amp;$B$82&amp;$AS$82&amp;"P"&amp;$A94))</f>
        <v>-64</v>
      </c>
      <c r="BC94" s="54">
        <f>IF(RTD("tos.rtd",,BC$83,"."&amp;$C$82&amp;$AU$82&amp;"C"&amp;$A94)="N/A",0,RTD("tos.rtd",,BC$83,"."&amp;$C$82&amp;$AU$82&amp;"C"&amp;$A94))</f>
        <v>599</v>
      </c>
      <c r="BD94" s="3">
        <f>-IF(RTD("tos.rtd",,BD$83,"."&amp;$C$82&amp;$AU$82&amp;"P"&amp;$A94)="N/A",0,RTD("tos.rtd",,BD$83,"."&amp;$C$82&amp;$AU$82&amp;"P"&amp;$A94))</f>
        <v>-15</v>
      </c>
      <c r="BE94" s="54">
        <f>IF(RTD("tos.rtd",,BE$83,"."&amp;$D$82&amp;$AW$82&amp;"C"&amp;$A94)="N/A",0,RTD("tos.rtd",,BE$83,"."&amp;$D$82&amp;$AW$82&amp;"C"&amp;$A94))</f>
        <v>34</v>
      </c>
      <c r="BF94" s="3">
        <f>-IF(RTD("tos.rtd",,BF$83,"."&amp;$D$82&amp;$AW$82&amp;"P"&amp;$A94)="N/A",0,RTD("tos.rtd",,BF$83,"."&amp;$D$82&amp;$AW$82&amp;"P"&amp;$A94))</f>
        <v>0</v>
      </c>
      <c r="BG94" s="3">
        <f ca="1">+Hoja2!Y95</f>
        <v>1498</v>
      </c>
      <c r="BH94" s="55">
        <f t="shared" ca="1" si="489"/>
        <v>3644</v>
      </c>
      <c r="BI94" s="32" t="str">
        <f t="shared" ca="1" si="507"/>
        <v/>
      </c>
      <c r="BJ94" s="3">
        <f ca="1">IF($BP$1=1,DX94,IF(RTD("tos.rtd",,BJ$83,"."&amp;$B$82&amp;$AS$82&amp;"C"&amp;$A94)="N/A",0,RTD("tos.rtd",,BJ$83,"."&amp;$B$82&amp;$AS$82&amp;"C"&amp;$A94)))</f>
        <v>8.1732881185005689E-4</v>
      </c>
      <c r="BK94" s="3">
        <f ca="1">IF($BP$1=1,DY94,-IF(RTD("tos.rtd",,BK$83,"."&amp;$B$82&amp;$AS$82&amp;"P"&amp;$A94)="N/A",0,RTD("tos.rtd",,BK$83,"."&amp;$B$82&amp;$AS$82&amp;"P"&amp;$A94)))</f>
        <v>-4.0846804825949342E-23</v>
      </c>
      <c r="BL94" s="3">
        <f ca="1">IF($BP$1=1,DZ94,IF(RTD("tos.rtd",,BL$83,"."&amp;$C$82&amp;$AU$82&amp;"C"&amp;$A94)="N/A",0,RTD("tos.rtd",,BL$83,"."&amp;$C$82&amp;$AU$82&amp;"C"&amp;$A94)))</f>
        <v>1.2557198430801302E-3</v>
      </c>
      <c r="BM94" s="3">
        <f ca="1">IF($BP$1=1,EA94,-IF(RTD("tos.rtd",,BM$83,"."&amp;$C$82&amp;$AU$82&amp;"P"&amp;$A94)="N/A",0,RTD("tos.rtd",,BM$83,"."&amp;$C$82&amp;$AU$82&amp;"P"&amp;$A94)))</f>
        <v>-1.3623353896329586E-3</v>
      </c>
      <c r="BN94" s="3">
        <f ca="1">IF($BP$1=1,EB94,IF(RTD("tos.rtd",,BN$83,"."&amp;$D$82&amp;$AW$82&amp;"C"&amp;$A94)="N/A",0,RTD("tos.rtd",,BN$83,"."&amp;$D$82&amp;$AW$82&amp;"C"&amp;$A94)))</f>
        <v>1.0338548916189053E-3</v>
      </c>
      <c r="BO94" s="3">
        <f ca="1">IF($BP$1=1,EC94,-IF(RTD("tos.rtd",,BO$83,"."&amp;$D$82&amp;$AW$82&amp;"P"&amp;$A94)="N/A",0,RTD("tos.rtd",,BO$83,"."&amp;$D$82&amp;$AW$82&amp;"P"&amp;$A94)))</f>
        <v>-1.2019969034412039E-3</v>
      </c>
      <c r="BQ94" s="3">
        <f t="shared" ca="1" si="452"/>
        <v>161460.04307326084</v>
      </c>
      <c r="BR94" s="3" t="str">
        <f t="shared" ca="1" si="490"/>
        <v/>
      </c>
      <c r="BS94" s="3">
        <f t="shared" ca="1" si="453"/>
        <v>297912.8060674321</v>
      </c>
      <c r="BT94" s="3" t="str">
        <f t="shared" ca="1" si="490"/>
        <v/>
      </c>
      <c r="BU94" s="3">
        <f t="shared" ca="1" si="454"/>
        <v>-40555.818413963774</v>
      </c>
      <c r="BV94" s="3" t="str">
        <f t="shared" ca="1" si="490"/>
        <v>Cruce -</v>
      </c>
      <c r="BX94" s="3">
        <f t="shared" ca="1" si="455"/>
        <v>301695.2917519146</v>
      </c>
      <c r="BY94" s="3" t="str">
        <f t="shared" ca="1" si="504"/>
        <v/>
      </c>
      <c r="BZ94" s="3">
        <f t="shared" ca="1" si="456"/>
        <v>169662.60945735511</v>
      </c>
      <c r="CA94" s="3" t="str">
        <f t="shared" ca="1" si="504"/>
        <v/>
      </c>
      <c r="CB94" s="3">
        <f t="shared" ca="1" si="457"/>
        <v>8150.1793279763806</v>
      </c>
      <c r="CC94" s="3" t="str">
        <f t="shared" ca="1" si="504"/>
        <v/>
      </c>
      <c r="CD94" s="3">
        <f>IF(RTD("tos.rtd",,CD$83,"."&amp;$B$82&amp;$AS$82&amp;"C"&amp;$A94)="N/A",0,RTD("tos.rtd",,CD$83,"."&amp;$B$82&amp;$AS$82&amp;"C"&amp;$A94))</f>
        <v>0</v>
      </c>
      <c r="CE94" s="3">
        <f>-IF(RTD("tos.rtd",,CE$83,"."&amp;$B$82&amp;$AS$82&amp;"P"&amp;$A94)="N/A",0,RTD("tos.rtd",,CE$83,"."&amp;$B$82&amp;$AS$82&amp;"P"&amp;$A94))</f>
        <v>1</v>
      </c>
      <c r="CF94" s="3">
        <f>IF(RTD("tos.rtd",,CF$83,"."&amp;$C$82&amp;$AU$82&amp;"C"&amp;$A94)="N/A",0,RTD("tos.rtd",,CF$83,"."&amp;$C$82&amp;$AU$82&amp;"C"&amp;$A94))</f>
        <v>0.06</v>
      </c>
      <c r="CG94" s="3">
        <f>-IF(RTD("tos.rtd",,CG$83,"."&amp;$C$82&amp;$AU$82&amp;"P"&amp;$A94)="N/A",0,RTD("tos.rtd",,CG$83,"."&amp;$C$82&amp;$AU$82&amp;"P"&amp;$A94))</f>
        <v>0.91</v>
      </c>
      <c r="CH94" s="3">
        <f>IF(RTD("tos.rtd",,CH$83,"."&amp;$D$82&amp;$AW$82&amp;"C"&amp;$A94)="N/A",0,RTD("tos.rtd",,CH$83,"."&amp;$D$82&amp;$AW$82&amp;"C"&amp;$A94))</f>
        <v>0.17</v>
      </c>
      <c r="CI94" s="3">
        <f>-IF(RTD("tos.rtd",,CI$83,"."&amp;$D$82&amp;$AW$82&amp;"P"&amp;$A94)="N/A",0,RTD("tos.rtd",,CI$83,"."&amp;$D$82&amp;$AW$82&amp;"P"&amp;$A94))</f>
        <v>0.8</v>
      </c>
      <c r="CK94" s="3">
        <f t="shared" si="508"/>
        <v>-35300</v>
      </c>
      <c r="CL94" s="3"/>
      <c r="CM94" s="3">
        <f t="shared" si="509"/>
        <v>4365</v>
      </c>
      <c r="CN94" s="3"/>
      <c r="CO94" s="3">
        <f t="shared" si="510"/>
        <v>-29982</v>
      </c>
      <c r="CP94" s="3">
        <f t="shared" si="458"/>
        <v>-60917</v>
      </c>
      <c r="CQ94" s="3">
        <f t="shared" si="459"/>
        <v>1528</v>
      </c>
      <c r="CR94" s="3"/>
      <c r="CS94" s="3">
        <f t="shared" si="460"/>
        <v>584</v>
      </c>
      <c r="CT94" s="3"/>
      <c r="CU94" s="3">
        <f t="shared" si="461"/>
        <v>34</v>
      </c>
      <c r="CV94" s="3"/>
      <c r="CW94" s="3">
        <f t="shared" ca="1" si="494"/>
        <v>418817.03072672919</v>
      </c>
      <c r="CY94" s="3">
        <f t="shared" ca="1" si="463"/>
        <v>479508.08053724607</v>
      </c>
      <c r="CZ94" s="70" t="str">
        <f t="shared" ca="1" si="505"/>
        <v/>
      </c>
      <c r="DA94" s="3">
        <f>IF(RTD("tos.rtd",,DA$83,"."&amp;$B$82&amp;$AS$82&amp;"C"&amp;$A94)="N/A",0,RTD("tos.rtd",,DA$83,"."&amp;$B$82&amp;$AS$82&amp;"C"&amp;$A94))</f>
        <v>0.03</v>
      </c>
      <c r="DB94" s="3">
        <f>IF(RTD("tos.rtd",,DB$83,"."&amp;$B$82&amp;$AS$82&amp;"P"&amp;$A94)="N/A",0,RTD("tos.rtd",,DB$83,"."&amp;$B$82&amp;$AS$82&amp;"P"&amp;$A94))</f>
        <v>153.37</v>
      </c>
      <c r="DC94" s="3">
        <f>IF(RTD("tos.rtd",,DC$83,"."&amp;$B$82&amp;$AS$82&amp;"C"&amp;$A94)="N/A",0,RTD("tos.rtd",,DC$83,"."&amp;$B$82&amp;$AS$82&amp;"C"&amp;$A94))</f>
        <v>0.05</v>
      </c>
      <c r="DD94" s="3">
        <f>IF(RTD("tos.rtd",,DD$83,"."&amp;$B$82&amp;$AS$82&amp;"P"&amp;$A94)="N/A",0,RTD("tos.rtd",,DD$83,"."&amp;$B$82&amp;$AS$82&amp;"P"&amp;$A94))</f>
        <v>186.7</v>
      </c>
      <c r="DE94" s="3">
        <f>IF(RTD("tos.rtd",,DE$83,"."&amp;$B$82&amp;$AS$82&amp;"C"&amp;$A94)="N/A",0,RTD("tos.rtd",,DE$83,"."&amp;$B$82&amp;$AS$82&amp;"C"&amp;$A94))</f>
        <v>0</v>
      </c>
      <c r="DF94" s="3">
        <f>IF(RTD("tos.rtd",,DF$83,"."&amp;$B$82&amp;$AS$82&amp;"P"&amp;$A94)="N/A",0,RTD("tos.rtd",,DF$83,"."&amp;$B$82&amp;$AS$82&amp;"P"&amp;$A94))</f>
        <v>158.69999999999999</v>
      </c>
      <c r="DG94" s="86">
        <f t="shared" si="495"/>
        <v>179.25</v>
      </c>
      <c r="DH94" s="3">
        <f t="shared" si="464"/>
        <v>0</v>
      </c>
      <c r="DI94" s="3">
        <f t="shared" si="465"/>
        <v>0</v>
      </c>
      <c r="DJ94" s="3">
        <f t="shared" si="466"/>
        <v>0</v>
      </c>
      <c r="DK94" s="3">
        <f t="shared" si="467"/>
        <v>0</v>
      </c>
      <c r="DL94" s="3">
        <f t="shared" si="468"/>
        <v>0</v>
      </c>
      <c r="DM94" s="3">
        <f t="shared" si="469"/>
        <v>0</v>
      </c>
      <c r="DN94" s="64" t="str">
        <f t="shared" si="470"/>
        <v>UNKNOWN</v>
      </c>
      <c r="DO94" s="64" t="str">
        <f t="shared" si="471"/>
        <v>UNKNOWN</v>
      </c>
      <c r="DP94" s="3">
        <f t="shared" si="472"/>
        <v>0</v>
      </c>
      <c r="DQ94" s="3">
        <f t="shared" si="473"/>
        <v>0</v>
      </c>
      <c r="DR94" s="3">
        <f t="shared" ca="1" si="474"/>
        <v>0</v>
      </c>
      <c r="DS94" s="3">
        <f t="shared" si="475"/>
        <v>0</v>
      </c>
      <c r="DT94" s="3">
        <f t="shared" si="496"/>
        <v>0</v>
      </c>
      <c r="DU94" s="3">
        <f t="shared" si="497"/>
        <v>0</v>
      </c>
      <c r="DV94" s="3">
        <f t="shared" si="498"/>
        <v>-196</v>
      </c>
      <c r="DW94" s="3">
        <f t="shared" si="499"/>
        <v>53</v>
      </c>
      <c r="DX94" s="3">
        <f t="shared" ca="1" si="506"/>
        <v>8.1732881185005689E-4</v>
      </c>
      <c r="DY94" s="3">
        <f t="shared" ca="1" si="476"/>
        <v>-4.0846804825949342E-23</v>
      </c>
      <c r="DZ94" s="3">
        <f t="shared" ca="1" si="500"/>
        <v>1.2557198430801302E-3</v>
      </c>
      <c r="EA94" s="3">
        <f t="shared" ca="1" si="501"/>
        <v>-1.3623353896329586E-3</v>
      </c>
      <c r="EB94" s="3">
        <f t="shared" ca="1" si="477"/>
        <v>1.0338548916189053E-3</v>
      </c>
      <c r="EC94" s="3">
        <f t="shared" ca="1" si="478"/>
        <v>-1.2019969034412039E-3</v>
      </c>
      <c r="EE94" s="59">
        <f t="shared" si="479"/>
        <v>1.3566</v>
      </c>
      <c r="EF94" s="59">
        <f t="shared" si="480"/>
        <v>0.25</v>
      </c>
      <c r="EG94" s="59">
        <f t="shared" si="481"/>
        <v>0.21240000000000001</v>
      </c>
      <c r="EH94" s="59">
        <f t="shared" si="482"/>
        <v>0.24129999999999999</v>
      </c>
      <c r="EI94" s="59">
        <f t="shared" si="483"/>
        <v>0.18049999999999999</v>
      </c>
      <c r="EJ94" s="59">
        <f t="shared" si="484"/>
        <v>0.20280000000000001</v>
      </c>
      <c r="EL94" s="3" t="str">
        <f>RTD("tos.rtd",,EL$83,"."&amp;$B$82&amp;$AS$82&amp;"C"&amp;$A94)</f>
        <v>135.66%</v>
      </c>
      <c r="EM94" s="3" t="str">
        <f>RTD("tos.rtd",,EM$83,"."&amp;$B$82&amp;$AS$82&amp;"P"&amp;$A94)</f>
        <v>--</v>
      </c>
      <c r="EN94" s="3" t="str">
        <f>RTD("tos.rtd",,EN$83,"."&amp;$C$82&amp;$AU$82&amp;"C"&amp;$A94)</f>
        <v>21.24%</v>
      </c>
      <c r="EO94" s="3" t="str">
        <f>RTD("tos.rtd",,EO$83,"."&amp;$C$82&amp;$AU$82&amp;"P"&amp;$A94)</f>
        <v>24.13%</v>
      </c>
      <c r="EP94" s="3" t="str">
        <f>RTD("tos.rtd",,EP$83,"."&amp;$D$82&amp;$AW$82&amp;"C"&amp;$A94)</f>
        <v>18.05%</v>
      </c>
      <c r="EQ94" s="3" t="str">
        <f>RTD("tos.rtd",,EQ$83,"."&amp;$D$82&amp;$AW$82&amp;"P"&amp;$A94)</f>
        <v>20.28%</v>
      </c>
      <c r="ES94" s="63" t="str">
        <f t="shared" si="485"/>
        <v>5780,-143.00</v>
      </c>
      <c r="ET94" s="64" t="str">
        <f t="shared" ca="1" si="486"/>
        <v>5780,479.51</v>
      </c>
      <c r="EU94" s="67">
        <v>562.05999999999995</v>
      </c>
      <c r="EV94" s="67" t="s">
        <v>771</v>
      </c>
      <c r="EW94" s="67">
        <v>483.42</v>
      </c>
      <c r="EX94" s="67" t="s">
        <v>772</v>
      </c>
      <c r="EY94" s="67">
        <v>5633.75</v>
      </c>
      <c r="EZ94" s="67" t="s">
        <v>773</v>
      </c>
      <c r="FA94" s="67">
        <v>19855.75</v>
      </c>
      <c r="FB94" s="67" t="s">
        <v>774</v>
      </c>
      <c r="FC94" s="67" t="s">
        <v>775</v>
      </c>
      <c r="FD94" s="67" t="s">
        <v>776</v>
      </c>
      <c r="FE94" s="68" t="s">
        <v>777</v>
      </c>
      <c r="FF94" s="68" t="s">
        <v>778</v>
      </c>
    </row>
    <row r="95" spans="1:162" s="63" customFormat="1" ht="12" customHeight="1" thickBot="1" x14ac:dyDescent="0.25">
      <c r="A95" s="2">
        <f t="shared" si="502"/>
        <v>5770</v>
      </c>
      <c r="B95" s="3">
        <f t="shared" si="447"/>
        <v>1581</v>
      </c>
      <c r="C95" s="3">
        <f t="shared" si="448"/>
        <v>858</v>
      </c>
      <c r="D95" s="3">
        <f t="shared" si="449"/>
        <v>562</v>
      </c>
      <c r="E95" s="3">
        <f t="shared" si="450"/>
        <v>3001</v>
      </c>
      <c r="F95" s="4">
        <f t="shared" si="511"/>
        <v>5794.72526000982</v>
      </c>
      <c r="G95" s="4">
        <f t="shared" si="487"/>
        <v>575.68647056197824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>
        <v>-310</v>
      </c>
      <c r="AN95" s="20">
        <v>12</v>
      </c>
      <c r="AO95" s="20">
        <v>5770</v>
      </c>
      <c r="AP95" s="20">
        <v>2184</v>
      </c>
      <c r="AQ95" s="20">
        <v>-334</v>
      </c>
      <c r="AR95" s="20"/>
      <c r="AS95" s="54">
        <f>IF(RTD("tos.rtd",,AS$83,"."&amp;$B$82&amp;$AS$82&amp;"C"&amp;$A95)="N/A",0,RTD("tos.rtd",,AS$83,"."&amp;$B$82&amp;$AS$82&amp;"C"&amp;$A95))</f>
        <v>949</v>
      </c>
      <c r="AT95" s="3">
        <f>-IF(RTD("tos.rtd",,AT$83,"."&amp;$B$82&amp;$AS$82&amp;"P"&amp;$A95)="N/A",0,RTD("tos.rtd",,AT$83,"."&amp;$B$82&amp;$AS$82&amp;"P"&amp;$A95))</f>
        <v>-632</v>
      </c>
      <c r="AU95" s="54">
        <f>IF(RTD("tos.rtd",,AU$83,"."&amp;$C$82&amp;$AU$82&amp;"C"&amp;$A95)="N/A",0,RTD("tos.rtd",,AU$83,"."&amp;$C$82&amp;$AU$82&amp;"C"&amp;$A95))</f>
        <v>832</v>
      </c>
      <c r="AV95" s="3">
        <f>-IF(RTD("tos.rtd",,AV$83,"."&amp;$C$82&amp;$AU$82&amp;"P"&amp;$A95)="N/A",0,RTD("tos.rtd",,AV$83,"."&amp;$C$82&amp;$AU$82&amp;"P"&amp;$A95))</f>
        <v>-26</v>
      </c>
      <c r="AW95" s="54">
        <f>IF(RTD("tos.rtd",,AW$83,"."&amp;$D$82&amp;$AW$82&amp;"C"&amp;$A95)="N/A",0,RTD("tos.rtd",,AW$83,"."&amp;$D$82&amp;$AW$82&amp;"C"&amp;$A95))</f>
        <v>359</v>
      </c>
      <c r="AX95" s="3">
        <f>-IF(RTD("tos.rtd",,AX$83,"."&amp;$D$82&amp;$AW$82&amp;"P"&amp;$A95)="N/A",0,RTD("tos.rtd",,AX$83,"."&amp;$D$82&amp;$AW$82&amp;"P"&amp;$A95))</f>
        <v>-203</v>
      </c>
      <c r="AY95" s="79">
        <f t="shared" si="488"/>
        <v>1279</v>
      </c>
      <c r="AZ95" s="8">
        <f t="shared" si="451"/>
        <v>5770</v>
      </c>
      <c r="BA95" s="54">
        <f>IF(RTD("tos.rtd",,BA$83,"."&amp;$B$82&amp;$AS$82&amp;"C"&amp;$A95)="N/A",0,RTD("tos.rtd",,BA$83,"."&amp;$B$82&amp;$AS$82&amp;"C"&amp;$A95))</f>
        <v>2184</v>
      </c>
      <c r="BB95" s="3">
        <f>-IF(RTD("tos.rtd",,BB$83,"."&amp;$B$82&amp;$AS$82&amp;"P"&amp;$A95)="N/A",0,RTD("tos.rtd",,BB$83,"."&amp;$B$82&amp;$AS$82&amp;"P"&amp;$A95))</f>
        <v>-334</v>
      </c>
      <c r="BC95" s="54">
        <f>IF(RTD("tos.rtd",,BC$83,"."&amp;$C$82&amp;$AU$82&amp;"C"&amp;$A95)="N/A",0,RTD("tos.rtd",,BC$83,"."&amp;$C$82&amp;$AU$82&amp;"C"&amp;$A95))</f>
        <v>361</v>
      </c>
      <c r="BD95" s="3">
        <f>-IF(RTD("tos.rtd",,BD$83,"."&amp;$C$82&amp;$AU$82&amp;"P"&amp;$A95)="N/A",0,RTD("tos.rtd",,BD$83,"."&amp;$C$82&amp;$AU$82&amp;"P"&amp;$A95))</f>
        <v>0</v>
      </c>
      <c r="BE95" s="54">
        <f>IF(RTD("tos.rtd",,BE$83,"."&amp;$D$82&amp;$AW$82&amp;"C"&amp;$A95)="N/A",0,RTD("tos.rtd",,BE$83,"."&amp;$D$82&amp;$AW$82&amp;"C"&amp;$A95))</f>
        <v>79</v>
      </c>
      <c r="BF95" s="3">
        <f>-IF(RTD("tos.rtd",,BF$83,"."&amp;$D$82&amp;$AW$82&amp;"P"&amp;$A95)="N/A",0,RTD("tos.rtd",,BF$83,"."&amp;$D$82&amp;$AW$82&amp;"P"&amp;$A95))</f>
        <v>-3</v>
      </c>
      <c r="BG95" s="3">
        <f ca="1">+Hoja2!Y96</f>
        <v>357</v>
      </c>
      <c r="BH95" s="55">
        <f t="shared" ca="1" si="489"/>
        <v>2644</v>
      </c>
      <c r="BI95" s="32" t="str">
        <f t="shared" ca="1" si="507"/>
        <v/>
      </c>
      <c r="BJ95" s="3">
        <f ca="1">IF($BP$1=1,DX95,IF(RTD("tos.rtd",,BJ$83,"."&amp;$B$82&amp;$AS$82&amp;"C"&amp;$A95)="N/A",0,RTD("tos.rtd",,BJ$83,"."&amp;$B$82&amp;$AS$82&amp;"C"&amp;$A95)))</f>
        <v>8.7014169852024864E-4</v>
      </c>
      <c r="BK95" s="3">
        <f ca="1">IF($BP$1=1,DY95,-IF(RTD("tos.rtd",,BK$83,"."&amp;$B$82&amp;$AS$82&amp;"P"&amp;$A95)="N/A",0,RTD("tos.rtd",,BK$83,"."&amp;$B$82&amp;$AS$82&amp;"P"&amp;$A95)))</f>
        <v>-6.7390634762211806E-21</v>
      </c>
      <c r="BL95" s="3">
        <f ca="1">IF($BP$1=1,DZ95,IF(RTD("tos.rtd",,BL$83,"."&amp;$C$82&amp;$AU$82&amp;"C"&amp;$A95)="N/A",0,RTD("tos.rtd",,BL$83,"."&amp;$C$82&amp;$AU$82&amp;"C"&amp;$A95)))</f>
        <v>1.391448711221926E-3</v>
      </c>
      <c r="BM95" s="3">
        <f ca="1">IF($BP$1=1,EA95,-IF(RTD("tos.rtd",,BM$83,"."&amp;$C$82&amp;$AU$82&amp;"P"&amp;$A95)="N/A",0,RTD("tos.rtd",,BM$83,"."&amp;$C$82&amp;$AU$82&amp;"P"&amp;$A95)))</f>
        <v>-1.4697434420674613E-3</v>
      </c>
      <c r="BN95" s="3">
        <f ca="1">IF($BP$1=1,EB95,IF(RTD("tos.rtd",,BN$83,"."&amp;$D$82&amp;$AW$82&amp;"C"&amp;$A95)="N/A",0,RTD("tos.rtd",,BN$83,"."&amp;$D$82&amp;$AW$82&amp;"C"&amp;$A95)))</f>
        <v>1.1985439557062529E-3</v>
      </c>
      <c r="BO95" s="3">
        <f ca="1">IF($BP$1=1,EC95,-IF(RTD("tos.rtd",,BO$83,"."&amp;$D$82&amp;$AW$82&amp;"P"&amp;$A95)="N/A",0,RTD("tos.rtd",,BO$83,"."&amp;$D$82&amp;$AW$82&amp;"P"&amp;$A95)))</f>
        <v>-1.3528806827038269E-3</v>
      </c>
      <c r="BQ95" s="3">
        <f t="shared" ca="1" si="452"/>
        <v>191462.99768839902</v>
      </c>
      <c r="BR95" s="3" t="str">
        <f t="shared" ca="1" si="490"/>
        <v/>
      </c>
      <c r="BS95" s="3">
        <f t="shared" ca="1" si="453"/>
        <v>259562.46836310218</v>
      </c>
      <c r="BT95" s="3" t="str">
        <f t="shared" ca="1" si="490"/>
        <v/>
      </c>
      <c r="BU95" s="3">
        <f t="shared" ca="1" si="454"/>
        <v>36087.505482465873</v>
      </c>
      <c r="BV95" s="3" t="str">
        <f t="shared" ca="1" si="490"/>
        <v>Cruce +</v>
      </c>
      <c r="BX95" s="3">
        <f t="shared" ca="1" si="455"/>
        <v>440627.17276234296</v>
      </c>
      <c r="BY95" s="3" t="str">
        <f t="shared" ca="1" si="504"/>
        <v/>
      </c>
      <c r="BZ95" s="3">
        <f t="shared" ca="1" si="456"/>
        <v>116467.04733792573</v>
      </c>
      <c r="CA95" s="3" t="str">
        <f t="shared" ca="1" si="504"/>
        <v/>
      </c>
      <c r="CB95" s="3">
        <f t="shared" ca="1" si="457"/>
        <v>21012.757860768477</v>
      </c>
      <c r="CC95" s="3" t="str">
        <f t="shared" ca="1" si="504"/>
        <v/>
      </c>
      <c r="CD95" s="3">
        <f>IF(RTD("tos.rtd",,CD$83,"."&amp;$B$82&amp;$AS$82&amp;"C"&amp;$A95)="N/A",0,RTD("tos.rtd",,CD$83,"."&amp;$B$82&amp;$AS$82&amp;"C"&amp;$A95))</f>
        <v>0</v>
      </c>
      <c r="CE95" s="3">
        <f>-IF(RTD("tos.rtd",,CE$83,"."&amp;$B$82&amp;$AS$82&amp;"P"&amp;$A95)="N/A",0,RTD("tos.rtd",,CE$83,"."&amp;$B$82&amp;$AS$82&amp;"P"&amp;$A95))</f>
        <v>1</v>
      </c>
      <c r="CF95" s="3">
        <f>IF(RTD("tos.rtd",,CF$83,"."&amp;$C$82&amp;$AU$82&amp;"C"&amp;$A95)="N/A",0,RTD("tos.rtd",,CF$83,"."&amp;$C$82&amp;$AU$82&amp;"C"&amp;$A95))</f>
        <v>7.0000000000000007E-2</v>
      </c>
      <c r="CG95" s="3">
        <f>-IF(RTD("tos.rtd",,CG$83,"."&amp;$C$82&amp;$AU$82&amp;"P"&amp;$A95)="N/A",0,RTD("tos.rtd",,CG$83,"."&amp;$C$82&amp;$AU$82&amp;"P"&amp;$A95))</f>
        <v>0.9</v>
      </c>
      <c r="CH95" s="3">
        <f>IF(RTD("tos.rtd",,CH$83,"."&amp;$D$82&amp;$AW$82&amp;"C"&amp;$A95)="N/A",0,RTD("tos.rtd",,CH$83,"."&amp;$D$82&amp;$AW$82&amp;"C"&amp;$A95))</f>
        <v>0.18</v>
      </c>
      <c r="CI95" s="3">
        <f>-IF(RTD("tos.rtd",,CI$83,"."&amp;$D$82&amp;$AW$82&amp;"P"&amp;$A95)="N/A",0,RTD("tos.rtd",,CI$83,"."&amp;$D$82&amp;$AW$82&amp;"P"&amp;$A95))</f>
        <v>0.79</v>
      </c>
      <c r="CK95" s="3">
        <f t="shared" si="508"/>
        <v>-63200</v>
      </c>
      <c r="CL95" s="3"/>
      <c r="CM95" s="3">
        <f t="shared" si="509"/>
        <v>3484.0000000000009</v>
      </c>
      <c r="CN95" s="3"/>
      <c r="CO95" s="3">
        <f t="shared" si="510"/>
        <v>-9575</v>
      </c>
      <c r="CP95" s="3">
        <f t="shared" si="458"/>
        <v>-69291</v>
      </c>
      <c r="CQ95" s="3">
        <f t="shared" si="459"/>
        <v>1850</v>
      </c>
      <c r="CR95" s="3"/>
      <c r="CS95" s="3">
        <f t="shared" si="460"/>
        <v>361</v>
      </c>
      <c r="CT95" s="3"/>
      <c r="CU95" s="3">
        <f t="shared" si="461"/>
        <v>76</v>
      </c>
      <c r="CV95" s="3"/>
      <c r="CW95" s="3">
        <f t="shared" ca="1" si="494"/>
        <v>487112.97153396707</v>
      </c>
      <c r="CY95" s="3">
        <f t="shared" ca="1" si="463"/>
        <v>578106.97796103719</v>
      </c>
      <c r="CZ95" s="70" t="str">
        <f t="shared" ca="1" si="505"/>
        <v/>
      </c>
      <c r="DA95" s="3">
        <f>IF(RTD("tos.rtd",,DA$83,"."&amp;$B$82&amp;$AS$82&amp;"C"&amp;$A95)="N/A",0,RTD("tos.rtd",,DA$83,"."&amp;$B$82&amp;$AS$82&amp;"C"&amp;$A95))</f>
        <v>0.05</v>
      </c>
      <c r="DB95" s="3">
        <f>IF(RTD("tos.rtd",,DB$83,"."&amp;$B$82&amp;$AS$82&amp;"P"&amp;$A95)="N/A",0,RTD("tos.rtd",,DB$83,"."&amp;$B$82&amp;$AS$82&amp;"P"&amp;$A95))</f>
        <v>158.91</v>
      </c>
      <c r="DC95" s="3">
        <f>IF(RTD("tos.rtd",,DC$83,"."&amp;$B$82&amp;$AS$82&amp;"C"&amp;$A95)="N/A",0,RTD("tos.rtd",,DC$83,"."&amp;$B$82&amp;$AS$82&amp;"C"&amp;$A95))</f>
        <v>0.05</v>
      </c>
      <c r="DD95" s="3">
        <f>IF(RTD("tos.rtd",,DD$83,"."&amp;$B$82&amp;$AS$82&amp;"P"&amp;$A95)="N/A",0,RTD("tos.rtd",,DD$83,"."&amp;$B$82&amp;$AS$82&amp;"P"&amp;$A95))</f>
        <v>176.7</v>
      </c>
      <c r="DE95" s="3">
        <f>IF(RTD("tos.rtd",,DE$83,"."&amp;$B$82&amp;$AS$82&amp;"C"&amp;$A95)="N/A",0,RTD("tos.rtd",,DE$83,"."&amp;$B$82&amp;$AS$82&amp;"C"&amp;$A95))</f>
        <v>0</v>
      </c>
      <c r="DF95" s="3">
        <f>IF(RTD("tos.rtd",,DF$83,"."&amp;$B$82&amp;$AS$82&amp;"P"&amp;$A95)="N/A",0,RTD("tos.rtd",,DF$83,"."&amp;$B$82&amp;$AS$82&amp;"P"&amp;$A95))</f>
        <v>148.69999999999999</v>
      </c>
      <c r="DG95" s="86">
        <f t="shared" si="495"/>
        <v>169.25</v>
      </c>
      <c r="DH95" s="3">
        <f t="shared" si="464"/>
        <v>0</v>
      </c>
      <c r="DI95" s="3">
        <f t="shared" si="465"/>
        <v>0</v>
      </c>
      <c r="DJ95" s="3">
        <f t="shared" si="466"/>
        <v>0</v>
      </c>
      <c r="DK95" s="3">
        <f t="shared" si="467"/>
        <v>0</v>
      </c>
      <c r="DL95" s="3">
        <f t="shared" si="468"/>
        <v>0</v>
      </c>
      <c r="DM95" s="3">
        <f t="shared" si="469"/>
        <v>0</v>
      </c>
      <c r="DN95" s="64" t="str">
        <f t="shared" si="470"/>
        <v>UNKNOWN</v>
      </c>
      <c r="DO95" s="64" t="str">
        <f t="shared" si="471"/>
        <v>UNKNOWN</v>
      </c>
      <c r="DP95" s="3">
        <f t="shared" si="472"/>
        <v>0</v>
      </c>
      <c r="DQ95" s="3">
        <f t="shared" si="473"/>
        <v>0</v>
      </c>
      <c r="DR95" s="3">
        <f t="shared" ca="1" si="474"/>
        <v>0</v>
      </c>
      <c r="DS95" s="3">
        <f t="shared" si="475"/>
        <v>0</v>
      </c>
      <c r="DT95" s="3">
        <f t="shared" si="496"/>
        <v>0</v>
      </c>
      <c r="DU95" s="3">
        <f t="shared" si="497"/>
        <v>0</v>
      </c>
      <c r="DV95" s="3">
        <f t="shared" si="498"/>
        <v>-310</v>
      </c>
      <c r="DW95" s="3">
        <f t="shared" si="499"/>
        <v>12</v>
      </c>
      <c r="DX95" s="3">
        <f t="shared" ca="1" si="506"/>
        <v>8.7014169852024864E-4</v>
      </c>
      <c r="DY95" s="3">
        <f t="shared" ca="1" si="476"/>
        <v>-6.7390634762211806E-21</v>
      </c>
      <c r="DZ95" s="3">
        <f t="shared" ca="1" si="500"/>
        <v>1.391448711221926E-3</v>
      </c>
      <c r="EA95" s="3">
        <f t="shared" ca="1" si="501"/>
        <v>-1.4697434420674613E-3</v>
      </c>
      <c r="EB95" s="3">
        <f t="shared" ca="1" si="477"/>
        <v>1.1985439557062529E-3</v>
      </c>
      <c r="EC95" s="3">
        <f t="shared" ca="1" si="478"/>
        <v>-1.3528806827038269E-3</v>
      </c>
      <c r="EE95" s="59">
        <f t="shared" si="479"/>
        <v>1.286</v>
      </c>
      <c r="EF95" s="59">
        <f t="shared" si="480"/>
        <v>0.25</v>
      </c>
      <c r="EG95" s="59">
        <f t="shared" si="481"/>
        <v>0.21329999999999999</v>
      </c>
      <c r="EH95" s="59">
        <f t="shared" si="482"/>
        <v>0.2402</v>
      </c>
      <c r="EI95" s="59">
        <f t="shared" si="483"/>
        <v>0.18179999999999999</v>
      </c>
      <c r="EJ95" s="59">
        <f t="shared" si="484"/>
        <v>0.20499999999999999</v>
      </c>
      <c r="EL95" s="3" t="str">
        <f>RTD("tos.rtd",,EL$83,"."&amp;$B$82&amp;$AS$82&amp;"C"&amp;$A95)</f>
        <v>128.60%</v>
      </c>
      <c r="EM95" s="3" t="str">
        <f>RTD("tos.rtd",,EM$83,"."&amp;$B$82&amp;$AS$82&amp;"P"&amp;$A95)</f>
        <v>--</v>
      </c>
      <c r="EN95" s="3" t="str">
        <f>RTD("tos.rtd",,EN$83,"."&amp;$C$82&amp;$AU$82&amp;"C"&amp;$A95)</f>
        <v>21.33%</v>
      </c>
      <c r="EO95" s="3" t="str">
        <f>RTD("tos.rtd",,EO$83,"."&amp;$C$82&amp;$AU$82&amp;"P"&amp;$A95)</f>
        <v>24.02%</v>
      </c>
      <c r="EP95" s="3" t="str">
        <f>RTD("tos.rtd",,EP$83,"."&amp;$D$82&amp;$AW$82&amp;"C"&amp;$A95)</f>
        <v>18.18%</v>
      </c>
      <c r="EQ95" s="3" t="str">
        <f>RTD("tos.rtd",,EQ$83,"."&amp;$D$82&amp;$AW$82&amp;"P"&amp;$A95)</f>
        <v>20.50%</v>
      </c>
      <c r="ES95" s="63" t="str">
        <f t="shared" si="485"/>
        <v>5770,-298.00</v>
      </c>
      <c r="ET95" s="64" t="str">
        <f t="shared" ca="1" si="486"/>
        <v>5770,578.11</v>
      </c>
      <c r="EU95" s="67">
        <v>562.15</v>
      </c>
      <c r="EV95" s="67" t="s">
        <v>779</v>
      </c>
      <c r="EW95" s="67">
        <v>483.53</v>
      </c>
      <c r="EX95" s="67" t="s">
        <v>780</v>
      </c>
      <c r="EY95" s="67">
        <v>5634</v>
      </c>
      <c r="EZ95" s="67" t="s">
        <v>781</v>
      </c>
      <c r="FA95" s="67">
        <v>19859.5</v>
      </c>
      <c r="FB95" s="67" t="s">
        <v>782</v>
      </c>
      <c r="FC95" s="67" t="s">
        <v>783</v>
      </c>
      <c r="FD95" s="67" t="s">
        <v>784</v>
      </c>
      <c r="FE95" s="68" t="s">
        <v>785</v>
      </c>
      <c r="FF95" s="68" t="s">
        <v>786</v>
      </c>
    </row>
    <row r="96" spans="1:162" s="63" customFormat="1" ht="12" customHeight="1" thickBot="1" x14ac:dyDescent="0.25">
      <c r="A96" s="2">
        <f t="shared" si="502"/>
        <v>5760</v>
      </c>
      <c r="B96" s="3">
        <f t="shared" si="447"/>
        <v>904</v>
      </c>
      <c r="C96" s="3">
        <f t="shared" si="448"/>
        <v>1539</v>
      </c>
      <c r="D96" s="3">
        <f t="shared" si="449"/>
        <v>706</v>
      </c>
      <c r="E96" s="3">
        <f t="shared" si="450"/>
        <v>3149</v>
      </c>
      <c r="F96" s="4">
        <f t="shared" si="511"/>
        <v>5784.6824086059905</v>
      </c>
      <c r="G96" s="4">
        <f t="shared" si="487"/>
        <v>574.68874704280677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>
        <v>-318</v>
      </c>
      <c r="AN96" s="20">
        <v>-5</v>
      </c>
      <c r="AO96" s="20">
        <v>5760</v>
      </c>
      <c r="AP96" s="20">
        <v>2743</v>
      </c>
      <c r="AQ96" s="20">
        <v>-25</v>
      </c>
      <c r="AR96" s="20"/>
      <c r="AS96" s="54">
        <f>IF(RTD("tos.rtd",,AS$83,"."&amp;$B$82&amp;$AS$82&amp;"C"&amp;$A96)="N/A",0,RTD("tos.rtd",,AS$83,"."&amp;$B$82&amp;$AS$82&amp;"C"&amp;$A96))</f>
        <v>766</v>
      </c>
      <c r="AT96" s="3">
        <f>-IF(RTD("tos.rtd",,AT$83,"."&amp;$B$82&amp;$AS$82&amp;"P"&amp;$A96)="N/A",0,RTD("tos.rtd",,AT$83,"."&amp;$B$82&amp;$AS$82&amp;"P"&amp;$A96))</f>
        <v>-138</v>
      </c>
      <c r="AU96" s="54">
        <f>IF(RTD("tos.rtd",,AU$83,"."&amp;$C$82&amp;$AU$82&amp;"C"&amp;$A96)="N/A",0,RTD("tos.rtd",,AU$83,"."&amp;$C$82&amp;$AU$82&amp;"C"&amp;$A96))</f>
        <v>1510</v>
      </c>
      <c r="AV96" s="3">
        <f>-IF(RTD("tos.rtd",,AV$83,"."&amp;$C$82&amp;$AU$82&amp;"P"&amp;$A96)="N/A",0,RTD("tos.rtd",,AV$83,"."&amp;$C$82&amp;$AU$82&amp;"P"&amp;$A96))</f>
        <v>-29</v>
      </c>
      <c r="AW96" s="54">
        <f>IF(RTD("tos.rtd",,AW$83,"."&amp;$D$82&amp;$AW$82&amp;"C"&amp;$A96)="N/A",0,RTD("tos.rtd",,AW$83,"."&amp;$D$82&amp;$AW$82&amp;"C"&amp;$A96))</f>
        <v>369</v>
      </c>
      <c r="AX96" s="3">
        <f>-IF(RTD("tos.rtd",,AX$83,"."&amp;$D$82&amp;$AW$82&amp;"P"&amp;$A96)="N/A",0,RTD("tos.rtd",,AX$83,"."&amp;$D$82&amp;$AW$82&amp;"P"&amp;$A96))</f>
        <v>-337</v>
      </c>
      <c r="AY96" s="79">
        <f t="shared" si="488"/>
        <v>2141</v>
      </c>
      <c r="AZ96" s="8">
        <f t="shared" si="451"/>
        <v>5760</v>
      </c>
      <c r="BA96" s="54">
        <f>IF(RTD("tos.rtd",,BA$83,"."&amp;$B$82&amp;$AS$82&amp;"C"&amp;$A96)="N/A",0,RTD("tos.rtd",,BA$83,"."&amp;$B$82&amp;$AS$82&amp;"C"&amp;$A96))</f>
        <v>2743</v>
      </c>
      <c r="BB96" s="3">
        <f>-IF(RTD("tos.rtd",,BB$83,"."&amp;$B$82&amp;$AS$82&amp;"P"&amp;$A96)="N/A",0,RTD("tos.rtd",,BB$83,"."&amp;$B$82&amp;$AS$82&amp;"P"&amp;$A96))</f>
        <v>-25</v>
      </c>
      <c r="BC96" s="54">
        <f>IF(RTD("tos.rtd",,BC$83,"."&amp;$C$82&amp;$AU$82&amp;"C"&amp;$A96)="N/A",0,RTD("tos.rtd",,BC$83,"."&amp;$C$82&amp;$AU$82&amp;"C"&amp;$A96))</f>
        <v>500</v>
      </c>
      <c r="BD96" s="3">
        <f>-IF(RTD("tos.rtd",,BD$83,"."&amp;$C$82&amp;$AU$82&amp;"P"&amp;$A96)="N/A",0,RTD("tos.rtd",,BD$83,"."&amp;$C$82&amp;$AU$82&amp;"P"&amp;$A96))</f>
        <v>-17</v>
      </c>
      <c r="BE96" s="54">
        <f>IF(RTD("tos.rtd",,BE$83,"."&amp;$D$82&amp;$AW$82&amp;"C"&amp;$A96)="N/A",0,RTD("tos.rtd",,BE$83,"."&amp;$D$82&amp;$AW$82&amp;"C"&amp;$A96))</f>
        <v>16</v>
      </c>
      <c r="BF96" s="3">
        <f>-IF(RTD("tos.rtd",,BF$83,"."&amp;$D$82&amp;$AW$82&amp;"P"&amp;$A96)="N/A",0,RTD("tos.rtd",,BF$83,"."&amp;$D$82&amp;$AW$82&amp;"P"&amp;$A96))</f>
        <v>0</v>
      </c>
      <c r="BG96" s="3">
        <f ca="1">+Hoja2!Y97</f>
        <v>1671</v>
      </c>
      <c r="BH96" s="55">
        <f t="shared" ca="1" si="489"/>
        <v>4888</v>
      </c>
      <c r="BI96" s="32" t="str">
        <f t="shared" ca="1" si="507"/>
        <v/>
      </c>
      <c r="BJ96" s="3">
        <f ca="1">IF($BP$1=1,DX96,IF(RTD("tos.rtd",,BJ$83,"."&amp;$B$82&amp;$AS$82&amp;"C"&amp;$A96)="N/A",0,RTD("tos.rtd",,BJ$83,"."&amp;$B$82&amp;$AS$82&amp;"C"&amp;$A96)))</f>
        <v>9.2631513006996124E-4</v>
      </c>
      <c r="BK96" s="3">
        <f ca="1">IF($BP$1=1,DY96,-IF(RTD("tos.rtd",,BK$83,"."&amp;$B$82&amp;$AS$82&amp;"P"&amp;$A96)="N/A",0,RTD("tos.rtd",,BK$83,"."&amp;$B$82&amp;$AS$82&amp;"P"&amp;$A96)))</f>
        <v>-8.3981367666233856E-19</v>
      </c>
      <c r="BL96" s="3">
        <f ca="1">IF($BP$1=1,DZ96,IF(RTD("tos.rtd",,BL$83,"."&amp;$C$82&amp;$AU$82&amp;"C"&amp;$A96)="N/A",0,RTD("tos.rtd",,BL$83,"."&amp;$C$82&amp;$AU$82&amp;"C"&amp;$A96)))</f>
        <v>1.5328270401115188E-3</v>
      </c>
      <c r="BM96" s="3">
        <f ca="1">IF($BP$1=1,EA96,-IF(RTD("tos.rtd",,BM$83,"."&amp;$C$82&amp;$AU$82&amp;"P"&amp;$A96)="N/A",0,RTD("tos.rtd",,BM$83,"."&amp;$C$82&amp;$AU$82&amp;"P"&amp;$A96)))</f>
        <v>-1.5800386575442024E-3</v>
      </c>
      <c r="BN96" s="3">
        <f ca="1">IF($BP$1=1,EB96,IF(RTD("tos.rtd",,BN$83,"."&amp;$D$82&amp;$AW$82&amp;"C"&amp;$A96)="N/A",0,RTD("tos.rtd",,BN$83,"."&amp;$D$82&amp;$AW$82&amp;"C"&amp;$A96)))</f>
        <v>1.3724353285819468E-3</v>
      </c>
      <c r="BO96" s="3">
        <f ca="1">IF($BP$1=1,EC96,-IF(RTD("tos.rtd",,BO$83,"."&amp;$D$82&amp;$AW$82&amp;"P"&amp;$A96)="N/A",0,RTD("tos.rtd",,BO$83,"."&amp;$D$82&amp;$AW$82&amp;"P"&amp;$A96)))</f>
        <v>-1.4970490482392677E-3</v>
      </c>
      <c r="BQ96" s="3">
        <f t="shared" ca="1" si="452"/>
        <v>164519.0480759255</v>
      </c>
      <c r="BR96" s="3" t="str">
        <f t="shared" ca="1" si="490"/>
        <v/>
      </c>
      <c r="BS96" s="3">
        <f t="shared" ca="1" si="453"/>
        <v>526035.27064112027</v>
      </c>
      <c r="BT96" s="3" t="str">
        <f t="shared" ca="1" si="490"/>
        <v/>
      </c>
      <c r="BU96" s="3">
        <f t="shared" ca="1" si="454"/>
        <v>445.89449138658529</v>
      </c>
      <c r="BV96" s="3" t="str">
        <f t="shared" ca="1" si="490"/>
        <v/>
      </c>
      <c r="BX96" s="3">
        <f t="shared" ca="1" si="455"/>
        <v>589132.83142593177</v>
      </c>
      <c r="BY96" s="3" t="str">
        <f t="shared" ca="1" si="504"/>
        <v/>
      </c>
      <c r="BZ96" s="3">
        <f t="shared" ca="1" si="456"/>
        <v>171473.84380742308</v>
      </c>
      <c r="CA96" s="3" t="str">
        <f t="shared" ca="1" si="504"/>
        <v/>
      </c>
      <c r="CB96" s="3">
        <f t="shared" ca="1" si="457"/>
        <v>5091.4388513812864</v>
      </c>
      <c r="CC96" s="3" t="str">
        <f t="shared" ca="1" si="504"/>
        <v/>
      </c>
      <c r="CD96" s="3">
        <f>IF(RTD("tos.rtd",,CD$83,"."&amp;$B$82&amp;$AS$82&amp;"C"&amp;$A96)="N/A",0,RTD("tos.rtd",,CD$83,"."&amp;$B$82&amp;$AS$82&amp;"C"&amp;$A96))</f>
        <v>0</v>
      </c>
      <c r="CE96" s="3">
        <f>-IF(RTD("tos.rtd",,CE$83,"."&amp;$B$82&amp;$AS$82&amp;"P"&amp;$A96)="N/A",0,RTD("tos.rtd",,CE$83,"."&amp;$B$82&amp;$AS$82&amp;"P"&amp;$A96))</f>
        <v>1</v>
      </c>
      <c r="CF96" s="3">
        <f>IF(RTD("tos.rtd",,CF$83,"."&amp;$C$82&amp;$AU$82&amp;"C"&amp;$A96)="N/A",0,RTD("tos.rtd",,CF$83,"."&amp;$C$82&amp;$AU$82&amp;"C"&amp;$A96))</f>
        <v>0.09</v>
      </c>
      <c r="CG96" s="3">
        <f>-IF(RTD("tos.rtd",,CG$83,"."&amp;$C$82&amp;$AU$82&amp;"P"&amp;$A96)="N/A",0,RTD("tos.rtd",,CG$83,"."&amp;$C$82&amp;$AU$82&amp;"P"&amp;$A96))</f>
        <v>0.89</v>
      </c>
      <c r="CH96" s="3">
        <f>IF(RTD("tos.rtd",,CH$83,"."&amp;$D$82&amp;$AW$82&amp;"C"&amp;$A96)="N/A",0,RTD("tos.rtd",,CH$83,"."&amp;$D$82&amp;$AW$82&amp;"C"&amp;$A96))</f>
        <v>0.2</v>
      </c>
      <c r="CI96" s="3">
        <f>-IF(RTD("tos.rtd",,CI$83,"."&amp;$D$82&amp;$AW$82&amp;"P"&amp;$A96)="N/A",0,RTD("tos.rtd",,CI$83,"."&amp;$D$82&amp;$AW$82&amp;"P"&amp;$A96))</f>
        <v>0.77</v>
      </c>
      <c r="CK96" s="3">
        <f t="shared" si="508"/>
        <v>-13800</v>
      </c>
      <c r="CL96" s="3"/>
      <c r="CM96" s="3">
        <f t="shared" si="509"/>
        <v>11009</v>
      </c>
      <c r="CN96" s="3"/>
      <c r="CO96" s="3">
        <f t="shared" si="510"/>
        <v>-18569</v>
      </c>
      <c r="CP96" s="3">
        <f t="shared" si="458"/>
        <v>-21360</v>
      </c>
      <c r="CQ96" s="3">
        <f t="shared" si="459"/>
        <v>2718</v>
      </c>
      <c r="CR96" s="3"/>
      <c r="CS96" s="3">
        <f t="shared" si="460"/>
        <v>483</v>
      </c>
      <c r="CT96" s="3"/>
      <c r="CU96" s="3">
        <f t="shared" si="461"/>
        <v>16</v>
      </c>
      <c r="CV96" s="3"/>
      <c r="CW96" s="3">
        <f t="shared" ca="1" si="494"/>
        <v>691000.21320843231</v>
      </c>
      <c r="CY96" s="3">
        <f t="shared" ca="1" si="463"/>
        <v>765698.11408473609</v>
      </c>
      <c r="CZ96" s="70" t="str">
        <f t="shared" ca="1" si="505"/>
        <v/>
      </c>
      <c r="DA96" s="3">
        <f>IF(RTD("tos.rtd",,DA$83,"."&amp;$B$82&amp;$AS$82&amp;"C"&amp;$A96)="N/A",0,RTD("tos.rtd",,DA$83,"."&amp;$B$82&amp;$AS$82&amp;"C"&amp;$A96))</f>
        <v>0.03</v>
      </c>
      <c r="DB96" s="3">
        <f>IF(RTD("tos.rtd",,DB$83,"."&amp;$B$82&amp;$AS$82&amp;"P"&amp;$A96)="N/A",0,RTD("tos.rtd",,DB$83,"."&amp;$B$82&amp;$AS$82&amp;"P"&amp;$A96))</f>
        <v>139.96</v>
      </c>
      <c r="DC96" s="3">
        <f>IF(RTD("tos.rtd",,DC$83,"."&amp;$B$82&amp;$AS$82&amp;"C"&amp;$A96)="N/A",0,RTD("tos.rtd",,DC$83,"."&amp;$B$82&amp;$AS$82&amp;"C"&amp;$A96))</f>
        <v>0.05</v>
      </c>
      <c r="DD96" s="3">
        <f>IF(RTD("tos.rtd",,DD$83,"."&amp;$B$82&amp;$AS$82&amp;"P"&amp;$A96)="N/A",0,RTD("tos.rtd",,DD$83,"."&amp;$B$82&amp;$AS$82&amp;"P"&amp;$A96))</f>
        <v>166.7</v>
      </c>
      <c r="DE96" s="3">
        <f>IF(RTD("tos.rtd",,DE$83,"."&amp;$B$82&amp;$AS$82&amp;"C"&amp;$A96)="N/A",0,RTD("tos.rtd",,DE$83,"."&amp;$B$82&amp;$AS$82&amp;"C"&amp;$A96))</f>
        <v>0</v>
      </c>
      <c r="DF96" s="3">
        <f>IF(RTD("tos.rtd",,DF$83,"."&amp;$B$82&amp;$AS$82&amp;"P"&amp;$A96)="N/A",0,RTD("tos.rtd",,DF$83,"."&amp;$B$82&amp;$AS$82&amp;"P"&amp;$A96))</f>
        <v>138.69999999999999</v>
      </c>
      <c r="DG96" s="86">
        <f t="shared" si="495"/>
        <v>159.25</v>
      </c>
      <c r="DH96" s="3">
        <f t="shared" si="464"/>
        <v>0</v>
      </c>
      <c r="DI96" s="3">
        <f t="shared" si="465"/>
        <v>0</v>
      </c>
      <c r="DJ96" s="3">
        <f t="shared" si="466"/>
        <v>0</v>
      </c>
      <c r="DK96" s="3">
        <f t="shared" si="467"/>
        <v>0</v>
      </c>
      <c r="DL96" s="3">
        <f t="shared" si="468"/>
        <v>0</v>
      </c>
      <c r="DM96" s="3">
        <f t="shared" si="469"/>
        <v>0</v>
      </c>
      <c r="DN96" s="64" t="str">
        <f t="shared" si="470"/>
        <v>UNKNOWN</v>
      </c>
      <c r="DO96" s="64" t="str">
        <f t="shared" si="471"/>
        <v>UNKNOWN</v>
      </c>
      <c r="DP96" s="3">
        <f t="shared" si="472"/>
        <v>0</v>
      </c>
      <c r="DQ96" s="3">
        <f t="shared" si="473"/>
        <v>0</v>
      </c>
      <c r="DR96" s="3">
        <f t="shared" ca="1" si="474"/>
        <v>0</v>
      </c>
      <c r="DS96" s="3">
        <f t="shared" si="475"/>
        <v>0</v>
      </c>
      <c r="DT96" s="3">
        <f t="shared" si="496"/>
        <v>0</v>
      </c>
      <c r="DU96" s="3">
        <f t="shared" si="497"/>
        <v>0</v>
      </c>
      <c r="DV96" s="3">
        <f t="shared" si="498"/>
        <v>-318</v>
      </c>
      <c r="DW96" s="3">
        <f t="shared" si="499"/>
        <v>-5</v>
      </c>
      <c r="DX96" s="3">
        <f t="shared" ca="1" si="506"/>
        <v>9.2631513006996124E-4</v>
      </c>
      <c r="DY96" s="3">
        <f t="shared" ca="1" si="476"/>
        <v>-8.3981367666233856E-19</v>
      </c>
      <c r="DZ96" s="3">
        <f t="shared" ca="1" si="500"/>
        <v>1.5328270401115188E-3</v>
      </c>
      <c r="EA96" s="3">
        <f t="shared" ca="1" si="501"/>
        <v>-1.5800386575442024E-3</v>
      </c>
      <c r="EB96" s="3">
        <f t="shared" ca="1" si="477"/>
        <v>1.3724353285819468E-3</v>
      </c>
      <c r="EC96" s="3">
        <f t="shared" ca="1" si="478"/>
        <v>-1.4970490482392677E-3</v>
      </c>
      <c r="EE96" s="59">
        <f t="shared" si="479"/>
        <v>1.2129000000000001</v>
      </c>
      <c r="EF96" s="59">
        <f t="shared" si="480"/>
        <v>0.25</v>
      </c>
      <c r="EG96" s="59">
        <f t="shared" si="481"/>
        <v>0.21490000000000001</v>
      </c>
      <c r="EH96" s="59">
        <f t="shared" si="482"/>
        <v>0.2384</v>
      </c>
      <c r="EI96" s="59">
        <f t="shared" si="483"/>
        <v>0.183</v>
      </c>
      <c r="EJ96" s="59">
        <f t="shared" si="484"/>
        <v>0.20499999999999999</v>
      </c>
      <c r="EL96" s="3" t="str">
        <f>RTD("tos.rtd",,EL$83,"."&amp;$B$82&amp;$AS$82&amp;"C"&amp;$A96)</f>
        <v>121.29%</v>
      </c>
      <c r="EM96" s="3" t="str">
        <f>RTD("tos.rtd",,EM$83,"."&amp;$B$82&amp;$AS$82&amp;"P"&amp;$A96)</f>
        <v>--</v>
      </c>
      <c r="EN96" s="3" t="str">
        <f>RTD("tos.rtd",,EN$83,"."&amp;$C$82&amp;$AU$82&amp;"C"&amp;$A96)</f>
        <v>21.49%</v>
      </c>
      <c r="EO96" s="3" t="str">
        <f>RTD("tos.rtd",,EO$83,"."&amp;$C$82&amp;$AU$82&amp;"P"&amp;$A96)</f>
        <v>23.84%</v>
      </c>
      <c r="EP96" s="3" t="str">
        <f>RTD("tos.rtd",,EP$83,"."&amp;$D$82&amp;$AW$82&amp;"C"&amp;$A96)</f>
        <v>18.30%</v>
      </c>
      <c r="EQ96" s="3" t="str">
        <f>RTD("tos.rtd",,EQ$83,"."&amp;$D$82&amp;$AW$82&amp;"P"&amp;$A96)</f>
        <v>20.50%</v>
      </c>
      <c r="ES96" s="63" t="str">
        <f t="shared" si="485"/>
        <v>5760,-323.00</v>
      </c>
      <c r="ET96" s="64" t="str">
        <f t="shared" ca="1" si="486"/>
        <v>5760,765.70</v>
      </c>
      <c r="EU96" s="67">
        <v>562.15</v>
      </c>
      <c r="EV96" s="67" t="s">
        <v>787</v>
      </c>
      <c r="EW96" s="67">
        <v>483.65</v>
      </c>
      <c r="EX96" s="67" t="s">
        <v>788</v>
      </c>
      <c r="EY96" s="67">
        <v>5635.75</v>
      </c>
      <c r="EZ96" s="67" t="s">
        <v>789</v>
      </c>
      <c r="FA96" s="67">
        <v>19864.75</v>
      </c>
      <c r="FB96" s="67" t="s">
        <v>790</v>
      </c>
      <c r="FC96" s="67" t="s">
        <v>791</v>
      </c>
      <c r="FD96" s="67" t="s">
        <v>792</v>
      </c>
      <c r="FE96" s="68" t="s">
        <v>793</v>
      </c>
      <c r="FF96" s="68" t="s">
        <v>794</v>
      </c>
    </row>
    <row r="97" spans="1:162" s="63" customFormat="1" ht="12" customHeight="1" thickBot="1" x14ac:dyDescent="0.25">
      <c r="A97" s="2">
        <f t="shared" si="502"/>
        <v>5750</v>
      </c>
      <c r="B97" s="3">
        <f t="shared" si="447"/>
        <v>2441</v>
      </c>
      <c r="C97" s="3">
        <f t="shared" si="448"/>
        <v>3522</v>
      </c>
      <c r="D97" s="3">
        <f t="shared" si="449"/>
        <v>2688</v>
      </c>
      <c r="E97" s="3">
        <f>SUM(B97:D97)</f>
        <v>8651</v>
      </c>
      <c r="F97" s="4">
        <f t="shared" si="511"/>
        <v>5774.6395572021602</v>
      </c>
      <c r="G97" s="4">
        <f t="shared" si="487"/>
        <v>573.69102352363518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>
        <v>128</v>
      </c>
      <c r="AN97" s="20">
        <v>-156</v>
      </c>
      <c r="AO97" s="20">
        <v>5750</v>
      </c>
      <c r="AP97" s="20">
        <v>4315</v>
      </c>
      <c r="AQ97" s="20">
        <v>-434</v>
      </c>
      <c r="AR97" s="20"/>
      <c r="AS97" s="54">
        <f>IF(RTD("tos.rtd",,AS$83,"."&amp;$B$82&amp;$AS$82&amp;"C"&amp;$A97)="N/A",0,RTD("tos.rtd",,AS$83,"."&amp;$B$82&amp;$AS$82&amp;"C"&amp;$A97))</f>
        <v>1948</v>
      </c>
      <c r="AT97" s="3">
        <f>-IF(RTD("tos.rtd",,AT$83,"."&amp;$B$82&amp;$AS$82&amp;"P"&amp;$A97)="N/A",0,RTD("tos.rtd",,AT$83,"."&amp;$B$82&amp;$AS$82&amp;"P"&amp;$A97))</f>
        <v>-493</v>
      </c>
      <c r="AU97" s="54">
        <f>IF(RTD("tos.rtd",,AU$83,"."&amp;$C$82&amp;$AU$82&amp;"C"&amp;$A97)="N/A",0,RTD("tos.rtd",,AU$83,"."&amp;$C$82&amp;$AU$82&amp;"C"&amp;$A97))</f>
        <v>3407</v>
      </c>
      <c r="AV97" s="3">
        <f>-IF(RTD("tos.rtd",,AV$83,"."&amp;$C$82&amp;$AU$82&amp;"P"&amp;$A97)="N/A",0,RTD("tos.rtd",,AV$83,"."&amp;$C$82&amp;$AU$82&amp;"P"&amp;$A97))</f>
        <v>-115</v>
      </c>
      <c r="AW97" s="54">
        <f>IF(RTD("tos.rtd",,AW$83,"."&amp;$D$82&amp;$AW$82&amp;"C"&amp;$A97)="N/A",0,RTD("tos.rtd",,AW$83,"."&amp;$D$82&amp;$AW$82&amp;"C"&amp;$A97))</f>
        <v>2338</v>
      </c>
      <c r="AX97" s="3">
        <f>-IF(RTD("tos.rtd",,AX$83,"."&amp;$D$82&amp;$AW$82&amp;"P"&amp;$A97)="N/A",0,RTD("tos.rtd",,AX$83,"."&amp;$D$82&amp;$AW$82&amp;"P"&amp;$A97))</f>
        <v>-350</v>
      </c>
      <c r="AY97" s="79">
        <f t="shared" si="488"/>
        <v>6735</v>
      </c>
      <c r="AZ97" s="8">
        <f t="shared" si="451"/>
        <v>5750</v>
      </c>
      <c r="BA97" s="54">
        <f>IF(RTD("tos.rtd",,BA$83,"."&amp;$B$82&amp;$AS$82&amp;"C"&amp;$A97)="N/A",0,RTD("tos.rtd",,BA$83,"."&amp;$B$82&amp;$AS$82&amp;"C"&amp;$A97))</f>
        <v>4315</v>
      </c>
      <c r="BB97" s="3">
        <f>-IF(RTD("tos.rtd",,BB$83,"."&amp;$B$82&amp;$AS$82&amp;"P"&amp;$A97)="N/A",0,RTD("tos.rtd",,BB$83,"."&amp;$B$82&amp;$AS$82&amp;"P"&amp;$A97))</f>
        <v>-434</v>
      </c>
      <c r="BC97" s="54">
        <f>IF(RTD("tos.rtd",,BC$83,"."&amp;$C$82&amp;$AU$82&amp;"C"&amp;$A97)="N/A",0,RTD("tos.rtd",,BC$83,"."&amp;$C$82&amp;$AU$82&amp;"C"&amp;$A97))</f>
        <v>1671</v>
      </c>
      <c r="BD97" s="3">
        <f>-IF(RTD("tos.rtd",,BD$83,"."&amp;$C$82&amp;$AU$82&amp;"P"&amp;$A97)="N/A",0,RTD("tos.rtd",,BD$83,"."&amp;$C$82&amp;$AU$82&amp;"P"&amp;$A97))</f>
        <v>-4</v>
      </c>
      <c r="BE97" s="54">
        <f>IF(RTD("tos.rtd",,BE$83,"."&amp;$D$82&amp;$AW$82&amp;"C"&amp;$A97)="N/A",0,RTD("tos.rtd",,BE$83,"."&amp;$D$82&amp;$AW$82&amp;"C"&amp;$A97))</f>
        <v>442</v>
      </c>
      <c r="BF97" s="3">
        <f>-IF(RTD("tos.rtd",,BF$83,"."&amp;$D$82&amp;$AW$82&amp;"P"&amp;$A97)="N/A",0,RTD("tos.rtd",,BF$83,"."&amp;$D$82&amp;$AW$82&amp;"P"&amp;$A97))</f>
        <v>-25</v>
      </c>
      <c r="BG97" s="3">
        <f ca="1">+Hoja2!Y98</f>
        <v>6404</v>
      </c>
      <c r="BH97" s="55">
        <f t="shared" ca="1" si="489"/>
        <v>12369</v>
      </c>
      <c r="BI97" s="32" t="str">
        <f t="shared" ca="1" si="507"/>
        <v/>
      </c>
      <c r="BJ97" s="3">
        <f ca="1">IF($BP$1=1,DX97,IF(RTD("tos.rtd",,BJ$83,"."&amp;$B$82&amp;$AS$82&amp;"C"&amp;$A97)="N/A",0,RTD("tos.rtd",,BJ$83,"."&amp;$B$82&amp;$AS$82&amp;"C"&amp;$A97)))</f>
        <v>9.943162806845898E-4</v>
      </c>
      <c r="BK97" s="3">
        <f ca="1">IF($BP$1=1,DY97,-IF(RTD("tos.rtd",,BK$83,"."&amp;$B$82&amp;$AS$82&amp;"P"&amp;$A97)="N/A",0,RTD("tos.rtd",,BK$83,"."&amp;$B$82&amp;$AS$82&amp;"P"&amp;$A97)))</f>
        <v>-7.8934375142758034E-17</v>
      </c>
      <c r="BL97" s="3">
        <f ca="1">IF($BP$1=1,DZ97,IF(RTD("tos.rtd",,BL$83,"."&amp;$C$82&amp;$AU$82&amp;"C"&amp;$A97)="N/A",0,RTD("tos.rtd",,BL$83,"."&amp;$C$82&amp;$AU$82&amp;"C"&amp;$A97)))</f>
        <v>1.673141752910676E-3</v>
      </c>
      <c r="BM97" s="3">
        <f ca="1">IF($BP$1=1,EA97,-IF(RTD("tos.rtd",,BM$83,"."&amp;$C$82&amp;$AU$82&amp;"P"&amp;$A97)="N/A",0,RTD("tos.rtd",,BM$83,"."&amp;$C$82&amp;$AU$82&amp;"P"&amp;$A97)))</f>
        <v>-1.6946920678658406E-3</v>
      </c>
      <c r="BN97" s="3">
        <f ca="1">IF($BP$1=1,EB97,IF(RTD("tos.rtd",,BN$83,"."&amp;$D$82&amp;$AW$82&amp;"C"&amp;$A97)="N/A",0,RTD("tos.rtd",,BN$83,"."&amp;$D$82&amp;$AW$82&amp;"C"&amp;$A97)))</f>
        <v>1.5554101729953352E-3</v>
      </c>
      <c r="BO97" s="3">
        <f ca="1">IF($BP$1=1,EC97,-IF(RTD("tos.rtd",,BO$83,"."&amp;$D$82&amp;$AW$82&amp;"P"&amp;$A97)="N/A",0,RTD("tos.rtd",,BO$83,"."&amp;$D$82&amp;$AW$82&amp;"P"&amp;$A97)))</f>
        <v>-1.640855936942767E-3</v>
      </c>
      <c r="BQ97" s="3">
        <f t="shared" ca="1" si="452"/>
        <v>449099.07822761795</v>
      </c>
      <c r="BR97" s="3" t="str">
        <f t="shared" ca="1" si="490"/>
        <v/>
      </c>
      <c r="BS97" s="3">
        <f t="shared" ca="1" si="453"/>
        <v>1276514.5574347889</v>
      </c>
      <c r="BT97" s="3" t="str">
        <f t="shared" ca="1" si="490"/>
        <v/>
      </c>
      <c r="BU97" s="3">
        <f t="shared" ca="1" si="454"/>
        <v>710017.7726202741</v>
      </c>
      <c r="BV97" s="3" t="str">
        <f t="shared" ca="1" si="490"/>
        <v/>
      </c>
      <c r="BX97" s="3">
        <f t="shared" ca="1" si="455"/>
        <v>994795.95613562374</v>
      </c>
      <c r="BY97" s="3" t="str">
        <f t="shared" ca="1" si="504"/>
        <v/>
      </c>
      <c r="BZ97" s="3">
        <f t="shared" ca="1" si="456"/>
        <v>646671.28220896877</v>
      </c>
      <c r="CA97" s="3" t="str">
        <f t="shared" ca="1" si="504"/>
        <v/>
      </c>
      <c r="CB97" s="3">
        <f t="shared" ca="1" si="457"/>
        <v>149891.48698777394</v>
      </c>
      <c r="CC97" s="3" t="str">
        <f t="shared" ca="1" si="504"/>
        <v/>
      </c>
      <c r="CD97" s="3">
        <f>IF(RTD("tos.rtd",,CD$83,"."&amp;$B$82&amp;$AS$82&amp;"C"&amp;$A97)="N/A",0,RTD("tos.rtd",,CD$83,"."&amp;$B$82&amp;$AS$82&amp;"C"&amp;$A97))</f>
        <v>0</v>
      </c>
      <c r="CE97" s="3">
        <f>-IF(RTD("tos.rtd",,CE$83,"."&amp;$B$82&amp;$AS$82&amp;"P"&amp;$A97)="N/A",0,RTD("tos.rtd",,CE$83,"."&amp;$B$82&amp;$AS$82&amp;"P"&amp;$A97))</f>
        <v>1</v>
      </c>
      <c r="CF97" s="3">
        <f>IF(RTD("tos.rtd",,CF$83,"."&amp;$C$82&amp;$AU$82&amp;"C"&amp;$A97)="N/A",0,RTD("tos.rtd",,CF$83,"."&amp;$C$82&amp;$AU$82&amp;"C"&amp;$A97))</f>
        <v>0.1</v>
      </c>
      <c r="CG97" s="3">
        <f>-IF(RTD("tos.rtd",,CG$83,"."&amp;$C$82&amp;$AU$82&amp;"P"&amp;$A97)="N/A",0,RTD("tos.rtd",,CG$83,"."&amp;$C$82&amp;$AU$82&amp;"P"&amp;$A97))</f>
        <v>0.87</v>
      </c>
      <c r="CH97" s="3">
        <f>IF(RTD("tos.rtd",,CH$83,"."&amp;$D$82&amp;$AW$82&amp;"C"&amp;$A97)="N/A",0,RTD("tos.rtd",,CH$83,"."&amp;$D$82&amp;$AW$82&amp;"C"&amp;$A97))</f>
        <v>0.22</v>
      </c>
      <c r="CI97" s="3">
        <f>-IF(RTD("tos.rtd",,CI$83,"."&amp;$D$82&amp;$AW$82&amp;"P"&amp;$A97)="N/A",0,RTD("tos.rtd",,CI$83,"."&amp;$D$82&amp;$AW$82&amp;"P"&amp;$A97))</f>
        <v>0.76</v>
      </c>
      <c r="CK97" s="3">
        <f t="shared" si="508"/>
        <v>-49300</v>
      </c>
      <c r="CL97" s="3"/>
      <c r="CM97" s="3">
        <f t="shared" si="509"/>
        <v>24065.000000000007</v>
      </c>
      <c r="CN97" s="3"/>
      <c r="CO97" s="3">
        <f t="shared" si="510"/>
        <v>24836</v>
      </c>
      <c r="CP97" s="3">
        <f t="shared" si="458"/>
        <v>-398.99999999999272</v>
      </c>
      <c r="CQ97" s="3">
        <f t="shared" si="459"/>
        <v>3881</v>
      </c>
      <c r="CR97" s="3"/>
      <c r="CS97" s="3">
        <f t="shared" si="460"/>
        <v>1667</v>
      </c>
      <c r="CT97" s="3"/>
      <c r="CU97" s="3">
        <f t="shared" si="461"/>
        <v>417</v>
      </c>
      <c r="CV97" s="3"/>
      <c r="CW97" s="3">
        <f t="shared" ca="1" si="494"/>
        <v>2435631.4082826809</v>
      </c>
      <c r="CY97" s="3">
        <f t="shared" ca="1" si="463"/>
        <v>1791358.7253323665</v>
      </c>
      <c r="CZ97" s="70" t="str">
        <f t="shared" ca="1" si="505"/>
        <v/>
      </c>
      <c r="DA97" s="3">
        <f>IF(RTD("tos.rtd",,DA$83,"."&amp;$B$82&amp;$AS$82&amp;"C"&amp;$A97)="N/A",0,RTD("tos.rtd",,DA$83,"."&amp;$B$82&amp;$AS$82&amp;"C"&amp;$A97))</f>
        <v>0.05</v>
      </c>
      <c r="DB97" s="3">
        <f>IF(RTD("tos.rtd",,DB$83,"."&amp;$B$82&amp;$AS$82&amp;"P"&amp;$A97)="N/A",0,RTD("tos.rtd",,DB$83,"."&amp;$B$82&amp;$AS$82&amp;"P"&amp;$A97))</f>
        <v>138.33000000000001</v>
      </c>
      <c r="DC97" s="3">
        <f>IF(RTD("tos.rtd",,DC$83,"."&amp;$B$82&amp;$AS$82&amp;"C"&amp;$A97)="N/A",0,RTD("tos.rtd",,DC$83,"."&amp;$B$82&amp;$AS$82&amp;"C"&amp;$A97))</f>
        <v>0.05</v>
      </c>
      <c r="DD97" s="3">
        <f>IF(RTD("tos.rtd",,DD$83,"."&amp;$B$82&amp;$AS$82&amp;"P"&amp;$A97)="N/A",0,RTD("tos.rtd",,DD$83,"."&amp;$B$82&amp;$AS$82&amp;"P"&amp;$A97))</f>
        <v>145.69999999999999</v>
      </c>
      <c r="DE97" s="3">
        <f>IF(RTD("tos.rtd",,DE$83,"."&amp;$B$82&amp;$AS$82&amp;"C"&amp;$A97)="N/A",0,RTD("tos.rtd",,DE$83,"."&amp;$B$82&amp;$AS$82&amp;"C"&amp;$A97))</f>
        <v>0</v>
      </c>
      <c r="DF97" s="3">
        <f>IF(RTD("tos.rtd",,DF$83,"."&amp;$B$82&amp;$AS$82&amp;"P"&amp;$A97)="N/A",0,RTD("tos.rtd",,DF$83,"."&amp;$B$82&amp;$AS$82&amp;"P"&amp;$A97))</f>
        <v>139.9</v>
      </c>
      <c r="DG97" s="86">
        <f t="shared" si="495"/>
        <v>149.25</v>
      </c>
      <c r="DH97" s="3">
        <f t="shared" si="464"/>
        <v>0</v>
      </c>
      <c r="DI97" s="3">
        <f t="shared" si="465"/>
        <v>0</v>
      </c>
      <c r="DJ97" s="3">
        <f t="shared" si="466"/>
        <v>0</v>
      </c>
      <c r="DK97" s="3">
        <f t="shared" si="467"/>
        <v>0</v>
      </c>
      <c r="DL97" s="3">
        <f t="shared" si="468"/>
        <v>0</v>
      </c>
      <c r="DM97" s="3">
        <f t="shared" si="469"/>
        <v>0</v>
      </c>
      <c r="DN97" s="64" t="str">
        <f t="shared" si="470"/>
        <v>UNKNOWN</v>
      </c>
      <c r="DO97" s="64" t="str">
        <f t="shared" si="471"/>
        <v>UNKNOWN</v>
      </c>
      <c r="DP97" s="3">
        <f t="shared" si="472"/>
        <v>0</v>
      </c>
      <c r="DQ97" s="3">
        <f t="shared" si="473"/>
        <v>0</v>
      </c>
      <c r="DR97" s="3">
        <f t="shared" ca="1" si="474"/>
        <v>0</v>
      </c>
      <c r="DS97" s="3">
        <f t="shared" si="475"/>
        <v>0</v>
      </c>
      <c r="DT97" s="3">
        <f t="shared" si="496"/>
        <v>0</v>
      </c>
      <c r="DU97" s="3">
        <f t="shared" si="497"/>
        <v>0</v>
      </c>
      <c r="DV97" s="3">
        <f t="shared" si="498"/>
        <v>128</v>
      </c>
      <c r="DW97" s="3">
        <f t="shared" si="499"/>
        <v>-156</v>
      </c>
      <c r="DX97" s="3">
        <f t="shared" ca="1" si="506"/>
        <v>9.943162806845898E-4</v>
      </c>
      <c r="DY97" s="3">
        <f t="shared" ca="1" si="476"/>
        <v>-7.8934375142758034E-17</v>
      </c>
      <c r="DZ97" s="3">
        <f t="shared" ca="1" si="500"/>
        <v>1.673141752910676E-3</v>
      </c>
      <c r="EA97" s="3">
        <f t="shared" ca="1" si="501"/>
        <v>-1.6946920678658406E-3</v>
      </c>
      <c r="EB97" s="3">
        <f t="shared" ca="1" si="477"/>
        <v>1.5554101729953352E-3</v>
      </c>
      <c r="EC97" s="3">
        <f t="shared" ca="1" si="478"/>
        <v>-1.640855936942767E-3</v>
      </c>
      <c r="EE97" s="59">
        <f t="shared" si="479"/>
        <v>1.1416999999999999</v>
      </c>
      <c r="EF97" s="59">
        <f t="shared" si="480"/>
        <v>0.25</v>
      </c>
      <c r="EG97" s="59">
        <f t="shared" si="481"/>
        <v>0.21579999999999999</v>
      </c>
      <c r="EH97" s="59">
        <f t="shared" si="482"/>
        <v>0.2374</v>
      </c>
      <c r="EI97" s="59">
        <f t="shared" si="483"/>
        <v>0.18440000000000001</v>
      </c>
      <c r="EJ97" s="59">
        <f t="shared" si="484"/>
        <v>0.20319999999999999</v>
      </c>
      <c r="EL97" s="3" t="str">
        <f>RTD("tos.rtd",,EL$83,"."&amp;$B$82&amp;$AS$82&amp;"C"&amp;$A97)</f>
        <v>114.17%</v>
      </c>
      <c r="EM97" s="3" t="str">
        <f>RTD("tos.rtd",,EM$83,"."&amp;$B$82&amp;$AS$82&amp;"P"&amp;$A97)</f>
        <v>--</v>
      </c>
      <c r="EN97" s="3" t="str">
        <f>RTD("tos.rtd",,EN$83,"."&amp;$C$82&amp;$AU$82&amp;"C"&amp;$A97)</f>
        <v>21.58%</v>
      </c>
      <c r="EO97" s="3" t="str">
        <f>RTD("tos.rtd",,EO$83,"."&amp;$C$82&amp;$AU$82&amp;"P"&amp;$A97)</f>
        <v>23.74%</v>
      </c>
      <c r="EP97" s="3" t="str">
        <f>RTD("tos.rtd",,EP$83,"."&amp;$D$82&amp;$AW$82&amp;"C"&amp;$A97)</f>
        <v>18.44%</v>
      </c>
      <c r="EQ97" s="3" t="str">
        <f>RTD("tos.rtd",,EQ$83,"."&amp;$D$82&amp;$AW$82&amp;"P"&amp;$A97)</f>
        <v>20.32%</v>
      </c>
      <c r="ES97" s="63" t="str">
        <f t="shared" si="485"/>
        <v>5750,-28.00</v>
      </c>
      <c r="ET97" s="64" t="str">
        <f t="shared" ca="1" si="486"/>
        <v>5750,1791.36</v>
      </c>
      <c r="EU97" s="67">
        <v>562.22</v>
      </c>
      <c r="EV97" s="67" t="s">
        <v>795</v>
      </c>
      <c r="EW97" s="67">
        <v>483.7</v>
      </c>
      <c r="EX97" s="67" t="s">
        <v>796</v>
      </c>
      <c r="EY97" s="67">
        <v>5635.75</v>
      </c>
      <c r="EZ97" s="67" t="s">
        <v>797</v>
      </c>
      <c r="FA97" s="67">
        <v>19866.5</v>
      </c>
      <c r="FB97" s="67" t="s">
        <v>798</v>
      </c>
      <c r="FC97" s="67" t="s">
        <v>799</v>
      </c>
      <c r="FD97" s="67" t="s">
        <v>800</v>
      </c>
      <c r="FE97" s="68" t="s">
        <v>801</v>
      </c>
      <c r="FF97" s="68" t="s">
        <v>802</v>
      </c>
    </row>
    <row r="98" spans="1:162" s="63" customFormat="1" ht="12" customHeight="1" thickBot="1" x14ac:dyDescent="0.25">
      <c r="A98" s="2">
        <f t="shared" si="502"/>
        <v>5740</v>
      </c>
      <c r="B98" s="3">
        <f t="shared" si="447"/>
        <v>1845</v>
      </c>
      <c r="C98" s="3">
        <f t="shared" si="448"/>
        <v>1047</v>
      </c>
      <c r="D98" s="3">
        <f t="shared" si="449"/>
        <v>492</v>
      </c>
      <c r="E98" s="3">
        <f t="shared" ref="E98" si="512">SUM(B98:D98)</f>
        <v>3384</v>
      </c>
      <c r="F98" s="4">
        <f t="shared" si="511"/>
        <v>5764.5967057983307</v>
      </c>
      <c r="G98" s="4">
        <f t="shared" si="487"/>
        <v>572.69330000446359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>
        <v>-350</v>
      </c>
      <c r="AN98" s="20">
        <v>9</v>
      </c>
      <c r="AO98" s="20">
        <v>5740</v>
      </c>
      <c r="AP98" s="20">
        <v>3681</v>
      </c>
      <c r="AQ98" s="20">
        <v>-15</v>
      </c>
      <c r="AR98" s="20"/>
      <c r="AS98" s="54">
        <f>IF(RTD("tos.rtd",,AS$83,"."&amp;$B$82&amp;$AS$82&amp;"C"&amp;$A98)="N/A",0,RTD("tos.rtd",,AS$83,"."&amp;$B$82&amp;$AS$82&amp;"C"&amp;$A98))</f>
        <v>1793</v>
      </c>
      <c r="AT98" s="3">
        <f>-IF(RTD("tos.rtd",,AT$83,"."&amp;$B$82&amp;$AS$82&amp;"P"&amp;$A98)="N/A",0,RTD("tos.rtd",,AT$83,"."&amp;$B$82&amp;$AS$82&amp;"P"&amp;$A98))</f>
        <v>-52</v>
      </c>
      <c r="AU98" s="54">
        <f>IF(RTD("tos.rtd",,AU$83,"."&amp;$C$82&amp;$AU$82&amp;"C"&amp;$A98)="N/A",0,RTD("tos.rtd",,AU$83,"."&amp;$C$82&amp;$AU$82&amp;"C"&amp;$A98))</f>
        <v>1027</v>
      </c>
      <c r="AV98" s="3">
        <f>-IF(RTD("tos.rtd",,AV$83,"."&amp;$C$82&amp;$AU$82&amp;"P"&amp;$A98)="N/A",0,RTD("tos.rtd",,AV$83,"."&amp;$C$82&amp;$AU$82&amp;"P"&amp;$A98))</f>
        <v>-20</v>
      </c>
      <c r="AW98" s="54">
        <f>IF(RTD("tos.rtd",,AW$83,"."&amp;$D$82&amp;$AW$82&amp;"C"&amp;$A98)="N/A",0,RTD("tos.rtd",,AW$83,"."&amp;$D$82&amp;$AW$82&amp;"C"&amp;$A98))</f>
        <v>328</v>
      </c>
      <c r="AX98" s="3">
        <f>-IF(RTD("tos.rtd",,AX$83,"."&amp;$D$82&amp;$AW$82&amp;"P"&amp;$A98)="N/A",0,RTD("tos.rtd",,AX$83,"."&amp;$D$82&amp;$AW$82&amp;"P"&amp;$A98))</f>
        <v>-164</v>
      </c>
      <c r="AY98" s="79">
        <f t="shared" si="488"/>
        <v>2912</v>
      </c>
      <c r="AZ98" s="8">
        <f t="shared" si="451"/>
        <v>5740</v>
      </c>
      <c r="BA98" s="54">
        <f>IF(RTD("tos.rtd",,BA$83,"."&amp;$B$82&amp;$AS$82&amp;"C"&amp;$A98)="N/A",0,RTD("tos.rtd",,BA$83,"."&amp;$B$82&amp;$AS$82&amp;"C"&amp;$A98))</f>
        <v>3681</v>
      </c>
      <c r="BB98" s="3">
        <f>-IF(RTD("tos.rtd",,BB$83,"."&amp;$B$82&amp;$AS$82&amp;"P"&amp;$A98)="N/A",0,RTD("tos.rtd",,BB$83,"."&amp;$B$82&amp;$AS$82&amp;"P"&amp;$A98))</f>
        <v>-15</v>
      </c>
      <c r="BC98" s="54">
        <f>IF(RTD("tos.rtd",,BC$83,"."&amp;$C$82&amp;$AU$82&amp;"C"&amp;$A98)="N/A",0,RTD("tos.rtd",,BC$83,"."&amp;$C$82&amp;$AU$82&amp;"C"&amp;$A98))</f>
        <v>568</v>
      </c>
      <c r="BD98" s="3">
        <f>-IF(RTD("tos.rtd",,BD$83,"."&amp;$C$82&amp;$AU$82&amp;"P"&amp;$A98)="N/A",0,RTD("tos.rtd",,BD$83,"."&amp;$C$82&amp;$AU$82&amp;"P"&amp;$A98))</f>
        <v>-4</v>
      </c>
      <c r="BE98" s="54">
        <f>IF(RTD("tos.rtd",,BE$83,"."&amp;$D$82&amp;$AW$82&amp;"C"&amp;$A98)="N/A",0,RTD("tos.rtd",,BE$83,"."&amp;$D$82&amp;$AW$82&amp;"C"&amp;$A98))</f>
        <v>36</v>
      </c>
      <c r="BF98" s="3">
        <f>-IF(RTD("tos.rtd",,BF$83,"."&amp;$D$82&amp;$AW$82&amp;"P"&amp;$A98)="N/A",0,RTD("tos.rtd",,BF$83,"."&amp;$D$82&amp;$AW$82&amp;"P"&amp;$A98))</f>
        <v>0</v>
      </c>
      <c r="BG98" s="3">
        <f ca="1">+Hoja2!Y99</f>
        <v>2626</v>
      </c>
      <c r="BH98" s="55">
        <f t="shared" ca="1" si="489"/>
        <v>6892</v>
      </c>
      <c r="BI98" s="32" t="str">
        <f t="shared" ca="1" si="507"/>
        <v/>
      </c>
      <c r="BJ98" s="3">
        <f ca="1">IF($BP$1=1,DX98,IF(RTD("tos.rtd",,BJ$83,"."&amp;$B$82&amp;$AS$82&amp;"C"&amp;$A98)="N/A",0,RTD("tos.rtd",,BJ$83,"."&amp;$B$82&amp;$AS$82&amp;"C"&amp;$A98)))</f>
        <v>1.0721380142791627E-3</v>
      </c>
      <c r="BK98" s="3">
        <f ca="1">IF($BP$1=1,DY98,-IF(RTD("tos.rtd",,BK$83,"."&amp;$B$82&amp;$AS$82&amp;"P"&amp;$A98)="N/A",0,RTD("tos.rtd",,BK$83,"."&amp;$B$82&amp;$AS$82&amp;"P"&amp;$A98)))</f>
        <v>-5.587313330606865E-15</v>
      </c>
      <c r="BL98" s="3">
        <f ca="1">IF($BP$1=1,DZ98,IF(RTD("tos.rtd",,BL$83,"."&amp;$C$82&amp;$AU$82&amp;"C"&amp;$A98)="N/A",0,RTD("tos.rtd",,BL$83,"."&amp;$C$82&amp;$AU$82&amp;"C"&amp;$A98)))</f>
        <v>1.8137612038958437E-3</v>
      </c>
      <c r="BM98" s="3">
        <f ca="1">IF($BP$1=1,EA98,-IF(RTD("tos.rtd",,BM$83,"."&amp;$C$82&amp;$AU$82&amp;"P"&amp;$A98)="N/A",0,RTD("tos.rtd",,BM$83,"."&amp;$C$82&amp;$AU$82&amp;"P"&amp;$A98)))</f>
        <v>-1.8113816407892048E-3</v>
      </c>
      <c r="BN98" s="3">
        <f ca="1">IF($BP$1=1,EB98,IF(RTD("tos.rtd",,BN$83,"."&amp;$D$82&amp;$AW$82&amp;"C"&amp;$A98)="N/A",0,RTD("tos.rtd",,BN$83,"."&amp;$D$82&amp;$AW$82&amp;"C"&amp;$A98)))</f>
        <v>1.7434480368440377E-3</v>
      </c>
      <c r="BO98" s="3">
        <f ca="1">IF($BP$1=1,EC98,-IF(RTD("tos.rtd",,BO$83,"."&amp;$D$82&amp;$AW$82&amp;"P"&amp;$A98)="N/A",0,RTD("tos.rtd",,BO$83,"."&amp;$D$82&amp;$AW$82&amp;"P"&amp;$A98)))</f>
        <v>-1.80215716719936E-3</v>
      </c>
      <c r="BQ98" s="3">
        <f t="shared" ca="1" si="452"/>
        <v>445717.45805093861</v>
      </c>
      <c r="BR98" s="3" t="str">
        <f t="shared" ca="1" si="490"/>
        <v/>
      </c>
      <c r="BS98" s="3">
        <f t="shared" ca="1" si="453"/>
        <v>423496.23670781404</v>
      </c>
      <c r="BT98" s="3" t="str">
        <f t="shared" ca="1" si="490"/>
        <v/>
      </c>
      <c r="BU98" s="3">
        <f t="shared" ca="1" si="454"/>
        <v>64062.68162805133</v>
      </c>
      <c r="BV98" s="3" t="str">
        <f t="shared" ca="1" si="490"/>
        <v/>
      </c>
      <c r="BX98" s="3">
        <f t="shared" ca="1" si="455"/>
        <v>915050.7323400547</v>
      </c>
      <c r="BY98" s="3" t="str">
        <f t="shared" ca="1" si="504"/>
        <v/>
      </c>
      <c r="BZ98" s="3">
        <f t="shared" ca="1" si="456"/>
        <v>237187.5634198639</v>
      </c>
      <c r="CA98" s="3" t="str">
        <f t="shared" ca="1" si="504"/>
        <v/>
      </c>
      <c r="CB98" s="3">
        <f t="shared" ca="1" si="457"/>
        <v>14552.585824556641</v>
      </c>
      <c r="CC98" s="3" t="str">
        <f t="shared" ca="1" si="504"/>
        <v/>
      </c>
      <c r="CD98" s="3">
        <f>IF(RTD("tos.rtd",,CD$83,"."&amp;$B$82&amp;$AS$82&amp;"C"&amp;$A98)="N/A",0,RTD("tos.rtd",,CD$83,"."&amp;$B$82&amp;$AS$82&amp;"C"&amp;$A98))</f>
        <v>0</v>
      </c>
      <c r="CE98" s="3">
        <f>-IF(RTD("tos.rtd",,CE$83,"."&amp;$B$82&amp;$AS$82&amp;"P"&amp;$A98)="N/A",0,RTD("tos.rtd",,CE$83,"."&amp;$B$82&amp;$AS$82&amp;"P"&amp;$A98))</f>
        <v>1</v>
      </c>
      <c r="CF98" s="3">
        <f>IF(RTD("tos.rtd",,CF$83,"."&amp;$C$82&amp;$AU$82&amp;"C"&amp;$A98)="N/A",0,RTD("tos.rtd",,CF$83,"."&amp;$C$82&amp;$AU$82&amp;"C"&amp;$A98))</f>
        <v>0.12</v>
      </c>
      <c r="CG98" s="3">
        <f>-IF(RTD("tos.rtd",,CG$83,"."&amp;$C$82&amp;$AU$82&amp;"P"&amp;$A98)="N/A",0,RTD("tos.rtd",,CG$83,"."&amp;$C$82&amp;$AU$82&amp;"P"&amp;$A98))</f>
        <v>0.86</v>
      </c>
      <c r="CH98" s="3">
        <f>IF(RTD("tos.rtd",,CH$83,"."&amp;$D$82&amp;$AW$82&amp;"C"&amp;$A98)="N/A",0,RTD("tos.rtd",,CH$83,"."&amp;$D$82&amp;$AW$82&amp;"C"&amp;$A98))</f>
        <v>0.24</v>
      </c>
      <c r="CI98" s="3">
        <f>-IF(RTD("tos.rtd",,CI$83,"."&amp;$D$82&amp;$AW$82&amp;"P"&amp;$A98)="N/A",0,RTD("tos.rtd",,CI$83,"."&amp;$D$82&amp;$AW$82&amp;"P"&amp;$A98))</f>
        <v>0.74</v>
      </c>
      <c r="CK98" s="3">
        <f t="shared" si="508"/>
        <v>-5200</v>
      </c>
      <c r="CL98" s="3"/>
      <c r="CM98" s="3">
        <f t="shared" si="509"/>
        <v>10604</v>
      </c>
      <c r="CN98" s="3"/>
      <c r="CO98" s="3">
        <f t="shared" si="510"/>
        <v>-4264</v>
      </c>
      <c r="CP98" s="3">
        <f t="shared" si="458"/>
        <v>1140</v>
      </c>
      <c r="CQ98" s="3">
        <f t="shared" si="459"/>
        <v>3666</v>
      </c>
      <c r="CR98" s="3"/>
      <c r="CS98" s="3">
        <f t="shared" si="460"/>
        <v>564</v>
      </c>
      <c r="CT98" s="3"/>
      <c r="CU98" s="3">
        <f t="shared" si="461"/>
        <v>36</v>
      </c>
      <c r="CV98" s="3"/>
      <c r="CW98" s="3">
        <f t="shared" ca="1" si="494"/>
        <v>933276.37638680392</v>
      </c>
      <c r="CY98" s="3">
        <f t="shared" ca="1" si="463"/>
        <v>1166790.8815844753</v>
      </c>
      <c r="CZ98" s="70" t="str">
        <f t="shared" ca="1" si="505"/>
        <v/>
      </c>
      <c r="DA98" s="3">
        <f>IF(RTD("tos.rtd",,DA$83,"."&amp;$B$82&amp;$AS$82&amp;"C"&amp;$A98)="N/A",0,RTD("tos.rtd",,DA$83,"."&amp;$B$82&amp;$AS$82&amp;"C"&amp;$A98))</f>
        <v>0.05</v>
      </c>
      <c r="DB98" s="3">
        <f>IF(RTD("tos.rtd",,DB$83,"."&amp;$B$82&amp;$AS$82&amp;"P"&amp;$A98)="N/A",0,RTD("tos.rtd",,DB$83,"."&amp;$B$82&amp;$AS$82&amp;"P"&amp;$A98))</f>
        <v>133.04</v>
      </c>
      <c r="DC98" s="3">
        <f>IF(RTD("tos.rtd",,DC$83,"."&amp;$B$82&amp;$AS$82&amp;"C"&amp;$A98)="N/A",0,RTD("tos.rtd",,DC$83,"."&amp;$B$82&amp;$AS$82&amp;"C"&amp;$A98))</f>
        <v>0.05</v>
      </c>
      <c r="DD98" s="3">
        <f>IF(RTD("tos.rtd",,DD$83,"."&amp;$B$82&amp;$AS$82&amp;"P"&amp;$A98)="N/A",0,RTD("tos.rtd",,DD$83,"."&amp;$B$82&amp;$AS$82&amp;"P"&amp;$A98))</f>
        <v>135.69999999999999</v>
      </c>
      <c r="DE98" s="3">
        <f>IF(RTD("tos.rtd",,DE$83,"."&amp;$B$82&amp;$AS$82&amp;"C"&amp;$A98)="N/A",0,RTD("tos.rtd",,DE$83,"."&amp;$B$82&amp;$AS$82&amp;"C"&amp;$A98))</f>
        <v>0</v>
      </c>
      <c r="DF98" s="3">
        <f>IF(RTD("tos.rtd",,DF$83,"."&amp;$B$82&amp;$AS$82&amp;"P"&amp;$A98)="N/A",0,RTD("tos.rtd",,DF$83,"."&amp;$B$82&amp;$AS$82&amp;"P"&amp;$A98))</f>
        <v>129.9</v>
      </c>
      <c r="DG98" s="86">
        <f t="shared" si="495"/>
        <v>139.25</v>
      </c>
      <c r="DH98" s="3">
        <f t="shared" si="464"/>
        <v>0</v>
      </c>
      <c r="DI98" s="3">
        <f t="shared" si="465"/>
        <v>0</v>
      </c>
      <c r="DJ98" s="3">
        <f t="shared" si="466"/>
        <v>0</v>
      </c>
      <c r="DK98" s="3">
        <f t="shared" si="467"/>
        <v>0</v>
      </c>
      <c r="DL98" s="3">
        <f t="shared" si="468"/>
        <v>0</v>
      </c>
      <c r="DM98" s="3">
        <f t="shared" si="469"/>
        <v>0</v>
      </c>
      <c r="DN98" s="64" t="str">
        <f t="shared" si="470"/>
        <v>UNKNOWN</v>
      </c>
      <c r="DO98" s="64" t="str">
        <f t="shared" si="471"/>
        <v>UNKNOWN</v>
      </c>
      <c r="DP98" s="3">
        <f t="shared" si="472"/>
        <v>0</v>
      </c>
      <c r="DQ98" s="3">
        <f t="shared" si="473"/>
        <v>0</v>
      </c>
      <c r="DR98" s="3">
        <f t="shared" ca="1" si="474"/>
        <v>0</v>
      </c>
      <c r="DS98" s="3">
        <f t="shared" si="475"/>
        <v>0</v>
      </c>
      <c r="DT98" s="3">
        <f t="shared" si="496"/>
        <v>0</v>
      </c>
      <c r="DU98" s="3">
        <f t="shared" si="497"/>
        <v>0</v>
      </c>
      <c r="DV98" s="3">
        <f>AM98+IF(DN98="BUY",DT98,IF(DN98="SELL",-DT98,0))</f>
        <v>-350</v>
      </c>
      <c r="DW98" s="3">
        <f t="shared" si="499"/>
        <v>9</v>
      </c>
      <c r="DX98" s="3">
        <f t="shared" ca="1" si="506"/>
        <v>1.0721380142791627E-3</v>
      </c>
      <c r="DY98" s="3">
        <f t="shared" ca="1" si="476"/>
        <v>-5.587313330606865E-15</v>
      </c>
      <c r="DZ98" s="3">
        <f t="shared" ca="1" si="500"/>
        <v>1.8137612038958437E-3</v>
      </c>
      <c r="EA98" s="3">
        <f t="shared" ca="1" si="501"/>
        <v>-1.8113816407892048E-3</v>
      </c>
      <c r="EB98" s="3">
        <f t="shared" ca="1" si="477"/>
        <v>1.7434480368440377E-3</v>
      </c>
      <c r="EC98" s="3">
        <f t="shared" ca="1" si="478"/>
        <v>-1.80215716719936E-3</v>
      </c>
      <c r="EE98" s="59">
        <f t="shared" si="479"/>
        <v>1.0699000000000001</v>
      </c>
      <c r="EF98" s="59">
        <f t="shared" si="480"/>
        <v>0.25</v>
      </c>
      <c r="EG98" s="59">
        <f t="shared" si="481"/>
        <v>0.21690000000000001</v>
      </c>
      <c r="EH98" s="59">
        <f t="shared" si="482"/>
        <v>0.23649999999999999</v>
      </c>
      <c r="EI98" s="59">
        <f t="shared" si="483"/>
        <v>0.18590000000000001</v>
      </c>
      <c r="EJ98" s="59">
        <f t="shared" si="484"/>
        <v>0.20630000000000001</v>
      </c>
      <c r="EL98" s="3" t="str">
        <f>RTD("tos.rtd",,EL$83,"."&amp;$B$82&amp;$AS$82&amp;"C"&amp;$A98)</f>
        <v>106.99%</v>
      </c>
      <c r="EM98" s="3" t="str">
        <f>RTD("tos.rtd",,EM$83,"."&amp;$B$82&amp;$AS$82&amp;"P"&amp;$A98)</f>
        <v>--</v>
      </c>
      <c r="EN98" s="3" t="str">
        <f>RTD("tos.rtd",,EN$83,"."&amp;$C$82&amp;$AU$82&amp;"C"&amp;$A98)</f>
        <v>21.69%</v>
      </c>
      <c r="EO98" s="3" t="str">
        <f>RTD("tos.rtd",,EO$83,"."&amp;$C$82&amp;$AU$82&amp;"P"&amp;$A98)</f>
        <v>23.65%</v>
      </c>
      <c r="EP98" s="3" t="str">
        <f>RTD("tos.rtd",,EP$83,"."&amp;$D$82&amp;$AW$82&amp;"C"&amp;$A98)</f>
        <v>18.59%</v>
      </c>
      <c r="EQ98" s="3" t="str">
        <f>RTD("tos.rtd",,EQ$83,"."&amp;$D$82&amp;$AW$82&amp;"P"&amp;$A98)</f>
        <v>20.63%</v>
      </c>
      <c r="ES98" s="63" t="str">
        <f t="shared" si="485"/>
        <v>5740,-341.00</v>
      </c>
      <c r="ET98" s="64" t="str">
        <f t="shared" ca="1" si="486"/>
        <v>5740,1166.79</v>
      </c>
      <c r="EU98" s="67">
        <v>562.23</v>
      </c>
      <c r="EV98" s="67" t="s">
        <v>803</v>
      </c>
      <c r="EW98" s="67">
        <v>483.78</v>
      </c>
      <c r="EX98" s="67" t="s">
        <v>804</v>
      </c>
      <c r="EY98" s="67">
        <v>5635.75</v>
      </c>
      <c r="EZ98" s="67" t="s">
        <v>805</v>
      </c>
      <c r="FA98" s="67">
        <v>19870.25</v>
      </c>
      <c r="FB98" s="67" t="s">
        <v>806</v>
      </c>
      <c r="FC98" s="67" t="s">
        <v>807</v>
      </c>
      <c r="FD98" s="67" t="s">
        <v>808</v>
      </c>
      <c r="FE98" s="68" t="s">
        <v>809</v>
      </c>
      <c r="FF98" s="68" t="s">
        <v>810</v>
      </c>
    </row>
    <row r="99" spans="1:162" s="63" customFormat="1" ht="12" customHeight="1" thickBot="1" x14ac:dyDescent="0.25">
      <c r="A99" s="2">
        <f t="shared" si="502"/>
        <v>5730</v>
      </c>
      <c r="B99" s="3">
        <f t="shared" si="447"/>
        <v>2539</v>
      </c>
      <c r="C99" s="3">
        <f t="shared" si="448"/>
        <v>738</v>
      </c>
      <c r="D99" s="3">
        <f t="shared" si="449"/>
        <v>459</v>
      </c>
      <c r="E99" s="3">
        <f t="shared" ref="E99:E129" si="513">SUM(B99:D99)</f>
        <v>3736</v>
      </c>
      <c r="F99" s="4">
        <f>+$F$84/$A$84*A99</f>
        <v>5754.5538543945013</v>
      </c>
      <c r="G99" s="4">
        <f t="shared" ref="G99:G130" si="514">+$G$84/$A$84*A99</f>
        <v>571.69557648529212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>
        <v>577</v>
      </c>
      <c r="AN99" s="20">
        <v>-3</v>
      </c>
      <c r="AO99" s="20">
        <v>5730</v>
      </c>
      <c r="AP99" s="20">
        <v>6525</v>
      </c>
      <c r="AQ99" s="20">
        <v>-103</v>
      </c>
      <c r="AR99" s="20"/>
      <c r="AS99" s="54">
        <f>IF(RTD("tos.rtd",,AS$83,"."&amp;$B$82&amp;$AS$82&amp;"C"&amp;$A99)="N/A",0,RTD("tos.rtd",,AS$83,"."&amp;$B$82&amp;$AS$82&amp;"C"&amp;$A99))</f>
        <v>2492</v>
      </c>
      <c r="AT99" s="3">
        <f>-IF(RTD("tos.rtd",,AT$83,"."&amp;$B$82&amp;$AS$82&amp;"P"&amp;$A99)="N/A",0,RTD("tos.rtd",,AT$83,"."&amp;$B$82&amp;$AS$82&amp;"P"&amp;$A99))</f>
        <v>-47</v>
      </c>
      <c r="AU99" s="54">
        <f>IF(RTD("tos.rtd",,AU$83,"."&amp;$C$82&amp;$AU$82&amp;"C"&amp;$A99)="N/A",0,RTD("tos.rtd",,AU$83,"."&amp;$C$82&amp;$AU$82&amp;"C"&amp;$A99))</f>
        <v>650</v>
      </c>
      <c r="AV99" s="3">
        <f>-IF(RTD("tos.rtd",,AV$83,"."&amp;$C$82&amp;$AU$82&amp;"P"&amp;$A99)="N/A",0,RTD("tos.rtd",,AV$83,"."&amp;$C$82&amp;$AU$82&amp;"P"&amp;$A99))</f>
        <v>-88</v>
      </c>
      <c r="AW99" s="54">
        <f>IF(RTD("tos.rtd",,AW$83,"."&amp;$D$82&amp;$AW$82&amp;"C"&amp;$A99)="N/A",0,RTD("tos.rtd",,AW$83,"."&amp;$D$82&amp;$AW$82&amp;"C"&amp;$A99))</f>
        <v>353</v>
      </c>
      <c r="AX99" s="3">
        <f>-IF(RTD("tos.rtd",,AX$83,"."&amp;$D$82&amp;$AW$82&amp;"P"&amp;$A99)="N/A",0,RTD("tos.rtd",,AX$83,"."&amp;$D$82&amp;$AW$82&amp;"P"&amp;$A99))</f>
        <v>-106</v>
      </c>
      <c r="AY99" s="79">
        <f t="shared" ref="AY99:AY130" si="515">SUM(AS99:AX99)</f>
        <v>3254</v>
      </c>
      <c r="AZ99" s="8">
        <f t="shared" si="451"/>
        <v>5730</v>
      </c>
      <c r="BA99" s="54">
        <f>IF(RTD("tos.rtd",,BA$83,"."&amp;$B$82&amp;$AS$82&amp;"C"&amp;$A99)="N/A",0,RTD("tos.rtd",,BA$83,"."&amp;$B$82&amp;$AS$82&amp;"C"&amp;$A99))</f>
        <v>6525</v>
      </c>
      <c r="BB99" s="3">
        <f>-IF(RTD("tos.rtd",,BB$83,"."&amp;$B$82&amp;$AS$82&amp;"P"&amp;$A99)="N/A",0,RTD("tos.rtd",,BB$83,"."&amp;$B$82&amp;$AS$82&amp;"P"&amp;$A99))</f>
        <v>-103</v>
      </c>
      <c r="BC99" s="54">
        <f>IF(RTD("tos.rtd",,BC$83,"."&amp;$C$82&amp;$AU$82&amp;"C"&amp;$A99)="N/A",0,RTD("tos.rtd",,BC$83,"."&amp;$C$82&amp;$AU$82&amp;"C"&amp;$A99))</f>
        <v>606</v>
      </c>
      <c r="BD99" s="3">
        <f>-IF(RTD("tos.rtd",,BD$83,"."&amp;$C$82&amp;$AU$82&amp;"P"&amp;$A99)="N/A",0,RTD("tos.rtd",,BD$83,"."&amp;$C$82&amp;$AU$82&amp;"P"&amp;$A99))</f>
        <v>-6</v>
      </c>
      <c r="BE99" s="54">
        <f>IF(RTD("tos.rtd",,BE$83,"."&amp;$D$82&amp;$AW$82&amp;"C"&amp;$A99)="N/A",0,RTD("tos.rtd",,BE$83,"."&amp;$D$82&amp;$AW$82&amp;"C"&amp;$A99))</f>
        <v>118</v>
      </c>
      <c r="BF99" s="3">
        <f>-IF(RTD("tos.rtd",,BF$83,"."&amp;$D$82&amp;$AW$82&amp;"P"&amp;$A99)="N/A",0,RTD("tos.rtd",,BF$83,"."&amp;$D$82&amp;$AW$82&amp;"P"&amp;$A99))</f>
        <v>0</v>
      </c>
      <c r="BG99" s="3">
        <f ca="1">+Hoja2!Y100</f>
        <v>1902</v>
      </c>
      <c r="BH99" s="55">
        <f t="shared" ca="1" si="489"/>
        <v>9042</v>
      </c>
      <c r="BI99" s="32" t="str">
        <f t="shared" ca="1" si="507"/>
        <v/>
      </c>
      <c r="BJ99" s="3">
        <f ca="1">IF($BP$1=1,DX99,IF(RTD("tos.rtd",,BJ$83,"."&amp;$B$82&amp;$AS$82&amp;"C"&amp;$A99)="N/A",0,RTD("tos.rtd",,BJ$83,"."&amp;$B$82&amp;$AS$82&amp;"C"&amp;$A99)))</f>
        <v>1.1625929979732492E-3</v>
      </c>
      <c r="BK99" s="3">
        <f ca="1">IF($BP$1=1,DY99,-IF(RTD("tos.rtd",,BK$83,"."&amp;$B$82&amp;$AS$82&amp;"P"&amp;$A99)="N/A",0,RTD("tos.rtd",,BK$83,"."&amp;$B$82&amp;$AS$82&amp;"P"&amp;$A99)))</f>
        <v>-2.9740148485359514E-13</v>
      </c>
      <c r="BL99" s="3">
        <f ca="1">IF($BP$1=1,DZ99,IF(RTD("tos.rtd",,BL$83,"."&amp;$C$82&amp;$AU$82&amp;"C"&amp;$A99)="N/A",0,RTD("tos.rtd",,BL$83,"."&amp;$C$82&amp;$AU$82&amp;"C"&amp;$A99)))</f>
        <v>1.9515338998242265E-3</v>
      </c>
      <c r="BM99" s="3">
        <f ca="1">IF($BP$1=1,EA99,-IF(RTD("tos.rtd",,BM$83,"."&amp;$C$82&amp;$AU$82&amp;"P"&amp;$A99)="N/A",0,RTD("tos.rtd",,BM$83,"."&amp;$C$82&amp;$AU$82&amp;"P"&amp;$A99)))</f>
        <v>-1.9279867894564939E-3</v>
      </c>
      <c r="BN99" s="3">
        <f ca="1">IF($BP$1=1,EB99,IF(RTD("tos.rtd",,BN$83,"."&amp;$D$82&amp;$AW$82&amp;"C"&amp;$A99)="N/A",0,RTD("tos.rtd",,BN$83,"."&amp;$D$82&amp;$AW$82&amp;"C"&amp;$A99)))</f>
        <v>1.9324114412914508E-3</v>
      </c>
      <c r="BO99" s="3">
        <f ca="1">IF($BP$1=1,EC99,-IF(RTD("tos.rtd",,BO$83,"."&amp;$D$82&amp;$AW$82&amp;"P"&amp;$A99)="N/A",0,RTD("tos.rtd",,BO$83,"."&amp;$D$82&amp;$AW$82&amp;"P"&amp;$A99)))</f>
        <v>-1.9544059365367589E-3</v>
      </c>
      <c r="BQ99" s="3">
        <f t="shared" ca="1" si="452"/>
        <v>671744.93667518895</v>
      </c>
      <c r="BR99" s="3" t="str">
        <f t="shared" ca="1" si="490"/>
        <v/>
      </c>
      <c r="BS99" s="3">
        <f t="shared" ca="1" si="453"/>
        <v>254777.35669148347</v>
      </c>
      <c r="BT99" s="3" t="str">
        <f t="shared" ca="1" si="490"/>
        <v/>
      </c>
      <c r="BU99" s="3">
        <f t="shared" ca="1" si="454"/>
        <v>110128.2376164083</v>
      </c>
      <c r="BV99" s="3" t="str">
        <f t="shared" ca="1" si="490"/>
        <v/>
      </c>
      <c r="BX99" s="3">
        <f t="shared" ca="1" si="455"/>
        <v>1758882.709393682</v>
      </c>
      <c r="BY99" s="3" t="str">
        <f t="shared" ca="1" si="504"/>
        <v/>
      </c>
      <c r="BZ99" s="3">
        <f t="shared" ca="1" si="456"/>
        <v>271524.11657748098</v>
      </c>
      <c r="CA99" s="3" t="str">
        <f t="shared" ca="1" si="504"/>
        <v/>
      </c>
      <c r="CB99" s="3">
        <f t="shared" ca="1" si="457"/>
        <v>52870.116588065051</v>
      </c>
      <c r="CC99" s="3" t="str">
        <f t="shared" ca="1" si="504"/>
        <v/>
      </c>
      <c r="CD99" s="3">
        <f>IF(RTD("tos.rtd",,CD$83,"."&amp;$B$82&amp;$AS$82&amp;"C"&amp;$A99)="N/A",0,RTD("tos.rtd",,CD$83,"."&amp;$B$82&amp;$AS$82&amp;"C"&amp;$A99))</f>
        <v>0</v>
      </c>
      <c r="CE99" s="3">
        <f>-IF(RTD("tos.rtd",,CE$83,"."&amp;$B$82&amp;$AS$82&amp;"P"&amp;$A99)="N/A",0,RTD("tos.rtd",,CE$83,"."&amp;$B$82&amp;$AS$82&amp;"P"&amp;$A99))</f>
        <v>1</v>
      </c>
      <c r="CF99" s="3">
        <f>IF(RTD("tos.rtd",,CF$83,"."&amp;$C$82&amp;$AU$82&amp;"C"&amp;$A99)="N/A",0,RTD("tos.rtd",,CF$83,"."&amp;$C$82&amp;$AU$82&amp;"C"&amp;$A99))</f>
        <v>0.14000000000000001</v>
      </c>
      <c r="CG99" s="3">
        <f>-IF(RTD("tos.rtd",,CG$83,"."&amp;$C$82&amp;$AU$82&amp;"P"&amp;$A99)="N/A",0,RTD("tos.rtd",,CG$83,"."&amp;$C$82&amp;$AU$82&amp;"P"&amp;$A99))</f>
        <v>0.84</v>
      </c>
      <c r="CH99" s="3">
        <f>IF(RTD("tos.rtd",,CH$83,"."&amp;$D$82&amp;$AW$82&amp;"C"&amp;$A99)="N/A",0,RTD("tos.rtd",,CH$83,"."&amp;$D$82&amp;$AW$82&amp;"C"&amp;$A99))</f>
        <v>0.26</v>
      </c>
      <c r="CI99" s="3">
        <f>-IF(RTD("tos.rtd",,CI$83,"."&amp;$D$82&amp;$AW$82&amp;"P"&amp;$A99)="N/A",0,RTD("tos.rtd",,CI$83,"."&amp;$D$82&amp;$AW$82&amp;"P"&amp;$A99))</f>
        <v>0.72</v>
      </c>
      <c r="CK99" s="3">
        <f t="shared" si="491"/>
        <v>-4700</v>
      </c>
      <c r="CL99" s="3"/>
      <c r="CM99" s="3">
        <f t="shared" si="492"/>
        <v>1708.0000000000018</v>
      </c>
      <c r="CN99" s="3"/>
      <c r="CO99" s="3">
        <f t="shared" si="493"/>
        <v>1546.0000000000009</v>
      </c>
      <c r="CP99" s="3">
        <f t="shared" si="458"/>
        <v>-1445.9999999999973</v>
      </c>
      <c r="CQ99" s="3">
        <f t="shared" si="459"/>
        <v>6422</v>
      </c>
      <c r="CR99" s="3"/>
      <c r="CS99" s="3">
        <f t="shared" si="460"/>
        <v>600</v>
      </c>
      <c r="CT99" s="3"/>
      <c r="CU99" s="3">
        <f t="shared" si="461"/>
        <v>118</v>
      </c>
      <c r="CV99" s="3"/>
      <c r="CW99" s="3">
        <f t="shared" ca="1" si="462"/>
        <v>1036650.5309830807</v>
      </c>
      <c r="CY99" s="3">
        <f t="shared" ca="1" si="463"/>
        <v>2083276.9425592278</v>
      </c>
      <c r="CZ99" s="70" t="str">
        <f t="shared" ca="1" si="505"/>
        <v/>
      </c>
      <c r="DA99" s="3">
        <f>IF(RTD("tos.rtd",,DA$83,"."&amp;$B$82&amp;$AS$82&amp;"C"&amp;$A99)="N/A",0,RTD("tos.rtd",,DA$83,"."&amp;$B$82&amp;$AS$82&amp;"C"&amp;$A99))</f>
        <v>0.03</v>
      </c>
      <c r="DB99" s="3">
        <f>IF(RTD("tos.rtd",,DB$83,"."&amp;$B$82&amp;$AS$82&amp;"P"&amp;$A99)="N/A",0,RTD("tos.rtd",,DB$83,"."&amp;$B$82&amp;$AS$82&amp;"P"&amp;$A99))</f>
        <v>101.75</v>
      </c>
      <c r="DC99" s="3">
        <f>IF(RTD("tos.rtd",,DC$83,"."&amp;$B$82&amp;$AS$82&amp;"C"&amp;$A99)="N/A",0,RTD("tos.rtd",,DC$83,"."&amp;$B$82&amp;$AS$82&amp;"C"&amp;$A99))</f>
        <v>0.05</v>
      </c>
      <c r="DD99" s="3">
        <f>IF(RTD("tos.rtd",,DD$83,"."&amp;$B$82&amp;$AS$82&amp;"P"&amp;$A99)="N/A",0,RTD("tos.rtd",,DD$83,"."&amp;$B$82&amp;$AS$82&amp;"P"&amp;$A99))</f>
        <v>125.7</v>
      </c>
      <c r="DE99" s="3">
        <f>IF(RTD("tos.rtd",,DE$83,"."&amp;$B$82&amp;$AS$82&amp;"C"&amp;$A99)="N/A",0,RTD("tos.rtd",,DE$83,"."&amp;$B$82&amp;$AS$82&amp;"C"&amp;$A99))</f>
        <v>0</v>
      </c>
      <c r="DF99" s="3">
        <f>IF(RTD("tos.rtd",,DF$83,"."&amp;$B$82&amp;$AS$82&amp;"P"&amp;$A99)="N/A",0,RTD("tos.rtd",,DF$83,"."&amp;$B$82&amp;$AS$82&amp;"P"&amp;$A99))</f>
        <v>119.9</v>
      </c>
      <c r="DG99" s="86">
        <f t="shared" si="495"/>
        <v>129.25</v>
      </c>
      <c r="DH99" s="3">
        <f t="shared" si="464"/>
        <v>0</v>
      </c>
      <c r="DI99" s="3">
        <f t="shared" si="465"/>
        <v>0</v>
      </c>
      <c r="DJ99" s="3">
        <f t="shared" si="466"/>
        <v>0</v>
      </c>
      <c r="DK99" s="3">
        <f t="shared" si="467"/>
        <v>0</v>
      </c>
      <c r="DL99" s="3">
        <f t="shared" si="468"/>
        <v>0</v>
      </c>
      <c r="DM99" s="3">
        <f t="shared" si="469"/>
        <v>0</v>
      </c>
      <c r="DN99" s="64" t="str">
        <f>IF(AND(DA99&gt;=(DE99+(DC99-DE99)*0.6),BA99&gt;AP99),"BUY",IF(AND(DA99&lt;=(DE99+(DC99-DE99)*0.4),BA99&gt;AP99),"SELL","UNKNOWN"))</f>
        <v>UNKNOWN</v>
      </c>
      <c r="DO99" s="64" t="str">
        <f t="shared" si="471"/>
        <v>UNKNOWN</v>
      </c>
      <c r="DP99" s="3">
        <f t="shared" si="472"/>
        <v>0</v>
      </c>
      <c r="DQ99" s="3">
        <f t="shared" si="473"/>
        <v>0</v>
      </c>
      <c r="DR99" s="3">
        <f t="shared" ca="1" si="474"/>
        <v>0</v>
      </c>
      <c r="DS99" s="3">
        <f t="shared" si="475"/>
        <v>0</v>
      </c>
      <c r="DT99" s="3">
        <f t="shared" si="496"/>
        <v>0</v>
      </c>
      <c r="DU99" s="3">
        <f t="shared" si="497"/>
        <v>0</v>
      </c>
      <c r="DV99" s="3">
        <f t="shared" si="498"/>
        <v>577</v>
      </c>
      <c r="DW99" s="3">
        <f t="shared" si="499"/>
        <v>-3</v>
      </c>
      <c r="DX99" s="3">
        <f t="shared" ca="1" si="506"/>
        <v>1.1625929979732492E-3</v>
      </c>
      <c r="DY99" s="3">
        <f t="shared" ca="1" si="476"/>
        <v>-2.9740148485359514E-13</v>
      </c>
      <c r="DZ99" s="3">
        <f t="shared" ca="1" si="500"/>
        <v>1.9515338998242265E-3</v>
      </c>
      <c r="EA99" s="3">
        <f t="shared" ca="1" si="501"/>
        <v>-1.9279867894564939E-3</v>
      </c>
      <c r="EB99" s="3">
        <f t="shared" ca="1" si="477"/>
        <v>1.9324114412914508E-3</v>
      </c>
      <c r="EC99" s="3">
        <f t="shared" ca="1" si="478"/>
        <v>-1.9544059365367589E-3</v>
      </c>
      <c r="EE99" s="59">
        <f t="shared" si="479"/>
        <v>0.99770000000000003</v>
      </c>
      <c r="EF99" s="59">
        <f t="shared" si="480"/>
        <v>0.25</v>
      </c>
      <c r="EG99" s="59">
        <f t="shared" si="481"/>
        <v>0.21890000000000001</v>
      </c>
      <c r="EH99" s="59">
        <f t="shared" si="482"/>
        <v>0.23619999999999999</v>
      </c>
      <c r="EI99" s="59">
        <f t="shared" si="483"/>
        <v>0.18729999999999999</v>
      </c>
      <c r="EJ99" s="59">
        <f t="shared" si="484"/>
        <v>0.20230000000000001</v>
      </c>
      <c r="EL99" s="3" t="str">
        <f>RTD("tos.rtd",,EL$83,"."&amp;$B$82&amp;$AS$82&amp;"C"&amp;$A99)</f>
        <v>99.77%</v>
      </c>
      <c r="EM99" s="3" t="str">
        <f>RTD("tos.rtd",,EM$83,"."&amp;$B$82&amp;$AS$82&amp;"P"&amp;$A99)</f>
        <v>--</v>
      </c>
      <c r="EN99" s="3" t="str">
        <f>RTD("tos.rtd",,EN$83,"."&amp;$C$82&amp;$AU$82&amp;"C"&amp;$A99)</f>
        <v>21.89%</v>
      </c>
      <c r="EO99" s="3" t="str">
        <f>RTD("tos.rtd",,EO$83,"."&amp;$C$82&amp;$AU$82&amp;"P"&amp;$A99)</f>
        <v>23.62%</v>
      </c>
      <c r="EP99" s="3" t="str">
        <f>RTD("tos.rtd",,EP$83,"."&amp;$D$82&amp;$AW$82&amp;"C"&amp;$A99)</f>
        <v>18.73%</v>
      </c>
      <c r="EQ99" s="3" t="str">
        <f>RTD("tos.rtd",,EQ$83,"."&amp;$D$82&amp;$AW$82&amp;"P"&amp;$A99)</f>
        <v>20.23%</v>
      </c>
      <c r="ES99" s="63" t="str">
        <f t="shared" si="485"/>
        <v>5730,574.00</v>
      </c>
      <c r="ET99" s="64" t="str">
        <f t="shared" ca="1" si="486"/>
        <v>5730,2083.28</v>
      </c>
      <c r="EU99" s="67">
        <v>561.88</v>
      </c>
      <c r="EV99" s="67" t="s">
        <v>811</v>
      </c>
      <c r="EW99" s="67">
        <v>483.26</v>
      </c>
      <c r="EX99" s="67" t="s">
        <v>812</v>
      </c>
      <c r="EY99" s="67">
        <v>5632</v>
      </c>
      <c r="EZ99" s="67" t="s">
        <v>813</v>
      </c>
      <c r="FA99" s="67">
        <v>19848</v>
      </c>
      <c r="FB99" s="67" t="s">
        <v>814</v>
      </c>
      <c r="FC99" s="67" t="s">
        <v>815</v>
      </c>
      <c r="FD99" s="67" t="s">
        <v>816</v>
      </c>
      <c r="FE99" s="68" t="s">
        <v>817</v>
      </c>
      <c r="FF99" s="68" t="s">
        <v>818</v>
      </c>
    </row>
    <row r="100" spans="1:162" s="63" customFormat="1" ht="12" customHeight="1" thickBot="1" x14ac:dyDescent="0.25">
      <c r="A100" s="2">
        <f t="shared" si="502"/>
        <v>5720</v>
      </c>
      <c r="B100" s="3">
        <f t="shared" si="447"/>
        <v>1310</v>
      </c>
      <c r="C100" s="3">
        <f t="shared" si="448"/>
        <v>0</v>
      </c>
      <c r="D100" s="3">
        <f t="shared" si="449"/>
        <v>690</v>
      </c>
      <c r="E100" s="3">
        <f t="shared" si="513"/>
        <v>2000</v>
      </c>
      <c r="F100" s="4">
        <f t="shared" ref="F100:F129" si="516">+$F$84/$A$84*A100</f>
        <v>5744.5110029906709</v>
      </c>
      <c r="G100" s="4">
        <f t="shared" si="514"/>
        <v>570.69785296612054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>
        <v>-4137</v>
      </c>
      <c r="AN100" s="20">
        <v>59</v>
      </c>
      <c r="AO100" s="20">
        <v>5720</v>
      </c>
      <c r="AP100" s="20">
        <v>11024</v>
      </c>
      <c r="AQ100" s="20">
        <v>-222</v>
      </c>
      <c r="AR100" s="20"/>
      <c r="AS100" s="54">
        <f>IF(RTD("tos.rtd",,AS$83,"."&amp;$B$82&amp;$AS$82&amp;"C"&amp;$A100)="N/A",0,RTD("tos.rtd",,AS$83,"."&amp;$B$82&amp;$AS$82&amp;"C"&amp;$A100))</f>
        <v>1269</v>
      </c>
      <c r="AT100" s="3">
        <f>-IF(RTD("tos.rtd",,AT$83,"."&amp;$B$82&amp;$AS$82&amp;"P"&amp;$A100)="N/A",0,RTD("tos.rtd",,AT$83,"."&amp;$B$82&amp;$AS$82&amp;"P"&amp;$A100))</f>
        <v>-41</v>
      </c>
      <c r="AU100" s="54">
        <f>IF(RTD("tos.rtd",,AU$83,"."&amp;$C$82&amp;$AU$82&amp;"C"&amp;$A100)="N/A",0,RTD("tos.rtd",,AU$83,"."&amp;$C$82&amp;$AU$82&amp;"C"&amp;$A100))</f>
        <v>0</v>
      </c>
      <c r="AV100" s="3">
        <f>-IF(RTD("tos.rtd",,AV$83,"."&amp;$C$82&amp;$AU$82&amp;"P"&amp;$A100)="N/A",0,RTD("tos.rtd",,AV$83,"."&amp;$C$82&amp;$AU$82&amp;"P"&amp;$A100))</f>
        <v>0</v>
      </c>
      <c r="AW100" s="54">
        <f>IF(RTD("tos.rtd",,AW$83,"."&amp;$D$82&amp;$AW$82&amp;"C"&amp;$A100)="N/A",0,RTD("tos.rtd",,AW$83,"."&amp;$D$82&amp;$AW$82&amp;"C"&amp;$A100))</f>
        <v>522</v>
      </c>
      <c r="AX100" s="3">
        <f>-IF(RTD("tos.rtd",,AX$83,"."&amp;$D$82&amp;$AW$82&amp;"P"&amp;$A100)="N/A",0,RTD("tos.rtd",,AX$83,"."&amp;$D$82&amp;$AW$82&amp;"P"&amp;$A100))</f>
        <v>-168</v>
      </c>
      <c r="AY100" s="79">
        <f t="shared" si="515"/>
        <v>1582</v>
      </c>
      <c r="AZ100" s="8">
        <f t="shared" si="451"/>
        <v>5720</v>
      </c>
      <c r="BA100" s="54">
        <f>IF(RTD("tos.rtd",,BA$83,"."&amp;$B$82&amp;$AS$82&amp;"C"&amp;$A100)="N/A",0,RTD("tos.rtd",,BA$83,"."&amp;$B$82&amp;$AS$82&amp;"C"&amp;$A100))</f>
        <v>11024</v>
      </c>
      <c r="BB100" s="3">
        <f>-IF(RTD("tos.rtd",,BB$83,"."&amp;$B$82&amp;$AS$82&amp;"P"&amp;$A100)="N/A",0,RTD("tos.rtd",,BB$83,"."&amp;$B$82&amp;$AS$82&amp;"P"&amp;$A100))</f>
        <v>-222</v>
      </c>
      <c r="BC100" s="54">
        <f>IF(RTD("tos.rtd",,BC$83,"."&amp;$C$82&amp;$AU$82&amp;"C"&amp;$A100)="N/A",0,RTD("tos.rtd",,BC$83,"."&amp;$C$82&amp;$AU$82&amp;"C"&amp;$A100))</f>
        <v>0</v>
      </c>
      <c r="BD100" s="3">
        <f>-IF(RTD("tos.rtd",,BD$83,"."&amp;$C$82&amp;$AU$82&amp;"P"&amp;$A100)="N/A",0,RTD("tos.rtd",,BD$83,"."&amp;$C$82&amp;$AU$82&amp;"P"&amp;$A100))</f>
        <v>0</v>
      </c>
      <c r="BE100" s="54">
        <f>IF(RTD("tos.rtd",,BE$83,"."&amp;$D$82&amp;$AW$82&amp;"C"&amp;$A100)="N/A",0,RTD("tos.rtd",,BE$83,"."&amp;$D$82&amp;$AW$82&amp;"C"&amp;$A100))</f>
        <v>110</v>
      </c>
      <c r="BF100" s="3">
        <f>-IF(RTD("tos.rtd",,BF$83,"."&amp;$D$82&amp;$AW$82&amp;"P"&amp;$A100)="N/A",0,RTD("tos.rtd",,BF$83,"."&amp;$D$82&amp;$AW$82&amp;"P"&amp;$A100))</f>
        <v>-8</v>
      </c>
      <c r="BG100" s="3">
        <f ca="1">+Hoja2!Y101</f>
        <v>1983</v>
      </c>
      <c r="BH100" s="55">
        <f t="shared" ca="1" si="489"/>
        <v>12887</v>
      </c>
      <c r="BI100" s="32" t="str">
        <f t="shared" ca="1" si="507"/>
        <v/>
      </c>
      <c r="BJ100" s="3">
        <f ca="1">IF($BP$1=1,DX100,IF(RTD("tos.rtd",,BJ$83,"."&amp;$B$82&amp;$AS$82&amp;"C"&amp;$A100)="N/A",0,RTD("tos.rtd",,BJ$83,"."&amp;$B$82&amp;$AS$82&amp;"C"&amp;$A100)))</f>
        <v>1.2681546158794291E-3</v>
      </c>
      <c r="BK100" s="3">
        <f ca="1">IF($BP$1=1,DY100,-IF(RTD("tos.rtd",,BK$83,"."&amp;$B$82&amp;$AS$82&amp;"P"&amp;$A100)="N/A",0,RTD("tos.rtd",,BK$83,"."&amp;$B$82&amp;$AS$82&amp;"P"&amp;$A100)))</f>
        <v>-1.1885896583040185E-11</v>
      </c>
      <c r="BL100" s="3">
        <f ca="1">IF($BP$1=1,DZ100,IF(RTD("tos.rtd",,BL$83,"."&amp;$C$82&amp;$AU$82&amp;"C"&amp;$A100)="N/A",0,RTD("tos.rtd",,BL$83,"."&amp;$C$82&amp;$AU$82&amp;"C"&amp;$A100)))</f>
        <v>1.9992947867464171E-3</v>
      </c>
      <c r="BM100" s="3">
        <f ca="1">IF($BP$1=1,EA100,-IF(RTD("tos.rtd",,BM$83,"."&amp;$C$82&amp;$AU$82&amp;"P"&amp;$A100)="N/A",0,RTD("tos.rtd",,BM$83,"."&amp;$C$82&amp;$AU$82&amp;"P"&amp;$A100)))</f>
        <v>-1.9992947867464171E-3</v>
      </c>
      <c r="BN100" s="3">
        <f ca="1">IF($BP$1=1,EB100,IF(RTD("tos.rtd",,BN$83,"."&amp;$D$82&amp;$AW$82&amp;"C"&amp;$A100)="N/A",0,RTD("tos.rtd",,BN$83,"."&amp;$D$82&amp;$AW$82&amp;"C"&amp;$A100)))</f>
        <v>2.1197360879527207E-3</v>
      </c>
      <c r="BO100" s="3">
        <f ca="1">IF($BP$1=1,EC100,-IF(RTD("tos.rtd",,BO$83,"."&amp;$D$82&amp;$AW$82&amp;"P"&amp;$A100)="N/A",0,RTD("tos.rtd",,BO$83,"."&amp;$D$82&amp;$AW$82&amp;"P"&amp;$A100)))</f>
        <v>-2.1139183129605973E-3</v>
      </c>
      <c r="BQ100" s="3">
        <f t="shared" ca="1" si="452"/>
        <v>373131.99435869133</v>
      </c>
      <c r="BR100" s="3" t="str">
        <f t="shared" ca="1" si="490"/>
        <v/>
      </c>
      <c r="BS100" s="3">
        <f t="shared" ca="1" si="453"/>
        <v>0</v>
      </c>
      <c r="BT100" s="3" t="str">
        <f t="shared" ca="1" si="490"/>
        <v/>
      </c>
      <c r="BU100" s="3">
        <f t="shared" ca="1" si="454"/>
        <v>174212.3829350145</v>
      </c>
      <c r="BV100" s="3" t="str">
        <f t="shared" ca="1" si="490"/>
        <v/>
      </c>
      <c r="BX100" s="3">
        <f t="shared" ca="1" si="455"/>
        <v>3241455.5605038973</v>
      </c>
      <c r="BY100" s="3" t="str">
        <f t="shared" ca="1" si="504"/>
        <v/>
      </c>
      <c r="BZ100" s="3">
        <f t="shared" ca="1" si="456"/>
        <v>0</v>
      </c>
      <c r="CA100" s="3" t="str">
        <f t="shared" ca="1" si="504"/>
        <v/>
      </c>
      <c r="CB100" s="3">
        <f t="shared" ca="1" si="457"/>
        <v>50142.282866989444</v>
      </c>
      <c r="CC100" s="3" t="str">
        <f t="shared" ca="1" si="504"/>
        <v/>
      </c>
      <c r="CD100" s="3">
        <f>IF(RTD("tos.rtd",,CD$83,"."&amp;$B$82&amp;$AS$82&amp;"C"&amp;$A100)="N/A",0,RTD("tos.rtd",,CD$83,"."&amp;$B$82&amp;$AS$82&amp;"C"&amp;$A100))</f>
        <v>0</v>
      </c>
      <c r="CE100" s="3">
        <f>-IF(RTD("tos.rtd",,CE$83,"."&amp;$B$82&amp;$AS$82&amp;"P"&amp;$A100)="N/A",0,RTD("tos.rtd",,CE$83,"."&amp;$B$82&amp;$AS$82&amp;"P"&amp;$A100))</f>
        <v>1</v>
      </c>
      <c r="CF100" s="3">
        <f>IF(RTD("tos.rtd",,CF$83,"."&amp;$C$82&amp;$AU$82&amp;"C"&amp;$A100)="N/A",0,RTD("tos.rtd",,CF$83,"."&amp;$C$82&amp;$AU$82&amp;"C"&amp;$A100))</f>
        <v>0</v>
      </c>
      <c r="CG100" s="3">
        <f>-IF(RTD("tos.rtd",,CG$83,"."&amp;$C$82&amp;$AU$82&amp;"P"&amp;$A100)="N/A",0,RTD("tos.rtd",,CG$83,"."&amp;$C$82&amp;$AU$82&amp;"P"&amp;$A100))</f>
        <v>0</v>
      </c>
      <c r="CH100" s="3">
        <f>IF(RTD("tos.rtd",,CH$83,"."&amp;$D$82&amp;$AW$82&amp;"C"&amp;$A100)="N/A",0,RTD("tos.rtd",,CH$83,"."&amp;$D$82&amp;$AW$82&amp;"C"&amp;$A100))</f>
        <v>0.28000000000000003</v>
      </c>
      <c r="CI100" s="3">
        <f>-IF(RTD("tos.rtd",,CI$83,"."&amp;$D$82&amp;$AW$82&amp;"P"&amp;$A100)="N/A",0,RTD("tos.rtd",,CI$83,"."&amp;$D$82&amp;$AW$82&amp;"P"&amp;$A100))</f>
        <v>0.71</v>
      </c>
      <c r="CK100" s="3">
        <f t="shared" si="491"/>
        <v>-4100</v>
      </c>
      <c r="CL100" s="3"/>
      <c r="CM100" s="3">
        <f t="shared" si="492"/>
        <v>0</v>
      </c>
      <c r="CN100" s="3"/>
      <c r="CO100" s="3">
        <f t="shared" si="493"/>
        <v>2688.0000000000018</v>
      </c>
      <c r="CP100" s="3">
        <f t="shared" si="458"/>
        <v>-1411.9999999999982</v>
      </c>
      <c r="CQ100" s="3">
        <f t="shared" si="459"/>
        <v>10802</v>
      </c>
      <c r="CR100" s="3"/>
      <c r="CS100" s="3">
        <f t="shared" si="460"/>
        <v>0</v>
      </c>
      <c r="CT100" s="3"/>
      <c r="CU100" s="3">
        <f t="shared" si="461"/>
        <v>102</v>
      </c>
      <c r="CV100" s="3"/>
      <c r="CW100" s="3">
        <f t="shared" ca="1" si="462"/>
        <v>547344.37729370582</v>
      </c>
      <c r="CY100" s="3">
        <f t="shared" ca="1" si="463"/>
        <v>3291597.8433708865</v>
      </c>
      <c r="CZ100" s="70" t="str">
        <f t="shared" ca="1" si="505"/>
        <v/>
      </c>
      <c r="DA100" s="3">
        <f>IF(RTD("tos.rtd",,DA$83,"."&amp;$B$82&amp;$AS$82&amp;"C"&amp;$A100)="N/A",0,RTD("tos.rtd",,DA$83,"."&amp;$B$82&amp;$AS$82&amp;"C"&amp;$A100))</f>
        <v>0.03</v>
      </c>
      <c r="DB100" s="3">
        <f>IF(RTD("tos.rtd",,DB$83,"."&amp;$B$82&amp;$AS$82&amp;"P"&amp;$A100)="N/A",0,RTD("tos.rtd",,DB$83,"."&amp;$B$82&amp;$AS$82&amp;"P"&amp;$A100))</f>
        <v>92</v>
      </c>
      <c r="DC100" s="3">
        <f>IF(RTD("tos.rtd",,DC$83,"."&amp;$B$82&amp;$AS$82&amp;"C"&amp;$A100)="N/A",0,RTD("tos.rtd",,DC$83,"."&amp;$B$82&amp;$AS$82&amp;"C"&amp;$A100))</f>
        <v>0.05</v>
      </c>
      <c r="DD100" s="3">
        <f>IF(RTD("tos.rtd",,DD$83,"."&amp;$B$82&amp;$AS$82&amp;"P"&amp;$A100)="N/A",0,RTD("tos.rtd",,DD$83,"."&amp;$B$82&amp;$AS$82&amp;"P"&amp;$A100))</f>
        <v>115.7</v>
      </c>
      <c r="DE100" s="3">
        <f>IF(RTD("tos.rtd",,DE$83,"."&amp;$B$82&amp;$AS$82&amp;"C"&amp;$A100)="N/A",0,RTD("tos.rtd",,DE$83,"."&amp;$B$82&amp;$AS$82&amp;"C"&amp;$A100))</f>
        <v>0</v>
      </c>
      <c r="DF100" s="3">
        <f>IF(RTD("tos.rtd",,DF$83,"."&amp;$B$82&amp;$AS$82&amp;"P"&amp;$A100)="N/A",0,RTD("tos.rtd",,DF$83,"."&amp;$B$82&amp;$AS$82&amp;"P"&amp;$A100))</f>
        <v>109.9</v>
      </c>
      <c r="DG100" s="86">
        <f t="shared" si="495"/>
        <v>119.25</v>
      </c>
      <c r="DH100" s="3">
        <f t="shared" si="464"/>
        <v>0</v>
      </c>
      <c r="DI100" s="3">
        <f t="shared" si="465"/>
        <v>0</v>
      </c>
      <c r="DJ100" s="3">
        <f t="shared" si="466"/>
        <v>0</v>
      </c>
      <c r="DK100" s="3">
        <f t="shared" si="467"/>
        <v>0</v>
      </c>
      <c r="DL100" s="3">
        <f t="shared" si="468"/>
        <v>0</v>
      </c>
      <c r="DM100" s="3">
        <f t="shared" si="469"/>
        <v>0</v>
      </c>
      <c r="DN100" s="64" t="str">
        <f t="shared" si="470"/>
        <v>UNKNOWN</v>
      </c>
      <c r="DO100" s="64" t="str">
        <f t="shared" si="471"/>
        <v>UNKNOWN</v>
      </c>
      <c r="DP100" s="3">
        <f t="shared" si="472"/>
        <v>0</v>
      </c>
      <c r="DQ100" s="3">
        <f t="shared" si="473"/>
        <v>0</v>
      </c>
      <c r="DR100" s="3">
        <f t="shared" ca="1" si="474"/>
        <v>0</v>
      </c>
      <c r="DS100" s="3">
        <f t="shared" si="475"/>
        <v>0</v>
      </c>
      <c r="DT100" s="3">
        <f t="shared" si="496"/>
        <v>0</v>
      </c>
      <c r="DU100" s="3">
        <f t="shared" si="497"/>
        <v>0</v>
      </c>
      <c r="DV100" s="3">
        <f t="shared" si="498"/>
        <v>-4137</v>
      </c>
      <c r="DW100" s="3">
        <f t="shared" si="499"/>
        <v>59</v>
      </c>
      <c r="DX100" s="3">
        <f t="shared" ca="1" si="506"/>
        <v>1.2681546158794291E-3</v>
      </c>
      <c r="DY100" s="3">
        <f t="shared" ca="1" si="476"/>
        <v>-1.1885896583040185E-11</v>
      </c>
      <c r="DZ100" s="3">
        <f t="shared" ca="1" si="500"/>
        <v>1.9992947867464171E-3</v>
      </c>
      <c r="EA100" s="3">
        <f t="shared" ca="1" si="501"/>
        <v>-1.9992947867464171E-3</v>
      </c>
      <c r="EB100" s="3">
        <f t="shared" ca="1" si="477"/>
        <v>2.1197360879527207E-3</v>
      </c>
      <c r="EC100" s="3">
        <f t="shared" ca="1" si="478"/>
        <v>-2.1139183129605973E-3</v>
      </c>
      <c r="EE100" s="59">
        <f t="shared" si="479"/>
        <v>0.92479999999999996</v>
      </c>
      <c r="EF100" s="59">
        <f t="shared" si="480"/>
        <v>0.25</v>
      </c>
      <c r="EG100" s="59">
        <f t="shared" si="481"/>
        <v>0.25</v>
      </c>
      <c r="EH100" s="59">
        <f t="shared" si="482"/>
        <v>0.25</v>
      </c>
      <c r="EI100" s="59">
        <f t="shared" si="483"/>
        <v>0.189</v>
      </c>
      <c r="EJ100" s="59">
        <f t="shared" si="484"/>
        <v>0.2031</v>
      </c>
      <c r="EL100" s="3" t="str">
        <f>RTD("tos.rtd",,EL$83,"."&amp;$B$82&amp;$AS$82&amp;"C"&amp;$A100)</f>
        <v>92.48%</v>
      </c>
      <c r="EM100" s="3" t="str">
        <f>RTD("tos.rtd",,EM$83,"."&amp;$B$82&amp;$AS$82&amp;"P"&amp;$A100)</f>
        <v>--</v>
      </c>
      <c r="EN100" s="3" t="str">
        <f>RTD("tos.rtd",,EN$83,"."&amp;$C$82&amp;$AU$82&amp;"C"&amp;$A100)</f>
        <v>N/A</v>
      </c>
      <c r="EO100" s="3" t="str">
        <f>RTD("tos.rtd",,EO$83,"."&amp;$C$82&amp;$AU$82&amp;"P"&amp;$A100)</f>
        <v>N/A</v>
      </c>
      <c r="EP100" s="3" t="str">
        <f>RTD("tos.rtd",,EP$83,"."&amp;$D$82&amp;$AW$82&amp;"C"&amp;$A100)</f>
        <v>18.90%</v>
      </c>
      <c r="EQ100" s="3" t="str">
        <f>RTD("tos.rtd",,EQ$83,"."&amp;$D$82&amp;$AW$82&amp;"P"&amp;$A100)</f>
        <v>20.31%</v>
      </c>
      <c r="ES100" s="63" t="str">
        <f t="shared" si="485"/>
        <v>5720,-4078.00</v>
      </c>
      <c r="ET100" s="64" t="str">
        <f t="shared" ca="1" si="486"/>
        <v>5720,3291.60</v>
      </c>
      <c r="EU100" s="67">
        <v>561.89</v>
      </c>
      <c r="EV100" s="67" t="s">
        <v>819</v>
      </c>
      <c r="EW100" s="67">
        <v>483.26</v>
      </c>
      <c r="EX100" s="67" t="s">
        <v>820</v>
      </c>
      <c r="EY100" s="67">
        <v>5632.25</v>
      </c>
      <c r="EZ100" s="67" t="s">
        <v>821</v>
      </c>
      <c r="FA100" s="67">
        <v>19848.75</v>
      </c>
      <c r="FB100" s="67" t="s">
        <v>822</v>
      </c>
      <c r="FC100" s="67" t="s">
        <v>823</v>
      </c>
      <c r="FD100" s="67" t="s">
        <v>824</v>
      </c>
      <c r="FE100" s="68" t="s">
        <v>825</v>
      </c>
      <c r="FF100" s="68" t="s">
        <v>826</v>
      </c>
    </row>
    <row r="101" spans="1:162" s="63" customFormat="1" ht="12" customHeight="1" thickBot="1" x14ac:dyDescent="0.25">
      <c r="A101" s="2">
        <f t="shared" si="502"/>
        <v>5710</v>
      </c>
      <c r="B101" s="3">
        <f t="shared" si="447"/>
        <v>1193</v>
      </c>
      <c r="C101" s="3">
        <f t="shared" si="448"/>
        <v>1733</v>
      </c>
      <c r="D101" s="3">
        <f t="shared" si="449"/>
        <v>1389</v>
      </c>
      <c r="E101" s="3">
        <f t="shared" si="513"/>
        <v>4315</v>
      </c>
      <c r="F101" s="4">
        <f t="shared" si="516"/>
        <v>5734.4681515868415</v>
      </c>
      <c r="G101" s="4">
        <f t="shared" si="514"/>
        <v>569.70012944694906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>
        <v>-4449</v>
      </c>
      <c r="AN101" s="20">
        <v>7</v>
      </c>
      <c r="AO101" s="20">
        <v>5710</v>
      </c>
      <c r="AP101" s="20">
        <v>12167</v>
      </c>
      <c r="AQ101" s="20">
        <v>-463</v>
      </c>
      <c r="AR101" s="20"/>
      <c r="AS101" s="54">
        <f>IF(RTD("tos.rtd",,AS$83,"."&amp;$B$82&amp;$AS$82&amp;"C"&amp;$A101)="N/A",0,RTD("tos.rtd",,AS$83,"."&amp;$B$82&amp;$AS$82&amp;"C"&amp;$A101))</f>
        <v>1151</v>
      </c>
      <c r="AT101" s="3">
        <f>-IF(RTD("tos.rtd",,AT$83,"."&amp;$B$82&amp;$AS$82&amp;"P"&amp;$A101)="N/A",0,RTD("tos.rtd",,AT$83,"."&amp;$B$82&amp;$AS$82&amp;"P"&amp;$A101))</f>
        <v>-42</v>
      </c>
      <c r="AU101" s="54">
        <f>IF(RTD("tos.rtd",,AU$83,"."&amp;$C$82&amp;$AU$82&amp;"C"&amp;$A101)="N/A",0,RTD("tos.rtd",,AU$83,"."&amp;$C$82&amp;$AU$82&amp;"C"&amp;$A101))</f>
        <v>1565</v>
      </c>
      <c r="AV101" s="3">
        <f>-IF(RTD("tos.rtd",,AV$83,"."&amp;$C$82&amp;$AU$82&amp;"P"&amp;$A101)="N/A",0,RTD("tos.rtd",,AV$83,"."&amp;$C$82&amp;$AU$82&amp;"P"&amp;$A101))</f>
        <v>-168</v>
      </c>
      <c r="AW101" s="54">
        <f>IF(RTD("tos.rtd",,AW$83,"."&amp;$D$82&amp;$AW$82&amp;"C"&amp;$A101)="N/A",0,RTD("tos.rtd",,AW$83,"."&amp;$D$82&amp;$AW$82&amp;"C"&amp;$A101))</f>
        <v>808</v>
      </c>
      <c r="AX101" s="3">
        <f>-IF(RTD("tos.rtd",,AX$83,"."&amp;$D$82&amp;$AW$82&amp;"P"&amp;$A101)="N/A",0,RTD("tos.rtd",,AX$83,"."&amp;$D$82&amp;$AW$82&amp;"P"&amp;$A101))</f>
        <v>-581</v>
      </c>
      <c r="AY101" s="79">
        <f t="shared" si="515"/>
        <v>2733</v>
      </c>
      <c r="AZ101" s="8">
        <f t="shared" si="451"/>
        <v>5710</v>
      </c>
      <c r="BA101" s="54">
        <f>IF(RTD("tos.rtd",,BA$83,"."&amp;$B$82&amp;$AS$82&amp;"C"&amp;$A101)="N/A",0,RTD("tos.rtd",,BA$83,"."&amp;$B$82&amp;$AS$82&amp;"C"&amp;$A101))</f>
        <v>12167</v>
      </c>
      <c r="BB101" s="3">
        <f>-IF(RTD("tos.rtd",,BB$83,"."&amp;$B$82&amp;$AS$82&amp;"P"&amp;$A101)="N/A",0,RTD("tos.rtd",,BB$83,"."&amp;$B$82&amp;$AS$82&amp;"P"&amp;$A101))</f>
        <v>-463</v>
      </c>
      <c r="BC101" s="54">
        <f>IF(RTD("tos.rtd",,BC$83,"."&amp;$C$82&amp;$AU$82&amp;"C"&amp;$A101)="N/A",0,RTD("tos.rtd",,BC$83,"."&amp;$C$82&amp;$AU$82&amp;"C"&amp;$A101))</f>
        <v>257</v>
      </c>
      <c r="BD101" s="3">
        <f>-IF(RTD("tos.rtd",,BD$83,"."&amp;$C$82&amp;$AU$82&amp;"P"&amp;$A101)="N/A",0,RTD("tos.rtd",,BD$83,"."&amp;$C$82&amp;$AU$82&amp;"P"&amp;$A101))</f>
        <v>-21</v>
      </c>
      <c r="BE101" s="54">
        <f>IF(RTD("tos.rtd",,BE$83,"."&amp;$D$82&amp;$AW$82&amp;"C"&amp;$A101)="N/A",0,RTD("tos.rtd",,BE$83,"."&amp;$D$82&amp;$AW$82&amp;"C"&amp;$A101))</f>
        <v>102</v>
      </c>
      <c r="BF101" s="3">
        <f>-IF(RTD("tos.rtd",,BF$83,"."&amp;$D$82&amp;$AW$82&amp;"P"&amp;$A101)="N/A",0,RTD("tos.rtd",,BF$83,"."&amp;$D$82&amp;$AW$82&amp;"P"&amp;$A101))</f>
        <v>-24</v>
      </c>
      <c r="BG101" s="3">
        <f ca="1">+Hoja2!Y102</f>
        <v>2931</v>
      </c>
      <c r="BH101" s="55">
        <f t="shared" ca="1" si="489"/>
        <v>14949</v>
      </c>
      <c r="BI101" s="32" t="str">
        <f t="shared" ca="1" si="507"/>
        <v/>
      </c>
      <c r="BJ101" s="3">
        <f ca="1">IF($BP$1=1,DX101,IF(RTD("tos.rtd",,BJ$83,"."&amp;$B$82&amp;$AS$82&amp;"C"&amp;$A101)="N/A",0,RTD("tos.rtd",,BJ$83,"."&amp;$B$82&amp;$AS$82&amp;"C"&amp;$A101)))</f>
        <v>1.3929888430336149E-3</v>
      </c>
      <c r="BK101" s="3">
        <f ca="1">IF($BP$1=1,DY101,-IF(RTD("tos.rtd",,BK$83,"."&amp;$B$82&amp;$AS$82&amp;"P"&amp;$A101)="N/A",0,RTD("tos.rtd",,BK$83,"."&amp;$B$82&amp;$AS$82&amp;"P"&amp;$A101)))</f>
        <v>-3.5613176486604771E-10</v>
      </c>
      <c r="BL101" s="3">
        <f ca="1">IF($BP$1=1,DZ101,IF(RTD("tos.rtd",,BL$83,"."&amp;$C$82&amp;$AU$82&amp;"C"&amp;$A101)="N/A",0,RTD("tos.rtd",,BL$83,"."&amp;$C$82&amp;$AU$82&amp;"C"&amp;$A101)))</f>
        <v>2.2122451684326379E-3</v>
      </c>
      <c r="BM101" s="3">
        <f ca="1">IF($BP$1=1,EA101,-IF(RTD("tos.rtd",,BM$83,"."&amp;$C$82&amp;$AU$82&amp;"P"&amp;$A101)="N/A",0,RTD("tos.rtd",,BM$83,"."&amp;$C$82&amp;$AU$82&amp;"P"&amp;$A101)))</f>
        <v>-2.1533721834183115E-3</v>
      </c>
      <c r="BN101" s="3">
        <f ca="1">IF($BP$1=1,EB101,IF(RTD("tos.rtd",,BN$83,"."&amp;$D$82&amp;$AW$82&amp;"C"&amp;$A101)="N/A",0,RTD("tos.rtd",,BN$83,"."&amp;$D$82&amp;$AW$82&amp;"C"&amp;$A101)))</f>
        <v>2.3008277115771614E-3</v>
      </c>
      <c r="BO101" s="3">
        <f ca="1">IF($BP$1=1,EC101,-IF(RTD("tos.rtd",,BO$83,"."&amp;$D$82&amp;$AW$82&amp;"P"&amp;$A101)="N/A",0,RTD("tos.rtd",,BO$83,"."&amp;$D$82&amp;$AW$82&amp;"P"&amp;$A101)))</f>
        <v>-2.2573338530145516E-3</v>
      </c>
      <c r="BQ101" s="3">
        <f t="shared" ca="1" si="452"/>
        <v>371750.54871258046</v>
      </c>
      <c r="BR101" s="3" t="str">
        <f t="shared" ca="1" si="490"/>
        <v/>
      </c>
      <c r="BS101" s="3">
        <f t="shared" ca="1" si="453"/>
        <v>718862.7687708335</v>
      </c>
      <c r="BT101" s="3" t="str">
        <f t="shared" ca="1" si="490"/>
        <v/>
      </c>
      <c r="BU101" s="3">
        <f t="shared" ca="1" si="454"/>
        <v>126957.58372207638</v>
      </c>
      <c r="BV101" s="3" t="str">
        <f t="shared" ca="1" si="490"/>
        <v/>
      </c>
      <c r="BX101" s="3">
        <f t="shared" ca="1" si="455"/>
        <v>3929703.6701804469</v>
      </c>
      <c r="BY101" s="3" t="str">
        <f t="shared" ca="1" si="504"/>
        <v/>
      </c>
      <c r="BZ101" s="3">
        <f t="shared" ca="1" si="456"/>
        <v>121339.20140995365</v>
      </c>
      <c r="CA101" s="3" t="str">
        <f t="shared" ca="1" si="504"/>
        <v/>
      </c>
      <c r="CB101" s="3">
        <f t="shared" ca="1" si="457"/>
        <v>41852.953535110399</v>
      </c>
      <c r="CC101" s="3" t="str">
        <f t="shared" ca="1" si="504"/>
        <v/>
      </c>
      <c r="CD101" s="3">
        <f>IF(RTD("tos.rtd",,CD$83,"."&amp;$B$82&amp;$AS$82&amp;"C"&amp;$A101)="N/A",0,RTD("tos.rtd",,CD$83,"."&amp;$B$82&amp;$AS$82&amp;"C"&amp;$A101))</f>
        <v>0</v>
      </c>
      <c r="CE101" s="3">
        <f>-IF(RTD("tos.rtd",,CE$83,"."&amp;$B$82&amp;$AS$82&amp;"P"&amp;$A101)="N/A",0,RTD("tos.rtd",,CE$83,"."&amp;$B$82&amp;$AS$82&amp;"P"&amp;$A101))</f>
        <v>1</v>
      </c>
      <c r="CF101" s="3">
        <f>IF(RTD("tos.rtd",,CF$83,"."&amp;$C$82&amp;$AU$82&amp;"C"&amp;$A101)="N/A",0,RTD("tos.rtd",,CF$83,"."&amp;$C$82&amp;$AU$82&amp;"C"&amp;$A101))</f>
        <v>0.19</v>
      </c>
      <c r="CG101" s="3">
        <f>-IF(RTD("tos.rtd",,CG$83,"."&amp;$C$82&amp;$AU$82&amp;"P"&amp;$A101)="N/A",0,RTD("tos.rtd",,CG$83,"."&amp;$C$82&amp;$AU$82&amp;"P"&amp;$A101))</f>
        <v>0.79</v>
      </c>
      <c r="CH101" s="3">
        <f>IF(RTD("tos.rtd",,CH$83,"."&amp;$D$82&amp;$AW$82&amp;"C"&amp;$A101)="N/A",0,RTD("tos.rtd",,CH$83,"."&amp;$D$82&amp;$AW$82&amp;"C"&amp;$A101))</f>
        <v>0.3</v>
      </c>
      <c r="CI101" s="3">
        <f>-IF(RTD("tos.rtd",,CI$83,"."&amp;$D$82&amp;$AW$82&amp;"P"&amp;$A101)="N/A",0,RTD("tos.rtd",,CI$83,"."&amp;$D$82&amp;$AW$82&amp;"P"&amp;$A101))</f>
        <v>0.68</v>
      </c>
      <c r="CK101" s="3">
        <f t="shared" si="491"/>
        <v>-4200</v>
      </c>
      <c r="CL101" s="3"/>
      <c r="CM101" s="3">
        <f t="shared" si="492"/>
        <v>16463.000000000004</v>
      </c>
      <c r="CN101" s="3"/>
      <c r="CO101" s="3">
        <f t="shared" si="493"/>
        <v>-15268.000000000011</v>
      </c>
      <c r="CP101" s="3">
        <f t="shared" si="458"/>
        <v>-3005.0000000000073</v>
      </c>
      <c r="CQ101" s="3">
        <f t="shared" si="459"/>
        <v>11704</v>
      </c>
      <c r="CR101" s="3"/>
      <c r="CS101" s="3">
        <f t="shared" si="460"/>
        <v>236</v>
      </c>
      <c r="CT101" s="3"/>
      <c r="CU101" s="3">
        <f t="shared" si="461"/>
        <v>78</v>
      </c>
      <c r="CV101" s="3"/>
      <c r="CW101" s="3">
        <f t="shared" ca="1" si="462"/>
        <v>1217570.9012054903</v>
      </c>
      <c r="CY101" s="3">
        <f t="shared" ca="1" si="463"/>
        <v>4092895.8251255108</v>
      </c>
      <c r="CZ101" s="70" t="str">
        <f t="shared" ca="1" si="505"/>
        <v/>
      </c>
      <c r="DA101" s="3">
        <f>IF(RTD("tos.rtd",,DA$83,"."&amp;$B$82&amp;$AS$82&amp;"C"&amp;$A101)="N/A",0,RTD("tos.rtd",,DA$83,"."&amp;$B$82&amp;$AS$82&amp;"C"&amp;$A101))</f>
        <v>0.05</v>
      </c>
      <c r="DB101" s="3">
        <f>IF(RTD("tos.rtd",,DB$83,"."&amp;$B$82&amp;$AS$82&amp;"P"&amp;$A101)="N/A",0,RTD("tos.rtd",,DB$83,"."&amp;$B$82&amp;$AS$82&amp;"P"&amp;$A101))</f>
        <v>90.9</v>
      </c>
      <c r="DC101" s="3">
        <f>IF(RTD("tos.rtd",,DC$83,"."&amp;$B$82&amp;$AS$82&amp;"C"&amp;$A101)="N/A",0,RTD("tos.rtd",,DC$83,"."&amp;$B$82&amp;$AS$82&amp;"C"&amp;$A101))</f>
        <v>0.05</v>
      </c>
      <c r="DD101" s="3">
        <f>IF(RTD("tos.rtd",,DD$83,"."&amp;$B$82&amp;$AS$82&amp;"P"&amp;$A101)="N/A",0,RTD("tos.rtd",,DD$83,"."&amp;$B$82&amp;$AS$82&amp;"P"&amp;$A101))</f>
        <v>105.7</v>
      </c>
      <c r="DE101" s="3">
        <f>IF(RTD("tos.rtd",,DE$83,"."&amp;$B$82&amp;$AS$82&amp;"C"&amp;$A101)="N/A",0,RTD("tos.rtd",,DE$83,"."&amp;$B$82&amp;$AS$82&amp;"C"&amp;$A101))</f>
        <v>0</v>
      </c>
      <c r="DF101" s="3">
        <f>IF(RTD("tos.rtd",,DF$83,"."&amp;$B$82&amp;$AS$82&amp;"P"&amp;$A101)="N/A",0,RTD("tos.rtd",,DF$83,"."&amp;$B$82&amp;$AS$82&amp;"P"&amp;$A101))</f>
        <v>99.9</v>
      </c>
      <c r="DG101" s="86">
        <f t="shared" si="495"/>
        <v>109.25</v>
      </c>
      <c r="DH101" s="3">
        <f t="shared" si="464"/>
        <v>0</v>
      </c>
      <c r="DI101" s="3">
        <f t="shared" si="465"/>
        <v>0</v>
      </c>
      <c r="DJ101" s="3">
        <f t="shared" si="466"/>
        <v>0</v>
      </c>
      <c r="DK101" s="3">
        <f t="shared" si="467"/>
        <v>0</v>
      </c>
      <c r="DL101" s="3">
        <f t="shared" si="468"/>
        <v>0</v>
      </c>
      <c r="DM101" s="3">
        <f t="shared" si="469"/>
        <v>0</v>
      </c>
      <c r="DN101" s="64" t="str">
        <f t="shared" si="470"/>
        <v>UNKNOWN</v>
      </c>
      <c r="DO101" s="64" t="str">
        <f t="shared" si="471"/>
        <v>UNKNOWN</v>
      </c>
      <c r="DP101" s="3">
        <f t="shared" si="472"/>
        <v>0</v>
      </c>
      <c r="DQ101" s="3">
        <f t="shared" si="473"/>
        <v>0</v>
      </c>
      <c r="DR101" s="3">
        <f t="shared" ca="1" si="474"/>
        <v>0</v>
      </c>
      <c r="DS101" s="3">
        <f t="shared" si="475"/>
        <v>0</v>
      </c>
      <c r="DT101" s="3">
        <f t="shared" si="496"/>
        <v>0</v>
      </c>
      <c r="DU101" s="3">
        <f t="shared" si="497"/>
        <v>0</v>
      </c>
      <c r="DV101" s="3">
        <f t="shared" si="498"/>
        <v>-4449</v>
      </c>
      <c r="DW101" s="3">
        <f t="shared" si="499"/>
        <v>7</v>
      </c>
      <c r="DX101" s="3">
        <f t="shared" ca="1" si="506"/>
        <v>1.3929888430336149E-3</v>
      </c>
      <c r="DY101" s="3">
        <f t="shared" ca="1" si="476"/>
        <v>-3.5613176486604771E-10</v>
      </c>
      <c r="DZ101" s="3">
        <f t="shared" ca="1" si="500"/>
        <v>2.2122451684326379E-3</v>
      </c>
      <c r="EA101" s="3">
        <f t="shared" ca="1" si="501"/>
        <v>-2.1533721834183115E-3</v>
      </c>
      <c r="EB101" s="3">
        <f t="shared" ca="1" si="477"/>
        <v>2.3008277115771614E-3</v>
      </c>
      <c r="EC101" s="3">
        <f t="shared" ca="1" si="478"/>
        <v>-2.2573338530145516E-3</v>
      </c>
      <c r="EE101" s="59">
        <f t="shared" si="479"/>
        <v>0.85119999999999996</v>
      </c>
      <c r="EF101" s="59">
        <f t="shared" si="480"/>
        <v>0.25</v>
      </c>
      <c r="EG101" s="59">
        <f t="shared" si="481"/>
        <v>0.22109999999999999</v>
      </c>
      <c r="EH101" s="59">
        <f t="shared" si="482"/>
        <v>0.23619999999999999</v>
      </c>
      <c r="EI101" s="59">
        <f t="shared" si="483"/>
        <v>0.19059999999999999</v>
      </c>
      <c r="EJ101" s="59">
        <f t="shared" si="484"/>
        <v>0.2079</v>
      </c>
      <c r="EL101" s="3" t="str">
        <f>RTD("tos.rtd",,EL$83,"."&amp;$B$82&amp;$AS$82&amp;"C"&amp;$A101)</f>
        <v>85.12%</v>
      </c>
      <c r="EM101" s="3" t="str">
        <f>RTD("tos.rtd",,EM$83,"."&amp;$B$82&amp;$AS$82&amp;"P"&amp;$A101)</f>
        <v>--</v>
      </c>
      <c r="EN101" s="3" t="str">
        <f>RTD("tos.rtd",,EN$83,"."&amp;$C$82&amp;$AU$82&amp;"C"&amp;$A101)</f>
        <v>22.11%</v>
      </c>
      <c r="EO101" s="3" t="str">
        <f>RTD("tos.rtd",,EO$83,"."&amp;$C$82&amp;$AU$82&amp;"P"&amp;$A101)</f>
        <v>23.62%</v>
      </c>
      <c r="EP101" s="3" t="str">
        <f>RTD("tos.rtd",,EP$83,"."&amp;$D$82&amp;$AW$82&amp;"C"&amp;$A101)</f>
        <v>19.06%</v>
      </c>
      <c r="EQ101" s="3" t="str">
        <f>RTD("tos.rtd",,EQ$83,"."&amp;$D$82&amp;$AW$82&amp;"P"&amp;$A101)</f>
        <v>20.79%</v>
      </c>
      <c r="ES101" s="63" t="str">
        <f t="shared" si="485"/>
        <v>5710,-4442.00</v>
      </c>
      <c r="ET101" s="64" t="str">
        <f t="shared" ca="1" si="486"/>
        <v>5710,4092.90</v>
      </c>
      <c r="EU101" s="67">
        <v>561.92999999999995</v>
      </c>
      <c r="EV101" s="67" t="s">
        <v>827</v>
      </c>
      <c r="EW101" s="67">
        <v>483.26</v>
      </c>
      <c r="EX101" s="67" t="s">
        <v>828</v>
      </c>
      <c r="EY101" s="67">
        <v>5632.5</v>
      </c>
      <c r="EZ101" s="67" t="s">
        <v>829</v>
      </c>
      <c r="FA101" s="67">
        <v>19848.75</v>
      </c>
      <c r="FB101" s="67" t="s">
        <v>830</v>
      </c>
      <c r="FC101" s="67" t="s">
        <v>831</v>
      </c>
      <c r="FD101" s="67" t="s">
        <v>832</v>
      </c>
      <c r="FE101" s="68" t="s">
        <v>833</v>
      </c>
      <c r="FF101" s="68" t="s">
        <v>834</v>
      </c>
    </row>
    <row r="102" spans="1:162" s="63" customFormat="1" ht="12" customHeight="1" thickBot="1" x14ac:dyDescent="0.25">
      <c r="A102" s="2">
        <f t="shared" si="502"/>
        <v>5700</v>
      </c>
      <c r="B102" s="3">
        <f t="shared" si="447"/>
        <v>2416</v>
      </c>
      <c r="C102" s="3">
        <f t="shared" si="448"/>
        <v>4615</v>
      </c>
      <c r="D102" s="3">
        <f t="shared" si="449"/>
        <v>10056</v>
      </c>
      <c r="E102" s="3">
        <f t="shared" si="513"/>
        <v>17087</v>
      </c>
      <c r="F102" s="4">
        <f t="shared" si="516"/>
        <v>5724.4253001830111</v>
      </c>
      <c r="G102" s="4">
        <f t="shared" si="514"/>
        <v>568.70240592777748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>
        <v>-5294</v>
      </c>
      <c r="AN102" s="20">
        <v>-9</v>
      </c>
      <c r="AO102" s="20">
        <v>5700</v>
      </c>
      <c r="AP102" s="20">
        <v>18560</v>
      </c>
      <c r="AQ102" s="20">
        <v>-794</v>
      </c>
      <c r="AR102" s="20"/>
      <c r="AS102" s="54">
        <f>IF(RTD("tos.rtd",,AS$83,"."&amp;$B$82&amp;$AS$82&amp;"C"&amp;$A102)="N/A",0,RTD("tos.rtd",,AS$83,"."&amp;$B$82&amp;$AS$82&amp;"C"&amp;$A102))</f>
        <v>2066</v>
      </c>
      <c r="AT102" s="3">
        <f>-IF(RTD("tos.rtd",,AT$83,"."&amp;$B$82&amp;$AS$82&amp;"P"&amp;$A102)="N/A",0,RTD("tos.rtd",,AT$83,"."&amp;$B$82&amp;$AS$82&amp;"P"&amp;$A102))</f>
        <v>-350</v>
      </c>
      <c r="AU102" s="54">
        <f>IF(RTD("tos.rtd",,AU$83,"."&amp;$C$82&amp;$AU$82&amp;"C"&amp;$A102)="N/A",0,RTD("tos.rtd",,AU$83,"."&amp;$C$82&amp;$AU$82&amp;"C"&amp;$A102))</f>
        <v>3373</v>
      </c>
      <c r="AV102" s="3">
        <f>-IF(RTD("tos.rtd",,AV$83,"."&amp;$C$82&amp;$AU$82&amp;"P"&amp;$A102)="N/A",0,RTD("tos.rtd",,AV$83,"."&amp;$C$82&amp;$AU$82&amp;"P"&amp;$A102))</f>
        <v>-1242</v>
      </c>
      <c r="AW102" s="54">
        <f>IF(RTD("tos.rtd",,AW$83,"."&amp;$D$82&amp;$AW$82&amp;"C"&amp;$A102)="N/A",0,RTD("tos.rtd",,AW$83,"."&amp;$D$82&amp;$AW$82&amp;"C"&amp;$A102))</f>
        <v>3875</v>
      </c>
      <c r="AX102" s="3">
        <f>-IF(RTD("tos.rtd",,AX$83,"."&amp;$D$82&amp;$AW$82&amp;"P"&amp;$A102)="N/A",0,RTD("tos.rtd",,AX$83,"."&amp;$D$82&amp;$AW$82&amp;"P"&amp;$A102))</f>
        <v>-6181</v>
      </c>
      <c r="AY102" s="79">
        <f t="shared" si="515"/>
        <v>1541</v>
      </c>
      <c r="AZ102" s="8">
        <f t="shared" si="451"/>
        <v>5700</v>
      </c>
      <c r="BA102" s="54">
        <f>IF(RTD("tos.rtd",,BA$83,"."&amp;$B$82&amp;$AS$82&amp;"C"&amp;$A102)="N/A",0,RTD("tos.rtd",,BA$83,"."&amp;$B$82&amp;$AS$82&amp;"C"&amp;$A102))</f>
        <v>18560</v>
      </c>
      <c r="BB102" s="3">
        <f>-IF(RTD("tos.rtd",,BB$83,"."&amp;$B$82&amp;$AS$82&amp;"P"&amp;$A102)="N/A",0,RTD("tos.rtd",,BB$83,"."&amp;$B$82&amp;$AS$82&amp;"P"&amp;$A102))</f>
        <v>-794</v>
      </c>
      <c r="BC102" s="54">
        <f>IF(RTD("tos.rtd",,BC$83,"."&amp;$C$82&amp;$AU$82&amp;"C"&amp;$A102)="N/A",0,RTD("tos.rtd",,BC$83,"."&amp;$C$82&amp;$AU$82&amp;"C"&amp;$A102))</f>
        <v>2789</v>
      </c>
      <c r="BD102" s="3">
        <f>-IF(RTD("tos.rtd",,BD$83,"."&amp;$C$82&amp;$AU$82&amp;"P"&amp;$A102)="N/A",0,RTD("tos.rtd",,BD$83,"."&amp;$C$82&amp;$AU$82&amp;"P"&amp;$A102))</f>
        <v>-133</v>
      </c>
      <c r="BE102" s="54">
        <f>IF(RTD("tos.rtd",,BE$83,"."&amp;$D$82&amp;$AW$82&amp;"C"&amp;$A102)="N/A",0,RTD("tos.rtd",,BE$83,"."&amp;$D$82&amp;$AW$82&amp;"C"&amp;$A102))</f>
        <v>1655</v>
      </c>
      <c r="BF102" s="3">
        <f>-IF(RTD("tos.rtd",,BF$83,"."&amp;$D$82&amp;$AW$82&amp;"P"&amp;$A102)="N/A",0,RTD("tos.rtd",,BF$83,"."&amp;$D$82&amp;$AW$82&amp;"P"&amp;$A102))</f>
        <v>-92</v>
      </c>
      <c r="BG102" s="3">
        <f ca="1">+Hoja2!Y103</f>
        <v>19380</v>
      </c>
      <c r="BH102" s="55">
        <f t="shared" ca="1" si="489"/>
        <v>41365</v>
      </c>
      <c r="BI102" s="32" t="str">
        <f t="shared" ca="1" si="507"/>
        <v/>
      </c>
      <c r="BJ102" s="3">
        <f ca="1">IF($BP$1=1,DX102,IF(RTD("tos.rtd",,BJ$83,"."&amp;$B$82&amp;$AS$82&amp;"C"&amp;$A102)="N/A",0,RTD("tos.rtd",,BJ$83,"."&amp;$B$82&amp;$AS$82&amp;"C"&amp;$A102)))</f>
        <v>1.5462399942137595E-3</v>
      </c>
      <c r="BK102" s="3">
        <f ca="1">IF($BP$1=1,DY102,-IF(RTD("tos.rtd",,BK$83,"."&amp;$B$82&amp;$AS$82&amp;"P"&amp;$A102)="N/A",0,RTD("tos.rtd",,BK$83,"."&amp;$B$82&amp;$AS$82&amp;"P"&amp;$A102)))</f>
        <v>-7.9876020582431392E-9</v>
      </c>
      <c r="BL102" s="3">
        <f ca="1">IF($BP$1=1,DZ102,IF(RTD("tos.rtd",,BL$83,"."&amp;$C$82&amp;$AU$82&amp;"C"&amp;$A102)="N/A",0,RTD("tos.rtd",,BL$83,"."&amp;$C$82&amp;$AU$82&amp;"C"&amp;$A102)))</f>
        <v>2.3291006636359918E-3</v>
      </c>
      <c r="BM102" s="3">
        <f ca="1">IF($BP$1=1,EA102,-IF(RTD("tos.rtd",,BM$83,"."&amp;$C$82&amp;$AU$82&amp;"P"&amp;$A102)="N/A",0,RTD("tos.rtd",,BM$83,"."&amp;$C$82&amp;$AU$82&amp;"P"&amp;$A102)))</f>
        <v>-2.2587677956857504E-3</v>
      </c>
      <c r="BN102" s="3">
        <f ca="1">IF($BP$1=1,EB102,IF(RTD("tos.rtd",,BN$83,"."&amp;$D$82&amp;$AW$82&amp;"C"&amp;$A102)="N/A",0,RTD("tos.rtd",,BN$83,"."&amp;$D$82&amp;$AW$82&amp;"C"&amp;$A102)))</f>
        <v>2.4721922504081979E-3</v>
      </c>
      <c r="BO102" s="3">
        <f ca="1">IF($BP$1=1,EC102,-IF(RTD("tos.rtd",,BO$83,"."&amp;$D$82&amp;$AW$82&amp;"P"&amp;$A102)="N/A",0,RTD("tos.rtd",,BO$83,"."&amp;$D$82&amp;$AW$82&amp;"P"&amp;$A102)))</f>
        <v>-2.3982077740868769E-3</v>
      </c>
      <c r="BQ102" s="3">
        <f t="shared" ca="1" si="452"/>
        <v>740688.32646541495</v>
      </c>
      <c r="BR102" s="3" t="str">
        <f t="shared" ca="1" si="490"/>
        <v/>
      </c>
      <c r="BS102" s="3">
        <f t="shared" ca="1" si="453"/>
        <v>1171055.2643552516</v>
      </c>
      <c r="BT102" s="3" t="str">
        <f t="shared" ca="1" si="490"/>
        <v/>
      </c>
      <c r="BU102" s="3">
        <f t="shared" ca="1" si="454"/>
        <v>-1215783.7483411627</v>
      </c>
      <c r="BV102" s="3" t="str">
        <f t="shared" ca="1" si="490"/>
        <v>Cruce -</v>
      </c>
      <c r="BX102" s="3">
        <f t="shared" ca="1" si="455"/>
        <v>6654009.8411649354</v>
      </c>
      <c r="BY102" s="3" t="str">
        <f t="shared" ca="1" si="504"/>
        <v/>
      </c>
      <c r="BZ102" s="3">
        <f t="shared" ca="1" si="456"/>
        <v>1436485.3823129795</v>
      </c>
      <c r="CA102" s="3" t="str">
        <f t="shared" ca="1" si="504"/>
        <v/>
      </c>
      <c r="CB102" s="3">
        <f t="shared" ca="1" si="457"/>
        <v>897499.51822968852</v>
      </c>
      <c r="CC102" s="3" t="str">
        <f t="shared" ca="1" si="504"/>
        <v/>
      </c>
      <c r="CD102" s="3">
        <f>IF(RTD("tos.rtd",,CD$83,"."&amp;$B$82&amp;$AS$82&amp;"C"&amp;$A102)="N/A",0,RTD("tos.rtd",,CD$83,"."&amp;$B$82&amp;$AS$82&amp;"C"&amp;$A102))</f>
        <v>0</v>
      </c>
      <c r="CE102" s="3">
        <f>-IF(RTD("tos.rtd",,CE$83,"."&amp;$B$82&amp;$AS$82&amp;"P"&amp;$A102)="N/A",0,RTD("tos.rtd",,CE$83,"."&amp;$B$82&amp;$AS$82&amp;"P"&amp;$A102))</f>
        <v>1</v>
      </c>
      <c r="CF102" s="3">
        <f>IF(RTD("tos.rtd",,CF$83,"."&amp;$C$82&amp;$AU$82&amp;"C"&amp;$A102)="N/A",0,RTD("tos.rtd",,CF$83,"."&amp;$C$82&amp;$AU$82&amp;"C"&amp;$A102))</f>
        <v>0.22</v>
      </c>
      <c r="CG102" s="3">
        <f>-IF(RTD("tos.rtd",,CG$83,"."&amp;$C$82&amp;$AU$82&amp;"P"&amp;$A102)="N/A",0,RTD("tos.rtd",,CG$83,"."&amp;$C$82&amp;$AU$82&amp;"P"&amp;$A102))</f>
        <v>0.77</v>
      </c>
      <c r="CH102" s="3">
        <f>IF(RTD("tos.rtd",,CH$83,"."&amp;$D$82&amp;$AW$82&amp;"C"&amp;$A102)="N/A",0,RTD("tos.rtd",,CH$83,"."&amp;$D$82&amp;$AW$82&amp;"C"&amp;$A102))</f>
        <v>0.32</v>
      </c>
      <c r="CI102" s="3">
        <f>-IF(RTD("tos.rtd",,CI$83,"."&amp;$D$82&amp;$AW$82&amp;"P"&amp;$A102)="N/A",0,RTD("tos.rtd",,CI$83,"."&amp;$D$82&amp;$AW$82&amp;"P"&amp;$A102))</f>
        <v>0.66</v>
      </c>
      <c r="CK102" s="3">
        <f t="shared" si="491"/>
        <v>-35000</v>
      </c>
      <c r="CL102" s="3"/>
      <c r="CM102" s="3">
        <f t="shared" si="492"/>
        <v>-21428</v>
      </c>
      <c r="CN102" s="3"/>
      <c r="CO102" s="3">
        <f t="shared" si="493"/>
        <v>-283946</v>
      </c>
      <c r="CP102" s="3">
        <f t="shared" si="458"/>
        <v>-340374</v>
      </c>
      <c r="CQ102" s="3">
        <f t="shared" si="459"/>
        <v>17766</v>
      </c>
      <c r="CR102" s="3"/>
      <c r="CS102" s="3">
        <f t="shared" si="460"/>
        <v>2656</v>
      </c>
      <c r="CT102" s="3"/>
      <c r="CU102" s="3">
        <f t="shared" si="461"/>
        <v>1563</v>
      </c>
      <c r="CV102" s="3"/>
      <c r="CW102" s="3">
        <f t="shared" ca="1" si="462"/>
        <v>695959.84247950371</v>
      </c>
      <c r="CY102" s="3">
        <f t="shared" ca="1" si="463"/>
        <v>8987994.7417076044</v>
      </c>
      <c r="CZ102" s="70" t="str">
        <f t="shared" ca="1" si="505"/>
        <v/>
      </c>
      <c r="DA102" s="3">
        <f>IF(RTD("tos.rtd",,DA$83,"."&amp;$B$82&amp;$AS$82&amp;"C"&amp;$A102)="N/A",0,RTD("tos.rtd",,DA$83,"."&amp;$B$82&amp;$AS$82&amp;"C"&amp;$A102))</f>
        <v>0.05</v>
      </c>
      <c r="DB102" s="3">
        <f>IF(RTD("tos.rtd",,DB$83,"."&amp;$B$82&amp;$AS$82&amp;"P"&amp;$A102)="N/A",0,RTD("tos.rtd",,DB$83,"."&amp;$B$82&amp;$AS$82&amp;"P"&amp;$A102))</f>
        <v>91.5</v>
      </c>
      <c r="DC102" s="3">
        <f>IF(RTD("tos.rtd",,DC$83,"."&amp;$B$82&amp;$AS$82&amp;"C"&amp;$A102)="N/A",0,RTD("tos.rtd",,DC$83,"."&amp;$B$82&amp;$AS$82&amp;"C"&amp;$A102))</f>
        <v>0.05</v>
      </c>
      <c r="DD102" s="3">
        <f>IF(RTD("tos.rtd",,DD$83,"."&amp;$B$82&amp;$AS$82&amp;"P"&amp;$A102)="N/A",0,RTD("tos.rtd",,DD$83,"."&amp;$B$82&amp;$AS$82&amp;"P"&amp;$A102))</f>
        <v>95.7</v>
      </c>
      <c r="DE102" s="3">
        <f>IF(RTD("tos.rtd",,DE$83,"."&amp;$B$82&amp;$AS$82&amp;"C"&amp;$A102)="N/A",0,RTD("tos.rtd",,DE$83,"."&amp;$B$82&amp;$AS$82&amp;"C"&amp;$A102))</f>
        <v>0</v>
      </c>
      <c r="DF102" s="3">
        <f>IF(RTD("tos.rtd",,DF$83,"."&amp;$B$82&amp;$AS$82&amp;"P"&amp;$A102)="N/A",0,RTD("tos.rtd",,DF$83,"."&amp;$B$82&amp;$AS$82&amp;"P"&amp;$A102))</f>
        <v>89.9</v>
      </c>
      <c r="DG102" s="86">
        <f t="shared" si="495"/>
        <v>99.25</v>
      </c>
      <c r="DH102" s="3">
        <f t="shared" si="464"/>
        <v>0</v>
      </c>
      <c r="DI102" s="3">
        <f t="shared" si="465"/>
        <v>0</v>
      </c>
      <c r="DJ102" s="3">
        <f t="shared" si="466"/>
        <v>0</v>
      </c>
      <c r="DK102" s="3">
        <f t="shared" si="467"/>
        <v>0</v>
      </c>
      <c r="DL102" s="3">
        <f t="shared" si="468"/>
        <v>0</v>
      </c>
      <c r="DM102" s="3">
        <f t="shared" si="469"/>
        <v>0</v>
      </c>
      <c r="DN102" s="64" t="str">
        <f t="shared" si="470"/>
        <v>UNKNOWN</v>
      </c>
      <c r="DO102" s="64" t="str">
        <f t="shared" si="471"/>
        <v>UNKNOWN</v>
      </c>
      <c r="DP102" s="3">
        <f t="shared" si="472"/>
        <v>0</v>
      </c>
      <c r="DQ102" s="3">
        <f t="shared" si="473"/>
        <v>0</v>
      </c>
      <c r="DR102" s="3">
        <f t="shared" ca="1" si="474"/>
        <v>0</v>
      </c>
      <c r="DS102" s="3">
        <f t="shared" si="475"/>
        <v>0</v>
      </c>
      <c r="DT102" s="3">
        <f t="shared" si="496"/>
        <v>0</v>
      </c>
      <c r="DU102" s="3">
        <f t="shared" si="497"/>
        <v>0</v>
      </c>
      <c r="DV102" s="3">
        <f t="shared" si="498"/>
        <v>-5294</v>
      </c>
      <c r="DW102" s="3">
        <f t="shared" si="499"/>
        <v>-9</v>
      </c>
      <c r="DX102" s="3">
        <f t="shared" ca="1" si="506"/>
        <v>1.5462399942137595E-3</v>
      </c>
      <c r="DY102" s="3">
        <f t="shared" ca="1" si="476"/>
        <v>-7.9876020582431392E-9</v>
      </c>
      <c r="DZ102" s="3">
        <f t="shared" ca="1" si="500"/>
        <v>2.3291006636359918E-3</v>
      </c>
      <c r="EA102" s="3">
        <f t="shared" ca="1" si="501"/>
        <v>-2.2587677956857504E-3</v>
      </c>
      <c r="EB102" s="3">
        <f t="shared" ca="1" si="477"/>
        <v>2.4721922504081979E-3</v>
      </c>
      <c r="EC102" s="3">
        <f t="shared" ca="1" si="478"/>
        <v>-2.3982077740868769E-3</v>
      </c>
      <c r="EE102" s="59">
        <f t="shared" si="479"/>
        <v>0.77769999999999995</v>
      </c>
      <c r="EF102" s="59">
        <f t="shared" si="480"/>
        <v>0.25</v>
      </c>
      <c r="EG102" s="59">
        <f t="shared" si="481"/>
        <v>0.2228</v>
      </c>
      <c r="EH102" s="59">
        <f t="shared" si="482"/>
        <v>0.2364</v>
      </c>
      <c r="EI102" s="59">
        <f t="shared" si="483"/>
        <v>0.1923</v>
      </c>
      <c r="EJ102" s="59">
        <f t="shared" si="484"/>
        <v>0.2089</v>
      </c>
      <c r="EL102" s="3" t="str">
        <f>RTD("tos.rtd",,EL$83,"."&amp;$B$82&amp;$AS$82&amp;"C"&amp;$A102)</f>
        <v>77.77%</v>
      </c>
      <c r="EM102" s="3" t="str">
        <f>RTD("tos.rtd",,EM$83,"."&amp;$B$82&amp;$AS$82&amp;"P"&amp;$A102)</f>
        <v>--</v>
      </c>
      <c r="EN102" s="3" t="str">
        <f>RTD("tos.rtd",,EN$83,"."&amp;$C$82&amp;$AU$82&amp;"C"&amp;$A102)</f>
        <v>22.28%</v>
      </c>
      <c r="EO102" s="3" t="str">
        <f>RTD("tos.rtd",,EO$83,"."&amp;$C$82&amp;$AU$82&amp;"P"&amp;$A102)</f>
        <v>23.64%</v>
      </c>
      <c r="EP102" s="3" t="str">
        <f>RTD("tos.rtd",,EP$83,"."&amp;$D$82&amp;$AW$82&amp;"C"&amp;$A102)</f>
        <v>19.23%</v>
      </c>
      <c r="EQ102" s="3" t="str">
        <f>RTD("tos.rtd",,EQ$83,"."&amp;$D$82&amp;$AW$82&amp;"P"&amp;$A102)</f>
        <v>20.89%</v>
      </c>
      <c r="ES102" s="63" t="str">
        <f t="shared" si="485"/>
        <v>5700,-5303.00</v>
      </c>
      <c r="ET102" s="64" t="str">
        <f t="shared" ca="1" si="486"/>
        <v>5700,8987.99</v>
      </c>
      <c r="EU102" s="67">
        <v>561.95000000000005</v>
      </c>
      <c r="EV102" s="67" t="s">
        <v>835</v>
      </c>
      <c r="EW102" s="67">
        <v>483.27</v>
      </c>
      <c r="EX102" s="67" t="s">
        <v>836</v>
      </c>
      <c r="EY102" s="67">
        <v>5632.75</v>
      </c>
      <c r="EZ102" s="67" t="s">
        <v>837</v>
      </c>
      <c r="FA102" s="67">
        <v>19849</v>
      </c>
      <c r="FB102" s="67" t="s">
        <v>838</v>
      </c>
      <c r="FC102" s="67" t="s">
        <v>839</v>
      </c>
      <c r="FD102" s="67" t="s">
        <v>840</v>
      </c>
      <c r="FE102" s="68" t="s">
        <v>841</v>
      </c>
      <c r="FF102" s="68" t="s">
        <v>842</v>
      </c>
    </row>
    <row r="103" spans="1:162" s="63" customFormat="1" ht="12" customHeight="1" thickBot="1" x14ac:dyDescent="0.25">
      <c r="A103" s="2">
        <f t="shared" si="502"/>
        <v>5690</v>
      </c>
      <c r="B103" s="3">
        <f t="shared" si="447"/>
        <v>1179</v>
      </c>
      <c r="C103" s="3">
        <f t="shared" si="448"/>
        <v>1222</v>
      </c>
      <c r="D103" s="3">
        <f t="shared" si="449"/>
        <v>794</v>
      </c>
      <c r="E103" s="3">
        <f>SUM(B103:D103)</f>
        <v>3195</v>
      </c>
      <c r="F103" s="4">
        <f t="shared" si="516"/>
        <v>5714.3824487791817</v>
      </c>
      <c r="G103" s="4">
        <f t="shared" si="514"/>
        <v>567.704682408606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20"/>
      <c r="AM103" s="20">
        <v>-2188</v>
      </c>
      <c r="AN103" s="20">
        <v>-77</v>
      </c>
      <c r="AO103" s="20">
        <v>5690</v>
      </c>
      <c r="AP103" s="20">
        <v>13466</v>
      </c>
      <c r="AQ103" s="20">
        <v>-533</v>
      </c>
      <c r="AR103" s="20"/>
      <c r="AS103" s="54">
        <f>IF(RTD("tos.rtd",,AS$83,"."&amp;$B$82&amp;$AS$82&amp;"C"&amp;$A103)="N/A",0,RTD("tos.rtd",,AS$83,"."&amp;$B$82&amp;$AS$82&amp;"C"&amp;$A103))</f>
        <v>941</v>
      </c>
      <c r="AT103" s="3">
        <f>-IF(RTD("tos.rtd",,AT$83,"."&amp;$B$82&amp;$AS$82&amp;"P"&amp;$A103)="N/A",0,RTD("tos.rtd",,AT$83,"."&amp;$B$82&amp;$AS$82&amp;"P"&amp;$A103))</f>
        <v>-238</v>
      </c>
      <c r="AU103" s="54">
        <f>IF(RTD("tos.rtd",,AU$83,"."&amp;$C$82&amp;$AU$82&amp;"C"&amp;$A103)="N/A",0,RTD("tos.rtd",,AU$83,"."&amp;$C$82&amp;$AU$82&amp;"C"&amp;$A103))</f>
        <v>1084</v>
      </c>
      <c r="AV103" s="3">
        <f>-IF(RTD("tos.rtd",,AV$83,"."&amp;$C$82&amp;$AU$82&amp;"P"&amp;$A103)="N/A",0,RTD("tos.rtd",,AV$83,"."&amp;$C$82&amp;$AU$82&amp;"P"&amp;$A103))</f>
        <v>-138</v>
      </c>
      <c r="AW103" s="54">
        <f>IF(RTD("tos.rtd",,AW$83,"."&amp;$D$82&amp;$AW$82&amp;"C"&amp;$A103)="N/A",0,RTD("tos.rtd",,AW$83,"."&amp;$D$82&amp;$AW$82&amp;"C"&amp;$A103))</f>
        <v>551</v>
      </c>
      <c r="AX103" s="3">
        <f>-IF(RTD("tos.rtd",,AX$83,"."&amp;$D$82&amp;$AW$82&amp;"P"&amp;$A103)="N/A",0,RTD("tos.rtd",,AX$83,"."&amp;$D$82&amp;$AW$82&amp;"P"&amp;$A103))</f>
        <v>-243</v>
      </c>
      <c r="AY103" s="79">
        <f t="shared" si="515"/>
        <v>1957</v>
      </c>
      <c r="AZ103" s="8">
        <f t="shared" si="451"/>
        <v>5690</v>
      </c>
      <c r="BA103" s="54">
        <f>IF(RTD("tos.rtd",,BA$83,"."&amp;$B$82&amp;$AS$82&amp;"C"&amp;$A103)="N/A",0,RTD("tos.rtd",,BA$83,"."&amp;$B$82&amp;$AS$82&amp;"C"&amp;$A103))</f>
        <v>13466</v>
      </c>
      <c r="BB103" s="3">
        <f>-IF(RTD("tos.rtd",,BB$83,"."&amp;$B$82&amp;$AS$82&amp;"P"&amp;$A103)="N/A",0,RTD("tos.rtd",,BB$83,"."&amp;$B$82&amp;$AS$82&amp;"P"&amp;$A103))</f>
        <v>-533</v>
      </c>
      <c r="BC103" s="54">
        <f>IF(RTD("tos.rtd",,BC$83,"."&amp;$C$82&amp;$AU$82&amp;"C"&amp;$A103)="N/A",0,RTD("tos.rtd",,BC$83,"."&amp;$C$82&amp;$AU$82&amp;"C"&amp;$A103))</f>
        <v>395</v>
      </c>
      <c r="BD103" s="3">
        <f>-IF(RTD("tos.rtd",,BD$83,"."&amp;$C$82&amp;$AU$82&amp;"P"&amp;$A103)="N/A",0,RTD("tos.rtd",,BD$83,"."&amp;$C$82&amp;$AU$82&amp;"P"&amp;$A103))</f>
        <v>-39</v>
      </c>
      <c r="BE103" s="54">
        <f>IF(RTD("tos.rtd",,BE$83,"."&amp;$D$82&amp;$AW$82&amp;"C"&amp;$A103)="N/A",0,RTD("tos.rtd",,BE$83,"."&amp;$D$82&amp;$AW$82&amp;"C"&amp;$A103))</f>
        <v>27</v>
      </c>
      <c r="BF103" s="3">
        <f>-IF(RTD("tos.rtd",,BF$83,"."&amp;$D$82&amp;$AW$82&amp;"P"&amp;$A103)="N/A",0,RTD("tos.rtd",,BF$83,"."&amp;$D$82&amp;$AW$82&amp;"P"&amp;$A103))</f>
        <v>-22</v>
      </c>
      <c r="BG103" s="3">
        <f ca="1">+Hoja2!Y104</f>
        <v>1665</v>
      </c>
      <c r="BH103" s="55">
        <f t="shared" ca="1" si="489"/>
        <v>14959</v>
      </c>
      <c r="BI103" s="32" t="str">
        <f t="shared" ca="1" si="507"/>
        <v/>
      </c>
      <c r="BJ103" s="3">
        <f ca="1">IF($BP$1=1,DX103,IF(RTD("tos.rtd",,BJ$83,"."&amp;$B$82&amp;$AS$82&amp;"C"&amp;$A103)="N/A",0,RTD("tos.rtd",,BJ$83,"."&amp;$B$82&amp;$AS$82&amp;"C"&amp;$A103)))</f>
        <v>1.735577395628707E-3</v>
      </c>
      <c r="BK103" s="3">
        <f ca="1">IF($BP$1=1,DY103,-IF(RTD("tos.rtd",,BK$83,"."&amp;$B$82&amp;$AS$82&amp;"P"&amp;$A103)="N/A",0,RTD("tos.rtd",,BK$83,"."&amp;$B$82&amp;$AS$82&amp;"P"&amp;$A103)))</f>
        <v>-1.3390037224138213E-7</v>
      </c>
      <c r="BL103" s="3">
        <f ca="1">IF($BP$1=1,DZ103,IF(RTD("tos.rtd",,BL$83,"."&amp;$C$82&amp;$AU$82&amp;"C"&amp;$A103)="N/A",0,RTD("tos.rtd",,BL$83,"."&amp;$C$82&amp;$AU$82&amp;"C"&amp;$A103)))</f>
        <v>2.437095822307932E-3</v>
      </c>
      <c r="BM103" s="3">
        <f ca="1">IF($BP$1=1,EA103,-IF(RTD("tos.rtd",,BM$83,"."&amp;$C$82&amp;$AU$82&amp;"P"&amp;$A103)="N/A",0,RTD("tos.rtd",,BM$83,"."&amp;$C$82&amp;$AU$82&amp;"P"&amp;$A103)))</f>
        <v>-2.3533803694064186E-3</v>
      </c>
      <c r="BN103" s="3">
        <f ca="1">IF($BP$1=1,EB103,IF(RTD("tos.rtd",,BN$83,"."&amp;$D$82&amp;$AW$82&amp;"C"&amp;$A103)="N/A",0,RTD("tos.rtd",,BN$83,"."&amp;$D$82&amp;$AW$82&amp;"C"&amp;$A103)))</f>
        <v>2.6306694226267682E-3</v>
      </c>
      <c r="BO103" s="3">
        <f ca="1">IF($BP$1=1,EC103,-IF(RTD("tos.rtd",,BO$83,"."&amp;$D$82&amp;$AW$82&amp;"P"&amp;$A103)="N/A",0,RTD("tos.rtd",,BO$83,"."&amp;$D$82&amp;$AW$82&amp;"P"&amp;$A103)))</f>
        <v>-2.5270130813591922E-3</v>
      </c>
      <c r="BQ103" s="3">
        <f t="shared" ca="1" si="452"/>
        <v>378663.80515141546</v>
      </c>
      <c r="BR103" s="3" t="str">
        <f t="shared" ca="1" si="490"/>
        <v/>
      </c>
      <c r="BS103" s="3">
        <f t="shared" ca="1" si="453"/>
        <v>537233.64156574733</v>
      </c>
      <c r="BT103" s="3" t="str">
        <f t="shared" ca="1" si="490"/>
        <v/>
      </c>
      <c r="BU103" s="3">
        <f t="shared" ca="1" si="454"/>
        <v>193705.14514481585</v>
      </c>
      <c r="BV103" s="3" t="str">
        <f t="shared" ca="1" si="490"/>
        <v>Cruce +</v>
      </c>
      <c r="BX103" s="3">
        <f t="shared" ca="1" si="455"/>
        <v>5418884.9409716567</v>
      </c>
      <c r="BY103" s="3" t="str">
        <f t="shared" ca="1" si="504"/>
        <v/>
      </c>
      <c r="BZ103" s="3">
        <f t="shared" ca="1" si="456"/>
        <v>201921.46899533461</v>
      </c>
      <c r="CA103" s="3" t="str">
        <f t="shared" ca="1" si="504"/>
        <v/>
      </c>
      <c r="CB103" s="3">
        <f t="shared" ca="1" si="457"/>
        <v>3578.5010771411253</v>
      </c>
      <c r="CC103" s="3" t="str">
        <f t="shared" ca="1" si="504"/>
        <v/>
      </c>
      <c r="CD103" s="3">
        <f>IF(RTD("tos.rtd",,CD$83,"."&amp;$B$82&amp;$AS$82&amp;"C"&amp;$A103)="N/A",0,RTD("tos.rtd",,CD$83,"."&amp;$B$82&amp;$AS$82&amp;"C"&amp;$A103))</f>
        <v>0</v>
      </c>
      <c r="CE103" s="3">
        <f>-IF(RTD("tos.rtd",,CE$83,"."&amp;$B$82&amp;$AS$82&amp;"P"&amp;$A103)="N/A",0,RTD("tos.rtd",,CE$83,"."&amp;$B$82&amp;$AS$82&amp;"P"&amp;$A103))</f>
        <v>1</v>
      </c>
      <c r="CF103" s="3">
        <f>IF(RTD("tos.rtd",,CF$83,"."&amp;$C$82&amp;$AU$82&amp;"C"&amp;$A103)="N/A",0,RTD("tos.rtd",,CF$83,"."&amp;$C$82&amp;$AU$82&amp;"C"&amp;$A103))</f>
        <v>0.24</v>
      </c>
      <c r="CG103" s="3">
        <f>-IF(RTD("tos.rtd",,CG$83,"."&amp;$C$82&amp;$AU$82&amp;"P"&amp;$A103)="N/A",0,RTD("tos.rtd",,CG$83,"."&amp;$C$82&amp;$AU$82&amp;"P"&amp;$A103))</f>
        <v>0.74</v>
      </c>
      <c r="CH103" s="3">
        <f>IF(RTD("tos.rtd",,CH$83,"."&amp;$D$82&amp;$AW$82&amp;"C"&amp;$A103)="N/A",0,RTD("tos.rtd",,CH$83,"."&amp;$D$82&amp;$AW$82&amp;"C"&amp;$A103))</f>
        <v>0.34</v>
      </c>
      <c r="CI103" s="3">
        <f>-IF(RTD("tos.rtd",,CI$83,"."&amp;$D$82&amp;$AW$82&amp;"P"&amp;$A103)="N/A",0,RTD("tos.rtd",,CI$83,"."&amp;$D$82&amp;$AW$82&amp;"P"&amp;$A103))</f>
        <v>0.64</v>
      </c>
      <c r="CK103" s="3">
        <f t="shared" si="491"/>
        <v>-23800</v>
      </c>
      <c r="CL103" s="3"/>
      <c r="CM103" s="3">
        <f t="shared" si="492"/>
        <v>15803.999999999996</v>
      </c>
      <c r="CN103" s="3"/>
      <c r="CO103" s="3">
        <f t="shared" si="493"/>
        <v>3181.9999999999982</v>
      </c>
      <c r="CP103" s="3">
        <f t="shared" si="458"/>
        <v>-4814.0000000000055</v>
      </c>
      <c r="CQ103" s="3">
        <f t="shared" si="459"/>
        <v>12933</v>
      </c>
      <c r="CR103" s="3"/>
      <c r="CS103" s="3">
        <f t="shared" si="460"/>
        <v>356</v>
      </c>
      <c r="CT103" s="3"/>
      <c r="CU103" s="3">
        <f t="shared" si="461"/>
        <v>5</v>
      </c>
      <c r="CV103" s="3"/>
      <c r="CW103" s="3">
        <f t="shared" ca="1" si="462"/>
        <v>1109602.5918619786</v>
      </c>
      <c r="CY103" s="3">
        <f t="shared" ca="1" si="463"/>
        <v>5624384.911044132</v>
      </c>
      <c r="CZ103" s="70" t="str">
        <f t="shared" ca="1" si="505"/>
        <v/>
      </c>
      <c r="DA103" s="3">
        <f>IF(RTD("tos.rtd",,DA$83,"."&amp;$B$82&amp;$AS$82&amp;"C"&amp;$A103)="N/A",0,RTD("tos.rtd",,DA$83,"."&amp;$B$82&amp;$AS$82&amp;"C"&amp;$A103))</f>
        <v>0.05</v>
      </c>
      <c r="DB103" s="3">
        <f>IF(RTD("tos.rtd",,DB$83,"."&amp;$B$82&amp;$AS$82&amp;"P"&amp;$A103)="N/A",0,RTD("tos.rtd",,DB$83,"."&amp;$B$82&amp;$AS$82&amp;"P"&amp;$A103))</f>
        <v>81.900000000000006</v>
      </c>
      <c r="DC103" s="3">
        <f>IF(RTD("tos.rtd",,DC$83,"."&amp;$B$82&amp;$AS$82&amp;"C"&amp;$A103)="N/A",0,RTD("tos.rtd",,DC$83,"."&amp;$B$82&amp;$AS$82&amp;"C"&amp;$A103))</f>
        <v>0.05</v>
      </c>
      <c r="DD103" s="3">
        <f>IF(RTD("tos.rtd",,DD$83,"."&amp;$B$82&amp;$AS$82&amp;"P"&amp;$A103)="N/A",0,RTD("tos.rtd",,DD$83,"."&amp;$B$82&amp;$AS$82&amp;"P"&amp;$A103))</f>
        <v>85.7</v>
      </c>
      <c r="DE103" s="3">
        <f>IF(RTD("tos.rtd",,DE$83,"."&amp;$B$82&amp;$AS$82&amp;"C"&amp;$A103)="N/A",0,RTD("tos.rtd",,DE$83,"."&amp;$B$82&amp;$AS$82&amp;"C"&amp;$A103))</f>
        <v>0</v>
      </c>
      <c r="DF103" s="3">
        <f>IF(RTD("tos.rtd",,DF$83,"."&amp;$B$82&amp;$AS$82&amp;"P"&amp;$A103)="N/A",0,RTD("tos.rtd",,DF$83,"."&amp;$B$82&amp;$AS$82&amp;"P"&amp;$A103))</f>
        <v>79.900000000000006</v>
      </c>
      <c r="DG103" s="86">
        <f t="shared" si="495"/>
        <v>89.25</v>
      </c>
      <c r="DH103" s="3">
        <f t="shared" si="464"/>
        <v>0</v>
      </c>
      <c r="DI103" s="3">
        <f t="shared" si="465"/>
        <v>0</v>
      </c>
      <c r="DJ103" s="3">
        <f t="shared" si="466"/>
        <v>0</v>
      </c>
      <c r="DK103" s="3">
        <f t="shared" si="467"/>
        <v>0</v>
      </c>
      <c r="DL103" s="3">
        <f t="shared" si="468"/>
        <v>0</v>
      </c>
      <c r="DM103" s="3">
        <f t="shared" si="469"/>
        <v>0</v>
      </c>
      <c r="DN103" s="64" t="str">
        <f t="shared" si="470"/>
        <v>UNKNOWN</v>
      </c>
      <c r="DO103" s="64" t="str">
        <f t="shared" si="471"/>
        <v>UNKNOWN</v>
      </c>
      <c r="DP103" s="3">
        <f t="shared" si="472"/>
        <v>0</v>
      </c>
      <c r="DQ103" s="3">
        <f t="shared" si="473"/>
        <v>0</v>
      </c>
      <c r="DR103" s="3">
        <f t="shared" ca="1" si="474"/>
        <v>0</v>
      </c>
      <c r="DS103" s="3">
        <f t="shared" si="475"/>
        <v>0</v>
      </c>
      <c r="DT103" s="3">
        <f t="shared" si="496"/>
        <v>0</v>
      </c>
      <c r="DU103" s="3">
        <f t="shared" si="497"/>
        <v>0</v>
      </c>
      <c r="DV103" s="3">
        <f t="shared" si="498"/>
        <v>-2188</v>
      </c>
      <c r="DW103" s="3">
        <f t="shared" si="499"/>
        <v>-77</v>
      </c>
      <c r="DX103" s="3">
        <f t="shared" ca="1" si="506"/>
        <v>1.735577395628707E-3</v>
      </c>
      <c r="DY103" s="3">
        <f t="shared" ca="1" si="476"/>
        <v>-1.3390037224138213E-7</v>
      </c>
      <c r="DZ103" s="3">
        <f t="shared" ca="1" si="500"/>
        <v>2.437095822307932E-3</v>
      </c>
      <c r="EA103" s="3">
        <f t="shared" ca="1" si="501"/>
        <v>-2.3533803694064186E-3</v>
      </c>
      <c r="EB103" s="3">
        <f t="shared" ca="1" si="477"/>
        <v>2.6306694226267682E-3</v>
      </c>
      <c r="EC103" s="3">
        <f t="shared" ca="1" si="478"/>
        <v>-2.5270130813591922E-3</v>
      </c>
      <c r="EE103" s="59">
        <f t="shared" si="479"/>
        <v>0.70369999999999999</v>
      </c>
      <c r="EF103" s="59">
        <f t="shared" si="480"/>
        <v>0.25</v>
      </c>
      <c r="EG103" s="59">
        <f t="shared" si="481"/>
        <v>0.22420000000000001</v>
      </c>
      <c r="EH103" s="59">
        <f t="shared" si="482"/>
        <v>0.23730000000000001</v>
      </c>
      <c r="EI103" s="59">
        <f t="shared" si="483"/>
        <v>0.19400000000000001</v>
      </c>
      <c r="EJ103" s="59">
        <f t="shared" si="484"/>
        <v>0.21029999999999999</v>
      </c>
      <c r="EL103" s="3" t="str">
        <f>RTD("tos.rtd",,EL$83,"."&amp;$B$82&amp;$AS$82&amp;"C"&amp;$A103)</f>
        <v>70.37%</v>
      </c>
      <c r="EM103" s="3" t="str">
        <f>RTD("tos.rtd",,EM$83,"."&amp;$B$82&amp;$AS$82&amp;"P"&amp;$A103)</f>
        <v>--</v>
      </c>
      <c r="EN103" s="3" t="str">
        <f>RTD("tos.rtd",,EN$83,"."&amp;$C$82&amp;$AU$82&amp;"C"&amp;$A103)</f>
        <v>22.42%</v>
      </c>
      <c r="EO103" s="3" t="str">
        <f>RTD("tos.rtd",,EO$83,"."&amp;$C$82&amp;$AU$82&amp;"P"&amp;$A103)</f>
        <v>23.73%</v>
      </c>
      <c r="EP103" s="3" t="str">
        <f>RTD("tos.rtd",,EP$83,"."&amp;$D$82&amp;$AW$82&amp;"C"&amp;$A103)</f>
        <v>19.40%</v>
      </c>
      <c r="EQ103" s="3" t="str">
        <f>RTD("tos.rtd",,EQ$83,"."&amp;$D$82&amp;$AW$82&amp;"P"&amp;$A103)</f>
        <v>21.03%</v>
      </c>
      <c r="ES103" s="63" t="str">
        <f t="shared" si="485"/>
        <v>5690,-2265.00</v>
      </c>
      <c r="ET103" s="64" t="str">
        <f t="shared" ca="1" si="486"/>
        <v>5690,5624.38</v>
      </c>
      <c r="EU103" s="67">
        <v>561.94000000000005</v>
      </c>
      <c r="EV103" s="67" t="s">
        <v>843</v>
      </c>
      <c r="EW103" s="67">
        <v>483.25</v>
      </c>
      <c r="EX103" s="67" t="s">
        <v>844</v>
      </c>
      <c r="EY103" s="67">
        <v>5632.5</v>
      </c>
      <c r="EZ103" s="67" t="s">
        <v>845</v>
      </c>
      <c r="FA103" s="67">
        <v>19848.5</v>
      </c>
      <c r="FB103" s="67" t="s">
        <v>846</v>
      </c>
      <c r="FC103" s="67" t="s">
        <v>847</v>
      </c>
      <c r="FD103" s="67" t="s">
        <v>848</v>
      </c>
      <c r="FE103" s="68" t="s">
        <v>849</v>
      </c>
      <c r="FF103" s="68" t="s">
        <v>850</v>
      </c>
    </row>
    <row r="104" spans="1:162" s="63" customFormat="1" ht="12" customHeight="1" thickBot="1" x14ac:dyDescent="0.25">
      <c r="A104" s="2">
        <f t="shared" si="502"/>
        <v>5680</v>
      </c>
      <c r="B104" s="3">
        <f t="shared" si="447"/>
        <v>1418</v>
      </c>
      <c r="C104" s="3">
        <f t="shared" si="448"/>
        <v>2773</v>
      </c>
      <c r="D104" s="3">
        <f t="shared" si="449"/>
        <v>1484</v>
      </c>
      <c r="E104" s="3">
        <f t="shared" si="513"/>
        <v>5675</v>
      </c>
      <c r="F104" s="4">
        <f t="shared" si="516"/>
        <v>5704.3395973753513</v>
      </c>
      <c r="G104" s="4">
        <f t="shared" si="514"/>
        <v>566.70695888943442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20"/>
      <c r="AM104" s="20">
        <v>-3508</v>
      </c>
      <c r="AN104" s="20">
        <v>-76</v>
      </c>
      <c r="AO104" s="20">
        <v>5680</v>
      </c>
      <c r="AP104" s="20">
        <v>29918</v>
      </c>
      <c r="AQ104" s="20">
        <v>-838</v>
      </c>
      <c r="AR104" s="20"/>
      <c r="AS104" s="54">
        <f>IF(RTD("tos.rtd",,AS$83,"."&amp;$B$82&amp;$AS$82&amp;"C"&amp;$A104)="N/A",0,RTD("tos.rtd",,AS$83,"."&amp;$B$82&amp;$AS$82&amp;"C"&amp;$A104))</f>
        <v>1125</v>
      </c>
      <c r="AT104" s="3">
        <f>-IF(RTD("tos.rtd",,AT$83,"."&amp;$B$82&amp;$AS$82&amp;"P"&amp;$A104)="N/A",0,RTD("tos.rtd",,AT$83,"."&amp;$B$82&amp;$AS$82&amp;"P"&amp;$A104))</f>
        <v>-293</v>
      </c>
      <c r="AU104" s="54">
        <f>IF(RTD("tos.rtd",,AU$83,"."&amp;$C$82&amp;$AU$82&amp;"C"&amp;$A104)="N/A",0,RTD("tos.rtd",,AU$83,"."&amp;$C$82&amp;$AU$82&amp;"C"&amp;$A104))</f>
        <v>2494</v>
      </c>
      <c r="AV104" s="3">
        <f>-IF(RTD("tos.rtd",,AV$83,"."&amp;$C$82&amp;$AU$82&amp;"P"&amp;$A104)="N/A",0,RTD("tos.rtd",,AV$83,"."&amp;$C$82&amp;$AU$82&amp;"P"&amp;$A104))</f>
        <v>-279</v>
      </c>
      <c r="AW104" s="54">
        <f>IF(RTD("tos.rtd",,AW$83,"."&amp;$D$82&amp;$AW$82&amp;"C"&amp;$A104)="N/A",0,RTD("tos.rtd",,AW$83,"."&amp;$D$82&amp;$AW$82&amp;"C"&amp;$A104))</f>
        <v>525</v>
      </c>
      <c r="AX104" s="3">
        <f>-IF(RTD("tos.rtd",,AX$83,"."&amp;$D$82&amp;$AW$82&amp;"P"&amp;$A104)="N/A",0,RTD("tos.rtd",,AX$83,"."&amp;$D$82&amp;$AW$82&amp;"P"&amp;$A104))</f>
        <v>-959</v>
      </c>
      <c r="AY104" s="79">
        <f t="shared" si="515"/>
        <v>2613</v>
      </c>
      <c r="AZ104" s="8">
        <f t="shared" si="451"/>
        <v>5680</v>
      </c>
      <c r="BA104" s="54">
        <f>IF(RTD("tos.rtd",,BA$83,"."&amp;$B$82&amp;$AS$82&amp;"C"&amp;$A104)="N/A",0,RTD("tos.rtd",,BA$83,"."&amp;$B$82&amp;$AS$82&amp;"C"&amp;$A104))</f>
        <v>29918</v>
      </c>
      <c r="BB104" s="3">
        <f>-IF(RTD("tos.rtd",,BB$83,"."&amp;$B$82&amp;$AS$82&amp;"P"&amp;$A104)="N/A",0,RTD("tos.rtd",,BB$83,"."&amp;$B$82&amp;$AS$82&amp;"P"&amp;$A104))</f>
        <v>-838</v>
      </c>
      <c r="BC104" s="54">
        <f>IF(RTD("tos.rtd",,BC$83,"."&amp;$C$82&amp;$AU$82&amp;"C"&amp;$A104)="N/A",0,RTD("tos.rtd",,BC$83,"."&amp;$C$82&amp;$AU$82&amp;"C"&amp;$A104))</f>
        <v>317</v>
      </c>
      <c r="BD104" s="3">
        <f>-IF(RTD("tos.rtd",,BD$83,"."&amp;$C$82&amp;$AU$82&amp;"P"&amp;$A104)="N/A",0,RTD("tos.rtd",,BD$83,"."&amp;$C$82&amp;$AU$82&amp;"P"&amp;$A104))</f>
        <v>-51</v>
      </c>
      <c r="BE104" s="54">
        <f>IF(RTD("tos.rtd",,BE$83,"."&amp;$D$82&amp;$AW$82&amp;"C"&amp;$A104)="N/A",0,RTD("tos.rtd",,BE$83,"."&amp;$D$82&amp;$AW$82&amp;"C"&amp;$A104))</f>
        <v>81</v>
      </c>
      <c r="BF104" s="3">
        <f>-IF(RTD("tos.rtd",,BF$83,"."&amp;$D$82&amp;$AW$82&amp;"P"&amp;$A104)="N/A",0,RTD("tos.rtd",,BF$83,"."&amp;$D$82&amp;$AW$82&amp;"P"&amp;$A104))</f>
        <v>-283</v>
      </c>
      <c r="BG104" s="3">
        <f ca="1">+Hoja2!Y105</f>
        <v>1707</v>
      </c>
      <c r="BH104" s="55">
        <f t="shared" ca="1" si="489"/>
        <v>30851</v>
      </c>
      <c r="BI104" s="32" t="str">
        <f t="shared" ca="1" si="507"/>
        <v/>
      </c>
      <c r="BJ104" s="3">
        <f ca="1">IF($BP$1=1,DX104,IF(RTD("tos.rtd",,BJ$83,"."&amp;$B$82&amp;$AS$82&amp;"C"&amp;$A104)="N/A",0,RTD("tos.rtd",,BJ$83,"."&amp;$B$82&amp;$AS$82&amp;"C"&amp;$A104)))</f>
        <v>1.9609361855787212E-3</v>
      </c>
      <c r="BK104" s="3">
        <f ca="1">IF($BP$1=1,DY104,-IF(RTD("tos.rtd",,BK$83,"."&amp;$B$82&amp;$AS$82&amp;"P"&amp;$A104)="N/A",0,RTD("tos.rtd",,BK$83,"."&amp;$B$82&amp;$AS$82&amp;"P"&amp;$A104)))</f>
        <v>-1.6750786408149891E-6</v>
      </c>
      <c r="BL104" s="3">
        <f ca="1">IF($BP$1=1,DZ104,IF(RTD("tos.rtd",,BL$83,"."&amp;$C$82&amp;$AU$82&amp;"C"&amp;$A104)="N/A",0,RTD("tos.rtd",,BL$83,"."&amp;$C$82&amp;$AU$82&amp;"C"&amp;$A104)))</f>
        <v>2.5314123806503075E-3</v>
      </c>
      <c r="BM104" s="3">
        <f ca="1">IF($BP$1=1,EA104,-IF(RTD("tos.rtd",,BM$83,"."&amp;$C$82&amp;$AU$82&amp;"P"&amp;$A104)="N/A",0,RTD("tos.rtd",,BM$83,"."&amp;$C$82&amp;$AU$82&amp;"P"&amp;$A104)))</f>
        <v>-2.4381709698166553E-3</v>
      </c>
      <c r="BN104" s="3">
        <f ca="1">IF($BP$1=1,EB104,IF(RTD("tos.rtd",,BN$83,"."&amp;$D$82&amp;$AW$82&amp;"C"&amp;$A104)="N/A",0,RTD("tos.rtd",,BN$83,"."&amp;$D$82&amp;$AW$82&amp;"C"&amp;$A104)))</f>
        <v>2.7734741530017772E-3</v>
      </c>
      <c r="BO104" s="3">
        <f ca="1">IF($BP$1=1,EC104,-IF(RTD("tos.rtd",,BO$83,"."&amp;$D$82&amp;$AW$82&amp;"P"&amp;$A104)="N/A",0,RTD("tos.rtd",,BO$83,"."&amp;$D$82&amp;$AW$82&amp;"P"&amp;$A104)))</f>
        <v>-2.6414529921901363E-3</v>
      </c>
      <c r="BQ104" s="3">
        <f t="shared" ca="1" si="452"/>
        <v>511385.03183432046</v>
      </c>
      <c r="BR104" s="3" t="str">
        <f t="shared" ca="1" si="490"/>
        <v/>
      </c>
      <c r="BS104" s="3">
        <f t="shared" ca="1" si="453"/>
        <v>1306097.3994436036</v>
      </c>
      <c r="BT104" s="3" t="str">
        <f t="shared" ca="1" si="490"/>
        <v/>
      </c>
      <c r="BU104" s="3">
        <f t="shared" ca="1" si="454"/>
        <v>-249733.27718315722</v>
      </c>
      <c r="BV104" s="3" t="str">
        <f t="shared" ca="1" si="490"/>
        <v>Cruce -</v>
      </c>
      <c r="BX104" s="3">
        <f t="shared" ca="1" si="455"/>
        <v>13602360.724585451</v>
      </c>
      <c r="BY104" s="3" t="str">
        <f t="shared" ca="1" si="504"/>
        <v/>
      </c>
      <c r="BZ104" s="3">
        <f t="shared" ca="1" si="456"/>
        <v>157227.841885809</v>
      </c>
      <c r="CA104" s="3" t="str">
        <f t="shared" ca="1" si="504"/>
        <v/>
      </c>
      <c r="CB104" s="3">
        <f t="shared" ca="1" si="457"/>
        <v>-121235.69795900607</v>
      </c>
      <c r="CC104" s="3" t="str">
        <f t="shared" ca="1" si="504"/>
        <v>Cruce -</v>
      </c>
      <c r="CD104" s="3">
        <f>IF(RTD("tos.rtd",,CD$83,"."&amp;$B$82&amp;$AS$82&amp;"C"&amp;$A104)="N/A",0,RTD("tos.rtd",,CD$83,"."&amp;$B$82&amp;$AS$82&amp;"C"&amp;$A104))</f>
        <v>0</v>
      </c>
      <c r="CE104" s="3">
        <f>-IF(RTD("tos.rtd",,CE$83,"."&amp;$B$82&amp;$AS$82&amp;"P"&amp;$A104)="N/A",0,RTD("tos.rtd",,CE$83,"."&amp;$B$82&amp;$AS$82&amp;"P"&amp;$A104))</f>
        <v>1</v>
      </c>
      <c r="CF104" s="3">
        <f>IF(RTD("tos.rtd",,CF$83,"."&amp;$C$82&amp;$AU$82&amp;"C"&amp;$A104)="N/A",0,RTD("tos.rtd",,CF$83,"."&amp;$C$82&amp;$AU$82&amp;"C"&amp;$A104))</f>
        <v>0.27</v>
      </c>
      <c r="CG104" s="3">
        <f>-IF(RTD("tos.rtd",,CG$83,"."&amp;$C$82&amp;$AU$82&amp;"P"&amp;$A104)="N/A",0,RTD("tos.rtd",,CG$83,"."&amp;$C$82&amp;$AU$82&amp;"P"&amp;$A104))</f>
        <v>0.72</v>
      </c>
      <c r="CH104" s="3">
        <f>IF(RTD("tos.rtd",,CH$83,"."&amp;$D$82&amp;$AW$82&amp;"C"&amp;$A104)="N/A",0,RTD("tos.rtd",,CH$83,"."&amp;$D$82&amp;$AW$82&amp;"C"&amp;$A104))</f>
        <v>0.36</v>
      </c>
      <c r="CI104" s="3">
        <f>-IF(RTD("tos.rtd",,CI$83,"."&amp;$D$82&amp;$AW$82&amp;"P"&amp;$A104)="N/A",0,RTD("tos.rtd",,CI$83,"."&amp;$D$82&amp;$AW$82&amp;"P"&amp;$A104))</f>
        <v>0.62</v>
      </c>
      <c r="CK104" s="3">
        <f t="shared" si="491"/>
        <v>-29300</v>
      </c>
      <c r="CL104" s="3"/>
      <c r="CM104" s="3">
        <f t="shared" si="492"/>
        <v>47250</v>
      </c>
      <c r="CN104" s="3"/>
      <c r="CO104" s="3">
        <f t="shared" si="493"/>
        <v>-40558.000000000007</v>
      </c>
      <c r="CP104" s="3">
        <f t="shared" si="458"/>
        <v>-22608.000000000007</v>
      </c>
      <c r="CQ104" s="3">
        <f t="shared" si="459"/>
        <v>29080</v>
      </c>
      <c r="CR104" s="3"/>
      <c r="CS104" s="3">
        <f t="shared" si="460"/>
        <v>266</v>
      </c>
      <c r="CT104" s="3"/>
      <c r="CU104" s="3">
        <f t="shared" si="461"/>
        <v>-202</v>
      </c>
      <c r="CV104" s="3"/>
      <c r="CW104" s="3">
        <f t="shared" ca="1" si="462"/>
        <v>1567749.1540947668</v>
      </c>
      <c r="CY104" s="3">
        <f t="shared" ca="1" si="463"/>
        <v>13638352.868512254</v>
      </c>
      <c r="CZ104" s="70" t="str">
        <f t="shared" ca="1" si="505"/>
        <v/>
      </c>
      <c r="DA104" s="3">
        <f>IF(RTD("tos.rtd",,DA$83,"."&amp;$B$82&amp;$AS$82&amp;"C"&amp;$A104)="N/A",0,RTD("tos.rtd",,DA$83,"."&amp;$B$82&amp;$AS$82&amp;"C"&amp;$A104))</f>
        <v>0.03</v>
      </c>
      <c r="DB104" s="3">
        <f>IF(RTD("tos.rtd",,DB$83,"."&amp;$B$82&amp;$AS$82&amp;"P"&amp;$A104)="N/A",0,RTD("tos.rtd",,DB$83,"."&amp;$B$82&amp;$AS$82&amp;"P"&amp;$A104))</f>
        <v>59.39</v>
      </c>
      <c r="DC104" s="3">
        <f>IF(RTD("tos.rtd",,DC$83,"."&amp;$B$82&amp;$AS$82&amp;"C"&amp;$A104)="N/A",0,RTD("tos.rtd",,DC$83,"."&amp;$B$82&amp;$AS$82&amp;"C"&amp;$A104))</f>
        <v>0.05</v>
      </c>
      <c r="DD104" s="3">
        <f>IF(RTD("tos.rtd",,DD$83,"."&amp;$B$82&amp;$AS$82&amp;"P"&amp;$A104)="N/A",0,RTD("tos.rtd",,DD$83,"."&amp;$B$82&amp;$AS$82&amp;"P"&amp;$A104))</f>
        <v>75.7</v>
      </c>
      <c r="DE104" s="3">
        <f>IF(RTD("tos.rtd",,DE$83,"."&amp;$B$82&amp;$AS$82&amp;"C"&amp;$A104)="N/A",0,RTD("tos.rtd",,DE$83,"."&amp;$B$82&amp;$AS$82&amp;"C"&amp;$A104))</f>
        <v>0</v>
      </c>
      <c r="DF104" s="3">
        <f>IF(RTD("tos.rtd",,DF$83,"."&amp;$B$82&amp;$AS$82&amp;"P"&amp;$A104)="N/A",0,RTD("tos.rtd",,DF$83,"."&amp;$B$82&amp;$AS$82&amp;"P"&amp;$A104))</f>
        <v>69.900000000000006</v>
      </c>
      <c r="DG104" s="86">
        <f t="shared" si="495"/>
        <v>79.25</v>
      </c>
      <c r="DH104" s="3">
        <f t="shared" si="464"/>
        <v>0</v>
      </c>
      <c r="DI104" s="3">
        <f t="shared" si="465"/>
        <v>0</v>
      </c>
      <c r="DJ104" s="3">
        <f t="shared" si="466"/>
        <v>0</v>
      </c>
      <c r="DK104" s="3">
        <f t="shared" si="467"/>
        <v>0</v>
      </c>
      <c r="DL104" s="3">
        <f t="shared" si="468"/>
        <v>0</v>
      </c>
      <c r="DM104" s="3">
        <f t="shared" si="469"/>
        <v>0</v>
      </c>
      <c r="DN104" s="64" t="str">
        <f t="shared" si="470"/>
        <v>UNKNOWN</v>
      </c>
      <c r="DO104" s="64" t="str">
        <f t="shared" si="471"/>
        <v>UNKNOWN</v>
      </c>
      <c r="DP104" s="3">
        <f t="shared" si="472"/>
        <v>0</v>
      </c>
      <c r="DQ104" s="3">
        <f t="shared" si="473"/>
        <v>0</v>
      </c>
      <c r="DR104" s="3">
        <f t="shared" ca="1" si="474"/>
        <v>0</v>
      </c>
      <c r="DS104" s="3">
        <f t="shared" si="475"/>
        <v>0</v>
      </c>
      <c r="DT104" s="3">
        <f t="shared" si="496"/>
        <v>0</v>
      </c>
      <c r="DU104" s="3">
        <f t="shared" si="497"/>
        <v>0</v>
      </c>
      <c r="DV104" s="3">
        <f t="shared" si="498"/>
        <v>-3508</v>
      </c>
      <c r="DW104" s="3">
        <f t="shared" si="499"/>
        <v>-76</v>
      </c>
      <c r="DX104" s="3">
        <f t="shared" ca="1" si="506"/>
        <v>1.9609361855787212E-3</v>
      </c>
      <c r="DY104" s="3">
        <f t="shared" ca="1" si="476"/>
        <v>-1.6750786408149891E-6</v>
      </c>
      <c r="DZ104" s="3">
        <f t="shared" ca="1" si="500"/>
        <v>2.5314123806503075E-3</v>
      </c>
      <c r="EA104" s="3">
        <f t="shared" ca="1" si="501"/>
        <v>-2.4381709698166553E-3</v>
      </c>
      <c r="EB104" s="3">
        <f t="shared" ca="1" si="477"/>
        <v>2.7734741530017772E-3</v>
      </c>
      <c r="EC104" s="3">
        <f t="shared" ca="1" si="478"/>
        <v>-2.6414529921901363E-3</v>
      </c>
      <c r="EE104" s="59">
        <f t="shared" si="479"/>
        <v>0.62690000000000001</v>
      </c>
      <c r="EF104" s="59">
        <f t="shared" si="480"/>
        <v>0.25</v>
      </c>
      <c r="EG104" s="59">
        <f t="shared" si="481"/>
        <v>0.22589999999999999</v>
      </c>
      <c r="EH104" s="59">
        <f t="shared" si="482"/>
        <v>0.23830000000000001</v>
      </c>
      <c r="EI104" s="59">
        <f t="shared" si="483"/>
        <v>0.19570000000000001</v>
      </c>
      <c r="EJ104" s="59">
        <f t="shared" si="484"/>
        <v>0.21190000000000001</v>
      </c>
      <c r="EL104" s="3" t="str">
        <f>RTD("tos.rtd",,EL$83,"."&amp;$B$82&amp;$AS$82&amp;"C"&amp;$A104)</f>
        <v>62.69%</v>
      </c>
      <c r="EM104" s="3" t="str">
        <f>RTD("tos.rtd",,EM$83,"."&amp;$B$82&amp;$AS$82&amp;"P"&amp;$A104)</f>
        <v>--</v>
      </c>
      <c r="EN104" s="3" t="str">
        <f>RTD("tos.rtd",,EN$83,"."&amp;$C$82&amp;$AU$82&amp;"C"&amp;$A104)</f>
        <v>22.59%</v>
      </c>
      <c r="EO104" s="3" t="str">
        <f>RTD("tos.rtd",,EO$83,"."&amp;$C$82&amp;$AU$82&amp;"P"&amp;$A104)</f>
        <v>23.83%</v>
      </c>
      <c r="EP104" s="3" t="str">
        <f>RTD("tos.rtd",,EP$83,"."&amp;$D$82&amp;$AW$82&amp;"C"&amp;$A104)</f>
        <v>19.57%</v>
      </c>
      <c r="EQ104" s="3" t="str">
        <f>RTD("tos.rtd",,EQ$83,"."&amp;$D$82&amp;$AW$82&amp;"P"&amp;$A104)</f>
        <v>21.19%</v>
      </c>
      <c r="ES104" s="63" t="str">
        <f t="shared" si="485"/>
        <v>5680,-3584.00</v>
      </c>
      <c r="ET104" s="64" t="str">
        <f t="shared" ca="1" si="486"/>
        <v>5680,13638.35</v>
      </c>
      <c r="EU104" s="67">
        <v>561.87</v>
      </c>
      <c r="EV104" s="67" t="s">
        <v>851</v>
      </c>
      <c r="EW104" s="67">
        <v>483.24</v>
      </c>
      <c r="EX104" s="67" t="s">
        <v>852</v>
      </c>
      <c r="EY104" s="67">
        <v>5631.75</v>
      </c>
      <c r="EZ104" s="67" t="s">
        <v>853</v>
      </c>
      <c r="FA104" s="67">
        <v>19848.25</v>
      </c>
      <c r="FB104" s="67" t="s">
        <v>854</v>
      </c>
      <c r="FC104" s="67" t="s">
        <v>855</v>
      </c>
      <c r="FD104" s="67" t="s">
        <v>856</v>
      </c>
      <c r="FE104" s="68" t="s">
        <v>857</v>
      </c>
      <c r="FF104" s="68" t="s">
        <v>858</v>
      </c>
    </row>
    <row r="105" spans="1:162" s="63" customFormat="1" ht="12" customHeight="1" thickBot="1" x14ac:dyDescent="0.25">
      <c r="A105" s="2">
        <f t="shared" si="502"/>
        <v>5670</v>
      </c>
      <c r="B105" s="3">
        <f t="shared" si="447"/>
        <v>1303</v>
      </c>
      <c r="C105" s="3">
        <f t="shared" si="448"/>
        <v>763</v>
      </c>
      <c r="D105" s="3">
        <f t="shared" si="449"/>
        <v>322</v>
      </c>
      <c r="E105" s="3">
        <f t="shared" si="513"/>
        <v>2388</v>
      </c>
      <c r="F105" s="4">
        <f t="shared" si="516"/>
        <v>5694.2967459715219</v>
      </c>
      <c r="G105" s="4">
        <f t="shared" si="514"/>
        <v>565.70923537026283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20"/>
      <c r="AM105" s="20">
        <v>-2461</v>
      </c>
      <c r="AN105" s="20">
        <v>-390</v>
      </c>
      <c r="AO105" s="20">
        <v>5670</v>
      </c>
      <c r="AP105" s="20">
        <v>34720</v>
      </c>
      <c r="AQ105" s="20">
        <v>-995</v>
      </c>
      <c r="AR105" s="20"/>
      <c r="AS105" s="54">
        <f>IF(RTD("tos.rtd",,AS$83,"."&amp;$B$82&amp;$AS$82&amp;"C"&amp;$A105)="N/A",0,RTD("tos.rtd",,AS$83,"."&amp;$B$82&amp;$AS$82&amp;"C"&amp;$A105))</f>
        <v>799</v>
      </c>
      <c r="AT105" s="3">
        <f>-IF(RTD("tos.rtd",,AT$83,"."&amp;$B$82&amp;$AS$82&amp;"P"&amp;$A105)="N/A",0,RTD("tos.rtd",,AT$83,"."&amp;$B$82&amp;$AS$82&amp;"P"&amp;$A105))</f>
        <v>-504</v>
      </c>
      <c r="AU105" s="54">
        <f>IF(RTD("tos.rtd",,AU$83,"."&amp;$C$82&amp;$AU$82&amp;"C"&amp;$A105)="N/A",0,RTD("tos.rtd",,AU$83,"."&amp;$C$82&amp;$AU$82&amp;"C"&amp;$A105))</f>
        <v>461</v>
      </c>
      <c r="AV105" s="3">
        <f>-IF(RTD("tos.rtd",,AV$83,"."&amp;$C$82&amp;$AU$82&amp;"P"&amp;$A105)="N/A",0,RTD("tos.rtd",,AV$83,"."&amp;$C$82&amp;$AU$82&amp;"P"&amp;$A105))</f>
        <v>-302</v>
      </c>
      <c r="AW105" s="54">
        <f>IF(RTD("tos.rtd",,AW$83,"."&amp;$D$82&amp;$AW$82&amp;"C"&amp;$A105)="N/A",0,RTD("tos.rtd",,AW$83,"."&amp;$D$82&amp;$AW$82&amp;"C"&amp;$A105))</f>
        <v>133</v>
      </c>
      <c r="AX105" s="3">
        <f>-IF(RTD("tos.rtd",,AX$83,"."&amp;$D$82&amp;$AW$82&amp;"P"&amp;$A105)="N/A",0,RTD("tos.rtd",,AX$83,"."&amp;$D$82&amp;$AW$82&amp;"P"&amp;$A105))</f>
        <v>-189</v>
      </c>
      <c r="AY105" s="79">
        <f t="shared" si="515"/>
        <v>398</v>
      </c>
      <c r="AZ105" s="8">
        <f t="shared" si="451"/>
        <v>5670</v>
      </c>
      <c r="BA105" s="54">
        <f>IF(RTD("tos.rtd",,BA$83,"."&amp;$B$82&amp;$AS$82&amp;"C"&amp;$A105)="N/A",0,RTD("tos.rtd",,BA$83,"."&amp;$B$82&amp;$AS$82&amp;"C"&amp;$A105))</f>
        <v>34720</v>
      </c>
      <c r="BB105" s="3">
        <f>-IF(RTD("tos.rtd",,BB$83,"."&amp;$B$82&amp;$AS$82&amp;"P"&amp;$A105)="N/A",0,RTD("tos.rtd",,BB$83,"."&amp;$B$82&amp;$AS$82&amp;"P"&amp;$A105))</f>
        <v>-995</v>
      </c>
      <c r="BC105" s="54">
        <f>IF(RTD("tos.rtd",,BC$83,"."&amp;$C$82&amp;$AU$82&amp;"C"&amp;$A105)="N/A",0,RTD("tos.rtd",,BC$83,"."&amp;$C$82&amp;$AU$82&amp;"C"&amp;$A105))</f>
        <v>259</v>
      </c>
      <c r="BD105" s="3">
        <f>-IF(RTD("tos.rtd",,BD$83,"."&amp;$C$82&amp;$AU$82&amp;"P"&amp;$A105)="N/A",0,RTD("tos.rtd",,BD$83,"."&amp;$C$82&amp;$AU$82&amp;"P"&amp;$A105))</f>
        <v>-115</v>
      </c>
      <c r="BE105" s="54">
        <f>IF(RTD("tos.rtd",,BE$83,"."&amp;$D$82&amp;$AW$82&amp;"C"&amp;$A105)="N/A",0,RTD("tos.rtd",,BE$83,"."&amp;$D$82&amp;$AW$82&amp;"C"&amp;$A105))</f>
        <v>35</v>
      </c>
      <c r="BF105" s="3">
        <f>-IF(RTD("tos.rtd",,BF$83,"."&amp;$D$82&amp;$AW$82&amp;"P"&amp;$A105)="N/A",0,RTD("tos.rtd",,BF$83,"."&amp;$D$82&amp;$AW$82&amp;"P"&amp;$A105))</f>
        <v>-57</v>
      </c>
      <c r="BG105" s="3">
        <f ca="1">+Hoja2!Y106</f>
        <v>1749</v>
      </c>
      <c r="BH105" s="55">
        <f t="shared" ca="1" si="489"/>
        <v>35596</v>
      </c>
      <c r="BI105" s="32" t="str">
        <f t="shared" ca="1" si="507"/>
        <v/>
      </c>
      <c r="BJ105" s="3">
        <f ca="1">IF($BP$1=1,DX105,IF(RTD("tos.rtd",,BJ$83,"."&amp;$B$82&amp;$AS$82&amp;"C"&amp;$A105)="N/A",0,RTD("tos.rtd",,BJ$83,"."&amp;$B$82&amp;$AS$82&amp;"C"&amp;$A105)))</f>
        <v>2.2498611010650146E-3</v>
      </c>
      <c r="BK105" s="3">
        <f ca="1">IF($BP$1=1,DY105,-IF(RTD("tos.rtd",,BK$83,"."&amp;$B$82&amp;$AS$82&amp;"P"&amp;$A105)="N/A",0,RTD("tos.rtd",,BK$83,"."&amp;$B$82&amp;$AS$82&amp;"P"&amp;$A105)))</f>
        <v>-1.5613516129097124E-5</v>
      </c>
      <c r="BL105" s="3">
        <f ca="1">IF($BP$1=1,DZ105,IF(RTD("tos.rtd",,BL$83,"."&amp;$C$82&amp;$AU$82&amp;"C"&amp;$A105)="N/A",0,RTD("tos.rtd",,BL$83,"."&amp;$C$82&amp;$AU$82&amp;"C"&amp;$A105)))</f>
        <v>2.6124954679630115E-3</v>
      </c>
      <c r="BM105" s="3">
        <f ca="1">IF($BP$1=1,EA105,-IF(RTD("tos.rtd",,BM$83,"."&amp;$C$82&amp;$AU$82&amp;"P"&amp;$A105)="N/A",0,RTD("tos.rtd",,BM$83,"."&amp;$C$82&amp;$AU$82&amp;"P"&amp;$A105)))</f>
        <v>-2.5093542255387028E-3</v>
      </c>
      <c r="BN105" s="3">
        <f ca="1">IF($BP$1=1,EB105,IF(RTD("tos.rtd",,BN$83,"."&amp;$D$82&amp;$AW$82&amp;"C"&amp;$A105)="N/A",0,RTD("tos.rtd",,BN$83,"."&amp;$D$82&amp;$AW$82&amp;"C"&amp;$A105)))</f>
        <v>2.8962191986146848E-3</v>
      </c>
      <c r="BO105" s="3">
        <f ca="1">IF($BP$1=1,EC105,-IF(RTD("tos.rtd",,BO$83,"."&amp;$D$82&amp;$AW$82&amp;"P"&amp;$A105)="N/A",0,RTD("tos.rtd",,BO$83,"."&amp;$D$82&amp;$AW$82&amp;"P"&amp;$A105)))</f>
        <v>-2.7427868383133797E-3</v>
      </c>
      <c r="BQ105" s="3">
        <f t="shared" ca="1" si="452"/>
        <v>414978.73086352687</v>
      </c>
      <c r="BR105" s="3" t="str">
        <f t="shared" ca="1" si="490"/>
        <v/>
      </c>
      <c r="BS105" s="3">
        <f t="shared" ca="1" si="453"/>
        <v>103534.38031771025</v>
      </c>
      <c r="BT105" s="3" t="str">
        <f t="shared" ca="1" si="490"/>
        <v/>
      </c>
      <c r="BU105" s="3">
        <f t="shared" ca="1" si="454"/>
        <v>-30881.532325156732</v>
      </c>
      <c r="BV105" s="3" t="str">
        <f t="shared" ca="1" si="490"/>
        <v/>
      </c>
      <c r="BX105" s="3">
        <f t="shared" ca="1" si="455"/>
        <v>18108300.951281477</v>
      </c>
      <c r="BY105" s="3" t="str">
        <f t="shared" ca="1" si="504"/>
        <v/>
      </c>
      <c r="BZ105" s="3">
        <f t="shared" ca="1" si="456"/>
        <v>89976.314585667191</v>
      </c>
      <c r="CA105" s="3" t="str">
        <f t="shared" ca="1" si="504"/>
        <v/>
      </c>
      <c r="CB105" s="3">
        <f t="shared" ca="1" si="457"/>
        <v>-12745.700320675362</v>
      </c>
      <c r="CC105" s="3" t="str">
        <f t="shared" ca="1" si="504"/>
        <v/>
      </c>
      <c r="CD105" s="3">
        <f>IF(RTD("tos.rtd",,CD$83,"."&amp;$B$82&amp;$AS$82&amp;"C"&amp;$A105)="N/A",0,RTD("tos.rtd",,CD$83,"."&amp;$B$82&amp;$AS$82&amp;"C"&amp;$A105))</f>
        <v>0</v>
      </c>
      <c r="CE105" s="3">
        <f>-IF(RTD("tos.rtd",,CE$83,"."&amp;$B$82&amp;$AS$82&amp;"P"&amp;$A105)="N/A",0,RTD("tos.rtd",,CE$83,"."&amp;$B$82&amp;$AS$82&amp;"P"&amp;$A105))</f>
        <v>1</v>
      </c>
      <c r="CF105" s="3">
        <f>IF(RTD("tos.rtd",,CF$83,"."&amp;$C$82&amp;$AU$82&amp;"C"&amp;$A105)="N/A",0,RTD("tos.rtd",,CF$83,"."&amp;$C$82&amp;$AU$82&amp;"C"&amp;$A105))</f>
        <v>0.3</v>
      </c>
      <c r="CG105" s="3">
        <f>-IF(RTD("tos.rtd",,CG$83,"."&amp;$C$82&amp;$AU$82&amp;"P"&amp;$A105)="N/A",0,RTD("tos.rtd",,CG$83,"."&amp;$C$82&amp;$AU$82&amp;"P"&amp;$A105))</f>
        <v>0.69</v>
      </c>
      <c r="CH105" s="3">
        <f>IF(RTD("tos.rtd",,CH$83,"."&amp;$D$82&amp;$AW$82&amp;"C"&amp;$A105)="N/A",0,RTD("tos.rtd",,CH$83,"."&amp;$D$82&amp;$AW$82&amp;"C"&amp;$A105))</f>
        <v>0.39</v>
      </c>
      <c r="CI105" s="3">
        <f>-IF(RTD("tos.rtd",,CI$83,"."&amp;$D$82&amp;$AW$82&amp;"P"&amp;$A105)="N/A",0,RTD("tos.rtd",,CI$83,"."&amp;$D$82&amp;$AW$82&amp;"P"&amp;$A105))</f>
        <v>0.6</v>
      </c>
      <c r="CK105" s="3">
        <f t="shared" si="491"/>
        <v>-50400</v>
      </c>
      <c r="CL105" s="3"/>
      <c r="CM105" s="3">
        <f t="shared" si="492"/>
        <v>-7008.0000000000018</v>
      </c>
      <c r="CN105" s="3"/>
      <c r="CO105" s="3">
        <f t="shared" si="493"/>
        <v>-6153</v>
      </c>
      <c r="CP105" s="3">
        <f t="shared" si="458"/>
        <v>-63561</v>
      </c>
      <c r="CQ105" s="3">
        <f t="shared" si="459"/>
        <v>33725</v>
      </c>
      <c r="CR105" s="3"/>
      <c r="CS105" s="3">
        <f t="shared" si="460"/>
        <v>144</v>
      </c>
      <c r="CT105" s="3"/>
      <c r="CU105" s="3">
        <f t="shared" si="461"/>
        <v>-22</v>
      </c>
      <c r="CV105" s="3"/>
      <c r="CW105" s="3">
        <f t="shared" ca="1" si="462"/>
        <v>487631.57885608042</v>
      </c>
      <c r="CY105" s="3">
        <f t="shared" ca="1" si="463"/>
        <v>18185531.565546468</v>
      </c>
      <c r="CZ105" s="70" t="str">
        <f t="shared" ca="1" si="505"/>
        <v/>
      </c>
      <c r="DA105" s="3">
        <f>IF(RTD("tos.rtd",,DA$83,"."&amp;$B$82&amp;$AS$82&amp;"C"&amp;$A105)="N/A",0,RTD("tos.rtd",,DA$83,"."&amp;$B$82&amp;$AS$82&amp;"C"&amp;$A105))</f>
        <v>0.05</v>
      </c>
      <c r="DB105" s="3">
        <f>IF(RTD("tos.rtd",,DB$83,"."&amp;$B$82&amp;$AS$82&amp;"P"&amp;$A105)="N/A",0,RTD("tos.rtd",,DB$83,"."&amp;$B$82&amp;$AS$82&amp;"P"&amp;$A105))</f>
        <v>60</v>
      </c>
      <c r="DC105" s="3">
        <f>IF(RTD("tos.rtd",,DC$83,"."&amp;$B$82&amp;$AS$82&amp;"C"&amp;$A105)="N/A",0,RTD("tos.rtd",,DC$83,"."&amp;$B$82&amp;$AS$82&amp;"C"&amp;$A105))</f>
        <v>0.05</v>
      </c>
      <c r="DD105" s="3">
        <f>IF(RTD("tos.rtd",,DD$83,"."&amp;$B$82&amp;$AS$82&amp;"P"&amp;$A105)="N/A",0,RTD("tos.rtd",,DD$83,"."&amp;$B$82&amp;$AS$82&amp;"P"&amp;$A105))</f>
        <v>65.7</v>
      </c>
      <c r="DE105" s="3">
        <f>IF(RTD("tos.rtd",,DE$83,"."&amp;$B$82&amp;$AS$82&amp;"C"&amp;$A105)="N/A",0,RTD("tos.rtd",,DE$83,"."&amp;$B$82&amp;$AS$82&amp;"C"&amp;$A105))</f>
        <v>0</v>
      </c>
      <c r="DF105" s="3">
        <f>IF(RTD("tos.rtd",,DF$83,"."&amp;$B$82&amp;$AS$82&amp;"P"&amp;$A105)="N/A",0,RTD("tos.rtd",,DF$83,"."&amp;$B$82&amp;$AS$82&amp;"P"&amp;$A105))</f>
        <v>59.9</v>
      </c>
      <c r="DG105" s="86">
        <f t="shared" si="495"/>
        <v>69.25</v>
      </c>
      <c r="DH105" s="3">
        <f t="shared" si="464"/>
        <v>0</v>
      </c>
      <c r="DI105" s="3">
        <f t="shared" si="465"/>
        <v>0</v>
      </c>
      <c r="DJ105" s="3">
        <f t="shared" si="466"/>
        <v>0</v>
      </c>
      <c r="DK105" s="3">
        <f t="shared" si="467"/>
        <v>0</v>
      </c>
      <c r="DL105" s="3">
        <f t="shared" si="468"/>
        <v>0</v>
      </c>
      <c r="DM105" s="3">
        <f t="shared" si="469"/>
        <v>0</v>
      </c>
      <c r="DN105" s="64" t="str">
        <f t="shared" si="470"/>
        <v>UNKNOWN</v>
      </c>
      <c r="DO105" s="64" t="str">
        <f t="shared" si="471"/>
        <v>UNKNOWN</v>
      </c>
      <c r="DP105" s="3">
        <f t="shared" si="472"/>
        <v>0</v>
      </c>
      <c r="DQ105" s="3">
        <f t="shared" si="473"/>
        <v>0</v>
      </c>
      <c r="DR105" s="3">
        <f t="shared" ca="1" si="474"/>
        <v>0</v>
      </c>
      <c r="DS105" s="3">
        <f t="shared" si="475"/>
        <v>0</v>
      </c>
      <c r="DT105" s="3">
        <f t="shared" si="496"/>
        <v>0</v>
      </c>
      <c r="DU105" s="3">
        <f t="shared" si="497"/>
        <v>0</v>
      </c>
      <c r="DV105" s="3">
        <f t="shared" si="498"/>
        <v>-2461</v>
      </c>
      <c r="DW105" s="3">
        <f t="shared" si="499"/>
        <v>-390</v>
      </c>
      <c r="DX105" s="3">
        <f t="shared" ca="1" si="506"/>
        <v>2.2498611010650146E-3</v>
      </c>
      <c r="DY105" s="3">
        <f t="shared" ca="1" si="476"/>
        <v>-1.5613516129097124E-5</v>
      </c>
      <c r="DZ105" s="3">
        <f t="shared" ca="1" si="500"/>
        <v>2.6124954679630115E-3</v>
      </c>
      <c r="EA105" s="3">
        <f t="shared" ca="1" si="501"/>
        <v>-2.5093542255387028E-3</v>
      </c>
      <c r="EB105" s="3">
        <f t="shared" ca="1" si="477"/>
        <v>2.8962191986146848E-3</v>
      </c>
      <c r="EC105" s="3">
        <f t="shared" ca="1" si="478"/>
        <v>-2.7427868383133797E-3</v>
      </c>
      <c r="EE105" s="59">
        <f t="shared" si="479"/>
        <v>0.5494</v>
      </c>
      <c r="EF105" s="59">
        <f t="shared" si="480"/>
        <v>0.25</v>
      </c>
      <c r="EG105" s="59">
        <f t="shared" si="481"/>
        <v>0.2276</v>
      </c>
      <c r="EH105" s="59">
        <f t="shared" si="482"/>
        <v>0.2397</v>
      </c>
      <c r="EI105" s="59">
        <f t="shared" si="483"/>
        <v>0.1976</v>
      </c>
      <c r="EJ105" s="59">
        <f t="shared" si="484"/>
        <v>0.21329999999999999</v>
      </c>
      <c r="EL105" s="3" t="str">
        <f>RTD("tos.rtd",,EL$83,"."&amp;$B$82&amp;$AS$82&amp;"C"&amp;$A105)</f>
        <v>54.94%</v>
      </c>
      <c r="EM105" s="3" t="str">
        <f>RTD("tos.rtd",,EM$83,"."&amp;$B$82&amp;$AS$82&amp;"P"&amp;$A105)</f>
        <v>--</v>
      </c>
      <c r="EN105" s="3" t="str">
        <f>RTD("tos.rtd",,EN$83,"."&amp;$C$82&amp;$AU$82&amp;"C"&amp;$A105)</f>
        <v>22.76%</v>
      </c>
      <c r="EO105" s="3" t="str">
        <f>RTD("tos.rtd",,EO$83,"."&amp;$C$82&amp;$AU$82&amp;"P"&amp;$A105)</f>
        <v>23.97%</v>
      </c>
      <c r="EP105" s="3" t="str">
        <f>RTD("tos.rtd",,EP$83,"."&amp;$D$82&amp;$AW$82&amp;"C"&amp;$A105)</f>
        <v>19.76%</v>
      </c>
      <c r="EQ105" s="3" t="str">
        <f>RTD("tos.rtd",,EQ$83,"."&amp;$D$82&amp;$AW$82&amp;"P"&amp;$A105)</f>
        <v>21.33%</v>
      </c>
      <c r="ES105" s="63" t="str">
        <f t="shared" si="485"/>
        <v>5670,-2851.00</v>
      </c>
      <c r="ET105" s="64" t="str">
        <f t="shared" ca="1" si="486"/>
        <v>5670,18185.53</v>
      </c>
      <c r="EU105" s="67">
        <v>561.91</v>
      </c>
      <c r="EV105" s="67" t="s">
        <v>859</v>
      </c>
      <c r="EW105" s="67">
        <v>483.25</v>
      </c>
      <c r="EX105" s="67" t="s">
        <v>860</v>
      </c>
      <c r="EY105" s="67">
        <v>5632.5</v>
      </c>
      <c r="EZ105" s="67" t="s">
        <v>861</v>
      </c>
      <c r="FA105" s="67">
        <v>19848.75</v>
      </c>
      <c r="FB105" s="67" t="s">
        <v>862</v>
      </c>
      <c r="FC105" s="67" t="s">
        <v>863</v>
      </c>
      <c r="FD105" s="67" t="s">
        <v>864</v>
      </c>
      <c r="FE105" s="68" t="s">
        <v>865</v>
      </c>
      <c r="FF105" s="68" t="s">
        <v>866</v>
      </c>
    </row>
    <row r="106" spans="1:162" s="63" customFormat="1" ht="12" customHeight="1" thickBot="1" x14ac:dyDescent="0.25">
      <c r="A106" s="2">
        <f t="shared" si="502"/>
        <v>5660</v>
      </c>
      <c r="B106" s="3">
        <f t="shared" si="447"/>
        <v>1706</v>
      </c>
      <c r="C106" s="3">
        <f t="shared" si="448"/>
        <v>1311</v>
      </c>
      <c r="D106" s="3">
        <f t="shared" si="449"/>
        <v>808</v>
      </c>
      <c r="E106" s="3">
        <f t="shared" si="513"/>
        <v>3825</v>
      </c>
      <c r="F106" s="4">
        <f t="shared" si="516"/>
        <v>5684.2538945676915</v>
      </c>
      <c r="G106" s="4">
        <f t="shared" si="514"/>
        <v>564.71151185109136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20"/>
      <c r="AM106" s="20">
        <v>-3562</v>
      </c>
      <c r="AN106" s="20">
        <v>-367</v>
      </c>
      <c r="AO106" s="20">
        <v>5660</v>
      </c>
      <c r="AP106" s="20">
        <v>57997</v>
      </c>
      <c r="AQ106" s="20">
        <v>-1588</v>
      </c>
      <c r="AR106" s="20"/>
      <c r="AS106" s="54">
        <f>IF(RTD("tos.rtd",,AS$83,"."&amp;$B$82&amp;$AS$82&amp;"C"&amp;$A106)="N/A",0,RTD("tos.rtd",,AS$83,"."&amp;$B$82&amp;$AS$82&amp;"C"&amp;$A106))</f>
        <v>1065</v>
      </c>
      <c r="AT106" s="3">
        <f>-IF(RTD("tos.rtd",,AT$83,"."&amp;$B$82&amp;$AS$82&amp;"P"&amp;$A106)="N/A",0,RTD("tos.rtd",,AT$83,"."&amp;$B$82&amp;$AS$82&amp;"P"&amp;$A106))</f>
        <v>-641</v>
      </c>
      <c r="AU106" s="54">
        <f>IF(RTD("tos.rtd",,AU$83,"."&amp;$C$82&amp;$AU$82&amp;"C"&amp;$A106)="N/A",0,RTD("tos.rtd",,AU$83,"."&amp;$C$82&amp;$AU$82&amp;"C"&amp;$A106))</f>
        <v>742</v>
      </c>
      <c r="AV106" s="3">
        <f>-IF(RTD("tos.rtd",,AV$83,"."&amp;$C$82&amp;$AU$82&amp;"P"&amp;$A106)="N/A",0,RTD("tos.rtd",,AV$83,"."&amp;$C$82&amp;$AU$82&amp;"P"&amp;$A106))</f>
        <v>-569</v>
      </c>
      <c r="AW106" s="54">
        <f>IF(RTD("tos.rtd",,AW$83,"."&amp;$D$82&amp;$AW$82&amp;"C"&amp;$A106)="N/A",0,RTD("tos.rtd",,AW$83,"."&amp;$D$82&amp;$AW$82&amp;"C"&amp;$A106))</f>
        <v>464</v>
      </c>
      <c r="AX106" s="3">
        <f>-IF(RTD("tos.rtd",,AX$83,"."&amp;$D$82&amp;$AW$82&amp;"P"&amp;$A106)="N/A",0,RTD("tos.rtd",,AX$83,"."&amp;$D$82&amp;$AW$82&amp;"P"&amp;$A106))</f>
        <v>-344</v>
      </c>
      <c r="AY106" s="79">
        <f t="shared" si="515"/>
        <v>717</v>
      </c>
      <c r="AZ106" s="8">
        <f t="shared" si="451"/>
        <v>5660</v>
      </c>
      <c r="BA106" s="54">
        <f>IF(RTD("tos.rtd",,BA$83,"."&amp;$B$82&amp;$AS$82&amp;"C"&amp;$A106)="N/A",0,RTD("tos.rtd",,BA$83,"."&amp;$B$82&amp;$AS$82&amp;"C"&amp;$A106))</f>
        <v>57997</v>
      </c>
      <c r="BB106" s="3">
        <f>-IF(RTD("tos.rtd",,BB$83,"."&amp;$B$82&amp;$AS$82&amp;"P"&amp;$A106)="N/A",0,RTD("tos.rtd",,BB$83,"."&amp;$B$82&amp;$AS$82&amp;"P"&amp;$A106))</f>
        <v>-1588</v>
      </c>
      <c r="BC106" s="54">
        <f>IF(RTD("tos.rtd",,BC$83,"."&amp;$C$82&amp;$AU$82&amp;"C"&amp;$A106)="N/A",0,RTD("tos.rtd",,BC$83,"."&amp;$C$82&amp;$AU$82&amp;"C"&amp;$A106))</f>
        <v>298</v>
      </c>
      <c r="BD106" s="3">
        <f>-IF(RTD("tos.rtd",,BD$83,"."&amp;$C$82&amp;$AU$82&amp;"P"&amp;$A106)="N/A",0,RTD("tos.rtd",,BD$83,"."&amp;$C$82&amp;$AU$82&amp;"P"&amp;$A106))</f>
        <v>-213</v>
      </c>
      <c r="BE106" s="54">
        <f>IF(RTD("tos.rtd",,BE$83,"."&amp;$D$82&amp;$AW$82&amp;"C"&amp;$A106)="N/A",0,RTD("tos.rtd",,BE$83,"."&amp;$D$82&amp;$AW$82&amp;"C"&amp;$A106))</f>
        <v>62</v>
      </c>
      <c r="BF106" s="3">
        <f>-IF(RTD("tos.rtd",,BF$83,"."&amp;$D$82&amp;$AW$82&amp;"P"&amp;$A106)="N/A",0,RTD("tos.rtd",,BF$83,"."&amp;$D$82&amp;$AW$82&amp;"P"&amp;$A106))</f>
        <v>-6</v>
      </c>
      <c r="BG106" s="3">
        <f ca="1">+Hoja2!Y107</f>
        <v>2316</v>
      </c>
      <c r="BH106" s="55">
        <f t="shared" ca="1" si="489"/>
        <v>58866</v>
      </c>
      <c r="BI106" s="32" t="str">
        <f t="shared" ca="1" si="507"/>
        <v/>
      </c>
      <c r="BJ106" s="3">
        <f ca="1">IF($BP$1=1,DX106,IF(RTD("tos.rtd",,BJ$83,"."&amp;$B$82&amp;$AS$82&amp;"C"&amp;$A106)="N/A",0,RTD("tos.rtd",,BJ$83,"."&amp;$B$82&amp;$AS$82&amp;"C"&amp;$A106)))</f>
        <v>2.6303971651684909E-3</v>
      </c>
      <c r="BK106" s="3">
        <f ca="1">IF($BP$1=1,DY106,-IF(RTD("tos.rtd",,BK$83,"."&amp;$B$82&amp;$AS$82&amp;"P"&amp;$A106)="N/A",0,RTD("tos.rtd",,BK$83,"."&amp;$B$82&amp;$AS$82&amp;"P"&amp;$A106)))</f>
        <v>-1.0826747078053811E-4</v>
      </c>
      <c r="BL106" s="3">
        <f ca="1">IF($BP$1=1,DZ106,IF(RTD("tos.rtd",,BL$83,"."&amp;$C$82&amp;$AU$82&amp;"C"&amp;$A106)="N/A",0,RTD("tos.rtd",,BL$83,"."&amp;$C$82&amp;$AU$82&amp;"C"&amp;$A106)))</f>
        <v>2.6756293619790059E-3</v>
      </c>
      <c r="BM106" s="3">
        <f ca="1">IF($BP$1=1,EA106,-IF(RTD("tos.rtd",,BM$83,"."&amp;$C$82&amp;$AU$82&amp;"P"&amp;$A106)="N/A",0,RTD("tos.rtd",,BM$83,"."&amp;$C$82&amp;$AU$82&amp;"P"&amp;$A106)))</f>
        <v>-2.5669402007656283E-3</v>
      </c>
      <c r="BN106" s="3">
        <f ca="1">IF($BP$1=1,EB106,IF(RTD("tos.rtd",,BN$83,"."&amp;$D$82&amp;$AW$82&amp;"C"&amp;$A106)="N/A",0,RTD("tos.rtd",,BN$83,"."&amp;$D$82&amp;$AW$82&amp;"C"&amp;$A106)))</f>
        <v>2.9983898226039977E-3</v>
      </c>
      <c r="BO106" s="3">
        <f ca="1">IF($BP$1=1,EC106,-IF(RTD("tos.rtd",,BO$83,"."&amp;$D$82&amp;$AW$82&amp;"P"&amp;$A106)="N/A",0,RTD("tos.rtd",,BO$83,"."&amp;$D$82&amp;$AW$82&amp;"P"&amp;$A106)))</f>
        <v>-2.8262324407923034E-3</v>
      </c>
      <c r="BQ106" s="3">
        <f t="shared" ca="1" si="452"/>
        <v>633439.50953343941</v>
      </c>
      <c r="BR106" s="3" t="str">
        <f t="shared" ca="1" si="490"/>
        <v/>
      </c>
      <c r="BS106" s="3">
        <f t="shared" ca="1" si="453"/>
        <v>121664.22949330544</v>
      </c>
      <c r="BT106" s="3" t="str">
        <f t="shared" ca="1" si="490"/>
        <v/>
      </c>
      <c r="BU106" s="3">
        <f t="shared" ca="1" si="454"/>
        <v>97156.677841673023</v>
      </c>
      <c r="BV106" s="3" t="str">
        <f t="shared" ca="1" si="490"/>
        <v>Cruce +</v>
      </c>
      <c r="BX106" s="3">
        <f t="shared" ca="1" si="455"/>
        <v>35331802.538983822</v>
      </c>
      <c r="BY106" s="3" t="str">
        <f t="shared" ca="1" si="504"/>
        <v/>
      </c>
      <c r="BZ106" s="3">
        <f t="shared" ca="1" si="456"/>
        <v>58099.691983506578</v>
      </c>
      <c r="CA106" s="3" t="str">
        <f t="shared" ca="1" si="504"/>
        <v/>
      </c>
      <c r="CB106" s="3">
        <f t="shared" ca="1" si="457"/>
        <v>39171.326833509462</v>
      </c>
      <c r="CC106" s="3" t="str">
        <f t="shared" ca="1" si="504"/>
        <v>Cruce +</v>
      </c>
      <c r="CD106" s="3">
        <f>IF(RTD("tos.rtd",,CD$83,"."&amp;$B$82&amp;$AS$82&amp;"C"&amp;$A106)="N/A",0,RTD("tos.rtd",,CD$83,"."&amp;$B$82&amp;$AS$82&amp;"C"&amp;$A106))</f>
        <v>0</v>
      </c>
      <c r="CE106" s="3">
        <f>-IF(RTD("tos.rtd",,CE$83,"."&amp;$B$82&amp;$AS$82&amp;"P"&amp;$A106)="N/A",0,RTD("tos.rtd",,CE$83,"."&amp;$B$82&amp;$AS$82&amp;"P"&amp;$A106))</f>
        <v>1</v>
      </c>
      <c r="CF106" s="3">
        <f>IF(RTD("tos.rtd",,CF$83,"."&amp;$C$82&amp;$AU$82&amp;"C"&amp;$A106)="N/A",0,RTD("tos.rtd",,CF$83,"."&amp;$C$82&amp;$AU$82&amp;"C"&amp;$A106))</f>
        <v>0.34</v>
      </c>
      <c r="CG106" s="3">
        <f>-IF(RTD("tos.rtd",,CG$83,"."&amp;$C$82&amp;$AU$82&amp;"P"&amp;$A106)="N/A",0,RTD("tos.rtd",,CG$83,"."&amp;$C$82&amp;$AU$82&amp;"P"&amp;$A106))</f>
        <v>0.66</v>
      </c>
      <c r="CH106" s="3">
        <f>IF(RTD("tos.rtd",,CH$83,"."&amp;$D$82&amp;$AW$82&amp;"C"&amp;$A106)="N/A",0,RTD("tos.rtd",,CH$83,"."&amp;$D$82&amp;$AW$82&amp;"C"&amp;$A106))</f>
        <v>0.41</v>
      </c>
      <c r="CI106" s="3">
        <f>-IF(RTD("tos.rtd",,CI$83,"."&amp;$D$82&amp;$AW$82&amp;"P"&amp;$A106)="N/A",0,RTD("tos.rtd",,CI$83,"."&amp;$D$82&amp;$AW$82&amp;"P"&amp;$A106))</f>
        <v>0.57999999999999996</v>
      </c>
      <c r="CK106" s="3">
        <f t="shared" si="491"/>
        <v>-64100</v>
      </c>
      <c r="CL106" s="3"/>
      <c r="CM106" s="3">
        <f t="shared" si="492"/>
        <v>-12325.999999999996</v>
      </c>
      <c r="CN106" s="3"/>
      <c r="CO106" s="3">
        <f t="shared" si="493"/>
        <v>-928.00000000000364</v>
      </c>
      <c r="CP106" s="3">
        <f t="shared" si="458"/>
        <v>-77354</v>
      </c>
      <c r="CQ106" s="3">
        <f t="shared" si="459"/>
        <v>56409</v>
      </c>
      <c r="CR106" s="3"/>
      <c r="CS106" s="3">
        <f t="shared" si="460"/>
        <v>85</v>
      </c>
      <c r="CT106" s="3"/>
      <c r="CU106" s="3">
        <f t="shared" si="461"/>
        <v>56</v>
      </c>
      <c r="CV106" s="3"/>
      <c r="CW106" s="3">
        <f t="shared" ca="1" si="462"/>
        <v>852260.41686841787</v>
      </c>
      <c r="CY106" s="3">
        <f t="shared" ca="1" si="463"/>
        <v>35429073.557800837</v>
      </c>
      <c r="CZ106" s="70" t="str">
        <f t="shared" ca="1" si="505"/>
        <v/>
      </c>
      <c r="DA106" s="3">
        <f>IF(RTD("tos.rtd",,DA$83,"."&amp;$B$82&amp;$AS$82&amp;"C"&amp;$A106)="N/A",0,RTD("tos.rtd",,DA$83,"."&amp;$B$82&amp;$AS$82&amp;"C"&amp;$A106))</f>
        <v>0.05</v>
      </c>
      <c r="DB106" s="3">
        <f>IF(RTD("tos.rtd",,DB$83,"."&amp;$B$82&amp;$AS$82&amp;"P"&amp;$A106)="N/A",0,RTD("tos.rtd",,DB$83,"."&amp;$B$82&amp;$AS$82&amp;"P"&amp;$A106))</f>
        <v>44.07</v>
      </c>
      <c r="DC106" s="3">
        <f>IF(RTD("tos.rtd",,DC$83,"."&amp;$B$82&amp;$AS$82&amp;"C"&amp;$A106)="N/A",0,RTD("tos.rtd",,DC$83,"."&amp;$B$82&amp;$AS$82&amp;"C"&amp;$A106))</f>
        <v>0.05</v>
      </c>
      <c r="DD106" s="3">
        <f>IF(RTD("tos.rtd",,DD$83,"."&amp;$B$82&amp;$AS$82&amp;"P"&amp;$A106)="N/A",0,RTD("tos.rtd",,DD$83,"."&amp;$B$82&amp;$AS$82&amp;"P"&amp;$A106))</f>
        <v>55.7</v>
      </c>
      <c r="DE106" s="3">
        <f>IF(RTD("tos.rtd",,DE$83,"."&amp;$B$82&amp;$AS$82&amp;"C"&amp;$A106)="N/A",0,RTD("tos.rtd",,DE$83,"."&amp;$B$82&amp;$AS$82&amp;"C"&amp;$A106))</f>
        <v>0</v>
      </c>
      <c r="DF106" s="3">
        <f>IF(RTD("tos.rtd",,DF$83,"."&amp;$B$82&amp;$AS$82&amp;"P"&amp;$A106)="N/A",0,RTD("tos.rtd",,DF$83,"."&amp;$B$82&amp;$AS$82&amp;"P"&amp;$A106))</f>
        <v>49.9</v>
      </c>
      <c r="DG106" s="86">
        <f t="shared" si="495"/>
        <v>59.25</v>
      </c>
      <c r="DH106" s="3">
        <f t="shared" si="464"/>
        <v>0</v>
      </c>
      <c r="DI106" s="3">
        <f t="shared" si="465"/>
        <v>0</v>
      </c>
      <c r="DJ106" s="3">
        <f t="shared" si="466"/>
        <v>0</v>
      </c>
      <c r="DK106" s="3">
        <f t="shared" si="467"/>
        <v>0</v>
      </c>
      <c r="DL106" s="3">
        <f t="shared" si="468"/>
        <v>0</v>
      </c>
      <c r="DM106" s="3">
        <f t="shared" si="469"/>
        <v>0</v>
      </c>
      <c r="DN106" s="64" t="str">
        <f t="shared" si="470"/>
        <v>UNKNOWN</v>
      </c>
      <c r="DO106" s="64" t="str">
        <f t="shared" si="471"/>
        <v>UNKNOWN</v>
      </c>
      <c r="DP106" s="3">
        <f t="shared" si="472"/>
        <v>0</v>
      </c>
      <c r="DQ106" s="3">
        <f t="shared" si="473"/>
        <v>0</v>
      </c>
      <c r="DR106" s="3">
        <f t="shared" ca="1" si="474"/>
        <v>0</v>
      </c>
      <c r="DS106" s="3">
        <f t="shared" si="475"/>
        <v>0</v>
      </c>
      <c r="DT106" s="3">
        <f>BA106-VLOOKUP(AZ106,$AO$85:$AQ$130,2,FALSE)</f>
        <v>0</v>
      </c>
      <c r="DU106" s="3">
        <f t="shared" si="497"/>
        <v>0</v>
      </c>
      <c r="DV106" s="3">
        <f t="shared" si="498"/>
        <v>-3562</v>
      </c>
      <c r="DW106" s="3">
        <f t="shared" si="499"/>
        <v>-367</v>
      </c>
      <c r="DX106" s="3">
        <f t="shared" ca="1" si="506"/>
        <v>2.6303971651684909E-3</v>
      </c>
      <c r="DY106" s="3">
        <f t="shared" ca="1" si="476"/>
        <v>-1.0826747078053811E-4</v>
      </c>
      <c r="DZ106" s="3">
        <f t="shared" ca="1" si="500"/>
        <v>2.6756293619790059E-3</v>
      </c>
      <c r="EA106" s="3">
        <f t="shared" ca="1" si="501"/>
        <v>-2.5669402007656283E-3</v>
      </c>
      <c r="EB106" s="3">
        <f t="shared" ca="1" si="477"/>
        <v>2.9983898226039977E-3</v>
      </c>
      <c r="EC106" s="3">
        <f t="shared" ca="1" si="478"/>
        <v>-2.8262324407923034E-3</v>
      </c>
      <c r="EE106" s="59">
        <f t="shared" si="479"/>
        <v>0.47089999999999999</v>
      </c>
      <c r="EF106" s="59">
        <f t="shared" si="480"/>
        <v>0.25</v>
      </c>
      <c r="EG106" s="59">
        <f t="shared" si="481"/>
        <v>0.22969999999999999</v>
      </c>
      <c r="EH106" s="59">
        <f t="shared" si="482"/>
        <v>0.24129999999999999</v>
      </c>
      <c r="EI106" s="59">
        <f t="shared" si="483"/>
        <v>0.19950000000000001</v>
      </c>
      <c r="EJ106" s="59">
        <f t="shared" si="484"/>
        <v>0.21490000000000001</v>
      </c>
      <c r="EL106" s="3" t="str">
        <f>RTD("tos.rtd",,EL$83,"."&amp;$B$82&amp;$AS$82&amp;"C"&amp;$A106)</f>
        <v>47.09%</v>
      </c>
      <c r="EM106" s="3" t="str">
        <f>RTD("tos.rtd",,EM$83,"."&amp;$B$82&amp;$AS$82&amp;"P"&amp;$A106)</f>
        <v>--</v>
      </c>
      <c r="EN106" s="3" t="str">
        <f>RTD("tos.rtd",,EN$83,"."&amp;$C$82&amp;$AU$82&amp;"C"&amp;$A106)</f>
        <v>22.97%</v>
      </c>
      <c r="EO106" s="3" t="str">
        <f>RTD("tos.rtd",,EO$83,"."&amp;$C$82&amp;$AU$82&amp;"P"&amp;$A106)</f>
        <v>24.13%</v>
      </c>
      <c r="EP106" s="3" t="str">
        <f>RTD("tos.rtd",,EP$83,"."&amp;$D$82&amp;$AW$82&amp;"C"&amp;$A106)</f>
        <v>19.95%</v>
      </c>
      <c r="EQ106" s="3" t="str">
        <f>RTD("tos.rtd",,EQ$83,"."&amp;$D$82&amp;$AW$82&amp;"P"&amp;$A106)</f>
        <v>21.49%</v>
      </c>
      <c r="ES106" s="63" t="str">
        <f t="shared" si="485"/>
        <v>5660,-3929.00</v>
      </c>
      <c r="ET106" s="64" t="str">
        <f t="shared" ca="1" si="486"/>
        <v>5660,35429.07</v>
      </c>
      <c r="EU106" s="67">
        <v>561.89</v>
      </c>
      <c r="EV106" s="67" t="s">
        <v>867</v>
      </c>
      <c r="EW106" s="67">
        <v>483.25</v>
      </c>
      <c r="EX106" s="67" t="s">
        <v>868</v>
      </c>
      <c r="EY106" s="67">
        <v>5632.5</v>
      </c>
      <c r="EZ106" s="67" t="s">
        <v>869</v>
      </c>
      <c r="FA106" s="67">
        <v>19848</v>
      </c>
      <c r="FB106" s="67" t="s">
        <v>870</v>
      </c>
      <c r="FC106" s="67" t="s">
        <v>871</v>
      </c>
      <c r="FD106" s="67" t="s">
        <v>872</v>
      </c>
      <c r="FE106" s="68" t="s">
        <v>873</v>
      </c>
      <c r="FF106" s="68" t="s">
        <v>874</v>
      </c>
    </row>
    <row r="107" spans="1:162" s="63" customFormat="1" ht="12" customHeight="1" thickBot="1" x14ac:dyDescent="0.25">
      <c r="A107" s="2">
        <f t="shared" si="502"/>
        <v>5650</v>
      </c>
      <c r="B107" s="3">
        <f t="shared" si="447"/>
        <v>3872</v>
      </c>
      <c r="C107" s="3">
        <f t="shared" si="448"/>
        <v>3618</v>
      </c>
      <c r="D107" s="3">
        <f t="shared" si="449"/>
        <v>1483</v>
      </c>
      <c r="E107" s="3">
        <f t="shared" si="513"/>
        <v>8973</v>
      </c>
      <c r="F107" s="4">
        <f t="shared" si="516"/>
        <v>5674.2110431638621</v>
      </c>
      <c r="G107" s="4">
        <f t="shared" si="514"/>
        <v>563.71378833191977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20"/>
      <c r="AM107" s="20">
        <v>-4401</v>
      </c>
      <c r="AN107" s="20">
        <v>-1280</v>
      </c>
      <c r="AO107" s="20">
        <v>5650</v>
      </c>
      <c r="AP107" s="20">
        <v>87576</v>
      </c>
      <c r="AQ107" s="20">
        <v>-9235</v>
      </c>
      <c r="AR107" s="20"/>
      <c r="AS107" s="54">
        <f>IF(RTD("tos.rtd",,AS$83,"."&amp;$B$82&amp;$AS$82&amp;"C"&amp;$A107)="N/A",0,RTD("tos.rtd",,AS$83,"."&amp;$B$82&amp;$AS$82&amp;"C"&amp;$A107))</f>
        <v>1225</v>
      </c>
      <c r="AT107" s="3">
        <f>-IF(RTD("tos.rtd",,AT$83,"."&amp;$B$82&amp;$AS$82&amp;"P"&amp;$A107)="N/A",0,RTD("tos.rtd",,AT$83,"."&amp;$B$82&amp;$AS$82&amp;"P"&amp;$A107))</f>
        <v>-2647</v>
      </c>
      <c r="AU107" s="54">
        <f>IF(RTD("tos.rtd",,AU$83,"."&amp;$C$82&amp;$AU$82&amp;"C"&amp;$A107)="N/A",0,RTD("tos.rtd",,AU$83,"."&amp;$C$82&amp;$AU$82&amp;"C"&amp;$A107))</f>
        <v>2044</v>
      </c>
      <c r="AV107" s="3">
        <f>-IF(RTD("tos.rtd",,AV$83,"."&amp;$C$82&amp;$AU$82&amp;"P"&amp;$A107)="N/A",0,RTD("tos.rtd",,AV$83,"."&amp;$C$82&amp;$AU$82&amp;"P"&amp;$A107))</f>
        <v>-1574</v>
      </c>
      <c r="AW107" s="54">
        <f>IF(RTD("tos.rtd",,AW$83,"."&amp;$D$82&amp;$AW$82&amp;"C"&amp;$A107)="N/A",0,RTD("tos.rtd",,AW$83,"."&amp;$D$82&amp;$AW$82&amp;"C"&amp;$A107))</f>
        <v>737</v>
      </c>
      <c r="AX107" s="3">
        <f>-IF(RTD("tos.rtd",,AX$83,"."&amp;$D$82&amp;$AW$82&amp;"P"&amp;$A107)="N/A",0,RTD("tos.rtd",,AX$83,"."&amp;$D$82&amp;$AW$82&amp;"P"&amp;$A107))</f>
        <v>-746</v>
      </c>
      <c r="AY107" s="79">
        <f t="shared" si="515"/>
        <v>-961</v>
      </c>
      <c r="AZ107" s="8">
        <f t="shared" si="451"/>
        <v>5650</v>
      </c>
      <c r="BA107" s="54">
        <f>IF(RTD("tos.rtd",,BA$83,"."&amp;$B$82&amp;$AS$82&amp;"C"&amp;$A107)="N/A",0,RTD("tos.rtd",,BA$83,"."&amp;$B$82&amp;$AS$82&amp;"C"&amp;$A107))</f>
        <v>87576</v>
      </c>
      <c r="BB107" s="3">
        <f>-IF(RTD("tos.rtd",,BB$83,"."&amp;$B$82&amp;$AS$82&amp;"P"&amp;$A107)="N/A",0,RTD("tos.rtd",,BB$83,"."&amp;$B$82&amp;$AS$82&amp;"P"&amp;$A107))</f>
        <v>-9235</v>
      </c>
      <c r="BC107" s="54">
        <f>IF(RTD("tos.rtd",,BC$83,"."&amp;$C$82&amp;$AU$82&amp;"C"&amp;$A107)="N/A",0,RTD("tos.rtd",,BC$83,"."&amp;$C$82&amp;$AU$82&amp;"C"&amp;$A107))</f>
        <v>3410</v>
      </c>
      <c r="BD107" s="3">
        <f>-IF(RTD("tos.rtd",,BD$83,"."&amp;$C$82&amp;$AU$82&amp;"P"&amp;$A107)="N/A",0,RTD("tos.rtd",,BD$83,"."&amp;$C$82&amp;$AU$82&amp;"P"&amp;$A107))</f>
        <v>-1061</v>
      </c>
      <c r="BE107" s="54">
        <f>IF(RTD("tos.rtd",,BE$83,"."&amp;$D$82&amp;$AW$82&amp;"C"&amp;$A107)="N/A",0,RTD("tos.rtd",,BE$83,"."&amp;$D$82&amp;$AW$82&amp;"C"&amp;$A107))</f>
        <v>128</v>
      </c>
      <c r="BF107" s="3">
        <f>-IF(RTD("tos.rtd",,BF$83,"."&amp;$D$82&amp;$AW$82&amp;"P"&amp;$A107)="N/A",0,RTD("tos.rtd",,BF$83,"."&amp;$D$82&amp;$AW$82&amp;"P"&amp;$A107))</f>
        <v>-67</v>
      </c>
      <c r="BG107" s="3">
        <f ca="1">+Hoja2!Y108</f>
        <v>5294</v>
      </c>
      <c r="BH107" s="55">
        <f t="shared" ca="1" si="489"/>
        <v>86045</v>
      </c>
      <c r="BI107" s="32" t="str">
        <f t="shared" ca="1" si="507"/>
        <v/>
      </c>
      <c r="BJ107" s="3">
        <f ca="1">IF($BP$1=1,DX107,IF(RTD("tos.rtd",,BJ$83,"."&amp;$B$82&amp;$AS$82&amp;"C"&amp;$A107)="N/A",0,RTD("tos.rtd",,BJ$83,"."&amp;$B$82&amp;$AS$82&amp;"C"&amp;$A107)))</f>
        <v>3.1477188529619492E-3</v>
      </c>
      <c r="BK107" s="3">
        <f ca="1">IF($BP$1=1,DY107,-IF(RTD("tos.rtd",,BK$83,"."&amp;$B$82&amp;$AS$82&amp;"P"&amp;$A107)="N/A",0,RTD("tos.rtd",,BK$83,"."&amp;$B$82&amp;$AS$82&amp;"P"&amp;$A107)))</f>
        <v>-5.5762503954061835E-4</v>
      </c>
      <c r="BL107" s="3">
        <f ca="1">IF($BP$1=1,DZ107,IF(RTD("tos.rtd",,BL$83,"."&amp;$C$82&amp;$AU$82&amp;"C"&amp;$A107)="N/A",0,RTD("tos.rtd",,BL$83,"."&amp;$C$82&amp;$AU$82&amp;"C"&amp;$A107)))</f>
        <v>2.7256332722266972E-3</v>
      </c>
      <c r="BM107" s="3">
        <f ca="1">IF($BP$1=1,EA107,-IF(RTD("tos.rtd",,BM$83,"."&amp;$C$82&amp;$AU$82&amp;"P"&amp;$A107)="N/A",0,RTD("tos.rtd",,BM$83,"."&amp;$C$82&amp;$AU$82&amp;"P"&amp;$A107)))</f>
        <v>-2.6129300493309116E-3</v>
      </c>
      <c r="BN107" s="3">
        <f ca="1">IF($BP$1=1,EB107,IF(RTD("tos.rtd",,BN$83,"."&amp;$D$82&amp;$AW$82&amp;"C"&amp;$A107)="N/A",0,RTD("tos.rtd",,BN$83,"."&amp;$D$82&amp;$AW$82&amp;"C"&amp;$A107)))</f>
        <v>3.0813939536294506E-3</v>
      </c>
      <c r="BO107" s="3">
        <f ca="1">IF($BP$1=1,EC107,-IF(RTD("tos.rtd",,BO$83,"."&amp;$D$82&amp;$AW$82&amp;"P"&amp;$A107)="N/A",0,RTD("tos.rtd",,BO$83,"."&amp;$D$82&amp;$AW$82&amp;"P"&amp;$A107)))</f>
        <v>-2.8913156137534788E-3</v>
      </c>
      <c r="BQ107" s="3">
        <f t="shared" ca="1" si="452"/>
        <v>551812.33626796678</v>
      </c>
      <c r="BR107" s="3" t="str">
        <f t="shared" ca="1" si="490"/>
        <v/>
      </c>
      <c r="BS107" s="3">
        <f t="shared" ca="1" si="453"/>
        <v>338156.68338206573</v>
      </c>
      <c r="BT107" s="3" t="str">
        <f t="shared" ca="1" si="490"/>
        <v/>
      </c>
      <c r="BU107" s="3">
        <f t="shared" ca="1" si="454"/>
        <v>26447.490923530131</v>
      </c>
      <c r="BV107" s="3" t="str">
        <f t="shared" ca="1" si="490"/>
        <v/>
      </c>
      <c r="BX107" s="3">
        <f t="shared" ca="1" si="455"/>
        <v>62722006.985756777</v>
      </c>
      <c r="BY107" s="3" t="str">
        <f t="shared" ca="1" si="504"/>
        <v/>
      </c>
      <c r="BZ107" s="3">
        <f t="shared" ca="1" si="456"/>
        <v>1512221.7950922055</v>
      </c>
      <c r="CA107" s="3" t="str">
        <f t="shared" ca="1" si="504"/>
        <v/>
      </c>
      <c r="CB107" s="3">
        <f t="shared" ca="1" si="457"/>
        <v>46534.670045306877</v>
      </c>
      <c r="CC107" s="3" t="str">
        <f t="shared" ca="1" si="504"/>
        <v/>
      </c>
      <c r="CD107" s="3">
        <f>IF(RTD("tos.rtd",,CD$83,"."&amp;$B$82&amp;$AS$82&amp;"C"&amp;$A107)="N/A",0,RTD("tos.rtd",,CD$83,"."&amp;$B$82&amp;$AS$82&amp;"C"&amp;$A107))</f>
        <v>0</v>
      </c>
      <c r="CE107" s="3">
        <f>-IF(RTD("tos.rtd",,CE$83,"."&amp;$B$82&amp;$AS$82&amp;"P"&amp;$A107)="N/A",0,RTD("tos.rtd",,CE$83,"."&amp;$B$82&amp;$AS$82&amp;"P"&amp;$A107))</f>
        <v>1</v>
      </c>
      <c r="CF107" s="3">
        <f>IF(RTD("tos.rtd",,CF$83,"."&amp;$C$82&amp;$AU$82&amp;"C"&amp;$A107)="N/A",0,RTD("tos.rtd",,CF$83,"."&amp;$C$82&amp;$AU$82&amp;"C"&amp;$A107))</f>
        <v>0.37</v>
      </c>
      <c r="CG107" s="3">
        <f>-IF(RTD("tos.rtd",,CG$83,"."&amp;$C$82&amp;$AU$82&amp;"P"&amp;$A107)="N/A",0,RTD("tos.rtd",,CG$83,"."&amp;$C$82&amp;$AU$82&amp;"P"&amp;$A107))</f>
        <v>0.63</v>
      </c>
      <c r="CH107" s="3">
        <f>IF(RTD("tos.rtd",,CH$83,"."&amp;$D$82&amp;$AW$82&amp;"C"&amp;$A107)="N/A",0,RTD("tos.rtd",,CH$83,"."&amp;$D$82&amp;$AW$82&amp;"C"&amp;$A107))</f>
        <v>0.43</v>
      </c>
      <c r="CI107" s="3">
        <f>-IF(RTD("tos.rtd",,CI$83,"."&amp;$D$82&amp;$AW$82&amp;"P"&amp;$A107)="N/A",0,RTD("tos.rtd",,CI$83,"."&amp;$D$82&amp;$AW$82&amp;"P"&amp;$A107))</f>
        <v>0.56000000000000005</v>
      </c>
      <c r="CK107" s="3">
        <f t="shared" si="491"/>
        <v>-264700</v>
      </c>
      <c r="CL107" s="3"/>
      <c r="CM107" s="3">
        <f t="shared" si="492"/>
        <v>-23534</v>
      </c>
      <c r="CN107" s="3"/>
      <c r="CO107" s="3">
        <f t="shared" si="493"/>
        <v>-10085.000000000011</v>
      </c>
      <c r="CP107" s="3">
        <f t="shared" si="458"/>
        <v>-298319</v>
      </c>
      <c r="CQ107" s="3">
        <f t="shared" si="459"/>
        <v>78341</v>
      </c>
      <c r="CR107" s="3"/>
      <c r="CS107" s="3">
        <f t="shared" si="460"/>
        <v>2349</v>
      </c>
      <c r="CT107" s="3"/>
      <c r="CU107" s="3">
        <f t="shared" si="461"/>
        <v>61</v>
      </c>
      <c r="CV107" s="3"/>
      <c r="CW107" s="3">
        <f t="shared" ca="1" si="462"/>
        <v>916416.5105735627</v>
      </c>
      <c r="CY107" s="3">
        <f t="shared" ca="1" si="463"/>
        <v>64280763.450894289</v>
      </c>
      <c r="CZ107" s="70" t="str">
        <f t="shared" ca="1" si="505"/>
        <v/>
      </c>
      <c r="DA107" s="3">
        <f>IF(RTD("tos.rtd",,DA$83,"."&amp;$B$82&amp;$AS$82&amp;"C"&amp;$A107)="N/A",0,RTD("tos.rtd",,DA$83,"."&amp;$B$82&amp;$AS$82&amp;"C"&amp;$A107))</f>
        <v>0.05</v>
      </c>
      <c r="DB107" s="3">
        <f>IF(RTD("tos.rtd",,DB$83,"."&amp;$B$82&amp;$AS$82&amp;"P"&amp;$A107)="N/A",0,RTD("tos.rtd",,DB$83,"."&amp;$B$82&amp;$AS$82&amp;"P"&amp;$A107))</f>
        <v>35</v>
      </c>
      <c r="DC107" s="3">
        <f>IF(RTD("tos.rtd",,DC$83,"."&amp;$B$82&amp;$AS$82&amp;"C"&amp;$A107)="N/A",0,RTD("tos.rtd",,DC$83,"."&amp;$B$82&amp;$AS$82&amp;"C"&amp;$A107))</f>
        <v>0.05</v>
      </c>
      <c r="DD107" s="3">
        <f>IF(RTD("tos.rtd",,DD$83,"."&amp;$B$82&amp;$AS$82&amp;"P"&amp;$A107)="N/A",0,RTD("tos.rtd",,DD$83,"."&amp;$B$82&amp;$AS$82&amp;"P"&amp;$A107))</f>
        <v>45.7</v>
      </c>
      <c r="DE107" s="3">
        <f>IF(RTD("tos.rtd",,DE$83,"."&amp;$B$82&amp;$AS$82&amp;"C"&amp;$A107)="N/A",0,RTD("tos.rtd",,DE$83,"."&amp;$B$82&amp;$AS$82&amp;"C"&amp;$A107))</f>
        <v>0</v>
      </c>
      <c r="DF107" s="3">
        <f>IF(RTD("tos.rtd",,DF$83,"."&amp;$B$82&amp;$AS$82&amp;"P"&amp;$A107)="N/A",0,RTD("tos.rtd",,DF$83,"."&amp;$B$82&amp;$AS$82&amp;"P"&amp;$A107))</f>
        <v>39.9</v>
      </c>
      <c r="DG107" s="86">
        <f t="shared" si="495"/>
        <v>49.25</v>
      </c>
      <c r="DH107" s="3">
        <f t="shared" si="464"/>
        <v>0</v>
      </c>
      <c r="DI107" s="3">
        <f t="shared" si="465"/>
        <v>0</v>
      </c>
      <c r="DJ107" s="3">
        <f t="shared" si="466"/>
        <v>0</v>
      </c>
      <c r="DK107" s="3">
        <f t="shared" si="467"/>
        <v>0</v>
      </c>
      <c r="DL107" s="3">
        <f t="shared" si="468"/>
        <v>0</v>
      </c>
      <c r="DM107" s="3">
        <f t="shared" si="469"/>
        <v>0</v>
      </c>
      <c r="DN107" s="64" t="str">
        <f t="shared" si="470"/>
        <v>UNKNOWN</v>
      </c>
      <c r="DO107" s="64" t="str">
        <f t="shared" si="471"/>
        <v>UNKNOWN</v>
      </c>
      <c r="DP107" s="3">
        <f t="shared" si="472"/>
        <v>0</v>
      </c>
      <c r="DQ107" s="3">
        <f t="shared" si="473"/>
        <v>0</v>
      </c>
      <c r="DR107" s="3">
        <f t="shared" ca="1" si="474"/>
        <v>0</v>
      </c>
      <c r="DS107" s="3">
        <f t="shared" si="475"/>
        <v>0</v>
      </c>
      <c r="DT107" s="3">
        <f t="shared" si="496"/>
        <v>0</v>
      </c>
      <c r="DU107" s="3">
        <f t="shared" si="497"/>
        <v>0</v>
      </c>
      <c r="DV107" s="3">
        <f t="shared" si="498"/>
        <v>-4401</v>
      </c>
      <c r="DW107" s="3">
        <f t="shared" si="499"/>
        <v>-1280</v>
      </c>
      <c r="DX107" s="3">
        <f t="shared" ca="1" si="506"/>
        <v>3.1477188529619492E-3</v>
      </c>
      <c r="DY107" s="3">
        <f t="shared" ca="1" si="476"/>
        <v>-5.5762503954061835E-4</v>
      </c>
      <c r="DZ107" s="3">
        <f t="shared" ca="1" si="500"/>
        <v>2.7256332722266972E-3</v>
      </c>
      <c r="EA107" s="3">
        <f t="shared" ca="1" si="501"/>
        <v>-2.6129300493309116E-3</v>
      </c>
      <c r="EB107" s="3">
        <f t="shared" ca="1" si="477"/>
        <v>3.0813939536294506E-3</v>
      </c>
      <c r="EC107" s="3">
        <f t="shared" ca="1" si="478"/>
        <v>-2.8913156137534788E-3</v>
      </c>
      <c r="EE107" s="59">
        <f t="shared" si="479"/>
        <v>0.39100000000000001</v>
      </c>
      <c r="EF107" s="59">
        <f t="shared" si="480"/>
        <v>0.25</v>
      </c>
      <c r="EG107" s="59">
        <f t="shared" si="481"/>
        <v>0.2316</v>
      </c>
      <c r="EH107" s="59">
        <f t="shared" si="482"/>
        <v>0.24279999999999999</v>
      </c>
      <c r="EI107" s="59">
        <f t="shared" si="483"/>
        <v>0.20119999999999999</v>
      </c>
      <c r="EJ107" s="59">
        <f t="shared" si="484"/>
        <v>0.21659999999999999</v>
      </c>
      <c r="EL107" s="3" t="str">
        <f>RTD("tos.rtd",,EL$83,"."&amp;$B$82&amp;$AS$82&amp;"C"&amp;$A107)</f>
        <v>39.10%</v>
      </c>
      <c r="EM107" s="3" t="str">
        <f>RTD("tos.rtd",,EM$83,"."&amp;$B$82&amp;$AS$82&amp;"P"&amp;$A107)</f>
        <v>--</v>
      </c>
      <c r="EN107" s="3" t="str">
        <f>RTD("tos.rtd",,EN$83,"."&amp;$C$82&amp;$AU$82&amp;"C"&amp;$A107)</f>
        <v>23.16%</v>
      </c>
      <c r="EO107" s="3" t="str">
        <f>RTD("tos.rtd",,EO$83,"."&amp;$C$82&amp;$AU$82&amp;"P"&amp;$A107)</f>
        <v>24.28%</v>
      </c>
      <c r="EP107" s="3" t="str">
        <f>RTD("tos.rtd",,EP$83,"."&amp;$D$82&amp;$AW$82&amp;"C"&amp;$A107)</f>
        <v>20.12%</v>
      </c>
      <c r="EQ107" s="3" t="str">
        <f>RTD("tos.rtd",,EQ$83,"."&amp;$D$82&amp;$AW$82&amp;"P"&amp;$A107)</f>
        <v>21.66%</v>
      </c>
      <c r="ES107" s="63" t="str">
        <f t="shared" si="485"/>
        <v>5650,-5681.00</v>
      </c>
      <c r="ET107" s="64" t="str">
        <f t="shared" ca="1" si="486"/>
        <v>5650,64280.76</v>
      </c>
      <c r="EU107" s="67">
        <v>561.85</v>
      </c>
      <c r="EV107" s="67" t="s">
        <v>875</v>
      </c>
      <c r="EW107" s="67">
        <v>483.2</v>
      </c>
      <c r="EX107" s="67" t="s">
        <v>876</v>
      </c>
      <c r="EY107" s="67">
        <v>5631.75</v>
      </c>
      <c r="EZ107" s="67" t="s">
        <v>877</v>
      </c>
      <c r="FA107" s="67">
        <v>19846.5</v>
      </c>
      <c r="FB107" s="67" t="s">
        <v>878</v>
      </c>
      <c r="FC107" s="67" t="s">
        <v>879</v>
      </c>
      <c r="FD107" s="67" t="s">
        <v>880</v>
      </c>
      <c r="FE107" s="68" t="s">
        <v>881</v>
      </c>
      <c r="FF107" s="68" t="s">
        <v>882</v>
      </c>
    </row>
    <row r="108" spans="1:162" s="63" customFormat="1" ht="12" customHeight="1" thickBot="1" x14ac:dyDescent="0.25">
      <c r="A108" s="2">
        <f t="shared" si="502"/>
        <v>5640</v>
      </c>
      <c r="B108" s="10">
        <f t="shared" si="447"/>
        <v>1468</v>
      </c>
      <c r="C108" s="10">
        <f t="shared" si="448"/>
        <v>1401</v>
      </c>
      <c r="D108" s="10">
        <f t="shared" si="449"/>
        <v>812</v>
      </c>
      <c r="E108" s="10">
        <f t="shared" si="513"/>
        <v>3681</v>
      </c>
      <c r="F108" s="11">
        <f t="shared" si="516"/>
        <v>5664.1681917600326</v>
      </c>
      <c r="G108" s="11">
        <f t="shared" si="514"/>
        <v>562.7160648127483</v>
      </c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>
        <v>331</v>
      </c>
      <c r="AN108" s="10">
        <v>789</v>
      </c>
      <c r="AO108" s="10">
        <v>5640</v>
      </c>
      <c r="AP108" s="10">
        <v>88942</v>
      </c>
      <c r="AQ108" s="10">
        <v>-7680</v>
      </c>
      <c r="AR108" s="10"/>
      <c r="AS108" s="54">
        <f>IF(RTD("tos.rtd",,AS$83,"."&amp;$B$82&amp;$AS$82&amp;"C"&amp;$A108)="N/A",0,RTD("tos.rtd",,AS$83,"."&amp;$B$82&amp;$AS$82&amp;"C"&amp;$A108))</f>
        <v>310</v>
      </c>
      <c r="AT108" s="3">
        <f>-IF(RTD("tos.rtd",,AT$83,"."&amp;$B$82&amp;$AS$82&amp;"P"&amp;$A108)="N/A",0,RTD("tos.rtd",,AT$83,"."&amp;$B$82&amp;$AS$82&amp;"P"&amp;$A108))</f>
        <v>-1158</v>
      </c>
      <c r="AU108" s="54">
        <f>IF(RTD("tos.rtd",,AU$83,"."&amp;$C$82&amp;$AU$82&amp;"C"&amp;$A108)="N/A",0,RTD("tos.rtd",,AU$83,"."&amp;$C$82&amp;$AU$82&amp;"C"&amp;$A108))</f>
        <v>1034</v>
      </c>
      <c r="AV108" s="3">
        <f>-IF(RTD("tos.rtd",,AV$83,"."&amp;$C$82&amp;$AU$82&amp;"P"&amp;$A108)="N/A",0,RTD("tos.rtd",,AV$83,"."&amp;$C$82&amp;$AU$82&amp;"P"&amp;$A108))</f>
        <v>-367</v>
      </c>
      <c r="AW108" s="54">
        <f>IF(RTD("tos.rtd",,AW$83,"."&amp;$D$82&amp;$AW$82&amp;"C"&amp;$A108)="N/A",0,RTD("tos.rtd",,AW$83,"."&amp;$D$82&amp;$AW$82&amp;"C"&amp;$A108))</f>
        <v>248</v>
      </c>
      <c r="AX108" s="3">
        <f>-IF(RTD("tos.rtd",,AX$83,"."&amp;$D$82&amp;$AW$82&amp;"P"&amp;$A108)="N/A",0,RTD("tos.rtd",,AX$83,"."&amp;$D$82&amp;$AW$82&amp;"P"&amp;$A108))</f>
        <v>-564</v>
      </c>
      <c r="AY108" s="80">
        <f t="shared" si="515"/>
        <v>-497</v>
      </c>
      <c r="AZ108" s="8">
        <f t="shared" si="451"/>
        <v>5640</v>
      </c>
      <c r="BA108" s="54">
        <f>IF(RTD("tos.rtd",,BA$83,"."&amp;$B$82&amp;$AS$82&amp;"C"&amp;$A108)="N/A",0,RTD("tos.rtd",,BA$83,"."&amp;$B$82&amp;$AS$82&amp;"C"&amp;$A108))</f>
        <v>88942</v>
      </c>
      <c r="BB108" s="3">
        <f>-IF(RTD("tos.rtd",,BB$83,"."&amp;$B$82&amp;$AS$82&amp;"P"&amp;$A108)="N/A",0,RTD("tos.rtd",,BB$83,"."&amp;$B$82&amp;$AS$82&amp;"P"&amp;$A108))</f>
        <v>-7680</v>
      </c>
      <c r="BC108" s="54">
        <f>IF(RTD("tos.rtd",,BC$83,"."&amp;$C$82&amp;$AU$82&amp;"C"&amp;$A108)="N/A",0,RTD("tos.rtd",,BC$83,"."&amp;$C$82&amp;$AU$82&amp;"C"&amp;$A108))</f>
        <v>360</v>
      </c>
      <c r="BD108" s="3">
        <f>-IF(RTD("tos.rtd",,BD$83,"."&amp;$C$82&amp;$AU$82&amp;"P"&amp;$A108)="N/A",0,RTD("tos.rtd",,BD$83,"."&amp;$C$82&amp;$AU$82&amp;"P"&amp;$A108))</f>
        <v>-252</v>
      </c>
      <c r="BE108" s="54">
        <f>IF(RTD("tos.rtd",,BE$83,"."&amp;$D$82&amp;$AW$82&amp;"C"&amp;$A108)="N/A",0,RTD("tos.rtd",,BE$83,"."&amp;$D$82&amp;$AW$82&amp;"C"&amp;$A108))</f>
        <v>88</v>
      </c>
      <c r="BF108" s="3">
        <f>-IF(RTD("tos.rtd",,BF$83,"."&amp;$D$82&amp;$AW$82&amp;"P"&amp;$A108)="N/A",0,RTD("tos.rtd",,BF$83,"."&amp;$D$82&amp;$AW$82&amp;"P"&amp;$A108))</f>
        <v>-69</v>
      </c>
      <c r="BG108" s="3">
        <f ca="1">+Hoja2!Y109</f>
        <v>196</v>
      </c>
      <c r="BH108" s="53">
        <f t="shared" ca="1" si="489"/>
        <v>81585</v>
      </c>
      <c r="BI108" s="32" t="str">
        <f t="shared" ca="1" si="507"/>
        <v/>
      </c>
      <c r="BJ108" s="3">
        <f ca="1">IF($BP$1=1,DX108,IF(RTD("tos.rtd",,BJ$83,"."&amp;$B$82&amp;$AS$82&amp;"C"&amp;$A108)="N/A",0,RTD("tos.rtd",,BJ$83,"."&amp;$B$82&amp;$AS$82&amp;"C"&amp;$A108)))</f>
        <v>3.8658415221239075E-3</v>
      </c>
      <c r="BK108" s="3">
        <f ca="1">IF($BP$1=1,DY108,-IF(RTD("tos.rtd",,BK$83,"."&amp;$B$82&amp;$AS$82&amp;"P"&amp;$A108)="N/A",0,RTD("tos.rtd",,BK$83,"."&amp;$B$82&amp;$AS$82&amp;"P"&amp;$A108)))</f>
        <v>-2.12982699621648E-3</v>
      </c>
      <c r="BL108" s="3">
        <f ca="1">IF($BP$1=1,DZ108,IF(RTD("tos.rtd",,BL$83,"."&amp;$C$82&amp;$AU$82&amp;"C"&amp;$A108)="N/A",0,RTD("tos.rtd",,BL$83,"."&amp;$C$82&amp;$AU$82&amp;"C"&amp;$A108)))</f>
        <v>2.7572662372627125E-3</v>
      </c>
      <c r="BM108" s="3">
        <f ca="1">IF($BP$1=1,EA108,-IF(RTD("tos.rtd",,BM$83,"."&amp;$C$82&amp;$AU$82&amp;"P"&amp;$A108)="N/A",0,RTD("tos.rtd",,BM$83,"."&amp;$C$82&amp;$AU$82&amp;"P"&amp;$A108)))</f>
        <v>-2.6472374049305823E-3</v>
      </c>
      <c r="BN108" s="3">
        <f ca="1">IF($BP$1=1,EB108,IF(RTD("tos.rtd",,BN$83,"."&amp;$D$82&amp;$AW$82&amp;"C"&amp;$A108)="N/A",0,RTD("tos.rtd",,BN$83,"."&amp;$D$82&amp;$AW$82&amp;"C"&amp;$A108)))</f>
        <v>3.1381540799634822E-3</v>
      </c>
      <c r="BO108" s="3">
        <f ca="1">IF($BP$1=1,EC108,-IF(RTD("tos.rtd",,BO$83,"."&amp;$D$82&amp;$AW$82&amp;"P"&amp;$A108)="N/A",0,RTD("tos.rtd",,BO$83,"."&amp;$D$82&amp;$AW$82&amp;"P"&amp;$A108)))</f>
        <v>-2.9360096650918512E-3</v>
      </c>
      <c r="BQ108" s="3">
        <f t="shared" ca="1" si="452"/>
        <v>-293983.88427346078</v>
      </c>
      <c r="BR108" s="3" t="str">
        <f t="shared" ca="1" si="490"/>
        <v>Cruce -</v>
      </c>
      <c r="BS108" s="3">
        <f t="shared" ca="1" si="453"/>
        <v>435778.41347873228</v>
      </c>
      <c r="BT108" s="3" t="str">
        <f t="shared" ca="1" si="490"/>
        <v/>
      </c>
      <c r="BU108" s="3">
        <f t="shared" ca="1" si="454"/>
        <v>-203492.61449805053</v>
      </c>
      <c r="BV108" s="3" t="str">
        <f t="shared" ca="1" si="490"/>
        <v>Cruce -</v>
      </c>
      <c r="BX108" s="3">
        <f t="shared" ca="1" si="455"/>
        <v>75929684.055453375</v>
      </c>
      <c r="BY108" s="3" t="str">
        <f t="shared" ca="1" si="504"/>
        <v/>
      </c>
      <c r="BZ108" s="3">
        <f t="shared" ca="1" si="456"/>
        <v>75473.708464962139</v>
      </c>
      <c r="CA108" s="3" t="str">
        <f t="shared" ca="1" si="504"/>
        <v/>
      </c>
      <c r="CB108" s="3">
        <f t="shared" ca="1" si="457"/>
        <v>17058.721897340038</v>
      </c>
      <c r="CC108" s="3" t="str">
        <f t="shared" ca="1" si="504"/>
        <v/>
      </c>
      <c r="CD108" s="3">
        <f>IF(RTD("tos.rtd",,CD$83,"."&amp;$B$82&amp;$AS$82&amp;"C"&amp;$A108)="N/A",0,RTD("tos.rtd",,CD$83,"."&amp;$B$82&amp;$AS$82&amp;"C"&amp;$A108))</f>
        <v>0.01</v>
      </c>
      <c r="CE108" s="3">
        <f>-IF(RTD("tos.rtd",,CE$83,"."&amp;$B$82&amp;$AS$82&amp;"P"&amp;$A108)="N/A",0,RTD("tos.rtd",,CE$83,"."&amp;$B$82&amp;$AS$82&amp;"P"&amp;$A108))</f>
        <v>1</v>
      </c>
      <c r="CF108" s="3">
        <f>IF(RTD("tos.rtd",,CF$83,"."&amp;$C$82&amp;$AU$82&amp;"C"&amp;$A108)="N/A",0,RTD("tos.rtd",,CF$83,"."&amp;$C$82&amp;$AU$82&amp;"C"&amp;$A108))</f>
        <v>0.4</v>
      </c>
      <c r="CG108" s="3">
        <f>-IF(RTD("tos.rtd",,CG$83,"."&amp;$C$82&amp;$AU$82&amp;"P"&amp;$A108)="N/A",0,RTD("tos.rtd",,CG$83,"."&amp;$C$82&amp;$AU$82&amp;"P"&amp;$A108))</f>
        <v>0.59</v>
      </c>
      <c r="CH108" s="3">
        <f>IF(RTD("tos.rtd",,CH$83,"."&amp;$D$82&amp;$AW$82&amp;"C"&amp;$A108)="N/A",0,RTD("tos.rtd",,CH$83,"."&amp;$D$82&amp;$AW$82&amp;"C"&amp;$A108))</f>
        <v>0.45</v>
      </c>
      <c r="CI108" s="3">
        <f>-IF(RTD("tos.rtd",,CI$83,"."&amp;$D$82&amp;$AW$82&amp;"P"&amp;$A108)="N/A",0,RTD("tos.rtd",,CI$83,"."&amp;$D$82&amp;$AW$82&amp;"P"&amp;$A108))</f>
        <v>0.54</v>
      </c>
      <c r="CK108" s="3">
        <f t="shared" si="491"/>
        <v>-115490</v>
      </c>
      <c r="CL108" s="3"/>
      <c r="CM108" s="3">
        <f t="shared" si="492"/>
        <v>19707</v>
      </c>
      <c r="CN108" s="3"/>
      <c r="CO108" s="3">
        <f t="shared" si="493"/>
        <v>-19296</v>
      </c>
      <c r="CP108" s="3">
        <f t="shared" si="458"/>
        <v>-115079</v>
      </c>
      <c r="CQ108" s="3">
        <f t="shared" si="459"/>
        <v>81262</v>
      </c>
      <c r="CR108" s="3"/>
      <c r="CS108" s="3">
        <f t="shared" si="460"/>
        <v>108</v>
      </c>
      <c r="CT108" s="3"/>
      <c r="CU108" s="3">
        <f t="shared" si="461"/>
        <v>19</v>
      </c>
      <c r="CV108" s="3"/>
      <c r="CW108" s="3">
        <f t="shared" ca="1" si="462"/>
        <v>-61698.085292779026</v>
      </c>
      <c r="CY108" s="3">
        <f t="shared" ca="1" si="463"/>
        <v>76022216.485815674</v>
      </c>
      <c r="CZ108" s="70" t="str">
        <f t="shared" ca="1" si="505"/>
        <v/>
      </c>
      <c r="DA108" s="3">
        <f>IF(RTD("tos.rtd",,DA$83,"."&amp;$B$82&amp;$AS$82&amp;"C"&amp;$A108)="N/A",0,RTD("tos.rtd",,DA$83,"."&amp;$B$82&amp;$AS$82&amp;"C"&amp;$A108))</f>
        <v>0.05</v>
      </c>
      <c r="DB108" s="3">
        <f>IF(RTD("tos.rtd",,DB$83,"."&amp;$B$82&amp;$AS$82&amp;"P"&amp;$A108)="N/A",0,RTD("tos.rtd",,DB$83,"."&amp;$B$82&amp;$AS$82&amp;"P"&amp;$A108))</f>
        <v>31.88</v>
      </c>
      <c r="DC108" s="3">
        <f>IF(RTD("tos.rtd",,DC$83,"."&amp;$B$82&amp;$AS$82&amp;"C"&amp;$A108)="N/A",0,RTD("tos.rtd",,DC$83,"."&amp;$B$82&amp;$AS$82&amp;"C"&amp;$A108))</f>
        <v>0.05</v>
      </c>
      <c r="DD108" s="3">
        <f>IF(RTD("tos.rtd",,DD$83,"."&amp;$B$82&amp;$AS$82&amp;"P"&amp;$A108)="N/A",0,RTD("tos.rtd",,DD$83,"."&amp;$B$82&amp;$AS$82&amp;"P"&amp;$A108))</f>
        <v>33.200000000000003</v>
      </c>
      <c r="DE108" s="3">
        <f>IF(RTD("tos.rtd",,DE$83,"."&amp;$B$82&amp;$AS$82&amp;"C"&amp;$A108)="N/A",0,RTD("tos.rtd",,DE$83,"."&amp;$B$82&amp;$AS$82&amp;"C"&amp;$A108))</f>
        <v>0</v>
      </c>
      <c r="DF108" s="3">
        <f>IF(RTD("tos.rtd",,DF$83,"."&amp;$B$82&amp;$AS$82&amp;"P"&amp;$A108)="N/A",0,RTD("tos.rtd",,DF$83,"."&amp;$B$82&amp;$AS$82&amp;"P"&amp;$A108))</f>
        <v>29.9</v>
      </c>
      <c r="DG108" s="86">
        <f t="shared" si="495"/>
        <v>39.25</v>
      </c>
      <c r="DH108" s="3">
        <f t="shared" si="464"/>
        <v>0</v>
      </c>
      <c r="DI108" s="3">
        <f t="shared" si="465"/>
        <v>0</v>
      </c>
      <c r="DJ108" s="3">
        <f t="shared" si="466"/>
        <v>0</v>
      </c>
      <c r="DK108" s="3">
        <f t="shared" si="467"/>
        <v>0</v>
      </c>
      <c r="DL108" s="3">
        <f t="shared" si="468"/>
        <v>0</v>
      </c>
      <c r="DM108" s="3">
        <f t="shared" si="469"/>
        <v>0</v>
      </c>
      <c r="DN108" s="64" t="str">
        <f t="shared" si="470"/>
        <v>UNKNOWN</v>
      </c>
      <c r="DO108" s="64" t="str">
        <f t="shared" si="471"/>
        <v>UNKNOWN</v>
      </c>
      <c r="DP108" s="3">
        <f t="shared" si="472"/>
        <v>0</v>
      </c>
      <c r="DQ108" s="3">
        <f t="shared" si="473"/>
        <v>0</v>
      </c>
      <c r="DR108" s="3">
        <f t="shared" ca="1" si="474"/>
        <v>0</v>
      </c>
      <c r="DS108" s="3">
        <f t="shared" si="475"/>
        <v>0</v>
      </c>
      <c r="DT108" s="3">
        <f t="shared" si="496"/>
        <v>0</v>
      </c>
      <c r="DU108" s="3">
        <f t="shared" si="497"/>
        <v>0</v>
      </c>
      <c r="DV108" s="3">
        <f t="shared" si="498"/>
        <v>331</v>
      </c>
      <c r="DW108" s="3">
        <f t="shared" si="499"/>
        <v>789</v>
      </c>
      <c r="DX108" s="3">
        <f t="shared" ca="1" si="506"/>
        <v>3.8658415221239075E-3</v>
      </c>
      <c r="DY108" s="3">
        <f t="shared" ca="1" si="476"/>
        <v>-2.12982699621648E-3</v>
      </c>
      <c r="DZ108" s="3">
        <f t="shared" ca="1" si="500"/>
        <v>2.7572662372627125E-3</v>
      </c>
      <c r="EA108" s="3">
        <f t="shared" ca="1" si="501"/>
        <v>-2.6472374049305823E-3</v>
      </c>
      <c r="EB108" s="3">
        <f t="shared" ca="1" si="477"/>
        <v>3.1381540799634822E-3</v>
      </c>
      <c r="EC108" s="3">
        <f t="shared" ca="1" si="478"/>
        <v>-2.9360096650918512E-3</v>
      </c>
      <c r="EE108" s="59">
        <f t="shared" si="479"/>
        <v>0.30880000000000002</v>
      </c>
      <c r="EF108" s="59">
        <f t="shared" si="480"/>
        <v>0.25</v>
      </c>
      <c r="EG108" s="59">
        <f t="shared" si="481"/>
        <v>0.23380000000000001</v>
      </c>
      <c r="EH108" s="59">
        <f t="shared" si="482"/>
        <v>0.2442</v>
      </c>
      <c r="EI108" s="59">
        <f t="shared" si="483"/>
        <v>0.20319999999999999</v>
      </c>
      <c r="EJ108" s="59">
        <f t="shared" si="484"/>
        <v>0.2185</v>
      </c>
      <c r="EL108" s="3" t="str">
        <f>RTD("tos.rtd",,EL$83,"."&amp;$B$82&amp;$AS$82&amp;"C"&amp;$A108)</f>
        <v>30.88%</v>
      </c>
      <c r="EM108" s="3" t="str">
        <f>RTD("tos.rtd",,EM$83,"."&amp;$B$82&amp;$AS$82&amp;"P"&amp;$A108)</f>
        <v>--</v>
      </c>
      <c r="EN108" s="3" t="str">
        <f>RTD("tos.rtd",,EN$83,"."&amp;$C$82&amp;$AU$82&amp;"C"&amp;$A108)</f>
        <v>23.38%</v>
      </c>
      <c r="EO108" s="3" t="str">
        <f>RTD("tos.rtd",,EO$83,"."&amp;$C$82&amp;$AU$82&amp;"P"&amp;$A108)</f>
        <v>24.42%</v>
      </c>
      <c r="EP108" s="3" t="str">
        <f>RTD("tos.rtd",,EP$83,"."&amp;$D$82&amp;$AW$82&amp;"C"&amp;$A108)</f>
        <v>20.32%</v>
      </c>
      <c r="EQ108" s="3" t="str">
        <f>RTD("tos.rtd",,EQ$83,"."&amp;$D$82&amp;$AW$82&amp;"P"&amp;$A108)</f>
        <v>21.85%</v>
      </c>
      <c r="ES108" s="63" t="str">
        <f t="shared" si="485"/>
        <v>5640,1120.00</v>
      </c>
      <c r="ET108" s="64" t="str">
        <f t="shared" ca="1" si="486"/>
        <v>5640,76022.22</v>
      </c>
      <c r="EU108" s="67">
        <v>561.87</v>
      </c>
      <c r="EV108" s="67" t="s">
        <v>883</v>
      </c>
      <c r="EW108" s="67">
        <v>483.22</v>
      </c>
      <c r="EX108" s="67" t="s">
        <v>884</v>
      </c>
      <c r="EY108" s="67">
        <v>5632.25</v>
      </c>
      <c r="EZ108" s="67" t="s">
        <v>885</v>
      </c>
      <c r="FA108" s="67">
        <v>19846.75</v>
      </c>
      <c r="FB108" s="67" t="s">
        <v>886</v>
      </c>
      <c r="FC108" s="67" t="s">
        <v>887</v>
      </c>
      <c r="FD108" s="67" t="s">
        <v>888</v>
      </c>
      <c r="FE108" s="68" t="s">
        <v>889</v>
      </c>
      <c r="FF108" s="68" t="s">
        <v>890</v>
      </c>
    </row>
    <row r="109" spans="1:162" s="63" customFormat="1" ht="12" customHeight="1" thickBot="1" x14ac:dyDescent="0.25">
      <c r="A109" s="2">
        <f t="shared" si="502"/>
        <v>5630</v>
      </c>
      <c r="B109" s="3">
        <f t="shared" si="447"/>
        <v>672</v>
      </c>
      <c r="C109" s="3">
        <f t="shared" si="448"/>
        <v>1285</v>
      </c>
      <c r="D109" s="3">
        <f t="shared" si="449"/>
        <v>1510</v>
      </c>
      <c r="E109" s="3">
        <f t="shared" si="513"/>
        <v>3467</v>
      </c>
      <c r="F109" s="14">
        <f t="shared" si="516"/>
        <v>5654.1253403562023</v>
      </c>
      <c r="G109" s="14">
        <f t="shared" si="514"/>
        <v>561.71834129357671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20"/>
      <c r="AM109" s="20">
        <v>-4586</v>
      </c>
      <c r="AN109" s="20">
        <v>-970</v>
      </c>
      <c r="AO109" s="20">
        <v>5630</v>
      </c>
      <c r="AP109" s="20">
        <v>98700</v>
      </c>
      <c r="AQ109" s="20">
        <v>-23823</v>
      </c>
      <c r="AR109" s="20"/>
      <c r="AS109" s="54">
        <f>IF(RTD("tos.rtd",,AS$83,"."&amp;$B$82&amp;$AS$82&amp;"C"&amp;$A109)="N/A",0,RTD("tos.rtd",,AS$83,"."&amp;$B$82&amp;$AS$82&amp;"C"&amp;$A109))</f>
        <v>167</v>
      </c>
      <c r="AT109" s="3">
        <f>-IF(RTD("tos.rtd",,AT$83,"."&amp;$B$82&amp;$AS$82&amp;"P"&amp;$A109)="N/A",0,RTD("tos.rtd",,AT$83,"."&amp;$B$82&amp;$AS$82&amp;"P"&amp;$A109))</f>
        <v>-505</v>
      </c>
      <c r="AU109" s="54">
        <f>IF(RTD("tos.rtd",,AU$83,"."&amp;$C$82&amp;$AU$82&amp;"C"&amp;$A109)="N/A",0,RTD("tos.rtd",,AU$83,"."&amp;$C$82&amp;$AU$82&amp;"C"&amp;$A109))</f>
        <v>919</v>
      </c>
      <c r="AV109" s="3">
        <f>-IF(RTD("tos.rtd",,AV$83,"."&amp;$C$82&amp;$AU$82&amp;"P"&amp;$A109)="N/A",0,RTD("tos.rtd",,AV$83,"."&amp;$C$82&amp;$AU$82&amp;"P"&amp;$A109))</f>
        <v>-366</v>
      </c>
      <c r="AW109" s="54">
        <f>IF(RTD("tos.rtd",,AW$83,"."&amp;$D$82&amp;$AW$82&amp;"C"&amp;$A109)="N/A",0,RTD("tos.rtd",,AW$83,"."&amp;$D$82&amp;$AW$82&amp;"C"&amp;$A109))</f>
        <v>260</v>
      </c>
      <c r="AX109" s="3">
        <f>-IF(RTD("tos.rtd",,AX$83,"."&amp;$D$82&amp;$AW$82&amp;"P"&amp;$A109)="N/A",0,RTD("tos.rtd",,AX$83,"."&amp;$D$82&amp;$AW$82&amp;"P"&amp;$A109))</f>
        <v>-1250</v>
      </c>
      <c r="AY109" s="79">
        <f t="shared" si="515"/>
        <v>-775</v>
      </c>
      <c r="AZ109" s="8">
        <f t="shared" si="451"/>
        <v>5630</v>
      </c>
      <c r="BA109" s="54">
        <f>IF(RTD("tos.rtd",,BA$83,"."&amp;$B$82&amp;$AS$82&amp;"C"&amp;$A109)="N/A",0,RTD("tos.rtd",,BA$83,"."&amp;$B$82&amp;$AS$82&amp;"C"&amp;$A109))</f>
        <v>98700</v>
      </c>
      <c r="BB109" s="3">
        <f>-IF(RTD("tos.rtd",,BB$83,"."&amp;$B$82&amp;$AS$82&amp;"P"&amp;$A109)="N/A",0,RTD("tos.rtd",,BB$83,"."&amp;$B$82&amp;$AS$82&amp;"P"&amp;$A109))</f>
        <v>-23823</v>
      </c>
      <c r="BC109" s="54">
        <f>IF(RTD("tos.rtd",,BC$83,"."&amp;$C$82&amp;$AU$82&amp;"C"&amp;$A109)="N/A",0,RTD("tos.rtd",,BC$83,"."&amp;$C$82&amp;$AU$82&amp;"C"&amp;$A109))</f>
        <v>514</v>
      </c>
      <c r="BD109" s="3">
        <f>-IF(RTD("tos.rtd",,BD$83,"."&amp;$C$82&amp;$AU$82&amp;"P"&amp;$A109)="N/A",0,RTD("tos.rtd",,BD$83,"."&amp;$C$82&amp;$AU$82&amp;"P"&amp;$A109))</f>
        <v>-355</v>
      </c>
      <c r="BE109" s="54">
        <f>IF(RTD("tos.rtd",,BE$83,"."&amp;$D$82&amp;$AW$82&amp;"C"&amp;$A109)="N/A",0,RTD("tos.rtd",,BE$83,"."&amp;$D$82&amp;$AW$82&amp;"C"&amp;$A109))</f>
        <v>134</v>
      </c>
      <c r="BF109" s="3">
        <f>-IF(RTD("tos.rtd",,BF$83,"."&amp;$D$82&amp;$AW$82&amp;"P"&amp;$A109)="N/A",0,RTD("tos.rtd",,BF$83,"."&amp;$D$82&amp;$AW$82&amp;"P"&amp;$A109))</f>
        <v>-549</v>
      </c>
      <c r="BG109" s="3">
        <f ca="1">+Hoja2!Y110</f>
        <v>1451</v>
      </c>
      <c r="BH109" s="55">
        <f t="shared" ca="1" si="489"/>
        <v>76072</v>
      </c>
      <c r="BI109" s="32" t="str">
        <f t="shared" ca="1" si="507"/>
        <v/>
      </c>
      <c r="BJ109" s="3">
        <f ca="1">IF($BP$1=1,DX109,IF(RTD("tos.rtd",,BJ$83,"."&amp;$B$82&amp;$AS$82&amp;"C"&amp;$A109)="N/A",0,RTD("tos.rtd",,BJ$83,"."&amp;$B$82&amp;$AS$82&amp;"C"&amp;$A109)))</f>
        <v>4.9688928912824844E-3</v>
      </c>
      <c r="BK109" s="3">
        <f ca="1">IF($BP$1=1,DY109,-IF(RTD("tos.rtd",,BK$83,"."&amp;$B$82&amp;$AS$82&amp;"P"&amp;$A109)="N/A",0,RTD("tos.rtd",,BK$83,"."&amp;$B$82&amp;$AS$82&amp;"P"&amp;$A109)))</f>
        <v>-6.022966744069342E-3</v>
      </c>
      <c r="BL109" s="3">
        <f ca="1">IF($BP$1=1,DZ109,IF(RTD("tos.rtd",,BL$83,"."&amp;$C$82&amp;$AU$82&amp;"C"&amp;$A109)="N/A",0,RTD("tos.rtd",,BL$83,"."&amp;$C$82&amp;$AU$82&amp;"C"&amp;$A109)))</f>
        <v>2.7748325078973263E-3</v>
      </c>
      <c r="BM109" s="3">
        <f ca="1">IF($BP$1=1,EA109,-IF(RTD("tos.rtd",,BM$83,"."&amp;$C$82&amp;$AU$82&amp;"P"&amp;$A109)="N/A",0,RTD("tos.rtd",,BM$83,"."&amp;$C$82&amp;$AU$82&amp;"P"&amp;$A109)))</f>
        <v>-2.661487997122681E-3</v>
      </c>
      <c r="BN109" s="3">
        <f ca="1">IF($BP$1=1,EB109,IF(RTD("tos.rtd",,BN$83,"."&amp;$D$82&amp;$AW$82&amp;"C"&amp;$A109)="N/A",0,RTD("tos.rtd",,BN$83,"."&amp;$D$82&amp;$AW$82&amp;"C"&amp;$A109)))</f>
        <v>3.1751131782014846E-3</v>
      </c>
      <c r="BO109" s="3">
        <f ca="1">IF($BP$1=1,EC109,-IF(RTD("tos.rtd",,BO$83,"."&amp;$D$82&amp;$AW$82&amp;"P"&amp;$A109)="N/A",0,RTD("tos.rtd",,BO$83,"."&amp;$D$82&amp;$AW$82&amp;"P"&amp;$A109)))</f>
        <v>-2.9650440774860128E-3</v>
      </c>
      <c r="BQ109" s="3">
        <f t="shared" ca="1" si="452"/>
        <v>-512829.68721459561</v>
      </c>
      <c r="BR109" s="3" t="str">
        <f t="shared" ca="1" si="490"/>
        <v/>
      </c>
      <c r="BS109" s="3">
        <f t="shared" ca="1" si="453"/>
        <v>365405.96556635143</v>
      </c>
      <c r="BT109" s="3" t="str">
        <f t="shared" ca="1" si="490"/>
        <v/>
      </c>
      <c r="BU109" s="3">
        <f t="shared" ca="1" si="454"/>
        <v>-667940.99809152936</v>
      </c>
      <c r="BV109" s="3" t="str">
        <f t="shared" ca="1" si="490"/>
        <v/>
      </c>
      <c r="BX109" s="3">
        <f t="shared" ca="1" si="455"/>
        <v>80443097.039426804</v>
      </c>
      <c r="BY109" s="3" t="str">
        <f t="shared" ca="1" si="504"/>
        <v/>
      </c>
      <c r="BZ109" s="3">
        <f t="shared" ca="1" si="456"/>
        <v>111626.4016253411</v>
      </c>
      <c r="CA109" s="3" t="str">
        <f t="shared" ca="1" si="504"/>
        <v/>
      </c>
      <c r="CB109" s="3">
        <f t="shared" ca="1" si="457"/>
        <v>-278777.30343316519</v>
      </c>
      <c r="CC109" s="3" t="str">
        <f t="shared" ca="1" si="504"/>
        <v>Cruce -</v>
      </c>
      <c r="CD109" s="3">
        <f>IF(RTD("tos.rtd",,CD$83,"."&amp;$B$82&amp;$AS$82&amp;"C"&amp;$A109)="N/A",0,RTD("tos.rtd",,CD$83,"."&amp;$B$82&amp;$AS$82&amp;"C"&amp;$A109))</f>
        <v>0.01</v>
      </c>
      <c r="CE109" s="3">
        <f>-IF(RTD("tos.rtd",,CE$83,"."&amp;$B$82&amp;$AS$82&amp;"P"&amp;$A109)="N/A",0,RTD("tos.rtd",,CE$83,"."&amp;$B$82&amp;$AS$82&amp;"P"&amp;$A109))</f>
        <v>1</v>
      </c>
      <c r="CF109" s="3">
        <f>IF(RTD("tos.rtd",,CF$83,"."&amp;$C$82&amp;$AU$82&amp;"C"&amp;$A109)="N/A",0,RTD("tos.rtd",,CF$83,"."&amp;$C$82&amp;$AU$82&amp;"C"&amp;$A109))</f>
        <v>0.43</v>
      </c>
      <c r="CG109" s="3">
        <f>-IF(RTD("tos.rtd",,CG$83,"."&amp;$C$82&amp;$AU$82&amp;"P"&amp;$A109)="N/A",0,RTD("tos.rtd",,CG$83,"."&amp;$C$82&amp;$AU$82&amp;"P"&amp;$A109))</f>
        <v>0.56000000000000005</v>
      </c>
      <c r="CH109" s="3">
        <f>IF(RTD("tos.rtd",,CH$83,"."&amp;$D$82&amp;$AW$82&amp;"C"&amp;$A109)="N/A",0,RTD("tos.rtd",,CH$83,"."&amp;$D$82&amp;$AW$82&amp;"C"&amp;$A109))</f>
        <v>0.47</v>
      </c>
      <c r="CI109" s="3">
        <f>-IF(RTD("tos.rtd",,CI$83,"."&amp;$D$82&amp;$AW$82&amp;"P"&amp;$A109)="N/A",0,RTD("tos.rtd",,CI$83,"."&amp;$D$82&amp;$AW$82&amp;"P"&amp;$A109))</f>
        <v>0.52</v>
      </c>
      <c r="CK109" s="3">
        <f t="shared" si="491"/>
        <v>-50333</v>
      </c>
      <c r="CL109" s="3"/>
      <c r="CM109" s="3">
        <f t="shared" si="492"/>
        <v>19021</v>
      </c>
      <c r="CN109" s="3"/>
      <c r="CO109" s="3">
        <f t="shared" si="493"/>
        <v>-52780</v>
      </c>
      <c r="CP109" s="3">
        <f t="shared" si="458"/>
        <v>-84092</v>
      </c>
      <c r="CQ109" s="3">
        <f t="shared" si="459"/>
        <v>74877</v>
      </c>
      <c r="CR109" s="3"/>
      <c r="CS109" s="3">
        <f t="shared" si="460"/>
        <v>159</v>
      </c>
      <c r="CT109" s="3"/>
      <c r="CU109" s="3">
        <f t="shared" si="461"/>
        <v>-415</v>
      </c>
      <c r="CV109" s="3"/>
      <c r="CW109" s="3">
        <f t="shared" ca="1" si="462"/>
        <v>-815364.71973977354</v>
      </c>
      <c r="CY109" s="3">
        <f t="shared" ca="1" si="463"/>
        <v>80275946.137618974</v>
      </c>
      <c r="CZ109" s="70" t="str">
        <f t="shared" ca="1" si="505"/>
        <v/>
      </c>
      <c r="DA109" s="3">
        <f>IF(RTD("tos.rtd",,DA$83,"."&amp;$B$82&amp;$AS$82&amp;"C"&amp;$A109)="N/A",0,RTD("tos.rtd",,DA$83,"."&amp;$B$82&amp;$AS$82&amp;"C"&amp;$A109))</f>
        <v>0.05</v>
      </c>
      <c r="DB109" s="3">
        <f>IF(RTD("tos.rtd",,DB$83,"."&amp;$B$82&amp;$AS$82&amp;"P"&amp;$A109)="N/A",0,RTD("tos.rtd",,DB$83,"."&amp;$B$82&amp;$AS$82&amp;"P"&amp;$A109))</f>
        <v>21.1</v>
      </c>
      <c r="DC109" s="3">
        <f>IF(RTD("tos.rtd",,DC$83,"."&amp;$B$82&amp;$AS$82&amp;"C"&amp;$A109)="N/A",0,RTD("tos.rtd",,DC$83,"."&amp;$B$82&amp;$AS$82&amp;"C"&amp;$A109))</f>
        <v>0.05</v>
      </c>
      <c r="DD109" s="3">
        <f>IF(RTD("tos.rtd",,DD$83,"."&amp;$B$82&amp;$AS$82&amp;"P"&amp;$A109)="N/A",0,RTD("tos.rtd",,DD$83,"."&amp;$B$82&amp;$AS$82&amp;"P"&amp;$A109))</f>
        <v>24</v>
      </c>
      <c r="DE109" s="3">
        <f>IF(RTD("tos.rtd",,DE$83,"."&amp;$B$82&amp;$AS$82&amp;"C"&amp;$A109)="N/A",0,RTD("tos.rtd",,DE$83,"."&amp;$B$82&amp;$AS$82&amp;"C"&amp;$A109))</f>
        <v>0</v>
      </c>
      <c r="DF109" s="3">
        <f>IF(RTD("tos.rtd",,DF$83,"."&amp;$B$82&amp;$AS$82&amp;"P"&amp;$A109)="N/A",0,RTD("tos.rtd",,DF$83,"."&amp;$B$82&amp;$AS$82&amp;"P"&amp;$A109))</f>
        <v>21.4</v>
      </c>
      <c r="DG109" s="86">
        <f t="shared" si="495"/>
        <v>29.25</v>
      </c>
      <c r="DH109" s="3">
        <f t="shared" si="464"/>
        <v>0</v>
      </c>
      <c r="DI109" s="3">
        <f t="shared" si="465"/>
        <v>0</v>
      </c>
      <c r="DJ109" s="3">
        <f t="shared" si="466"/>
        <v>0</v>
      </c>
      <c r="DK109" s="3">
        <f t="shared" si="467"/>
        <v>0</v>
      </c>
      <c r="DL109" s="3">
        <f t="shared" si="468"/>
        <v>0</v>
      </c>
      <c r="DM109" s="3">
        <f t="shared" si="469"/>
        <v>0</v>
      </c>
      <c r="DN109" s="64" t="str">
        <f t="shared" si="470"/>
        <v>UNKNOWN</v>
      </c>
      <c r="DO109" s="64" t="str">
        <f t="shared" si="471"/>
        <v>UNKNOWN</v>
      </c>
      <c r="DP109" s="3">
        <f t="shared" si="472"/>
        <v>0</v>
      </c>
      <c r="DQ109" s="3">
        <f t="shared" si="473"/>
        <v>0</v>
      </c>
      <c r="DR109" s="3">
        <f t="shared" ca="1" si="474"/>
        <v>0</v>
      </c>
      <c r="DS109" s="3">
        <f t="shared" si="475"/>
        <v>0</v>
      </c>
      <c r="DT109" s="3">
        <f t="shared" si="496"/>
        <v>0</v>
      </c>
      <c r="DU109" s="3">
        <f t="shared" si="497"/>
        <v>0</v>
      </c>
      <c r="DV109" s="3">
        <f t="shared" si="498"/>
        <v>-4586</v>
      </c>
      <c r="DW109" s="3">
        <f t="shared" si="499"/>
        <v>-970</v>
      </c>
      <c r="DX109" s="3">
        <f t="shared" ca="1" si="506"/>
        <v>4.9688928912824844E-3</v>
      </c>
      <c r="DY109" s="3">
        <f t="shared" ca="1" si="476"/>
        <v>-6.022966744069342E-3</v>
      </c>
      <c r="DZ109" s="3">
        <f t="shared" ca="1" si="500"/>
        <v>2.7748325078973263E-3</v>
      </c>
      <c r="EA109" s="3">
        <f t="shared" ca="1" si="501"/>
        <v>-2.661487997122681E-3</v>
      </c>
      <c r="EB109" s="3">
        <f t="shared" ca="1" si="477"/>
        <v>3.1751131782014846E-3</v>
      </c>
      <c r="EC109" s="3">
        <f t="shared" ca="1" si="478"/>
        <v>-2.9650440774860128E-3</v>
      </c>
      <c r="EE109" s="59">
        <f t="shared" si="479"/>
        <v>0.2258</v>
      </c>
      <c r="EF109" s="59">
        <f t="shared" si="480"/>
        <v>0.25</v>
      </c>
      <c r="EG109" s="59">
        <f t="shared" si="481"/>
        <v>0.2359</v>
      </c>
      <c r="EH109" s="59">
        <f t="shared" si="482"/>
        <v>0.24629999999999999</v>
      </c>
      <c r="EI109" s="59">
        <f t="shared" si="483"/>
        <v>0.20499999999999999</v>
      </c>
      <c r="EJ109" s="59">
        <f t="shared" si="484"/>
        <v>0.22020000000000001</v>
      </c>
      <c r="EL109" s="3" t="str">
        <f>RTD("tos.rtd",,EL$83,"."&amp;$B$82&amp;$AS$82&amp;"C"&amp;$A109)</f>
        <v>22.58%</v>
      </c>
      <c r="EM109" s="3" t="str">
        <f>RTD("tos.rtd",,EM$83,"."&amp;$B$82&amp;$AS$82&amp;"P"&amp;$A109)</f>
        <v>--</v>
      </c>
      <c r="EN109" s="3" t="str">
        <f>RTD("tos.rtd",,EN$83,"."&amp;$C$82&amp;$AU$82&amp;"C"&amp;$A109)</f>
        <v>23.59%</v>
      </c>
      <c r="EO109" s="3" t="str">
        <f>RTD("tos.rtd",,EO$83,"."&amp;$C$82&amp;$AU$82&amp;"P"&amp;$A109)</f>
        <v>24.63%</v>
      </c>
      <c r="EP109" s="3" t="str">
        <f>RTD("tos.rtd",,EP$83,"."&amp;$D$82&amp;$AW$82&amp;"C"&amp;$A109)</f>
        <v>20.50%</v>
      </c>
      <c r="EQ109" s="3" t="str">
        <f>RTD("tos.rtd",,EQ$83,"."&amp;$D$82&amp;$AW$82&amp;"P"&amp;$A109)</f>
        <v>22.02%</v>
      </c>
      <c r="ES109" s="63" t="str">
        <f t="shared" si="485"/>
        <v>5630,-5556.00</v>
      </c>
      <c r="ET109" s="64" t="str">
        <f t="shared" ca="1" si="486"/>
        <v>5630,80275.95</v>
      </c>
      <c r="EU109" s="67">
        <v>561.85</v>
      </c>
      <c r="EV109" s="67" t="s">
        <v>891</v>
      </c>
      <c r="EW109" s="67">
        <v>483.19</v>
      </c>
      <c r="EX109" s="67" t="s">
        <v>892</v>
      </c>
      <c r="EY109" s="67">
        <v>5632</v>
      </c>
      <c r="EZ109" s="67" t="s">
        <v>893</v>
      </c>
      <c r="FA109" s="67">
        <v>19845.5</v>
      </c>
      <c r="FB109" s="67" t="s">
        <v>894</v>
      </c>
      <c r="FC109" s="67" t="s">
        <v>895</v>
      </c>
      <c r="FD109" s="67" t="s">
        <v>896</v>
      </c>
      <c r="FE109" s="68" t="s">
        <v>897</v>
      </c>
      <c r="FF109" s="68" t="s">
        <v>898</v>
      </c>
    </row>
    <row r="110" spans="1:162" s="63" customFormat="1" ht="12" customHeight="1" thickBot="1" x14ac:dyDescent="0.25">
      <c r="A110" s="2">
        <f t="shared" si="502"/>
        <v>5620</v>
      </c>
      <c r="B110" s="3">
        <f t="shared" si="447"/>
        <v>1378</v>
      </c>
      <c r="C110" s="3">
        <f t="shared" si="448"/>
        <v>2835</v>
      </c>
      <c r="D110" s="3">
        <f t="shared" si="449"/>
        <v>1083</v>
      </c>
      <c r="E110" s="3">
        <f t="shared" si="513"/>
        <v>5296</v>
      </c>
      <c r="F110" s="4">
        <f t="shared" si="516"/>
        <v>5644.0824889523728</v>
      </c>
      <c r="G110" s="4">
        <f t="shared" si="514"/>
        <v>560.72061777440513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20"/>
      <c r="AM110" s="20">
        <v>2522</v>
      </c>
      <c r="AN110" s="20">
        <v>-937</v>
      </c>
      <c r="AO110" s="20">
        <v>5620</v>
      </c>
      <c r="AP110" s="20">
        <v>75950</v>
      </c>
      <c r="AQ110" s="20">
        <v>-69196</v>
      </c>
      <c r="AR110" s="20"/>
      <c r="AS110" s="54">
        <f>IF(RTD("tos.rtd",,AS$83,"."&amp;$B$82&amp;$AS$82&amp;"C"&amp;$A110)="N/A",0,RTD("tos.rtd",,AS$83,"."&amp;$B$82&amp;$AS$82&amp;"C"&amp;$A110))</f>
        <v>321</v>
      </c>
      <c r="AT110" s="3">
        <f>-IF(RTD("tos.rtd",,AT$83,"."&amp;$B$82&amp;$AS$82&amp;"P"&amp;$A110)="N/A",0,RTD("tos.rtd",,AT$83,"."&amp;$B$82&amp;$AS$82&amp;"P"&amp;$A110))</f>
        <v>-1057</v>
      </c>
      <c r="AU110" s="54">
        <f>IF(RTD("tos.rtd",,AU$83,"."&amp;$C$82&amp;$AU$82&amp;"C"&amp;$A110)="N/A",0,RTD("tos.rtd",,AU$83,"."&amp;$C$82&amp;$AU$82&amp;"C"&amp;$A110))</f>
        <v>1514</v>
      </c>
      <c r="AV110" s="3">
        <f>-IF(RTD("tos.rtd",,AV$83,"."&amp;$C$82&amp;$AU$82&amp;"P"&amp;$A110)="N/A",0,RTD("tos.rtd",,AV$83,"."&amp;$C$82&amp;$AU$82&amp;"P"&amp;$A110))</f>
        <v>-1321</v>
      </c>
      <c r="AW110" s="54">
        <f>IF(RTD("tos.rtd",,AW$83,"."&amp;$D$82&amp;$AW$82&amp;"C"&amp;$A110)="N/A",0,RTD("tos.rtd",,AW$83,"."&amp;$D$82&amp;$AW$82&amp;"C"&amp;$A110))</f>
        <v>559</v>
      </c>
      <c r="AX110" s="3">
        <f>-IF(RTD("tos.rtd",,AX$83,"."&amp;$D$82&amp;$AW$82&amp;"P"&amp;$A110)="N/A",0,RTD("tos.rtd",,AX$83,"."&amp;$D$82&amp;$AW$82&amp;"P"&amp;$A110))</f>
        <v>-524</v>
      </c>
      <c r="AY110" s="79">
        <f t="shared" si="515"/>
        <v>-508</v>
      </c>
      <c r="AZ110" s="8">
        <f t="shared" si="451"/>
        <v>5620</v>
      </c>
      <c r="BA110" s="54">
        <f>IF(RTD("tos.rtd",,BA$83,"."&amp;$B$82&amp;$AS$82&amp;"C"&amp;$A110)="N/A",0,RTD("tos.rtd",,BA$83,"."&amp;$B$82&amp;$AS$82&amp;"C"&amp;$A110))</f>
        <v>75950</v>
      </c>
      <c r="BB110" s="3">
        <f>-IF(RTD("tos.rtd",,BB$83,"."&amp;$B$82&amp;$AS$82&amp;"P"&amp;$A110)="N/A",0,RTD("tos.rtd",,BB$83,"."&amp;$B$82&amp;$AS$82&amp;"P"&amp;$A110))</f>
        <v>-69196</v>
      </c>
      <c r="BC110" s="54">
        <f>IF(RTD("tos.rtd",,BC$83,"."&amp;$C$82&amp;$AU$82&amp;"C"&amp;$A110)="N/A",0,RTD("tos.rtd",,BC$83,"."&amp;$C$82&amp;$AU$82&amp;"C"&amp;$A110))</f>
        <v>664</v>
      </c>
      <c r="BD110" s="3">
        <f>-IF(RTD("tos.rtd",,BD$83,"."&amp;$C$82&amp;$AU$82&amp;"P"&amp;$A110)="N/A",0,RTD("tos.rtd",,BD$83,"."&amp;$C$82&amp;$AU$82&amp;"P"&amp;$A110))</f>
        <v>-476</v>
      </c>
      <c r="BE110" s="54">
        <f>IF(RTD("tos.rtd",,BE$83,"."&amp;$D$82&amp;$AW$82&amp;"C"&amp;$A110)="N/A",0,RTD("tos.rtd",,BE$83,"."&amp;$D$82&amp;$AW$82&amp;"C"&amp;$A110))</f>
        <v>43</v>
      </c>
      <c r="BF110" s="3">
        <f>-IF(RTD("tos.rtd",,BF$83,"."&amp;$D$82&amp;$AW$82&amp;"P"&amp;$A110)="N/A",0,RTD("tos.rtd",,BF$83,"."&amp;$D$82&amp;$AW$82&amp;"P"&amp;$A110))</f>
        <v>-72</v>
      </c>
      <c r="BG110" s="3">
        <f ca="1">+Hoja2!Y111</f>
        <v>-1344</v>
      </c>
      <c r="BH110" s="55">
        <f t="shared" ca="1" si="489"/>
        <v>5569</v>
      </c>
      <c r="BI110" s="32" t="str">
        <f t="shared" ca="1" si="507"/>
        <v/>
      </c>
      <c r="BJ110" s="3">
        <f ca="1">IF($BP$1=1,DX110,IF(RTD("tos.rtd",,BJ$83,"."&amp;$B$82&amp;$AS$82&amp;"C"&amp;$A110)="N/A",0,RTD("tos.rtd",,BJ$83,"."&amp;$B$82&amp;$AS$82&amp;"C"&amp;$A110)))</f>
        <v>6.2170986902726488E-3</v>
      </c>
      <c r="BK110" s="3">
        <f ca="1">IF($BP$1=1,DY110,-IF(RTD("tos.rtd",,BK$83,"."&amp;$B$82&amp;$AS$82&amp;"P"&amp;$A110)="N/A",0,RTD("tos.rtd",,BK$83,"."&amp;$B$82&amp;$AS$82&amp;"P"&amp;$A110)))</f>
        <v>-1.2590484532385796E-2</v>
      </c>
      <c r="BL110" s="3">
        <f ca="1">IF($BP$1=1,DZ110,IF(RTD("tos.rtd",,BL$83,"."&amp;$C$82&amp;$AU$82&amp;"C"&amp;$A110)="N/A",0,RTD("tos.rtd",,BL$83,"."&amp;$C$82&amp;$AU$82&amp;"C"&amp;$A110)))</f>
        <v>2.7777176437977385E-3</v>
      </c>
      <c r="BM110" s="3">
        <f ca="1">IF($BP$1=1,EA110,-IF(RTD("tos.rtd",,BM$83,"."&amp;$C$82&amp;$AU$82&amp;"P"&amp;$A110)="N/A",0,RTD("tos.rtd",,BM$83,"."&amp;$C$82&amp;$AU$82&amp;"P"&amp;$A110)))</f>
        <v>-2.6639186436724122E-3</v>
      </c>
      <c r="BN110" s="3">
        <f ca="1">IF($BP$1=1,EB110,IF(RTD("tos.rtd",,BN$83,"."&amp;$D$82&amp;$AW$82&amp;"C"&amp;$A110)="N/A",0,RTD("tos.rtd",,BN$83,"."&amp;$D$82&amp;$AW$82&amp;"C"&amp;$A110)))</f>
        <v>3.188418271253551E-3</v>
      </c>
      <c r="BO110" s="3">
        <f ca="1">IF($BP$1=1,EC110,-IF(RTD("tos.rtd",,BO$83,"."&amp;$D$82&amp;$AW$82&amp;"P"&amp;$A110)="N/A",0,RTD("tos.rtd",,BO$83,"."&amp;$D$82&amp;$AW$82&amp;"P"&amp;$A110)))</f>
        <v>-2.9749750685114842E-3</v>
      </c>
      <c r="BQ110" s="3">
        <f t="shared" ca="1" si="452"/>
        <v>-2622922.5481515503</v>
      </c>
      <c r="BR110" s="3" t="str">
        <f t="shared" ca="1" si="490"/>
        <v/>
      </c>
      <c r="BS110" s="3">
        <f t="shared" ca="1" si="453"/>
        <v>159156.22924810543</v>
      </c>
      <c r="BT110" s="3" t="str">
        <f t="shared" ca="1" si="490"/>
        <v/>
      </c>
      <c r="BU110" s="3">
        <f t="shared" ca="1" si="454"/>
        <v>51806.875672725029</v>
      </c>
      <c r="BV110" s="3" t="str">
        <f t="shared" ca="1" si="490"/>
        <v>Cruce +</v>
      </c>
      <c r="BX110" s="3">
        <f t="shared" ca="1" si="455"/>
        <v>-92517964.675521031</v>
      </c>
      <c r="BY110" s="3" t="str">
        <f t="shared" ca="1" si="504"/>
        <v>Cruce -</v>
      </c>
      <c r="BZ110" s="3">
        <f t="shared" ca="1" si="456"/>
        <v>133640.16140317486</v>
      </c>
      <c r="CA110" s="3" t="str">
        <f t="shared" ca="1" si="504"/>
        <v/>
      </c>
      <c r="CB110" s="3">
        <f t="shared" ca="1" si="457"/>
        <v>-17875.645845822342</v>
      </c>
      <c r="CC110" s="3" t="str">
        <f t="shared" ca="1" si="504"/>
        <v/>
      </c>
      <c r="CD110" s="3">
        <f>IF(RTD("tos.rtd",,CD$83,"."&amp;$B$82&amp;$AS$82&amp;"C"&amp;$A110)="N/A",0,RTD("tos.rtd",,CD$83,"."&amp;$B$82&amp;$AS$82&amp;"C"&amp;$A110))</f>
        <v>0.01</v>
      </c>
      <c r="CE110" s="3">
        <f>-IF(RTD("tos.rtd",,CE$83,"."&amp;$B$82&amp;$AS$82&amp;"P"&amp;$A110)="N/A",0,RTD("tos.rtd",,CE$83,"."&amp;$B$82&amp;$AS$82&amp;"P"&amp;$A110))</f>
        <v>1</v>
      </c>
      <c r="CF110" s="3">
        <f>IF(RTD("tos.rtd",,CF$83,"."&amp;$C$82&amp;$AU$82&amp;"C"&amp;$A110)="N/A",0,RTD("tos.rtd",,CF$83,"."&amp;$C$82&amp;$AU$82&amp;"C"&amp;$A110))</f>
        <v>0.47</v>
      </c>
      <c r="CG110" s="3">
        <f>-IF(RTD("tos.rtd",,CG$83,"."&amp;$C$82&amp;$AU$82&amp;"P"&amp;$A110)="N/A",0,RTD("tos.rtd",,CG$83,"."&amp;$C$82&amp;$AU$82&amp;"P"&amp;$A110))</f>
        <v>0.53</v>
      </c>
      <c r="CH110" s="3">
        <f>IF(RTD("tos.rtd",,CH$83,"."&amp;$D$82&amp;$AW$82&amp;"C"&amp;$A110)="N/A",0,RTD("tos.rtd",,CH$83,"."&amp;$D$82&amp;$AW$82&amp;"C"&amp;$A110))</f>
        <v>0.49</v>
      </c>
      <c r="CI110" s="3">
        <f>-IF(RTD("tos.rtd",,CI$83,"."&amp;$D$82&amp;$AW$82&amp;"P"&amp;$A110)="N/A",0,RTD("tos.rtd",,CI$83,"."&amp;$D$82&amp;$AW$82&amp;"P"&amp;$A110))</f>
        <v>0.5</v>
      </c>
      <c r="CK110" s="3">
        <f t="shared" si="491"/>
        <v>-105379</v>
      </c>
      <c r="CL110" s="3"/>
      <c r="CM110" s="3">
        <f t="shared" si="492"/>
        <v>1145</v>
      </c>
      <c r="CN110" s="3"/>
      <c r="CO110" s="3">
        <f t="shared" si="493"/>
        <v>1190.9999999999964</v>
      </c>
      <c r="CP110" s="3">
        <f t="shared" si="458"/>
        <v>-103043</v>
      </c>
      <c r="CQ110" s="3">
        <f t="shared" si="459"/>
        <v>6754</v>
      </c>
      <c r="CR110" s="3"/>
      <c r="CS110" s="3">
        <f t="shared" si="460"/>
        <v>188</v>
      </c>
      <c r="CT110" s="3"/>
      <c r="CU110" s="3">
        <f t="shared" si="461"/>
        <v>-29</v>
      </c>
      <c r="CV110" s="3"/>
      <c r="CW110" s="3">
        <f t="shared" ca="1" si="462"/>
        <v>-2411959.4432307198</v>
      </c>
      <c r="CY110" s="3">
        <f t="shared" ca="1" si="463"/>
        <v>-92402200.159963667</v>
      </c>
      <c r="CZ110" s="70" t="str">
        <f t="shared" ca="1" si="505"/>
        <v>Cruce -</v>
      </c>
      <c r="DA110" s="3">
        <f>IF(RTD("tos.rtd",,DA$83,"."&amp;$B$82&amp;$AS$82&amp;"C"&amp;$A110)="N/A",0,RTD("tos.rtd",,DA$83,"."&amp;$B$82&amp;$AS$82&amp;"C"&amp;$A110))</f>
        <v>0.05</v>
      </c>
      <c r="DB110" s="3">
        <f>IF(RTD("tos.rtd",,DB$83,"."&amp;$B$82&amp;$AS$82&amp;"P"&amp;$A110)="N/A",0,RTD("tos.rtd",,DB$83,"."&amp;$B$82&amp;$AS$82&amp;"P"&amp;$A110))</f>
        <v>11.5</v>
      </c>
      <c r="DC110" s="3">
        <f>IF(RTD("tos.rtd",,DC$83,"."&amp;$B$82&amp;$AS$82&amp;"C"&amp;$A110)="N/A",0,RTD("tos.rtd",,DC$83,"."&amp;$B$82&amp;$AS$82&amp;"C"&amp;$A110))</f>
        <v>0.05</v>
      </c>
      <c r="DD110" s="3">
        <f>IF(RTD("tos.rtd",,DD$83,"."&amp;$B$82&amp;$AS$82&amp;"P"&amp;$A110)="N/A",0,RTD("tos.rtd",,DD$83,"."&amp;$B$82&amp;$AS$82&amp;"P"&amp;$A110))</f>
        <v>12.3</v>
      </c>
      <c r="DE110" s="3">
        <f>IF(RTD("tos.rtd",,DE$83,"."&amp;$B$82&amp;$AS$82&amp;"C"&amp;$A110)="N/A",0,RTD("tos.rtd",,DE$83,"."&amp;$B$82&amp;$AS$82&amp;"C"&amp;$A110))</f>
        <v>0</v>
      </c>
      <c r="DF110" s="3">
        <f>IF(RTD("tos.rtd",,DF$83,"."&amp;$B$82&amp;$AS$82&amp;"P"&amp;$A110)="N/A",0,RTD("tos.rtd",,DF$83,"."&amp;$B$82&amp;$AS$82&amp;"P"&amp;$A110))</f>
        <v>11.5</v>
      </c>
      <c r="DG110" s="86">
        <f t="shared" si="495"/>
        <v>19.25</v>
      </c>
      <c r="DH110" s="3">
        <f t="shared" si="464"/>
        <v>0</v>
      </c>
      <c r="DI110" s="3">
        <f t="shared" si="465"/>
        <v>0</v>
      </c>
      <c r="DJ110" s="3">
        <f t="shared" si="466"/>
        <v>0</v>
      </c>
      <c r="DK110" s="3">
        <f t="shared" si="467"/>
        <v>0</v>
      </c>
      <c r="DL110" s="3">
        <f t="shared" si="468"/>
        <v>0</v>
      </c>
      <c r="DM110" s="3">
        <f t="shared" si="469"/>
        <v>0</v>
      </c>
      <c r="DN110" s="64" t="str">
        <f t="shared" si="470"/>
        <v>UNKNOWN</v>
      </c>
      <c r="DO110" s="64" t="str">
        <f t="shared" si="471"/>
        <v>UNKNOWN</v>
      </c>
      <c r="DP110" s="3">
        <f t="shared" si="472"/>
        <v>0</v>
      </c>
      <c r="DQ110" s="3">
        <f t="shared" si="473"/>
        <v>0</v>
      </c>
      <c r="DR110" s="3">
        <f t="shared" ca="1" si="474"/>
        <v>0</v>
      </c>
      <c r="DS110" s="3">
        <f t="shared" si="475"/>
        <v>0</v>
      </c>
      <c r="DT110" s="3">
        <f t="shared" si="496"/>
        <v>0</v>
      </c>
      <c r="DU110" s="3">
        <f t="shared" si="497"/>
        <v>0</v>
      </c>
      <c r="DV110" s="3">
        <f t="shared" si="498"/>
        <v>2522</v>
      </c>
      <c r="DW110" s="3">
        <f t="shared" si="499"/>
        <v>-937</v>
      </c>
      <c r="DX110" s="3">
        <f t="shared" ca="1" si="506"/>
        <v>6.2170986902726488E-3</v>
      </c>
      <c r="DY110" s="3">
        <f t="shared" ca="1" si="476"/>
        <v>-1.2590484532385796E-2</v>
      </c>
      <c r="DZ110" s="3">
        <f t="shared" ca="1" si="500"/>
        <v>2.7777176437977385E-3</v>
      </c>
      <c r="EA110" s="3">
        <f t="shared" ca="1" si="501"/>
        <v>-2.6639186436724122E-3</v>
      </c>
      <c r="EB110" s="3">
        <f t="shared" ca="1" si="477"/>
        <v>3.188418271253551E-3</v>
      </c>
      <c r="EC110" s="3">
        <f t="shared" ca="1" si="478"/>
        <v>-2.9749750685114842E-3</v>
      </c>
      <c r="EE110" s="59">
        <f t="shared" si="479"/>
        <v>0.13739999999999999</v>
      </c>
      <c r="EF110" s="59">
        <f t="shared" si="480"/>
        <v>0.25</v>
      </c>
      <c r="EG110" s="59">
        <f t="shared" si="481"/>
        <v>0.23799999999999999</v>
      </c>
      <c r="EH110" s="59">
        <f t="shared" si="482"/>
        <v>0.24829999999999999</v>
      </c>
      <c r="EI110" s="59">
        <f t="shared" si="483"/>
        <v>0.2069</v>
      </c>
      <c r="EJ110" s="59">
        <f t="shared" si="484"/>
        <v>0.222</v>
      </c>
      <c r="EL110" s="3" t="str">
        <f>RTD("tos.rtd",,EL$83,"."&amp;$B$82&amp;$AS$82&amp;"C"&amp;$A110)</f>
        <v>13.74%</v>
      </c>
      <c r="EM110" s="3" t="str">
        <f>RTD("tos.rtd",,EM$83,"."&amp;$B$82&amp;$AS$82&amp;"P"&amp;$A110)</f>
        <v>--</v>
      </c>
      <c r="EN110" s="3" t="str">
        <f>RTD("tos.rtd",,EN$83,"."&amp;$C$82&amp;$AU$82&amp;"C"&amp;$A110)</f>
        <v>23.80%</v>
      </c>
      <c r="EO110" s="3" t="str">
        <f>RTD("tos.rtd",,EO$83,"."&amp;$C$82&amp;$AU$82&amp;"P"&amp;$A110)</f>
        <v>24.83%</v>
      </c>
      <c r="EP110" s="3" t="str">
        <f>RTD("tos.rtd",,EP$83,"."&amp;$D$82&amp;$AW$82&amp;"C"&amp;$A110)</f>
        <v>20.69%</v>
      </c>
      <c r="EQ110" s="3" t="str">
        <f>RTD("tos.rtd",,EQ$83,"."&amp;$D$82&amp;$AW$82&amp;"P"&amp;$A110)</f>
        <v>22.20%</v>
      </c>
      <c r="ES110" s="63" t="str">
        <f t="shared" si="485"/>
        <v>5620,1585.00</v>
      </c>
      <c r="ET110" s="64" t="str">
        <f t="shared" ca="1" si="486"/>
        <v>5620,-92402.20</v>
      </c>
      <c r="EU110" s="67">
        <v>561.85</v>
      </c>
      <c r="EV110" s="67" t="s">
        <v>899</v>
      </c>
      <c r="EW110" s="67">
        <v>483.14</v>
      </c>
      <c r="EX110" s="67" t="s">
        <v>900</v>
      </c>
      <c r="EY110" s="67">
        <v>5631.5</v>
      </c>
      <c r="EZ110" s="67" t="s">
        <v>901</v>
      </c>
      <c r="FA110" s="67">
        <v>19843.5</v>
      </c>
      <c r="FB110" s="67" t="s">
        <v>902</v>
      </c>
      <c r="FC110" s="67" t="s">
        <v>903</v>
      </c>
      <c r="FD110" s="67" t="s">
        <v>904</v>
      </c>
      <c r="FE110" s="68" t="s">
        <v>905</v>
      </c>
      <c r="FF110" s="68" t="s">
        <v>906</v>
      </c>
    </row>
    <row r="111" spans="1:162" s="63" customFormat="1" ht="12" customHeight="1" thickBot="1" x14ac:dyDescent="0.25">
      <c r="A111" s="2">
        <f t="shared" si="502"/>
        <v>5610</v>
      </c>
      <c r="B111" s="3">
        <f t="shared" si="447"/>
        <v>2443</v>
      </c>
      <c r="C111" s="3">
        <f t="shared" si="448"/>
        <v>922</v>
      </c>
      <c r="D111" s="3">
        <f t="shared" si="449"/>
        <v>1437</v>
      </c>
      <c r="E111" s="3">
        <f t="shared" si="513"/>
        <v>4802</v>
      </c>
      <c r="F111" s="4">
        <f t="shared" si="516"/>
        <v>5634.0396375485425</v>
      </c>
      <c r="G111" s="4">
        <f t="shared" si="514"/>
        <v>559.72289425523365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20"/>
      <c r="AM111" s="20">
        <v>2163</v>
      </c>
      <c r="AN111" s="20">
        <v>5989</v>
      </c>
      <c r="AO111" s="20">
        <v>5610</v>
      </c>
      <c r="AP111" s="20">
        <v>36494</v>
      </c>
      <c r="AQ111" s="20">
        <v>-103069</v>
      </c>
      <c r="AR111" s="20"/>
      <c r="AS111" s="54">
        <f>IF(RTD("tos.rtd",,AS$83,"."&amp;$B$82&amp;$AS$82&amp;"C"&amp;$A111)="N/A",0,RTD("tos.rtd",,AS$83,"."&amp;$B$82&amp;$AS$82&amp;"C"&amp;$A111))</f>
        <v>1080</v>
      </c>
      <c r="AT111" s="3">
        <f>-IF(RTD("tos.rtd",,AT$83,"."&amp;$B$82&amp;$AS$82&amp;"P"&amp;$A111)="N/A",0,RTD("tos.rtd",,AT$83,"."&amp;$B$82&amp;$AS$82&amp;"P"&amp;$A111))</f>
        <v>-1363</v>
      </c>
      <c r="AU111" s="54">
        <f>IF(RTD("tos.rtd",,AU$83,"."&amp;$C$82&amp;$AU$82&amp;"C"&amp;$A111)="N/A",0,RTD("tos.rtd",,AU$83,"."&amp;$C$82&amp;$AU$82&amp;"C"&amp;$A111))</f>
        <v>361</v>
      </c>
      <c r="AV111" s="3">
        <f>-IF(RTD("tos.rtd",,AV$83,"."&amp;$C$82&amp;$AU$82&amp;"P"&amp;$A111)="N/A",0,RTD("tos.rtd",,AV$83,"."&amp;$C$82&amp;$AU$82&amp;"P"&amp;$A111))</f>
        <v>-561</v>
      </c>
      <c r="AW111" s="54">
        <f>IF(RTD("tos.rtd",,AW$83,"."&amp;$D$82&amp;$AW$82&amp;"C"&amp;$A111)="N/A",0,RTD("tos.rtd",,AW$83,"."&amp;$D$82&amp;$AW$82&amp;"C"&amp;$A111))</f>
        <v>1183</v>
      </c>
      <c r="AX111" s="3">
        <f>-IF(RTD("tos.rtd",,AX$83,"."&amp;$D$82&amp;$AW$82&amp;"P"&amp;$A111)="N/A",0,RTD("tos.rtd",,AX$83,"."&amp;$D$82&amp;$AW$82&amp;"P"&amp;$A111))</f>
        <v>-254</v>
      </c>
      <c r="AY111" s="79">
        <f t="shared" si="515"/>
        <v>446</v>
      </c>
      <c r="AZ111" s="8">
        <f t="shared" si="451"/>
        <v>5610</v>
      </c>
      <c r="BA111" s="54">
        <f>IF(RTD("tos.rtd",,BA$83,"."&amp;$B$82&amp;$AS$82&amp;"C"&amp;$A111)="N/A",0,RTD("tos.rtd",,BA$83,"."&amp;$B$82&amp;$AS$82&amp;"C"&amp;$A111))</f>
        <v>36494</v>
      </c>
      <c r="BB111" s="3">
        <f>-IF(RTD("tos.rtd",,BB$83,"."&amp;$B$82&amp;$AS$82&amp;"P"&amp;$A111)="N/A",0,RTD("tos.rtd",,BB$83,"."&amp;$B$82&amp;$AS$82&amp;"P"&amp;$A111))</f>
        <v>-103069</v>
      </c>
      <c r="BC111" s="54">
        <f>IF(RTD("tos.rtd",,BC$83,"."&amp;$C$82&amp;$AU$82&amp;"C"&amp;$A111)="N/A",0,RTD("tos.rtd",,BC$83,"."&amp;$C$82&amp;$AU$82&amp;"C"&amp;$A111))</f>
        <v>293</v>
      </c>
      <c r="BD111" s="3">
        <f>-IF(RTD("tos.rtd",,BD$83,"."&amp;$C$82&amp;$AU$82&amp;"P"&amp;$A111)="N/A",0,RTD("tos.rtd",,BD$83,"."&amp;$C$82&amp;$AU$82&amp;"P"&amp;$A111))</f>
        <v>-288</v>
      </c>
      <c r="BE111" s="54">
        <f>IF(RTD("tos.rtd",,BE$83,"."&amp;$D$82&amp;$AW$82&amp;"C"&amp;$A111)="N/A",0,RTD("tos.rtd",,BE$83,"."&amp;$D$82&amp;$AW$82&amp;"C"&amp;$A111))</f>
        <v>46</v>
      </c>
      <c r="BF111" s="3">
        <f>-IF(RTD("tos.rtd",,BF$83,"."&amp;$D$82&amp;$AW$82&amp;"P"&amp;$A111)="N/A",0,RTD("tos.rtd",,BF$83,"."&amp;$D$82&amp;$AW$82&amp;"P"&amp;$A111))</f>
        <v>-104</v>
      </c>
      <c r="BG111" s="3">
        <f ca="1">+Hoja2!Y112</f>
        <v>-1679</v>
      </c>
      <c r="BH111" s="55">
        <f t="shared" ca="1" si="489"/>
        <v>-68307</v>
      </c>
      <c r="BI111" s="32" t="str">
        <f t="shared" ca="1" si="507"/>
        <v>Cruce -</v>
      </c>
      <c r="BJ111" s="3">
        <f ca="1">IF($BP$1=1,DX111,IF(RTD("tos.rtd",,BJ$83,"."&amp;$B$82&amp;$AS$82&amp;"C"&amp;$A111)="N/A",0,RTD("tos.rtd",,BJ$83,"."&amp;$B$82&amp;$AS$82&amp;"C"&amp;$A111)))</f>
        <v>1.0382707317333671E-2</v>
      </c>
      <c r="BK111" s="3">
        <f ca="1">IF($BP$1=1,DY111,-IF(RTD("tos.rtd",,BK$83,"."&amp;$B$82&amp;$AS$82&amp;"P"&amp;$A111)="N/A",0,RTD("tos.rtd",,BK$83,"."&amp;$B$82&amp;$AS$82&amp;"P"&amp;$A111)))</f>
        <v>-1.9423945999548515E-2</v>
      </c>
      <c r="BL111" s="3">
        <f ca="1">IF($BP$1=1,DZ111,IF(RTD("tos.rtd",,BL$83,"."&amp;$C$82&amp;$AU$82&amp;"C"&amp;$A111)="N/A",0,RTD("tos.rtd",,BL$83,"."&amp;$C$82&amp;$AU$82&amp;"C"&amp;$A111)))</f>
        <v>2.7665600501556591E-3</v>
      </c>
      <c r="BM111" s="3">
        <f ca="1">IF($BP$1=1,EA111,-IF(RTD("tos.rtd",,BM$83,"."&amp;$C$82&amp;$AU$82&amp;"P"&amp;$A111)="N/A",0,RTD("tos.rtd",,BM$83,"."&amp;$C$82&amp;$AU$82&amp;"P"&amp;$A111)))</f>
        <v>-2.6529607038167148E-3</v>
      </c>
      <c r="BN111" s="3">
        <f ca="1">IF($BP$1=1,EB111,IF(RTD("tos.rtd",,BN$83,"."&amp;$D$82&amp;$AW$82&amp;"C"&amp;$A111)="N/A",0,RTD("tos.rtd",,BN$83,"."&amp;$D$82&amp;$AW$82&amp;"C"&amp;$A111)))</f>
        <v>3.1787693099632882E-3</v>
      </c>
      <c r="BO111" s="3">
        <f ca="1">IF($BP$1=1,EC111,-IF(RTD("tos.rtd",,BO$83,"."&amp;$D$82&amp;$AW$82&amp;"P"&amp;$A111)="N/A",0,RTD("tos.rtd",,BO$83,"."&amp;$D$82&amp;$AW$82&amp;"P"&amp;$A111)))</f>
        <v>-2.9649837173469722E-3</v>
      </c>
      <c r="BQ111" s="3">
        <f t="shared" ca="1" si="452"/>
        <v>-3538557.8017243487</v>
      </c>
      <c r="BR111" s="3" t="str">
        <f t="shared" ca="1" si="490"/>
        <v/>
      </c>
      <c r="BS111" s="3">
        <f t="shared" ca="1" si="453"/>
        <v>-113515.40207959936</v>
      </c>
      <c r="BT111" s="3" t="str">
        <f t="shared" ca="1" si="490"/>
        <v>Cruce -</v>
      </c>
      <c r="BU111" s="3">
        <f t="shared" ca="1" si="454"/>
        <v>697295.25863141229</v>
      </c>
      <c r="BV111" s="3" t="str">
        <f t="shared" ca="1" si="490"/>
        <v/>
      </c>
      <c r="BX111" s="3">
        <f t="shared" ca="1" si="455"/>
        <v>-376334456.80495769</v>
      </c>
      <c r="BY111" s="3" t="str">
        <f t="shared" ca="1" si="504"/>
        <v/>
      </c>
      <c r="BZ111" s="3">
        <f t="shared" ca="1" si="456"/>
        <v>10793.016973715828</v>
      </c>
      <c r="CA111" s="3" t="str">
        <f t="shared" ca="1" si="504"/>
        <v/>
      </c>
      <c r="CB111" s="3">
        <f t="shared" ca="1" si="457"/>
        <v>-37592.847056231782</v>
      </c>
      <c r="CC111" s="3" t="str">
        <f t="shared" ca="1" si="504"/>
        <v/>
      </c>
      <c r="CD111" s="3">
        <f>IF(RTD("tos.rtd",,CD$83,"."&amp;$B$82&amp;$AS$82&amp;"C"&amp;$A111)="N/A",0,RTD("tos.rtd",,CD$83,"."&amp;$B$82&amp;$AS$82&amp;"C"&amp;$A111))</f>
        <v>0.12</v>
      </c>
      <c r="CE111" s="3">
        <f>-IF(RTD("tos.rtd",,CE$83,"."&amp;$B$82&amp;$AS$82&amp;"P"&amp;$A111)="N/A",0,RTD("tos.rtd",,CE$83,"."&amp;$B$82&amp;$AS$82&amp;"P"&amp;$A111))</f>
        <v>1</v>
      </c>
      <c r="CF111" s="3">
        <f>IF(RTD("tos.rtd",,CF$83,"."&amp;$C$82&amp;$AU$82&amp;"C"&amp;$A111)="N/A",0,RTD("tos.rtd",,CF$83,"."&amp;$C$82&amp;$AU$82&amp;"C"&amp;$A111))</f>
        <v>0.5</v>
      </c>
      <c r="CG111" s="3">
        <f>-IF(RTD("tos.rtd",,CG$83,"."&amp;$C$82&amp;$AU$82&amp;"P"&amp;$A111)="N/A",0,RTD("tos.rtd",,CG$83,"."&amp;$C$82&amp;$AU$82&amp;"P"&amp;$A111))</f>
        <v>0.5</v>
      </c>
      <c r="CH111" s="3">
        <f>IF(RTD("tos.rtd",,CH$83,"."&amp;$D$82&amp;$AW$82&amp;"C"&amp;$A111)="N/A",0,RTD("tos.rtd",,CH$83,"."&amp;$D$82&amp;$AW$82&amp;"C"&amp;$A111))</f>
        <v>0.51</v>
      </c>
      <c r="CI111" s="3">
        <f>-IF(RTD("tos.rtd",,CI$83,"."&amp;$D$82&amp;$AW$82&amp;"P"&amp;$A111)="N/A",0,RTD("tos.rtd",,CI$83,"."&amp;$D$82&amp;$AW$82&amp;"P"&amp;$A111))</f>
        <v>0.49</v>
      </c>
      <c r="CK111" s="3">
        <f t="shared" si="491"/>
        <v>-123340</v>
      </c>
      <c r="CL111" s="3"/>
      <c r="CM111" s="3">
        <f t="shared" si="492"/>
        <v>-10000</v>
      </c>
      <c r="CN111" s="3"/>
      <c r="CO111" s="3">
        <f t="shared" si="493"/>
        <v>47887.000000000007</v>
      </c>
      <c r="CP111" s="3">
        <f t="shared" si="458"/>
        <v>-85453</v>
      </c>
      <c r="CQ111" s="3">
        <f t="shared" si="459"/>
        <v>-66575</v>
      </c>
      <c r="CR111" s="3"/>
      <c r="CS111" s="3">
        <f t="shared" si="460"/>
        <v>5</v>
      </c>
      <c r="CT111" s="3"/>
      <c r="CU111" s="3">
        <f t="shared" si="461"/>
        <v>-58</v>
      </c>
      <c r="CV111" s="3"/>
      <c r="CW111" s="3">
        <f t="shared" ca="1" si="462"/>
        <v>-2954777.9451725357</v>
      </c>
      <c r="CY111" s="3">
        <f t="shared" ca="1" si="463"/>
        <v>-376361256.63504016</v>
      </c>
      <c r="CZ111" s="70" t="str">
        <f t="shared" ca="1" si="505"/>
        <v/>
      </c>
      <c r="DA111" s="3">
        <f>IF(RTD("tos.rtd",,DA$83,"."&amp;$B$82&amp;$AS$82&amp;"C"&amp;$A111)="N/A",0,RTD("tos.rtd",,DA$83,"."&amp;$B$82&amp;$AS$82&amp;"C"&amp;$A111))</f>
        <v>0.15</v>
      </c>
      <c r="DB111" s="3">
        <f>IF(RTD("tos.rtd",,DB$83,"."&amp;$B$82&amp;$AS$82&amp;"P"&amp;$A111)="N/A",0,RTD("tos.rtd",,DB$83,"."&amp;$B$82&amp;$AS$82&amp;"P"&amp;$A111))</f>
        <v>1.7</v>
      </c>
      <c r="DC111" s="3">
        <f>IF(RTD("tos.rtd",,DC$83,"."&amp;$B$82&amp;$AS$82&amp;"C"&amp;$A111)="N/A",0,RTD("tos.rtd",,DC$83,"."&amp;$B$82&amp;$AS$82&amp;"C"&amp;$A111))</f>
        <v>0.25</v>
      </c>
      <c r="DD111" s="3">
        <f>IF(RTD("tos.rtd",,DD$83,"."&amp;$B$82&amp;$AS$82&amp;"P"&amp;$A111)="N/A",0,RTD("tos.rtd",,DD$83,"."&amp;$B$82&amp;$AS$82&amp;"P"&amp;$A111))</f>
        <v>1.75</v>
      </c>
      <c r="DE111" s="3">
        <f>IF(RTD("tos.rtd",,DE$83,"."&amp;$B$82&amp;$AS$82&amp;"C"&amp;$A111)="N/A",0,RTD("tos.rtd",,DE$83,"."&amp;$B$82&amp;$AS$82&amp;"C"&amp;$A111))</f>
        <v>0.05</v>
      </c>
      <c r="DF111" s="3">
        <f>IF(RTD("tos.rtd",,DF$83,"."&amp;$B$82&amp;$AS$82&amp;"P"&amp;$A111)="N/A",0,RTD("tos.rtd",,DF$83,"."&amp;$B$82&amp;$AS$82&amp;"P"&amp;$A111))</f>
        <v>1.55</v>
      </c>
      <c r="DG111" s="86">
        <f t="shared" si="495"/>
        <v>9.25</v>
      </c>
      <c r="DH111" s="3">
        <f t="shared" si="464"/>
        <v>0</v>
      </c>
      <c r="DI111" s="3">
        <f t="shared" si="465"/>
        <v>0</v>
      </c>
      <c r="DJ111" s="3">
        <f t="shared" si="466"/>
        <v>0</v>
      </c>
      <c r="DK111" s="3">
        <f t="shared" si="467"/>
        <v>0</v>
      </c>
      <c r="DL111" s="3">
        <f t="shared" si="468"/>
        <v>0</v>
      </c>
      <c r="DM111" s="3">
        <f t="shared" si="469"/>
        <v>0</v>
      </c>
      <c r="DN111" s="64" t="str">
        <f t="shared" si="470"/>
        <v>UNKNOWN</v>
      </c>
      <c r="DO111" s="64" t="str">
        <f t="shared" si="471"/>
        <v>UNKNOWN</v>
      </c>
      <c r="DP111" s="3">
        <f t="shared" si="472"/>
        <v>0</v>
      </c>
      <c r="DQ111" s="3">
        <f t="shared" si="473"/>
        <v>0</v>
      </c>
      <c r="DR111" s="3">
        <f t="shared" ca="1" si="474"/>
        <v>0</v>
      </c>
      <c r="DS111" s="3">
        <f t="shared" si="475"/>
        <v>0</v>
      </c>
      <c r="DT111" s="3">
        <f t="shared" si="496"/>
        <v>0</v>
      </c>
      <c r="DU111" s="3">
        <f t="shared" si="497"/>
        <v>0</v>
      </c>
      <c r="DV111" s="3">
        <f t="shared" si="498"/>
        <v>2163</v>
      </c>
      <c r="DW111" s="3">
        <f t="shared" si="499"/>
        <v>5989</v>
      </c>
      <c r="DX111" s="3">
        <f t="shared" ca="1" si="506"/>
        <v>1.0382707317333671E-2</v>
      </c>
      <c r="DY111" s="3">
        <f t="shared" ca="1" si="476"/>
        <v>-1.9423945999548515E-2</v>
      </c>
      <c r="DZ111" s="3">
        <f t="shared" ca="1" si="500"/>
        <v>2.7665600501556591E-3</v>
      </c>
      <c r="EA111" s="3">
        <f t="shared" ca="1" si="501"/>
        <v>-2.6529607038167148E-3</v>
      </c>
      <c r="EB111" s="3">
        <f t="shared" ca="1" si="477"/>
        <v>3.1787693099632882E-3</v>
      </c>
      <c r="EC111" s="3">
        <f t="shared" ca="1" si="478"/>
        <v>-2.9649837173469722E-3</v>
      </c>
      <c r="EE111" s="59">
        <f t="shared" si="479"/>
        <v>6.13E-2</v>
      </c>
      <c r="EF111" s="59">
        <f t="shared" si="480"/>
        <v>0.25</v>
      </c>
      <c r="EG111" s="59">
        <f t="shared" si="481"/>
        <v>0.24010000000000001</v>
      </c>
      <c r="EH111" s="59">
        <f t="shared" si="482"/>
        <v>0.25040000000000001</v>
      </c>
      <c r="EI111" s="59">
        <f t="shared" si="483"/>
        <v>0.2089</v>
      </c>
      <c r="EJ111" s="59">
        <f t="shared" si="484"/>
        <v>0.224</v>
      </c>
      <c r="EL111" s="3" t="str">
        <f>RTD("tos.rtd",,EL$83,"."&amp;$B$82&amp;$AS$82&amp;"C"&amp;$A111)</f>
        <v>6.13%</v>
      </c>
      <c r="EM111" s="3" t="str">
        <f>RTD("tos.rtd",,EM$83,"."&amp;$B$82&amp;$AS$82&amp;"P"&amp;$A111)</f>
        <v>--</v>
      </c>
      <c r="EN111" s="3" t="str">
        <f>RTD("tos.rtd",,EN$83,"."&amp;$C$82&amp;$AU$82&amp;"C"&amp;$A111)</f>
        <v>24.01%</v>
      </c>
      <c r="EO111" s="3" t="str">
        <f>RTD("tos.rtd",,EO$83,"."&amp;$C$82&amp;$AU$82&amp;"P"&amp;$A111)</f>
        <v>25.04%</v>
      </c>
      <c r="EP111" s="3" t="str">
        <f>RTD("tos.rtd",,EP$83,"."&amp;$D$82&amp;$AW$82&amp;"C"&amp;$A111)</f>
        <v>20.89%</v>
      </c>
      <c r="EQ111" s="3" t="str">
        <f>RTD("tos.rtd",,EQ$83,"."&amp;$D$82&amp;$AW$82&amp;"P"&amp;$A111)</f>
        <v>22.40%</v>
      </c>
      <c r="ES111" s="63" t="str">
        <f t="shared" si="485"/>
        <v>5610,8152.00</v>
      </c>
      <c r="ET111" s="64" t="str">
        <f t="shared" ca="1" si="486"/>
        <v>5610,-376361.26</v>
      </c>
      <c r="EU111" s="67">
        <v>561.87</v>
      </c>
      <c r="EV111" s="67" t="s">
        <v>907</v>
      </c>
      <c r="EW111" s="67">
        <v>483.2</v>
      </c>
      <c r="EX111" s="67" t="s">
        <v>908</v>
      </c>
      <c r="EY111" s="67">
        <v>5632</v>
      </c>
      <c r="EZ111" s="67" t="s">
        <v>909</v>
      </c>
      <c r="FA111" s="67">
        <v>19846.25</v>
      </c>
      <c r="FB111" s="67" t="s">
        <v>910</v>
      </c>
      <c r="FC111" s="67" t="s">
        <v>911</v>
      </c>
      <c r="FD111" s="67" t="s">
        <v>912</v>
      </c>
      <c r="FE111" s="68" t="s">
        <v>913</v>
      </c>
      <c r="FF111" s="68" t="s">
        <v>914</v>
      </c>
    </row>
    <row r="112" spans="1:162" s="63" customFormat="1" ht="12" customHeight="1" thickBot="1" x14ac:dyDescent="0.25">
      <c r="A112" s="2">
        <f t="shared" si="502"/>
        <v>5600</v>
      </c>
      <c r="B112" s="3">
        <f t="shared" si="447"/>
        <v>5017</v>
      </c>
      <c r="C112" s="3">
        <f t="shared" si="448"/>
        <v>4585</v>
      </c>
      <c r="D112" s="3">
        <f t="shared" si="449"/>
        <v>5807</v>
      </c>
      <c r="E112" s="3">
        <f t="shared" ref="E112:E122" si="517">SUM(B112:D112)</f>
        <v>15409</v>
      </c>
      <c r="F112" s="4">
        <f t="shared" ref="F112:F122" si="518">+$F$84/$A$84*A112</f>
        <v>5623.996786144713</v>
      </c>
      <c r="G112" s="4">
        <f t="shared" ref="G112:G122" si="519">+$G$84/$A$84*A112</f>
        <v>558.72517073606207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20"/>
      <c r="AM112" s="20">
        <v>-851</v>
      </c>
      <c r="AN112" s="20">
        <v>-3306</v>
      </c>
      <c r="AO112" s="20">
        <v>5600</v>
      </c>
      <c r="AP112" s="20">
        <v>24893</v>
      </c>
      <c r="AQ112" s="20">
        <v>-101052</v>
      </c>
      <c r="AR112" s="20"/>
      <c r="AS112" s="54">
        <f>IF(RTD("tos.rtd",,AS$83,"."&amp;$B$82&amp;$AS$82&amp;"C"&amp;$A112)="N/A",0,RTD("tos.rtd",,AS$83,"."&amp;$B$82&amp;$AS$82&amp;"C"&amp;$A112))</f>
        <v>1620</v>
      </c>
      <c r="AT112" s="3">
        <f>-IF(RTD("tos.rtd",,AT$83,"."&amp;$B$82&amp;$AS$82&amp;"P"&amp;$A112)="N/A",0,RTD("tos.rtd",,AT$83,"."&amp;$B$82&amp;$AS$82&amp;"P"&amp;$A112))</f>
        <v>-3397</v>
      </c>
      <c r="AU112" s="54">
        <f>IF(RTD("tos.rtd",,AU$83,"."&amp;$C$82&amp;$AU$82&amp;"C"&amp;$A112)="N/A",0,RTD("tos.rtd",,AU$83,"."&amp;$C$82&amp;$AU$82&amp;"C"&amp;$A112))</f>
        <v>1932</v>
      </c>
      <c r="AV112" s="3">
        <f>-IF(RTD("tos.rtd",,AV$83,"."&amp;$C$82&amp;$AU$82&amp;"P"&amp;$A112)="N/A",0,RTD("tos.rtd",,AV$83,"."&amp;$C$82&amp;$AU$82&amp;"P"&amp;$A112))</f>
        <v>-2653</v>
      </c>
      <c r="AW112" s="54">
        <f>IF(RTD("tos.rtd",,AW$83,"."&amp;$D$82&amp;$AW$82&amp;"C"&amp;$A112)="N/A",0,RTD("tos.rtd",,AW$83,"."&amp;$D$82&amp;$AW$82&amp;"C"&amp;$A112))</f>
        <v>3203</v>
      </c>
      <c r="AX112" s="3">
        <f>-IF(RTD("tos.rtd",,AX$83,"."&amp;$D$82&amp;$AW$82&amp;"P"&amp;$A112)="N/A",0,RTD("tos.rtd",,AX$83,"."&amp;$D$82&amp;$AW$82&amp;"P"&amp;$A112))</f>
        <v>-2604</v>
      </c>
      <c r="AY112" s="79">
        <f t="shared" ref="AY112:AY122" si="520">SUM(AS112:AX112)</f>
        <v>-1899</v>
      </c>
      <c r="AZ112" s="8">
        <f t="shared" si="451"/>
        <v>5600</v>
      </c>
      <c r="BA112" s="54">
        <f>IF(RTD("tos.rtd",,BA$83,"."&amp;$B$82&amp;$AS$82&amp;"C"&amp;$A112)="N/A",0,RTD("tos.rtd",,BA$83,"."&amp;$B$82&amp;$AS$82&amp;"C"&amp;$A112))</f>
        <v>24893</v>
      </c>
      <c r="BB112" s="3">
        <f>-IF(RTD("tos.rtd",,BB$83,"."&amp;$B$82&amp;$AS$82&amp;"P"&amp;$A112)="N/A",0,RTD("tos.rtd",,BB$83,"."&amp;$B$82&amp;$AS$82&amp;"P"&amp;$A112))</f>
        <v>-101052</v>
      </c>
      <c r="BC112" s="54">
        <f>IF(RTD("tos.rtd",,BC$83,"."&amp;$C$82&amp;$AU$82&amp;"C"&amp;$A112)="N/A",0,RTD("tos.rtd",,BC$83,"."&amp;$C$82&amp;$AU$82&amp;"C"&amp;$A112))</f>
        <v>724</v>
      </c>
      <c r="BD112" s="3">
        <f>-IF(RTD("tos.rtd",,BD$83,"."&amp;$C$82&amp;$AU$82&amp;"P"&amp;$A112)="N/A",0,RTD("tos.rtd",,BD$83,"."&amp;$C$82&amp;$AU$82&amp;"P"&amp;$A112))</f>
        <v>-3468</v>
      </c>
      <c r="BE112" s="54">
        <f>IF(RTD("tos.rtd",,BE$83,"."&amp;$D$82&amp;$AW$82&amp;"C"&amp;$A112)="N/A",0,RTD("tos.rtd",,BE$83,"."&amp;$D$82&amp;$AW$82&amp;"C"&amp;$A112))</f>
        <v>462</v>
      </c>
      <c r="BF112" s="3">
        <f>-IF(RTD("tos.rtd",,BF$83,"."&amp;$D$82&amp;$AW$82&amp;"P"&amp;$A112)="N/A",0,RTD("tos.rtd",,BF$83,"."&amp;$D$82&amp;$AW$82&amp;"P"&amp;$A112))</f>
        <v>-448</v>
      </c>
      <c r="BG112" s="3">
        <f ca="1">+Hoja2!Y113</f>
        <v>-6499</v>
      </c>
      <c r="BH112" s="55">
        <f t="shared" ca="1" si="489"/>
        <v>-85388</v>
      </c>
      <c r="BI112" s="32" t="str">
        <f t="shared" ca="1" si="507"/>
        <v/>
      </c>
      <c r="BJ112" s="3">
        <f ca="1">IF($BP$1=1,DX112,IF(RTD("tos.rtd",,BJ$83,"."&amp;$B$82&amp;$AS$82&amp;"C"&amp;$A112)="N/A",0,RTD("tos.rtd",,BJ$83,"."&amp;$B$82&amp;$AS$82&amp;"C"&amp;$A112)))</f>
        <v>3.8659051818427187E-2</v>
      </c>
      <c r="BK112" s="3">
        <f ca="1">IF($BP$1=1,DY112,-IF(RTD("tos.rtd",,BK$83,"."&amp;$B$82&amp;$AS$82&amp;"P"&amp;$A112)="N/A",0,RTD("tos.rtd",,BK$83,"."&amp;$B$82&amp;$AS$82&amp;"P"&amp;$A112)))</f>
        <v>-6.8422726119583097E-2</v>
      </c>
      <c r="BL112" s="3">
        <f ca="1">IF($BP$1=1,DZ112,IF(RTD("tos.rtd",,BL$83,"."&amp;$C$82&amp;$AU$82&amp;"C"&amp;$A112)="N/A",0,RTD("tos.rtd",,BL$83,"."&amp;$C$82&amp;$AU$82&amp;"C"&amp;$A112)))</f>
        <v>2.7421727311112416E-3</v>
      </c>
      <c r="BM112" s="3">
        <f ca="1">IF($BP$1=1,EA112,-IF(RTD("tos.rtd",,BM$83,"."&amp;$C$82&amp;$AU$82&amp;"P"&amp;$A112)="N/A",0,RTD("tos.rtd",,BM$83,"."&amp;$C$82&amp;$AU$82&amp;"P"&amp;$A112)))</f>
        <v>-2.6282727181958375E-3</v>
      </c>
      <c r="BN112" s="3">
        <f ca="1">IF($BP$1=1,EB112,IF(RTD("tos.rtd",,BN$83,"."&amp;$D$82&amp;$AW$82&amp;"C"&amp;$A112)="N/A",0,RTD("tos.rtd",,BN$83,"."&amp;$D$82&amp;$AW$82&amp;"C"&amp;$A112)))</f>
        <v>3.1519111322166125E-3</v>
      </c>
      <c r="BO112" s="3">
        <f ca="1">IF($BP$1=1,EC112,-IF(RTD("tos.rtd",,BO$83,"."&amp;$D$82&amp;$AW$82&amp;"P"&amp;$A112)="N/A",0,RTD("tos.rtd",,BO$83,"."&amp;$D$82&amp;$AW$82&amp;"P"&amp;$A112)))</f>
        <v>-2.9399447459350393E-3</v>
      </c>
      <c r="BQ112" s="3">
        <f t="shared" ca="1" si="452"/>
        <v>-39371089.975644827</v>
      </c>
      <c r="BR112" s="3" t="str">
        <f t="shared" ca="1" si="490"/>
        <v/>
      </c>
      <c r="BS112" s="3">
        <f t="shared" ca="1" si="453"/>
        <v>-388351.75437035575</v>
      </c>
      <c r="BT112" s="3" t="str">
        <f t="shared" ca="1" si="490"/>
        <v/>
      </c>
      <c r="BU112" s="3">
        <f t="shared" ca="1" si="454"/>
        <v>565731.70680845366</v>
      </c>
      <c r="BV112" s="3" t="str">
        <f t="shared" ca="1" si="490"/>
        <v/>
      </c>
      <c r="BX112" s="3">
        <f t="shared" ca="1" si="455"/>
        <v>-1380019663.8316469</v>
      </c>
      <c r="BY112" s="3" t="str">
        <f t="shared" ca="1" si="504"/>
        <v/>
      </c>
      <c r="BZ112" s="3">
        <f t="shared" ca="1" si="456"/>
        <v>-1653060.5172957964</v>
      </c>
      <c r="CA112" s="3" t="str">
        <f t="shared" ca="1" si="504"/>
        <v>Cruce -</v>
      </c>
      <c r="CB112" s="3">
        <f t="shared" ca="1" si="457"/>
        <v>32249.083482491842</v>
      </c>
      <c r="CC112" s="3" t="str">
        <f t="shared" ca="1" si="504"/>
        <v>Cruce +</v>
      </c>
      <c r="CD112" s="3">
        <f>IF(RTD("tos.rtd",,CD$83,"."&amp;$B$82&amp;$AS$82&amp;"C"&amp;$A112)="N/A",0,RTD("tos.rtd",,CD$83,"."&amp;$B$82&amp;$AS$82&amp;"C"&amp;$A112))</f>
        <v>0.87</v>
      </c>
      <c r="CE112" s="3">
        <f>-IF(RTD("tos.rtd",,CE$83,"."&amp;$B$82&amp;$AS$82&amp;"P"&amp;$A112)="N/A",0,RTD("tos.rtd",,CE$83,"."&amp;$B$82&amp;$AS$82&amp;"P"&amp;$A112))</f>
        <v>0.02</v>
      </c>
      <c r="CF112" s="3">
        <f>IF(RTD("tos.rtd",,CF$83,"."&amp;$C$82&amp;$AU$82&amp;"C"&amp;$A112)="N/A",0,RTD("tos.rtd",,CF$83,"."&amp;$C$82&amp;$AU$82&amp;"C"&amp;$A112))</f>
        <v>0.53</v>
      </c>
      <c r="CG112" s="3">
        <f>-IF(RTD("tos.rtd",,CG$83,"."&amp;$C$82&amp;$AU$82&amp;"P"&amp;$A112)="N/A",0,RTD("tos.rtd",,CG$83,"."&amp;$C$82&amp;$AU$82&amp;"P"&amp;$A112))</f>
        <v>0.47</v>
      </c>
      <c r="CH112" s="3">
        <f>IF(RTD("tos.rtd",,CH$83,"."&amp;$D$82&amp;$AW$82&amp;"C"&amp;$A112)="N/A",0,RTD("tos.rtd",,CH$83,"."&amp;$D$82&amp;$AW$82&amp;"C"&amp;$A112))</f>
        <v>0.54</v>
      </c>
      <c r="CI112" s="3">
        <f>-IF(RTD("tos.rtd",,CI$83,"."&amp;$D$82&amp;$AW$82&amp;"P"&amp;$A112)="N/A",0,RTD("tos.rtd",,CI$83,"."&amp;$D$82&amp;$AW$82&amp;"P"&amp;$A112))</f>
        <v>0.47</v>
      </c>
      <c r="CK112" s="3">
        <f t="shared" si="491"/>
        <v>134146</v>
      </c>
      <c r="CL112" s="3"/>
      <c r="CM112" s="3">
        <f t="shared" si="492"/>
        <v>-22294.999999999985</v>
      </c>
      <c r="CN112" s="3"/>
      <c r="CO112" s="3">
        <f t="shared" si="493"/>
        <v>50574.000000000015</v>
      </c>
      <c r="CP112" s="3">
        <f t="shared" si="458"/>
        <v>162425.00000000003</v>
      </c>
      <c r="CQ112" s="3">
        <f t="shared" si="459"/>
        <v>-76159</v>
      </c>
      <c r="CR112" s="3"/>
      <c r="CS112" s="3">
        <f t="shared" si="460"/>
        <v>-2744</v>
      </c>
      <c r="CT112" s="3"/>
      <c r="CU112" s="3">
        <f t="shared" si="461"/>
        <v>14</v>
      </c>
      <c r="CV112" s="3"/>
      <c r="CW112" s="3">
        <f t="shared" ref="CW112:CW122" ca="1" si="521">+BQ112+BS112+BU112</f>
        <v>-39193710.023206726</v>
      </c>
      <c r="CY112" s="3">
        <f t="shared" ca="1" si="463"/>
        <v>-1381640475.2654603</v>
      </c>
      <c r="CZ112" s="70" t="str">
        <f t="shared" ca="1" si="505"/>
        <v/>
      </c>
      <c r="DA112" s="3">
        <f>IF(RTD("tos.rtd",,DA$83,"."&amp;$B$82&amp;$AS$82&amp;"C"&amp;$A112)="N/A",0,RTD("tos.rtd",,DA$83,"."&amp;$B$82&amp;$AS$82&amp;"C"&amp;$A112))</f>
        <v>8.3000000000000007</v>
      </c>
      <c r="DB112" s="3">
        <f>IF(RTD("tos.rtd",,DB$83,"."&amp;$B$82&amp;$AS$82&amp;"P"&amp;$A112)="N/A",0,RTD("tos.rtd",,DB$83,"."&amp;$B$82&amp;$AS$82&amp;"P"&amp;$A112))</f>
        <v>0.05</v>
      </c>
      <c r="DC112" s="3">
        <f>IF(RTD("tos.rtd",,DC$83,"."&amp;$B$82&amp;$AS$82&amp;"C"&amp;$A112)="N/A",0,RTD("tos.rtd",,DC$83,"."&amp;$B$82&amp;$AS$82&amp;"C"&amp;$A112))</f>
        <v>8.8000000000000007</v>
      </c>
      <c r="DD112" s="3">
        <f>IF(RTD("tos.rtd",,DD$83,"."&amp;$B$82&amp;$AS$82&amp;"P"&amp;$A112)="N/A",0,RTD("tos.rtd",,DD$83,"."&amp;$B$82&amp;$AS$82&amp;"P"&amp;$A112))</f>
        <v>0.05</v>
      </c>
      <c r="DE112" s="3">
        <f>IF(RTD("tos.rtd",,DE$83,"."&amp;$B$82&amp;$AS$82&amp;"C"&amp;$A112)="N/A",0,RTD("tos.rtd",,DE$83,"."&amp;$B$82&amp;$AS$82&amp;"C"&amp;$A112))</f>
        <v>5.8</v>
      </c>
      <c r="DF112" s="3">
        <f>IF(RTD("tos.rtd",,DF$83,"."&amp;$B$82&amp;$AS$82&amp;"P"&amp;$A112)="N/A",0,RTD("tos.rtd",,DF$83,"."&amp;$B$82&amp;$AS$82&amp;"P"&amp;$A112))</f>
        <v>0</v>
      </c>
      <c r="DG112" s="86">
        <f t="shared" si="495"/>
        <v>-0.75</v>
      </c>
      <c r="DH112" s="3">
        <f t="shared" si="464"/>
        <v>0</v>
      </c>
      <c r="DI112" s="3">
        <f t="shared" si="465"/>
        <v>0</v>
      </c>
      <c r="DJ112" s="3">
        <f t="shared" si="466"/>
        <v>0</v>
      </c>
      <c r="DK112" s="3">
        <f t="shared" si="467"/>
        <v>0</v>
      </c>
      <c r="DL112" s="3">
        <f t="shared" si="468"/>
        <v>0</v>
      </c>
      <c r="DM112" s="3">
        <f t="shared" si="469"/>
        <v>0</v>
      </c>
      <c r="DN112" s="64" t="str">
        <f t="shared" si="470"/>
        <v>UNKNOWN</v>
      </c>
      <c r="DO112" s="64" t="str">
        <f t="shared" si="471"/>
        <v>UNKNOWN</v>
      </c>
      <c r="DP112" s="3">
        <f t="shared" si="472"/>
        <v>0</v>
      </c>
      <c r="DQ112" s="3">
        <f t="shared" si="473"/>
        <v>0</v>
      </c>
      <c r="DR112" s="3">
        <f t="shared" ca="1" si="474"/>
        <v>0</v>
      </c>
      <c r="DS112" s="3">
        <f t="shared" si="475"/>
        <v>0</v>
      </c>
      <c r="DT112" s="3">
        <f t="shared" si="496"/>
        <v>0</v>
      </c>
      <c r="DU112" s="3">
        <f t="shared" si="497"/>
        <v>0</v>
      </c>
      <c r="DV112" s="3">
        <f t="shared" si="498"/>
        <v>-851</v>
      </c>
      <c r="DW112" s="3">
        <f t="shared" si="499"/>
        <v>-3306</v>
      </c>
      <c r="DX112" s="3">
        <f t="shared" ca="1" si="506"/>
        <v>3.8659051818427187E-2</v>
      </c>
      <c r="DY112" s="3">
        <f t="shared" ca="1" si="476"/>
        <v>-6.8422726119583097E-2</v>
      </c>
      <c r="DZ112" s="3">
        <f t="shared" ca="1" si="500"/>
        <v>2.7421727311112416E-3</v>
      </c>
      <c r="EA112" s="3">
        <f t="shared" ca="1" si="501"/>
        <v>-2.6282727181958375E-3</v>
      </c>
      <c r="EB112" s="3">
        <f t="shared" ca="1" si="477"/>
        <v>3.1519111322166125E-3</v>
      </c>
      <c r="EC112" s="3">
        <f t="shared" ca="1" si="478"/>
        <v>-2.9399447459350393E-3</v>
      </c>
      <c r="EE112" s="59">
        <f t="shared" si="479"/>
        <v>0.14249999999999999</v>
      </c>
      <c r="EF112" s="59">
        <f t="shared" si="480"/>
        <v>0.08</v>
      </c>
      <c r="EG112" s="59">
        <f t="shared" si="481"/>
        <v>0.2422</v>
      </c>
      <c r="EH112" s="59">
        <f t="shared" si="482"/>
        <v>0.25269999999999998</v>
      </c>
      <c r="EI112" s="59">
        <f t="shared" si="483"/>
        <v>0.2107</v>
      </c>
      <c r="EJ112" s="59">
        <f t="shared" si="484"/>
        <v>0.22589999999999999</v>
      </c>
      <c r="EL112" s="3" t="str">
        <f>RTD("tos.rtd",,EL$83,"."&amp;$B$82&amp;$AS$82&amp;"C"&amp;$A112)</f>
        <v>14.25%</v>
      </c>
      <c r="EM112" s="3" t="str">
        <f>RTD("tos.rtd",,EM$83,"."&amp;$B$82&amp;$AS$82&amp;"P"&amp;$A112)</f>
        <v>8.00%</v>
      </c>
      <c r="EN112" s="3" t="str">
        <f>RTD("tos.rtd",,EN$83,"."&amp;$C$82&amp;$AU$82&amp;"C"&amp;$A112)</f>
        <v>24.22%</v>
      </c>
      <c r="EO112" s="3" t="str">
        <f>RTD("tos.rtd",,EO$83,"."&amp;$C$82&amp;$AU$82&amp;"P"&amp;$A112)</f>
        <v>25.27%</v>
      </c>
      <c r="EP112" s="3" t="str">
        <f>RTD("tos.rtd",,EP$83,"."&amp;$D$82&amp;$AW$82&amp;"C"&amp;$A112)</f>
        <v>21.07%</v>
      </c>
      <c r="EQ112" s="3" t="str">
        <f>RTD("tos.rtd",,EQ$83,"."&amp;$D$82&amp;$AW$82&amp;"P"&amp;$A112)</f>
        <v>22.59%</v>
      </c>
      <c r="ES112" s="63" t="str">
        <f t="shared" si="485"/>
        <v>5600,-4157.00</v>
      </c>
      <c r="ET112" s="64" t="str">
        <f t="shared" ca="1" si="486"/>
        <v>5600,-1381640.48</v>
      </c>
      <c r="EU112" s="67">
        <v>561.84</v>
      </c>
      <c r="EV112" s="67" t="s">
        <v>915</v>
      </c>
      <c r="EW112" s="67">
        <v>483.12</v>
      </c>
      <c r="EX112" s="67" t="s">
        <v>916</v>
      </c>
      <c r="EY112" s="67">
        <v>5631.25</v>
      </c>
      <c r="EZ112" s="67" t="s">
        <v>917</v>
      </c>
      <c r="FA112" s="67">
        <v>19843</v>
      </c>
      <c r="FB112" s="67" t="s">
        <v>918</v>
      </c>
      <c r="FC112" s="67" t="s">
        <v>919</v>
      </c>
      <c r="FD112" s="67" t="s">
        <v>920</v>
      </c>
      <c r="FE112" s="68" t="s">
        <v>921</v>
      </c>
      <c r="FF112" s="68" t="s">
        <v>922</v>
      </c>
    </row>
    <row r="113" spans="1:162" s="63" customFormat="1" ht="12" customHeight="1" thickBot="1" x14ac:dyDescent="0.25">
      <c r="A113" s="2">
        <f t="shared" si="502"/>
        <v>5590</v>
      </c>
      <c r="B113" s="3">
        <f t="shared" si="447"/>
        <v>835</v>
      </c>
      <c r="C113" s="3">
        <f t="shared" si="448"/>
        <v>1142</v>
      </c>
      <c r="D113" s="3">
        <f t="shared" si="449"/>
        <v>918</v>
      </c>
      <c r="E113" s="3">
        <f t="shared" si="517"/>
        <v>2895</v>
      </c>
      <c r="F113" s="4">
        <f t="shared" si="518"/>
        <v>5613.9539347408827</v>
      </c>
      <c r="G113" s="4">
        <f t="shared" si="519"/>
        <v>557.7274472168906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20"/>
      <c r="AM113" s="20">
        <v>22</v>
      </c>
      <c r="AN113" s="20">
        <v>-478</v>
      </c>
      <c r="AO113" s="20">
        <v>5590</v>
      </c>
      <c r="AP113" s="20">
        <v>5575</v>
      </c>
      <c r="AQ113" s="20">
        <v>-55327</v>
      </c>
      <c r="AR113" s="20"/>
      <c r="AS113" s="54">
        <f>IF(RTD("tos.rtd",,AS$83,"."&amp;$B$82&amp;$AS$82&amp;"C"&amp;$A113)="N/A",0,RTD("tos.rtd",,AS$83,"."&amp;$B$82&amp;$AS$82&amp;"C"&amp;$A113))</f>
        <v>90</v>
      </c>
      <c r="AT113" s="3">
        <f>-IF(RTD("tos.rtd",,AT$83,"."&amp;$B$82&amp;$AS$82&amp;"P"&amp;$A113)="N/A",0,RTD("tos.rtd",,AT$83,"."&amp;$B$82&amp;$AS$82&amp;"P"&amp;$A113))</f>
        <v>-745</v>
      </c>
      <c r="AU113" s="54">
        <f>IF(RTD("tos.rtd",,AU$83,"."&amp;$C$82&amp;$AU$82&amp;"C"&amp;$A113)="N/A",0,RTD("tos.rtd",,AU$83,"."&amp;$C$82&amp;$AU$82&amp;"C"&amp;$A113))</f>
        <v>621</v>
      </c>
      <c r="AV113" s="3">
        <f>-IF(RTD("tos.rtd",,AV$83,"."&amp;$C$82&amp;$AU$82&amp;"P"&amp;$A113)="N/A",0,RTD("tos.rtd",,AV$83,"."&amp;$C$82&amp;$AU$82&amp;"P"&amp;$A113))</f>
        <v>-521</v>
      </c>
      <c r="AW113" s="54">
        <f>IF(RTD("tos.rtd",,AW$83,"."&amp;$D$82&amp;$AW$82&amp;"C"&amp;$A113)="N/A",0,RTD("tos.rtd",,AW$83,"."&amp;$D$82&amp;$AW$82&amp;"C"&amp;$A113))</f>
        <v>318</v>
      </c>
      <c r="AX113" s="3">
        <f>-IF(RTD("tos.rtd",,AX$83,"."&amp;$D$82&amp;$AW$82&amp;"P"&amp;$A113)="N/A",0,RTD("tos.rtd",,AX$83,"."&amp;$D$82&amp;$AW$82&amp;"P"&amp;$A113))</f>
        <v>-600</v>
      </c>
      <c r="AY113" s="79">
        <f t="shared" si="520"/>
        <v>-837</v>
      </c>
      <c r="AZ113" s="8">
        <f t="shared" si="451"/>
        <v>5590</v>
      </c>
      <c r="BA113" s="54">
        <f>IF(RTD("tos.rtd",,BA$83,"."&amp;$B$82&amp;$AS$82&amp;"C"&amp;$A113)="N/A",0,RTD("tos.rtd",,BA$83,"."&amp;$B$82&amp;$AS$82&amp;"C"&amp;$A113))</f>
        <v>5575</v>
      </c>
      <c r="BB113" s="3">
        <f>-IF(RTD("tos.rtd",,BB$83,"."&amp;$B$82&amp;$AS$82&amp;"P"&amp;$A113)="N/A",0,RTD("tos.rtd",,BB$83,"."&amp;$B$82&amp;$AS$82&amp;"P"&amp;$A113))</f>
        <v>-55327</v>
      </c>
      <c r="BC113" s="54">
        <f>IF(RTD("tos.rtd",,BC$83,"."&amp;$C$82&amp;$AU$82&amp;"C"&amp;$A113)="N/A",0,RTD("tos.rtd",,BC$83,"."&amp;$C$82&amp;$AU$82&amp;"C"&amp;$A113))</f>
        <v>114</v>
      </c>
      <c r="BD113" s="3">
        <f>-IF(RTD("tos.rtd",,BD$83,"."&amp;$C$82&amp;$AU$82&amp;"P"&amp;$A113)="N/A",0,RTD("tos.rtd",,BD$83,"."&amp;$C$82&amp;$AU$82&amp;"P"&amp;$A113))</f>
        <v>-443</v>
      </c>
      <c r="BE113" s="54">
        <f>IF(RTD("tos.rtd",,BE$83,"."&amp;$D$82&amp;$AW$82&amp;"C"&amp;$A113)="N/A",0,RTD("tos.rtd",,BE$83,"."&amp;$D$82&amp;$AW$82&amp;"C"&amp;$A113))</f>
        <v>38</v>
      </c>
      <c r="BF113" s="3">
        <f>-IF(RTD("tos.rtd",,BF$83,"."&amp;$D$82&amp;$AW$82&amp;"P"&amp;$A113)="N/A",0,RTD("tos.rtd",,BF$83,"."&amp;$D$82&amp;$AW$82&amp;"P"&amp;$A113))</f>
        <v>-78</v>
      </c>
      <c r="BG113" s="3">
        <f ca="1">+Hoja2!Y114</f>
        <v>-2355</v>
      </c>
      <c r="BH113" s="55">
        <f t="shared" ca="1" si="489"/>
        <v>-52476</v>
      </c>
      <c r="BI113" s="32" t="str">
        <f t="shared" ca="1" si="507"/>
        <v/>
      </c>
      <c r="BJ113" s="3">
        <f ca="1">IF($BP$1=1,DX113,IF(RTD("tos.rtd",,BJ$83,"."&amp;$B$82&amp;$AS$82&amp;"C"&amp;$A113)="N/A",0,RTD("tos.rtd",,BJ$83,"."&amp;$B$82&amp;$AS$82&amp;"C"&amp;$A113)))</f>
        <v>2.0788864488351495E-2</v>
      </c>
      <c r="BK113" s="3">
        <f ca="1">IF($BP$1=1,DY113,-IF(RTD("tos.rtd",,BK$83,"."&amp;$B$82&amp;$AS$82&amp;"P"&amp;$A113)="N/A",0,RTD("tos.rtd",,BK$83,"."&amp;$B$82&amp;$AS$82&amp;"P"&amp;$A113)))</f>
        <v>-2.1976521215712776E-2</v>
      </c>
      <c r="BL113" s="3">
        <f ca="1">IF($BP$1=1,DZ113,IF(RTD("tos.rtd",,BL$83,"."&amp;$C$82&amp;$AU$82&amp;"C"&amp;$A113)="N/A",0,RTD("tos.rtd",,BL$83,"."&amp;$C$82&amp;$AU$82&amp;"C"&amp;$A113)))</f>
        <v>2.7044120949637992E-3</v>
      </c>
      <c r="BM113" s="3">
        <f ca="1">IF($BP$1=1,EA113,-IF(RTD("tos.rtd",,BM$83,"."&amp;$C$82&amp;$AU$82&amp;"P"&amp;$A113)="N/A",0,RTD("tos.rtd",,BM$83,"."&amp;$C$82&amp;$AU$82&amp;"P"&amp;$A113)))</f>
        <v>-2.5948821065372293E-3</v>
      </c>
      <c r="BN113" s="3">
        <f ca="1">IF($BP$1=1,EB113,IF(RTD("tos.rtd",,BN$83,"."&amp;$D$82&amp;$AW$82&amp;"C"&amp;$A113)="N/A",0,RTD("tos.rtd",,BN$83,"."&amp;$D$82&amp;$AW$82&amp;"C"&amp;$A113)))</f>
        <v>3.1062330096725379E-3</v>
      </c>
      <c r="BO113" s="3">
        <f ca="1">IF($BP$1=1,EC113,-IF(RTD("tos.rtd",,BO$83,"."&amp;$D$82&amp;$AW$82&amp;"P"&amp;$A113)="N/A",0,RTD("tos.rtd",,BO$83,"."&amp;$D$82&amp;$AW$82&amp;"P"&amp;$A113)))</f>
        <v>-2.8984128691832622E-3</v>
      </c>
      <c r="BQ113" s="3">
        <f t="shared" ca="1" si="452"/>
        <v>-3362342.1280182325</v>
      </c>
      <c r="BR113" s="3" t="str">
        <f t="shared" ca="1" si="490"/>
        <v/>
      </c>
      <c r="BS113" s="3">
        <f t="shared" ca="1" si="453"/>
        <v>75936.11314313719</v>
      </c>
      <c r="BT113" s="3" t="str">
        <f t="shared" ca="1" si="490"/>
        <v>Cruce +</v>
      </c>
      <c r="BU113" s="3">
        <f t="shared" ca="1" si="454"/>
        <v>-174189.5823928873</v>
      </c>
      <c r="BV113" s="3" t="str">
        <f t="shared" ca="1" si="490"/>
        <v>Cruce -</v>
      </c>
      <c r="BX113" s="3">
        <f t="shared" ca="1" si="455"/>
        <v>-255046982.03457513</v>
      </c>
      <c r="BY113" s="3" t="str">
        <f t="shared" ca="1" si="504"/>
        <v/>
      </c>
      <c r="BZ113" s="3">
        <f t="shared" ca="1" si="456"/>
        <v>-195048.81071613729</v>
      </c>
      <c r="CA113" s="3" t="str">
        <f t="shared" ca="1" si="504"/>
        <v/>
      </c>
      <c r="CB113" s="3">
        <f t="shared" ca="1" si="457"/>
        <v>-25050.166741180565</v>
      </c>
      <c r="CC113" s="3" t="str">
        <f t="shared" ca="1" si="504"/>
        <v>Cruce -</v>
      </c>
      <c r="CD113" s="3">
        <f>IF(RTD("tos.rtd",,CD$83,"."&amp;$B$82&amp;$AS$82&amp;"C"&amp;$A113)="N/A",0,RTD("tos.rtd",,CD$83,"."&amp;$B$82&amp;$AS$82&amp;"C"&amp;$A113))</f>
        <v>0.98</v>
      </c>
      <c r="CE113" s="3">
        <f>-IF(RTD("tos.rtd",,CE$83,"."&amp;$B$82&amp;$AS$82&amp;"P"&amp;$A113)="N/A",0,RTD("tos.rtd",,CE$83,"."&amp;$B$82&amp;$AS$82&amp;"P"&amp;$A113))</f>
        <v>0.01</v>
      </c>
      <c r="CF113" s="3">
        <f>IF(RTD("tos.rtd",,CF$83,"."&amp;$C$82&amp;$AU$82&amp;"C"&amp;$A113)="N/A",0,RTD("tos.rtd",,CF$83,"."&amp;$C$82&amp;$AU$82&amp;"C"&amp;$A113))</f>
        <v>0.56999999999999995</v>
      </c>
      <c r="CG113" s="3">
        <f>-IF(RTD("tos.rtd",,CG$83,"."&amp;$C$82&amp;$AU$82&amp;"P"&amp;$A113)="N/A",0,RTD("tos.rtd",,CG$83,"."&amp;$C$82&amp;$AU$82&amp;"P"&amp;$A113))</f>
        <v>0.44</v>
      </c>
      <c r="CH113" s="3">
        <f>IF(RTD("tos.rtd",,CH$83,"."&amp;$D$82&amp;$AW$82&amp;"C"&amp;$A113)="N/A",0,RTD("tos.rtd",,CH$83,"."&amp;$D$82&amp;$AW$82&amp;"C"&amp;$A113))</f>
        <v>0.56000000000000005</v>
      </c>
      <c r="CI113" s="3">
        <f>-IF(RTD("tos.rtd",,CI$83,"."&amp;$D$82&amp;$AW$82&amp;"P"&amp;$A113)="N/A",0,RTD("tos.rtd",,CI$83,"."&amp;$D$82&amp;$AW$82&amp;"P"&amp;$A113))</f>
        <v>0.45</v>
      </c>
      <c r="CK113" s="3">
        <f t="shared" si="491"/>
        <v>8075</v>
      </c>
      <c r="CL113" s="3"/>
      <c r="CM113" s="3">
        <f t="shared" si="492"/>
        <v>12473</v>
      </c>
      <c r="CN113" s="3"/>
      <c r="CO113" s="3">
        <f t="shared" si="493"/>
        <v>-9192</v>
      </c>
      <c r="CP113" s="3">
        <f t="shared" si="458"/>
        <v>11356</v>
      </c>
      <c r="CQ113" s="3">
        <f t="shared" si="459"/>
        <v>-49752</v>
      </c>
      <c r="CR113" s="3"/>
      <c r="CS113" s="3">
        <f t="shared" si="460"/>
        <v>-329</v>
      </c>
      <c r="CT113" s="3"/>
      <c r="CU113" s="3">
        <f t="shared" si="461"/>
        <v>-40</v>
      </c>
      <c r="CV113" s="3"/>
      <c r="CW113" s="3">
        <f t="shared" ca="1" si="521"/>
        <v>-3460595.5972679825</v>
      </c>
      <c r="CY113" s="3">
        <f t="shared" ca="1" si="463"/>
        <v>-255267081.01203245</v>
      </c>
      <c r="CZ113" s="70" t="str">
        <f t="shared" ca="1" si="505"/>
        <v/>
      </c>
      <c r="DA113" s="3">
        <f>IF(RTD("tos.rtd",,DA$83,"."&amp;$B$82&amp;$AS$82&amp;"C"&amp;$A113)="N/A",0,RTD("tos.rtd",,DA$83,"."&amp;$B$82&amp;$AS$82&amp;"C"&amp;$A113))</f>
        <v>18</v>
      </c>
      <c r="DB113" s="3">
        <f>IF(RTD("tos.rtd",,DB$83,"."&amp;$B$82&amp;$AS$82&amp;"P"&amp;$A113)="N/A",0,RTD("tos.rtd",,DB$83,"."&amp;$B$82&amp;$AS$82&amp;"P"&amp;$A113))</f>
        <v>0.05</v>
      </c>
      <c r="DC113" s="3">
        <f>IF(RTD("tos.rtd",,DC$83,"."&amp;$B$82&amp;$AS$82&amp;"C"&amp;$A113)="N/A",0,RTD("tos.rtd",,DC$83,"."&amp;$B$82&amp;$AS$82&amp;"C"&amp;$A113))</f>
        <v>18.8</v>
      </c>
      <c r="DD113" s="3">
        <f>IF(RTD("tos.rtd",,DD$83,"."&amp;$B$82&amp;$AS$82&amp;"P"&amp;$A113)="N/A",0,RTD("tos.rtd",,DD$83,"."&amp;$B$82&amp;$AS$82&amp;"P"&amp;$A113))</f>
        <v>0.05</v>
      </c>
      <c r="DE113" s="3">
        <f>IF(RTD("tos.rtd",,DE$83,"."&amp;$B$82&amp;$AS$82&amp;"C"&amp;$A113)="N/A",0,RTD("tos.rtd",,DE$83,"."&amp;$B$82&amp;$AS$82&amp;"C"&amp;$A113))</f>
        <v>15.2</v>
      </c>
      <c r="DF113" s="3">
        <f>IF(RTD("tos.rtd",,DF$83,"."&amp;$B$82&amp;$AS$82&amp;"P"&amp;$A113)="N/A",0,RTD("tos.rtd",,DF$83,"."&amp;$B$82&amp;$AS$82&amp;"P"&amp;$A113))</f>
        <v>0</v>
      </c>
      <c r="DG113" s="86">
        <f t="shared" si="495"/>
        <v>-10.75</v>
      </c>
      <c r="DH113" s="3">
        <f t="shared" si="464"/>
        <v>0</v>
      </c>
      <c r="DI113" s="3">
        <f t="shared" si="465"/>
        <v>0</v>
      </c>
      <c r="DJ113" s="3">
        <f t="shared" si="466"/>
        <v>0</v>
      </c>
      <c r="DK113" s="3">
        <f t="shared" si="467"/>
        <v>0</v>
      </c>
      <c r="DL113" s="3">
        <f t="shared" si="468"/>
        <v>0</v>
      </c>
      <c r="DM113" s="3">
        <f t="shared" si="469"/>
        <v>0</v>
      </c>
      <c r="DN113" s="64" t="str">
        <f t="shared" si="470"/>
        <v>UNKNOWN</v>
      </c>
      <c r="DO113" s="64" t="str">
        <f t="shared" si="471"/>
        <v>UNKNOWN</v>
      </c>
      <c r="DP113" s="3">
        <f t="shared" si="472"/>
        <v>0</v>
      </c>
      <c r="DQ113" s="3">
        <f t="shared" si="473"/>
        <v>0</v>
      </c>
      <c r="DR113" s="3">
        <f t="shared" ca="1" si="474"/>
        <v>0</v>
      </c>
      <c r="DS113" s="3">
        <f t="shared" si="475"/>
        <v>0</v>
      </c>
      <c r="DT113" s="3">
        <f t="shared" si="496"/>
        <v>0</v>
      </c>
      <c r="DU113" s="3">
        <f t="shared" si="497"/>
        <v>0</v>
      </c>
      <c r="DV113" s="3">
        <f t="shared" si="498"/>
        <v>22</v>
      </c>
      <c r="DW113" s="3">
        <f t="shared" si="499"/>
        <v>-478</v>
      </c>
      <c r="DX113" s="3">
        <f t="shared" ca="1" si="506"/>
        <v>2.0788864488351495E-2</v>
      </c>
      <c r="DY113" s="3">
        <f t="shared" ca="1" si="476"/>
        <v>-2.1976521215712776E-2</v>
      </c>
      <c r="DZ113" s="3">
        <f t="shared" ca="1" si="500"/>
        <v>2.7044120949637992E-3</v>
      </c>
      <c r="EA113" s="3">
        <f t="shared" ca="1" si="501"/>
        <v>-2.5948821065372293E-3</v>
      </c>
      <c r="EB113" s="3">
        <f t="shared" ca="1" si="477"/>
        <v>3.1062330096725379E-3</v>
      </c>
      <c r="EC113" s="3">
        <f t="shared" ca="1" si="478"/>
        <v>-2.8984128691832622E-3</v>
      </c>
      <c r="EE113" s="59">
        <f t="shared" si="479"/>
        <v>0.20169999999999999</v>
      </c>
      <c r="EF113" s="59">
        <f t="shared" si="480"/>
        <v>0.1724</v>
      </c>
      <c r="EG113" s="59">
        <f t="shared" si="481"/>
        <v>0.24440000000000001</v>
      </c>
      <c r="EH113" s="59">
        <f t="shared" si="482"/>
        <v>0.25480000000000003</v>
      </c>
      <c r="EI113" s="59">
        <f t="shared" si="483"/>
        <v>0.21249999999999999</v>
      </c>
      <c r="EJ113" s="59">
        <f t="shared" si="484"/>
        <v>0.22789999999999999</v>
      </c>
      <c r="EL113" s="3" t="str">
        <f>RTD("tos.rtd",,EL$83,"."&amp;$B$82&amp;$AS$82&amp;"C"&amp;$A113)</f>
        <v>20.17%</v>
      </c>
      <c r="EM113" s="3" t="str">
        <f>RTD("tos.rtd",,EM$83,"."&amp;$B$82&amp;$AS$82&amp;"P"&amp;$A113)</f>
        <v>17.24%</v>
      </c>
      <c r="EN113" s="3" t="str">
        <f>RTD("tos.rtd",,EN$83,"."&amp;$C$82&amp;$AU$82&amp;"C"&amp;$A113)</f>
        <v>24.44%</v>
      </c>
      <c r="EO113" s="3" t="str">
        <f>RTD("tos.rtd",,EO$83,"."&amp;$C$82&amp;$AU$82&amp;"P"&amp;$A113)</f>
        <v>25.48%</v>
      </c>
      <c r="EP113" s="3" t="str">
        <f>RTD("tos.rtd",,EP$83,"."&amp;$D$82&amp;$AW$82&amp;"C"&amp;$A113)</f>
        <v>21.25%</v>
      </c>
      <c r="EQ113" s="3" t="str">
        <f>RTD("tos.rtd",,EQ$83,"."&amp;$D$82&amp;$AW$82&amp;"P"&amp;$A113)</f>
        <v>22.79%</v>
      </c>
      <c r="ES113" s="63" t="str">
        <f t="shared" si="485"/>
        <v>5590,-456.00</v>
      </c>
      <c r="ET113" s="64" t="str">
        <f t="shared" ca="1" si="486"/>
        <v>5590,-255267.08</v>
      </c>
      <c r="EU113" s="67">
        <v>561.83000000000004</v>
      </c>
      <c r="EV113" s="67" t="s">
        <v>923</v>
      </c>
      <c r="EW113" s="67">
        <v>483.18</v>
      </c>
      <c r="EX113" s="67" t="s">
        <v>924</v>
      </c>
      <c r="EY113" s="67">
        <v>5631.75</v>
      </c>
      <c r="EZ113" s="67" t="s">
        <v>925</v>
      </c>
      <c r="FA113" s="67">
        <v>19845</v>
      </c>
      <c r="FB113" s="67" t="s">
        <v>926</v>
      </c>
      <c r="FC113" s="67" t="s">
        <v>927</v>
      </c>
      <c r="FD113" s="67" t="s">
        <v>928</v>
      </c>
      <c r="FE113" s="68" t="s">
        <v>929</v>
      </c>
      <c r="FF113" s="68" t="s">
        <v>930</v>
      </c>
    </row>
    <row r="114" spans="1:162" s="63" customFormat="1" ht="12" customHeight="1" thickBot="1" x14ac:dyDescent="0.25">
      <c r="A114" s="2">
        <f t="shared" si="502"/>
        <v>5580</v>
      </c>
      <c r="B114" s="3">
        <f t="shared" si="447"/>
        <v>897</v>
      </c>
      <c r="C114" s="3">
        <f t="shared" si="448"/>
        <v>1195</v>
      </c>
      <c r="D114" s="3">
        <f t="shared" si="449"/>
        <v>712</v>
      </c>
      <c r="E114" s="3">
        <f t="shared" si="517"/>
        <v>2804</v>
      </c>
      <c r="F114" s="4">
        <f t="shared" si="518"/>
        <v>5603.9110833370532</v>
      </c>
      <c r="G114" s="4">
        <f t="shared" si="519"/>
        <v>556.72972369771901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20"/>
      <c r="AM114" s="20">
        <v>324</v>
      </c>
      <c r="AN114" s="20">
        <v>-2172</v>
      </c>
      <c r="AO114" s="20">
        <v>5580</v>
      </c>
      <c r="AP114" s="20">
        <v>2809</v>
      </c>
      <c r="AQ114" s="20">
        <v>-52196</v>
      </c>
      <c r="AR114" s="20"/>
      <c r="AS114" s="54">
        <f>IF(RTD("tos.rtd",,AS$83,"."&amp;$B$82&amp;$AS$82&amp;"C"&amp;$A114)="N/A",0,RTD("tos.rtd",,AS$83,"."&amp;$B$82&amp;$AS$82&amp;"C"&amp;$A114))</f>
        <v>70</v>
      </c>
      <c r="AT114" s="3">
        <f>-IF(RTD("tos.rtd",,AT$83,"."&amp;$B$82&amp;$AS$82&amp;"P"&amp;$A114)="N/A",0,RTD("tos.rtd",,AT$83,"."&amp;$B$82&amp;$AS$82&amp;"P"&amp;$A114))</f>
        <v>-827</v>
      </c>
      <c r="AU114" s="54">
        <f>IF(RTD("tos.rtd",,AU$83,"."&amp;$C$82&amp;$AU$82&amp;"C"&amp;$A114)="N/A",0,RTD("tos.rtd",,AU$83,"."&amp;$C$82&amp;$AU$82&amp;"C"&amp;$A114))</f>
        <v>387</v>
      </c>
      <c r="AV114" s="3">
        <f>-IF(RTD("tos.rtd",,AV$83,"."&amp;$C$82&amp;$AU$82&amp;"P"&amp;$A114)="N/A",0,RTD("tos.rtd",,AV$83,"."&amp;$C$82&amp;$AU$82&amp;"P"&amp;$A114))</f>
        <v>-808</v>
      </c>
      <c r="AW114" s="54">
        <f>IF(RTD("tos.rtd",,AW$83,"."&amp;$D$82&amp;$AW$82&amp;"C"&amp;$A114)="N/A",0,RTD("tos.rtd",,AW$83,"."&amp;$D$82&amp;$AW$82&amp;"C"&amp;$A114))</f>
        <v>319</v>
      </c>
      <c r="AX114" s="3">
        <f>-IF(RTD("tos.rtd",,AX$83,"."&amp;$D$82&amp;$AW$82&amp;"P"&amp;$A114)="N/A",0,RTD("tos.rtd",,AX$83,"."&amp;$D$82&amp;$AW$82&amp;"P"&amp;$A114))</f>
        <v>-393</v>
      </c>
      <c r="AY114" s="79">
        <f t="shared" si="520"/>
        <v>-1252</v>
      </c>
      <c r="AZ114" s="8">
        <f t="shared" si="451"/>
        <v>5580</v>
      </c>
      <c r="BA114" s="54">
        <f>IF(RTD("tos.rtd",,BA$83,"."&amp;$B$82&amp;$AS$82&amp;"C"&amp;$A114)="N/A",0,RTD("tos.rtd",,BA$83,"."&amp;$B$82&amp;$AS$82&amp;"C"&amp;$A114))</f>
        <v>2809</v>
      </c>
      <c r="BB114" s="3">
        <f>-IF(RTD("tos.rtd",,BB$83,"."&amp;$B$82&amp;$AS$82&amp;"P"&amp;$A114)="N/A",0,RTD("tos.rtd",,BB$83,"."&amp;$B$82&amp;$AS$82&amp;"P"&amp;$A114))</f>
        <v>-52196</v>
      </c>
      <c r="BC114" s="54">
        <f>IF(RTD("tos.rtd",,BC$83,"."&amp;$C$82&amp;$AU$82&amp;"C"&amp;$A114)="N/A",0,RTD("tos.rtd",,BC$83,"."&amp;$C$82&amp;$AU$82&amp;"C"&amp;$A114))</f>
        <v>49</v>
      </c>
      <c r="BD114" s="3">
        <f>-IF(RTD("tos.rtd",,BD$83,"."&amp;$C$82&amp;$AU$82&amp;"P"&amp;$A114)="N/A",0,RTD("tos.rtd",,BD$83,"."&amp;$C$82&amp;$AU$82&amp;"P"&amp;$A114))</f>
        <v>-148</v>
      </c>
      <c r="BE114" s="54">
        <f>IF(RTD("tos.rtd",,BE$83,"."&amp;$D$82&amp;$AW$82&amp;"C"&amp;$A114)="N/A",0,RTD("tos.rtd",,BE$83,"."&amp;$D$82&amp;$AW$82&amp;"C"&amp;$A114))</f>
        <v>19</v>
      </c>
      <c r="BF114" s="3">
        <f>-IF(RTD("tos.rtd",,BF$83,"."&amp;$D$82&amp;$AW$82&amp;"P"&amp;$A114)="N/A",0,RTD("tos.rtd",,BF$83,"."&amp;$D$82&amp;$AW$82&amp;"P"&amp;$A114))</f>
        <v>-84</v>
      </c>
      <c r="BG114" s="3">
        <f ca="1">+Hoja2!Y115</f>
        <v>-2241</v>
      </c>
      <c r="BH114" s="55">
        <f t="shared" ca="1" si="489"/>
        <v>-51792</v>
      </c>
      <c r="BI114" s="32" t="str">
        <f t="shared" ca="1" si="507"/>
        <v/>
      </c>
      <c r="BJ114" s="3">
        <f ca="1">IF($BP$1=1,DX114,IF(RTD("tos.rtd",,BJ$83,"."&amp;$B$82&amp;$AS$82&amp;"C"&amp;$A114)="N/A",0,RTD("tos.rtd",,BJ$83,"."&amp;$B$82&amp;$AS$82&amp;"C"&amp;$A114)))</f>
        <v>9.1604138332548792E-3</v>
      </c>
      <c r="BK114" s="3">
        <f ca="1">IF($BP$1=1,DY114,-IF(RTD("tos.rtd",,BK$83,"."&amp;$B$82&amp;$AS$82&amp;"P"&amp;$A114)="N/A",0,RTD("tos.rtd",,BK$83,"."&amp;$B$82&amp;$AS$82&amp;"P"&amp;$A114)))</f>
        <v>-1.1452176852937784E-2</v>
      </c>
      <c r="BL114" s="3">
        <f ca="1">IF($BP$1=1,DZ114,IF(RTD("tos.rtd",,BL$83,"."&amp;$C$82&amp;$AU$82&amp;"C"&amp;$A114)="N/A",0,RTD("tos.rtd",,BL$83,"."&amp;$C$82&amp;$AU$82&amp;"C"&amp;$A114)))</f>
        <v>2.6555326386345614E-3</v>
      </c>
      <c r="BM114" s="3">
        <f ca="1">IF($BP$1=1,EA114,-IF(RTD("tos.rtd",,BM$83,"."&amp;$C$82&amp;$AU$82&amp;"P"&amp;$A114)="N/A",0,RTD("tos.rtd",,BM$83,"."&amp;$C$82&amp;$AU$82&amp;"P"&amp;$A114)))</f>
        <v>-2.5496283596468123E-3</v>
      </c>
      <c r="BN114" s="3">
        <f ca="1">IF($BP$1=1,EB114,IF(RTD("tos.rtd",,BN$83,"."&amp;$D$82&amp;$AW$82&amp;"C"&amp;$A114)="N/A",0,RTD("tos.rtd",,BN$83,"."&amp;$D$82&amp;$AW$82&amp;"C"&amp;$A114)))</f>
        <v>3.0420285397735969E-3</v>
      </c>
      <c r="BO114" s="3">
        <f ca="1">IF($BP$1=1,EC114,-IF(RTD("tos.rtd",,BO$83,"."&amp;$D$82&amp;$AW$82&amp;"P"&amp;$A114)="N/A",0,RTD("tos.rtd",,BO$83,"."&amp;$D$82&amp;$AW$82&amp;"P"&amp;$A114)))</f>
        <v>-2.8454730160988513E-3</v>
      </c>
      <c r="BQ114" s="3">
        <f t="shared" ca="1" si="452"/>
        <v>-2047272.5144905634</v>
      </c>
      <c r="BR114" s="3" t="str">
        <f t="shared" ca="1" si="490"/>
        <v/>
      </c>
      <c r="BS114" s="3">
        <f t="shared" ca="1" si="453"/>
        <v>-239375.81350702973</v>
      </c>
      <c r="BT114" s="3" t="str">
        <f t="shared" ca="1" si="490"/>
        <v>Cruce -</v>
      </c>
      <c r="BU114" s="3">
        <f t="shared" ca="1" si="454"/>
        <v>-34283.921946975141</v>
      </c>
      <c r="BV114" s="3" t="str">
        <f t="shared" ca="1" si="490"/>
        <v/>
      </c>
      <c r="BX114" s="3">
        <f t="shared" ca="1" si="455"/>
        <v>-132630863.48705734</v>
      </c>
      <c r="BY114" s="3" t="str">
        <f t="shared" ca="1" si="504"/>
        <v/>
      </c>
      <c r="BZ114" s="3">
        <f t="shared" ca="1" si="456"/>
        <v>-57321.70638209983</v>
      </c>
      <c r="CA114" s="3" t="str">
        <f t="shared" ca="1" si="504"/>
        <v/>
      </c>
      <c r="CB114" s="3">
        <f t="shared" ca="1" si="457"/>
        <v>-42018.219084145901</v>
      </c>
      <c r="CC114" s="3" t="str">
        <f t="shared" ca="1" si="504"/>
        <v/>
      </c>
      <c r="CD114" s="3">
        <f>IF(RTD("tos.rtd",,CD$83,"."&amp;$B$82&amp;$AS$82&amp;"C"&amp;$A114)="N/A",0,RTD("tos.rtd",,CD$83,"."&amp;$B$82&amp;$AS$82&amp;"C"&amp;$A114))</f>
        <v>0.89</v>
      </c>
      <c r="CE114" s="3">
        <f>-IF(RTD("tos.rtd",,CE$83,"."&amp;$B$82&amp;$AS$82&amp;"P"&amp;$A114)="N/A",0,RTD("tos.rtd",,CE$83,"."&amp;$B$82&amp;$AS$82&amp;"P"&amp;$A114))</f>
        <v>0.01</v>
      </c>
      <c r="CF114" s="3">
        <f>IF(RTD("tos.rtd",,CF$83,"."&amp;$C$82&amp;$AU$82&amp;"C"&amp;$A114)="N/A",0,RTD("tos.rtd",,CF$83,"."&amp;$C$82&amp;$AU$82&amp;"C"&amp;$A114))</f>
        <v>0.6</v>
      </c>
      <c r="CG114" s="3">
        <f>-IF(RTD("tos.rtd",,CG$83,"."&amp;$C$82&amp;$AU$82&amp;"P"&amp;$A114)="N/A",0,RTD("tos.rtd",,CG$83,"."&amp;$C$82&amp;$AU$82&amp;"P"&amp;$A114))</f>
        <v>0.41</v>
      </c>
      <c r="CH114" s="3">
        <f>IF(RTD("tos.rtd",,CH$83,"."&amp;$D$82&amp;$AW$82&amp;"C"&amp;$A114)="N/A",0,RTD("tos.rtd",,CH$83,"."&amp;$D$82&amp;$AW$82&amp;"C"&amp;$A114))</f>
        <v>0.56999999999999995</v>
      </c>
      <c r="CI114" s="3">
        <f>-IF(RTD("tos.rtd",,CI$83,"."&amp;$D$82&amp;$AW$82&amp;"P"&amp;$A114)="N/A",0,RTD("tos.rtd",,CI$83,"."&amp;$D$82&amp;$AW$82&amp;"P"&amp;$A114))</f>
        <v>0.43</v>
      </c>
      <c r="CK114" s="3">
        <f t="shared" si="491"/>
        <v>5403</v>
      </c>
      <c r="CL114" s="3"/>
      <c r="CM114" s="3">
        <f t="shared" si="492"/>
        <v>-9908</v>
      </c>
      <c r="CN114" s="3"/>
      <c r="CO114" s="3">
        <f t="shared" si="493"/>
        <v>1284</v>
      </c>
      <c r="CP114" s="3">
        <f t="shared" si="458"/>
        <v>-3221</v>
      </c>
      <c r="CQ114" s="3">
        <f t="shared" si="459"/>
        <v>-49387</v>
      </c>
      <c r="CR114" s="3"/>
      <c r="CS114" s="3">
        <f t="shared" si="460"/>
        <v>-99</v>
      </c>
      <c r="CT114" s="3"/>
      <c r="CU114" s="3">
        <f t="shared" si="461"/>
        <v>-65</v>
      </c>
      <c r="CV114" s="3"/>
      <c r="CW114" s="3">
        <f t="shared" ca="1" si="521"/>
        <v>-2320932.2499445681</v>
      </c>
      <c r="CY114" s="3">
        <f t="shared" ca="1" si="463"/>
        <v>-132730203.41252358</v>
      </c>
      <c r="CZ114" s="70" t="str">
        <f t="shared" ca="1" si="505"/>
        <v/>
      </c>
      <c r="DA114" s="3">
        <f>IF(RTD("tos.rtd",,DA$83,"."&amp;$B$82&amp;$AS$82&amp;"C"&amp;$A114)="N/A",0,RTD("tos.rtd",,DA$83,"."&amp;$B$82&amp;$AS$82&amp;"C"&amp;$A114))</f>
        <v>28.4</v>
      </c>
      <c r="DB114" s="3">
        <f>IF(RTD("tos.rtd",,DB$83,"."&amp;$B$82&amp;$AS$82&amp;"P"&amp;$A114)="N/A",0,RTD("tos.rtd",,DB$83,"."&amp;$B$82&amp;$AS$82&amp;"P"&amp;$A114))</f>
        <v>0.03</v>
      </c>
      <c r="DC114" s="3">
        <f>IF(RTD("tos.rtd",,DC$83,"."&amp;$B$82&amp;$AS$82&amp;"C"&amp;$A114)="N/A",0,RTD("tos.rtd",,DC$83,"."&amp;$B$82&amp;$AS$82&amp;"C"&amp;$A114))</f>
        <v>30.1</v>
      </c>
      <c r="DD114" s="3">
        <f>IF(RTD("tos.rtd",,DD$83,"."&amp;$B$82&amp;$AS$82&amp;"P"&amp;$A114)="N/A",0,RTD("tos.rtd",,DD$83,"."&amp;$B$82&amp;$AS$82&amp;"P"&amp;$A114))</f>
        <v>0.05</v>
      </c>
      <c r="DE114" s="3">
        <f>IF(RTD("tos.rtd",,DE$83,"."&amp;$B$82&amp;$AS$82&amp;"C"&amp;$A114)="N/A",0,RTD("tos.rtd",,DE$83,"."&amp;$B$82&amp;$AS$82&amp;"C"&amp;$A114))</f>
        <v>26</v>
      </c>
      <c r="DF114" s="3">
        <f>IF(RTD("tos.rtd",,DF$83,"."&amp;$B$82&amp;$AS$82&amp;"P"&amp;$A114)="N/A",0,RTD("tos.rtd",,DF$83,"."&amp;$B$82&amp;$AS$82&amp;"P"&amp;$A114))</f>
        <v>0</v>
      </c>
      <c r="DG114" s="86">
        <f t="shared" si="495"/>
        <v>-20.75</v>
      </c>
      <c r="DH114" s="3">
        <f t="shared" si="464"/>
        <v>0</v>
      </c>
      <c r="DI114" s="3">
        <f t="shared" si="465"/>
        <v>0</v>
      </c>
      <c r="DJ114" s="3">
        <f t="shared" si="466"/>
        <v>0</v>
      </c>
      <c r="DK114" s="3">
        <f t="shared" si="467"/>
        <v>0</v>
      </c>
      <c r="DL114" s="3">
        <f t="shared" si="468"/>
        <v>0</v>
      </c>
      <c r="DM114" s="3">
        <f t="shared" si="469"/>
        <v>0</v>
      </c>
      <c r="DN114" s="64" t="str">
        <f t="shared" si="470"/>
        <v>UNKNOWN</v>
      </c>
      <c r="DO114" s="64" t="str">
        <f t="shared" si="471"/>
        <v>UNKNOWN</v>
      </c>
      <c r="DP114" s="3">
        <f t="shared" si="472"/>
        <v>0</v>
      </c>
      <c r="DQ114" s="3">
        <f t="shared" si="473"/>
        <v>0</v>
      </c>
      <c r="DR114" s="3">
        <f t="shared" ca="1" si="474"/>
        <v>0</v>
      </c>
      <c r="DS114" s="3">
        <f t="shared" si="475"/>
        <v>0</v>
      </c>
      <c r="DT114" s="3">
        <f t="shared" si="496"/>
        <v>0</v>
      </c>
      <c r="DU114" s="3">
        <f t="shared" si="497"/>
        <v>0</v>
      </c>
      <c r="DV114" s="3">
        <f t="shared" si="498"/>
        <v>324</v>
      </c>
      <c r="DW114" s="3">
        <f t="shared" si="499"/>
        <v>-2172</v>
      </c>
      <c r="DX114" s="3">
        <f t="shared" ca="1" si="506"/>
        <v>9.1604138332548792E-3</v>
      </c>
      <c r="DY114" s="3">
        <f t="shared" ca="1" si="476"/>
        <v>-1.1452176852937784E-2</v>
      </c>
      <c r="DZ114" s="3">
        <f t="shared" ca="1" si="500"/>
        <v>2.6555326386345614E-3</v>
      </c>
      <c r="EA114" s="3">
        <f t="shared" ca="1" si="501"/>
        <v>-2.5496283596468123E-3</v>
      </c>
      <c r="EB114" s="3">
        <f t="shared" ca="1" si="477"/>
        <v>3.0420285397735969E-3</v>
      </c>
      <c r="EC114" s="3">
        <f t="shared" ca="1" si="478"/>
        <v>-2.8454730160988513E-3</v>
      </c>
      <c r="EE114" s="59">
        <f t="shared" si="479"/>
        <v>0.51449999999999996</v>
      </c>
      <c r="EF114" s="59">
        <f t="shared" si="480"/>
        <v>0.25900000000000001</v>
      </c>
      <c r="EG114" s="59">
        <f t="shared" si="481"/>
        <v>0.24660000000000001</v>
      </c>
      <c r="EH114" s="59">
        <f t="shared" si="482"/>
        <v>0.2571</v>
      </c>
      <c r="EI114" s="59">
        <f t="shared" si="483"/>
        <v>0.21440000000000001</v>
      </c>
      <c r="EJ114" s="59">
        <f t="shared" si="484"/>
        <v>0.22969999999999999</v>
      </c>
      <c r="EL114" s="3" t="str">
        <f>RTD("tos.rtd",,EL$83,"."&amp;$B$82&amp;$AS$82&amp;"C"&amp;$A114)</f>
        <v>51.45%</v>
      </c>
      <c r="EM114" s="3" t="str">
        <f>RTD("tos.rtd",,EM$83,"."&amp;$B$82&amp;$AS$82&amp;"P"&amp;$A114)</f>
        <v>25.90%</v>
      </c>
      <c r="EN114" s="3" t="str">
        <f>RTD("tos.rtd",,EN$83,"."&amp;$C$82&amp;$AU$82&amp;"C"&amp;$A114)</f>
        <v>24.66%</v>
      </c>
      <c r="EO114" s="3" t="str">
        <f>RTD("tos.rtd",,EO$83,"."&amp;$C$82&amp;$AU$82&amp;"P"&amp;$A114)</f>
        <v>25.71%</v>
      </c>
      <c r="EP114" s="3" t="str">
        <f>RTD("tos.rtd",,EP$83,"."&amp;$D$82&amp;$AW$82&amp;"C"&amp;$A114)</f>
        <v>21.44%</v>
      </c>
      <c r="EQ114" s="3" t="str">
        <f>RTD("tos.rtd",,EQ$83,"."&amp;$D$82&amp;$AW$82&amp;"P"&amp;$A114)</f>
        <v>22.97%</v>
      </c>
      <c r="ES114" s="63" t="str">
        <f t="shared" si="485"/>
        <v>5580,-1848.00</v>
      </c>
      <c r="ET114" s="64" t="str">
        <f t="shared" ca="1" si="486"/>
        <v>5580,-132730.20</v>
      </c>
      <c r="EU114" s="67">
        <v>561.88</v>
      </c>
      <c r="EV114" s="67" t="s">
        <v>931</v>
      </c>
      <c r="EW114" s="67">
        <v>483.2</v>
      </c>
      <c r="EX114" s="67" t="s">
        <v>932</v>
      </c>
      <c r="EY114" s="67">
        <v>5632</v>
      </c>
      <c r="EZ114" s="67" t="s">
        <v>933</v>
      </c>
      <c r="FA114" s="67">
        <v>19846</v>
      </c>
      <c r="FB114" s="67" t="s">
        <v>934</v>
      </c>
      <c r="FC114" s="67" t="s">
        <v>935</v>
      </c>
      <c r="FD114" s="67" t="s">
        <v>936</v>
      </c>
      <c r="FE114" s="68" t="s">
        <v>937</v>
      </c>
      <c r="FF114" s="68" t="s">
        <v>938</v>
      </c>
    </row>
    <row r="115" spans="1:162" s="63" customFormat="1" ht="12" customHeight="1" thickBot="1" x14ac:dyDescent="0.25">
      <c r="A115" s="2">
        <f t="shared" si="502"/>
        <v>5570</v>
      </c>
      <c r="B115" s="3">
        <f t="shared" si="447"/>
        <v>1688</v>
      </c>
      <c r="C115" s="3">
        <f t="shared" si="448"/>
        <v>536</v>
      </c>
      <c r="D115" s="3">
        <f t="shared" si="449"/>
        <v>1705</v>
      </c>
      <c r="E115" s="3">
        <f t="shared" si="517"/>
        <v>3929</v>
      </c>
      <c r="F115" s="4">
        <f t="shared" si="518"/>
        <v>5593.8682319332238</v>
      </c>
      <c r="G115" s="4">
        <f t="shared" si="519"/>
        <v>555.73200017854742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20"/>
      <c r="AM115" s="20">
        <v>-466</v>
      </c>
      <c r="AN115" s="20">
        <v>3462</v>
      </c>
      <c r="AO115" s="20">
        <v>5570</v>
      </c>
      <c r="AP115" s="20">
        <v>1481</v>
      </c>
      <c r="AQ115" s="20">
        <v>-38428</v>
      </c>
      <c r="AR115" s="20"/>
      <c r="AS115" s="54">
        <f>IF(RTD("tos.rtd",,AS$83,"."&amp;$B$82&amp;$AS$82&amp;"C"&amp;$A115)="N/A",0,RTD("tos.rtd",,AS$83,"."&amp;$B$82&amp;$AS$82&amp;"C"&amp;$A115))</f>
        <v>161</v>
      </c>
      <c r="AT115" s="3">
        <f>-IF(RTD("tos.rtd",,AT$83,"."&amp;$B$82&amp;$AS$82&amp;"P"&amp;$A115)="N/A",0,RTD("tos.rtd",,AT$83,"."&amp;$B$82&amp;$AS$82&amp;"P"&amp;$A115))</f>
        <v>-1527</v>
      </c>
      <c r="AU115" s="54">
        <f>IF(RTD("tos.rtd",,AU$83,"."&amp;$C$82&amp;$AU$82&amp;"C"&amp;$A115)="N/A",0,RTD("tos.rtd",,AU$83,"."&amp;$C$82&amp;$AU$82&amp;"C"&amp;$A115))</f>
        <v>138</v>
      </c>
      <c r="AV115" s="3">
        <f>-IF(RTD("tos.rtd",,AV$83,"."&amp;$C$82&amp;$AU$82&amp;"P"&amp;$A115)="N/A",0,RTD("tos.rtd",,AV$83,"."&amp;$C$82&amp;$AU$82&amp;"P"&amp;$A115))</f>
        <v>-398</v>
      </c>
      <c r="AW115" s="54">
        <f>IF(RTD("tos.rtd",,AW$83,"."&amp;$D$82&amp;$AW$82&amp;"C"&amp;$A115)="N/A",0,RTD("tos.rtd",,AW$83,"."&amp;$D$82&amp;$AW$82&amp;"C"&amp;$A115))</f>
        <v>259</v>
      </c>
      <c r="AX115" s="3">
        <f>-IF(RTD("tos.rtd",,AX$83,"."&amp;$D$82&amp;$AW$82&amp;"P"&amp;$A115)="N/A",0,RTD("tos.rtd",,AX$83,"."&amp;$D$82&amp;$AW$82&amp;"P"&amp;$A115))</f>
        <v>-1446</v>
      </c>
      <c r="AY115" s="79">
        <f t="shared" si="520"/>
        <v>-2813</v>
      </c>
      <c r="AZ115" s="8">
        <f t="shared" si="451"/>
        <v>5570</v>
      </c>
      <c r="BA115" s="54">
        <f>IF(RTD("tos.rtd",,BA$83,"."&amp;$B$82&amp;$AS$82&amp;"C"&amp;$A115)="N/A",0,RTD("tos.rtd",,BA$83,"."&amp;$B$82&amp;$AS$82&amp;"C"&amp;$A115))</f>
        <v>1481</v>
      </c>
      <c r="BB115" s="3">
        <f>-IF(RTD("tos.rtd",,BB$83,"."&amp;$B$82&amp;$AS$82&amp;"P"&amp;$A115)="N/A",0,RTD("tos.rtd",,BB$83,"."&amp;$B$82&amp;$AS$82&amp;"P"&amp;$A115))</f>
        <v>-38428</v>
      </c>
      <c r="BC115" s="54">
        <f>IF(RTD("tos.rtd",,BC$83,"."&amp;$C$82&amp;$AU$82&amp;"C"&amp;$A115)="N/A",0,RTD("tos.rtd",,BC$83,"."&amp;$C$82&amp;$AU$82&amp;"C"&amp;$A115))</f>
        <v>36</v>
      </c>
      <c r="BD115" s="3">
        <f>-IF(RTD("tos.rtd",,BD$83,"."&amp;$C$82&amp;$AU$82&amp;"P"&amp;$A115)="N/A",0,RTD("tos.rtd",,BD$83,"."&amp;$C$82&amp;$AU$82&amp;"P"&amp;$A115))</f>
        <v>-193</v>
      </c>
      <c r="BE115" s="54">
        <f>IF(RTD("tos.rtd",,BE$83,"."&amp;$D$82&amp;$AW$82&amp;"C"&amp;$A115)="N/A",0,RTD("tos.rtd",,BE$83,"."&amp;$D$82&amp;$AW$82&amp;"C"&amp;$A115))</f>
        <v>56</v>
      </c>
      <c r="BF115" s="3">
        <f>-IF(RTD("tos.rtd",,BF$83,"."&amp;$D$82&amp;$AW$82&amp;"P"&amp;$A115)="N/A",0,RTD("tos.rtd",,BF$83,"."&amp;$D$82&amp;$AW$82&amp;"P"&amp;$A115))</f>
        <v>-459</v>
      </c>
      <c r="BG115" s="3">
        <f ca="1">+Hoja2!Y116</f>
        <v>-2503</v>
      </c>
      <c r="BH115" s="55">
        <f t="shared" ca="1" si="489"/>
        <v>-40010</v>
      </c>
      <c r="BI115" s="32" t="str">
        <f t="shared" ca="1" si="507"/>
        <v/>
      </c>
      <c r="BJ115" s="3">
        <f ca="1">IF($BP$1=1,DX115,IF(RTD("tos.rtd",,BJ$83,"."&amp;$B$82&amp;$AS$82&amp;"C"&amp;$A115)="N/A",0,RTD("tos.rtd",,BJ$83,"."&amp;$B$82&amp;$AS$82&amp;"C"&amp;$A115)))</f>
        <v>7.7169526912788484E-3</v>
      </c>
      <c r="BK115" s="3">
        <f ca="1">IF($BP$1=1,DY115,-IF(RTD("tos.rtd",,BK$83,"."&amp;$B$82&amp;$AS$82&amp;"P"&amp;$A115)="N/A",0,RTD("tos.rtd",,BK$83,"."&amp;$B$82&amp;$AS$82&amp;"P"&amp;$A115)))</f>
        <v>-7.3890898248383467E-3</v>
      </c>
      <c r="BL115" s="3">
        <f ca="1">IF($BP$1=1,DZ115,IF(RTD("tos.rtd",,BL$83,"."&amp;$C$82&amp;$AU$82&amp;"C"&amp;$A115)="N/A",0,RTD("tos.rtd",,BL$83,"."&amp;$C$82&amp;$AU$82&amp;"C"&amp;$A115)))</f>
        <v>2.5996837896191064E-3</v>
      </c>
      <c r="BM115" s="3">
        <f ca="1">IF($BP$1=1,EA115,-IF(RTD("tos.rtd",,BM$83,"."&amp;$C$82&amp;$AU$82&amp;"P"&amp;$A115)="N/A",0,RTD("tos.rtd",,BM$83,"."&amp;$C$82&amp;$AU$82&amp;"P"&amp;$A115)))</f>
        <v>-2.494691731276432E-3</v>
      </c>
      <c r="BN115" s="3">
        <f ca="1">IF($BP$1=1,EB115,IF(RTD("tos.rtd",,BN$83,"."&amp;$D$82&amp;$AW$82&amp;"C"&amp;$A115)="N/A",0,RTD("tos.rtd",,BN$83,"."&amp;$D$82&amp;$AW$82&amp;"C"&amp;$A115)))</f>
        <v>2.9639847770847314E-3</v>
      </c>
      <c r="BO115" s="3">
        <f ca="1">IF($BP$1=1,EC115,-IF(RTD("tos.rtd",,BO$83,"."&amp;$D$82&amp;$AW$82&amp;"P"&amp;$A115)="N/A",0,RTD("tos.rtd",,BO$83,"."&amp;$D$82&amp;$AW$82&amp;"P"&amp;$A115)))</f>
        <v>-2.7765146739186812E-3</v>
      </c>
      <c r="BQ115" s="3">
        <f t="shared" ca="1" si="452"/>
        <v>-2328054.3667623522</v>
      </c>
      <c r="BR115" s="3" t="str">
        <f t="shared" ca="1" si="490"/>
        <v/>
      </c>
      <c r="BS115" s="3">
        <f t="shared" ca="1" si="453"/>
        <v>-147030.558949625</v>
      </c>
      <c r="BT115" s="3" t="str">
        <f t="shared" ca="1" si="490"/>
        <v/>
      </c>
      <c r="BU115" s="3">
        <f t="shared" ca="1" si="454"/>
        <v>-752893.31438359991</v>
      </c>
      <c r="BV115" s="3" t="str">
        <f t="shared" ca="1" si="490"/>
        <v/>
      </c>
      <c r="BX115" s="3">
        <f t="shared" ca="1" si="455"/>
        <v>-63186698.683664992</v>
      </c>
      <c r="BY115" s="3" t="str">
        <f t="shared" ca="1" si="504"/>
        <v/>
      </c>
      <c r="BZ115" s="3">
        <f t="shared" ca="1" si="456"/>
        <v>-89936.039648810518</v>
      </c>
      <c r="CA115" s="3" t="str">
        <f t="shared" ca="1" si="504"/>
        <v/>
      </c>
      <c r="CB115" s="3">
        <f t="shared" ca="1" si="457"/>
        <v>-257003.89736345143</v>
      </c>
      <c r="CC115" s="3" t="str">
        <f t="shared" ca="1" si="504"/>
        <v/>
      </c>
      <c r="CD115" s="3">
        <f>IF(RTD("tos.rtd",,CD$83,"."&amp;$B$82&amp;$AS$82&amp;"C"&amp;$A115)="N/A",0,RTD("tos.rtd",,CD$83,"."&amp;$B$82&amp;$AS$82&amp;"C"&amp;$A115))</f>
        <v>0.97</v>
      </c>
      <c r="CE115" s="3">
        <f>-IF(RTD("tos.rtd",,CE$83,"."&amp;$B$82&amp;$AS$82&amp;"P"&amp;$A115)="N/A",0,RTD("tos.rtd",,CE$83,"."&amp;$B$82&amp;$AS$82&amp;"P"&amp;$A115))</f>
        <v>0.01</v>
      </c>
      <c r="CF115" s="3">
        <f>IF(RTD("tos.rtd",,CF$83,"."&amp;$C$82&amp;$AU$82&amp;"C"&amp;$A115)="N/A",0,RTD("tos.rtd",,CF$83,"."&amp;$C$82&amp;$AU$82&amp;"C"&amp;$A115))</f>
        <v>0.63</v>
      </c>
      <c r="CG115" s="3">
        <f>-IF(RTD("tos.rtd",,CG$83,"."&amp;$C$82&amp;$AU$82&amp;"P"&amp;$A115)="N/A",0,RTD("tos.rtd",,CG$83,"."&amp;$C$82&amp;$AU$82&amp;"P"&amp;$A115))</f>
        <v>0.38</v>
      </c>
      <c r="CH115" s="3">
        <f>IF(RTD("tos.rtd",,CH$83,"."&amp;$D$82&amp;$AW$82&amp;"C"&amp;$A115)="N/A",0,RTD("tos.rtd",,CH$83,"."&amp;$D$82&amp;$AW$82&amp;"C"&amp;$A115))</f>
        <v>0.59</v>
      </c>
      <c r="CI115" s="3">
        <f>-IF(RTD("tos.rtd",,CI$83,"."&amp;$D$82&amp;$AW$82&amp;"P"&amp;$A115)="N/A",0,RTD("tos.rtd",,CI$83,"."&amp;$D$82&amp;$AW$82&amp;"P"&amp;$A115))</f>
        <v>0.41</v>
      </c>
      <c r="CK115" s="3">
        <f t="shared" si="491"/>
        <v>14089.999999999998</v>
      </c>
      <c r="CL115" s="3"/>
      <c r="CM115" s="3">
        <f t="shared" si="492"/>
        <v>-6430</v>
      </c>
      <c r="CN115" s="3"/>
      <c r="CO115" s="3">
        <f t="shared" si="493"/>
        <v>-44005</v>
      </c>
      <c r="CP115" s="3">
        <f t="shared" si="458"/>
        <v>-36345</v>
      </c>
      <c r="CQ115" s="3">
        <f t="shared" si="459"/>
        <v>-36947</v>
      </c>
      <c r="CR115" s="3"/>
      <c r="CS115" s="3">
        <f t="shared" si="460"/>
        <v>-157</v>
      </c>
      <c r="CT115" s="3"/>
      <c r="CU115" s="3">
        <f t="shared" si="461"/>
        <v>-403</v>
      </c>
      <c r="CV115" s="3"/>
      <c r="CW115" s="3">
        <f t="shared" ca="1" si="521"/>
        <v>-3227978.2400955772</v>
      </c>
      <c r="CY115" s="3">
        <f t="shared" ca="1" si="463"/>
        <v>-63533638.620677255</v>
      </c>
      <c r="CZ115" s="70" t="str">
        <f t="shared" ca="1" si="505"/>
        <v/>
      </c>
      <c r="DA115" s="3">
        <f>IF(RTD("tos.rtd",,DA$83,"."&amp;$B$82&amp;$AS$82&amp;"C"&amp;$A115)="N/A",0,RTD("tos.rtd",,DA$83,"."&amp;$B$82&amp;$AS$82&amp;"C"&amp;$A115))</f>
        <v>39</v>
      </c>
      <c r="DB115" s="3">
        <f>IF(RTD("tos.rtd",,DB$83,"."&amp;$B$82&amp;$AS$82&amp;"P"&amp;$A115)="N/A",0,RTD("tos.rtd",,DB$83,"."&amp;$B$82&amp;$AS$82&amp;"P"&amp;$A115))</f>
        <v>0.05</v>
      </c>
      <c r="DC115" s="3">
        <f>IF(RTD("tos.rtd",,DC$83,"."&amp;$B$82&amp;$AS$82&amp;"C"&amp;$A115)="N/A",0,RTD("tos.rtd",,DC$83,"."&amp;$B$82&amp;$AS$82&amp;"C"&amp;$A115))</f>
        <v>40.1</v>
      </c>
      <c r="DD115" s="3">
        <f>IF(RTD("tos.rtd",,DD$83,"."&amp;$B$82&amp;$AS$82&amp;"P"&amp;$A115)="N/A",0,RTD("tos.rtd",,DD$83,"."&amp;$B$82&amp;$AS$82&amp;"P"&amp;$A115))</f>
        <v>0.05</v>
      </c>
      <c r="DE115" s="3">
        <f>IF(RTD("tos.rtd",,DE$83,"."&amp;$B$82&amp;$AS$82&amp;"C"&amp;$A115)="N/A",0,RTD("tos.rtd",,DE$83,"."&amp;$B$82&amp;$AS$82&amp;"C"&amp;$A115))</f>
        <v>34.299999999999997</v>
      </c>
      <c r="DF115" s="3">
        <f>IF(RTD("tos.rtd",,DF$83,"."&amp;$B$82&amp;$AS$82&amp;"P"&amp;$A115)="N/A",0,RTD("tos.rtd",,DF$83,"."&amp;$B$82&amp;$AS$82&amp;"P"&amp;$A115))</f>
        <v>0</v>
      </c>
      <c r="DG115" s="86">
        <f t="shared" si="495"/>
        <v>-30.75</v>
      </c>
      <c r="DH115" s="3">
        <f t="shared" si="464"/>
        <v>0</v>
      </c>
      <c r="DI115" s="3">
        <f t="shared" si="465"/>
        <v>0</v>
      </c>
      <c r="DJ115" s="3">
        <f t="shared" si="466"/>
        <v>0</v>
      </c>
      <c r="DK115" s="3">
        <f t="shared" si="467"/>
        <v>0</v>
      </c>
      <c r="DL115" s="3">
        <f t="shared" si="468"/>
        <v>0</v>
      </c>
      <c r="DM115" s="3">
        <f t="shared" si="469"/>
        <v>0</v>
      </c>
      <c r="DN115" s="64" t="str">
        <f t="shared" si="470"/>
        <v>UNKNOWN</v>
      </c>
      <c r="DO115" s="64" t="str">
        <f t="shared" si="471"/>
        <v>UNKNOWN</v>
      </c>
      <c r="DP115" s="3">
        <f t="shared" si="472"/>
        <v>0</v>
      </c>
      <c r="DQ115" s="3">
        <f t="shared" si="473"/>
        <v>0</v>
      </c>
      <c r="DR115" s="3">
        <f t="shared" ca="1" si="474"/>
        <v>0</v>
      </c>
      <c r="DS115" s="3">
        <f t="shared" si="475"/>
        <v>0</v>
      </c>
      <c r="DT115" s="3">
        <f t="shared" si="496"/>
        <v>0</v>
      </c>
      <c r="DU115" s="3">
        <f t="shared" si="497"/>
        <v>0</v>
      </c>
      <c r="DV115" s="3">
        <f t="shared" si="498"/>
        <v>-466</v>
      </c>
      <c r="DW115" s="3">
        <f t="shared" si="499"/>
        <v>3462</v>
      </c>
      <c r="DX115" s="3">
        <f t="shared" ca="1" si="506"/>
        <v>7.7169526912788484E-3</v>
      </c>
      <c r="DY115" s="3">
        <f t="shared" ca="1" si="476"/>
        <v>-7.3890898248383467E-3</v>
      </c>
      <c r="DZ115" s="3">
        <f t="shared" ca="1" si="500"/>
        <v>2.5996837896191064E-3</v>
      </c>
      <c r="EA115" s="3">
        <f t="shared" ca="1" si="501"/>
        <v>-2.494691731276432E-3</v>
      </c>
      <c r="EB115" s="3">
        <f t="shared" ca="1" si="477"/>
        <v>2.9639847770847314E-3</v>
      </c>
      <c r="EC115" s="3">
        <f t="shared" ca="1" si="478"/>
        <v>-2.7765146739186812E-3</v>
      </c>
      <c r="EE115" s="59">
        <f t="shared" si="479"/>
        <v>0.48080000000000001</v>
      </c>
      <c r="EF115" s="59">
        <f t="shared" si="480"/>
        <v>0.34329999999999999</v>
      </c>
      <c r="EG115" s="59">
        <f t="shared" si="481"/>
        <v>0.2485</v>
      </c>
      <c r="EH115" s="59">
        <f t="shared" si="482"/>
        <v>0.25950000000000001</v>
      </c>
      <c r="EI115" s="59">
        <f t="shared" si="483"/>
        <v>0.2162</v>
      </c>
      <c r="EJ115" s="59">
        <f t="shared" si="484"/>
        <v>0.23180000000000001</v>
      </c>
      <c r="EL115" s="3" t="str">
        <f>RTD("tos.rtd",,EL$83,"."&amp;$B$82&amp;$AS$82&amp;"C"&amp;$A115)</f>
        <v>48.08%</v>
      </c>
      <c r="EM115" s="3" t="str">
        <f>RTD("tos.rtd",,EM$83,"."&amp;$B$82&amp;$AS$82&amp;"P"&amp;$A115)</f>
        <v>34.33%</v>
      </c>
      <c r="EN115" s="3" t="str">
        <f>RTD("tos.rtd",,EN$83,"."&amp;$C$82&amp;$AU$82&amp;"C"&amp;$A115)</f>
        <v>24.85%</v>
      </c>
      <c r="EO115" s="3" t="str">
        <f>RTD("tos.rtd",,EO$83,"."&amp;$C$82&amp;$AU$82&amp;"P"&amp;$A115)</f>
        <v>25.95%</v>
      </c>
      <c r="EP115" s="3" t="str">
        <f>RTD("tos.rtd",,EP$83,"."&amp;$D$82&amp;$AW$82&amp;"C"&amp;$A115)</f>
        <v>21.62%</v>
      </c>
      <c r="EQ115" s="3" t="str">
        <f>RTD("tos.rtd",,EQ$83,"."&amp;$D$82&amp;$AW$82&amp;"P"&amp;$A115)</f>
        <v>23.18%</v>
      </c>
      <c r="ES115" s="63" t="str">
        <f t="shared" si="485"/>
        <v>5570,2996.00</v>
      </c>
      <c r="ET115" s="64" t="str">
        <f t="shared" ca="1" si="486"/>
        <v>5570,-63533.64</v>
      </c>
      <c r="EU115" s="67">
        <v>561.9</v>
      </c>
      <c r="EV115" s="67" t="s">
        <v>939</v>
      </c>
      <c r="EW115" s="67">
        <v>483.24</v>
      </c>
      <c r="EX115" s="67" t="s">
        <v>940</v>
      </c>
      <c r="EY115" s="67">
        <v>5632.75</v>
      </c>
      <c r="EZ115" s="67" t="s">
        <v>941</v>
      </c>
      <c r="FA115" s="67">
        <v>19848.25</v>
      </c>
      <c r="FB115" s="67" t="s">
        <v>942</v>
      </c>
      <c r="FC115" s="67" t="s">
        <v>943</v>
      </c>
      <c r="FD115" s="67" t="s">
        <v>944</v>
      </c>
      <c r="FE115" s="68" t="s">
        <v>945</v>
      </c>
      <c r="FF115" s="68" t="s">
        <v>946</v>
      </c>
    </row>
    <row r="116" spans="1:162" s="63" customFormat="1" ht="12" customHeight="1" thickBot="1" x14ac:dyDescent="0.25">
      <c r="A116" s="2">
        <f t="shared" si="502"/>
        <v>5560</v>
      </c>
      <c r="B116" s="3">
        <f t="shared" si="447"/>
        <v>1911</v>
      </c>
      <c r="C116" s="3">
        <f t="shared" si="448"/>
        <v>519</v>
      </c>
      <c r="D116" s="3">
        <f t="shared" si="449"/>
        <v>416</v>
      </c>
      <c r="E116" s="3">
        <f t="shared" si="517"/>
        <v>2846</v>
      </c>
      <c r="F116" s="4">
        <f t="shared" si="518"/>
        <v>5583.8253805293934</v>
      </c>
      <c r="G116" s="4">
        <f t="shared" si="519"/>
        <v>554.73427665937595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20"/>
      <c r="AM116" s="20">
        <v>-298</v>
      </c>
      <c r="AN116" s="20">
        <v>500</v>
      </c>
      <c r="AO116" s="20">
        <v>5560</v>
      </c>
      <c r="AP116" s="20">
        <v>681</v>
      </c>
      <c r="AQ116" s="20">
        <v>-26973</v>
      </c>
      <c r="AR116" s="20"/>
      <c r="AS116" s="54">
        <f>IF(RTD("tos.rtd",,AS$83,"."&amp;$B$82&amp;$AS$82&amp;"C"&amp;$A116)="N/A",0,RTD("tos.rtd",,AS$83,"."&amp;$B$82&amp;$AS$82&amp;"C"&amp;$A116))</f>
        <v>391</v>
      </c>
      <c r="AT116" s="3">
        <f>-IF(RTD("tos.rtd",,AT$83,"."&amp;$B$82&amp;$AS$82&amp;"P"&amp;$A116)="N/A",0,RTD("tos.rtd",,AT$83,"."&amp;$B$82&amp;$AS$82&amp;"P"&amp;$A116))</f>
        <v>-1520</v>
      </c>
      <c r="AU116" s="54">
        <f>IF(RTD("tos.rtd",,AU$83,"."&amp;$C$82&amp;$AU$82&amp;"C"&amp;$A116)="N/A",0,RTD("tos.rtd",,AU$83,"."&amp;$C$82&amp;$AU$82&amp;"C"&amp;$A116))</f>
        <v>244</v>
      </c>
      <c r="AV116" s="3">
        <f>-IF(RTD("tos.rtd",,AV$83,"."&amp;$C$82&amp;$AU$82&amp;"P"&amp;$A116)="N/A",0,RTD("tos.rtd",,AV$83,"."&amp;$C$82&amp;$AU$82&amp;"P"&amp;$A116))</f>
        <v>-275</v>
      </c>
      <c r="AW116" s="54">
        <f>IF(RTD("tos.rtd",,AW$83,"."&amp;$D$82&amp;$AW$82&amp;"C"&amp;$A116)="N/A",0,RTD("tos.rtd",,AW$83,"."&amp;$D$82&amp;$AW$82&amp;"C"&amp;$A116))</f>
        <v>228</v>
      </c>
      <c r="AX116" s="3">
        <f>-IF(RTD("tos.rtd",,AX$83,"."&amp;$D$82&amp;$AW$82&amp;"P"&amp;$A116)="N/A",0,RTD("tos.rtd",,AX$83,"."&amp;$D$82&amp;$AW$82&amp;"P"&amp;$A116))</f>
        <v>-188</v>
      </c>
      <c r="AY116" s="79">
        <f t="shared" si="520"/>
        <v>-1120</v>
      </c>
      <c r="AZ116" s="8">
        <f t="shared" si="451"/>
        <v>5560</v>
      </c>
      <c r="BA116" s="54">
        <f>IF(RTD("tos.rtd",,BA$83,"."&amp;$B$82&amp;$AS$82&amp;"C"&amp;$A116)="N/A",0,RTD("tos.rtd",,BA$83,"."&amp;$B$82&amp;$AS$82&amp;"C"&amp;$A116))</f>
        <v>681</v>
      </c>
      <c r="BB116" s="3">
        <f>-IF(RTD("tos.rtd",,BB$83,"."&amp;$B$82&amp;$AS$82&amp;"P"&amp;$A116)="N/A",0,RTD("tos.rtd",,BB$83,"."&amp;$B$82&amp;$AS$82&amp;"P"&amp;$A116))</f>
        <v>-26973</v>
      </c>
      <c r="BC116" s="54">
        <f>IF(RTD("tos.rtd",,BC$83,"."&amp;$C$82&amp;$AU$82&amp;"C"&amp;$A116)="N/A",0,RTD("tos.rtd",,BC$83,"."&amp;$C$82&amp;$AU$82&amp;"C"&amp;$A116))</f>
        <v>41</v>
      </c>
      <c r="BD116" s="3">
        <f>-IF(RTD("tos.rtd",,BD$83,"."&amp;$C$82&amp;$AU$82&amp;"P"&amp;$A116)="N/A",0,RTD("tos.rtd",,BD$83,"."&amp;$C$82&amp;$AU$82&amp;"P"&amp;$A116))</f>
        <v>-130</v>
      </c>
      <c r="BE116" s="54">
        <f>IF(RTD("tos.rtd",,BE$83,"."&amp;$D$82&amp;$AW$82&amp;"C"&amp;$A116)="N/A",0,RTD("tos.rtd",,BE$83,"."&amp;$D$82&amp;$AW$82&amp;"C"&amp;$A116))</f>
        <v>17</v>
      </c>
      <c r="BF116" s="3">
        <f>-IF(RTD("tos.rtd",,BF$83,"."&amp;$D$82&amp;$AW$82&amp;"P"&amp;$A116)="N/A",0,RTD("tos.rtd",,BF$83,"."&amp;$D$82&amp;$AW$82&amp;"P"&amp;$A116))</f>
        <v>-282</v>
      </c>
      <c r="BG116" s="3">
        <f ca="1">+Hoja2!Y117</f>
        <v>-3604</v>
      </c>
      <c r="BH116" s="55">
        <f t="shared" ca="1" si="489"/>
        <v>-30250</v>
      </c>
      <c r="BI116" s="32" t="str">
        <f t="shared" ca="1" si="507"/>
        <v/>
      </c>
      <c r="BJ116" s="3">
        <f ca="1">IF($BP$1=1,DX116,IF(RTD("tos.rtd",,BJ$83,"."&amp;$B$82&amp;$AS$82&amp;"C"&amp;$A116)="N/A",0,RTD("tos.rtd",,BJ$83,"."&amp;$B$82&amp;$AS$82&amp;"C"&amp;$A116)))</f>
        <v>5.8823458052262422E-3</v>
      </c>
      <c r="BK116" s="3">
        <f ca="1">IF($BP$1=1,DY116,-IF(RTD("tos.rtd",,BK$83,"."&amp;$B$82&amp;$AS$82&amp;"P"&amp;$A116)="N/A",0,RTD("tos.rtd",,BK$83,"."&amp;$B$82&amp;$AS$82&amp;"P"&amp;$A116)))</f>
        <v>-5.3245739652789288E-3</v>
      </c>
      <c r="BL116" s="3">
        <f ca="1">IF($BP$1=1,DZ116,IF(RTD("tos.rtd",,BL$83,"."&amp;$C$82&amp;$AU$82&amp;"C"&amp;$A116)="N/A",0,RTD("tos.rtd",,BL$83,"."&amp;$C$82&amp;$AU$82&amp;"C"&amp;$A116)))</f>
        <v>2.5328436778260543E-3</v>
      </c>
      <c r="BM116" s="3">
        <f ca="1">IF($BP$1=1,EA116,-IF(RTD("tos.rtd",,BM$83,"."&amp;$C$82&amp;$AU$82&amp;"P"&amp;$A116)="N/A",0,RTD("tos.rtd",,BM$83,"."&amp;$C$82&amp;$AU$82&amp;"P"&amp;$A116)))</f>
        <v>-2.4330090232764106E-3</v>
      </c>
      <c r="BN116" s="3">
        <f ca="1">IF($BP$1=1,EB116,IF(RTD("tos.rtd",,BN$83,"."&amp;$D$82&amp;$AW$82&amp;"C"&amp;$A116)="N/A",0,RTD("tos.rtd",,BN$83,"."&amp;$D$82&amp;$AW$82&amp;"C"&amp;$A116)))</f>
        <v>2.8714506233237865E-3</v>
      </c>
      <c r="BO116" s="3">
        <f ca="1">IF($BP$1=1,EC116,-IF(RTD("tos.rtd",,BO$83,"."&amp;$D$82&amp;$AW$82&amp;"P"&amp;$A116)="N/A",0,RTD("tos.rtd",,BO$83,"."&amp;$D$82&amp;$AW$82&amp;"P"&amp;$A116)))</f>
        <v>-2.6979513831321337E-3</v>
      </c>
      <c r="BQ116" s="3">
        <f t="shared" ca="1" si="452"/>
        <v>-1343256.0909855654</v>
      </c>
      <c r="BR116" s="3" t="str">
        <f t="shared" ca="1" si="490"/>
        <v/>
      </c>
      <c r="BS116" s="3">
        <f t="shared" ca="1" si="453"/>
        <v>-11839.688989793794</v>
      </c>
      <c r="BT116" s="3" t="str">
        <f t="shared" ca="1" si="490"/>
        <v/>
      </c>
      <c r="BU116" s="3">
        <f t="shared" ca="1" si="454"/>
        <v>34193.980768723704</v>
      </c>
      <c r="BV116" s="3" t="str">
        <f t="shared" ca="1" si="490"/>
        <v>Cruce +</v>
      </c>
      <c r="BX116" s="3">
        <f t="shared" ca="1" si="455"/>
        <v>-32371079.541647509</v>
      </c>
      <c r="BY116" s="3" t="str">
        <f t="shared" ca="1" si="504"/>
        <v/>
      </c>
      <c r="BZ116" s="3">
        <f t="shared" ca="1" si="456"/>
        <v>-49257.721713319203</v>
      </c>
      <c r="CA116" s="3" t="str">
        <f t="shared" ca="1" si="504"/>
        <v/>
      </c>
      <c r="CB116" s="3">
        <f t="shared" ca="1" si="457"/>
        <v>-165087.16437984866</v>
      </c>
      <c r="CC116" s="3" t="str">
        <f t="shared" ca="1" si="504"/>
        <v/>
      </c>
      <c r="CD116" s="3">
        <f>IF(RTD("tos.rtd",,CD$83,"."&amp;$B$82&amp;$AS$82&amp;"C"&amp;$A116)="N/A",0,RTD("tos.rtd",,CD$83,"."&amp;$B$82&amp;$AS$82&amp;"C"&amp;$A116))</f>
        <v>0.97</v>
      </c>
      <c r="CE116" s="3">
        <f>-IF(RTD("tos.rtd",,CE$83,"."&amp;$B$82&amp;$AS$82&amp;"P"&amp;$A116)="N/A",0,RTD("tos.rtd",,CE$83,"."&amp;$B$82&amp;$AS$82&amp;"P"&amp;$A116))</f>
        <v>0</v>
      </c>
      <c r="CF116" s="3">
        <f>IF(RTD("tos.rtd",,CF$83,"."&amp;$C$82&amp;$AU$82&amp;"C"&amp;$A116)="N/A",0,RTD("tos.rtd",,CF$83,"."&amp;$C$82&amp;$AU$82&amp;"C"&amp;$A116))</f>
        <v>0.65</v>
      </c>
      <c r="CG116" s="3">
        <f>-IF(RTD("tos.rtd",,CG$83,"."&amp;$C$82&amp;$AU$82&amp;"P"&amp;$A116)="N/A",0,RTD("tos.rtd",,CG$83,"."&amp;$C$82&amp;$AU$82&amp;"P"&amp;$A116))</f>
        <v>0.35</v>
      </c>
      <c r="CH116" s="3">
        <f>IF(RTD("tos.rtd",,CH$83,"."&amp;$D$82&amp;$AW$82&amp;"C"&amp;$A116)="N/A",0,RTD("tos.rtd",,CH$83,"."&amp;$D$82&amp;$AW$82&amp;"C"&amp;$A116))</f>
        <v>0.61</v>
      </c>
      <c r="CI116" s="3">
        <f>-IF(RTD("tos.rtd",,CI$83,"."&amp;$D$82&amp;$AW$82&amp;"P"&amp;$A116)="N/A",0,RTD("tos.rtd",,CI$83,"."&amp;$D$82&amp;$AW$82&amp;"P"&amp;$A116))</f>
        <v>0.39</v>
      </c>
      <c r="CK116" s="3">
        <f t="shared" si="491"/>
        <v>37927</v>
      </c>
      <c r="CL116" s="3"/>
      <c r="CM116" s="3">
        <f t="shared" si="492"/>
        <v>6235</v>
      </c>
      <c r="CN116" s="3"/>
      <c r="CO116" s="3">
        <f t="shared" si="493"/>
        <v>6575.9999999999973</v>
      </c>
      <c r="CP116" s="3">
        <f t="shared" si="458"/>
        <v>50738</v>
      </c>
      <c r="CQ116" s="3">
        <f t="shared" si="459"/>
        <v>-26292</v>
      </c>
      <c r="CR116" s="3"/>
      <c r="CS116" s="3">
        <f t="shared" si="460"/>
        <v>-89</v>
      </c>
      <c r="CT116" s="3"/>
      <c r="CU116" s="3">
        <f t="shared" si="461"/>
        <v>-265</v>
      </c>
      <c r="CV116" s="3"/>
      <c r="CW116" s="3">
        <f t="shared" ca="1" si="521"/>
        <v>-1320901.7992066357</v>
      </c>
      <c r="CY116" s="3">
        <f t="shared" ca="1" si="463"/>
        <v>-32585424.427740678</v>
      </c>
      <c r="CZ116" s="70" t="str">
        <f t="shared" ca="1" si="505"/>
        <v/>
      </c>
      <c r="DA116" s="3">
        <f>IF(RTD("tos.rtd",,DA$83,"."&amp;$B$82&amp;$AS$82&amp;"C"&amp;$A116)="N/A",0,RTD("tos.rtd",,DA$83,"."&amp;$B$82&amp;$AS$82&amp;"C"&amp;$A116))</f>
        <v>53.7</v>
      </c>
      <c r="DB116" s="3">
        <f>IF(RTD("tos.rtd",,DB$83,"."&amp;$B$82&amp;$AS$82&amp;"P"&amp;$A116)="N/A",0,RTD("tos.rtd",,DB$83,"."&amp;$B$82&amp;$AS$82&amp;"P"&amp;$A116))</f>
        <v>0.05</v>
      </c>
      <c r="DC116" s="3">
        <f>IF(RTD("tos.rtd",,DC$83,"."&amp;$B$82&amp;$AS$82&amp;"C"&amp;$A116)="N/A",0,RTD("tos.rtd",,DC$83,"."&amp;$B$82&amp;$AS$82&amp;"C"&amp;$A116))</f>
        <v>50.1</v>
      </c>
      <c r="DD116" s="3">
        <f>IF(RTD("tos.rtd",,DD$83,"."&amp;$B$82&amp;$AS$82&amp;"P"&amp;$A116)="N/A",0,RTD("tos.rtd",,DD$83,"."&amp;$B$82&amp;$AS$82&amp;"P"&amp;$A116))</f>
        <v>0.05</v>
      </c>
      <c r="DE116" s="3">
        <f>IF(RTD("tos.rtd",,DE$83,"."&amp;$B$82&amp;$AS$82&amp;"C"&amp;$A116)="N/A",0,RTD("tos.rtd",,DE$83,"."&amp;$B$82&amp;$AS$82&amp;"C"&amp;$A116))</f>
        <v>44.3</v>
      </c>
      <c r="DF116" s="3">
        <f>IF(RTD("tos.rtd",,DF$83,"."&amp;$B$82&amp;$AS$82&amp;"P"&amp;$A116)="N/A",0,RTD("tos.rtd",,DF$83,"."&amp;$B$82&amp;$AS$82&amp;"P"&amp;$A116))</f>
        <v>0</v>
      </c>
      <c r="DG116" s="86">
        <f t="shared" si="495"/>
        <v>-40.75</v>
      </c>
      <c r="DH116" s="3">
        <f t="shared" si="464"/>
        <v>0</v>
      </c>
      <c r="DI116" s="3">
        <f t="shared" si="465"/>
        <v>0</v>
      </c>
      <c r="DJ116" s="3">
        <f t="shared" si="466"/>
        <v>0</v>
      </c>
      <c r="DK116" s="3">
        <f t="shared" si="467"/>
        <v>0</v>
      </c>
      <c r="DL116" s="3">
        <f t="shared" si="468"/>
        <v>0</v>
      </c>
      <c r="DM116" s="3">
        <f t="shared" si="469"/>
        <v>0</v>
      </c>
      <c r="DN116" s="64" t="str">
        <f t="shared" si="470"/>
        <v>UNKNOWN</v>
      </c>
      <c r="DO116" s="64" t="str">
        <f t="shared" si="471"/>
        <v>UNKNOWN</v>
      </c>
      <c r="DP116" s="3">
        <f t="shared" si="472"/>
        <v>0</v>
      </c>
      <c r="DQ116" s="3">
        <f t="shared" si="473"/>
        <v>0</v>
      </c>
      <c r="DR116" s="3">
        <f t="shared" ca="1" si="474"/>
        <v>0</v>
      </c>
      <c r="DS116" s="3">
        <f t="shared" si="475"/>
        <v>0</v>
      </c>
      <c r="DT116" s="3">
        <f t="shared" si="496"/>
        <v>0</v>
      </c>
      <c r="DU116" s="3">
        <f t="shared" si="497"/>
        <v>0</v>
      </c>
      <c r="DV116" s="3">
        <f t="shared" si="498"/>
        <v>-298</v>
      </c>
      <c r="DW116" s="3">
        <f t="shared" si="499"/>
        <v>500</v>
      </c>
      <c r="DX116" s="3">
        <f t="shared" ca="1" si="506"/>
        <v>5.8823458052262422E-3</v>
      </c>
      <c r="DY116" s="3">
        <f t="shared" ca="1" si="476"/>
        <v>-5.3245739652789288E-3</v>
      </c>
      <c r="DZ116" s="3">
        <f t="shared" ca="1" si="500"/>
        <v>2.5328436778260543E-3</v>
      </c>
      <c r="EA116" s="3">
        <f t="shared" ca="1" si="501"/>
        <v>-2.4330090232764106E-3</v>
      </c>
      <c r="EB116" s="3">
        <f t="shared" ca="1" si="477"/>
        <v>2.8714506233237865E-3</v>
      </c>
      <c r="EC116" s="3">
        <f t="shared" ca="1" si="478"/>
        <v>-2.6979513831321337E-3</v>
      </c>
      <c r="EE116" s="59">
        <f t="shared" si="479"/>
        <v>0.5867</v>
      </c>
      <c r="EF116" s="59">
        <f t="shared" si="480"/>
        <v>0.42549999999999999</v>
      </c>
      <c r="EG116" s="59">
        <f t="shared" si="481"/>
        <v>0.25059999999999999</v>
      </c>
      <c r="EH116" s="59">
        <f t="shared" si="482"/>
        <v>0.26179999999999998</v>
      </c>
      <c r="EI116" s="59">
        <f t="shared" si="483"/>
        <v>0.21809999999999999</v>
      </c>
      <c r="EJ116" s="59">
        <f t="shared" si="484"/>
        <v>0.23380000000000001</v>
      </c>
      <c r="EL116" s="3" t="str">
        <f>RTD("tos.rtd",,EL$83,"."&amp;$B$82&amp;$AS$82&amp;"C"&amp;$A116)</f>
        <v>58.67%</v>
      </c>
      <c r="EM116" s="3" t="str">
        <f>RTD("tos.rtd",,EM$83,"."&amp;$B$82&amp;$AS$82&amp;"P"&amp;$A116)</f>
        <v>42.55%</v>
      </c>
      <c r="EN116" s="3" t="str">
        <f>RTD("tos.rtd",,EN$83,"."&amp;$C$82&amp;$AU$82&amp;"C"&amp;$A116)</f>
        <v>25.06%</v>
      </c>
      <c r="EO116" s="3" t="str">
        <f>RTD("tos.rtd",,EO$83,"."&amp;$C$82&amp;$AU$82&amp;"P"&amp;$A116)</f>
        <v>26.18%</v>
      </c>
      <c r="EP116" s="3" t="str">
        <f>RTD("tos.rtd",,EP$83,"."&amp;$D$82&amp;$AW$82&amp;"C"&amp;$A116)</f>
        <v>21.81%</v>
      </c>
      <c r="EQ116" s="3" t="str">
        <f>RTD("tos.rtd",,EQ$83,"."&amp;$D$82&amp;$AW$82&amp;"P"&amp;$A116)</f>
        <v>23.38%</v>
      </c>
      <c r="ES116" s="63" t="str">
        <f t="shared" si="485"/>
        <v>5560,202.00</v>
      </c>
      <c r="ET116" s="64" t="str">
        <f t="shared" ca="1" si="486"/>
        <v>5560,-32585.42</v>
      </c>
      <c r="EU116" s="67">
        <v>561.9</v>
      </c>
      <c r="EV116" s="67" t="s">
        <v>947</v>
      </c>
      <c r="EW116" s="67">
        <v>483.23</v>
      </c>
      <c r="EX116" s="67" t="s">
        <v>948</v>
      </c>
      <c r="EY116" s="67">
        <v>5632.75</v>
      </c>
      <c r="EZ116" s="67" t="s">
        <v>949</v>
      </c>
      <c r="FA116" s="67">
        <v>19847</v>
      </c>
      <c r="FB116" s="67" t="s">
        <v>950</v>
      </c>
      <c r="FC116" s="67" t="s">
        <v>951</v>
      </c>
      <c r="FD116" s="67" t="s">
        <v>952</v>
      </c>
      <c r="FE116" s="68" t="s">
        <v>953</v>
      </c>
      <c r="FF116" s="68" t="s">
        <v>954</v>
      </c>
    </row>
    <row r="117" spans="1:162" s="63" customFormat="1" ht="12" customHeight="1" thickBot="1" x14ac:dyDescent="0.25">
      <c r="A117" s="2">
        <f t="shared" si="502"/>
        <v>5550</v>
      </c>
      <c r="B117" s="3">
        <f t="shared" si="447"/>
        <v>2603</v>
      </c>
      <c r="C117" s="3">
        <f t="shared" si="448"/>
        <v>2747</v>
      </c>
      <c r="D117" s="3">
        <f t="shared" si="449"/>
        <v>1216</v>
      </c>
      <c r="E117" s="3">
        <f t="shared" ref="E117:E121" si="522">SUM(B117:D117)</f>
        <v>6566</v>
      </c>
      <c r="F117" s="4">
        <f t="shared" ref="F117:F121" si="523">+$F$84/$A$84*A117</f>
        <v>5573.782529125564</v>
      </c>
      <c r="G117" s="4">
        <f t="shared" ref="G117:G121" si="524">+$G$84/$A$84*A117</f>
        <v>553.73655314020436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20"/>
      <c r="AM117" s="20">
        <v>634</v>
      </c>
      <c r="AN117" s="20">
        <v>3144</v>
      </c>
      <c r="AO117" s="20">
        <v>5550</v>
      </c>
      <c r="AP117" s="20">
        <v>1356</v>
      </c>
      <c r="AQ117" s="20">
        <v>-43747</v>
      </c>
      <c r="AR117" s="20"/>
      <c r="AS117" s="54">
        <f>IF(RTD("tos.rtd",,AS$83,"."&amp;$B$82&amp;$AS$82&amp;"C"&amp;$A117)="N/A",0,RTD("tos.rtd",,AS$83,"."&amp;$B$82&amp;$AS$82&amp;"C"&amp;$A117))</f>
        <v>1003</v>
      </c>
      <c r="AT117" s="3">
        <f>-IF(RTD("tos.rtd",,AT$83,"."&amp;$B$82&amp;$AS$82&amp;"P"&amp;$A117)="N/A",0,RTD("tos.rtd",,AT$83,"."&amp;$B$82&amp;$AS$82&amp;"P"&amp;$A117))</f>
        <v>-1600</v>
      </c>
      <c r="AU117" s="54">
        <f>IF(RTD("tos.rtd",,AU$83,"."&amp;$C$82&amp;$AU$82&amp;"C"&amp;$A117)="N/A",0,RTD("tos.rtd",,AU$83,"."&amp;$C$82&amp;$AU$82&amp;"C"&amp;$A117))</f>
        <v>888</v>
      </c>
      <c r="AV117" s="3">
        <f>-IF(RTD("tos.rtd",,AV$83,"."&amp;$C$82&amp;$AU$82&amp;"P"&amp;$A117)="N/A",0,RTD("tos.rtd",,AV$83,"."&amp;$C$82&amp;$AU$82&amp;"P"&amp;$A117))</f>
        <v>-1859</v>
      </c>
      <c r="AW117" s="54">
        <f>IF(RTD("tos.rtd",,AW$83,"."&amp;$D$82&amp;$AW$82&amp;"C"&amp;$A117)="N/A",0,RTD("tos.rtd",,AW$83,"."&amp;$D$82&amp;$AW$82&amp;"C"&amp;$A117))</f>
        <v>749</v>
      </c>
      <c r="AX117" s="3">
        <f>-IF(RTD("tos.rtd",,AX$83,"."&amp;$D$82&amp;$AW$82&amp;"P"&amp;$A117)="N/A",0,RTD("tos.rtd",,AX$83,"."&amp;$D$82&amp;$AW$82&amp;"P"&amp;$A117))</f>
        <v>-467</v>
      </c>
      <c r="AY117" s="79">
        <f t="shared" ref="AY117:AY121" si="525">SUM(AS117:AX117)</f>
        <v>-1286</v>
      </c>
      <c r="AZ117" s="8">
        <f t="shared" si="451"/>
        <v>5550</v>
      </c>
      <c r="BA117" s="54">
        <f>IF(RTD("tos.rtd",,BA$83,"."&amp;$B$82&amp;$AS$82&amp;"C"&amp;$A117)="N/A",0,RTD("tos.rtd",,BA$83,"."&amp;$B$82&amp;$AS$82&amp;"C"&amp;$A117))</f>
        <v>1356</v>
      </c>
      <c r="BB117" s="3">
        <f>-IF(RTD("tos.rtd",,BB$83,"."&amp;$B$82&amp;$AS$82&amp;"P"&amp;$A117)="N/A",0,RTD("tos.rtd",,BB$83,"."&amp;$B$82&amp;$AS$82&amp;"P"&amp;$A117))</f>
        <v>-43747</v>
      </c>
      <c r="BC117" s="54">
        <f>IF(RTD("tos.rtd",,BC$83,"."&amp;$C$82&amp;$AU$82&amp;"C"&amp;$A117)="N/A",0,RTD("tos.rtd",,BC$83,"."&amp;$C$82&amp;$AU$82&amp;"C"&amp;$A117))</f>
        <v>125</v>
      </c>
      <c r="BD117" s="3">
        <f>-IF(RTD("tos.rtd",,BD$83,"."&amp;$C$82&amp;$AU$82&amp;"P"&amp;$A117)="N/A",0,RTD("tos.rtd",,BD$83,"."&amp;$C$82&amp;$AU$82&amp;"P"&amp;$A117))</f>
        <v>-662</v>
      </c>
      <c r="BE117" s="54">
        <f>IF(RTD("tos.rtd",,BE$83,"."&amp;$D$82&amp;$AW$82&amp;"C"&amp;$A117)="N/A",0,RTD("tos.rtd",,BE$83,"."&amp;$D$82&amp;$AW$82&amp;"C"&amp;$A117))</f>
        <v>52</v>
      </c>
      <c r="BF117" s="3">
        <f>-IF(RTD("tos.rtd",,BF$83,"."&amp;$D$82&amp;$AW$82&amp;"P"&amp;$A117)="N/A",0,RTD("tos.rtd",,BF$83,"."&amp;$D$82&amp;$AW$82&amp;"P"&amp;$A117))</f>
        <v>-115</v>
      </c>
      <c r="BG117" s="3">
        <f ca="1">+Hoja2!Y118</f>
        <v>-9737</v>
      </c>
      <c r="BH117" s="55">
        <f t="shared" ca="1" si="489"/>
        <v>-52728</v>
      </c>
      <c r="BI117" s="32" t="str">
        <f t="shared" ca="1" si="507"/>
        <v/>
      </c>
      <c r="BJ117" s="3">
        <f ca="1">IF($BP$1=1,DX117,IF(RTD("tos.rtd",,BJ$83,"."&amp;$B$82&amp;$AS$82&amp;"C"&amp;$A117)="N/A",0,RTD("tos.rtd",,BJ$83,"."&amp;$B$82&amp;$AS$82&amp;"C"&amp;$A117)))</f>
        <v>4.7182974137332159E-3</v>
      </c>
      <c r="BK117" s="3">
        <f ca="1">IF($BP$1=1,DY117,-IF(RTD("tos.rtd",,BK$83,"."&amp;$B$82&amp;$AS$82&amp;"P"&amp;$A117)="N/A",0,RTD("tos.rtd",,BK$83,"."&amp;$B$82&amp;$AS$82&amp;"P"&amp;$A117)))</f>
        <v>-4.1017734324117422E-3</v>
      </c>
      <c r="BL117" s="3">
        <f ca="1">IF($BP$1=1,DZ117,IF(RTD("tos.rtd",,BL$83,"."&amp;$C$82&amp;$AU$82&amp;"C"&amp;$A117)="N/A",0,RTD("tos.rtd",,BL$83,"."&amp;$C$82&amp;$AU$82&amp;"C"&amp;$A117)))</f>
        <v>2.4600207949418075E-3</v>
      </c>
      <c r="BM117" s="3">
        <f ca="1">IF($BP$1=1,EA117,-IF(RTD("tos.rtd",,BM$83,"."&amp;$C$82&amp;$AU$82&amp;"P"&amp;$A117)="N/A",0,RTD("tos.rtd",,BM$83,"."&amp;$C$82&amp;$AU$82&amp;"P"&amp;$A117)))</f>
        <v>-2.3630737159308591E-3</v>
      </c>
      <c r="BN117" s="3">
        <f ca="1">IF($BP$1=1,EB117,IF(RTD("tos.rtd",,BN$83,"."&amp;$D$82&amp;$AW$82&amp;"C"&amp;$A117)="N/A",0,RTD("tos.rtd",,BN$83,"."&amp;$D$82&amp;$AW$82&amp;"C"&amp;$A117)))</f>
        <v>2.7699629394786606E-3</v>
      </c>
      <c r="BO117" s="3">
        <f ca="1">IF($BP$1=1,EC117,-IF(RTD("tos.rtd",,BO$83,"."&amp;$D$82&amp;$AW$82&amp;"P"&amp;$A117)="N/A",0,RTD("tos.rtd",,BO$83,"."&amp;$D$82&amp;$AW$82&amp;"P"&amp;$A117)))</f>
        <v>-2.6092075226922238E-3</v>
      </c>
      <c r="BQ117" s="3">
        <f t="shared" ca="1" si="452"/>
        <v>-424395.87381293508</v>
      </c>
      <c r="BR117" s="3" t="str">
        <f t="shared" ca="1" si="490"/>
        <v/>
      </c>
      <c r="BS117" s="3">
        <f t="shared" ca="1" si="453"/>
        <v>-512055.84457687172</v>
      </c>
      <c r="BT117" s="3" t="str">
        <f t="shared" ca="1" si="490"/>
        <v/>
      </c>
      <c r="BU117" s="3">
        <f t="shared" ca="1" si="454"/>
        <v>198520.36511075852</v>
      </c>
      <c r="BV117" s="3" t="str">
        <f t="shared" ca="1" si="490"/>
        <v/>
      </c>
      <c r="BX117" s="3">
        <f t="shared" ca="1" si="455"/>
        <v>-40121842.329787612</v>
      </c>
      <c r="BY117" s="3" t="str">
        <f t="shared" ca="1" si="504"/>
        <v/>
      </c>
      <c r="BZ117" s="3">
        <f t="shared" ca="1" si="456"/>
        <v>-291415.6495756954</v>
      </c>
      <c r="CA117" s="3" t="str">
        <f t="shared" ca="1" si="504"/>
        <v/>
      </c>
      <c r="CB117" s="3">
        <f t="shared" ca="1" si="457"/>
        <v>-36175.216546446645</v>
      </c>
      <c r="CC117" s="3" t="str">
        <f t="shared" ca="1" si="504"/>
        <v/>
      </c>
      <c r="CD117" s="3">
        <f>IF(RTD("tos.rtd",,CD$83,"."&amp;$B$82&amp;$AS$82&amp;"C"&amp;$A117)="N/A",0,RTD("tos.rtd",,CD$83,"."&amp;$B$82&amp;$AS$82&amp;"C"&amp;$A117))</f>
        <v>0.98</v>
      </c>
      <c r="CE117" s="3">
        <f>-IF(RTD("tos.rtd",,CE$83,"."&amp;$B$82&amp;$AS$82&amp;"P"&amp;$A117)="N/A",0,RTD("tos.rtd",,CE$83,"."&amp;$B$82&amp;$AS$82&amp;"P"&amp;$A117))</f>
        <v>0</v>
      </c>
      <c r="CF117" s="3">
        <f>IF(RTD("tos.rtd",,CF$83,"."&amp;$C$82&amp;$AU$82&amp;"C"&amp;$A117)="N/A",0,RTD("tos.rtd",,CF$83,"."&amp;$C$82&amp;$AU$82&amp;"C"&amp;$A117))</f>
        <v>0.68</v>
      </c>
      <c r="CG117" s="3">
        <f>-IF(RTD("tos.rtd",,CG$83,"."&amp;$C$82&amp;$AU$82&amp;"P"&amp;$A117)="N/A",0,RTD("tos.rtd",,CG$83,"."&amp;$C$82&amp;$AU$82&amp;"P"&amp;$A117))</f>
        <v>0.33</v>
      </c>
      <c r="CH117" s="3">
        <f>IF(RTD("tos.rtd",,CH$83,"."&amp;$D$82&amp;$AW$82&amp;"C"&amp;$A117)="N/A",0,RTD("tos.rtd",,CH$83,"."&amp;$D$82&amp;$AW$82&amp;"C"&amp;$A117))</f>
        <v>0.63</v>
      </c>
      <c r="CI117" s="3">
        <f>-IF(RTD("tos.rtd",,CI$83,"."&amp;$D$82&amp;$AW$82&amp;"P"&amp;$A117)="N/A",0,RTD("tos.rtd",,CI$83,"."&amp;$D$82&amp;$AW$82&amp;"P"&amp;$A117))</f>
        <v>0.38</v>
      </c>
      <c r="CK117" s="3">
        <f t="shared" ref="CK117:CK121" si="526">+AS117*CD117*100+AT117*CE117*100</f>
        <v>98294</v>
      </c>
      <c r="CL117" s="3"/>
      <c r="CM117" s="3">
        <f t="shared" ref="CM117:CM121" si="527">+AU117*CF117*100+AV117*CG117*100</f>
        <v>-963</v>
      </c>
      <c r="CN117" s="3"/>
      <c r="CO117" s="3">
        <f t="shared" ref="CO117:CO121" si="528">+AW117*CH117*100+AX117*CI117*100</f>
        <v>29441</v>
      </c>
      <c r="CP117" s="3">
        <f t="shared" si="458"/>
        <v>126772</v>
      </c>
      <c r="CQ117" s="3">
        <f t="shared" si="459"/>
        <v>-42391</v>
      </c>
      <c r="CR117" s="3"/>
      <c r="CS117" s="3">
        <f t="shared" si="460"/>
        <v>-537</v>
      </c>
      <c r="CT117" s="3"/>
      <c r="CU117" s="3">
        <f t="shared" si="461"/>
        <v>-63</v>
      </c>
      <c r="CV117" s="3"/>
      <c r="CW117" s="3">
        <f t="shared" ref="CW117:CW121" ca="1" si="529">+BQ117+BS117+BU117</f>
        <v>-737931.35327904834</v>
      </c>
      <c r="CY117" s="3">
        <f t="shared" ca="1" si="463"/>
        <v>-40449433.195909753</v>
      </c>
      <c r="CZ117" s="70" t="str">
        <f t="shared" ca="1" si="505"/>
        <v/>
      </c>
      <c r="DA117" s="3">
        <f>IF(RTD("tos.rtd",,DA$83,"."&amp;$B$82&amp;$AS$82&amp;"C"&amp;$A117)="N/A",0,RTD("tos.rtd",,DA$83,"."&amp;$B$82&amp;$AS$82&amp;"C"&amp;$A117))</f>
        <v>61.6</v>
      </c>
      <c r="DB117" s="3">
        <f>IF(RTD("tos.rtd",,DB$83,"."&amp;$B$82&amp;$AS$82&amp;"P"&amp;$A117)="N/A",0,RTD("tos.rtd",,DB$83,"."&amp;$B$82&amp;$AS$82&amp;"P"&amp;$A117))</f>
        <v>0.03</v>
      </c>
      <c r="DC117" s="3">
        <f>IF(RTD("tos.rtd",,DC$83,"."&amp;$B$82&amp;$AS$82&amp;"C"&amp;$A117)="N/A",0,RTD("tos.rtd",,DC$83,"."&amp;$B$82&amp;$AS$82&amp;"C"&amp;$A117))</f>
        <v>60.1</v>
      </c>
      <c r="DD117" s="3">
        <f>IF(RTD("tos.rtd",,DD$83,"."&amp;$B$82&amp;$AS$82&amp;"P"&amp;$A117)="N/A",0,RTD("tos.rtd",,DD$83,"."&amp;$B$82&amp;$AS$82&amp;"P"&amp;$A117))</f>
        <v>0.05</v>
      </c>
      <c r="DE117" s="3">
        <f>IF(RTD("tos.rtd",,DE$83,"."&amp;$B$82&amp;$AS$82&amp;"C"&amp;$A117)="N/A",0,RTD("tos.rtd",,DE$83,"."&amp;$B$82&amp;$AS$82&amp;"C"&amp;$A117))</f>
        <v>54.3</v>
      </c>
      <c r="DF117" s="3">
        <f>IF(RTD("tos.rtd",,DF$83,"."&amp;$B$82&amp;$AS$82&amp;"P"&amp;$A117)="N/A",0,RTD("tos.rtd",,DF$83,"."&amp;$B$82&amp;$AS$82&amp;"P"&amp;$A117))</f>
        <v>0</v>
      </c>
      <c r="DG117" s="86">
        <f t="shared" si="495"/>
        <v>-50.75</v>
      </c>
      <c r="DH117" s="3">
        <f t="shared" si="464"/>
        <v>0</v>
      </c>
      <c r="DI117" s="3">
        <f t="shared" si="465"/>
        <v>0</v>
      </c>
      <c r="DJ117" s="3">
        <f t="shared" si="466"/>
        <v>0</v>
      </c>
      <c r="DK117" s="3">
        <f t="shared" si="467"/>
        <v>0</v>
      </c>
      <c r="DL117" s="3">
        <f t="shared" si="468"/>
        <v>0</v>
      </c>
      <c r="DM117" s="3">
        <f t="shared" si="469"/>
        <v>0</v>
      </c>
      <c r="DN117" s="64" t="str">
        <f t="shared" si="470"/>
        <v>UNKNOWN</v>
      </c>
      <c r="DO117" s="64" t="str">
        <f t="shared" si="471"/>
        <v>UNKNOWN</v>
      </c>
      <c r="DP117" s="3">
        <f t="shared" si="472"/>
        <v>0</v>
      </c>
      <c r="DQ117" s="3">
        <f t="shared" si="473"/>
        <v>0</v>
      </c>
      <c r="DR117" s="3">
        <f t="shared" ca="1" si="474"/>
        <v>0</v>
      </c>
      <c r="DS117" s="3">
        <f t="shared" si="475"/>
        <v>0</v>
      </c>
      <c r="DT117" s="3">
        <f t="shared" si="496"/>
        <v>0</v>
      </c>
      <c r="DU117" s="3">
        <f t="shared" si="497"/>
        <v>0</v>
      </c>
      <c r="DV117" s="3">
        <f t="shared" si="498"/>
        <v>634</v>
      </c>
      <c r="DW117" s="3">
        <f t="shared" si="499"/>
        <v>3144</v>
      </c>
      <c r="DX117" s="3">
        <f t="shared" ca="1" si="506"/>
        <v>4.7182974137332159E-3</v>
      </c>
      <c r="DY117" s="3">
        <f t="shared" ca="1" si="476"/>
        <v>-4.1017734324117422E-3</v>
      </c>
      <c r="DZ117" s="3">
        <f t="shared" ca="1" si="500"/>
        <v>2.4600207949418075E-3</v>
      </c>
      <c r="EA117" s="3">
        <f t="shared" ca="1" si="501"/>
        <v>-2.3630737159308591E-3</v>
      </c>
      <c r="EB117" s="3">
        <f t="shared" ca="1" si="477"/>
        <v>2.7699629394786606E-3</v>
      </c>
      <c r="EC117" s="3">
        <f t="shared" ca="1" si="478"/>
        <v>-2.6092075226922238E-3</v>
      </c>
      <c r="EE117" s="59">
        <f t="shared" si="479"/>
        <v>0.69</v>
      </c>
      <c r="EF117" s="59">
        <f t="shared" si="480"/>
        <v>0.50629999999999997</v>
      </c>
      <c r="EG117" s="59">
        <f t="shared" si="481"/>
        <v>0.2525</v>
      </c>
      <c r="EH117" s="59">
        <f t="shared" si="482"/>
        <v>0.26429999999999998</v>
      </c>
      <c r="EI117" s="59">
        <f t="shared" si="483"/>
        <v>0.2198</v>
      </c>
      <c r="EJ117" s="59">
        <f t="shared" si="484"/>
        <v>0.2359</v>
      </c>
      <c r="EL117" s="3" t="str">
        <f>RTD("tos.rtd",,EL$83,"."&amp;$B$82&amp;$AS$82&amp;"C"&amp;$A117)</f>
        <v>69.00%</v>
      </c>
      <c r="EM117" s="3" t="str">
        <f>RTD("tos.rtd",,EM$83,"."&amp;$B$82&amp;$AS$82&amp;"P"&amp;$A117)</f>
        <v>50.63%</v>
      </c>
      <c r="EN117" s="3" t="str">
        <f>RTD("tos.rtd",,EN$83,"."&amp;$C$82&amp;$AU$82&amp;"C"&amp;$A117)</f>
        <v>25.25%</v>
      </c>
      <c r="EO117" s="3" t="str">
        <f>RTD("tos.rtd",,EO$83,"."&amp;$C$82&amp;$AU$82&amp;"P"&amp;$A117)</f>
        <v>26.43%</v>
      </c>
      <c r="EP117" s="3" t="str">
        <f>RTD("tos.rtd",,EP$83,"."&amp;$D$82&amp;$AW$82&amp;"C"&amp;$A117)</f>
        <v>21.98%</v>
      </c>
      <c r="EQ117" s="3" t="str">
        <f>RTD("tos.rtd",,EQ$83,"."&amp;$D$82&amp;$AW$82&amp;"P"&amp;$A117)</f>
        <v>23.59%</v>
      </c>
      <c r="ES117" s="63" t="str">
        <f t="shared" si="485"/>
        <v>5550,3778.00</v>
      </c>
      <c r="ET117" s="64" t="str">
        <f t="shared" ca="1" si="486"/>
        <v>5550,-40449.43</v>
      </c>
      <c r="EU117" s="67">
        <v>561.9</v>
      </c>
      <c r="EV117" s="67" t="s">
        <v>955</v>
      </c>
      <c r="EW117" s="67">
        <v>483.24</v>
      </c>
      <c r="EX117" s="67" t="s">
        <v>956</v>
      </c>
      <c r="EY117" s="67">
        <v>5632.5</v>
      </c>
      <c r="EZ117" s="67" t="s">
        <v>957</v>
      </c>
      <c r="FA117" s="67">
        <v>19847.25</v>
      </c>
      <c r="FB117" s="67" t="s">
        <v>958</v>
      </c>
      <c r="FC117" s="67" t="s">
        <v>959</v>
      </c>
      <c r="FD117" s="67" t="s">
        <v>960</v>
      </c>
      <c r="FE117" s="68" t="s">
        <v>961</v>
      </c>
      <c r="FF117" s="68" t="s">
        <v>962</v>
      </c>
    </row>
    <row r="118" spans="1:162" s="63" customFormat="1" ht="12" customHeight="1" thickBot="1" x14ac:dyDescent="0.25">
      <c r="A118" s="2">
        <f t="shared" si="502"/>
        <v>5540</v>
      </c>
      <c r="B118" s="3">
        <f t="shared" si="447"/>
        <v>1505</v>
      </c>
      <c r="C118" s="3">
        <f t="shared" si="448"/>
        <v>2860</v>
      </c>
      <c r="D118" s="3">
        <f t="shared" si="449"/>
        <v>750</v>
      </c>
      <c r="E118" s="3">
        <f t="shared" si="522"/>
        <v>5115</v>
      </c>
      <c r="F118" s="4">
        <f t="shared" si="523"/>
        <v>5563.7396777217336</v>
      </c>
      <c r="G118" s="4">
        <f t="shared" si="524"/>
        <v>552.73882962103289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20"/>
      <c r="AM118" s="20">
        <v>-307</v>
      </c>
      <c r="AN118" s="20">
        <v>519</v>
      </c>
      <c r="AO118" s="20">
        <v>5540</v>
      </c>
      <c r="AP118" s="20">
        <v>481</v>
      </c>
      <c r="AQ118" s="20">
        <v>-23210</v>
      </c>
      <c r="AR118" s="20"/>
      <c r="AS118" s="54">
        <f>IF(RTD("tos.rtd",,AS$83,"."&amp;$B$82&amp;$AS$82&amp;"C"&amp;$A118)="N/A",0,RTD("tos.rtd",,AS$83,"."&amp;$B$82&amp;$AS$82&amp;"C"&amp;$A118))</f>
        <v>487</v>
      </c>
      <c r="AT118" s="3">
        <f>-IF(RTD("tos.rtd",,AT$83,"."&amp;$B$82&amp;$AS$82&amp;"P"&amp;$A118)="N/A",0,RTD("tos.rtd",,AT$83,"."&amp;$B$82&amp;$AS$82&amp;"P"&amp;$A118))</f>
        <v>-1018</v>
      </c>
      <c r="AU118" s="54">
        <f>IF(RTD("tos.rtd",,AU$83,"."&amp;$C$82&amp;$AU$82&amp;"C"&amp;$A118)="N/A",0,RTD("tos.rtd",,AU$83,"."&amp;$C$82&amp;$AU$82&amp;"C"&amp;$A118))</f>
        <v>408</v>
      </c>
      <c r="AV118" s="3">
        <f>-IF(RTD("tos.rtd",,AV$83,"."&amp;$C$82&amp;$AU$82&amp;"P"&amp;$A118)="N/A",0,RTD("tos.rtd",,AV$83,"."&amp;$C$82&amp;$AU$82&amp;"P"&amp;$A118))</f>
        <v>-2452</v>
      </c>
      <c r="AW118" s="54">
        <f>IF(RTD("tos.rtd",,AW$83,"."&amp;$D$82&amp;$AW$82&amp;"C"&amp;$A118)="N/A",0,RTD("tos.rtd",,AW$83,"."&amp;$D$82&amp;$AW$82&amp;"C"&amp;$A118))</f>
        <v>505</v>
      </c>
      <c r="AX118" s="3">
        <f>-IF(RTD("tos.rtd",,AX$83,"."&amp;$D$82&amp;$AW$82&amp;"P"&amp;$A118)="N/A",0,RTD("tos.rtd",,AX$83,"."&amp;$D$82&amp;$AW$82&amp;"P"&amp;$A118))</f>
        <v>-245</v>
      </c>
      <c r="AY118" s="79">
        <f t="shared" si="525"/>
        <v>-2315</v>
      </c>
      <c r="AZ118" s="8">
        <f t="shared" si="451"/>
        <v>5540</v>
      </c>
      <c r="BA118" s="54">
        <f>IF(RTD("tos.rtd",,BA$83,"."&amp;$B$82&amp;$AS$82&amp;"C"&amp;$A118)="N/A",0,RTD("tos.rtd",,BA$83,"."&amp;$B$82&amp;$AS$82&amp;"C"&amp;$A118))</f>
        <v>481</v>
      </c>
      <c r="BB118" s="3">
        <f>-IF(RTD("tos.rtd",,BB$83,"."&amp;$B$82&amp;$AS$82&amp;"P"&amp;$A118)="N/A",0,RTD("tos.rtd",,BB$83,"."&amp;$B$82&amp;$AS$82&amp;"P"&amp;$A118))</f>
        <v>-23210</v>
      </c>
      <c r="BC118" s="54">
        <f>IF(RTD("tos.rtd",,BC$83,"."&amp;$C$82&amp;$AU$82&amp;"C"&amp;$A118)="N/A",0,RTD("tos.rtd",,BC$83,"."&amp;$C$82&amp;$AU$82&amp;"C"&amp;$A118))</f>
        <v>20</v>
      </c>
      <c r="BD118" s="3">
        <f>-IF(RTD("tos.rtd",,BD$83,"."&amp;$C$82&amp;$AU$82&amp;"P"&amp;$A118)="N/A",0,RTD("tos.rtd",,BD$83,"."&amp;$C$82&amp;$AU$82&amp;"P"&amp;$A118))</f>
        <v>-196</v>
      </c>
      <c r="BE118" s="54">
        <f>IF(RTD("tos.rtd",,BE$83,"."&amp;$D$82&amp;$AW$82&amp;"C"&amp;$A118)="N/A",0,RTD("tos.rtd",,BE$83,"."&amp;$D$82&amp;$AW$82&amp;"C"&amp;$A118))</f>
        <v>1</v>
      </c>
      <c r="BF118" s="3">
        <f>-IF(RTD("tos.rtd",,BF$83,"."&amp;$D$82&amp;$AW$82&amp;"P"&amp;$A118)="N/A",0,RTD("tos.rtd",,BF$83,"."&amp;$D$82&amp;$AW$82&amp;"P"&amp;$A118))</f>
        <v>-40</v>
      </c>
      <c r="BG118" s="3">
        <f ca="1">+Hoja2!Y119</f>
        <v>-9231</v>
      </c>
      <c r="BH118" s="55">
        <f t="shared" ca="1" si="489"/>
        <v>-32175</v>
      </c>
      <c r="BI118" s="32" t="str">
        <f t="shared" ca="1" si="507"/>
        <v/>
      </c>
      <c r="BJ118" s="3">
        <f ca="1">IF($BP$1=1,DX118,IF(RTD("tos.rtd",,BJ$83,"."&amp;$B$82&amp;$AS$82&amp;"C"&amp;$A118)="N/A",0,RTD("tos.rtd",,BJ$83,"."&amp;$B$82&amp;$AS$82&amp;"C"&amp;$A118)))</f>
        <v>3.9185608986330393E-3</v>
      </c>
      <c r="BK118" s="3">
        <f ca="1">IF($BP$1=1,DY118,-IF(RTD("tos.rtd",,BK$83,"."&amp;$B$82&amp;$AS$82&amp;"P"&amp;$A118)="N/A",0,RTD("tos.rtd",,BK$83,"."&amp;$B$82&amp;$AS$82&amp;"P"&amp;$A118)))</f>
        <v>-3.3043627120703748E-3</v>
      </c>
      <c r="BL118" s="3">
        <f ca="1">IF($BP$1=1,DZ118,IF(RTD("tos.rtd",,BL$83,"."&amp;$C$82&amp;$AU$82&amp;"C"&amp;$A118)="N/A",0,RTD("tos.rtd",,BL$83,"."&amp;$C$82&amp;$AU$82&amp;"C"&amp;$A118)))</f>
        <v>2.3811631246455282E-3</v>
      </c>
      <c r="BM118" s="3">
        <f ca="1">IF($BP$1=1,EA118,-IF(RTD("tos.rtd",,BM$83,"."&amp;$C$82&amp;$AU$82&amp;"P"&amp;$A118)="N/A",0,RTD("tos.rtd",,BM$83,"."&amp;$C$82&amp;$AU$82&amp;"P"&amp;$A118)))</f>
        <v>-2.291396937505357E-3</v>
      </c>
      <c r="BN118" s="3">
        <f ca="1">IF($BP$1=1,EB118,IF(RTD("tos.rtd",,BN$83,"."&amp;$D$82&amp;$AW$82&amp;"C"&amp;$A118)="N/A",0,RTD("tos.rtd",,BN$83,"."&amp;$D$82&amp;$AW$82&amp;"C"&amp;$A118)))</f>
        <v>2.65803553642566E-3</v>
      </c>
      <c r="BO118" s="3">
        <f ca="1">IF($BP$1=1,EC118,-IF(RTD("tos.rtd",,BO$83,"."&amp;$D$82&amp;$AW$82&amp;"P"&amp;$A118)="N/A",0,RTD("tos.rtd",,BO$83,"."&amp;$D$82&amp;$AW$82&amp;"P"&amp;$A118)))</f>
        <v>-2.5138464603283051E-3</v>
      </c>
      <c r="BQ118" s="3">
        <f t="shared" ca="1" si="452"/>
        <v>-337474.9114134686</v>
      </c>
      <c r="BR118" s="3" t="str">
        <f t="shared" ca="1" si="490"/>
        <v/>
      </c>
      <c r="BS118" s="3">
        <f t="shared" ca="1" si="453"/>
        <v>-1077458.2908423804</v>
      </c>
      <c r="BT118" s="3" t="str">
        <f t="shared" ca="1" si="490"/>
        <v/>
      </c>
      <c r="BU118" s="3">
        <f t="shared" ca="1" si="454"/>
        <v>168427.80964179998</v>
      </c>
      <c r="BV118" s="3" t="str">
        <f t="shared" ca="1" si="490"/>
        <v/>
      </c>
      <c r="BX118" s="3">
        <f t="shared" ca="1" si="455"/>
        <v>-17345427.606997851</v>
      </c>
      <c r="BY118" s="3" t="str">
        <f t="shared" ca="1" si="504"/>
        <v/>
      </c>
      <c r="BZ118" s="3">
        <f t="shared" ca="1" si="456"/>
        <v>-93090.202379979659</v>
      </c>
      <c r="CA118" s="3" t="str">
        <f t="shared" ca="1" si="504"/>
        <v/>
      </c>
      <c r="CB118" s="3">
        <f t="shared" ca="1" si="457"/>
        <v>-22698.273354044049</v>
      </c>
      <c r="CC118" s="3" t="str">
        <f t="shared" ca="1" si="504"/>
        <v/>
      </c>
      <c r="CD118" s="3">
        <f>IF(RTD("tos.rtd",,CD$83,"."&amp;$B$82&amp;$AS$82&amp;"C"&amp;$A118)="N/A",0,RTD("tos.rtd",,CD$83,"."&amp;$B$82&amp;$AS$82&amp;"C"&amp;$A118))</f>
        <v>0.98</v>
      </c>
      <c r="CE118" s="3">
        <f>-IF(RTD("tos.rtd",,CE$83,"."&amp;$B$82&amp;$AS$82&amp;"P"&amp;$A118)="N/A",0,RTD("tos.rtd",,CE$83,"."&amp;$B$82&amp;$AS$82&amp;"P"&amp;$A118))</f>
        <v>0</v>
      </c>
      <c r="CF118" s="3">
        <f>IF(RTD("tos.rtd",,CF$83,"."&amp;$C$82&amp;$AU$82&amp;"C"&amp;$A118)="N/A",0,RTD("tos.rtd",,CF$83,"."&amp;$C$82&amp;$AU$82&amp;"C"&amp;$A118))</f>
        <v>0.71</v>
      </c>
      <c r="CG118" s="3">
        <f>-IF(RTD("tos.rtd",,CG$83,"."&amp;$C$82&amp;$AU$82&amp;"P"&amp;$A118)="N/A",0,RTD("tos.rtd",,CG$83,"."&amp;$C$82&amp;$AU$82&amp;"P"&amp;$A118))</f>
        <v>0.3</v>
      </c>
      <c r="CH118" s="3">
        <f>IF(RTD("tos.rtd",,CH$83,"."&amp;$D$82&amp;$AW$82&amp;"C"&amp;$A118)="N/A",0,RTD("tos.rtd",,CH$83,"."&amp;$D$82&amp;$AW$82&amp;"C"&amp;$A118))</f>
        <v>0.65</v>
      </c>
      <c r="CI118" s="3">
        <f>-IF(RTD("tos.rtd",,CI$83,"."&amp;$D$82&amp;$AW$82&amp;"P"&amp;$A118)="N/A",0,RTD("tos.rtd",,CI$83,"."&amp;$D$82&amp;$AW$82&amp;"P"&amp;$A118))</f>
        <v>0.36</v>
      </c>
      <c r="CK118" s="3">
        <f t="shared" si="526"/>
        <v>47726</v>
      </c>
      <c r="CL118" s="3"/>
      <c r="CM118" s="3">
        <f t="shared" si="527"/>
        <v>-44592</v>
      </c>
      <c r="CN118" s="3"/>
      <c r="CO118" s="3">
        <f t="shared" si="528"/>
        <v>24005</v>
      </c>
      <c r="CP118" s="3">
        <f t="shared" si="458"/>
        <v>27139</v>
      </c>
      <c r="CQ118" s="3">
        <f t="shared" si="459"/>
        <v>-22729</v>
      </c>
      <c r="CR118" s="3"/>
      <c r="CS118" s="3">
        <f t="shared" si="460"/>
        <v>-176</v>
      </c>
      <c r="CT118" s="3"/>
      <c r="CU118" s="3">
        <f t="shared" si="461"/>
        <v>-39</v>
      </c>
      <c r="CV118" s="3"/>
      <c r="CW118" s="3">
        <f t="shared" ca="1" si="529"/>
        <v>-1246505.3926140491</v>
      </c>
      <c r="CY118" s="3">
        <f t="shared" ca="1" si="463"/>
        <v>-17461216.082731873</v>
      </c>
      <c r="CZ118" s="70" t="str">
        <f t="shared" ca="1" si="505"/>
        <v/>
      </c>
      <c r="DA118" s="3">
        <f>IF(RTD("tos.rtd",,DA$83,"."&amp;$B$82&amp;$AS$82&amp;"C"&amp;$A118)="N/A",0,RTD("tos.rtd",,DA$83,"."&amp;$B$82&amp;$AS$82&amp;"C"&amp;$A118))</f>
        <v>75.7</v>
      </c>
      <c r="DB118" s="3">
        <f>IF(RTD("tos.rtd",,DB$83,"."&amp;$B$82&amp;$AS$82&amp;"P"&amp;$A118)="N/A",0,RTD("tos.rtd",,DB$83,"."&amp;$B$82&amp;$AS$82&amp;"P"&amp;$A118))</f>
        <v>0.05</v>
      </c>
      <c r="DC118" s="3">
        <f>IF(RTD("tos.rtd",,DC$83,"."&amp;$B$82&amp;$AS$82&amp;"C"&amp;$A118)="N/A",0,RTD("tos.rtd",,DC$83,"."&amp;$B$82&amp;$AS$82&amp;"C"&amp;$A118))</f>
        <v>70.099999999999994</v>
      </c>
      <c r="DD118" s="3">
        <f>IF(RTD("tos.rtd",,DD$83,"."&amp;$B$82&amp;$AS$82&amp;"P"&amp;$A118)="N/A",0,RTD("tos.rtd",,DD$83,"."&amp;$B$82&amp;$AS$82&amp;"P"&amp;$A118))</f>
        <v>0.05</v>
      </c>
      <c r="DE118" s="3">
        <f>IF(RTD("tos.rtd",,DE$83,"."&amp;$B$82&amp;$AS$82&amp;"C"&amp;$A118)="N/A",0,RTD("tos.rtd",,DE$83,"."&amp;$B$82&amp;$AS$82&amp;"C"&amp;$A118))</f>
        <v>64.3</v>
      </c>
      <c r="DF118" s="3">
        <f>IF(RTD("tos.rtd",,DF$83,"."&amp;$B$82&amp;$AS$82&amp;"P"&amp;$A118)="N/A",0,RTD("tos.rtd",,DF$83,"."&amp;$B$82&amp;$AS$82&amp;"P"&amp;$A118))</f>
        <v>0</v>
      </c>
      <c r="DG118" s="86">
        <f t="shared" si="495"/>
        <v>-60.75</v>
      </c>
      <c r="DH118" s="3">
        <f t="shared" si="464"/>
        <v>0</v>
      </c>
      <c r="DI118" s="3">
        <f t="shared" si="465"/>
        <v>0</v>
      </c>
      <c r="DJ118" s="3">
        <f t="shared" si="466"/>
        <v>0</v>
      </c>
      <c r="DK118" s="3">
        <f t="shared" si="467"/>
        <v>0</v>
      </c>
      <c r="DL118" s="3">
        <f t="shared" si="468"/>
        <v>0</v>
      </c>
      <c r="DM118" s="3">
        <f t="shared" si="469"/>
        <v>0</v>
      </c>
      <c r="DN118" s="64" t="str">
        <f t="shared" si="470"/>
        <v>UNKNOWN</v>
      </c>
      <c r="DO118" s="64" t="str">
        <f t="shared" si="471"/>
        <v>UNKNOWN</v>
      </c>
      <c r="DP118" s="3">
        <f t="shared" si="472"/>
        <v>0</v>
      </c>
      <c r="DQ118" s="3">
        <f t="shared" si="473"/>
        <v>0</v>
      </c>
      <c r="DR118" s="3">
        <f t="shared" ca="1" si="474"/>
        <v>0</v>
      </c>
      <c r="DS118" s="3">
        <f t="shared" si="475"/>
        <v>0</v>
      </c>
      <c r="DT118" s="3">
        <f t="shared" si="496"/>
        <v>0</v>
      </c>
      <c r="DU118" s="3">
        <f t="shared" si="497"/>
        <v>0</v>
      </c>
      <c r="DV118" s="3">
        <f t="shared" si="498"/>
        <v>-307</v>
      </c>
      <c r="DW118" s="3">
        <f t="shared" si="499"/>
        <v>519</v>
      </c>
      <c r="DX118" s="3">
        <f t="shared" ca="1" si="506"/>
        <v>3.9185608986330393E-3</v>
      </c>
      <c r="DY118" s="3">
        <f t="shared" ca="1" si="476"/>
        <v>-3.3043627120703748E-3</v>
      </c>
      <c r="DZ118" s="3">
        <f t="shared" ca="1" si="500"/>
        <v>2.3811631246455282E-3</v>
      </c>
      <c r="EA118" s="3">
        <f t="shared" ca="1" si="501"/>
        <v>-2.291396937505357E-3</v>
      </c>
      <c r="EB118" s="3">
        <f t="shared" ca="1" si="477"/>
        <v>2.65803553642566E-3</v>
      </c>
      <c r="EC118" s="3">
        <f t="shared" ca="1" si="478"/>
        <v>-2.5138464603283051E-3</v>
      </c>
      <c r="EE118" s="59">
        <f t="shared" si="479"/>
        <v>0.7913</v>
      </c>
      <c r="EF118" s="59">
        <f t="shared" si="480"/>
        <v>0.58620000000000005</v>
      </c>
      <c r="EG118" s="59">
        <f t="shared" si="481"/>
        <v>0.25430000000000003</v>
      </c>
      <c r="EH118" s="59">
        <f t="shared" si="482"/>
        <v>0.26629999999999998</v>
      </c>
      <c r="EI118" s="59">
        <f t="shared" si="483"/>
        <v>0.22159999999999999</v>
      </c>
      <c r="EJ118" s="59">
        <f t="shared" si="484"/>
        <v>0.2379</v>
      </c>
      <c r="EL118" s="3" t="str">
        <f>RTD("tos.rtd",,EL$83,"."&amp;$B$82&amp;$AS$82&amp;"C"&amp;$A118)</f>
        <v>79.13%</v>
      </c>
      <c r="EM118" s="3" t="str">
        <f>RTD("tos.rtd",,EM$83,"."&amp;$B$82&amp;$AS$82&amp;"P"&amp;$A118)</f>
        <v>58.62%</v>
      </c>
      <c r="EN118" s="3" t="str">
        <f>RTD("tos.rtd",,EN$83,"."&amp;$C$82&amp;$AU$82&amp;"C"&amp;$A118)</f>
        <v>25.43%</v>
      </c>
      <c r="EO118" s="3" t="str">
        <f>RTD("tos.rtd",,EO$83,"."&amp;$C$82&amp;$AU$82&amp;"P"&amp;$A118)</f>
        <v>26.63%</v>
      </c>
      <c r="EP118" s="3" t="str">
        <f>RTD("tos.rtd",,EP$83,"."&amp;$D$82&amp;$AW$82&amp;"C"&amp;$A118)</f>
        <v>22.16%</v>
      </c>
      <c r="EQ118" s="3" t="str">
        <f>RTD("tos.rtd",,EQ$83,"."&amp;$D$82&amp;$AW$82&amp;"P"&amp;$A118)</f>
        <v>23.79%</v>
      </c>
      <c r="ES118" s="63" t="str">
        <f t="shared" si="485"/>
        <v>5540,212.00</v>
      </c>
      <c r="ET118" s="64" t="str">
        <f t="shared" ca="1" si="486"/>
        <v>5540,-17461.22</v>
      </c>
      <c r="EU118" s="67">
        <v>561.9</v>
      </c>
      <c r="EV118" s="67" t="s">
        <v>963</v>
      </c>
      <c r="EW118" s="67">
        <v>483.22</v>
      </c>
      <c r="EX118" s="67" t="s">
        <v>964</v>
      </c>
      <c r="EY118" s="67">
        <v>5632.25</v>
      </c>
      <c r="EZ118" s="67" t="s">
        <v>965</v>
      </c>
      <c r="FA118" s="67">
        <v>19847.25</v>
      </c>
      <c r="FB118" s="67" t="s">
        <v>966</v>
      </c>
      <c r="FC118" s="67" t="s">
        <v>967</v>
      </c>
      <c r="FD118" s="67" t="s">
        <v>968</v>
      </c>
      <c r="FE118" s="68" t="s">
        <v>969</v>
      </c>
      <c r="FF118" s="68" t="s">
        <v>970</v>
      </c>
    </row>
    <row r="119" spans="1:162" s="63" customFormat="1" ht="12" customHeight="1" thickBot="1" x14ac:dyDescent="0.25">
      <c r="A119" s="2">
        <f t="shared" si="502"/>
        <v>5530</v>
      </c>
      <c r="B119" s="3">
        <f t="shared" si="447"/>
        <v>602</v>
      </c>
      <c r="C119" s="3">
        <f t="shared" si="448"/>
        <v>345</v>
      </c>
      <c r="D119" s="3">
        <f t="shared" si="449"/>
        <v>1166</v>
      </c>
      <c r="E119" s="3">
        <f t="shared" si="522"/>
        <v>2113</v>
      </c>
      <c r="F119" s="4">
        <f t="shared" si="523"/>
        <v>5553.6968263179042</v>
      </c>
      <c r="G119" s="4">
        <f t="shared" si="524"/>
        <v>551.74110610186131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20"/>
      <c r="AM119" s="20">
        <v>-111</v>
      </c>
      <c r="AN119" s="20">
        <v>1794</v>
      </c>
      <c r="AO119" s="20">
        <v>5530</v>
      </c>
      <c r="AP119" s="20">
        <v>269</v>
      </c>
      <c r="AQ119" s="20">
        <v>-14989</v>
      </c>
      <c r="AR119" s="20"/>
      <c r="AS119" s="54">
        <f>IF(RTD("tos.rtd",,AS$83,"."&amp;$B$82&amp;$AS$82&amp;"C"&amp;$A119)="N/A",0,RTD("tos.rtd",,AS$83,"."&amp;$B$82&amp;$AS$82&amp;"C"&amp;$A119))</f>
        <v>112</v>
      </c>
      <c r="AT119" s="3">
        <f>-IF(RTD("tos.rtd",,AT$83,"."&amp;$B$82&amp;$AS$82&amp;"P"&amp;$A119)="N/A",0,RTD("tos.rtd",,AT$83,"."&amp;$B$82&amp;$AS$82&amp;"P"&amp;$A119))</f>
        <v>-490</v>
      </c>
      <c r="AU119" s="54">
        <f>IF(RTD("tos.rtd",,AU$83,"."&amp;$C$82&amp;$AU$82&amp;"C"&amp;$A119)="N/A",0,RTD("tos.rtd",,AU$83,"."&amp;$C$82&amp;$AU$82&amp;"C"&amp;$A119))</f>
        <v>153</v>
      </c>
      <c r="AV119" s="3">
        <f>-IF(RTD("tos.rtd",,AV$83,"."&amp;$C$82&amp;$AU$82&amp;"P"&amp;$A119)="N/A",0,RTD("tos.rtd",,AV$83,"."&amp;$C$82&amp;$AU$82&amp;"P"&amp;$A119))</f>
        <v>-192</v>
      </c>
      <c r="AW119" s="54">
        <f>IF(RTD("tos.rtd",,AW$83,"."&amp;$D$82&amp;$AW$82&amp;"C"&amp;$A119)="N/A",0,RTD("tos.rtd",,AW$83,"."&amp;$D$82&amp;$AW$82&amp;"C"&amp;$A119))</f>
        <v>144</v>
      </c>
      <c r="AX119" s="3">
        <f>-IF(RTD("tos.rtd",,AX$83,"."&amp;$D$82&amp;$AW$82&amp;"P"&amp;$A119)="N/A",0,RTD("tos.rtd",,AX$83,"."&amp;$D$82&amp;$AW$82&amp;"P"&amp;$A119))</f>
        <v>-1022</v>
      </c>
      <c r="AY119" s="79">
        <f t="shared" si="525"/>
        <v>-1295</v>
      </c>
      <c r="AZ119" s="8">
        <f t="shared" si="451"/>
        <v>5530</v>
      </c>
      <c r="BA119" s="54">
        <f>IF(RTD("tos.rtd",,BA$83,"."&amp;$B$82&amp;$AS$82&amp;"C"&amp;$A119)="N/A",0,RTD("tos.rtd",,BA$83,"."&amp;$B$82&amp;$AS$82&amp;"C"&amp;$A119))</f>
        <v>269</v>
      </c>
      <c r="BB119" s="3">
        <f>-IF(RTD("tos.rtd",,BB$83,"."&amp;$B$82&amp;$AS$82&amp;"P"&amp;$A119)="N/A",0,RTD("tos.rtd",,BB$83,"."&amp;$B$82&amp;$AS$82&amp;"P"&amp;$A119))</f>
        <v>-14989</v>
      </c>
      <c r="BC119" s="54">
        <f>IF(RTD("tos.rtd",,BC$83,"."&amp;$C$82&amp;$AU$82&amp;"C"&amp;$A119)="N/A",0,RTD("tos.rtd",,BC$83,"."&amp;$C$82&amp;$AU$82&amp;"C"&amp;$A119))</f>
        <v>41</v>
      </c>
      <c r="BD119" s="3">
        <f>-IF(RTD("tos.rtd",,BD$83,"."&amp;$C$82&amp;$AU$82&amp;"P"&amp;$A119)="N/A",0,RTD("tos.rtd",,BD$83,"."&amp;$C$82&amp;$AU$82&amp;"P"&amp;$A119))</f>
        <v>-161</v>
      </c>
      <c r="BE119" s="54">
        <f>IF(RTD("tos.rtd",,BE$83,"."&amp;$D$82&amp;$AW$82&amp;"C"&amp;$A119)="N/A",0,RTD("tos.rtd",,BE$83,"."&amp;$D$82&amp;$AW$82&amp;"C"&amp;$A119))</f>
        <v>3</v>
      </c>
      <c r="BF119" s="3">
        <f>-IF(RTD("tos.rtd",,BF$83,"."&amp;$D$82&amp;$AW$82&amp;"P"&amp;$A119)="N/A",0,RTD("tos.rtd",,BF$83,"."&amp;$D$82&amp;$AW$82&amp;"P"&amp;$A119))</f>
        <v>-32</v>
      </c>
      <c r="BG119" s="3">
        <f ca="1">+Hoja2!Y120</f>
        <v>-2879</v>
      </c>
      <c r="BH119" s="55">
        <f t="shared" ca="1" si="489"/>
        <v>-17748</v>
      </c>
      <c r="BI119" s="32" t="str">
        <f t="shared" ca="1" si="507"/>
        <v/>
      </c>
      <c r="BJ119" s="3">
        <f ca="1">IF($BP$1=1,DX119,IF(RTD("tos.rtd",,BJ$83,"."&amp;$B$82&amp;$AS$82&amp;"C"&amp;$A119)="N/A",0,RTD("tos.rtd",,BJ$83,"."&amp;$B$82&amp;$AS$82&amp;"C"&amp;$A119)))</f>
        <v>3.3375419753385771E-3</v>
      </c>
      <c r="BK119" s="3">
        <f ca="1">IF($BP$1=1,DY119,-IF(RTD("tos.rtd",,BK$83,"."&amp;$B$82&amp;$AS$82&amp;"P"&amp;$A119)="N/A",0,RTD("tos.rtd",,BK$83,"."&amp;$B$82&amp;$AS$82&amp;"P"&amp;$A119)))</f>
        <v>-2.7486288852361144E-3</v>
      </c>
      <c r="BL119" s="3">
        <f ca="1">IF($BP$1=1,DZ119,IF(RTD("tos.rtd",,BL$83,"."&amp;$C$82&amp;$AU$82&amp;"C"&amp;$A119)="N/A",0,RTD("tos.rtd",,BL$83,"."&amp;$C$82&amp;$AU$82&amp;"C"&amp;$A119)))</f>
        <v>2.2957904451842951E-3</v>
      </c>
      <c r="BM119" s="3">
        <f ca="1">IF($BP$1=1,EA119,-IF(RTD("tos.rtd",,BM$83,"."&amp;$C$82&amp;$AU$82&amp;"P"&amp;$A119)="N/A",0,RTD("tos.rtd",,BM$83,"."&amp;$C$82&amp;$AU$82&amp;"P"&amp;$A119)))</f>
        <v>-2.2120581430755304E-3</v>
      </c>
      <c r="BN119" s="3">
        <f ca="1">IF($BP$1=1,EB119,IF(RTD("tos.rtd",,BN$83,"."&amp;$D$82&amp;$AW$82&amp;"C"&amp;$A119)="N/A",0,RTD("tos.rtd",,BN$83,"."&amp;$D$82&amp;$AW$82&amp;"C"&amp;$A119)))</f>
        <v>2.5396152775945908E-3</v>
      </c>
      <c r="BO119" s="3">
        <f ca="1">IF($BP$1=1,EC119,-IF(RTD("tos.rtd",,BO$83,"."&amp;$D$82&amp;$AW$82&amp;"P"&amp;$A119)="N/A",0,RTD("tos.rtd",,BO$83,"."&amp;$D$82&amp;$AW$82&amp;"P"&amp;$A119)))</f>
        <v>-2.4130924985072788E-3</v>
      </c>
      <c r="BQ119" s="3">
        <f t="shared" ca="1" si="452"/>
        <v>-225606.68735771268</v>
      </c>
      <c r="BR119" s="3" t="str">
        <f t="shared" ca="1" si="490"/>
        <v/>
      </c>
      <c r="BS119" s="3">
        <f t="shared" ca="1" si="453"/>
        <v>-17032.366944158639</v>
      </c>
      <c r="BT119" s="3" t="str">
        <f t="shared" ca="1" si="490"/>
        <v/>
      </c>
      <c r="BU119" s="3">
        <f t="shared" ca="1" si="454"/>
        <v>-487019.5225003495</v>
      </c>
      <c r="BV119" s="3" t="str">
        <f t="shared" ca="1" si="490"/>
        <v>Cruce -</v>
      </c>
      <c r="BX119" s="3">
        <f t="shared" ca="1" si="455"/>
        <v>-9344343.3754038122</v>
      </c>
      <c r="BY119" s="3" t="str">
        <f t="shared" ca="1" si="504"/>
        <v/>
      </c>
      <c r="BZ119" s="3">
        <f t="shared" ca="1" si="456"/>
        <v>-60750.950838048906</v>
      </c>
      <c r="CA119" s="3" t="str">
        <f t="shared" ca="1" si="504"/>
        <v/>
      </c>
      <c r="CB119" s="3">
        <f t="shared" ca="1" si="457"/>
        <v>-16137.587583747845</v>
      </c>
      <c r="CC119" s="3" t="str">
        <f t="shared" ca="1" si="504"/>
        <v/>
      </c>
      <c r="CD119" s="3">
        <f>IF(RTD("tos.rtd",,CD$83,"."&amp;$B$82&amp;$AS$82&amp;"C"&amp;$A119)="N/A",0,RTD("tos.rtd",,CD$83,"."&amp;$B$82&amp;$AS$82&amp;"C"&amp;$A119))</f>
        <v>0.98</v>
      </c>
      <c r="CE119" s="3">
        <f>-IF(RTD("tos.rtd",,CE$83,"."&amp;$B$82&amp;$AS$82&amp;"P"&amp;$A119)="N/A",0,RTD("tos.rtd",,CE$83,"."&amp;$B$82&amp;$AS$82&amp;"P"&amp;$A119))</f>
        <v>0</v>
      </c>
      <c r="CF119" s="3">
        <f>IF(RTD("tos.rtd",,CF$83,"."&amp;$C$82&amp;$AU$82&amp;"C"&amp;$A119)="N/A",0,RTD("tos.rtd",,CF$83,"."&amp;$C$82&amp;$AU$82&amp;"C"&amp;$A119))</f>
        <v>0.73</v>
      </c>
      <c r="CG119" s="3">
        <f>-IF(RTD("tos.rtd",,CG$83,"."&amp;$C$82&amp;$AU$82&amp;"P"&amp;$A119)="N/A",0,RTD("tos.rtd",,CG$83,"."&amp;$C$82&amp;$AU$82&amp;"P"&amp;$A119))</f>
        <v>0.28000000000000003</v>
      </c>
      <c r="CH119" s="3">
        <f>IF(RTD("tos.rtd",,CH$83,"."&amp;$D$82&amp;$AW$82&amp;"C"&amp;$A119)="N/A",0,RTD("tos.rtd",,CH$83,"."&amp;$D$82&amp;$AW$82&amp;"C"&amp;$A119))</f>
        <v>0.66</v>
      </c>
      <c r="CI119" s="3">
        <f>-IF(RTD("tos.rtd",,CI$83,"."&amp;$D$82&amp;$AW$82&amp;"P"&amp;$A119)="N/A",0,RTD("tos.rtd",,CI$83,"."&amp;$D$82&amp;$AW$82&amp;"P"&amp;$A119))</f>
        <v>0.34</v>
      </c>
      <c r="CK119" s="3">
        <f t="shared" si="526"/>
        <v>10976</v>
      </c>
      <c r="CL119" s="3"/>
      <c r="CM119" s="3">
        <f t="shared" si="527"/>
        <v>5792.9999999999991</v>
      </c>
      <c r="CN119" s="3"/>
      <c r="CO119" s="3">
        <f t="shared" si="528"/>
        <v>-25244</v>
      </c>
      <c r="CP119" s="3">
        <f t="shared" si="458"/>
        <v>-8475</v>
      </c>
      <c r="CQ119" s="3">
        <f t="shared" si="459"/>
        <v>-14720</v>
      </c>
      <c r="CR119" s="3"/>
      <c r="CS119" s="3">
        <f t="shared" si="460"/>
        <v>-120</v>
      </c>
      <c r="CT119" s="3"/>
      <c r="CU119" s="3">
        <f t="shared" si="461"/>
        <v>-29</v>
      </c>
      <c r="CV119" s="3"/>
      <c r="CW119" s="3">
        <f t="shared" ca="1" si="529"/>
        <v>-729658.57680222089</v>
      </c>
      <c r="CY119" s="3">
        <f t="shared" ca="1" si="463"/>
        <v>-9421231.9138256088</v>
      </c>
      <c r="CZ119" s="70" t="str">
        <f t="shared" ca="1" si="505"/>
        <v/>
      </c>
      <c r="DA119" s="3">
        <f>IF(RTD("tos.rtd",,DA$83,"."&amp;$B$82&amp;$AS$82&amp;"C"&amp;$A119)="N/A",0,RTD("tos.rtd",,DA$83,"."&amp;$B$82&amp;$AS$82&amp;"C"&amp;$A119))</f>
        <v>85.7</v>
      </c>
      <c r="DB119" s="3">
        <f>IF(RTD("tos.rtd",,DB$83,"."&amp;$B$82&amp;$AS$82&amp;"P"&amp;$A119)="N/A",0,RTD("tos.rtd",,DB$83,"."&amp;$B$82&amp;$AS$82&amp;"P"&amp;$A119))</f>
        <v>0.03</v>
      </c>
      <c r="DC119" s="3">
        <f>IF(RTD("tos.rtd",,DC$83,"."&amp;$B$82&amp;$AS$82&amp;"C"&amp;$A119)="N/A",0,RTD("tos.rtd",,DC$83,"."&amp;$B$82&amp;$AS$82&amp;"C"&amp;$A119))</f>
        <v>80.099999999999994</v>
      </c>
      <c r="DD119" s="3">
        <f>IF(RTD("tos.rtd",,DD$83,"."&amp;$B$82&amp;$AS$82&amp;"P"&amp;$A119)="N/A",0,RTD("tos.rtd",,DD$83,"."&amp;$B$82&amp;$AS$82&amp;"P"&amp;$A119))</f>
        <v>0.05</v>
      </c>
      <c r="DE119" s="3">
        <f>IF(RTD("tos.rtd",,DE$83,"."&amp;$B$82&amp;$AS$82&amp;"C"&amp;$A119)="N/A",0,RTD("tos.rtd",,DE$83,"."&amp;$B$82&amp;$AS$82&amp;"C"&amp;$A119))</f>
        <v>74.3</v>
      </c>
      <c r="DF119" s="3">
        <f>IF(RTD("tos.rtd",,DF$83,"."&amp;$B$82&amp;$AS$82&amp;"P"&amp;$A119)="N/A",0,RTD("tos.rtd",,DF$83,"."&amp;$B$82&amp;$AS$82&amp;"P"&amp;$A119))</f>
        <v>0</v>
      </c>
      <c r="DG119" s="86">
        <f t="shared" si="495"/>
        <v>-70.75</v>
      </c>
      <c r="DH119" s="3">
        <f t="shared" si="464"/>
        <v>0</v>
      </c>
      <c r="DI119" s="3">
        <f t="shared" si="465"/>
        <v>0</v>
      </c>
      <c r="DJ119" s="3">
        <f t="shared" si="466"/>
        <v>0</v>
      </c>
      <c r="DK119" s="3">
        <f t="shared" si="467"/>
        <v>0</v>
      </c>
      <c r="DL119" s="3">
        <f t="shared" si="468"/>
        <v>0</v>
      </c>
      <c r="DM119" s="3">
        <f t="shared" si="469"/>
        <v>0</v>
      </c>
      <c r="DN119" s="64" t="str">
        <f t="shared" si="470"/>
        <v>UNKNOWN</v>
      </c>
      <c r="DO119" s="64" t="str">
        <f t="shared" si="471"/>
        <v>UNKNOWN</v>
      </c>
      <c r="DP119" s="3">
        <f t="shared" si="472"/>
        <v>0</v>
      </c>
      <c r="DQ119" s="3">
        <f t="shared" si="473"/>
        <v>0</v>
      </c>
      <c r="DR119" s="3">
        <f t="shared" ca="1" si="474"/>
        <v>0</v>
      </c>
      <c r="DS119" s="3">
        <f t="shared" si="475"/>
        <v>0</v>
      </c>
      <c r="DT119" s="3">
        <f t="shared" si="496"/>
        <v>0</v>
      </c>
      <c r="DU119" s="3">
        <f t="shared" si="497"/>
        <v>0</v>
      </c>
      <c r="DV119" s="3">
        <f t="shared" si="498"/>
        <v>-111</v>
      </c>
      <c r="DW119" s="3">
        <f t="shared" si="499"/>
        <v>1794</v>
      </c>
      <c r="DX119" s="3">
        <f t="shared" ca="1" si="506"/>
        <v>3.3375419753385771E-3</v>
      </c>
      <c r="DY119" s="3">
        <f t="shared" ca="1" si="476"/>
        <v>-2.7486288852361144E-3</v>
      </c>
      <c r="DZ119" s="3">
        <f t="shared" ca="1" si="500"/>
        <v>2.2957904451842951E-3</v>
      </c>
      <c r="EA119" s="3">
        <f t="shared" ca="1" si="501"/>
        <v>-2.2120581430755304E-3</v>
      </c>
      <c r="EB119" s="3">
        <f t="shared" ca="1" si="477"/>
        <v>2.5396152775945908E-3</v>
      </c>
      <c r="EC119" s="3">
        <f t="shared" ca="1" si="478"/>
        <v>-2.4130924985072788E-3</v>
      </c>
      <c r="EE119" s="59">
        <f t="shared" si="479"/>
        <v>0.89100000000000001</v>
      </c>
      <c r="EF119" s="59">
        <f t="shared" si="480"/>
        <v>0.66549999999999998</v>
      </c>
      <c r="EG119" s="59">
        <f t="shared" si="481"/>
        <v>0.25619999999999998</v>
      </c>
      <c r="EH119" s="59">
        <f t="shared" si="482"/>
        <v>0.26869999999999999</v>
      </c>
      <c r="EI119" s="59">
        <f t="shared" si="483"/>
        <v>0.2233</v>
      </c>
      <c r="EJ119" s="59">
        <f t="shared" si="484"/>
        <v>0.23980000000000001</v>
      </c>
      <c r="EL119" s="3" t="str">
        <f>RTD("tos.rtd",,EL$83,"."&amp;$B$82&amp;$AS$82&amp;"C"&amp;$A119)</f>
        <v>89.10%</v>
      </c>
      <c r="EM119" s="3" t="str">
        <f>RTD("tos.rtd",,EM$83,"."&amp;$B$82&amp;$AS$82&amp;"P"&amp;$A119)</f>
        <v>66.55%</v>
      </c>
      <c r="EN119" s="3" t="str">
        <f>RTD("tos.rtd",,EN$83,"."&amp;$C$82&amp;$AU$82&amp;"C"&amp;$A119)</f>
        <v>25.62%</v>
      </c>
      <c r="EO119" s="3" t="str">
        <f>RTD("tos.rtd",,EO$83,"."&amp;$C$82&amp;$AU$82&amp;"P"&amp;$A119)</f>
        <v>26.87%</v>
      </c>
      <c r="EP119" s="3" t="str">
        <f>RTD("tos.rtd",,EP$83,"."&amp;$D$82&amp;$AW$82&amp;"C"&amp;$A119)</f>
        <v>22.33%</v>
      </c>
      <c r="EQ119" s="3" t="str">
        <f>RTD("tos.rtd",,EQ$83,"."&amp;$D$82&amp;$AW$82&amp;"P"&amp;$A119)</f>
        <v>23.98%</v>
      </c>
      <c r="ES119" s="63" t="str">
        <f t="shared" si="485"/>
        <v>5530,1683.00</v>
      </c>
      <c r="ET119" s="64" t="str">
        <f t="shared" ca="1" si="486"/>
        <v>5530,-9421.23</v>
      </c>
      <c r="EU119" s="67">
        <v>561.88</v>
      </c>
      <c r="EV119" s="67" t="s">
        <v>971</v>
      </c>
      <c r="EW119" s="67">
        <v>483.18</v>
      </c>
      <c r="EX119" s="67" t="s">
        <v>972</v>
      </c>
      <c r="EY119" s="67">
        <v>5632</v>
      </c>
      <c r="EZ119" s="67" t="s">
        <v>973</v>
      </c>
      <c r="FA119" s="67">
        <v>19844.75</v>
      </c>
      <c r="FB119" s="67" t="s">
        <v>974</v>
      </c>
      <c r="FC119" s="67" t="s">
        <v>975</v>
      </c>
      <c r="FD119" s="67" t="s">
        <v>976</v>
      </c>
      <c r="FE119" s="68" t="s">
        <v>977</v>
      </c>
      <c r="FF119" s="68" t="s">
        <v>978</v>
      </c>
    </row>
    <row r="120" spans="1:162" s="63" customFormat="1" ht="12" customHeight="1" thickBot="1" x14ac:dyDescent="0.25">
      <c r="A120" s="2">
        <f t="shared" si="502"/>
        <v>5520</v>
      </c>
      <c r="B120" s="3">
        <f t="shared" si="447"/>
        <v>746</v>
      </c>
      <c r="C120" s="3">
        <f t="shared" si="448"/>
        <v>712</v>
      </c>
      <c r="D120" s="3">
        <f t="shared" si="449"/>
        <v>480</v>
      </c>
      <c r="E120" s="3">
        <f t="shared" si="522"/>
        <v>1938</v>
      </c>
      <c r="F120" s="4">
        <f t="shared" si="523"/>
        <v>5543.6539749140738</v>
      </c>
      <c r="G120" s="4">
        <f t="shared" si="524"/>
        <v>550.74338258268983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20"/>
      <c r="AM120" s="20">
        <v>-41</v>
      </c>
      <c r="AN120" s="20">
        <v>3577</v>
      </c>
      <c r="AO120" s="20">
        <v>5520</v>
      </c>
      <c r="AP120" s="20">
        <v>93</v>
      </c>
      <c r="AQ120" s="20">
        <v>-12351</v>
      </c>
      <c r="AR120" s="20"/>
      <c r="AS120" s="54">
        <f>IF(RTD("tos.rtd",,AS$83,"."&amp;$B$82&amp;$AS$82&amp;"C"&amp;$A120)="N/A",0,RTD("tos.rtd",,AS$83,"."&amp;$B$82&amp;$AS$82&amp;"C"&amp;$A120))</f>
        <v>108</v>
      </c>
      <c r="AT120" s="3">
        <f>-IF(RTD("tos.rtd",,AT$83,"."&amp;$B$82&amp;$AS$82&amp;"P"&amp;$A120)="N/A",0,RTD("tos.rtd",,AT$83,"."&amp;$B$82&amp;$AS$82&amp;"P"&amp;$A120))</f>
        <v>-638</v>
      </c>
      <c r="AU120" s="54">
        <f>IF(RTD("tos.rtd",,AU$83,"."&amp;$C$82&amp;$AU$82&amp;"C"&amp;$A120)="N/A",0,RTD("tos.rtd",,AU$83,"."&amp;$C$82&amp;$AU$82&amp;"C"&amp;$A120))</f>
        <v>332</v>
      </c>
      <c r="AV120" s="3">
        <f>-IF(RTD("tos.rtd",,AV$83,"."&amp;$C$82&amp;$AU$82&amp;"P"&amp;$A120)="N/A",0,RTD("tos.rtd",,AV$83,"."&amp;$C$82&amp;$AU$82&amp;"P"&amp;$A120))</f>
        <v>-380</v>
      </c>
      <c r="AW120" s="54">
        <f>IF(RTD("tos.rtd",,AW$83,"."&amp;$D$82&amp;$AW$82&amp;"C"&amp;$A120)="N/A",0,RTD("tos.rtd",,AW$83,"."&amp;$D$82&amp;$AW$82&amp;"C"&amp;$A120))</f>
        <v>139</v>
      </c>
      <c r="AX120" s="3">
        <f>-IF(RTD("tos.rtd",,AX$83,"."&amp;$D$82&amp;$AW$82&amp;"P"&amp;$A120)="N/A",0,RTD("tos.rtd",,AX$83,"."&amp;$D$82&amp;$AW$82&amp;"P"&amp;$A120))</f>
        <v>-341</v>
      </c>
      <c r="AY120" s="79">
        <f t="shared" si="525"/>
        <v>-780</v>
      </c>
      <c r="AZ120" s="8">
        <f t="shared" si="451"/>
        <v>5520</v>
      </c>
      <c r="BA120" s="54">
        <f>IF(RTD("tos.rtd",,BA$83,"."&amp;$B$82&amp;$AS$82&amp;"C"&amp;$A120)="N/A",0,RTD("tos.rtd",,BA$83,"."&amp;$B$82&amp;$AS$82&amp;"C"&amp;$A120))</f>
        <v>93</v>
      </c>
      <c r="BB120" s="3">
        <f>-IF(RTD("tos.rtd",,BB$83,"."&amp;$B$82&amp;$AS$82&amp;"P"&amp;$A120)="N/A",0,RTD("tos.rtd",,BB$83,"."&amp;$B$82&amp;$AS$82&amp;"P"&amp;$A120))</f>
        <v>-12351</v>
      </c>
      <c r="BC120" s="54">
        <f>IF(RTD("tos.rtd",,BC$83,"."&amp;$C$82&amp;$AU$82&amp;"C"&amp;$A120)="N/A",0,RTD("tos.rtd",,BC$83,"."&amp;$C$82&amp;$AU$82&amp;"C"&amp;$A120))</f>
        <v>18</v>
      </c>
      <c r="BD120" s="3">
        <f>-IF(RTD("tos.rtd",,BD$83,"."&amp;$C$82&amp;$AU$82&amp;"P"&amp;$A120)="N/A",0,RTD("tos.rtd",,BD$83,"."&amp;$C$82&amp;$AU$82&amp;"P"&amp;$A120))</f>
        <v>-175</v>
      </c>
      <c r="BE120" s="54">
        <f>IF(RTD("tos.rtd",,BE$83,"."&amp;$D$82&amp;$AW$82&amp;"C"&amp;$A120)="N/A",0,RTD("tos.rtd",,BE$83,"."&amp;$D$82&amp;$AW$82&amp;"C"&amp;$A120))</f>
        <v>4</v>
      </c>
      <c r="BF120" s="3">
        <f>-IF(RTD("tos.rtd",,BF$83,"."&amp;$D$82&amp;$AW$82&amp;"P"&amp;$A120)="N/A",0,RTD("tos.rtd",,BF$83,"."&amp;$D$82&amp;$AW$82&amp;"P"&amp;$A120))</f>
        <v>-68</v>
      </c>
      <c r="BG120" s="3">
        <f ca="1">+Hoja2!Y121</f>
        <v>-1927</v>
      </c>
      <c r="BH120" s="55">
        <f t="shared" ca="1" si="489"/>
        <v>-14406</v>
      </c>
      <c r="BI120" s="32" t="str">
        <f t="shared" ca="1" si="507"/>
        <v/>
      </c>
      <c r="BJ120" s="3">
        <f ca="1">IF($BP$1=1,DX120,IF(RTD("tos.rtd",,BJ$83,"."&amp;$B$82&amp;$AS$82&amp;"C"&amp;$A120)="N/A",0,RTD("tos.rtd",,BJ$83,"."&amp;$B$82&amp;$AS$82&amp;"C"&amp;$A120)))</f>
        <v>2.8976880363915779E-3</v>
      </c>
      <c r="BK120" s="3">
        <f ca="1">IF($BP$1=1,DY120,-IF(RTD("tos.rtd",,BK$83,"."&amp;$B$82&amp;$AS$82&amp;"P"&amp;$A120)="N/A",0,RTD("tos.rtd",,BK$83,"."&amp;$B$82&amp;$AS$82&amp;"P"&amp;$A120)))</f>
        <v>-2.3358876885098954E-3</v>
      </c>
      <c r="BL120" s="3">
        <f ca="1">IF($BP$1=1,DZ120,IF(RTD("tos.rtd",,BL$83,"."&amp;$C$82&amp;$AU$82&amp;"C"&amp;$A120)="N/A",0,RTD("tos.rtd",,BL$83,"."&amp;$C$82&amp;$AU$82&amp;"C"&amp;$A120)))</f>
        <v>2.2070829425854229E-3</v>
      </c>
      <c r="BM120" s="3">
        <f ca="1">IF($BP$1=1,EA120,-IF(RTD("tos.rtd",,BM$83,"."&amp;$C$82&amp;$AU$82&amp;"P"&amp;$A120)="N/A",0,RTD("tos.rtd",,BM$83,"."&amp;$C$82&amp;$AU$82&amp;"P"&amp;$A120)))</f>
        <v>-2.1280461009159915E-3</v>
      </c>
      <c r="BN120" s="3">
        <f ca="1">IF($BP$1=1,EB120,IF(RTD("tos.rtd",,BN$83,"."&amp;$D$82&amp;$AW$82&amp;"C"&amp;$A120)="N/A",0,RTD("tos.rtd",,BN$83,"."&amp;$D$82&amp;$AW$82&amp;"C"&amp;$A120)))</f>
        <v>2.3991263201820945E-3</v>
      </c>
      <c r="BO120" s="3">
        <f ca="1">IF($BP$1=1,EC120,-IF(RTD("tos.rtd",,BO$83,"."&amp;$D$82&amp;$AW$82&amp;"P"&amp;$A120)="N/A",0,RTD("tos.rtd",,BO$83,"."&amp;$D$82&amp;$AW$82&amp;"P"&amp;$A120)))</f>
        <v>-2.3068179986985792E-3</v>
      </c>
      <c r="BQ120" s="3">
        <f t="shared" ca="1" si="452"/>
        <v>-272981.23048088065</v>
      </c>
      <c r="BR120" s="3" t="str">
        <f t="shared" ca="1" si="490"/>
        <v/>
      </c>
      <c r="BS120" s="3">
        <f t="shared" ca="1" si="453"/>
        <v>-17599.675498051161</v>
      </c>
      <c r="BT120" s="3" t="str">
        <f t="shared" ca="1" si="490"/>
        <v/>
      </c>
      <c r="BU120" s="3">
        <f t="shared" ca="1" si="454"/>
        <v>-105067.20387903361</v>
      </c>
      <c r="BV120" s="3" t="str">
        <f t="shared" ca="1" si="490"/>
        <v/>
      </c>
      <c r="BX120" s="3">
        <f t="shared" ca="1" si="455"/>
        <v>-6626848.6338884681</v>
      </c>
      <c r="BY120" s="3" t="str">
        <f t="shared" ca="1" si="504"/>
        <v/>
      </c>
      <c r="BZ120" s="3">
        <f t="shared" ca="1" si="456"/>
        <v>-77135.820529235396</v>
      </c>
      <c r="CA120" s="3" t="str">
        <f t="shared" ca="1" si="504"/>
        <v/>
      </c>
      <c r="CB120" s="3">
        <f t="shared" ca="1" si="457"/>
        <v>-34145.576557987471</v>
      </c>
      <c r="CC120" s="3" t="str">
        <f t="shared" ca="1" si="504"/>
        <v/>
      </c>
      <c r="CD120" s="3">
        <f>IF(RTD("tos.rtd",,CD$83,"."&amp;$B$82&amp;$AS$82&amp;"C"&amp;$A120)="N/A",0,RTD("tos.rtd",,CD$83,"."&amp;$B$82&amp;$AS$82&amp;"C"&amp;$A120))</f>
        <v>0.98</v>
      </c>
      <c r="CE120" s="3">
        <f>-IF(RTD("tos.rtd",,CE$83,"."&amp;$B$82&amp;$AS$82&amp;"P"&amp;$A120)="N/A",0,RTD("tos.rtd",,CE$83,"."&amp;$B$82&amp;$AS$82&amp;"P"&amp;$A120))</f>
        <v>0</v>
      </c>
      <c r="CF120" s="3">
        <f>IF(RTD("tos.rtd",,CF$83,"."&amp;$C$82&amp;$AU$82&amp;"C"&amp;$A120)="N/A",0,RTD("tos.rtd",,CF$83,"."&amp;$C$82&amp;$AU$82&amp;"C"&amp;$A120))</f>
        <v>0.76</v>
      </c>
      <c r="CG120" s="3">
        <f>-IF(RTD("tos.rtd",,CG$83,"."&amp;$C$82&amp;$AU$82&amp;"P"&amp;$A120)="N/A",0,RTD("tos.rtd",,CG$83,"."&amp;$C$82&amp;$AU$82&amp;"P"&amp;$A120))</f>
        <v>0.25</v>
      </c>
      <c r="CH120" s="3">
        <f>IF(RTD("tos.rtd",,CH$83,"."&amp;$D$82&amp;$AW$82&amp;"C"&amp;$A120)="N/A",0,RTD("tos.rtd",,CH$83,"."&amp;$D$82&amp;$AW$82&amp;"C"&amp;$A120))</f>
        <v>0.68</v>
      </c>
      <c r="CI120" s="3">
        <f>-IF(RTD("tos.rtd",,CI$83,"."&amp;$D$82&amp;$AW$82&amp;"P"&amp;$A120)="N/A",0,RTD("tos.rtd",,CI$83,"."&amp;$D$82&amp;$AW$82&amp;"P"&amp;$A120))</f>
        <v>0.33</v>
      </c>
      <c r="CK120" s="3">
        <f t="shared" si="526"/>
        <v>10584</v>
      </c>
      <c r="CL120" s="3"/>
      <c r="CM120" s="3">
        <f t="shared" si="527"/>
        <v>15732</v>
      </c>
      <c r="CN120" s="3"/>
      <c r="CO120" s="3">
        <f t="shared" si="528"/>
        <v>-1800.9999999999982</v>
      </c>
      <c r="CP120" s="3">
        <f t="shared" si="458"/>
        <v>24515</v>
      </c>
      <c r="CQ120" s="3">
        <f t="shared" si="459"/>
        <v>-12258</v>
      </c>
      <c r="CR120" s="3"/>
      <c r="CS120" s="3">
        <f t="shared" si="460"/>
        <v>-157</v>
      </c>
      <c r="CT120" s="3"/>
      <c r="CU120" s="3">
        <f t="shared" si="461"/>
        <v>-64</v>
      </c>
      <c r="CV120" s="3"/>
      <c r="CW120" s="3">
        <f t="shared" ca="1" si="529"/>
        <v>-395648.10985796544</v>
      </c>
      <c r="CY120" s="3">
        <f t="shared" ca="1" si="463"/>
        <v>-6738130.030975691</v>
      </c>
      <c r="CZ120" s="70" t="str">
        <f t="shared" ca="1" si="505"/>
        <v/>
      </c>
      <c r="DA120" s="3">
        <f>IF(RTD("tos.rtd",,DA$83,"."&amp;$B$82&amp;$AS$82&amp;"C"&amp;$A120)="N/A",0,RTD("tos.rtd",,DA$83,"."&amp;$B$82&amp;$AS$82&amp;"C"&amp;$A120))</f>
        <v>92.6</v>
      </c>
      <c r="DB120" s="3">
        <f>IF(RTD("tos.rtd",,DB$83,"."&amp;$B$82&amp;$AS$82&amp;"P"&amp;$A120)="N/A",0,RTD("tos.rtd",,DB$83,"."&amp;$B$82&amp;$AS$82&amp;"P"&amp;$A120))</f>
        <v>0.03</v>
      </c>
      <c r="DC120" s="3">
        <f>IF(RTD("tos.rtd",,DC$83,"."&amp;$B$82&amp;$AS$82&amp;"C"&amp;$A120)="N/A",0,RTD("tos.rtd",,DC$83,"."&amp;$B$82&amp;$AS$82&amp;"C"&amp;$A120))</f>
        <v>90.1</v>
      </c>
      <c r="DD120" s="3">
        <f>IF(RTD("tos.rtd",,DD$83,"."&amp;$B$82&amp;$AS$82&amp;"P"&amp;$A120)="N/A",0,RTD("tos.rtd",,DD$83,"."&amp;$B$82&amp;$AS$82&amp;"P"&amp;$A120))</f>
        <v>0.05</v>
      </c>
      <c r="DE120" s="3">
        <f>IF(RTD("tos.rtd",,DE$83,"."&amp;$B$82&amp;$AS$82&amp;"C"&amp;$A120)="N/A",0,RTD("tos.rtd",,DE$83,"."&amp;$B$82&amp;$AS$82&amp;"C"&amp;$A120))</f>
        <v>84.3</v>
      </c>
      <c r="DF120" s="3">
        <f>IF(RTD("tos.rtd",,DF$83,"."&amp;$B$82&amp;$AS$82&amp;"P"&amp;$A120)="N/A",0,RTD("tos.rtd",,DF$83,"."&amp;$B$82&amp;$AS$82&amp;"P"&amp;$A120))</f>
        <v>0</v>
      </c>
      <c r="DG120" s="86">
        <f t="shared" si="495"/>
        <v>-80.75</v>
      </c>
      <c r="DH120" s="3">
        <f t="shared" si="464"/>
        <v>0</v>
      </c>
      <c r="DI120" s="3">
        <f t="shared" si="465"/>
        <v>0</v>
      </c>
      <c r="DJ120" s="3">
        <f t="shared" si="466"/>
        <v>0</v>
      </c>
      <c r="DK120" s="3">
        <f t="shared" si="467"/>
        <v>0</v>
      </c>
      <c r="DL120" s="3">
        <f t="shared" si="468"/>
        <v>0</v>
      </c>
      <c r="DM120" s="3">
        <f t="shared" si="469"/>
        <v>0</v>
      </c>
      <c r="DN120" s="64" t="str">
        <f t="shared" si="470"/>
        <v>UNKNOWN</v>
      </c>
      <c r="DO120" s="64" t="str">
        <f t="shared" si="471"/>
        <v>UNKNOWN</v>
      </c>
      <c r="DP120" s="3">
        <f t="shared" si="472"/>
        <v>0</v>
      </c>
      <c r="DQ120" s="3">
        <f t="shared" si="473"/>
        <v>0</v>
      </c>
      <c r="DR120" s="3">
        <f t="shared" ca="1" si="474"/>
        <v>0</v>
      </c>
      <c r="DS120" s="3">
        <f t="shared" si="475"/>
        <v>0</v>
      </c>
      <c r="DT120" s="3">
        <f t="shared" si="496"/>
        <v>0</v>
      </c>
      <c r="DU120" s="3">
        <f t="shared" si="497"/>
        <v>0</v>
      </c>
      <c r="DV120" s="3">
        <f t="shared" si="498"/>
        <v>-41</v>
      </c>
      <c r="DW120" s="3">
        <f t="shared" si="499"/>
        <v>3577</v>
      </c>
      <c r="DX120" s="3">
        <f t="shared" ca="1" si="506"/>
        <v>2.8976880363915779E-3</v>
      </c>
      <c r="DY120" s="3">
        <f t="shared" ca="1" si="476"/>
        <v>-2.3358876885098954E-3</v>
      </c>
      <c r="DZ120" s="3">
        <f t="shared" ca="1" si="500"/>
        <v>2.2070829425854229E-3</v>
      </c>
      <c r="EA120" s="3">
        <f t="shared" ca="1" si="501"/>
        <v>-2.1280461009159915E-3</v>
      </c>
      <c r="EB120" s="3">
        <f t="shared" ca="1" si="477"/>
        <v>2.3991263201820945E-3</v>
      </c>
      <c r="EC120" s="3">
        <f t="shared" ca="1" si="478"/>
        <v>-2.3068179986985792E-3</v>
      </c>
      <c r="EE120" s="59">
        <f t="shared" si="479"/>
        <v>0.98950000000000005</v>
      </c>
      <c r="EF120" s="59">
        <f t="shared" si="480"/>
        <v>0.7429</v>
      </c>
      <c r="EG120" s="59">
        <f t="shared" si="481"/>
        <v>0.25790000000000002</v>
      </c>
      <c r="EH120" s="59">
        <f t="shared" si="482"/>
        <v>0.27129999999999999</v>
      </c>
      <c r="EI120" s="59">
        <f t="shared" si="483"/>
        <v>0.22750000000000001</v>
      </c>
      <c r="EJ120" s="59">
        <f t="shared" si="484"/>
        <v>0.24179999999999999</v>
      </c>
      <c r="EL120" s="3" t="str">
        <f>RTD("tos.rtd",,EL$83,"."&amp;$B$82&amp;$AS$82&amp;"C"&amp;$A120)</f>
        <v>98.95%</v>
      </c>
      <c r="EM120" s="3" t="str">
        <f>RTD("tos.rtd",,EM$83,"."&amp;$B$82&amp;$AS$82&amp;"P"&amp;$A120)</f>
        <v>74.29%</v>
      </c>
      <c r="EN120" s="3" t="str">
        <f>RTD("tos.rtd",,EN$83,"."&amp;$C$82&amp;$AU$82&amp;"C"&amp;$A120)</f>
        <v>25.79%</v>
      </c>
      <c r="EO120" s="3" t="str">
        <f>RTD("tos.rtd",,EO$83,"."&amp;$C$82&amp;$AU$82&amp;"P"&amp;$A120)</f>
        <v>27.13%</v>
      </c>
      <c r="EP120" s="3" t="str">
        <f>RTD("tos.rtd",,EP$83,"."&amp;$D$82&amp;$AW$82&amp;"C"&amp;$A120)</f>
        <v>22.75%</v>
      </c>
      <c r="EQ120" s="3" t="str">
        <f>RTD("tos.rtd",,EQ$83,"."&amp;$D$82&amp;$AW$82&amp;"P"&amp;$A120)</f>
        <v>24.18%</v>
      </c>
      <c r="ES120" s="63" t="str">
        <f t="shared" si="485"/>
        <v>5520,3536.00</v>
      </c>
      <c r="ET120" s="64" t="str">
        <f t="shared" ca="1" si="486"/>
        <v>5520,-6738.13</v>
      </c>
      <c r="EU120" s="67">
        <v>561.74</v>
      </c>
      <c r="EV120" s="67" t="s">
        <v>979</v>
      </c>
      <c r="EW120" s="67">
        <v>483.03</v>
      </c>
      <c r="EX120" s="67" t="s">
        <v>980</v>
      </c>
      <c r="EY120" s="67">
        <v>5630.75</v>
      </c>
      <c r="EZ120" s="67" t="s">
        <v>981</v>
      </c>
      <c r="FA120" s="67">
        <v>19838.25</v>
      </c>
      <c r="FB120" s="67" t="s">
        <v>982</v>
      </c>
      <c r="FC120" s="67" t="s">
        <v>983</v>
      </c>
      <c r="FD120" s="67" t="s">
        <v>984</v>
      </c>
      <c r="FE120" s="68" t="s">
        <v>985</v>
      </c>
      <c r="FF120" s="68" t="s">
        <v>986</v>
      </c>
    </row>
    <row r="121" spans="1:162" s="63" customFormat="1" ht="12" customHeight="1" thickBot="1" x14ac:dyDescent="0.25">
      <c r="A121" s="2">
        <f t="shared" si="502"/>
        <v>5510</v>
      </c>
      <c r="B121" s="3">
        <f t="shared" si="447"/>
        <v>815</v>
      </c>
      <c r="C121" s="3">
        <f t="shared" si="448"/>
        <v>681</v>
      </c>
      <c r="D121" s="3">
        <f t="shared" si="449"/>
        <v>657</v>
      </c>
      <c r="E121" s="3">
        <f t="shared" si="522"/>
        <v>2153</v>
      </c>
      <c r="F121" s="4">
        <f t="shared" si="523"/>
        <v>5533.6111235102444</v>
      </c>
      <c r="G121" s="4">
        <f t="shared" si="524"/>
        <v>549.74565906351825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20"/>
      <c r="AM121" s="20">
        <v>47</v>
      </c>
      <c r="AN121" s="20">
        <v>-626</v>
      </c>
      <c r="AO121" s="20">
        <v>5510</v>
      </c>
      <c r="AP121" s="20">
        <v>721</v>
      </c>
      <c r="AQ121" s="20">
        <v>-6941</v>
      </c>
      <c r="AR121" s="20"/>
      <c r="AS121" s="54">
        <f>IF(RTD("tos.rtd",,AS$83,"."&amp;$B$82&amp;$AS$82&amp;"C"&amp;$A121)="N/A",0,RTD("tos.rtd",,AS$83,"."&amp;$B$82&amp;$AS$82&amp;"C"&amp;$A121))</f>
        <v>111</v>
      </c>
      <c r="AT121" s="3">
        <f>-IF(RTD("tos.rtd",,AT$83,"."&amp;$B$82&amp;$AS$82&amp;"P"&amp;$A121)="N/A",0,RTD("tos.rtd",,AT$83,"."&amp;$B$82&amp;$AS$82&amp;"P"&amp;$A121))</f>
        <v>-704</v>
      </c>
      <c r="AU121" s="54">
        <f>IF(RTD("tos.rtd",,AU$83,"."&amp;$C$82&amp;$AU$82&amp;"C"&amp;$A121)="N/A",0,RTD("tos.rtd",,AU$83,"."&amp;$C$82&amp;$AU$82&amp;"C"&amp;$A121))</f>
        <v>364</v>
      </c>
      <c r="AV121" s="3">
        <f>-IF(RTD("tos.rtd",,AV$83,"."&amp;$C$82&amp;$AU$82&amp;"P"&amp;$A121)="N/A",0,RTD("tos.rtd",,AV$83,"."&amp;$C$82&amp;$AU$82&amp;"P"&amp;$A121))</f>
        <v>-317</v>
      </c>
      <c r="AW121" s="54">
        <f>IF(RTD("tos.rtd",,AW$83,"."&amp;$D$82&amp;$AW$82&amp;"C"&amp;$A121)="N/A",0,RTD("tos.rtd",,AW$83,"."&amp;$D$82&amp;$AW$82&amp;"C"&amp;$A121))</f>
        <v>459</v>
      </c>
      <c r="AX121" s="3">
        <f>-IF(RTD("tos.rtd",,AX$83,"."&amp;$D$82&amp;$AW$82&amp;"P"&amp;$A121)="N/A",0,RTD("tos.rtd",,AX$83,"."&amp;$D$82&amp;$AW$82&amp;"P"&amp;$A121))</f>
        <v>-198</v>
      </c>
      <c r="AY121" s="79">
        <f t="shared" si="525"/>
        <v>-285</v>
      </c>
      <c r="AZ121" s="8">
        <f t="shared" si="451"/>
        <v>5510</v>
      </c>
      <c r="BA121" s="54">
        <f>IF(RTD("tos.rtd",,BA$83,"."&amp;$B$82&amp;$AS$82&amp;"C"&amp;$A121)="N/A",0,RTD("tos.rtd",,BA$83,"."&amp;$B$82&amp;$AS$82&amp;"C"&amp;$A121))</f>
        <v>721</v>
      </c>
      <c r="BB121" s="3">
        <f>-IF(RTD("tos.rtd",,BB$83,"."&amp;$B$82&amp;$AS$82&amp;"P"&amp;$A121)="N/A",0,RTD("tos.rtd",,BB$83,"."&amp;$B$82&amp;$AS$82&amp;"P"&amp;$A121))</f>
        <v>-6941</v>
      </c>
      <c r="BC121" s="54">
        <f>IF(RTD("tos.rtd",,BC$83,"."&amp;$C$82&amp;$AU$82&amp;"C"&amp;$A121)="N/A",0,RTD("tos.rtd",,BC$83,"."&amp;$C$82&amp;$AU$82&amp;"C"&amp;$A121))</f>
        <v>21</v>
      </c>
      <c r="BD121" s="3">
        <f>-IF(RTD("tos.rtd",,BD$83,"."&amp;$C$82&amp;$AU$82&amp;"P"&amp;$A121)="N/A",0,RTD("tos.rtd",,BD$83,"."&amp;$C$82&amp;$AU$82&amp;"P"&amp;$A121))</f>
        <v>-243</v>
      </c>
      <c r="BE121" s="54">
        <f>IF(RTD("tos.rtd",,BE$83,"."&amp;$D$82&amp;$AW$82&amp;"C"&amp;$A121)="N/A",0,RTD("tos.rtd",,BE$83,"."&amp;$D$82&amp;$AW$82&amp;"C"&amp;$A121))</f>
        <v>4</v>
      </c>
      <c r="BF121" s="3">
        <f>-IF(RTD("tos.rtd",,BF$83,"."&amp;$D$82&amp;$AW$82&amp;"P"&amp;$A121)="N/A",0,RTD("tos.rtd",,BF$83,"."&amp;$D$82&amp;$AW$82&amp;"P"&amp;$A121))</f>
        <v>-39</v>
      </c>
      <c r="BG121" s="3">
        <f ca="1">+Hoja2!Y122</f>
        <v>-2134</v>
      </c>
      <c r="BH121" s="55">
        <f t="shared" ca="1" si="489"/>
        <v>-8611</v>
      </c>
      <c r="BI121" s="32" t="str">
        <f t="shared" ca="1" si="507"/>
        <v/>
      </c>
      <c r="BJ121" s="3">
        <f ca="1">IF($BP$1=1,DX121,IF(RTD("tos.rtd",,BJ$83,"."&amp;$B$82&amp;$AS$82&amp;"C"&amp;$A121)="N/A",0,RTD("tos.rtd",,BJ$83,"."&amp;$B$82&amp;$AS$82&amp;"C"&amp;$A121)))</f>
        <v>2.553856117336615E-3</v>
      </c>
      <c r="BK121" s="3">
        <f ca="1">IF($BP$1=1,DY121,-IF(RTD("tos.rtd",,BK$83,"."&amp;$B$82&amp;$AS$82&amp;"P"&amp;$A121)="N/A",0,RTD("tos.rtd",,BK$83,"."&amp;$B$82&amp;$AS$82&amp;"P"&amp;$A121)))</f>
        <v>-2.0293323976908599E-3</v>
      </c>
      <c r="BL121" s="3">
        <f ca="1">IF($BP$1=1,DZ121,IF(RTD("tos.rtd",,BL$83,"."&amp;$C$82&amp;$AU$82&amp;"C"&amp;$A121)="N/A",0,RTD("tos.rtd",,BL$83,"."&amp;$C$82&amp;$AU$82&amp;"C"&amp;$A121)))</f>
        <v>2.1150783624547301E-3</v>
      </c>
      <c r="BM121" s="3">
        <f ca="1">IF($BP$1=1,EA121,-IF(RTD("tos.rtd",,BM$83,"."&amp;$C$82&amp;$AU$82&amp;"P"&amp;$A121)="N/A",0,RTD("tos.rtd",,BM$83,"."&amp;$C$82&amp;$AU$82&amp;"P"&amp;$A121)))</f>
        <v>-2.0437270212127485E-3</v>
      </c>
      <c r="BN121" s="3">
        <f ca="1">IF($BP$1=1,EB121,IF(RTD("tos.rtd",,BN$83,"."&amp;$D$82&amp;$AW$82&amp;"C"&amp;$A121)="N/A",0,RTD("tos.rtd",,BN$83,"."&amp;$D$82&amp;$AW$82&amp;"C"&amp;$A121)))</f>
        <v>2.2733957981929502E-3</v>
      </c>
      <c r="BO121" s="3">
        <f ca="1">IF($BP$1=1,EC121,-IF(RTD("tos.rtd",,BO$83,"."&amp;$D$82&amp;$AW$82&amp;"P"&amp;$A121)="N/A",0,RTD("tos.rtd",,BO$83,"."&amp;$D$82&amp;$AW$82&amp;"P"&amp;$A121)))</f>
        <v>-2.1972476453858514E-3</v>
      </c>
      <c r="BQ121" s="3">
        <f t="shared" ca="1" si="452"/>
        <v>-265521.30470710422</v>
      </c>
      <c r="BR121" s="3" t="str">
        <f t="shared" ca="1" si="490"/>
        <v/>
      </c>
      <c r="BS121" s="3">
        <f t="shared" ca="1" si="453"/>
        <v>28293.378026026126</v>
      </c>
      <c r="BT121" s="3" t="str">
        <f t="shared" ca="1" si="490"/>
        <v>Cruce +</v>
      </c>
      <c r="BU121" s="3">
        <f t="shared" ca="1" si="454"/>
        <v>141072.3421884308</v>
      </c>
      <c r="BV121" s="3" t="str">
        <f t="shared" ca="1" si="490"/>
        <v>Cruce +</v>
      </c>
      <c r="BX121" s="3">
        <f t="shared" ca="1" si="455"/>
        <v>-2838973.9880428184</v>
      </c>
      <c r="BY121" s="3" t="str">
        <f t="shared" ca="1" si="504"/>
        <v/>
      </c>
      <c r="BZ121" s="3">
        <f t="shared" ca="1" si="456"/>
        <v>-104849.86651963904</v>
      </c>
      <c r="CA121" s="3" t="str">
        <f t="shared" ca="1" si="504"/>
        <v/>
      </c>
      <c r="CB121" s="3">
        <f t="shared" ca="1" si="457"/>
        <v>-17760.377219474147</v>
      </c>
      <c r="CC121" s="3" t="str">
        <f t="shared" ca="1" si="504"/>
        <v/>
      </c>
      <c r="CD121" s="3">
        <f>IF(RTD("tos.rtd",,CD$83,"."&amp;$B$82&amp;$AS$82&amp;"C"&amp;$A121)="N/A",0,RTD("tos.rtd",,CD$83,"."&amp;$B$82&amp;$AS$82&amp;"C"&amp;$A121))</f>
        <v>0.98</v>
      </c>
      <c r="CE121" s="3">
        <f>-IF(RTD("tos.rtd",,CE$83,"."&amp;$B$82&amp;$AS$82&amp;"P"&amp;$A121)="N/A",0,RTD("tos.rtd",,CE$83,"."&amp;$B$82&amp;$AS$82&amp;"P"&amp;$A121))</f>
        <v>0</v>
      </c>
      <c r="CF121" s="3">
        <f>IF(RTD("tos.rtd",,CF$83,"."&amp;$C$82&amp;$AU$82&amp;"C"&amp;$A121)="N/A",0,RTD("tos.rtd",,CF$83,"."&amp;$C$82&amp;$AU$82&amp;"C"&amp;$A121))</f>
        <v>0.78</v>
      </c>
      <c r="CG121" s="3">
        <f>-IF(RTD("tos.rtd",,CG$83,"."&amp;$C$82&amp;$AU$82&amp;"P"&amp;$A121)="N/A",0,RTD("tos.rtd",,CG$83,"."&amp;$C$82&amp;$AU$82&amp;"P"&amp;$A121))</f>
        <v>0.23</v>
      </c>
      <c r="CH121" s="3">
        <f>IF(RTD("tos.rtd",,CH$83,"."&amp;$D$82&amp;$AW$82&amp;"C"&amp;$A121)="N/A",0,RTD("tos.rtd",,CH$83,"."&amp;$D$82&amp;$AW$82&amp;"C"&amp;$A121))</f>
        <v>0.7</v>
      </c>
      <c r="CI121" s="3">
        <f>-IF(RTD("tos.rtd",,CI$83,"."&amp;$D$82&amp;$AW$82&amp;"P"&amp;$A121)="N/A",0,RTD("tos.rtd",,CI$83,"."&amp;$D$82&amp;$AW$82&amp;"P"&amp;$A121))</f>
        <v>0.31</v>
      </c>
      <c r="CK121" s="3">
        <f t="shared" si="526"/>
        <v>10878</v>
      </c>
      <c r="CL121" s="3"/>
      <c r="CM121" s="3">
        <f t="shared" si="527"/>
        <v>21101</v>
      </c>
      <c r="CN121" s="3"/>
      <c r="CO121" s="3">
        <f t="shared" si="528"/>
        <v>25991.999999999996</v>
      </c>
      <c r="CP121" s="3">
        <f t="shared" si="458"/>
        <v>57971</v>
      </c>
      <c r="CQ121" s="3">
        <f t="shared" si="459"/>
        <v>-6220</v>
      </c>
      <c r="CR121" s="3"/>
      <c r="CS121" s="3">
        <f t="shared" si="460"/>
        <v>-222</v>
      </c>
      <c r="CT121" s="3"/>
      <c r="CU121" s="3">
        <f t="shared" si="461"/>
        <v>-35</v>
      </c>
      <c r="CV121" s="3"/>
      <c r="CW121" s="3">
        <f t="shared" ca="1" si="529"/>
        <v>-96155.584492647293</v>
      </c>
      <c r="CY121" s="3">
        <f t="shared" ca="1" si="463"/>
        <v>-2961584.2317819316</v>
      </c>
      <c r="CZ121" s="70" t="str">
        <f t="shared" ca="1" si="505"/>
        <v/>
      </c>
      <c r="DA121" s="3">
        <f>IF(RTD("tos.rtd",,DA$83,"."&amp;$B$82&amp;$AS$82&amp;"C"&amp;$A121)="N/A",0,RTD("tos.rtd",,DA$83,"."&amp;$B$82&amp;$AS$82&amp;"C"&amp;$A121))</f>
        <v>118.78</v>
      </c>
      <c r="DB121" s="3">
        <f>IF(RTD("tos.rtd",,DB$83,"."&amp;$B$82&amp;$AS$82&amp;"P"&amp;$A121)="N/A",0,RTD("tos.rtd",,DB$83,"."&amp;$B$82&amp;$AS$82&amp;"P"&amp;$A121))</f>
        <v>0.03</v>
      </c>
      <c r="DC121" s="3">
        <f>IF(RTD("tos.rtd",,DC$83,"."&amp;$B$82&amp;$AS$82&amp;"C"&amp;$A121)="N/A",0,RTD("tos.rtd",,DC$83,"."&amp;$B$82&amp;$AS$82&amp;"C"&amp;$A121))</f>
        <v>100.1</v>
      </c>
      <c r="DD121" s="3">
        <f>IF(RTD("tos.rtd",,DD$83,"."&amp;$B$82&amp;$AS$82&amp;"P"&amp;$A121)="N/A",0,RTD("tos.rtd",,DD$83,"."&amp;$B$82&amp;$AS$82&amp;"P"&amp;$A121))</f>
        <v>0.05</v>
      </c>
      <c r="DE121" s="3">
        <f>IF(RTD("tos.rtd",,DE$83,"."&amp;$B$82&amp;$AS$82&amp;"C"&amp;$A121)="N/A",0,RTD("tos.rtd",,DE$83,"."&amp;$B$82&amp;$AS$82&amp;"C"&amp;$A121))</f>
        <v>94.3</v>
      </c>
      <c r="DF121" s="3">
        <f>IF(RTD("tos.rtd",,DF$83,"."&amp;$B$82&amp;$AS$82&amp;"P"&amp;$A121)="N/A",0,RTD("tos.rtd",,DF$83,"."&amp;$B$82&amp;$AS$82&amp;"P"&amp;$A121))</f>
        <v>0</v>
      </c>
      <c r="DG121" s="86">
        <f t="shared" si="495"/>
        <v>-90.75</v>
      </c>
      <c r="DH121" s="3">
        <f t="shared" si="464"/>
        <v>0</v>
      </c>
      <c r="DI121" s="3">
        <f t="shared" si="465"/>
        <v>0</v>
      </c>
      <c r="DJ121" s="3">
        <f t="shared" si="466"/>
        <v>0</v>
      </c>
      <c r="DK121" s="3">
        <f t="shared" si="467"/>
        <v>0</v>
      </c>
      <c r="DL121" s="3">
        <f t="shared" si="468"/>
        <v>0</v>
      </c>
      <c r="DM121" s="3">
        <f t="shared" si="469"/>
        <v>0</v>
      </c>
      <c r="DN121" s="64" t="str">
        <f t="shared" si="470"/>
        <v>UNKNOWN</v>
      </c>
      <c r="DO121" s="64" t="str">
        <f t="shared" si="471"/>
        <v>UNKNOWN</v>
      </c>
      <c r="DP121" s="3">
        <f t="shared" si="472"/>
        <v>0</v>
      </c>
      <c r="DQ121" s="3">
        <f t="shared" si="473"/>
        <v>0</v>
      </c>
      <c r="DR121" s="3">
        <f t="shared" ca="1" si="474"/>
        <v>0</v>
      </c>
      <c r="DS121" s="3">
        <f t="shared" si="475"/>
        <v>0</v>
      </c>
      <c r="DT121" s="3">
        <f t="shared" si="496"/>
        <v>0</v>
      </c>
      <c r="DU121" s="3">
        <f t="shared" si="497"/>
        <v>0</v>
      </c>
      <c r="DV121" s="3">
        <f t="shared" si="498"/>
        <v>47</v>
      </c>
      <c r="DW121" s="3">
        <f t="shared" si="499"/>
        <v>-626</v>
      </c>
      <c r="DX121" s="3">
        <f t="shared" ca="1" si="506"/>
        <v>2.553856117336615E-3</v>
      </c>
      <c r="DY121" s="3">
        <f t="shared" ca="1" si="476"/>
        <v>-2.0293323976908599E-3</v>
      </c>
      <c r="DZ121" s="3">
        <f t="shared" ca="1" si="500"/>
        <v>2.1150783624547301E-3</v>
      </c>
      <c r="EA121" s="3">
        <f t="shared" ca="1" si="501"/>
        <v>-2.0437270212127485E-3</v>
      </c>
      <c r="EB121" s="3">
        <f t="shared" ca="1" si="477"/>
        <v>2.2733957981929502E-3</v>
      </c>
      <c r="EC121" s="3">
        <f t="shared" ca="1" si="478"/>
        <v>-2.1972476453858514E-3</v>
      </c>
      <c r="EE121" s="59">
        <f t="shared" si="479"/>
        <v>1.0869</v>
      </c>
      <c r="EF121" s="59">
        <f t="shared" si="480"/>
        <v>0.82189999999999996</v>
      </c>
      <c r="EG121" s="59">
        <f t="shared" si="481"/>
        <v>0.25950000000000001</v>
      </c>
      <c r="EH121" s="59">
        <f t="shared" si="482"/>
        <v>0.27350000000000002</v>
      </c>
      <c r="EI121" s="59">
        <f t="shared" si="483"/>
        <v>0.22939999999999999</v>
      </c>
      <c r="EJ121" s="59">
        <f t="shared" si="484"/>
        <v>0.24379999999999999</v>
      </c>
      <c r="EL121" s="3" t="str">
        <f>RTD("tos.rtd",,EL$83,"."&amp;$B$82&amp;$AS$82&amp;"C"&amp;$A121)</f>
        <v>108.69%</v>
      </c>
      <c r="EM121" s="3" t="str">
        <f>RTD("tos.rtd",,EM$83,"."&amp;$B$82&amp;$AS$82&amp;"P"&amp;$A121)</f>
        <v>82.19%</v>
      </c>
      <c r="EN121" s="3" t="str">
        <f>RTD("tos.rtd",,EN$83,"."&amp;$C$82&amp;$AU$82&amp;"C"&amp;$A121)</f>
        <v>25.95%</v>
      </c>
      <c r="EO121" s="3" t="str">
        <f>RTD("tos.rtd",,EO$83,"."&amp;$C$82&amp;$AU$82&amp;"P"&amp;$A121)</f>
        <v>27.35%</v>
      </c>
      <c r="EP121" s="3" t="str">
        <f>RTD("tos.rtd",,EP$83,"."&amp;$D$82&amp;$AW$82&amp;"C"&amp;$A121)</f>
        <v>22.94%</v>
      </c>
      <c r="EQ121" s="3" t="str">
        <f>RTD("tos.rtd",,EQ$83,"."&amp;$D$82&amp;$AW$82&amp;"P"&amp;$A121)</f>
        <v>24.38%</v>
      </c>
      <c r="ES121" s="63" t="str">
        <f t="shared" si="485"/>
        <v>5510,-579.00</v>
      </c>
      <c r="ET121" s="64" t="str">
        <f t="shared" ca="1" si="486"/>
        <v>5510,-2961.58</v>
      </c>
      <c r="EU121" s="67">
        <v>561.88</v>
      </c>
      <c r="EV121" s="67" t="s">
        <v>987</v>
      </c>
      <c r="EW121" s="67">
        <v>483.13</v>
      </c>
      <c r="EX121" s="67" t="s">
        <v>988</v>
      </c>
      <c r="EY121" s="67">
        <v>5632</v>
      </c>
      <c r="EZ121" s="67" t="s">
        <v>989</v>
      </c>
      <c r="FA121" s="67">
        <v>19845.25</v>
      </c>
      <c r="FB121" s="67" t="s">
        <v>990</v>
      </c>
      <c r="FC121" s="67" t="s">
        <v>991</v>
      </c>
      <c r="FD121" s="67" t="s">
        <v>992</v>
      </c>
      <c r="FE121" s="68" t="s">
        <v>993</v>
      </c>
      <c r="FF121" s="68" t="s">
        <v>994</v>
      </c>
    </row>
    <row r="122" spans="1:162" s="63" customFormat="1" ht="12" customHeight="1" thickBot="1" x14ac:dyDescent="0.25">
      <c r="A122" s="2">
        <f t="shared" si="502"/>
        <v>5500</v>
      </c>
      <c r="B122" s="3">
        <f t="shared" si="447"/>
        <v>2120</v>
      </c>
      <c r="C122" s="3">
        <f t="shared" si="448"/>
        <v>6376</v>
      </c>
      <c r="D122" s="3">
        <f t="shared" si="449"/>
        <v>3626</v>
      </c>
      <c r="E122" s="3">
        <f t="shared" si="517"/>
        <v>12122</v>
      </c>
      <c r="F122" s="4">
        <f t="shared" si="518"/>
        <v>5523.568272106414</v>
      </c>
      <c r="G122" s="4">
        <f t="shared" si="519"/>
        <v>548.74793554434666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20"/>
      <c r="AM122" s="20">
        <v>-104</v>
      </c>
      <c r="AN122" s="20">
        <v>6528</v>
      </c>
      <c r="AO122" s="20">
        <v>5500</v>
      </c>
      <c r="AP122" s="20">
        <v>390</v>
      </c>
      <c r="AQ122" s="20">
        <v>-16161</v>
      </c>
      <c r="AR122" s="20"/>
      <c r="AS122" s="54">
        <f>IF(RTD("tos.rtd",,AS$83,"."&amp;$B$82&amp;$AS$82&amp;"C"&amp;$A122)="N/A",0,RTD("tos.rtd",,AS$83,"."&amp;$B$82&amp;$AS$82&amp;"C"&amp;$A122))</f>
        <v>422</v>
      </c>
      <c r="AT122" s="3">
        <f>-IF(RTD("tos.rtd",,AT$83,"."&amp;$B$82&amp;$AS$82&amp;"P"&amp;$A122)="N/A",0,RTD("tos.rtd",,AT$83,"."&amp;$B$82&amp;$AS$82&amp;"P"&amp;$A122))</f>
        <v>-1698</v>
      </c>
      <c r="AU122" s="54">
        <f>IF(RTD("tos.rtd",,AU$83,"."&amp;$C$82&amp;$AU$82&amp;"C"&amp;$A122)="N/A",0,RTD("tos.rtd",,AU$83,"."&amp;$C$82&amp;$AU$82&amp;"C"&amp;$A122))</f>
        <v>1679</v>
      </c>
      <c r="AV122" s="3">
        <f>-IF(RTD("tos.rtd",,AV$83,"."&amp;$C$82&amp;$AU$82&amp;"P"&amp;$A122)="N/A",0,RTD("tos.rtd",,AV$83,"."&amp;$C$82&amp;$AU$82&amp;"P"&amp;$A122))</f>
        <v>-4697</v>
      </c>
      <c r="AW122" s="54">
        <f>IF(RTD("tos.rtd",,AW$83,"."&amp;$D$82&amp;$AW$82&amp;"C"&amp;$A122)="N/A",0,RTD("tos.rtd",,AW$83,"."&amp;$D$82&amp;$AW$82&amp;"C"&amp;$A122))</f>
        <v>1083</v>
      </c>
      <c r="AX122" s="3">
        <f>-IF(RTD("tos.rtd",,AX$83,"."&amp;$D$82&amp;$AW$82&amp;"P"&amp;$A122)="N/A",0,RTD("tos.rtd",,AX$83,"."&amp;$D$82&amp;$AW$82&amp;"P"&amp;$A122))</f>
        <v>-2543</v>
      </c>
      <c r="AY122" s="79">
        <f t="shared" si="520"/>
        <v>-5754</v>
      </c>
      <c r="AZ122" s="8">
        <f t="shared" si="451"/>
        <v>5500</v>
      </c>
      <c r="BA122" s="54">
        <f>IF(RTD("tos.rtd",,BA$83,"."&amp;$B$82&amp;$AS$82&amp;"C"&amp;$A122)="N/A",0,RTD("tos.rtd",,BA$83,"."&amp;$B$82&amp;$AS$82&amp;"C"&amp;$A122))</f>
        <v>390</v>
      </c>
      <c r="BB122" s="3">
        <f>-IF(RTD("tos.rtd",,BB$83,"."&amp;$B$82&amp;$AS$82&amp;"P"&amp;$A122)="N/A",0,RTD("tos.rtd",,BB$83,"."&amp;$B$82&amp;$AS$82&amp;"P"&amp;$A122))</f>
        <v>-16161</v>
      </c>
      <c r="BC122" s="54">
        <f>IF(RTD("tos.rtd",,BC$83,"."&amp;$C$82&amp;$AU$82&amp;"C"&amp;$A122)="N/A",0,RTD("tos.rtd",,BC$83,"."&amp;$C$82&amp;$AU$82&amp;"C"&amp;$A122))</f>
        <v>150</v>
      </c>
      <c r="BD122" s="3">
        <f>-IF(RTD("tos.rtd",,BD$83,"."&amp;$C$82&amp;$AU$82&amp;"P"&amp;$A122)="N/A",0,RTD("tos.rtd",,BD$83,"."&amp;$C$82&amp;$AU$82&amp;"P"&amp;$A122))</f>
        <v>-2801</v>
      </c>
      <c r="BE122" s="54">
        <f>IF(RTD("tos.rtd",,BE$83,"."&amp;$D$82&amp;$AW$82&amp;"C"&amp;$A122)="N/A",0,RTD("tos.rtd",,BE$83,"."&amp;$D$82&amp;$AW$82&amp;"C"&amp;$A122))</f>
        <v>229</v>
      </c>
      <c r="BF122" s="3">
        <f>-IF(RTD("tos.rtd",,BF$83,"."&amp;$D$82&amp;$AW$82&amp;"P"&amp;$A122)="N/A",0,RTD("tos.rtd",,BF$83,"."&amp;$D$82&amp;$AW$82&amp;"P"&amp;$A122))</f>
        <v>-469</v>
      </c>
      <c r="BG122" s="3">
        <f ca="1">+Hoja2!Y123</f>
        <v>-9337</v>
      </c>
      <c r="BH122" s="55">
        <f t="shared" ca="1" si="489"/>
        <v>-27999</v>
      </c>
      <c r="BI122" s="32" t="str">
        <f t="shared" ca="1" si="507"/>
        <v/>
      </c>
      <c r="BJ122" s="3">
        <f ca="1">IF($BP$1=1,DX122,IF(RTD("tos.rtd",,BJ$83,"."&amp;$B$82&amp;$AS$82&amp;"C"&amp;$A122)="N/A",0,RTD("tos.rtd",,BJ$83,"."&amp;$B$82&amp;$AS$82&amp;"C"&amp;$A122)))</f>
        <v>2.2781388683885398E-3</v>
      </c>
      <c r="BK122" s="3">
        <f ca="1">IF($BP$1=1,DY122,-IF(RTD("tos.rtd",,BK$83,"."&amp;$B$82&amp;$AS$82&amp;"P"&amp;$A122)="N/A",0,RTD("tos.rtd",,BK$83,"."&amp;$B$82&amp;$AS$82&amp;"P"&amp;$A122)))</f>
        <v>-1.7774815179694586E-3</v>
      </c>
      <c r="BL122" s="3">
        <f ca="1">IF($BP$1=1,DZ122,IF(RTD("tos.rtd",,BL$83,"."&amp;$C$82&amp;$AU$82&amp;"C"&amp;$A122)="N/A",0,RTD("tos.rtd",,BL$83,"."&amp;$C$82&amp;$AU$82&amp;"C"&amp;$A122)))</f>
        <v>2.0188133046224717E-3</v>
      </c>
      <c r="BM122" s="3">
        <f ca="1">IF($BP$1=1,EA122,-IF(RTD("tos.rtd",,BM$83,"."&amp;$C$82&amp;$AU$82&amp;"P"&amp;$A122)="N/A",0,RTD("tos.rtd",,BM$83,"."&amp;$C$82&amp;$AU$82&amp;"P"&amp;$A122)))</f>
        <v>-1.9569188785089862E-3</v>
      </c>
      <c r="BN122" s="3">
        <f ca="1">IF($BP$1=1,EB122,IF(RTD("tos.rtd",,BN$83,"."&amp;$D$82&amp;$AW$82&amp;"C"&amp;$A122)="N/A",0,RTD("tos.rtd",,BN$83,"."&amp;$D$82&amp;$AW$82&amp;"C"&amp;$A122)))</f>
        <v>2.1527059299057956E-3</v>
      </c>
      <c r="BO122" s="3">
        <f ca="1">IF($BP$1=1,EC122,-IF(RTD("tos.rtd",,BO$83,"."&amp;$D$82&amp;$AW$82&amp;"P"&amp;$A122)="N/A",0,RTD("tos.rtd",,BO$83,"."&amp;$D$82&amp;$AW$82&amp;"P"&amp;$A122)))</f>
        <v>-2.0856590103259906E-3</v>
      </c>
      <c r="BQ122" s="3">
        <f t="shared" ca="1" si="452"/>
        <v>-476890.20760412596</v>
      </c>
      <c r="BR122" s="3" t="str">
        <f t="shared" ca="1" si="490"/>
        <v/>
      </c>
      <c r="BS122" s="3">
        <f t="shared" ca="1" si="453"/>
        <v>-1345274.4956351081</v>
      </c>
      <c r="BT122" s="3" t="str">
        <f t="shared" ca="1" si="490"/>
        <v>Cruce -</v>
      </c>
      <c r="BU122" s="3">
        <f t="shared" ca="1" si="454"/>
        <v>-689196.82569290744</v>
      </c>
      <c r="BV122" s="3" t="str">
        <f t="shared" ca="1" si="490"/>
        <v>Cruce -</v>
      </c>
      <c r="BX122" s="3">
        <f t="shared" ca="1" si="455"/>
        <v>-6454422.6885145651</v>
      </c>
      <c r="BY122" s="3" t="str">
        <f t="shared" ca="1" si="504"/>
        <v/>
      </c>
      <c r="BZ122" s="3">
        <f t="shared" ca="1" si="456"/>
        <v>-1200696.6361869234</v>
      </c>
      <c r="CA122" s="3" t="str">
        <f t="shared" ca="1" si="504"/>
        <v/>
      </c>
      <c r="CB122" s="3">
        <f t="shared" ca="1" si="457"/>
        <v>-112500.22918576283</v>
      </c>
      <c r="CC122" s="3" t="str">
        <f t="shared" ca="1" si="504"/>
        <v/>
      </c>
      <c r="CD122" s="3">
        <f>IF(RTD("tos.rtd",,CD$83,"."&amp;$B$82&amp;$AS$82&amp;"C"&amp;$A122)="N/A",0,RTD("tos.rtd",,CD$83,"."&amp;$B$82&amp;$AS$82&amp;"C"&amp;$A122))</f>
        <v>0.98</v>
      </c>
      <c r="CE122" s="3">
        <f>-IF(RTD("tos.rtd",,CE$83,"."&amp;$B$82&amp;$AS$82&amp;"P"&amp;$A122)="N/A",0,RTD("tos.rtd",,CE$83,"."&amp;$B$82&amp;$AS$82&amp;"P"&amp;$A122))</f>
        <v>0</v>
      </c>
      <c r="CF122" s="3">
        <f>IF(RTD("tos.rtd",,CF$83,"."&amp;$C$82&amp;$AU$82&amp;"C"&amp;$A122)="N/A",0,RTD("tos.rtd",,CF$83,"."&amp;$C$82&amp;$AU$82&amp;"C"&amp;$A122))</f>
        <v>0.8</v>
      </c>
      <c r="CG122" s="3">
        <f>-IF(RTD("tos.rtd",,CG$83,"."&amp;$C$82&amp;$AU$82&amp;"P"&amp;$A122)="N/A",0,RTD("tos.rtd",,CG$83,"."&amp;$C$82&amp;$AU$82&amp;"P"&amp;$A122))</f>
        <v>0.21</v>
      </c>
      <c r="CH122" s="3">
        <f>IF(RTD("tos.rtd",,CH$83,"."&amp;$D$82&amp;$AW$82&amp;"C"&amp;$A122)="N/A",0,RTD("tos.rtd",,CH$83,"."&amp;$D$82&amp;$AW$82&amp;"C"&amp;$A122))</f>
        <v>0.71</v>
      </c>
      <c r="CI122" s="3">
        <f>-IF(RTD("tos.rtd",,CI$83,"."&amp;$D$82&amp;$AW$82&amp;"P"&amp;$A122)="N/A",0,RTD("tos.rtd",,CI$83,"."&amp;$D$82&amp;$AW$82&amp;"P"&amp;$A122))</f>
        <v>0.3</v>
      </c>
      <c r="CK122" s="3">
        <f t="shared" si="491"/>
        <v>41356</v>
      </c>
      <c r="CL122" s="3"/>
      <c r="CM122" s="3">
        <f t="shared" si="492"/>
        <v>35683</v>
      </c>
      <c r="CN122" s="3"/>
      <c r="CO122" s="3">
        <f t="shared" si="493"/>
        <v>603</v>
      </c>
      <c r="CP122" s="3">
        <f t="shared" si="458"/>
        <v>77642</v>
      </c>
      <c r="CQ122" s="3">
        <f t="shared" si="459"/>
        <v>-15771</v>
      </c>
      <c r="CR122" s="3"/>
      <c r="CS122" s="3">
        <f t="shared" si="460"/>
        <v>-2651</v>
      </c>
      <c r="CT122" s="3"/>
      <c r="CU122" s="3">
        <f t="shared" si="461"/>
        <v>-240</v>
      </c>
      <c r="CV122" s="3"/>
      <c r="CW122" s="3">
        <f t="shared" ca="1" si="521"/>
        <v>-2511361.5289321416</v>
      </c>
      <c r="CY122" s="3">
        <f t="shared" ca="1" si="463"/>
        <v>-7767619.5538872508</v>
      </c>
      <c r="CZ122" s="70" t="str">
        <f t="shared" ca="1" si="505"/>
        <v/>
      </c>
      <c r="DA122" s="3">
        <f>IF(RTD("tos.rtd",,DA$83,"."&amp;$B$82&amp;$AS$82&amp;"C"&amp;$A122)="N/A",0,RTD("tos.rtd",,DA$83,"."&amp;$B$82&amp;$AS$82&amp;"C"&amp;$A122))</f>
        <v>128.6</v>
      </c>
      <c r="DB122" s="3">
        <f>IF(RTD("tos.rtd",,DB$83,"."&amp;$B$82&amp;$AS$82&amp;"P"&amp;$A122)="N/A",0,RTD("tos.rtd",,DB$83,"."&amp;$B$82&amp;$AS$82&amp;"P"&amp;$A122))</f>
        <v>0.05</v>
      </c>
      <c r="DC122" s="3">
        <f>IF(RTD("tos.rtd",,DC$83,"."&amp;$B$82&amp;$AS$82&amp;"C"&amp;$A122)="N/A",0,RTD("tos.rtd",,DC$83,"."&amp;$B$82&amp;$AS$82&amp;"C"&amp;$A122))</f>
        <v>110.1</v>
      </c>
      <c r="DD122" s="3">
        <f>IF(RTD("tos.rtd",,DD$83,"."&amp;$B$82&amp;$AS$82&amp;"P"&amp;$A122)="N/A",0,RTD("tos.rtd",,DD$83,"."&amp;$B$82&amp;$AS$82&amp;"P"&amp;$A122))</f>
        <v>0.05</v>
      </c>
      <c r="DE122" s="3">
        <f>IF(RTD("tos.rtd",,DE$83,"."&amp;$B$82&amp;$AS$82&amp;"C"&amp;$A122)="N/A",0,RTD("tos.rtd",,DE$83,"."&amp;$B$82&amp;$AS$82&amp;"C"&amp;$A122))</f>
        <v>104.3</v>
      </c>
      <c r="DF122" s="3">
        <f>IF(RTD("tos.rtd",,DF$83,"."&amp;$B$82&amp;$AS$82&amp;"P"&amp;$A122)="N/A",0,RTD("tos.rtd",,DF$83,"."&amp;$B$82&amp;$AS$82&amp;"P"&amp;$A122))</f>
        <v>0</v>
      </c>
      <c r="DG122" s="86">
        <f t="shared" si="495"/>
        <v>-100.75</v>
      </c>
      <c r="DH122" s="3">
        <f t="shared" si="464"/>
        <v>0</v>
      </c>
      <c r="DI122" s="3">
        <f t="shared" si="465"/>
        <v>0</v>
      </c>
      <c r="DJ122" s="3">
        <f t="shared" si="466"/>
        <v>0</v>
      </c>
      <c r="DK122" s="3">
        <f t="shared" si="467"/>
        <v>0</v>
      </c>
      <c r="DL122" s="3">
        <f t="shared" si="468"/>
        <v>0</v>
      </c>
      <c r="DM122" s="3">
        <f t="shared" si="469"/>
        <v>0</v>
      </c>
      <c r="DN122" s="64" t="str">
        <f t="shared" si="470"/>
        <v>UNKNOWN</v>
      </c>
      <c r="DO122" s="64" t="str">
        <f t="shared" si="471"/>
        <v>UNKNOWN</v>
      </c>
      <c r="DP122" s="3">
        <f t="shared" si="472"/>
        <v>0</v>
      </c>
      <c r="DQ122" s="3">
        <f t="shared" si="473"/>
        <v>0</v>
      </c>
      <c r="DR122" s="3">
        <f t="shared" ca="1" si="474"/>
        <v>0</v>
      </c>
      <c r="DS122" s="3">
        <f t="shared" si="475"/>
        <v>0</v>
      </c>
      <c r="DT122" s="3">
        <f t="shared" si="496"/>
        <v>0</v>
      </c>
      <c r="DU122" s="3">
        <f t="shared" si="497"/>
        <v>0</v>
      </c>
      <c r="DV122" s="3">
        <f t="shared" si="498"/>
        <v>-104</v>
      </c>
      <c r="DW122" s="3">
        <f t="shared" si="499"/>
        <v>6528</v>
      </c>
      <c r="DX122" s="3">
        <f t="shared" ca="1" si="506"/>
        <v>2.2781388683885398E-3</v>
      </c>
      <c r="DY122" s="3">
        <f t="shared" ca="1" si="476"/>
        <v>-1.7774815179694586E-3</v>
      </c>
      <c r="DZ122" s="3">
        <f t="shared" ca="1" si="500"/>
        <v>2.0188133046224717E-3</v>
      </c>
      <c r="EA122" s="3">
        <f t="shared" ca="1" si="501"/>
        <v>-1.9569188785089862E-3</v>
      </c>
      <c r="EB122" s="3">
        <f t="shared" ca="1" si="477"/>
        <v>2.1527059299057956E-3</v>
      </c>
      <c r="EC122" s="3">
        <f t="shared" ca="1" si="478"/>
        <v>-2.0856590103259906E-3</v>
      </c>
      <c r="EE122" s="59">
        <f t="shared" si="479"/>
        <v>1.1833</v>
      </c>
      <c r="EF122" s="59">
        <f t="shared" si="480"/>
        <v>0.89659999999999995</v>
      </c>
      <c r="EG122" s="59">
        <f t="shared" si="481"/>
        <v>0.26140000000000002</v>
      </c>
      <c r="EH122" s="59">
        <f t="shared" si="482"/>
        <v>0.27579999999999999</v>
      </c>
      <c r="EI122" s="59">
        <f t="shared" si="483"/>
        <v>0.2296</v>
      </c>
      <c r="EJ122" s="59">
        <f t="shared" si="484"/>
        <v>0.24579999999999999</v>
      </c>
      <c r="EL122" s="3" t="str">
        <f>RTD("tos.rtd",,EL$83,"."&amp;$B$82&amp;$AS$82&amp;"C"&amp;$A122)</f>
        <v>118.33%</v>
      </c>
      <c r="EM122" s="3" t="str">
        <f>RTD("tos.rtd",,EM$83,"."&amp;$B$82&amp;$AS$82&amp;"P"&amp;$A122)</f>
        <v>89.66%</v>
      </c>
      <c r="EN122" s="3" t="str">
        <f>RTD("tos.rtd",,EN$83,"."&amp;$C$82&amp;$AU$82&amp;"C"&amp;$A122)</f>
        <v>26.14%</v>
      </c>
      <c r="EO122" s="3" t="str">
        <f>RTD("tos.rtd",,EO$83,"."&amp;$C$82&amp;$AU$82&amp;"P"&amp;$A122)</f>
        <v>27.58%</v>
      </c>
      <c r="EP122" s="3" t="str">
        <f>RTD("tos.rtd",,EP$83,"."&amp;$D$82&amp;$AW$82&amp;"C"&amp;$A122)</f>
        <v>22.96%</v>
      </c>
      <c r="EQ122" s="3" t="str">
        <f>RTD("tos.rtd",,EQ$83,"."&amp;$D$82&amp;$AW$82&amp;"P"&amp;$A122)</f>
        <v>24.58%</v>
      </c>
      <c r="ES122" s="63" t="str">
        <f t="shared" si="485"/>
        <v>5500,6424.00</v>
      </c>
      <c r="ET122" s="64" t="str">
        <f t="shared" ca="1" si="486"/>
        <v>5500,-7767.62</v>
      </c>
      <c r="EU122" s="67">
        <v>561.84</v>
      </c>
      <c r="EV122" s="67" t="s">
        <v>995</v>
      </c>
      <c r="EW122" s="67">
        <v>483.17</v>
      </c>
      <c r="EX122" s="67" t="s">
        <v>996</v>
      </c>
      <c r="EY122" s="67">
        <v>5632</v>
      </c>
      <c r="EZ122" s="67" t="s">
        <v>997</v>
      </c>
      <c r="FA122" s="67">
        <v>19845</v>
      </c>
      <c r="FB122" s="67" t="s">
        <v>998</v>
      </c>
      <c r="FC122" s="67" t="s">
        <v>999</v>
      </c>
      <c r="FD122" s="67" t="s">
        <v>1000</v>
      </c>
      <c r="FE122" s="68" t="s">
        <v>1001</v>
      </c>
      <c r="FF122" s="68" t="s">
        <v>1002</v>
      </c>
    </row>
    <row r="123" spans="1:162" s="63" customFormat="1" ht="12" customHeight="1" thickBot="1" x14ac:dyDescent="0.25">
      <c r="A123" s="2">
        <f t="shared" si="502"/>
        <v>5490</v>
      </c>
      <c r="B123" s="3">
        <f t="shared" si="447"/>
        <v>886</v>
      </c>
      <c r="C123" s="3">
        <f t="shared" si="448"/>
        <v>677</v>
      </c>
      <c r="D123" s="3">
        <f t="shared" si="449"/>
        <v>805</v>
      </c>
      <c r="E123" s="3">
        <f t="shared" si="513"/>
        <v>2368</v>
      </c>
      <c r="F123" s="4">
        <f t="shared" si="516"/>
        <v>5513.5254207025846</v>
      </c>
      <c r="G123" s="4">
        <f t="shared" si="514"/>
        <v>547.75021202517519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20"/>
      <c r="AM123" s="20">
        <v>-16</v>
      </c>
      <c r="AN123" s="20">
        <v>-725</v>
      </c>
      <c r="AO123" s="20">
        <v>5490</v>
      </c>
      <c r="AP123" s="20">
        <v>56</v>
      </c>
      <c r="AQ123" s="20">
        <v>-4253</v>
      </c>
      <c r="AR123" s="20"/>
      <c r="AS123" s="54">
        <f>IF(RTD("tos.rtd",,AS$83,"."&amp;$B$82&amp;$AS$82&amp;"C"&amp;$A123)="N/A",0,RTD("tos.rtd",,AS$83,"."&amp;$B$82&amp;$AS$82&amp;"C"&amp;$A123))</f>
        <v>281</v>
      </c>
      <c r="AT123" s="3">
        <f>-IF(RTD("tos.rtd",,AT$83,"."&amp;$B$82&amp;$AS$82&amp;"P"&amp;$A123)="N/A",0,RTD("tos.rtd",,AT$83,"."&amp;$B$82&amp;$AS$82&amp;"P"&amp;$A123))</f>
        <v>-605</v>
      </c>
      <c r="AU123" s="54">
        <f>IF(RTD("tos.rtd",,AU$83,"."&amp;$C$82&amp;$AU$82&amp;"C"&amp;$A123)="N/A",0,RTD("tos.rtd",,AU$83,"."&amp;$C$82&amp;$AU$82&amp;"C"&amp;$A123))</f>
        <v>222</v>
      </c>
      <c r="AV123" s="3">
        <f>-IF(RTD("tos.rtd",,AV$83,"."&amp;$C$82&amp;$AU$82&amp;"P"&amp;$A123)="N/A",0,RTD("tos.rtd",,AV$83,"."&amp;$C$82&amp;$AU$82&amp;"P"&amp;$A123))</f>
        <v>-455</v>
      </c>
      <c r="AW123" s="54">
        <f>IF(RTD("tos.rtd",,AW$83,"."&amp;$D$82&amp;$AW$82&amp;"C"&amp;$A123)="N/A",0,RTD("tos.rtd",,AW$83,"."&amp;$D$82&amp;$AW$82&amp;"C"&amp;$A123))</f>
        <v>448</v>
      </c>
      <c r="AX123" s="3">
        <f>-IF(RTD("tos.rtd",,AX$83,"."&amp;$D$82&amp;$AW$82&amp;"P"&amp;$A123)="N/A",0,RTD("tos.rtd",,AX$83,"."&amp;$D$82&amp;$AW$82&amp;"P"&amp;$A123))</f>
        <v>-357</v>
      </c>
      <c r="AY123" s="79">
        <f t="shared" si="515"/>
        <v>-466</v>
      </c>
      <c r="AZ123" s="8">
        <f t="shared" si="451"/>
        <v>5490</v>
      </c>
      <c r="BA123" s="54">
        <f>IF(RTD("tos.rtd",,BA$83,"."&amp;$B$82&amp;$AS$82&amp;"C"&amp;$A123)="N/A",0,RTD("tos.rtd",,BA$83,"."&amp;$B$82&amp;$AS$82&amp;"C"&amp;$A123))</f>
        <v>56</v>
      </c>
      <c r="BB123" s="3">
        <f>-IF(RTD("tos.rtd",,BB$83,"."&amp;$B$82&amp;$AS$82&amp;"P"&amp;$A123)="N/A",0,RTD("tos.rtd",,BB$83,"."&amp;$B$82&amp;$AS$82&amp;"P"&amp;$A123))</f>
        <v>-4253</v>
      </c>
      <c r="BC123" s="54">
        <f>IF(RTD("tos.rtd",,BC$83,"."&amp;$C$82&amp;$AU$82&amp;"C"&amp;$A123)="N/A",0,RTD("tos.rtd",,BC$83,"."&amp;$C$82&amp;$AU$82&amp;"C"&amp;$A123))</f>
        <v>4</v>
      </c>
      <c r="BD123" s="3">
        <f>-IF(RTD("tos.rtd",,BD$83,"."&amp;$C$82&amp;$AU$82&amp;"P"&amp;$A123)="N/A",0,RTD("tos.rtd",,BD$83,"."&amp;$C$82&amp;$AU$82&amp;"P"&amp;$A123))</f>
        <v>-658</v>
      </c>
      <c r="BE123" s="54">
        <f>IF(RTD("tos.rtd",,BE$83,"."&amp;$D$82&amp;$AW$82&amp;"C"&amp;$A123)="N/A",0,RTD("tos.rtd",,BE$83,"."&amp;$D$82&amp;$AW$82&amp;"C"&amp;$A123))</f>
        <v>2</v>
      </c>
      <c r="BF123" s="3">
        <f>-IF(RTD("tos.rtd",,BF$83,"."&amp;$D$82&amp;$AW$82&amp;"P"&amp;$A123)="N/A",0,RTD("tos.rtd",,BF$83,"."&amp;$D$82&amp;$AW$82&amp;"P"&amp;$A123))</f>
        <v>-79</v>
      </c>
      <c r="BG123" s="3">
        <f ca="1">+Hoja2!Y124</f>
        <v>-1221</v>
      </c>
      <c r="BH123" s="55">
        <f t="shared" ca="1" si="489"/>
        <v>-6149</v>
      </c>
      <c r="BI123" s="32" t="str">
        <f t="shared" ca="1" si="507"/>
        <v/>
      </c>
      <c r="BJ123" s="3">
        <f ca="1">IF($BP$1=1,DX123,IF(RTD("tos.rtd",,BJ$83,"."&amp;$B$82&amp;$AS$82&amp;"C"&amp;$A123)="N/A",0,RTD("tos.rtd",,BJ$83,"."&amp;$B$82&amp;$AS$82&amp;"C"&amp;$A123)))</f>
        <v>2.0525625506972677E-3</v>
      </c>
      <c r="BK123" s="3">
        <f ca="1">IF($BP$1=1,DY123,-IF(RTD("tos.rtd",,BK$83,"."&amp;$B$82&amp;$AS$82&amp;"P"&amp;$A123)="N/A",0,RTD("tos.rtd",,BK$83,"."&amp;$B$82&amp;$AS$82&amp;"P"&amp;$A123)))</f>
        <v>-1.5811402714638551E-3</v>
      </c>
      <c r="BL123" s="3">
        <f ca="1">IF($BP$1=1,DZ123,IF(RTD("tos.rtd",,BL$83,"."&amp;$C$82&amp;$AU$82&amp;"C"&amp;$A123)="N/A",0,RTD("tos.rtd",,BL$83,"."&amp;$C$82&amp;$AU$82&amp;"C"&amp;$A123)))</f>
        <v>1.9231294385169356E-3</v>
      </c>
      <c r="BM123" s="3">
        <f ca="1">IF($BP$1=1,EA123,-IF(RTD("tos.rtd",,BM$83,"."&amp;$C$82&amp;$AU$82&amp;"P"&amp;$A123)="N/A",0,RTD("tos.rtd",,BM$83,"."&amp;$C$82&amp;$AU$82&amp;"P"&amp;$A123)))</f>
        <v>-1.8693329836703321E-3</v>
      </c>
      <c r="BN123" s="3">
        <f ca="1">IF($BP$1=1,EB123,IF(RTD("tos.rtd",,BN$83,"."&amp;$D$82&amp;$AW$82&amp;"C"&amp;$A123)="N/A",0,RTD("tos.rtd",,BN$83,"."&amp;$D$82&amp;$AW$82&amp;"C"&amp;$A123)))</f>
        <v>2.0222402299517818E-3</v>
      </c>
      <c r="BO123" s="3">
        <f ca="1">IF($BP$1=1,EC123,-IF(RTD("tos.rtd",,BO$83,"."&amp;$D$82&amp;$AW$82&amp;"P"&amp;$A123)="N/A",0,RTD("tos.rtd",,BO$83,"."&amp;$D$82&amp;$AW$82&amp;"P"&amp;$A123)))</f>
        <v>-1.9735418777751062E-3</v>
      </c>
      <c r="BQ123" s="3">
        <f t="shared" ca="1" si="452"/>
        <v>-88065.589607168891</v>
      </c>
      <c r="BR123" s="3" t="str">
        <f t="shared" ca="1" si="490"/>
        <v/>
      </c>
      <c r="BS123" s="3">
        <f t="shared" ca="1" si="453"/>
        <v>-98219.265329974063</v>
      </c>
      <c r="BT123" s="3" t="str">
        <f t="shared" ca="1" si="490"/>
        <v/>
      </c>
      <c r="BU123" s="3">
        <f t="shared" ca="1" si="454"/>
        <v>46699.034979665972</v>
      </c>
      <c r="BV123" s="3" t="str">
        <f t="shared" ca="1" si="490"/>
        <v>Cruce +</v>
      </c>
      <c r="BX123" s="3">
        <f t="shared" ca="1" si="455"/>
        <v>-1532522.52139303</v>
      </c>
      <c r="BY123" s="3" t="str">
        <f t="shared" ca="1" si="504"/>
        <v/>
      </c>
      <c r="BZ123" s="3">
        <f t="shared" ca="1" si="456"/>
        <v>-283410.95203935984</v>
      </c>
      <c r="CA123" s="3" t="str">
        <f t="shared" ca="1" si="504"/>
        <v/>
      </c>
      <c r="CB123" s="3">
        <f t="shared" ca="1" si="457"/>
        <v>-35211.724300651949</v>
      </c>
      <c r="CC123" s="3" t="str">
        <f t="shared" ca="1" si="504"/>
        <v/>
      </c>
      <c r="CD123" s="3">
        <f>IF(RTD("tos.rtd",,CD$83,"."&amp;$B$82&amp;$AS$82&amp;"C"&amp;$A123)="N/A",0,RTD("tos.rtd",,CD$83,"."&amp;$B$82&amp;$AS$82&amp;"C"&amp;$A123))</f>
        <v>0.99</v>
      </c>
      <c r="CE123" s="3">
        <f>-IF(RTD("tos.rtd",,CE$83,"."&amp;$B$82&amp;$AS$82&amp;"P"&amp;$A123)="N/A",0,RTD("tos.rtd",,CE$83,"."&amp;$B$82&amp;$AS$82&amp;"P"&amp;$A123))</f>
        <v>0</v>
      </c>
      <c r="CF123" s="3">
        <f>IF(RTD("tos.rtd",,CF$83,"."&amp;$C$82&amp;$AU$82&amp;"C"&amp;$A123)="N/A",0,RTD("tos.rtd",,CF$83,"."&amp;$C$82&amp;$AU$82&amp;"C"&amp;$A123))</f>
        <v>0.82</v>
      </c>
      <c r="CG123" s="3">
        <f>-IF(RTD("tos.rtd",,CG$83,"."&amp;$C$82&amp;$AU$82&amp;"P"&amp;$A123)="N/A",0,RTD("tos.rtd",,CG$83,"."&amp;$C$82&amp;$AU$82&amp;"P"&amp;$A123))</f>
        <v>0.19</v>
      </c>
      <c r="CH123" s="3">
        <f>IF(RTD("tos.rtd",,CH$83,"."&amp;$D$82&amp;$AW$82&amp;"C"&amp;$A123)="N/A",0,RTD("tos.rtd",,CH$83,"."&amp;$D$82&amp;$AW$82&amp;"C"&amp;$A123))</f>
        <v>0.73</v>
      </c>
      <c r="CI123" s="3">
        <f>-IF(RTD("tos.rtd",,CI$83,"."&amp;$D$82&amp;$AW$82&amp;"P"&amp;$A123)="N/A",0,RTD("tos.rtd",,CI$83,"."&amp;$D$82&amp;$AW$82&amp;"P"&amp;$A123))</f>
        <v>0.28999999999999998</v>
      </c>
      <c r="CK123" s="3">
        <f t="shared" si="491"/>
        <v>27819</v>
      </c>
      <c r="CL123" s="3"/>
      <c r="CM123" s="3">
        <f t="shared" si="492"/>
        <v>9559</v>
      </c>
      <c r="CN123" s="3"/>
      <c r="CO123" s="3">
        <f t="shared" si="493"/>
        <v>22351</v>
      </c>
      <c r="CP123" s="3">
        <f t="shared" si="458"/>
        <v>59729</v>
      </c>
      <c r="CQ123" s="3">
        <f t="shared" si="459"/>
        <v>-4197</v>
      </c>
      <c r="CR123" s="3"/>
      <c r="CS123" s="3">
        <f t="shared" si="460"/>
        <v>-654</v>
      </c>
      <c r="CT123" s="3"/>
      <c r="CU123" s="3">
        <f t="shared" si="461"/>
        <v>-77</v>
      </c>
      <c r="CV123" s="3"/>
      <c r="CW123" s="3">
        <f t="shared" ca="1" si="462"/>
        <v>-139585.81995747698</v>
      </c>
      <c r="CY123" s="3">
        <f t="shared" ca="1" si="463"/>
        <v>-1851145.1977330418</v>
      </c>
      <c r="CZ123" s="70" t="str">
        <f t="shared" ca="1" si="505"/>
        <v/>
      </c>
      <c r="DA123" s="3">
        <f>IF(RTD("tos.rtd",,DA$83,"."&amp;$B$82&amp;$AS$82&amp;"C"&amp;$A123)="N/A",0,RTD("tos.rtd",,DA$83,"."&amp;$B$82&amp;$AS$82&amp;"C"&amp;$A123))</f>
        <v>132.80000000000001</v>
      </c>
      <c r="DB123" s="3">
        <f>IF(RTD("tos.rtd",,DB$83,"."&amp;$B$82&amp;$AS$82&amp;"P"&amp;$A123)="N/A",0,RTD("tos.rtd",,DB$83,"."&amp;$B$82&amp;$AS$82&amp;"P"&amp;$A123))</f>
        <v>0.03</v>
      </c>
      <c r="DC123" s="3">
        <f>IF(RTD("tos.rtd",,DC$83,"."&amp;$B$82&amp;$AS$82&amp;"C"&amp;$A123)="N/A",0,RTD("tos.rtd",,DC$83,"."&amp;$B$82&amp;$AS$82&amp;"C"&amp;$A123))</f>
        <v>120.1</v>
      </c>
      <c r="DD123" s="3">
        <f>IF(RTD("tos.rtd",,DD$83,"."&amp;$B$82&amp;$AS$82&amp;"P"&amp;$A123)="N/A",0,RTD("tos.rtd",,DD$83,"."&amp;$B$82&amp;$AS$82&amp;"P"&amp;$A123))</f>
        <v>0.05</v>
      </c>
      <c r="DE123" s="3">
        <f>IF(RTD("tos.rtd",,DE$83,"."&amp;$B$82&amp;$AS$82&amp;"C"&amp;$A123)="N/A",0,RTD("tos.rtd",,DE$83,"."&amp;$B$82&amp;$AS$82&amp;"C"&amp;$A123))</f>
        <v>114.3</v>
      </c>
      <c r="DF123" s="3">
        <f>IF(RTD("tos.rtd",,DF$83,"."&amp;$B$82&amp;$AS$82&amp;"P"&amp;$A123)="N/A",0,RTD("tos.rtd",,DF$83,"."&amp;$B$82&amp;$AS$82&amp;"P"&amp;$A123))</f>
        <v>0</v>
      </c>
      <c r="DG123" s="86">
        <f t="shared" si="495"/>
        <v>-110.75</v>
      </c>
      <c r="DH123" s="3">
        <f t="shared" si="464"/>
        <v>0</v>
      </c>
      <c r="DI123" s="3">
        <f t="shared" si="465"/>
        <v>0</v>
      </c>
      <c r="DJ123" s="3">
        <f t="shared" si="466"/>
        <v>0</v>
      </c>
      <c r="DK123" s="3">
        <f t="shared" si="467"/>
        <v>0</v>
      </c>
      <c r="DL123" s="3">
        <f t="shared" si="468"/>
        <v>0</v>
      </c>
      <c r="DM123" s="3">
        <f t="shared" si="469"/>
        <v>0</v>
      </c>
      <c r="DN123" s="64" t="str">
        <f t="shared" si="470"/>
        <v>UNKNOWN</v>
      </c>
      <c r="DO123" s="64" t="str">
        <f t="shared" si="471"/>
        <v>UNKNOWN</v>
      </c>
      <c r="DP123" s="3">
        <f t="shared" si="472"/>
        <v>0</v>
      </c>
      <c r="DQ123" s="3">
        <f t="shared" si="473"/>
        <v>0</v>
      </c>
      <c r="DR123" s="3">
        <f t="shared" ca="1" si="474"/>
        <v>0</v>
      </c>
      <c r="DS123" s="3">
        <f t="shared" si="475"/>
        <v>0</v>
      </c>
      <c r="DT123" s="3">
        <f t="shared" si="496"/>
        <v>0</v>
      </c>
      <c r="DU123" s="3">
        <f t="shared" si="497"/>
        <v>0</v>
      </c>
      <c r="DV123" s="3">
        <f t="shared" si="498"/>
        <v>-16</v>
      </c>
      <c r="DW123" s="3">
        <f t="shared" si="499"/>
        <v>-725</v>
      </c>
      <c r="DX123" s="3">
        <f t="shared" ca="1" si="506"/>
        <v>2.0525625506972677E-3</v>
      </c>
      <c r="DY123" s="3">
        <f t="shared" ca="1" si="476"/>
        <v>-1.5811402714638551E-3</v>
      </c>
      <c r="DZ123" s="3">
        <f t="shared" ca="1" si="500"/>
        <v>1.9231294385169356E-3</v>
      </c>
      <c r="EA123" s="3">
        <f t="shared" ca="1" si="501"/>
        <v>-1.8693329836703321E-3</v>
      </c>
      <c r="EB123" s="3">
        <f t="shared" ca="1" si="477"/>
        <v>2.0222402299517818E-3</v>
      </c>
      <c r="EC123" s="3">
        <f t="shared" ca="1" si="478"/>
        <v>-1.9735418777751062E-3</v>
      </c>
      <c r="EE123" s="59">
        <f t="shared" si="479"/>
        <v>1.2789999999999999</v>
      </c>
      <c r="EF123" s="59">
        <f t="shared" si="480"/>
        <v>0.97299999999999998</v>
      </c>
      <c r="EG123" s="59">
        <f t="shared" si="481"/>
        <v>0.26269999999999999</v>
      </c>
      <c r="EH123" s="59">
        <f t="shared" si="482"/>
        <v>0.27800000000000002</v>
      </c>
      <c r="EI123" s="59">
        <f t="shared" si="483"/>
        <v>0.23169999999999999</v>
      </c>
      <c r="EJ123" s="59">
        <f t="shared" si="484"/>
        <v>0.2477</v>
      </c>
      <c r="EL123" s="3" t="str">
        <f>RTD("tos.rtd",,EL$83,"."&amp;$B$82&amp;$AS$82&amp;"C"&amp;$A123)</f>
        <v>127.90%</v>
      </c>
      <c r="EM123" s="3" t="str">
        <f>RTD("tos.rtd",,EM$83,"."&amp;$B$82&amp;$AS$82&amp;"P"&amp;$A123)</f>
        <v>97.30%</v>
      </c>
      <c r="EN123" s="3" t="str">
        <f>RTD("tos.rtd",,EN$83,"."&amp;$C$82&amp;$AU$82&amp;"C"&amp;$A123)</f>
        <v>26.27%</v>
      </c>
      <c r="EO123" s="3" t="str">
        <f>RTD("tos.rtd",,EO$83,"."&amp;$C$82&amp;$AU$82&amp;"P"&amp;$A123)</f>
        <v>27.80%</v>
      </c>
      <c r="EP123" s="3" t="str">
        <f>RTD("tos.rtd",,EP$83,"."&amp;$D$82&amp;$AW$82&amp;"C"&amp;$A123)</f>
        <v>23.17%</v>
      </c>
      <c r="EQ123" s="3" t="str">
        <f>RTD("tos.rtd",,EQ$83,"."&amp;$D$82&amp;$AW$82&amp;"P"&amp;$A123)</f>
        <v>24.77%</v>
      </c>
      <c r="ES123" s="63" t="str">
        <f t="shared" si="485"/>
        <v>5490,-741.00</v>
      </c>
      <c r="ET123" s="64" t="str">
        <f t="shared" ca="1" si="486"/>
        <v>5490,-1851.15</v>
      </c>
      <c r="EU123" s="67">
        <v>561.84</v>
      </c>
      <c r="EV123" s="67" t="s">
        <v>1003</v>
      </c>
      <c r="EW123" s="67">
        <v>483.18</v>
      </c>
      <c r="EX123" s="67" t="s">
        <v>1004</v>
      </c>
      <c r="EY123" s="67">
        <v>5631.75</v>
      </c>
      <c r="EZ123" s="67" t="s">
        <v>1005</v>
      </c>
      <c r="FA123" s="67">
        <v>19845.25</v>
      </c>
      <c r="FB123" s="67" t="s">
        <v>1006</v>
      </c>
      <c r="FC123" s="67" t="s">
        <v>1007</v>
      </c>
      <c r="FD123" s="67" t="s">
        <v>1008</v>
      </c>
      <c r="FE123" s="68" t="s">
        <v>1009</v>
      </c>
      <c r="FF123" s="68" t="s">
        <v>1010</v>
      </c>
    </row>
    <row r="124" spans="1:162" s="63" customFormat="1" ht="12" customHeight="1" thickBot="1" x14ac:dyDescent="0.25">
      <c r="A124" s="2">
        <f t="shared" si="502"/>
        <v>5480</v>
      </c>
      <c r="B124" s="3">
        <f t="shared" si="447"/>
        <v>449</v>
      </c>
      <c r="C124" s="3">
        <f t="shared" si="448"/>
        <v>1422</v>
      </c>
      <c r="D124" s="3">
        <f t="shared" si="449"/>
        <v>2384</v>
      </c>
      <c r="E124" s="3">
        <f t="shared" si="513"/>
        <v>4255</v>
      </c>
      <c r="F124" s="4">
        <f t="shared" si="516"/>
        <v>5503.4825692987552</v>
      </c>
      <c r="G124" s="4">
        <f t="shared" si="514"/>
        <v>546.7524885060036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20"/>
      <c r="AM124" s="20">
        <v>15</v>
      </c>
      <c r="AN124" s="20">
        <v>4520</v>
      </c>
      <c r="AO124" s="20">
        <v>5480</v>
      </c>
      <c r="AP124" s="20">
        <v>47</v>
      </c>
      <c r="AQ124" s="20">
        <v>-8138</v>
      </c>
      <c r="AR124" s="20"/>
      <c r="AS124" s="54">
        <f>IF(RTD("tos.rtd",,AS$83,"."&amp;$B$82&amp;$AS$82&amp;"C"&amp;$A124)="N/A",0,RTD("tos.rtd",,AS$83,"."&amp;$B$82&amp;$AS$82&amp;"C"&amp;$A124))</f>
        <v>83</v>
      </c>
      <c r="AT124" s="3">
        <f>-IF(RTD("tos.rtd",,AT$83,"."&amp;$B$82&amp;$AS$82&amp;"P"&amp;$A124)="N/A",0,RTD("tos.rtd",,AT$83,"."&amp;$B$82&amp;$AS$82&amp;"P"&amp;$A124))</f>
        <v>-366</v>
      </c>
      <c r="AU124" s="54">
        <f>IF(RTD("tos.rtd",,AU$83,"."&amp;$C$82&amp;$AU$82&amp;"C"&amp;$A124)="N/A",0,RTD("tos.rtd",,AU$83,"."&amp;$C$82&amp;$AU$82&amp;"C"&amp;$A124))</f>
        <v>813</v>
      </c>
      <c r="AV124" s="3">
        <f>-IF(RTD("tos.rtd",,AV$83,"."&amp;$C$82&amp;$AU$82&amp;"P"&amp;$A124)="N/A",0,RTD("tos.rtd",,AV$83,"."&amp;$C$82&amp;$AU$82&amp;"P"&amp;$A124))</f>
        <v>-609</v>
      </c>
      <c r="AW124" s="54">
        <f>IF(RTD("tos.rtd",,AW$83,"."&amp;$D$82&amp;$AW$82&amp;"C"&amp;$A124)="N/A",0,RTD("tos.rtd",,AW$83,"."&amp;$D$82&amp;$AW$82&amp;"C"&amp;$A124))</f>
        <v>183</v>
      </c>
      <c r="AX124" s="3">
        <f>-IF(RTD("tos.rtd",,AX$83,"."&amp;$D$82&amp;$AW$82&amp;"P"&amp;$A124)="N/A",0,RTD("tos.rtd",,AX$83,"."&amp;$D$82&amp;$AW$82&amp;"P"&amp;$A124))</f>
        <v>-2201</v>
      </c>
      <c r="AY124" s="79">
        <f t="shared" si="515"/>
        <v>-2097</v>
      </c>
      <c r="AZ124" s="8">
        <f t="shared" si="451"/>
        <v>5480</v>
      </c>
      <c r="BA124" s="54">
        <f>IF(RTD("tos.rtd",,BA$83,"."&amp;$B$82&amp;$AS$82&amp;"C"&amp;$A124)="N/A",0,RTD("tos.rtd",,BA$83,"."&amp;$B$82&amp;$AS$82&amp;"C"&amp;$A124))</f>
        <v>47</v>
      </c>
      <c r="BB124" s="3">
        <f>-IF(RTD("tos.rtd",,BB$83,"."&amp;$B$82&amp;$AS$82&amp;"P"&amp;$A124)="N/A",0,RTD("tos.rtd",,BB$83,"."&amp;$B$82&amp;$AS$82&amp;"P"&amp;$A124))</f>
        <v>-8138</v>
      </c>
      <c r="BC124" s="54">
        <f>IF(RTD("tos.rtd",,BC$83,"."&amp;$C$82&amp;$AU$82&amp;"C"&amp;$A124)="N/A",0,RTD("tos.rtd",,BC$83,"."&amp;$C$82&amp;$AU$82&amp;"C"&amp;$A124))</f>
        <v>4</v>
      </c>
      <c r="BD124" s="3">
        <f>-IF(RTD("tos.rtd",,BD$83,"."&amp;$C$82&amp;$AU$82&amp;"P"&amp;$A124)="N/A",0,RTD("tos.rtd",,BD$83,"."&amp;$C$82&amp;$AU$82&amp;"P"&amp;$A124))</f>
        <v>-430</v>
      </c>
      <c r="BE124" s="54">
        <f>IF(RTD("tos.rtd",,BE$83,"."&amp;$D$82&amp;$AW$82&amp;"C"&amp;$A124)="N/A",0,RTD("tos.rtd",,BE$83,"."&amp;$D$82&amp;$AW$82&amp;"C"&amp;$A124))</f>
        <v>15</v>
      </c>
      <c r="BF124" s="3">
        <f>-IF(RTD("tos.rtd",,BF$83,"."&amp;$D$82&amp;$AW$82&amp;"P"&amp;$A124)="N/A",0,RTD("tos.rtd",,BF$83,"."&amp;$D$82&amp;$AW$82&amp;"P"&amp;$A124))</f>
        <v>-58</v>
      </c>
      <c r="BG124" s="3">
        <f ca="1">+Hoja2!Y125</f>
        <v>-2291</v>
      </c>
      <c r="BH124" s="55">
        <f t="shared" ca="1" si="489"/>
        <v>-10851</v>
      </c>
      <c r="BI124" s="32" t="str">
        <f t="shared" ca="1" si="507"/>
        <v/>
      </c>
      <c r="BJ124" s="3">
        <f ca="1">IF($BP$1=1,DX124,IF(RTD("tos.rtd",,BJ$83,"."&amp;$B$82&amp;$AS$82&amp;"C"&amp;$A124)="N/A",0,RTD("tos.rtd",,BJ$83,"."&amp;$B$82&amp;$AS$82&amp;"C"&amp;$A124)))</f>
        <v>1.864770516615887E-3</v>
      </c>
      <c r="BK124" s="3">
        <f ca="1">IF($BP$1=1,DY124,-IF(RTD("tos.rtd",,BK$83,"."&amp;$B$82&amp;$AS$82&amp;"P"&amp;$A124)="N/A",0,RTD("tos.rtd",,BK$83,"."&amp;$B$82&amp;$AS$82&amp;"P"&amp;$A124)))</f>
        <v>-1.4205659164044772E-3</v>
      </c>
      <c r="BL124" s="3">
        <f ca="1">IF($BP$1=1,DZ124,IF(RTD("tos.rtd",,BL$83,"."&amp;$C$82&amp;$AU$82&amp;"C"&amp;$A124)="N/A",0,RTD("tos.rtd",,BL$83,"."&amp;$C$82&amp;$AU$82&amp;"C"&amp;$A124)))</f>
        <v>1.8276777878058717E-3</v>
      </c>
      <c r="BM124" s="3">
        <f ca="1">IF($BP$1=1,EA124,-IF(RTD("tos.rtd",,BM$83,"."&amp;$C$82&amp;$AU$82&amp;"P"&amp;$A124)="N/A",0,RTD("tos.rtd",,BM$83,"."&amp;$C$82&amp;$AU$82&amp;"P"&amp;$A124)))</f>
        <v>-1.7808988036716908E-3</v>
      </c>
      <c r="BN124" s="3">
        <f ca="1">IF($BP$1=1,EB124,IF(RTD("tos.rtd",,BN$83,"."&amp;$D$82&amp;$AW$82&amp;"C"&amp;$A124)="N/A",0,RTD("tos.rtd",,BN$83,"."&amp;$D$82&amp;$AW$82&amp;"C"&amp;$A124)))</f>
        <v>1.8929166416276828E-3</v>
      </c>
      <c r="BO124" s="3">
        <f ca="1">IF($BP$1=1,EC124,-IF(RTD("tos.rtd",,BO$83,"."&amp;$D$82&amp;$AW$82&amp;"P"&amp;$A124)="N/A",0,RTD("tos.rtd",,BO$83,"."&amp;$D$82&amp;$AW$82&amp;"P"&amp;$A124)))</f>
        <v>-1.8609715199794312E-3</v>
      </c>
      <c r="BQ124" s="3">
        <f t="shared" ca="1" si="452"/>
        <v>-84664.502385958927</v>
      </c>
      <c r="BR124" s="3" t="str">
        <f t="shared" ca="1" si="490"/>
        <v/>
      </c>
      <c r="BS124" s="3">
        <f t="shared" ca="1" si="453"/>
        <v>93054.062773705053</v>
      </c>
      <c r="BT124" s="3" t="str">
        <f t="shared" ca="1" si="490"/>
        <v>Cruce +</v>
      </c>
      <c r="BU124" s="3">
        <f t="shared" ca="1" si="454"/>
        <v>-869386.66040102253</v>
      </c>
      <c r="BV124" s="3" t="str">
        <f t="shared" ca="1" si="490"/>
        <v>Cruce -</v>
      </c>
      <c r="BX124" s="3">
        <f t="shared" ca="1" si="455"/>
        <v>-2660128.8412434575</v>
      </c>
      <c r="BY124" s="3" t="str">
        <f t="shared" ca="1" si="504"/>
        <v/>
      </c>
      <c r="BZ124" s="3">
        <f t="shared" ca="1" si="456"/>
        <v>-175861.33866059381</v>
      </c>
      <c r="CA124" s="3" t="str">
        <f t="shared" ca="1" si="504"/>
        <v/>
      </c>
      <c r="CB124" s="3">
        <f t="shared" ca="1" si="457"/>
        <v>-18442.867037324897</v>
      </c>
      <c r="CC124" s="3" t="str">
        <f t="shared" ca="1" si="504"/>
        <v/>
      </c>
      <c r="CD124" s="3">
        <f>IF(RTD("tos.rtd",,CD$83,"."&amp;$B$82&amp;$AS$82&amp;"C"&amp;$A124)="N/A",0,RTD("tos.rtd",,CD$83,"."&amp;$B$82&amp;$AS$82&amp;"C"&amp;$A124))</f>
        <v>0.99</v>
      </c>
      <c r="CE124" s="3">
        <f>-IF(RTD("tos.rtd",,CE$83,"."&amp;$B$82&amp;$AS$82&amp;"P"&amp;$A124)="N/A",0,RTD("tos.rtd",,CE$83,"."&amp;$B$82&amp;$AS$82&amp;"P"&amp;$A124))</f>
        <v>0</v>
      </c>
      <c r="CF124" s="3">
        <f>IF(RTD("tos.rtd",,CF$83,"."&amp;$C$82&amp;$AU$82&amp;"C"&amp;$A124)="N/A",0,RTD("tos.rtd",,CF$83,"."&amp;$C$82&amp;$AU$82&amp;"C"&amp;$A124))</f>
        <v>0.84</v>
      </c>
      <c r="CG124" s="3">
        <f>-IF(RTD("tos.rtd",,CG$83,"."&amp;$C$82&amp;$AU$82&amp;"P"&amp;$A124)="N/A",0,RTD("tos.rtd",,CG$83,"."&amp;$C$82&amp;$AU$82&amp;"P"&amp;$A124))</f>
        <v>0.18</v>
      </c>
      <c r="CH124" s="3">
        <f>IF(RTD("tos.rtd",,CH$83,"."&amp;$D$82&amp;$AW$82&amp;"C"&amp;$A124)="N/A",0,RTD("tos.rtd",,CH$83,"."&amp;$D$82&amp;$AW$82&amp;"C"&amp;$A124))</f>
        <v>0.74</v>
      </c>
      <c r="CI124" s="3">
        <f>-IF(RTD("tos.rtd",,CI$83,"."&amp;$D$82&amp;$AW$82&amp;"P"&amp;$A124)="N/A",0,RTD("tos.rtd",,CI$83,"."&amp;$D$82&amp;$AW$82&amp;"P"&amp;$A124))</f>
        <v>0.27</v>
      </c>
      <c r="CK124" s="3">
        <f t="shared" si="491"/>
        <v>8217</v>
      </c>
      <c r="CL124" s="3"/>
      <c r="CM124" s="3">
        <f t="shared" si="492"/>
        <v>57330</v>
      </c>
      <c r="CN124" s="3"/>
      <c r="CO124" s="3">
        <f t="shared" si="493"/>
        <v>-45885.000000000007</v>
      </c>
      <c r="CP124" s="3">
        <f t="shared" si="458"/>
        <v>19661.999999999993</v>
      </c>
      <c r="CQ124" s="3">
        <f t="shared" si="459"/>
        <v>-8091</v>
      </c>
      <c r="CR124" s="3"/>
      <c r="CS124" s="3">
        <f t="shared" si="460"/>
        <v>-426</v>
      </c>
      <c r="CT124" s="3"/>
      <c r="CU124" s="3">
        <f t="shared" si="461"/>
        <v>-43</v>
      </c>
      <c r="CV124" s="3"/>
      <c r="CW124" s="3">
        <f t="shared" ca="1" si="462"/>
        <v>-860997.10001327645</v>
      </c>
      <c r="CY124" s="3">
        <f t="shared" ca="1" si="463"/>
        <v>-2854433.0469413758</v>
      </c>
      <c r="CZ124" s="70" t="str">
        <f t="shared" ca="1" si="505"/>
        <v/>
      </c>
      <c r="DA124" s="3">
        <f>IF(RTD("tos.rtd",,DA$83,"."&amp;$B$82&amp;$AS$82&amp;"C"&amp;$A124)="N/A",0,RTD("tos.rtd",,DA$83,"."&amp;$B$82&amp;$AS$82&amp;"C"&amp;$A124))</f>
        <v>143.30000000000001</v>
      </c>
      <c r="DB124" s="3">
        <f>IF(RTD("tos.rtd",,DB$83,"."&amp;$B$82&amp;$AS$82&amp;"P"&amp;$A124)="N/A",0,RTD("tos.rtd",,DB$83,"."&amp;$B$82&amp;$AS$82&amp;"P"&amp;$A124))</f>
        <v>0.03</v>
      </c>
      <c r="DC124" s="3">
        <f>IF(RTD("tos.rtd",,DC$83,"."&amp;$B$82&amp;$AS$82&amp;"C"&amp;$A124)="N/A",0,RTD("tos.rtd",,DC$83,"."&amp;$B$82&amp;$AS$82&amp;"C"&amp;$A124))</f>
        <v>130.1</v>
      </c>
      <c r="DD124" s="3">
        <f>IF(RTD("tos.rtd",,DD$83,"."&amp;$B$82&amp;$AS$82&amp;"P"&amp;$A124)="N/A",0,RTD("tos.rtd",,DD$83,"."&amp;$B$82&amp;$AS$82&amp;"P"&amp;$A124))</f>
        <v>0.05</v>
      </c>
      <c r="DE124" s="3">
        <f>IF(RTD("tos.rtd",,DE$83,"."&amp;$B$82&amp;$AS$82&amp;"C"&amp;$A124)="N/A",0,RTD("tos.rtd",,DE$83,"."&amp;$B$82&amp;$AS$82&amp;"C"&amp;$A124))</f>
        <v>124.3</v>
      </c>
      <c r="DF124" s="3">
        <f>IF(RTD("tos.rtd",,DF$83,"."&amp;$B$82&amp;$AS$82&amp;"P"&amp;$A124)="N/A",0,RTD("tos.rtd",,DF$83,"."&amp;$B$82&amp;$AS$82&amp;"P"&amp;$A124))</f>
        <v>0</v>
      </c>
      <c r="DG124" s="86">
        <f t="shared" si="495"/>
        <v>-120.75</v>
      </c>
      <c r="DH124" s="3">
        <f t="shared" si="464"/>
        <v>0</v>
      </c>
      <c r="DI124" s="3">
        <f t="shared" si="465"/>
        <v>0</v>
      </c>
      <c r="DJ124" s="3">
        <f t="shared" si="466"/>
        <v>0</v>
      </c>
      <c r="DK124" s="3">
        <f t="shared" si="467"/>
        <v>0</v>
      </c>
      <c r="DL124" s="3">
        <f t="shared" si="468"/>
        <v>0</v>
      </c>
      <c r="DM124" s="3">
        <f t="shared" si="469"/>
        <v>0</v>
      </c>
      <c r="DN124" s="64" t="str">
        <f t="shared" si="470"/>
        <v>UNKNOWN</v>
      </c>
      <c r="DO124" s="64" t="str">
        <f t="shared" si="471"/>
        <v>UNKNOWN</v>
      </c>
      <c r="DP124" s="3">
        <f t="shared" si="472"/>
        <v>0</v>
      </c>
      <c r="DQ124" s="3">
        <f t="shared" si="473"/>
        <v>0</v>
      </c>
      <c r="DR124" s="3">
        <f t="shared" ca="1" si="474"/>
        <v>0</v>
      </c>
      <c r="DS124" s="3">
        <f t="shared" si="475"/>
        <v>0</v>
      </c>
      <c r="DT124" s="3">
        <f t="shared" si="496"/>
        <v>0</v>
      </c>
      <c r="DU124" s="3">
        <f t="shared" si="497"/>
        <v>0</v>
      </c>
      <c r="DV124" s="3">
        <f t="shared" si="498"/>
        <v>15</v>
      </c>
      <c r="DW124" s="3">
        <f t="shared" si="499"/>
        <v>4520</v>
      </c>
      <c r="DX124" s="3">
        <f t="shared" ca="1" si="506"/>
        <v>1.864770516615887E-3</v>
      </c>
      <c r="DY124" s="3">
        <f t="shared" ca="1" si="476"/>
        <v>-1.4205659164044772E-3</v>
      </c>
      <c r="DZ124" s="3">
        <f t="shared" ca="1" si="500"/>
        <v>1.8276777878058717E-3</v>
      </c>
      <c r="EA124" s="3">
        <f t="shared" ca="1" si="501"/>
        <v>-1.7808988036716908E-3</v>
      </c>
      <c r="EB124" s="3">
        <f t="shared" ca="1" si="477"/>
        <v>1.8929166416276828E-3</v>
      </c>
      <c r="EC124" s="3">
        <f t="shared" ca="1" si="478"/>
        <v>-1.8609715199794312E-3</v>
      </c>
      <c r="EE124" s="59">
        <f t="shared" si="479"/>
        <v>1.3740000000000001</v>
      </c>
      <c r="EF124" s="59">
        <f t="shared" si="480"/>
        <v>1.0490999999999999</v>
      </c>
      <c r="EG124" s="59">
        <f t="shared" si="481"/>
        <v>0.26329999999999998</v>
      </c>
      <c r="EH124" s="59">
        <f t="shared" si="482"/>
        <v>0.28029999999999999</v>
      </c>
      <c r="EI124" s="59">
        <f t="shared" si="483"/>
        <v>0.23400000000000001</v>
      </c>
      <c r="EJ124" s="59">
        <f t="shared" si="484"/>
        <v>0.24979999999999999</v>
      </c>
      <c r="EL124" s="3" t="str">
        <f>RTD("tos.rtd",,EL$83,"."&amp;$B$82&amp;$AS$82&amp;"C"&amp;$A124)</f>
        <v>137.40%</v>
      </c>
      <c r="EM124" s="3" t="str">
        <f>RTD("tos.rtd",,EM$83,"."&amp;$B$82&amp;$AS$82&amp;"P"&amp;$A124)</f>
        <v>104.91%</v>
      </c>
      <c r="EN124" s="3" t="str">
        <f>RTD("tos.rtd",,EN$83,"."&amp;$C$82&amp;$AU$82&amp;"C"&amp;$A124)</f>
        <v>26.33%</v>
      </c>
      <c r="EO124" s="3" t="str">
        <f>RTD("tos.rtd",,EO$83,"."&amp;$C$82&amp;$AU$82&amp;"P"&amp;$A124)</f>
        <v>28.03%</v>
      </c>
      <c r="EP124" s="3" t="str">
        <f>RTD("tos.rtd",,EP$83,"."&amp;$D$82&amp;$AW$82&amp;"C"&amp;$A124)</f>
        <v>23.40%</v>
      </c>
      <c r="EQ124" s="3" t="str">
        <f>RTD("tos.rtd",,EQ$83,"."&amp;$D$82&amp;$AW$82&amp;"P"&amp;$A124)</f>
        <v>24.98%</v>
      </c>
      <c r="ES124" s="63" t="str">
        <f t="shared" si="485"/>
        <v>5480,4535.00</v>
      </c>
      <c r="ET124" s="64" t="str">
        <f t="shared" ca="1" si="486"/>
        <v>5480,-2854.43</v>
      </c>
      <c r="EU124" s="67">
        <v>561.83000000000004</v>
      </c>
      <c r="EV124" s="67" t="s">
        <v>1011</v>
      </c>
      <c r="EW124" s="67">
        <v>483.16</v>
      </c>
      <c r="EX124" s="67" t="s">
        <v>1012</v>
      </c>
      <c r="EY124" s="67">
        <v>5631.75</v>
      </c>
      <c r="EZ124" s="67" t="s">
        <v>1013</v>
      </c>
      <c r="FA124" s="67">
        <v>19844.5</v>
      </c>
      <c r="FB124" s="67" t="s">
        <v>1014</v>
      </c>
      <c r="FC124" s="67" t="s">
        <v>1015</v>
      </c>
      <c r="FD124" s="67" t="s">
        <v>1016</v>
      </c>
      <c r="FE124" s="68" t="s">
        <v>1017</v>
      </c>
      <c r="FF124" s="68" t="s">
        <v>1018</v>
      </c>
    </row>
    <row r="125" spans="1:162" s="63" customFormat="1" ht="12" customHeight="1" thickBot="1" x14ac:dyDescent="0.25">
      <c r="A125" s="2">
        <f t="shared" si="502"/>
        <v>5470</v>
      </c>
      <c r="B125" s="3">
        <f t="shared" si="447"/>
        <v>687</v>
      </c>
      <c r="C125" s="3">
        <f t="shared" si="448"/>
        <v>485</v>
      </c>
      <c r="D125" s="3">
        <f t="shared" si="449"/>
        <v>515</v>
      </c>
      <c r="E125" s="3">
        <f t="shared" si="513"/>
        <v>1687</v>
      </c>
      <c r="F125" s="4">
        <f t="shared" si="516"/>
        <v>5493.4397178949248</v>
      </c>
      <c r="G125" s="4">
        <f t="shared" si="514"/>
        <v>545.75476498683213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20"/>
      <c r="AM125" s="20">
        <v>147</v>
      </c>
      <c r="AN125" s="20">
        <v>-1823</v>
      </c>
      <c r="AO125" s="20">
        <v>5470</v>
      </c>
      <c r="AP125" s="20">
        <v>171</v>
      </c>
      <c r="AQ125" s="20">
        <v>-7082</v>
      </c>
      <c r="AR125" s="20"/>
      <c r="AS125" s="54">
        <f>IF(RTD("tos.rtd",,AS$83,"."&amp;$B$82&amp;$AS$82&amp;"C"&amp;$A125)="N/A",0,RTD("tos.rtd",,AS$83,"."&amp;$B$82&amp;$AS$82&amp;"C"&amp;$A125))</f>
        <v>159</v>
      </c>
      <c r="AT125" s="3">
        <f>-IF(RTD("tos.rtd",,AT$83,"."&amp;$B$82&amp;$AS$82&amp;"P"&amp;$A125)="N/A",0,RTD("tos.rtd",,AT$83,"."&amp;$B$82&amp;$AS$82&amp;"P"&amp;$A125))</f>
        <v>-528</v>
      </c>
      <c r="AU125" s="54">
        <f>IF(RTD("tos.rtd",,AU$83,"."&amp;$C$82&amp;$AU$82&amp;"C"&amp;$A125)="N/A",0,RTD("tos.rtd",,AU$83,"."&amp;$C$82&amp;$AU$82&amp;"C"&amp;$A125))</f>
        <v>128</v>
      </c>
      <c r="AV125" s="3">
        <f>-IF(RTD("tos.rtd",,AV$83,"."&amp;$C$82&amp;$AU$82&amp;"P"&amp;$A125)="N/A",0,RTD("tos.rtd",,AV$83,"."&amp;$C$82&amp;$AU$82&amp;"P"&amp;$A125))</f>
        <v>-357</v>
      </c>
      <c r="AW125" s="54">
        <f>IF(RTD("tos.rtd",,AW$83,"."&amp;$D$82&amp;$AW$82&amp;"C"&amp;$A125)="N/A",0,RTD("tos.rtd",,AW$83,"."&amp;$D$82&amp;$AW$82&amp;"C"&amp;$A125))</f>
        <v>117</v>
      </c>
      <c r="AX125" s="3">
        <f>-IF(RTD("tos.rtd",,AX$83,"."&amp;$D$82&amp;$AW$82&amp;"P"&amp;$A125)="N/A",0,RTD("tos.rtd",,AX$83,"."&amp;$D$82&amp;$AW$82&amp;"P"&amp;$A125))</f>
        <v>-398</v>
      </c>
      <c r="AY125" s="79">
        <f t="shared" si="515"/>
        <v>-879</v>
      </c>
      <c r="AZ125" s="8">
        <f t="shared" si="451"/>
        <v>5470</v>
      </c>
      <c r="BA125" s="54">
        <f>IF(RTD("tos.rtd",,BA$83,"."&amp;$B$82&amp;$AS$82&amp;"C"&amp;$A125)="N/A",0,RTD("tos.rtd",,BA$83,"."&amp;$B$82&amp;$AS$82&amp;"C"&amp;$A125))</f>
        <v>171</v>
      </c>
      <c r="BB125" s="3">
        <f>-IF(RTD("tos.rtd",,BB$83,"."&amp;$B$82&amp;$AS$82&amp;"P"&amp;$A125)="N/A",0,RTD("tos.rtd",,BB$83,"."&amp;$B$82&amp;$AS$82&amp;"P"&amp;$A125))</f>
        <v>-7082</v>
      </c>
      <c r="BC125" s="54">
        <f>IF(RTD("tos.rtd",,BC$83,"."&amp;$C$82&amp;$AU$82&amp;"C"&amp;$A125)="N/A",0,RTD("tos.rtd",,BC$83,"."&amp;$C$82&amp;$AU$82&amp;"C"&amp;$A125))</f>
        <v>8</v>
      </c>
      <c r="BD125" s="3">
        <f>-IF(RTD("tos.rtd",,BD$83,"."&amp;$C$82&amp;$AU$82&amp;"P"&amp;$A125)="N/A",0,RTD("tos.rtd",,BD$83,"."&amp;$C$82&amp;$AU$82&amp;"P"&amp;$A125))</f>
        <v>-138</v>
      </c>
      <c r="BE125" s="54">
        <f>IF(RTD("tos.rtd",,BE$83,"."&amp;$D$82&amp;$AW$82&amp;"C"&amp;$A125)="N/A",0,RTD("tos.rtd",,BE$83,"."&amp;$D$82&amp;$AW$82&amp;"C"&amp;$A125))</f>
        <v>0</v>
      </c>
      <c r="BF125" s="3">
        <f>-IF(RTD("tos.rtd",,BF$83,"."&amp;$D$82&amp;$AW$82&amp;"P"&amp;$A125)="N/A",0,RTD("tos.rtd",,BF$83,"."&amp;$D$82&amp;$AW$82&amp;"P"&amp;$A125))</f>
        <v>-106</v>
      </c>
      <c r="BG125" s="3">
        <f ca="1">+Hoja2!Y126</f>
        <v>-1450</v>
      </c>
      <c r="BH125" s="55">
        <f t="shared" ca="1" si="489"/>
        <v>-8597</v>
      </c>
      <c r="BI125" s="32" t="str">
        <f t="shared" ca="1" si="507"/>
        <v/>
      </c>
      <c r="BJ125" s="3">
        <f ca="1">IF($BP$1=1,DX125,IF(RTD("tos.rtd",,BJ$83,"."&amp;$B$82&amp;$AS$82&amp;"C"&amp;$A125)="N/A",0,RTD("tos.rtd",,BJ$83,"."&amp;$B$82&amp;$AS$82&amp;"C"&amp;$A125)))</f>
        <v>1.7061783342265976E-3</v>
      </c>
      <c r="BK125" s="3">
        <f ca="1">IF($BP$1=1,DY125,-IF(RTD("tos.rtd",,BK$83,"."&amp;$B$82&amp;$AS$82&amp;"P"&amp;$A125)="N/A",0,RTD("tos.rtd",,BK$83,"."&amp;$B$82&amp;$AS$82&amp;"P"&amp;$A125)))</f>
        <v>-1.2867924306482039E-3</v>
      </c>
      <c r="BL125" s="3">
        <f ca="1">IF($BP$1=1,DZ125,IF(RTD("tos.rtd",,BL$83,"."&amp;$C$82&amp;$AU$82&amp;"C"&amp;$A125)="N/A",0,RTD("tos.rtd",,BL$83,"."&amp;$C$82&amp;$AU$82&amp;"C"&amp;$A125)))</f>
        <v>1.7278078963447504E-3</v>
      </c>
      <c r="BM125" s="3">
        <f ca="1">IF($BP$1=1,EA125,-IF(RTD("tos.rtd",,BM$83,"."&amp;$C$82&amp;$AU$82&amp;"P"&amp;$A125)="N/A",0,RTD("tos.rtd",,BM$83,"."&amp;$C$82&amp;$AU$82&amp;"P"&amp;$A125)))</f>
        <v>-1.6924640543785399E-3</v>
      </c>
      <c r="BN125" s="3">
        <f ca="1">IF($BP$1=1,EB125,IF(RTD("tos.rtd",,BN$83,"."&amp;$D$82&amp;$AW$82&amp;"C"&amp;$A125)="N/A",0,RTD("tos.rtd",,BN$83,"."&amp;$D$82&amp;$AW$82&amp;"C"&amp;$A125)))</f>
        <v>1.7666855493341446E-3</v>
      </c>
      <c r="BO125" s="3">
        <f ca="1">IF($BP$1=1,EC125,-IF(RTD("tos.rtd",,BO$83,"."&amp;$D$82&amp;$AW$82&amp;"P"&amp;$A125)="N/A",0,RTD("tos.rtd",,BO$83,"."&amp;$D$82&amp;$AW$82&amp;"P"&amp;$A125)))</f>
        <v>-1.7497047815491205E-3</v>
      </c>
      <c r="BQ125" s="3">
        <f t="shared" ca="1" si="452"/>
        <v>-94632.895485748479</v>
      </c>
      <c r="BR125" s="3" t="str">
        <f t="shared" ca="1" si="490"/>
        <v/>
      </c>
      <c r="BS125" s="3">
        <f t="shared" ca="1" si="453"/>
        <v>-88814.611073166845</v>
      </c>
      <c r="BT125" s="3" t="str">
        <f t="shared" ca="1" si="490"/>
        <v>Cruce -</v>
      </c>
      <c r="BU125" s="3">
        <f t="shared" ca="1" si="454"/>
        <v>-113538.01252997945</v>
      </c>
      <c r="BV125" s="3" t="str">
        <f t="shared" ca="1" si="490"/>
        <v/>
      </c>
      <c r="BX125" s="3">
        <f t="shared" ca="1" si="455"/>
        <v>-2045321.6803509253</v>
      </c>
      <c r="BY125" s="3" t="str">
        <f t="shared" ca="1" si="504"/>
        <v/>
      </c>
      <c r="BZ125" s="3">
        <f t="shared" ca="1" si="456"/>
        <v>-50948.686340316075</v>
      </c>
      <c r="CA125" s="3" t="str">
        <f t="shared" ca="1" si="504"/>
        <v/>
      </c>
      <c r="CB125" s="3">
        <f t="shared" ca="1" si="457"/>
        <v>-43003.054500832593</v>
      </c>
      <c r="CC125" s="3" t="str">
        <f t="shared" ca="1" si="504"/>
        <v/>
      </c>
      <c r="CD125" s="3">
        <f>IF(RTD("tos.rtd",,CD$83,"."&amp;$B$82&amp;$AS$82&amp;"C"&amp;$A125)="N/A",0,RTD("tos.rtd",,CD$83,"."&amp;$B$82&amp;$AS$82&amp;"C"&amp;$A125))</f>
        <v>0.99</v>
      </c>
      <c r="CE125" s="3">
        <f>-IF(RTD("tos.rtd",,CE$83,"."&amp;$B$82&amp;$AS$82&amp;"P"&amp;$A125)="N/A",0,RTD("tos.rtd",,CE$83,"."&amp;$B$82&amp;$AS$82&amp;"P"&amp;$A125))</f>
        <v>0</v>
      </c>
      <c r="CF125" s="3">
        <f>IF(RTD("tos.rtd",,CF$83,"."&amp;$C$82&amp;$AU$82&amp;"C"&amp;$A125)="N/A",0,RTD("tos.rtd",,CF$83,"."&amp;$C$82&amp;$AU$82&amp;"C"&amp;$A125))</f>
        <v>0.85</v>
      </c>
      <c r="CG125" s="3">
        <f>-IF(RTD("tos.rtd",,CG$83,"."&amp;$C$82&amp;$AU$82&amp;"P"&amp;$A125)="N/A",0,RTD("tos.rtd",,CG$83,"."&amp;$C$82&amp;$AU$82&amp;"P"&amp;$A125))</f>
        <v>0.16</v>
      </c>
      <c r="CH125" s="3">
        <f>IF(RTD("tos.rtd",,CH$83,"."&amp;$D$82&amp;$AW$82&amp;"C"&amp;$A125)="N/A",0,RTD("tos.rtd",,CH$83,"."&amp;$D$82&amp;$AW$82&amp;"C"&amp;$A125))</f>
        <v>0.75</v>
      </c>
      <c r="CI125" s="3">
        <f>-IF(RTD("tos.rtd",,CI$83,"."&amp;$D$82&amp;$AW$82&amp;"P"&amp;$A125)="N/A",0,RTD("tos.rtd",,CI$83,"."&amp;$D$82&amp;$AW$82&amp;"P"&amp;$A125))</f>
        <v>0.26</v>
      </c>
      <c r="CK125" s="3">
        <f t="shared" si="491"/>
        <v>15741</v>
      </c>
      <c r="CL125" s="3"/>
      <c r="CM125" s="3">
        <f t="shared" si="492"/>
        <v>5168</v>
      </c>
      <c r="CN125" s="3"/>
      <c r="CO125" s="3">
        <f t="shared" si="493"/>
        <v>-1573</v>
      </c>
      <c r="CP125" s="3">
        <f t="shared" si="458"/>
        <v>19336</v>
      </c>
      <c r="CQ125" s="3">
        <f t="shared" si="459"/>
        <v>-6911</v>
      </c>
      <c r="CR125" s="3"/>
      <c r="CS125" s="3">
        <f t="shared" si="460"/>
        <v>-130</v>
      </c>
      <c r="CT125" s="3"/>
      <c r="CU125" s="3">
        <f t="shared" si="461"/>
        <v>-106</v>
      </c>
      <c r="CV125" s="3"/>
      <c r="CW125" s="3">
        <f t="shared" ca="1" si="462"/>
        <v>-296985.51908889477</v>
      </c>
      <c r="CY125" s="3">
        <f t="shared" ca="1" si="463"/>
        <v>-2139273.4211920737</v>
      </c>
      <c r="CZ125" s="70" t="str">
        <f t="shared" ca="1" si="505"/>
        <v/>
      </c>
      <c r="DA125" s="3">
        <f>IF(RTD("tos.rtd",,DA$83,"."&amp;$B$82&amp;$AS$82&amp;"C"&amp;$A125)="N/A",0,RTD("tos.rtd",,DA$83,"."&amp;$B$82&amp;$AS$82&amp;"C"&amp;$A125))</f>
        <v>148.63</v>
      </c>
      <c r="DB125" s="3">
        <f>IF(RTD("tos.rtd",,DB$83,"."&amp;$B$82&amp;$AS$82&amp;"P"&amp;$A125)="N/A",0,RTD("tos.rtd",,DB$83,"."&amp;$B$82&amp;$AS$82&amp;"P"&amp;$A125))</f>
        <v>0.03</v>
      </c>
      <c r="DC125" s="3">
        <f>IF(RTD("tos.rtd",,DC$83,"."&amp;$B$82&amp;$AS$82&amp;"C"&amp;$A125)="N/A",0,RTD("tos.rtd",,DC$83,"."&amp;$B$82&amp;$AS$82&amp;"C"&amp;$A125))</f>
        <v>140.1</v>
      </c>
      <c r="DD125" s="3">
        <f>IF(RTD("tos.rtd",,DD$83,"."&amp;$B$82&amp;$AS$82&amp;"P"&amp;$A125)="N/A",0,RTD("tos.rtd",,DD$83,"."&amp;$B$82&amp;$AS$82&amp;"P"&amp;$A125))</f>
        <v>0.05</v>
      </c>
      <c r="DE125" s="3">
        <f>IF(RTD("tos.rtd",,DE$83,"."&amp;$B$82&amp;$AS$82&amp;"C"&amp;$A125)="N/A",0,RTD("tos.rtd",,DE$83,"."&amp;$B$82&amp;$AS$82&amp;"C"&amp;$A125))</f>
        <v>134.30000000000001</v>
      </c>
      <c r="DF125" s="3">
        <f>IF(RTD("tos.rtd",,DF$83,"."&amp;$B$82&amp;$AS$82&amp;"P"&amp;$A125)="N/A",0,RTD("tos.rtd",,DF$83,"."&amp;$B$82&amp;$AS$82&amp;"P"&amp;$A125))</f>
        <v>0</v>
      </c>
      <c r="DG125" s="86">
        <f t="shared" si="495"/>
        <v>-130.75</v>
      </c>
      <c r="DH125" s="3">
        <f t="shared" si="464"/>
        <v>0</v>
      </c>
      <c r="DI125" s="3">
        <f t="shared" si="465"/>
        <v>0</v>
      </c>
      <c r="DJ125" s="3">
        <f t="shared" si="466"/>
        <v>0</v>
      </c>
      <c r="DK125" s="3">
        <f t="shared" si="467"/>
        <v>0</v>
      </c>
      <c r="DL125" s="3">
        <f t="shared" si="468"/>
        <v>0</v>
      </c>
      <c r="DM125" s="3">
        <f t="shared" si="469"/>
        <v>0</v>
      </c>
      <c r="DN125" s="64" t="str">
        <f t="shared" si="470"/>
        <v>UNKNOWN</v>
      </c>
      <c r="DO125" s="64" t="str">
        <f t="shared" si="471"/>
        <v>UNKNOWN</v>
      </c>
      <c r="DP125" s="3">
        <f t="shared" si="472"/>
        <v>0</v>
      </c>
      <c r="DQ125" s="3">
        <f t="shared" si="473"/>
        <v>0</v>
      </c>
      <c r="DR125" s="3">
        <f t="shared" ca="1" si="474"/>
        <v>0</v>
      </c>
      <c r="DS125" s="3">
        <f t="shared" si="475"/>
        <v>0</v>
      </c>
      <c r="DT125" s="3">
        <f t="shared" si="496"/>
        <v>0</v>
      </c>
      <c r="DU125" s="3">
        <f t="shared" si="497"/>
        <v>0</v>
      </c>
      <c r="DV125" s="3">
        <f t="shared" si="498"/>
        <v>147</v>
      </c>
      <c r="DW125" s="3">
        <f t="shared" si="499"/>
        <v>-1823</v>
      </c>
      <c r="DX125" s="3">
        <f t="shared" ca="1" si="506"/>
        <v>1.7061783342265976E-3</v>
      </c>
      <c r="DY125" s="3">
        <f t="shared" ca="1" si="476"/>
        <v>-1.2867924306482039E-3</v>
      </c>
      <c r="DZ125" s="3">
        <f t="shared" ca="1" si="500"/>
        <v>1.7278078963447504E-3</v>
      </c>
      <c r="EA125" s="3">
        <f t="shared" ca="1" si="501"/>
        <v>-1.6924640543785399E-3</v>
      </c>
      <c r="EB125" s="3">
        <f t="shared" ca="1" si="477"/>
        <v>1.7666855493341446E-3</v>
      </c>
      <c r="EC125" s="3">
        <f t="shared" ca="1" si="478"/>
        <v>-1.7497047815491205E-3</v>
      </c>
      <c r="EE125" s="59">
        <f t="shared" si="479"/>
        <v>1.4683999999999999</v>
      </c>
      <c r="EF125" s="59">
        <f t="shared" si="480"/>
        <v>1.1248</v>
      </c>
      <c r="EG125" s="59">
        <f t="shared" si="481"/>
        <v>0.26529999999999998</v>
      </c>
      <c r="EH125" s="59">
        <f t="shared" si="482"/>
        <v>0.28270000000000001</v>
      </c>
      <c r="EI125" s="59">
        <f t="shared" si="483"/>
        <v>0.2361</v>
      </c>
      <c r="EJ125" s="59">
        <f t="shared" si="484"/>
        <v>0.25190000000000001</v>
      </c>
      <c r="EL125" s="3" t="str">
        <f>RTD("tos.rtd",,EL$83,"."&amp;$B$82&amp;$AS$82&amp;"C"&amp;$A125)</f>
        <v>146.84%</v>
      </c>
      <c r="EM125" s="3" t="str">
        <f>RTD("tos.rtd",,EM$83,"."&amp;$B$82&amp;$AS$82&amp;"P"&amp;$A125)</f>
        <v>112.48%</v>
      </c>
      <c r="EN125" s="3" t="str">
        <f>RTD("tos.rtd",,EN$83,"."&amp;$C$82&amp;$AU$82&amp;"C"&amp;$A125)</f>
        <v>26.53%</v>
      </c>
      <c r="EO125" s="3" t="str">
        <f>RTD("tos.rtd",,EO$83,"."&amp;$C$82&amp;$AU$82&amp;"P"&amp;$A125)</f>
        <v>28.27%</v>
      </c>
      <c r="EP125" s="3" t="str">
        <f>RTD("tos.rtd",,EP$83,"."&amp;$D$82&amp;$AW$82&amp;"C"&amp;$A125)</f>
        <v>23.61%</v>
      </c>
      <c r="EQ125" s="3" t="str">
        <f>RTD("tos.rtd",,EQ$83,"."&amp;$D$82&amp;$AW$82&amp;"P"&amp;$A125)</f>
        <v>25.19%</v>
      </c>
      <c r="ES125" s="63" t="str">
        <f t="shared" si="485"/>
        <v>5470,-1676.00</v>
      </c>
      <c r="ET125" s="64" t="str">
        <f t="shared" ca="1" si="486"/>
        <v>5470,-2139.27</v>
      </c>
      <c r="EU125" s="67">
        <v>561.76</v>
      </c>
      <c r="EV125" s="67" t="s">
        <v>1019</v>
      </c>
      <c r="EW125" s="67">
        <v>483.08</v>
      </c>
      <c r="EX125" s="67" t="s">
        <v>1020</v>
      </c>
      <c r="EY125" s="67">
        <v>5631</v>
      </c>
      <c r="EZ125" s="67" t="s">
        <v>1021</v>
      </c>
      <c r="FA125" s="67">
        <v>19841.25</v>
      </c>
      <c r="FB125" s="67" t="s">
        <v>1022</v>
      </c>
      <c r="FC125" s="67" t="s">
        <v>1023</v>
      </c>
      <c r="FD125" s="67" t="s">
        <v>1024</v>
      </c>
      <c r="FE125" s="68" t="s">
        <v>1025</v>
      </c>
      <c r="FF125" s="68" t="s">
        <v>1026</v>
      </c>
    </row>
    <row r="126" spans="1:162" s="63" customFormat="1" ht="12" customHeight="1" thickBot="1" x14ac:dyDescent="0.25">
      <c r="A126" s="2">
        <f t="shared" si="502"/>
        <v>5460</v>
      </c>
      <c r="B126" s="3">
        <f t="shared" si="447"/>
        <v>1560</v>
      </c>
      <c r="C126" s="3">
        <f t="shared" si="448"/>
        <v>1248</v>
      </c>
      <c r="D126" s="3">
        <f t="shared" si="449"/>
        <v>751</v>
      </c>
      <c r="E126" s="3">
        <f t="shared" si="513"/>
        <v>3559</v>
      </c>
      <c r="F126" s="4">
        <f t="shared" si="516"/>
        <v>5483.3968664910954</v>
      </c>
      <c r="G126" s="4">
        <f t="shared" si="514"/>
        <v>544.75704146766054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20"/>
      <c r="AM126" s="20">
        <v>1</v>
      </c>
      <c r="AN126" s="20">
        <v>0</v>
      </c>
      <c r="AO126" s="20">
        <v>5460</v>
      </c>
      <c r="AP126" s="20">
        <v>65</v>
      </c>
      <c r="AQ126" s="20">
        <v>-2044</v>
      </c>
      <c r="AR126" s="20"/>
      <c r="AS126" s="54">
        <f>IF(RTD("tos.rtd",,AS$83,"."&amp;$B$82&amp;$AS$82&amp;"C"&amp;$A126)="N/A",0,RTD("tos.rtd",,AS$83,"."&amp;$B$82&amp;$AS$82&amp;"C"&amp;$A126))</f>
        <v>79</v>
      </c>
      <c r="AT126" s="3">
        <f>-IF(RTD("tos.rtd",,AT$83,"."&amp;$B$82&amp;$AS$82&amp;"P"&amp;$A126)="N/A",0,RTD("tos.rtd",,AT$83,"."&amp;$B$82&amp;$AS$82&amp;"P"&amp;$A126))</f>
        <v>-1481</v>
      </c>
      <c r="AU126" s="54">
        <f>IF(RTD("tos.rtd",,AU$83,"."&amp;$C$82&amp;$AU$82&amp;"C"&amp;$A126)="N/A",0,RTD("tos.rtd",,AU$83,"."&amp;$C$82&amp;$AU$82&amp;"C"&amp;$A126))</f>
        <v>308</v>
      </c>
      <c r="AV126" s="3">
        <f>-IF(RTD("tos.rtd",,AV$83,"."&amp;$C$82&amp;$AU$82&amp;"P"&amp;$A126)="N/A",0,RTD("tos.rtd",,AV$83,"."&amp;$C$82&amp;$AU$82&amp;"P"&amp;$A126))</f>
        <v>-940</v>
      </c>
      <c r="AW126" s="54">
        <f>IF(RTD("tos.rtd",,AW$83,"."&amp;$D$82&amp;$AW$82&amp;"C"&amp;$A126)="N/A",0,RTD("tos.rtd",,AW$83,"."&amp;$D$82&amp;$AW$82&amp;"C"&amp;$A126))</f>
        <v>460</v>
      </c>
      <c r="AX126" s="3">
        <f>-IF(RTD("tos.rtd",,AX$83,"."&amp;$D$82&amp;$AW$82&amp;"P"&amp;$A126)="N/A",0,RTD("tos.rtd",,AX$83,"."&amp;$D$82&amp;$AW$82&amp;"P"&amp;$A126))</f>
        <v>-291</v>
      </c>
      <c r="AY126" s="79">
        <f t="shared" si="515"/>
        <v>-1865</v>
      </c>
      <c r="AZ126" s="8">
        <f t="shared" si="451"/>
        <v>5460</v>
      </c>
      <c r="BA126" s="54">
        <f>IF(RTD("tos.rtd",,BA$83,"."&amp;$B$82&amp;$AS$82&amp;"C"&amp;$A126)="N/A",0,RTD("tos.rtd",,BA$83,"."&amp;$B$82&amp;$AS$82&amp;"C"&amp;$A126))</f>
        <v>65</v>
      </c>
      <c r="BB126" s="3">
        <f>-IF(RTD("tos.rtd",,BB$83,"."&amp;$B$82&amp;$AS$82&amp;"P"&amp;$A126)="N/A",0,RTD("tos.rtd",,BB$83,"."&amp;$B$82&amp;$AS$82&amp;"P"&amp;$A126))</f>
        <v>-2044</v>
      </c>
      <c r="BC126" s="54">
        <f>IF(RTD("tos.rtd",,BC$83,"."&amp;$C$82&amp;$AU$82&amp;"C"&amp;$A126)="N/A",0,RTD("tos.rtd",,BC$83,"."&amp;$C$82&amp;$AU$82&amp;"C"&amp;$A126))</f>
        <v>8</v>
      </c>
      <c r="BD126" s="3">
        <f>-IF(RTD("tos.rtd",,BD$83,"."&amp;$C$82&amp;$AU$82&amp;"P"&amp;$A126)="N/A",0,RTD("tos.rtd",,BD$83,"."&amp;$C$82&amp;$AU$82&amp;"P"&amp;$A126))</f>
        <v>-245</v>
      </c>
      <c r="BE126" s="54">
        <f>IF(RTD("tos.rtd",,BE$83,"."&amp;$D$82&amp;$AW$82&amp;"C"&amp;$A126)="N/A",0,RTD("tos.rtd",,BE$83,"."&amp;$D$82&amp;$AW$82&amp;"C"&amp;$A126))</f>
        <v>1</v>
      </c>
      <c r="BF126" s="3">
        <f>-IF(RTD("tos.rtd",,BF$83,"."&amp;$D$82&amp;$AW$82&amp;"P"&amp;$A126)="N/A",0,RTD("tos.rtd",,BF$83,"."&amp;$D$82&amp;$AW$82&amp;"P"&amp;$A126))</f>
        <v>-60</v>
      </c>
      <c r="BG126" s="3">
        <f ca="1">+Hoja2!Y127</f>
        <v>-2439</v>
      </c>
      <c r="BH126" s="55">
        <f t="shared" ca="1" si="489"/>
        <v>-4714</v>
      </c>
      <c r="BI126" s="32" t="str">
        <f t="shared" ca="1" si="507"/>
        <v/>
      </c>
      <c r="BJ126" s="3">
        <f ca="1">IF($BP$1=1,DX126,IF(RTD("tos.rtd",,BJ$83,"."&amp;$B$82&amp;$AS$82&amp;"C"&amp;$A126)="N/A",0,RTD("tos.rtd",,BJ$83,"."&amp;$B$82&amp;$AS$82&amp;"C"&amp;$A126)))</f>
        <v>1.5705482797130378E-3</v>
      </c>
      <c r="BK126" s="3">
        <f ca="1">IF($BP$1=1,DY126,-IF(RTD("tos.rtd",,BK$83,"."&amp;$B$82&amp;$AS$82&amp;"P"&amp;$A126)="N/A",0,RTD("tos.rtd",,BK$83,"."&amp;$B$82&amp;$AS$82&amp;"P"&amp;$A126)))</f>
        <v>-1.1740613968714967E-3</v>
      </c>
      <c r="BL126" s="3">
        <f ca="1">IF($BP$1=1,DZ126,IF(RTD("tos.rtd",,BL$83,"."&amp;$C$82&amp;$AU$82&amp;"C"&amp;$A126)="N/A",0,RTD("tos.rtd",,BL$83,"."&amp;$C$82&amp;$AU$82&amp;"C"&amp;$A126)))</f>
        <v>1.6308846661996046E-3</v>
      </c>
      <c r="BM126" s="3">
        <f ca="1">IF($BP$1=1,EA126,-IF(RTD("tos.rtd",,BM$83,"."&amp;$C$82&amp;$AU$82&amp;"P"&amp;$A126)="N/A",0,RTD("tos.rtd",,BM$83,"."&amp;$C$82&amp;$AU$82&amp;"P"&amp;$A126)))</f>
        <v>-1.6049419122073319E-3</v>
      </c>
      <c r="BN126" s="3">
        <f ca="1">IF($BP$1=1,EB126,IF(RTD("tos.rtd",,BN$83,"."&amp;$D$82&amp;$AW$82&amp;"C"&amp;$A126)="N/A",0,RTD("tos.rtd",,BN$83,"."&amp;$D$82&amp;$AW$82&amp;"C"&amp;$A126)))</f>
        <v>1.6438061637454363E-3</v>
      </c>
      <c r="BO126" s="3">
        <f ca="1">IF($BP$1=1,EC126,-IF(RTD("tos.rtd",,BO$83,"."&amp;$D$82&amp;$AW$82&amp;"P"&amp;$A126)="N/A",0,RTD("tos.rtd",,BO$83,"."&amp;$D$82&amp;$AW$82&amp;"P"&amp;$A126)))</f>
        <v>-1.64064450139607E-3</v>
      </c>
      <c r="BQ126" s="3">
        <f t="shared" ca="1" si="452"/>
        <v>-374389.47383765975</v>
      </c>
      <c r="BR126" s="3" t="str">
        <f t="shared" ca="1" si="490"/>
        <v/>
      </c>
      <c r="BS126" s="3">
        <f t="shared" ca="1" si="453"/>
        <v>-233329.87086261879</v>
      </c>
      <c r="BT126" s="3" t="str">
        <f t="shared" ca="1" si="490"/>
        <v/>
      </c>
      <c r="BU126" s="3">
        <f t="shared" ca="1" si="454"/>
        <v>64625.201940353421</v>
      </c>
      <c r="BV126" s="3" t="str">
        <f t="shared" ca="1" si="490"/>
        <v>Cruce +</v>
      </c>
      <c r="BX126" s="3">
        <f t="shared" ca="1" si="455"/>
        <v>-532747.2318494051</v>
      </c>
      <c r="BY126" s="3" t="str">
        <f t="shared" ca="1" si="504"/>
        <v/>
      </c>
      <c r="BZ126" s="3">
        <f t="shared" ca="1" si="456"/>
        <v>-88145.327631874839</v>
      </c>
      <c r="CA126" s="3" t="str">
        <f t="shared" ca="1" si="504"/>
        <v/>
      </c>
      <c r="CB126" s="3">
        <f t="shared" ca="1" si="457"/>
        <v>-22443.003347458012</v>
      </c>
      <c r="CC126" s="3" t="str">
        <f t="shared" ca="1" si="504"/>
        <v/>
      </c>
      <c r="CD126" s="3">
        <f>IF(RTD("tos.rtd",,CD$83,"."&amp;$B$82&amp;$AS$82&amp;"C"&amp;$A126)="N/A",0,RTD("tos.rtd",,CD$83,"."&amp;$B$82&amp;$AS$82&amp;"C"&amp;$A126))</f>
        <v>0.99</v>
      </c>
      <c r="CE126" s="3">
        <f>-IF(RTD("tos.rtd",,CE$83,"."&amp;$B$82&amp;$AS$82&amp;"P"&amp;$A126)="N/A",0,RTD("tos.rtd",,CE$83,"."&amp;$B$82&amp;$AS$82&amp;"P"&amp;$A126))</f>
        <v>0</v>
      </c>
      <c r="CF126" s="3">
        <f>IF(RTD("tos.rtd",,CF$83,"."&amp;$C$82&amp;$AU$82&amp;"C"&amp;$A126)="N/A",0,RTD("tos.rtd",,CF$83,"."&amp;$C$82&amp;$AU$82&amp;"C"&amp;$A126))</f>
        <v>0.87</v>
      </c>
      <c r="CG126" s="3">
        <f>-IF(RTD("tos.rtd",,CG$83,"."&amp;$C$82&amp;$AU$82&amp;"P"&amp;$A126)="N/A",0,RTD("tos.rtd",,CG$83,"."&amp;$C$82&amp;$AU$82&amp;"P"&amp;$A126))</f>
        <v>0.15</v>
      </c>
      <c r="CH126" s="3">
        <f>IF(RTD("tos.rtd",,CH$83,"."&amp;$D$82&amp;$AW$82&amp;"C"&amp;$A126)="N/A",0,RTD("tos.rtd",,CH$83,"."&amp;$D$82&amp;$AW$82&amp;"C"&amp;$A126))</f>
        <v>0.77</v>
      </c>
      <c r="CI126" s="3">
        <f>-IF(RTD("tos.rtd",,CI$83,"."&amp;$D$82&amp;$AW$82&amp;"P"&amp;$A126)="N/A",0,RTD("tos.rtd",,CI$83,"."&amp;$D$82&amp;$AW$82&amp;"P"&amp;$A126))</f>
        <v>0.25</v>
      </c>
      <c r="CK126" s="3">
        <f t="shared" si="491"/>
        <v>7820.9999999999991</v>
      </c>
      <c r="CL126" s="3"/>
      <c r="CM126" s="3">
        <f t="shared" si="492"/>
        <v>12695.999999999996</v>
      </c>
      <c r="CN126" s="3"/>
      <c r="CO126" s="3">
        <f t="shared" si="493"/>
        <v>28145</v>
      </c>
      <c r="CP126" s="3">
        <f t="shared" si="458"/>
        <v>48662</v>
      </c>
      <c r="CQ126" s="3">
        <f t="shared" si="459"/>
        <v>-1979</v>
      </c>
      <c r="CR126" s="3"/>
      <c r="CS126" s="3">
        <f t="shared" si="460"/>
        <v>-237</v>
      </c>
      <c r="CT126" s="3"/>
      <c r="CU126" s="3">
        <f t="shared" si="461"/>
        <v>-59</v>
      </c>
      <c r="CV126" s="3"/>
      <c r="CW126" s="3">
        <f t="shared" ca="1" si="462"/>
        <v>-543094.1427599251</v>
      </c>
      <c r="CY126" s="3">
        <f t="shared" ca="1" si="463"/>
        <v>-643335.56282873789</v>
      </c>
      <c r="CZ126" s="70" t="str">
        <f t="shared" ca="1" si="505"/>
        <v/>
      </c>
      <c r="DA126" s="3">
        <f>IF(RTD("tos.rtd",,DA$83,"."&amp;$B$82&amp;$AS$82&amp;"C"&amp;$A126)="N/A",0,RTD("tos.rtd",,DA$83,"."&amp;$B$82&amp;$AS$82&amp;"C"&amp;$A126))</f>
        <v>164.9</v>
      </c>
      <c r="DB126" s="3">
        <f>IF(RTD("tos.rtd",,DB$83,"."&amp;$B$82&amp;$AS$82&amp;"P"&amp;$A126)="N/A",0,RTD("tos.rtd",,DB$83,"."&amp;$B$82&amp;$AS$82&amp;"P"&amp;$A126))</f>
        <v>0.03</v>
      </c>
      <c r="DC126" s="3">
        <f>IF(RTD("tos.rtd",,DC$83,"."&amp;$B$82&amp;$AS$82&amp;"C"&amp;$A126)="N/A",0,RTD("tos.rtd",,DC$83,"."&amp;$B$82&amp;$AS$82&amp;"C"&amp;$A126))</f>
        <v>150.1</v>
      </c>
      <c r="DD126" s="3">
        <f>IF(RTD("tos.rtd",,DD$83,"."&amp;$B$82&amp;$AS$82&amp;"P"&amp;$A126)="N/A",0,RTD("tos.rtd",,DD$83,"."&amp;$B$82&amp;$AS$82&amp;"P"&amp;$A126))</f>
        <v>0.05</v>
      </c>
      <c r="DE126" s="3">
        <f>IF(RTD("tos.rtd",,DE$83,"."&amp;$B$82&amp;$AS$82&amp;"C"&amp;$A126)="N/A",0,RTD("tos.rtd",,DE$83,"."&amp;$B$82&amp;$AS$82&amp;"C"&amp;$A126))</f>
        <v>144.30000000000001</v>
      </c>
      <c r="DF126" s="3">
        <f>IF(RTD("tos.rtd",,DF$83,"."&amp;$B$82&amp;$AS$82&amp;"P"&amp;$A126)="N/A",0,RTD("tos.rtd",,DF$83,"."&amp;$B$82&amp;$AS$82&amp;"P"&amp;$A126))</f>
        <v>0</v>
      </c>
      <c r="DG126" s="86">
        <f t="shared" si="495"/>
        <v>-140.75</v>
      </c>
      <c r="DH126" s="3">
        <f t="shared" si="464"/>
        <v>0</v>
      </c>
      <c r="DI126" s="3">
        <f t="shared" si="465"/>
        <v>0</v>
      </c>
      <c r="DJ126" s="3">
        <f t="shared" si="466"/>
        <v>0</v>
      </c>
      <c r="DK126" s="3">
        <f t="shared" si="467"/>
        <v>0</v>
      </c>
      <c r="DL126" s="3">
        <f t="shared" si="468"/>
        <v>0</v>
      </c>
      <c r="DM126" s="3">
        <f t="shared" si="469"/>
        <v>0</v>
      </c>
      <c r="DN126" s="64" t="str">
        <f t="shared" si="470"/>
        <v>UNKNOWN</v>
      </c>
      <c r="DO126" s="64" t="str">
        <f t="shared" si="471"/>
        <v>UNKNOWN</v>
      </c>
      <c r="DP126" s="3">
        <f t="shared" si="472"/>
        <v>0</v>
      </c>
      <c r="DQ126" s="3">
        <f t="shared" si="473"/>
        <v>0</v>
      </c>
      <c r="DR126" s="3">
        <f t="shared" ca="1" si="474"/>
        <v>0</v>
      </c>
      <c r="DS126" s="3">
        <f t="shared" si="475"/>
        <v>0</v>
      </c>
      <c r="DT126" s="3">
        <f t="shared" si="496"/>
        <v>0</v>
      </c>
      <c r="DU126" s="3">
        <f t="shared" si="497"/>
        <v>0</v>
      </c>
      <c r="DV126" s="3">
        <f t="shared" si="498"/>
        <v>1</v>
      </c>
      <c r="DW126" s="3">
        <f t="shared" si="499"/>
        <v>0</v>
      </c>
      <c r="DX126" s="3">
        <f t="shared" ca="1" si="506"/>
        <v>1.5705482797130378E-3</v>
      </c>
      <c r="DY126" s="3">
        <f t="shared" ca="1" si="476"/>
        <v>-1.1740613968714967E-3</v>
      </c>
      <c r="DZ126" s="3">
        <f t="shared" ca="1" si="500"/>
        <v>1.6308846661996046E-3</v>
      </c>
      <c r="EA126" s="3">
        <f t="shared" ca="1" si="501"/>
        <v>-1.6049419122073319E-3</v>
      </c>
      <c r="EB126" s="3">
        <f t="shared" ca="1" si="477"/>
        <v>1.6438061637454363E-3</v>
      </c>
      <c r="EC126" s="3">
        <f t="shared" ca="1" si="478"/>
        <v>-1.64064450139607E-3</v>
      </c>
      <c r="EE126" s="59">
        <f t="shared" si="479"/>
        <v>1.5622</v>
      </c>
      <c r="EF126" s="59">
        <f t="shared" si="480"/>
        <v>1.2002999999999999</v>
      </c>
      <c r="EG126" s="59">
        <f t="shared" si="481"/>
        <v>0.2656</v>
      </c>
      <c r="EH126" s="59">
        <f t="shared" si="482"/>
        <v>0.28510000000000002</v>
      </c>
      <c r="EI126" s="59">
        <f t="shared" si="483"/>
        <v>0.2379</v>
      </c>
      <c r="EJ126" s="59">
        <f t="shared" si="484"/>
        <v>0.25380000000000003</v>
      </c>
      <c r="EL126" s="3" t="str">
        <f>RTD("tos.rtd",,EL$83,"."&amp;$B$82&amp;$AS$82&amp;"C"&amp;$A126)</f>
        <v>156.22%</v>
      </c>
      <c r="EM126" s="3" t="str">
        <f>RTD("tos.rtd",,EM$83,"."&amp;$B$82&amp;$AS$82&amp;"P"&amp;$A126)</f>
        <v>120.03%</v>
      </c>
      <c r="EN126" s="3" t="str">
        <f>RTD("tos.rtd",,EN$83,"."&amp;$C$82&amp;$AU$82&amp;"C"&amp;$A126)</f>
        <v>26.56%</v>
      </c>
      <c r="EO126" s="3" t="str">
        <f>RTD("tos.rtd",,EO$83,"."&amp;$C$82&amp;$AU$82&amp;"P"&amp;$A126)</f>
        <v>28.51%</v>
      </c>
      <c r="EP126" s="3" t="str">
        <f>RTD("tos.rtd",,EP$83,"."&amp;$D$82&amp;$AW$82&amp;"C"&amp;$A126)</f>
        <v>23.79%</v>
      </c>
      <c r="EQ126" s="3" t="str">
        <f>RTD("tos.rtd",,EQ$83,"."&amp;$D$82&amp;$AW$82&amp;"P"&amp;$A126)</f>
        <v>25.38%</v>
      </c>
      <c r="ES126" s="63" t="str">
        <f t="shared" si="485"/>
        <v>5460,01.00</v>
      </c>
      <c r="ET126" s="64" t="str">
        <f t="shared" ca="1" si="486"/>
        <v>5460,-643.34</v>
      </c>
      <c r="EU126" s="67">
        <v>561.82000000000005</v>
      </c>
      <c r="EV126" s="67" t="s">
        <v>1027</v>
      </c>
      <c r="EW126" s="67">
        <v>483.17</v>
      </c>
      <c r="EX126" s="67" t="s">
        <v>1028</v>
      </c>
      <c r="EY126" s="67">
        <v>5631.5</v>
      </c>
      <c r="EZ126" s="67" t="s">
        <v>1029</v>
      </c>
      <c r="FA126" s="67">
        <v>19844.25</v>
      </c>
      <c r="FB126" s="67" t="s">
        <v>1030</v>
      </c>
      <c r="FC126" s="67" t="s">
        <v>1031</v>
      </c>
      <c r="FD126" s="67" t="s">
        <v>1032</v>
      </c>
      <c r="FE126" s="68" t="s">
        <v>1033</v>
      </c>
      <c r="FF126" s="68" t="s">
        <v>1034</v>
      </c>
    </row>
    <row r="127" spans="1:162" s="63" customFormat="1" ht="12" customHeight="1" thickBot="1" x14ac:dyDescent="0.25">
      <c r="A127" s="2">
        <f t="shared" si="502"/>
        <v>5450</v>
      </c>
      <c r="B127" s="3">
        <f t="shared" si="447"/>
        <v>1261</v>
      </c>
      <c r="C127" s="3">
        <f t="shared" si="448"/>
        <v>4113</v>
      </c>
      <c r="D127" s="3">
        <f t="shared" si="449"/>
        <v>2397</v>
      </c>
      <c r="E127" s="3">
        <f t="shared" si="513"/>
        <v>7771</v>
      </c>
      <c r="F127" s="4">
        <f t="shared" si="516"/>
        <v>5473.354015087265</v>
      </c>
      <c r="G127" s="4">
        <f t="shared" si="514"/>
        <v>543.75931794848896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20"/>
      <c r="AM127" s="20">
        <v>89</v>
      </c>
      <c r="AN127" s="20">
        <v>2003</v>
      </c>
      <c r="AO127" s="20">
        <v>5450</v>
      </c>
      <c r="AP127" s="20">
        <v>191</v>
      </c>
      <c r="AQ127" s="20">
        <v>-6145</v>
      </c>
      <c r="AR127" s="20"/>
      <c r="AS127" s="54">
        <f>IF(RTD("tos.rtd",,AS$83,"."&amp;$B$82&amp;$AS$82&amp;"C"&amp;$A127)="N/A",0,RTD("tos.rtd",,AS$83,"."&amp;$B$82&amp;$AS$82&amp;"C"&amp;$A127))</f>
        <v>435</v>
      </c>
      <c r="AT127" s="3">
        <f>-IF(RTD("tos.rtd",,AT$83,"."&amp;$B$82&amp;$AS$82&amp;"P"&amp;$A127)="N/A",0,RTD("tos.rtd",,AT$83,"."&amp;$B$82&amp;$AS$82&amp;"P"&amp;$A127))</f>
        <v>-826</v>
      </c>
      <c r="AU127" s="54">
        <f>IF(RTD("tos.rtd",,AU$83,"."&amp;$C$82&amp;$AU$82&amp;"C"&amp;$A127)="N/A",0,RTD("tos.rtd",,AU$83,"."&amp;$C$82&amp;$AU$82&amp;"C"&amp;$A127))</f>
        <v>1019</v>
      </c>
      <c r="AV127" s="3">
        <f>-IF(RTD("tos.rtd",,AV$83,"."&amp;$C$82&amp;$AU$82&amp;"P"&amp;$A127)="N/A",0,RTD("tos.rtd",,AV$83,"."&amp;$C$82&amp;$AU$82&amp;"P"&amp;$A127))</f>
        <v>-3094</v>
      </c>
      <c r="AW127" s="54">
        <f>IF(RTD("tos.rtd",,AW$83,"."&amp;$D$82&amp;$AW$82&amp;"C"&amp;$A127)="N/A",0,RTD("tos.rtd",,AW$83,"."&amp;$D$82&amp;$AW$82&amp;"C"&amp;$A127))</f>
        <v>742</v>
      </c>
      <c r="AX127" s="3">
        <f>-IF(RTD("tos.rtd",,AX$83,"."&amp;$D$82&amp;$AW$82&amp;"P"&amp;$A127)="N/A",0,RTD("tos.rtd",,AX$83,"."&amp;$D$82&amp;$AW$82&amp;"P"&amp;$A127))</f>
        <v>-1655</v>
      </c>
      <c r="AY127" s="79">
        <f t="shared" si="515"/>
        <v>-3379</v>
      </c>
      <c r="AZ127" s="8">
        <f t="shared" si="451"/>
        <v>5450</v>
      </c>
      <c r="BA127" s="54">
        <f>IF(RTD("tos.rtd",,BA$83,"."&amp;$B$82&amp;$AS$82&amp;"C"&amp;$A127)="N/A",0,RTD("tos.rtd",,BA$83,"."&amp;$B$82&amp;$AS$82&amp;"C"&amp;$A127))</f>
        <v>191</v>
      </c>
      <c r="BB127" s="3">
        <f>-IF(RTD("tos.rtd",,BB$83,"."&amp;$B$82&amp;$AS$82&amp;"P"&amp;$A127)="N/A",0,RTD("tos.rtd",,BB$83,"."&amp;$B$82&amp;$AS$82&amp;"P"&amp;$A127))</f>
        <v>-6145</v>
      </c>
      <c r="BC127" s="54">
        <f>IF(RTD("tos.rtd",,BC$83,"."&amp;$C$82&amp;$AU$82&amp;"C"&amp;$A127)="N/A",0,RTD("tos.rtd",,BC$83,"."&amp;$C$82&amp;$AU$82&amp;"C"&amp;$A127))</f>
        <v>46</v>
      </c>
      <c r="BD127" s="3">
        <f>-IF(RTD("tos.rtd",,BD$83,"."&amp;$C$82&amp;$AU$82&amp;"P"&amp;$A127)="N/A",0,RTD("tos.rtd",,BD$83,"."&amp;$C$82&amp;$AU$82&amp;"P"&amp;$A127))</f>
        <v>-936</v>
      </c>
      <c r="BE127" s="54">
        <f>IF(RTD("tos.rtd",,BE$83,"."&amp;$D$82&amp;$AW$82&amp;"C"&amp;$A127)="N/A",0,RTD("tos.rtd",,BE$83,"."&amp;$D$82&amp;$AW$82&amp;"C"&amp;$A127))</f>
        <v>45</v>
      </c>
      <c r="BF127" s="3">
        <f>-IF(RTD("tos.rtd",,BF$83,"."&amp;$D$82&amp;$AW$82&amp;"P"&amp;$A127)="N/A",0,RTD("tos.rtd",,BF$83,"."&amp;$D$82&amp;$AW$82&amp;"P"&amp;$A127))</f>
        <v>-357</v>
      </c>
      <c r="BG127" s="3">
        <f ca="1">+Hoja2!Y128</f>
        <v>-8497</v>
      </c>
      <c r="BH127" s="55">
        <f t="shared" ca="1" si="489"/>
        <v>-15653</v>
      </c>
      <c r="BI127" s="32" t="str">
        <f t="shared" ca="1" si="507"/>
        <v/>
      </c>
      <c r="BJ127" s="3">
        <f ca="1">IF($BP$1=1,DX127,IF(RTD("tos.rtd",,BJ$83,"."&amp;$B$82&amp;$AS$82&amp;"C"&amp;$A127)="N/A",0,RTD("tos.rtd",,BJ$83,"."&amp;$B$82&amp;$AS$82&amp;"C"&amp;$A127)))</f>
        <v>1.5571088761349692E-3</v>
      </c>
      <c r="BK127" s="3">
        <f ca="1">IF($BP$1=1,DY127,-IF(RTD("tos.rtd",,BK$83,"."&amp;$B$82&amp;$AS$82&amp;"P"&amp;$A127)="N/A",0,RTD("tos.rtd",,BK$83,"."&amp;$B$82&amp;$AS$82&amp;"P"&amp;$A127)))</f>
        <v>-1.077716471566489E-3</v>
      </c>
      <c r="BL127" s="3">
        <f ca="1">IF($BP$1=1,DZ127,IF(RTD("tos.rtd",,BL$83,"."&amp;$C$82&amp;$AU$82&amp;"C"&amp;$A127)="N/A",0,RTD("tos.rtd",,BL$83,"."&amp;$C$82&amp;$AU$82&amp;"C"&amp;$A127)))</f>
        <v>1.5333042388565314E-3</v>
      </c>
      <c r="BM127" s="3">
        <f ca="1">IF($BP$1=1,EA127,-IF(RTD("tos.rtd",,BM$83,"."&amp;$C$82&amp;$AU$82&amp;"P"&amp;$A127)="N/A",0,RTD("tos.rtd",,BM$83,"."&amp;$C$82&amp;$AU$82&amp;"P"&amp;$A127)))</f>
        <v>-1.5190162625194662E-3</v>
      </c>
      <c r="BN127" s="3">
        <f ca="1">IF($BP$1=1,EB127,IF(RTD("tos.rtd",,BN$83,"."&amp;$D$82&amp;$AW$82&amp;"C"&amp;$A127)="N/A",0,RTD("tos.rtd",,BN$83,"."&amp;$D$82&amp;$AW$82&amp;"C"&amp;$A127)))</f>
        <v>1.5223084804741706E-3</v>
      </c>
      <c r="BO127" s="3">
        <f ca="1">IF($BP$1=1,EC127,-IF(RTD("tos.rtd",,BO$83,"."&amp;$D$82&amp;$AW$82&amp;"P"&amp;$A127)="N/A",0,RTD("tos.rtd",,BO$83,"."&amp;$D$82&amp;$AW$82&amp;"P"&amp;$A127)))</f>
        <v>-1.5340381236617399E-3</v>
      </c>
      <c r="BQ127" s="3">
        <f t="shared" ca="1" si="452"/>
        <v>-49352.057388294634</v>
      </c>
      <c r="BR127" s="3" t="str">
        <f t="shared" ca="1" si="490"/>
        <v/>
      </c>
      <c r="BS127" s="3">
        <f t="shared" ca="1" si="453"/>
        <v>-727442.13969331817</v>
      </c>
      <c r="BT127" s="3" t="str">
        <f t="shared" ca="1" si="490"/>
        <v/>
      </c>
      <c r="BU127" s="3">
        <f t="shared" ca="1" si="454"/>
        <v>-326757.83624693251</v>
      </c>
      <c r="BV127" s="3" t="str">
        <f t="shared" ca="1" si="490"/>
        <v>Cruce -</v>
      </c>
      <c r="BX127" s="3">
        <f t="shared" ca="1" si="455"/>
        <v>-1466561.1331371623</v>
      </c>
      <c r="BY127" s="3" t="str">
        <f t="shared" ca="1" si="504"/>
        <v/>
      </c>
      <c r="BZ127" s="3">
        <f t="shared" ca="1" si="456"/>
        <v>-313306.8601438271</v>
      </c>
      <c r="CA127" s="3" t="str">
        <f t="shared" ca="1" si="504"/>
        <v/>
      </c>
      <c r="CB127" s="3">
        <f t="shared" ca="1" si="457"/>
        <v>-111095.91604074514</v>
      </c>
      <c r="CC127" s="3" t="str">
        <f t="shared" ca="1" si="504"/>
        <v/>
      </c>
      <c r="CD127" s="3">
        <f>IF(RTD("tos.rtd",,CD$83,"."&amp;$B$82&amp;$AS$82&amp;"C"&amp;$A127)="N/A",0,RTD("tos.rtd",,CD$83,"."&amp;$B$82&amp;$AS$82&amp;"C"&amp;$A127))</f>
        <v>0.95</v>
      </c>
      <c r="CE127" s="3">
        <f>-IF(RTD("tos.rtd",,CE$83,"."&amp;$B$82&amp;$AS$82&amp;"P"&amp;$A127)="N/A",0,RTD("tos.rtd",,CE$83,"."&amp;$B$82&amp;$AS$82&amp;"P"&amp;$A127))</f>
        <v>0</v>
      </c>
      <c r="CF127" s="3">
        <f>IF(RTD("tos.rtd",,CF$83,"."&amp;$C$82&amp;$AU$82&amp;"C"&amp;$A127)="N/A",0,RTD("tos.rtd",,CF$83,"."&amp;$C$82&amp;$AU$82&amp;"C"&amp;$A127))</f>
        <v>0.89</v>
      </c>
      <c r="CG127" s="3">
        <f>-IF(RTD("tos.rtd",,CG$83,"."&amp;$C$82&amp;$AU$82&amp;"P"&amp;$A127)="N/A",0,RTD("tos.rtd",,CG$83,"."&amp;$C$82&amp;$AU$82&amp;"P"&amp;$A127))</f>
        <v>0.13</v>
      </c>
      <c r="CH127" s="3">
        <f>IF(RTD("tos.rtd",,CH$83,"."&amp;$D$82&amp;$AW$82&amp;"C"&amp;$A127)="N/A",0,RTD("tos.rtd",,CH$83,"."&amp;$D$82&amp;$AW$82&amp;"C"&amp;$A127))</f>
        <v>0.78</v>
      </c>
      <c r="CI127" s="3">
        <f>-IF(RTD("tos.rtd",,CI$83,"."&amp;$D$82&amp;$AW$82&amp;"P"&amp;$A127)="N/A",0,RTD("tos.rtd",,CI$83,"."&amp;$D$82&amp;$AW$82&amp;"P"&amp;$A127))</f>
        <v>0.24</v>
      </c>
      <c r="CK127" s="3">
        <f t="shared" si="491"/>
        <v>41325</v>
      </c>
      <c r="CL127" s="3"/>
      <c r="CM127" s="3">
        <f t="shared" si="492"/>
        <v>50469</v>
      </c>
      <c r="CN127" s="3"/>
      <c r="CO127" s="3">
        <f t="shared" si="493"/>
        <v>18156</v>
      </c>
      <c r="CP127" s="3">
        <f t="shared" si="458"/>
        <v>109950</v>
      </c>
      <c r="CQ127" s="3">
        <f t="shared" si="459"/>
        <v>-5954</v>
      </c>
      <c r="CR127" s="3"/>
      <c r="CS127" s="3">
        <f t="shared" si="460"/>
        <v>-890</v>
      </c>
      <c r="CT127" s="3"/>
      <c r="CU127" s="3">
        <f t="shared" si="461"/>
        <v>-312</v>
      </c>
      <c r="CV127" s="3"/>
      <c r="CW127" s="3">
        <f t="shared" ca="1" si="462"/>
        <v>-1103552.0333285453</v>
      </c>
      <c r="CY127" s="3">
        <f t="shared" ca="1" si="463"/>
        <v>-1890963.9093217344</v>
      </c>
      <c r="CZ127" s="70" t="str">
        <f t="shared" ca="1" si="505"/>
        <v/>
      </c>
      <c r="DA127" s="3">
        <f>IF(RTD("tos.rtd",,DA$83,"."&amp;$B$82&amp;$AS$82&amp;"C"&amp;$A127)="N/A",0,RTD("tos.rtd",,DA$83,"."&amp;$B$82&amp;$AS$82&amp;"C"&amp;$A127))</f>
        <v>176.47</v>
      </c>
      <c r="DB127" s="3">
        <f>IF(RTD("tos.rtd",,DB$83,"."&amp;$B$82&amp;$AS$82&amp;"P"&amp;$A127)="N/A",0,RTD("tos.rtd",,DB$83,"."&amp;$B$82&amp;$AS$82&amp;"P"&amp;$A127))</f>
        <v>0.05</v>
      </c>
      <c r="DC127" s="3">
        <f>IF(RTD("tos.rtd",,DC$83,"."&amp;$B$82&amp;$AS$82&amp;"C"&amp;$A127)="N/A",0,RTD("tos.rtd",,DC$83,"."&amp;$B$82&amp;$AS$82&amp;"C"&amp;$A127))</f>
        <v>172.7</v>
      </c>
      <c r="DD127" s="3">
        <f>IF(RTD("tos.rtd",,DD$83,"."&amp;$B$82&amp;$AS$82&amp;"P"&amp;$A127)="N/A",0,RTD("tos.rtd",,DD$83,"."&amp;$B$82&amp;$AS$82&amp;"P"&amp;$A127))</f>
        <v>0.05</v>
      </c>
      <c r="DE127" s="3">
        <f>IF(RTD("tos.rtd",,DE$83,"."&amp;$B$82&amp;$AS$82&amp;"C"&amp;$A127)="N/A",0,RTD("tos.rtd",,DE$83,"."&amp;$B$82&amp;$AS$82&amp;"C"&amp;$A127))</f>
        <v>144.69999999999999</v>
      </c>
      <c r="DF127" s="3">
        <f>IF(RTD("tos.rtd",,DF$83,"."&amp;$B$82&amp;$AS$82&amp;"P"&amp;$A127)="N/A",0,RTD("tos.rtd",,DF$83,"."&amp;$B$82&amp;$AS$82&amp;"P"&amp;$A127))</f>
        <v>0</v>
      </c>
      <c r="DG127" s="86">
        <f t="shared" si="495"/>
        <v>-150.75</v>
      </c>
      <c r="DH127" s="3">
        <f t="shared" si="464"/>
        <v>0</v>
      </c>
      <c r="DI127" s="3">
        <f t="shared" si="465"/>
        <v>0</v>
      </c>
      <c r="DJ127" s="3">
        <f t="shared" si="466"/>
        <v>0</v>
      </c>
      <c r="DK127" s="3">
        <f t="shared" si="467"/>
        <v>0</v>
      </c>
      <c r="DL127" s="3">
        <f t="shared" si="468"/>
        <v>0</v>
      </c>
      <c r="DM127" s="3">
        <f t="shared" si="469"/>
        <v>0</v>
      </c>
      <c r="DN127" s="64" t="str">
        <f t="shared" si="470"/>
        <v>UNKNOWN</v>
      </c>
      <c r="DO127" s="64" t="str">
        <f t="shared" si="471"/>
        <v>UNKNOWN</v>
      </c>
      <c r="DP127" s="3">
        <f t="shared" si="472"/>
        <v>0</v>
      </c>
      <c r="DQ127" s="3">
        <f t="shared" si="473"/>
        <v>0</v>
      </c>
      <c r="DR127" s="3">
        <f t="shared" ca="1" si="474"/>
        <v>0</v>
      </c>
      <c r="DS127" s="3">
        <f t="shared" si="475"/>
        <v>0</v>
      </c>
      <c r="DT127" s="3">
        <f t="shared" si="496"/>
        <v>0</v>
      </c>
      <c r="DU127" s="3">
        <f t="shared" si="497"/>
        <v>0</v>
      </c>
      <c r="DV127" s="3">
        <f t="shared" si="498"/>
        <v>89</v>
      </c>
      <c r="DW127" s="3">
        <f t="shared" si="499"/>
        <v>2003</v>
      </c>
      <c r="DX127" s="3">
        <f t="shared" ca="1" si="506"/>
        <v>1.5571088761349692E-3</v>
      </c>
      <c r="DY127" s="3">
        <f t="shared" ca="1" si="476"/>
        <v>-1.077716471566489E-3</v>
      </c>
      <c r="DZ127" s="3">
        <f t="shared" ca="1" si="500"/>
        <v>1.5333042388565314E-3</v>
      </c>
      <c r="EA127" s="3">
        <f t="shared" ca="1" si="501"/>
        <v>-1.5190162625194662E-3</v>
      </c>
      <c r="EB127" s="3">
        <f t="shared" ca="1" si="477"/>
        <v>1.5223084804741706E-3</v>
      </c>
      <c r="EC127" s="3">
        <f t="shared" ca="1" si="478"/>
        <v>-1.5340381236617399E-3</v>
      </c>
      <c r="EE127" s="59">
        <f t="shared" si="479"/>
        <v>2.2330999999999999</v>
      </c>
      <c r="EF127" s="59">
        <f t="shared" si="480"/>
        <v>1.2755000000000001</v>
      </c>
      <c r="EG127" s="59">
        <f t="shared" si="481"/>
        <v>0.26579999999999998</v>
      </c>
      <c r="EH127" s="59">
        <f t="shared" si="482"/>
        <v>0.2873</v>
      </c>
      <c r="EI127" s="59">
        <f t="shared" si="483"/>
        <v>0.23769999999999999</v>
      </c>
      <c r="EJ127" s="59">
        <f t="shared" si="484"/>
        <v>0.25569999999999998</v>
      </c>
      <c r="EL127" s="3" t="str">
        <f>RTD("tos.rtd",,EL$83,"."&amp;$B$82&amp;$AS$82&amp;"C"&amp;$A127)</f>
        <v>223.31%</v>
      </c>
      <c r="EM127" s="3" t="str">
        <f>RTD("tos.rtd",,EM$83,"."&amp;$B$82&amp;$AS$82&amp;"P"&amp;$A127)</f>
        <v>127.55%</v>
      </c>
      <c r="EN127" s="3" t="str">
        <f>RTD("tos.rtd",,EN$83,"."&amp;$C$82&amp;$AU$82&amp;"C"&amp;$A127)</f>
        <v>26.58%</v>
      </c>
      <c r="EO127" s="3" t="str">
        <f>RTD("tos.rtd",,EO$83,"."&amp;$C$82&amp;$AU$82&amp;"P"&amp;$A127)</f>
        <v>28.73%</v>
      </c>
      <c r="EP127" s="3" t="str">
        <f>RTD("tos.rtd",,EP$83,"."&amp;$D$82&amp;$AW$82&amp;"C"&amp;$A127)</f>
        <v>23.77%</v>
      </c>
      <c r="EQ127" s="3" t="str">
        <f>RTD("tos.rtd",,EQ$83,"."&amp;$D$82&amp;$AW$82&amp;"P"&amp;$A127)</f>
        <v>25.57%</v>
      </c>
      <c r="ES127" s="63" t="str">
        <f t="shared" si="485"/>
        <v>5450,2092.00</v>
      </c>
      <c r="ET127" s="64" t="str">
        <f t="shared" ca="1" si="486"/>
        <v>5450,-1890.96</v>
      </c>
      <c r="EU127" s="67">
        <v>561.82000000000005</v>
      </c>
      <c r="EV127" s="67" t="s">
        <v>1027</v>
      </c>
      <c r="EW127" s="67">
        <v>483.17</v>
      </c>
      <c r="EX127" s="67" t="s">
        <v>1028</v>
      </c>
      <c r="EY127" s="67">
        <v>5631.5</v>
      </c>
      <c r="EZ127" s="67" t="s">
        <v>1029</v>
      </c>
      <c r="FA127" s="67">
        <v>19844.25</v>
      </c>
      <c r="FB127" s="67" t="s">
        <v>1030</v>
      </c>
      <c r="FC127" s="67" t="s">
        <v>1035</v>
      </c>
      <c r="FD127" s="67" t="s">
        <v>1036</v>
      </c>
      <c r="FE127" s="68" t="s">
        <v>1037</v>
      </c>
      <c r="FF127" s="68" t="s">
        <v>1038</v>
      </c>
    </row>
    <row r="128" spans="1:162" s="63" customFormat="1" ht="12" customHeight="1" thickBot="1" x14ac:dyDescent="0.25">
      <c r="A128" s="2">
        <f t="shared" si="502"/>
        <v>5440</v>
      </c>
      <c r="B128" s="3">
        <f t="shared" si="447"/>
        <v>340</v>
      </c>
      <c r="C128" s="3">
        <f t="shared" si="448"/>
        <v>699</v>
      </c>
      <c r="D128" s="3">
        <f t="shared" si="449"/>
        <v>1977</v>
      </c>
      <c r="E128" s="3">
        <f t="shared" si="513"/>
        <v>3016</v>
      </c>
      <c r="F128" s="4">
        <f t="shared" si="516"/>
        <v>5463.3111636834356</v>
      </c>
      <c r="G128" s="4">
        <f t="shared" si="514"/>
        <v>542.76159442931748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20"/>
      <c r="AM128" s="20">
        <v>1</v>
      </c>
      <c r="AN128" s="20">
        <v>537</v>
      </c>
      <c r="AO128" s="20">
        <v>5440</v>
      </c>
      <c r="AP128" s="20">
        <v>7</v>
      </c>
      <c r="AQ128" s="20">
        <v>-3804</v>
      </c>
      <c r="AR128" s="20"/>
      <c r="AS128" s="54">
        <f>IF(RTD("tos.rtd",,AS$83,"."&amp;$B$82&amp;$AS$82&amp;"C"&amp;$A128)="N/A",0,RTD("tos.rtd",,AS$83,"."&amp;$B$82&amp;$AS$82&amp;"C"&amp;$A128))</f>
        <v>33</v>
      </c>
      <c r="AT128" s="3">
        <f>-IF(RTD("tos.rtd",,AT$83,"."&amp;$B$82&amp;$AS$82&amp;"P"&amp;$A128)="N/A",0,RTD("tos.rtd",,AT$83,"."&amp;$B$82&amp;$AS$82&amp;"P"&amp;$A128))</f>
        <v>-307</v>
      </c>
      <c r="AU128" s="54">
        <f>IF(RTD("tos.rtd",,AU$83,"."&amp;$C$82&amp;$AU$82&amp;"C"&amp;$A128)="N/A",0,RTD("tos.rtd",,AU$83,"."&amp;$C$82&amp;$AU$82&amp;"C"&amp;$A128))</f>
        <v>302</v>
      </c>
      <c r="AV128" s="3">
        <f>-IF(RTD("tos.rtd",,AV$83,"."&amp;$C$82&amp;$AU$82&amp;"P"&amp;$A128)="N/A",0,RTD("tos.rtd",,AV$83,"."&amp;$C$82&amp;$AU$82&amp;"P"&amp;$A128))</f>
        <v>-397</v>
      </c>
      <c r="AW128" s="54">
        <f>IF(RTD("tos.rtd",,AW$83,"."&amp;$D$82&amp;$AW$82&amp;"C"&amp;$A128)="N/A",0,RTD("tos.rtd",,AW$83,"."&amp;$D$82&amp;$AW$82&amp;"C"&amp;$A128))</f>
        <v>656</v>
      </c>
      <c r="AX128" s="3">
        <f>-IF(RTD("tos.rtd",,AX$83,"."&amp;$D$82&amp;$AW$82&amp;"P"&amp;$A128)="N/A",0,RTD("tos.rtd",,AX$83,"."&amp;$D$82&amp;$AW$82&amp;"P"&amp;$A128))</f>
        <v>-1321</v>
      </c>
      <c r="AY128" s="79">
        <f t="shared" si="515"/>
        <v>-1034</v>
      </c>
      <c r="AZ128" s="8">
        <f t="shared" si="451"/>
        <v>5440</v>
      </c>
      <c r="BA128" s="54">
        <f>IF(RTD("tos.rtd",,BA$83,"."&amp;$B$82&amp;$AS$82&amp;"C"&amp;$A128)="N/A",0,RTD("tos.rtd",,BA$83,"."&amp;$B$82&amp;$AS$82&amp;"C"&amp;$A128))</f>
        <v>7</v>
      </c>
      <c r="BB128" s="3">
        <f>-IF(RTD("tos.rtd",,BB$83,"."&amp;$B$82&amp;$AS$82&amp;"P"&amp;$A128)="N/A",0,RTD("tos.rtd",,BB$83,"."&amp;$B$82&amp;$AS$82&amp;"P"&amp;$A128))</f>
        <v>-3804</v>
      </c>
      <c r="BC128" s="54">
        <f>IF(RTD("tos.rtd",,BC$83,"."&amp;$C$82&amp;$AU$82&amp;"C"&amp;$A128)="N/A",0,RTD("tos.rtd",,BC$83,"."&amp;$C$82&amp;$AU$82&amp;"C"&amp;$A128))</f>
        <v>14</v>
      </c>
      <c r="BD128" s="3">
        <f>-IF(RTD("tos.rtd",,BD$83,"."&amp;$C$82&amp;$AU$82&amp;"P"&amp;$A128)="N/A",0,RTD("tos.rtd",,BD$83,"."&amp;$C$82&amp;$AU$82&amp;"P"&amp;$A128))</f>
        <v>-221</v>
      </c>
      <c r="BE128" s="54">
        <f>IF(RTD("tos.rtd",,BE$83,"."&amp;$D$82&amp;$AW$82&amp;"C"&amp;$A128)="N/A",0,RTD("tos.rtd",,BE$83,"."&amp;$D$82&amp;$AW$82&amp;"C"&amp;$A128))</f>
        <v>0</v>
      </c>
      <c r="BF128" s="3">
        <f>-IF(RTD("tos.rtd",,BF$83,"."&amp;$D$82&amp;$AW$82&amp;"P"&amp;$A128)="N/A",0,RTD("tos.rtd",,BF$83,"."&amp;$D$82&amp;$AW$82&amp;"P"&amp;$A128))</f>
        <v>-95</v>
      </c>
      <c r="BG128" s="3">
        <f ca="1">+Hoja2!Y129</f>
        <v>-1462</v>
      </c>
      <c r="BH128" s="55">
        <f t="shared" ca="1" si="489"/>
        <v>-5561</v>
      </c>
      <c r="BI128" s="32" t="str">
        <f t="shared" ca="1" si="507"/>
        <v/>
      </c>
      <c r="BJ128" s="3">
        <f ca="1">IF($BP$1=1,DX128,IF(RTD("tos.rtd",,BJ$83,"."&amp;$B$82&amp;$AS$82&amp;"C"&amp;$A128)="N/A",0,RTD("tos.rtd",,BJ$83,"."&amp;$B$82&amp;$AS$82&amp;"C"&amp;$A128)))</f>
        <v>1.3511818198840083E-3</v>
      </c>
      <c r="BK128" s="3">
        <f ca="1">IF($BP$1=1,DY128,-IF(RTD("tos.rtd",,BK$83,"."&amp;$B$82&amp;$AS$82&amp;"P"&amp;$A128)="N/A",0,RTD("tos.rtd",,BK$83,"."&amp;$B$82&amp;$AS$82&amp;"P"&amp;$A128)))</f>
        <v>-9.9778787352807776E-4</v>
      </c>
      <c r="BL128" s="3">
        <f ca="1">IF($BP$1=1,DZ128,IF(RTD("tos.rtd",,BL$83,"."&amp;$C$82&amp;$AU$82&amp;"C"&amp;$A128)="N/A",0,RTD("tos.rtd",,BL$83,"."&amp;$C$82&amp;$AU$82&amp;"C"&amp;$A128)))</f>
        <v>1.4361326774606576E-3</v>
      </c>
      <c r="BM128" s="3">
        <f ca="1">IF($BP$1=1,EA128,-IF(RTD("tos.rtd",,BM$83,"."&amp;$C$82&amp;$AU$82&amp;"P"&amp;$A128)="N/A",0,RTD("tos.rtd",,BM$83,"."&amp;$C$82&amp;$AU$82&amp;"P"&amp;$A128)))</f>
        <v>-1.4347778087371568E-3</v>
      </c>
      <c r="BN128" s="3">
        <f ca="1">IF($BP$1=1,EB128,IF(RTD("tos.rtd",,BN$83,"."&amp;$D$82&amp;$AW$82&amp;"C"&amp;$A128)="N/A",0,RTD("tos.rtd",,BN$83,"."&amp;$D$82&amp;$AW$82&amp;"C"&amp;$A128)))</f>
        <v>1.4051554314087349E-3</v>
      </c>
      <c r="BO128" s="3">
        <f ca="1">IF($BP$1=1,EC128,-IF(RTD("tos.rtd",,BO$83,"."&amp;$D$82&amp;$AW$82&amp;"P"&amp;$A128)="N/A",0,RTD("tos.rtd",,BO$83,"."&amp;$D$82&amp;$AW$82&amp;"P"&amp;$A128)))</f>
        <v>-1.4303967490733945E-3</v>
      </c>
      <c r="BQ128" s="3">
        <f t="shared" ca="1" si="452"/>
        <v>-60685.548348162651</v>
      </c>
      <c r="BR128" s="3" t="str">
        <f t="shared" ca="1" si="490"/>
        <v/>
      </c>
      <c r="BS128" s="3">
        <f t="shared" ca="1" si="453"/>
        <v>-31508.755376704328</v>
      </c>
      <c r="BT128" s="3" t="str">
        <f t="shared" ca="1" si="490"/>
        <v/>
      </c>
      <c r="BU128" s="3">
        <f t="shared" ca="1" si="454"/>
        <v>-224389.11068815418</v>
      </c>
      <c r="BV128" s="3" t="str">
        <f t="shared" ca="1" si="490"/>
        <v/>
      </c>
      <c r="BX128" s="3">
        <f t="shared" ca="1" si="455"/>
        <v>-877857.07798766904</v>
      </c>
      <c r="BY128" s="3" t="str">
        <f t="shared" ca="1" si="504"/>
        <v/>
      </c>
      <c r="BZ128" s="3">
        <f t="shared" ca="1" si="456"/>
        <v>-68858.240226474532</v>
      </c>
      <c r="CA128" s="3" t="str">
        <f t="shared" ca="1" si="504"/>
        <v/>
      </c>
      <c r="CB128" s="3">
        <f t="shared" ca="1" si="457"/>
        <v>-31507.125317583665</v>
      </c>
      <c r="CC128" s="3" t="str">
        <f t="shared" ca="1" si="504"/>
        <v/>
      </c>
      <c r="CD128" s="3">
        <f>IF(RTD("tos.rtd",,CD$83,"."&amp;$B$82&amp;$AS$82&amp;"C"&amp;$A128)="N/A",0,RTD("tos.rtd",,CD$83,"."&amp;$B$82&amp;$AS$82&amp;"C"&amp;$A128))</f>
        <v>0.99</v>
      </c>
      <c r="CE128" s="3">
        <f>-IF(RTD("tos.rtd",,CE$83,"."&amp;$B$82&amp;$AS$82&amp;"P"&amp;$A128)="N/A",0,RTD("tos.rtd",,CE$83,"."&amp;$B$82&amp;$AS$82&amp;"P"&amp;$A128))</f>
        <v>0</v>
      </c>
      <c r="CF128" s="3">
        <f>IF(RTD("tos.rtd",,CF$83,"."&amp;$C$82&amp;$AU$82&amp;"C"&amp;$A128)="N/A",0,RTD("tos.rtd",,CF$83,"."&amp;$C$82&amp;$AU$82&amp;"C"&amp;$A128))</f>
        <v>0.9</v>
      </c>
      <c r="CG128" s="3">
        <f>-IF(RTD("tos.rtd",,CG$83,"."&amp;$C$82&amp;$AU$82&amp;"P"&amp;$A128)="N/A",0,RTD("tos.rtd",,CG$83,"."&amp;$C$82&amp;$AU$82&amp;"P"&amp;$A128))</f>
        <v>0.12</v>
      </c>
      <c r="CH128" s="3">
        <f>IF(RTD("tos.rtd",,CH$83,"."&amp;$D$82&amp;$AW$82&amp;"C"&amp;$A128)="N/A",0,RTD("tos.rtd",,CH$83,"."&amp;$D$82&amp;$AW$82&amp;"C"&amp;$A128))</f>
        <v>0.79</v>
      </c>
      <c r="CI128" s="3">
        <f>-IF(RTD("tos.rtd",,CI$83,"."&amp;$D$82&amp;$AW$82&amp;"P"&amp;$A128)="N/A",0,RTD("tos.rtd",,CI$83,"."&amp;$D$82&amp;$AW$82&amp;"P"&amp;$A128))</f>
        <v>0.22</v>
      </c>
      <c r="CK128" s="3">
        <f t="shared" si="491"/>
        <v>3267</v>
      </c>
      <c r="CL128" s="3"/>
      <c r="CM128" s="3">
        <f t="shared" si="492"/>
        <v>22416</v>
      </c>
      <c r="CN128" s="3"/>
      <c r="CO128" s="3">
        <f t="shared" si="493"/>
        <v>22762</v>
      </c>
      <c r="CP128" s="3">
        <f t="shared" si="458"/>
        <v>48445</v>
      </c>
      <c r="CQ128" s="3">
        <f t="shared" si="459"/>
        <v>-3797</v>
      </c>
      <c r="CR128" s="3"/>
      <c r="CS128" s="3">
        <f t="shared" si="460"/>
        <v>-207</v>
      </c>
      <c r="CT128" s="3"/>
      <c r="CU128" s="3">
        <f t="shared" si="461"/>
        <v>-95</v>
      </c>
      <c r="CV128" s="3"/>
      <c r="CW128" s="3">
        <f t="shared" ca="1" si="462"/>
        <v>-316583.41441302118</v>
      </c>
      <c r="CY128" s="3">
        <f t="shared" ca="1" si="463"/>
        <v>-978222.4435317273</v>
      </c>
      <c r="CZ128" s="70" t="str">
        <f t="shared" ca="1" si="505"/>
        <v/>
      </c>
      <c r="DA128" s="3">
        <f>IF(RTD("tos.rtd",,DA$83,"."&amp;$B$82&amp;$AS$82&amp;"C"&amp;$A128)="N/A",0,RTD("tos.rtd",,DA$83,"."&amp;$B$82&amp;$AS$82&amp;"C"&amp;$A128))</f>
        <v>187.84</v>
      </c>
      <c r="DB128" s="3">
        <f>IF(RTD("tos.rtd",,DB$83,"."&amp;$B$82&amp;$AS$82&amp;"P"&amp;$A128)="N/A",0,RTD("tos.rtd",,DB$83,"."&amp;$B$82&amp;$AS$82&amp;"P"&amp;$A128))</f>
        <v>0.05</v>
      </c>
      <c r="DC128" s="3">
        <f>IF(RTD("tos.rtd",,DC$83,"."&amp;$B$82&amp;$AS$82&amp;"C"&amp;$A128)="N/A",0,RTD("tos.rtd",,DC$83,"."&amp;$B$82&amp;$AS$82&amp;"C"&amp;$A128))</f>
        <v>181.2</v>
      </c>
      <c r="DD128" s="3">
        <f>IF(RTD("tos.rtd",,DD$83,"."&amp;$B$82&amp;$AS$82&amp;"P"&amp;$A128)="N/A",0,RTD("tos.rtd",,DD$83,"."&amp;$B$82&amp;$AS$82&amp;"P"&amp;$A128))</f>
        <v>0.05</v>
      </c>
      <c r="DE128" s="3">
        <f>IF(RTD("tos.rtd",,DE$83,"."&amp;$B$82&amp;$AS$82&amp;"C"&amp;$A128)="N/A",0,RTD("tos.rtd",,DE$83,"."&amp;$B$82&amp;$AS$82&amp;"C"&amp;$A128))</f>
        <v>153.19999999999999</v>
      </c>
      <c r="DF128" s="3">
        <f>IF(RTD("tos.rtd",,DF$83,"."&amp;$B$82&amp;$AS$82&amp;"P"&amp;$A128)="N/A",0,RTD("tos.rtd",,DF$83,"."&amp;$B$82&amp;$AS$82&amp;"P"&amp;$A128))</f>
        <v>0</v>
      </c>
      <c r="DG128" s="86">
        <f t="shared" si="495"/>
        <v>-160.75</v>
      </c>
      <c r="DH128" s="3">
        <f t="shared" si="464"/>
        <v>0</v>
      </c>
      <c r="DI128" s="3">
        <f t="shared" si="465"/>
        <v>0</v>
      </c>
      <c r="DJ128" s="3">
        <f t="shared" si="466"/>
        <v>0</v>
      </c>
      <c r="DK128" s="3">
        <f t="shared" si="467"/>
        <v>0</v>
      </c>
      <c r="DL128" s="3">
        <f t="shared" si="468"/>
        <v>0</v>
      </c>
      <c r="DM128" s="3">
        <f t="shared" si="469"/>
        <v>0</v>
      </c>
      <c r="DN128" s="64" t="str">
        <f t="shared" si="470"/>
        <v>UNKNOWN</v>
      </c>
      <c r="DO128" s="64" t="str">
        <f t="shared" si="471"/>
        <v>UNKNOWN</v>
      </c>
      <c r="DP128" s="3">
        <f t="shared" si="472"/>
        <v>0</v>
      </c>
      <c r="DQ128" s="3">
        <f t="shared" si="473"/>
        <v>0</v>
      </c>
      <c r="DR128" s="3">
        <f t="shared" ca="1" si="474"/>
        <v>0</v>
      </c>
      <c r="DS128" s="3">
        <f t="shared" si="475"/>
        <v>0</v>
      </c>
      <c r="DT128" s="3">
        <f t="shared" si="496"/>
        <v>0</v>
      </c>
      <c r="DU128" s="3">
        <f t="shared" si="497"/>
        <v>0</v>
      </c>
      <c r="DV128" s="3">
        <f t="shared" si="498"/>
        <v>1</v>
      </c>
      <c r="DW128" s="3">
        <f t="shared" si="499"/>
        <v>537</v>
      </c>
      <c r="DX128" s="3">
        <f t="shared" ca="1" si="506"/>
        <v>1.3511818198840083E-3</v>
      </c>
      <c r="DY128" s="3">
        <f t="shared" ca="1" si="476"/>
        <v>-9.9778787352807776E-4</v>
      </c>
      <c r="DZ128" s="3">
        <f t="shared" ca="1" si="500"/>
        <v>1.4361326774606576E-3</v>
      </c>
      <c r="EA128" s="3">
        <f t="shared" ca="1" si="501"/>
        <v>-1.4347778087371568E-3</v>
      </c>
      <c r="EB128" s="3">
        <f t="shared" ca="1" si="477"/>
        <v>1.4051554314087349E-3</v>
      </c>
      <c r="EC128" s="3">
        <f t="shared" ca="1" si="478"/>
        <v>-1.4303967490733945E-3</v>
      </c>
      <c r="EE128" s="59">
        <f t="shared" si="479"/>
        <v>1.7484999999999999</v>
      </c>
      <c r="EF128" s="59">
        <f t="shared" si="480"/>
        <v>1.3529</v>
      </c>
      <c r="EG128" s="59">
        <f t="shared" si="481"/>
        <v>0.2671</v>
      </c>
      <c r="EH128" s="59">
        <f t="shared" si="482"/>
        <v>0.2893</v>
      </c>
      <c r="EI128" s="59">
        <f t="shared" si="483"/>
        <v>0.23910000000000001</v>
      </c>
      <c r="EJ128" s="59">
        <f t="shared" si="484"/>
        <v>0.25750000000000001</v>
      </c>
      <c r="EL128" s="3" t="str">
        <f>RTD("tos.rtd",,EL$83,"."&amp;$B$82&amp;$AS$82&amp;"C"&amp;$A128)</f>
        <v>174.85%</v>
      </c>
      <c r="EM128" s="3" t="str">
        <f>RTD("tos.rtd",,EM$83,"."&amp;$B$82&amp;$AS$82&amp;"P"&amp;$A128)</f>
        <v>135.29%</v>
      </c>
      <c r="EN128" s="3" t="str">
        <f>RTD("tos.rtd",,EN$83,"."&amp;$C$82&amp;$AU$82&amp;"C"&amp;$A128)</f>
        <v>26.71%</v>
      </c>
      <c r="EO128" s="3" t="str">
        <f>RTD("tos.rtd",,EO$83,"."&amp;$C$82&amp;$AU$82&amp;"P"&amp;$A128)</f>
        <v>28.93%</v>
      </c>
      <c r="EP128" s="3" t="str">
        <f>RTD("tos.rtd",,EP$83,"."&amp;$D$82&amp;$AW$82&amp;"C"&amp;$A128)</f>
        <v>23.91%</v>
      </c>
      <c r="EQ128" s="3" t="str">
        <f>RTD("tos.rtd",,EQ$83,"."&amp;$D$82&amp;$AW$82&amp;"P"&amp;$A128)</f>
        <v>25.75%</v>
      </c>
      <c r="ES128" s="63" t="str">
        <f t="shared" si="485"/>
        <v>5440,538.00</v>
      </c>
      <c r="ET128" s="64" t="str">
        <f t="shared" ca="1" si="486"/>
        <v>5440,-978.22</v>
      </c>
      <c r="EU128" s="67">
        <v>561.89</v>
      </c>
      <c r="EV128" s="67" t="s">
        <v>1039</v>
      </c>
      <c r="EW128" s="67">
        <v>483.21</v>
      </c>
      <c r="EX128" s="67" t="s">
        <v>1040</v>
      </c>
      <c r="EY128" s="67">
        <v>5632.25</v>
      </c>
      <c r="EZ128" s="67" t="s">
        <v>1041</v>
      </c>
      <c r="FA128" s="67">
        <v>19846.5</v>
      </c>
      <c r="FB128" s="67" t="s">
        <v>1042</v>
      </c>
      <c r="FC128" s="67" t="s">
        <v>1043</v>
      </c>
      <c r="FD128" s="67" t="s">
        <v>1044</v>
      </c>
      <c r="FE128" s="68" t="s">
        <v>1045</v>
      </c>
      <c r="FF128" s="68" t="s">
        <v>1046</v>
      </c>
    </row>
    <row r="129" spans="1:162" s="63" customFormat="1" ht="12" customHeight="1" thickBot="1" x14ac:dyDescent="0.25">
      <c r="A129" s="2">
        <f t="shared" si="502"/>
        <v>5430</v>
      </c>
      <c r="B129" s="3">
        <f t="shared" si="447"/>
        <v>797</v>
      </c>
      <c r="C129" s="3">
        <f t="shared" si="448"/>
        <v>1498</v>
      </c>
      <c r="D129" s="3">
        <f t="shared" si="449"/>
        <v>379</v>
      </c>
      <c r="E129" s="3">
        <f t="shared" si="513"/>
        <v>2674</v>
      </c>
      <c r="F129" s="11">
        <f t="shared" si="516"/>
        <v>5453.2683122796052</v>
      </c>
      <c r="G129" s="4">
        <f t="shared" si="514"/>
        <v>541.7638709101459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20"/>
      <c r="AM129" s="20">
        <v>-19</v>
      </c>
      <c r="AN129" s="20">
        <v>274</v>
      </c>
      <c r="AO129" s="20">
        <v>5430</v>
      </c>
      <c r="AP129" s="20">
        <v>43</v>
      </c>
      <c r="AQ129" s="20">
        <v>-1254</v>
      </c>
      <c r="AR129" s="20"/>
      <c r="AS129" s="54">
        <f>IF(RTD("tos.rtd",,AS$83,"."&amp;$B$82&amp;$AS$82&amp;"C"&amp;$A129)="N/A",0,RTD("tos.rtd",,AS$83,"."&amp;$B$82&amp;$AS$82&amp;"C"&amp;$A129))</f>
        <v>67</v>
      </c>
      <c r="AT129" s="3">
        <f>-IF(RTD("tos.rtd",,AT$83,"."&amp;$B$82&amp;$AS$82&amp;"P"&amp;$A129)="N/A",0,RTD("tos.rtd",,AT$83,"."&amp;$B$82&amp;$AS$82&amp;"P"&amp;$A129))</f>
        <v>-730</v>
      </c>
      <c r="AU129" s="54">
        <f>IF(RTD("tos.rtd",,AU$83,"."&amp;$C$82&amp;$AU$82&amp;"C"&amp;$A129)="N/A",0,RTD("tos.rtd",,AU$83,"."&amp;$C$82&amp;$AU$82&amp;"C"&amp;$A129))</f>
        <v>1118</v>
      </c>
      <c r="AV129" s="3">
        <f>-IF(RTD("tos.rtd",,AV$83,"."&amp;$C$82&amp;$AU$82&amp;"P"&amp;$A129)="N/A",0,RTD("tos.rtd",,AV$83,"."&amp;$C$82&amp;$AU$82&amp;"P"&amp;$A129))</f>
        <v>-380</v>
      </c>
      <c r="AW129" s="54">
        <f>IF(RTD("tos.rtd",,AW$83,"."&amp;$D$82&amp;$AW$82&amp;"C"&amp;$A129)="N/A",0,RTD("tos.rtd",,AW$83,"."&amp;$D$82&amp;$AW$82&amp;"C"&amp;$A129))</f>
        <v>116</v>
      </c>
      <c r="AX129" s="3">
        <f>-IF(RTD("tos.rtd",,AX$83,"."&amp;$D$82&amp;$AW$82&amp;"P"&amp;$A129)="N/A",0,RTD("tos.rtd",,AX$83,"."&amp;$D$82&amp;$AW$82&amp;"P"&amp;$A129))</f>
        <v>-263</v>
      </c>
      <c r="AY129" s="79">
        <f t="shared" si="515"/>
        <v>-72</v>
      </c>
      <c r="AZ129" s="8">
        <f t="shared" si="451"/>
        <v>5430</v>
      </c>
      <c r="BA129" s="54">
        <f>IF(RTD("tos.rtd",,BA$83,"."&amp;$B$82&amp;$AS$82&amp;"C"&amp;$A129)="N/A",0,RTD("tos.rtd",,BA$83,"."&amp;$B$82&amp;$AS$82&amp;"C"&amp;$A129))</f>
        <v>43</v>
      </c>
      <c r="BB129" s="3">
        <f>-IF(RTD("tos.rtd",,BB$83,"."&amp;$B$82&amp;$AS$82&amp;"P"&amp;$A129)="N/A",0,RTD("tos.rtd",,BB$83,"."&amp;$B$82&amp;$AS$82&amp;"P"&amp;$A129))</f>
        <v>-1254</v>
      </c>
      <c r="BC129" s="54">
        <f>IF(RTD("tos.rtd",,BC$83,"."&amp;$C$82&amp;$AU$82&amp;"C"&amp;$A129)="N/A",0,RTD("tos.rtd",,BC$83,"."&amp;$C$82&amp;$AU$82&amp;"C"&amp;$A129))</f>
        <v>1</v>
      </c>
      <c r="BD129" s="3">
        <f>-IF(RTD("tos.rtd",,BD$83,"."&amp;$C$82&amp;$AU$82&amp;"P"&amp;$A129)="N/A",0,RTD("tos.rtd",,BD$83,"."&amp;$C$82&amp;$AU$82&amp;"P"&amp;$A129))</f>
        <v>-214</v>
      </c>
      <c r="BE129" s="54">
        <f>IF(RTD("tos.rtd",,BE$83,"."&amp;$D$82&amp;$AW$82&amp;"C"&amp;$A129)="N/A",0,RTD("tos.rtd",,BE$83,"."&amp;$D$82&amp;$AW$82&amp;"C"&amp;$A129))</f>
        <v>0</v>
      </c>
      <c r="BF129" s="3">
        <f>-IF(RTD("tos.rtd",,BF$83,"."&amp;$D$82&amp;$AW$82&amp;"P"&amp;$A129)="N/A",0,RTD("tos.rtd",,BF$83,"."&amp;$D$82&amp;$AW$82&amp;"P"&amp;$A129))</f>
        <v>-42</v>
      </c>
      <c r="BG129" s="3">
        <f ca="1">+Hoja2!Y130</f>
        <v>-1297</v>
      </c>
      <c r="BH129" s="55">
        <f t="shared" ca="1" si="489"/>
        <v>-2763</v>
      </c>
      <c r="BI129" s="32" t="str">
        <f t="shared" ca="1" si="507"/>
        <v/>
      </c>
      <c r="BJ129" s="3">
        <f ca="1">IF($BP$1=1,DX129,IF(RTD("tos.rtd",,BJ$83,"."&amp;$B$82&amp;$AS$82&amp;"C"&amp;$A129)="N/A",0,RTD("tos.rtd",,BJ$83,"."&amp;$B$82&amp;$AS$82&amp;"C"&amp;$A129)))</f>
        <v>1.349736563152405E-3</v>
      </c>
      <c r="BK129" s="3">
        <f ca="1">IF($BP$1=1,DY129,-IF(RTD("tos.rtd",,BK$83,"."&amp;$B$82&amp;$AS$82&amp;"P"&amp;$A129)="N/A",0,RTD("tos.rtd",,BK$83,"."&amp;$B$82&amp;$AS$82&amp;"P"&amp;$A129)))</f>
        <v>-9.254558870629571E-4</v>
      </c>
      <c r="BL129" s="3">
        <f ca="1">IF($BP$1=1,DZ129,IF(RTD("tos.rtd",,BL$83,"."&amp;$C$82&amp;$AU$82&amp;"C"&amp;$A129)="N/A",0,RTD("tos.rtd",,BL$83,"."&amp;$C$82&amp;$AU$82&amp;"C"&amp;$A129)))</f>
        <v>1.3402876652217556E-3</v>
      </c>
      <c r="BM129" s="3">
        <f ca="1">IF($BP$1=1,EA129,-IF(RTD("tos.rtd",,BM$83,"."&amp;$C$82&amp;$AU$82&amp;"P"&amp;$A129)="N/A",0,RTD("tos.rtd",,BM$83,"."&amp;$C$82&amp;$AU$82&amp;"P"&amp;$A129)))</f>
        <v>-1.3523021233484563E-3</v>
      </c>
      <c r="BN129" s="3">
        <f ca="1">IF($BP$1=1,EB129,IF(RTD("tos.rtd",,BN$83,"."&amp;$D$82&amp;$AW$82&amp;"C"&amp;$A129)="N/A",0,RTD("tos.rtd",,BN$83,"."&amp;$D$82&amp;$AW$82&amp;"C"&amp;$A129)))</f>
        <v>1.2879724190154875E-3</v>
      </c>
      <c r="BO129" s="3">
        <f ca="1">IF($BP$1=1,EC129,-IF(RTD("tos.rtd",,BO$83,"."&amp;$D$82&amp;$AW$82&amp;"P"&amp;$A129)="N/A",0,RTD("tos.rtd",,BO$83,"."&amp;$D$82&amp;$AW$82&amp;"P"&amp;$A129)))</f>
        <v>-1.3306002633261039E-3</v>
      </c>
      <c r="BQ129" s="3">
        <f t="shared" ca="1" si="452"/>
        <v>-135673.86664388236</v>
      </c>
      <c r="BR129" s="3" t="str">
        <f t="shared" ca="1" si="490"/>
        <v/>
      </c>
      <c r="BS129" s="3">
        <f t="shared" ca="1" si="453"/>
        <v>228283.14599745881</v>
      </c>
      <c r="BT129" s="3" t="str">
        <f t="shared" ca="1" si="490"/>
        <v>Cruce +</v>
      </c>
      <c r="BU129" s="3">
        <f t="shared" ca="1" si="454"/>
        <v>-46498.218797200789</v>
      </c>
      <c r="BV129" s="3" t="str">
        <f t="shared" ca="1" si="490"/>
        <v/>
      </c>
      <c r="BX129" s="3">
        <f t="shared" ca="1" si="455"/>
        <v>-255623.37592635953</v>
      </c>
      <c r="BY129" s="3" t="str">
        <f t="shared" ca="1" si="504"/>
        <v/>
      </c>
      <c r="BZ129" s="3">
        <f t="shared" ca="1" si="456"/>
        <v>-66788.25682462503</v>
      </c>
      <c r="CA129" s="3" t="str">
        <f t="shared" ca="1" si="504"/>
        <v/>
      </c>
      <c r="CB129" s="3">
        <f t="shared" ca="1" si="457"/>
        <v>-12957.629445323983</v>
      </c>
      <c r="CC129" s="3" t="str">
        <f t="shared" ca="1" si="504"/>
        <v/>
      </c>
      <c r="CD129" s="3">
        <f>IF(RTD("tos.rtd",,CD$83,"."&amp;$B$82&amp;$AS$82&amp;"C"&amp;$A129)="N/A",0,RTD("tos.rtd",,CD$83,"."&amp;$B$82&amp;$AS$82&amp;"C"&amp;$A129))</f>
        <v>0.94</v>
      </c>
      <c r="CE129" s="3">
        <f>-IF(RTD("tos.rtd",,CE$83,"."&amp;$B$82&amp;$AS$82&amp;"P"&amp;$A129)="N/A",0,RTD("tos.rtd",,CE$83,"."&amp;$B$82&amp;$AS$82&amp;"P"&amp;$A129))</f>
        <v>0</v>
      </c>
      <c r="CF129" s="3">
        <f>IF(RTD("tos.rtd",,CF$83,"."&amp;$C$82&amp;$AU$82&amp;"C"&amp;$A129)="N/A",0,RTD("tos.rtd",,CF$83,"."&amp;$C$82&amp;$AU$82&amp;"C"&amp;$A129))</f>
        <v>0.91</v>
      </c>
      <c r="CG129" s="3">
        <f>-IF(RTD("tos.rtd",,CG$83,"."&amp;$C$82&amp;$AU$82&amp;"P"&amp;$A129)="N/A",0,RTD("tos.rtd",,CG$83,"."&amp;$C$82&amp;$AU$82&amp;"P"&amp;$A129))</f>
        <v>0.11</v>
      </c>
      <c r="CH129" s="3">
        <f>IF(RTD("tos.rtd",,CH$83,"."&amp;$D$82&amp;$AW$82&amp;"C"&amp;$A129)="N/A",0,RTD("tos.rtd",,CH$83,"."&amp;$D$82&amp;$AW$82&amp;"C"&amp;$A129))</f>
        <v>0.81</v>
      </c>
      <c r="CI129" s="3">
        <f>-IF(RTD("tos.rtd",,CI$83,"."&amp;$D$82&amp;$AW$82&amp;"P"&amp;$A129)="N/A",0,RTD("tos.rtd",,CI$83,"."&amp;$D$82&amp;$AW$82&amp;"P"&amp;$A129))</f>
        <v>0.21</v>
      </c>
      <c r="CK129" s="3">
        <f t="shared" si="491"/>
        <v>6298</v>
      </c>
      <c r="CL129" s="3"/>
      <c r="CM129" s="3">
        <f t="shared" si="492"/>
        <v>97558</v>
      </c>
      <c r="CN129" s="3"/>
      <c r="CO129" s="3">
        <f t="shared" si="493"/>
        <v>3873</v>
      </c>
      <c r="CP129" s="3">
        <f t="shared" si="458"/>
        <v>107729</v>
      </c>
      <c r="CQ129" s="3">
        <f t="shared" si="459"/>
        <v>-1211</v>
      </c>
      <c r="CR129" s="3"/>
      <c r="CS129" s="3">
        <f t="shared" si="460"/>
        <v>-213</v>
      </c>
      <c r="CT129" s="3"/>
      <c r="CU129" s="3">
        <f t="shared" si="461"/>
        <v>-42</v>
      </c>
      <c r="CV129" s="3"/>
      <c r="CW129" s="3">
        <f t="shared" ca="1" si="462"/>
        <v>46111.060556375662</v>
      </c>
      <c r="CY129" s="3">
        <f t="shared" ca="1" si="463"/>
        <v>-335369.26219630858</v>
      </c>
      <c r="CZ129" s="70" t="str">
        <f t="shared" ca="1" si="505"/>
        <v/>
      </c>
      <c r="DA129" s="3">
        <f>IF(RTD("tos.rtd",,DA$83,"."&amp;$B$82&amp;$AS$82&amp;"C"&amp;$A129)="N/A",0,RTD("tos.rtd",,DA$83,"."&amp;$B$82&amp;$AS$82&amp;"C"&amp;$A129))</f>
        <v>194.3</v>
      </c>
      <c r="DB129" s="3">
        <f>IF(RTD("tos.rtd",,DB$83,"."&amp;$B$82&amp;$AS$82&amp;"P"&amp;$A129)="N/A",0,RTD("tos.rtd",,DB$83,"."&amp;$B$82&amp;$AS$82&amp;"P"&amp;$A129))</f>
        <v>0.05</v>
      </c>
      <c r="DC129" s="3">
        <f>IF(RTD("tos.rtd",,DC$83,"."&amp;$B$82&amp;$AS$82&amp;"C"&amp;$A129)="N/A",0,RTD("tos.rtd",,DC$83,"."&amp;$B$82&amp;$AS$82&amp;"C"&amp;$A129))</f>
        <v>194</v>
      </c>
      <c r="DD129" s="3">
        <f>IF(RTD("tos.rtd",,DD$83,"."&amp;$B$82&amp;$AS$82&amp;"P"&amp;$A129)="N/A",0,RTD("tos.rtd",,DD$83,"."&amp;$B$82&amp;$AS$82&amp;"P"&amp;$A129))</f>
        <v>0.05</v>
      </c>
      <c r="DE129" s="3">
        <f>IF(RTD("tos.rtd",,DE$83,"."&amp;$B$82&amp;$AS$82&amp;"C"&amp;$A129)="N/A",0,RTD("tos.rtd",,DE$83,"."&amp;$B$82&amp;$AS$82&amp;"C"&amp;$A129))</f>
        <v>166</v>
      </c>
      <c r="DF129" s="3">
        <f>IF(RTD("tos.rtd",,DF$83,"."&amp;$B$82&amp;$AS$82&amp;"P"&amp;$A129)="N/A",0,RTD("tos.rtd",,DF$83,"."&amp;$B$82&amp;$AS$82&amp;"P"&amp;$A129))</f>
        <v>0</v>
      </c>
      <c r="DG129" s="86">
        <f t="shared" si="495"/>
        <v>-170.75</v>
      </c>
      <c r="DH129" s="3">
        <f t="shared" si="464"/>
        <v>0</v>
      </c>
      <c r="DI129" s="3">
        <f t="shared" si="465"/>
        <v>0</v>
      </c>
      <c r="DJ129" s="3">
        <f t="shared" si="466"/>
        <v>0</v>
      </c>
      <c r="DK129" s="3">
        <f t="shared" si="467"/>
        <v>0</v>
      </c>
      <c r="DL129" s="3">
        <f t="shared" si="468"/>
        <v>0</v>
      </c>
      <c r="DM129" s="3">
        <f t="shared" si="469"/>
        <v>0</v>
      </c>
      <c r="DN129" s="64" t="str">
        <f t="shared" si="470"/>
        <v>UNKNOWN</v>
      </c>
      <c r="DO129" s="64" t="str">
        <f t="shared" si="471"/>
        <v>UNKNOWN</v>
      </c>
      <c r="DP129" s="3">
        <f t="shared" si="472"/>
        <v>0</v>
      </c>
      <c r="DQ129" s="3">
        <f t="shared" si="473"/>
        <v>0</v>
      </c>
      <c r="DR129" s="3">
        <f t="shared" ca="1" si="474"/>
        <v>0</v>
      </c>
      <c r="DS129" s="3">
        <f t="shared" si="475"/>
        <v>0</v>
      </c>
      <c r="DT129" s="3">
        <f t="shared" si="496"/>
        <v>0</v>
      </c>
      <c r="DU129" s="3">
        <f t="shared" si="497"/>
        <v>0</v>
      </c>
      <c r="DV129" s="3">
        <f t="shared" si="498"/>
        <v>-19</v>
      </c>
      <c r="DW129" s="3">
        <f t="shared" si="499"/>
        <v>274</v>
      </c>
      <c r="DX129" s="3">
        <f t="shared" ca="1" si="506"/>
        <v>1.349736563152405E-3</v>
      </c>
      <c r="DY129" s="3">
        <f t="shared" ca="1" si="476"/>
        <v>-9.254558870629571E-4</v>
      </c>
      <c r="DZ129" s="3">
        <f t="shared" ca="1" si="500"/>
        <v>1.3402876652217556E-3</v>
      </c>
      <c r="EA129" s="3">
        <f t="shared" ca="1" si="501"/>
        <v>-1.3523021233484563E-3</v>
      </c>
      <c r="EB129" s="3">
        <f t="shared" ca="1" si="477"/>
        <v>1.2879724190154875E-3</v>
      </c>
      <c r="EC129" s="3">
        <f t="shared" ca="1" si="478"/>
        <v>-1.3306002633261039E-3</v>
      </c>
      <c r="EE129" s="59">
        <f t="shared" si="479"/>
        <v>2.7576999999999998</v>
      </c>
      <c r="EF129" s="59">
        <f t="shared" si="480"/>
        <v>1.4279999999999999</v>
      </c>
      <c r="EG129" s="59">
        <f t="shared" si="481"/>
        <v>0.2676</v>
      </c>
      <c r="EH129" s="59">
        <f t="shared" si="482"/>
        <v>0.29110000000000003</v>
      </c>
      <c r="EI129" s="59">
        <f t="shared" si="483"/>
        <v>0.23880000000000001</v>
      </c>
      <c r="EJ129" s="59">
        <f t="shared" si="484"/>
        <v>0.2596</v>
      </c>
      <c r="EL129" s="3" t="str">
        <f>RTD("tos.rtd",,EL$83,"."&amp;$B$82&amp;$AS$82&amp;"C"&amp;$A129)</f>
        <v>275.77%</v>
      </c>
      <c r="EM129" s="3" t="str">
        <f>RTD("tos.rtd",,EM$83,"."&amp;$B$82&amp;$AS$82&amp;"P"&amp;$A129)</f>
        <v>142.80%</v>
      </c>
      <c r="EN129" s="3" t="str">
        <f>RTD("tos.rtd",,EN$83,"."&amp;$C$82&amp;$AU$82&amp;"C"&amp;$A129)</f>
        <v>26.76%</v>
      </c>
      <c r="EO129" s="3" t="str">
        <f>RTD("tos.rtd",,EO$83,"."&amp;$C$82&amp;$AU$82&amp;"P"&amp;$A129)</f>
        <v>29.11%</v>
      </c>
      <c r="EP129" s="3" t="str">
        <f>RTD("tos.rtd",,EP$83,"."&amp;$D$82&amp;$AW$82&amp;"C"&amp;$A129)</f>
        <v>23.88%</v>
      </c>
      <c r="EQ129" s="3" t="str">
        <f>RTD("tos.rtd",,EQ$83,"."&amp;$D$82&amp;$AW$82&amp;"P"&amp;$A129)</f>
        <v>25.96%</v>
      </c>
      <c r="ES129" s="63" t="str">
        <f t="shared" si="485"/>
        <v>5430,255.00</v>
      </c>
      <c r="ET129" s="64" t="str">
        <f t="shared" ca="1" si="486"/>
        <v>5430,-335.37</v>
      </c>
      <c r="EU129" s="67">
        <v>561.9</v>
      </c>
      <c r="EV129" s="67" t="s">
        <v>1047</v>
      </c>
      <c r="EW129" s="67">
        <v>483.21</v>
      </c>
      <c r="EX129" s="67" t="s">
        <v>1048</v>
      </c>
      <c r="EY129" s="67">
        <v>5632.5</v>
      </c>
      <c r="EZ129" s="67" t="s">
        <v>1049</v>
      </c>
      <c r="FA129" s="67">
        <v>19847</v>
      </c>
      <c r="FB129" s="67" t="s">
        <v>1050</v>
      </c>
      <c r="FC129" s="67" t="s">
        <v>1051</v>
      </c>
      <c r="FD129" s="67" t="s">
        <v>1052</v>
      </c>
      <c r="FE129" s="68" t="s">
        <v>1053</v>
      </c>
      <c r="FF129" s="68" t="s">
        <v>1054</v>
      </c>
    </row>
    <row r="130" spans="1:162" s="63" customFormat="1" ht="12" customHeight="1" thickBot="1" x14ac:dyDescent="0.25">
      <c r="A130" s="2">
        <f t="shared" si="502"/>
        <v>5420</v>
      </c>
      <c r="B130" s="3">
        <f t="shared" si="447"/>
        <v>234</v>
      </c>
      <c r="C130" s="3">
        <f t="shared" si="448"/>
        <v>522</v>
      </c>
      <c r="D130" s="3">
        <f t="shared" si="449"/>
        <v>648</v>
      </c>
      <c r="E130" s="3">
        <f>SUM(B130:D130)</f>
        <v>1404</v>
      </c>
      <c r="F130" s="11">
        <f>+$F$84/$A$84*A130</f>
        <v>5443.2254608757758</v>
      </c>
      <c r="G130" s="4">
        <f t="shared" si="514"/>
        <v>540.76614739097442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20"/>
      <c r="AM130" s="20">
        <v>21</v>
      </c>
      <c r="AN130" s="20">
        <v>267</v>
      </c>
      <c r="AO130" s="20">
        <v>5420</v>
      </c>
      <c r="AP130" s="20">
        <v>45</v>
      </c>
      <c r="AQ130" s="20">
        <v>-675</v>
      </c>
      <c r="AR130" s="20"/>
      <c r="AS130" s="56">
        <f>IF(RTD("tos.rtd",,AS$83,"."&amp;$B$82&amp;$AS$82&amp;"C"&amp;$A130)="N/A",0,RTD("tos.rtd",,AS$83,"."&amp;$B$82&amp;$AS$82&amp;"C"&amp;$A130))</f>
        <v>108</v>
      </c>
      <c r="AT130" s="35">
        <f>-IF(RTD("tos.rtd",,AT$83,"."&amp;$B$82&amp;$AS$82&amp;"P"&amp;$A130)="N/A",0,RTD("tos.rtd",,AT$83,"."&amp;$B$82&amp;$AS$82&amp;"P"&amp;$A130))</f>
        <v>-126</v>
      </c>
      <c r="AU130" s="56">
        <f>IF(RTD("tos.rtd",,AU$83,"."&amp;$C$82&amp;$AU$82&amp;"C"&amp;$A130)="N/A",0,RTD("tos.rtd",,AU$83,"."&amp;$C$82&amp;$AU$82&amp;"C"&amp;$A130))</f>
        <v>151</v>
      </c>
      <c r="AV130" s="35">
        <f>-IF(RTD("tos.rtd",,AV$83,"."&amp;$C$82&amp;$AU$82&amp;"P"&amp;$A130)="N/A",0,RTD("tos.rtd",,AV$83,"."&amp;$C$82&amp;$AU$82&amp;"P"&amp;$A130))</f>
        <v>-371</v>
      </c>
      <c r="AW130" s="56">
        <f>IF(RTD("tos.rtd",,AW$83,"."&amp;$D$82&amp;$AW$82&amp;"C"&amp;$A130)="N/A",0,RTD("tos.rtd",,AW$83,"."&amp;$D$82&amp;$AW$82&amp;"C"&amp;$A130))</f>
        <v>309</v>
      </c>
      <c r="AX130" s="35">
        <f>-IF(RTD("tos.rtd",,AX$83,"."&amp;$D$82&amp;$AW$82&amp;"P"&amp;$A130)="N/A",0,RTD("tos.rtd",,AX$83,"."&amp;$D$82&amp;$AW$82&amp;"P"&amp;$A130))</f>
        <v>-339</v>
      </c>
      <c r="AY130" s="81">
        <f t="shared" si="515"/>
        <v>-268</v>
      </c>
      <c r="AZ130" s="8">
        <f t="shared" si="451"/>
        <v>5420</v>
      </c>
      <c r="BA130" s="56">
        <f>IF(RTD("tos.rtd",,BA$83,"."&amp;$B$82&amp;$AS$82&amp;"C"&amp;$A130)="N/A",0,RTD("tos.rtd",,BA$83,"."&amp;$B$82&amp;$AS$82&amp;"C"&amp;$A130))</f>
        <v>45</v>
      </c>
      <c r="BB130" s="35">
        <f>-IF(RTD("tos.rtd",,BB$83,"."&amp;$B$82&amp;$AS$82&amp;"P"&amp;$A130)="N/A",0,RTD("tos.rtd",,BB$83,"."&amp;$B$82&amp;$AS$82&amp;"P"&amp;$A130))</f>
        <v>-675</v>
      </c>
      <c r="BC130" s="56">
        <f>IF(RTD("tos.rtd",,BC$83,"."&amp;$C$82&amp;$AU$82&amp;"C"&amp;$A130)="N/A",0,RTD("tos.rtd",,BC$83,"."&amp;$C$82&amp;$AU$82&amp;"C"&amp;$A130))</f>
        <v>43</v>
      </c>
      <c r="BD130" s="35">
        <f>-IF(RTD("tos.rtd",,BD$83,"."&amp;$C$82&amp;$AU$82&amp;"P"&amp;$A130)="N/A",0,RTD("tos.rtd",,BD$83,"."&amp;$C$82&amp;$AU$82&amp;"P"&amp;$A130))</f>
        <v>-359</v>
      </c>
      <c r="BE130" s="56">
        <f>IF(RTD("tos.rtd",,BE$83,"."&amp;$D$82&amp;$AW$82&amp;"C"&amp;$A130)="N/A",0,RTD("tos.rtd",,BE$83,"."&amp;$D$82&amp;$AW$82&amp;"C"&amp;$A130))</f>
        <v>0</v>
      </c>
      <c r="BF130" s="35">
        <f>-IF(RTD("tos.rtd",,BF$83,"."&amp;$D$82&amp;$AW$82&amp;"P"&amp;$A130)="N/A",0,RTD("tos.rtd",,BF$83,"."&amp;$D$82&amp;$AW$82&amp;"P"&amp;$A130))</f>
        <v>-53</v>
      </c>
      <c r="BG130" s="3">
        <f ca="1">+Hoja2!Y131</f>
        <v>-663</v>
      </c>
      <c r="BH130" s="57">
        <f t="shared" ca="1" si="489"/>
        <v>-1662</v>
      </c>
      <c r="BI130" s="32" t="str">
        <f t="shared" ca="1" si="507"/>
        <v/>
      </c>
      <c r="BJ130" s="3">
        <f ca="1">IF($BP$1=1,DX130,IF(RTD("tos.rtd",,BJ$83,"."&amp;$B$82&amp;$AS$82&amp;"C"&amp;$A130)="N/A",0,RTD("tos.rtd",,BJ$83,"."&amp;$B$82&amp;$AS$82&amp;"C"&amp;$A130)))</f>
        <v>1.284248619659622E-3</v>
      </c>
      <c r="BK130" s="3">
        <f ca="1">IF($BP$1=1,DY130,-IF(RTD("tos.rtd",,BK$83,"."&amp;$B$82&amp;$AS$82&amp;"P"&amp;$A130)="N/A",0,RTD("tos.rtd",,BK$83,"."&amp;$B$82&amp;$AS$82&amp;"P"&amp;$A130)))</f>
        <v>-8.6191668423317197E-4</v>
      </c>
      <c r="BL130" s="3">
        <f ca="1">IF($BP$1=1,DZ130,IF(RTD("tos.rtd",,BL$83,"."&amp;$C$82&amp;$AU$82&amp;"C"&amp;$A130)="N/A",0,RTD("tos.rtd",,BL$83,"."&amp;$C$82&amp;$AU$82&amp;"C"&amp;$A130)))</f>
        <v>1.2435659279007867E-3</v>
      </c>
      <c r="BM130" s="3">
        <f ca="1">IF($BP$1=1,EA130,-IF(RTD("tos.rtd",,BM$83,"."&amp;$C$82&amp;$AU$82&amp;"P"&amp;$A130)="N/A",0,RTD("tos.rtd",,BM$83,"."&amp;$C$82&amp;$AU$82&amp;"P"&amp;$A130)))</f>
        <v>-1.272384838027964E-3</v>
      </c>
      <c r="BN130" s="3">
        <f ca="1">IF($BP$1=1,EB130,IF(RTD("tos.rtd",,BN$83,"."&amp;$D$82&amp;$AW$82&amp;"C"&amp;$A130)="N/A",0,RTD("tos.rtd",,BN$83,"."&amp;$D$82&amp;$AW$82&amp;"C"&amp;$A130)))</f>
        <v>1.1817479982531799E-3</v>
      </c>
      <c r="BO130" s="3">
        <f ca="1">IF($BP$1=1,EC130,-IF(RTD("tos.rtd",,BO$83,"."&amp;$D$82&amp;$AW$82&amp;"P"&amp;$A130)="N/A",0,RTD("tos.rtd",,BO$83,"."&amp;$D$82&amp;$AW$82&amp;"P"&amp;$A130)))</f>
        <v>-1.2347472862112637E-3</v>
      </c>
      <c r="BQ130" s="3">
        <f t="shared" ca="1" si="452"/>
        <v>6978.4167309035111</v>
      </c>
      <c r="BR130" s="3" t="str">
        <f t="shared" ca="1" si="490"/>
        <v>Cruce +</v>
      </c>
      <c r="BS130" s="3">
        <f t="shared" ca="1" si="453"/>
        <v>-65912.736878704629</v>
      </c>
      <c r="BT130" s="3" t="str">
        <f t="shared" ca="1" si="490"/>
        <v>Cruce -</v>
      </c>
      <c r="BU130" s="3">
        <f t="shared" ca="1" si="454"/>
        <v>-12385.856063727857</v>
      </c>
      <c r="BV130" s="3" t="str">
        <f t="shared" ca="1" si="490"/>
        <v/>
      </c>
      <c r="BX130" s="3">
        <f t="shared" ca="1" si="455"/>
        <v>-121496.02825479982</v>
      </c>
      <c r="BY130" s="3" t="str">
        <f t="shared" ca="1" si="504"/>
        <v/>
      </c>
      <c r="BZ130" s="3">
        <f t="shared" ca="1" si="456"/>
        <v>-93512.720061547763</v>
      </c>
      <c r="CA130" s="3" t="str">
        <f t="shared" ca="1" si="504"/>
        <v/>
      </c>
      <c r="CB130" s="3">
        <f t="shared" ca="1" si="457"/>
        <v>-15173.389649391967</v>
      </c>
      <c r="CC130" s="3" t="str">
        <f t="shared" ca="1" si="504"/>
        <v/>
      </c>
      <c r="CD130" s="3">
        <f>IF(RTD("tos.rtd",,CD$83,"."&amp;$B$82&amp;$AS$82&amp;"C"&amp;$A130)="N/A",0,RTD("tos.rtd",,CD$83,"."&amp;$B$82&amp;$AS$82&amp;"C"&amp;$A130))</f>
        <v>0.95</v>
      </c>
      <c r="CE130" s="3">
        <f>-IF(RTD("tos.rtd",,CE$83,"."&amp;$B$82&amp;$AS$82&amp;"P"&amp;$A130)="N/A",0,RTD("tos.rtd",,CE$83,"."&amp;$B$82&amp;$AS$82&amp;"P"&amp;$A130))</f>
        <v>0</v>
      </c>
      <c r="CF130" s="3">
        <f>IF(RTD("tos.rtd",,CF$83,"."&amp;$C$82&amp;$AU$82&amp;"C"&amp;$A130)="N/A",0,RTD("tos.rtd",,CF$83,"."&amp;$C$82&amp;$AU$82&amp;"C"&amp;$A130))</f>
        <v>0.92</v>
      </c>
      <c r="CG130" s="3">
        <f>-IF(RTD("tos.rtd",,CG$83,"."&amp;$C$82&amp;$AU$82&amp;"P"&amp;$A130)="N/A",0,RTD("tos.rtd",,CG$83,"."&amp;$C$82&amp;$AU$82&amp;"P"&amp;$A130))</f>
        <v>0.1</v>
      </c>
      <c r="CH130" s="3">
        <f>IF(RTD("tos.rtd",,CH$83,"."&amp;$D$82&amp;$AW$82&amp;"C"&amp;$A130)="N/A",0,RTD("tos.rtd",,CH$83,"."&amp;$D$82&amp;$AW$82&amp;"C"&amp;$A130))</f>
        <v>0.82</v>
      </c>
      <c r="CI130" s="3">
        <f>-IF(RTD("tos.rtd",,CI$83,"."&amp;$D$82&amp;$AW$82&amp;"P"&amp;$A130)="N/A",0,RTD("tos.rtd",,CI$83,"."&amp;$D$82&amp;$AW$82&amp;"P"&amp;$A130))</f>
        <v>0.2</v>
      </c>
      <c r="CK130" s="3">
        <f t="shared" si="491"/>
        <v>10260</v>
      </c>
      <c r="CL130" s="3"/>
      <c r="CM130" s="3">
        <f t="shared" si="492"/>
        <v>10182.000000000002</v>
      </c>
      <c r="CN130" s="3"/>
      <c r="CO130" s="3">
        <f t="shared" si="493"/>
        <v>18558</v>
      </c>
      <c r="CP130" s="3">
        <f t="shared" si="458"/>
        <v>39000</v>
      </c>
      <c r="CQ130" s="3">
        <f t="shared" si="459"/>
        <v>-630</v>
      </c>
      <c r="CR130" s="3"/>
      <c r="CS130" s="3">
        <f t="shared" si="460"/>
        <v>-316</v>
      </c>
      <c r="CT130" s="3"/>
      <c r="CU130" s="3">
        <f t="shared" si="461"/>
        <v>-53</v>
      </c>
      <c r="CV130" s="3"/>
      <c r="CW130" s="3">
        <f t="shared" ca="1" si="462"/>
        <v>-71320.176211528975</v>
      </c>
      <c r="CY130" s="3">
        <f t="shared" ca="1" si="463"/>
        <v>-230182.13796573956</v>
      </c>
      <c r="CZ130" s="70" t="str">
        <f t="shared" ca="1" si="505"/>
        <v/>
      </c>
      <c r="DA130" s="3">
        <f>IF(RTD("tos.rtd",,DA$83,"."&amp;$B$82&amp;$AS$82&amp;"C"&amp;$A130)="N/A",0,RTD("tos.rtd",,DA$83,"."&amp;$B$82&amp;$AS$82&amp;"C"&amp;$A130))</f>
        <v>202.83</v>
      </c>
      <c r="DB130" s="3">
        <f>IF(RTD("tos.rtd",,DB$83,"."&amp;$B$82&amp;$AS$82&amp;"P"&amp;$A130)="N/A",0,RTD("tos.rtd",,DB$83,"."&amp;$B$82&amp;$AS$82&amp;"P"&amp;$A130))</f>
        <v>0.05</v>
      </c>
      <c r="DC130" s="3">
        <f>IF(RTD("tos.rtd",,DC$83,"."&amp;$B$82&amp;$AS$82&amp;"C"&amp;$A130)="N/A",0,RTD("tos.rtd",,DC$83,"."&amp;$B$82&amp;$AS$82&amp;"C"&amp;$A130))</f>
        <v>203.2</v>
      </c>
      <c r="DD130" s="3">
        <f>IF(RTD("tos.rtd",,DD$83,"."&amp;$B$82&amp;$AS$82&amp;"P"&amp;$A130)="N/A",0,RTD("tos.rtd",,DD$83,"."&amp;$B$82&amp;$AS$82&amp;"P"&amp;$A130))</f>
        <v>0.05</v>
      </c>
      <c r="DE130" s="3">
        <f>IF(RTD("tos.rtd",,DE$83,"."&amp;$B$82&amp;$AS$82&amp;"C"&amp;$A130)="N/A",0,RTD("tos.rtd",,DE$83,"."&amp;$B$82&amp;$AS$82&amp;"C"&amp;$A130))</f>
        <v>176</v>
      </c>
      <c r="DF130" s="3">
        <f>IF(RTD("tos.rtd",,DF$83,"."&amp;$B$82&amp;$AS$82&amp;"P"&amp;$A130)="N/A",0,RTD("tos.rtd",,DF$83,"."&amp;$B$82&amp;$AS$82&amp;"P"&amp;$A130))</f>
        <v>0</v>
      </c>
      <c r="DG130" s="86">
        <f t="shared" si="495"/>
        <v>-180.75</v>
      </c>
      <c r="DH130" s="3">
        <f t="shared" si="464"/>
        <v>0</v>
      </c>
      <c r="DI130" s="3">
        <f t="shared" si="465"/>
        <v>0</v>
      </c>
      <c r="DJ130" s="3">
        <f t="shared" si="466"/>
        <v>0</v>
      </c>
      <c r="DK130" s="3">
        <f t="shared" si="467"/>
        <v>0</v>
      </c>
      <c r="DL130" s="3">
        <f t="shared" si="468"/>
        <v>0</v>
      </c>
      <c r="DM130" s="3">
        <f t="shared" si="469"/>
        <v>0</v>
      </c>
      <c r="DN130" s="64" t="str">
        <f t="shared" si="470"/>
        <v>UNKNOWN</v>
      </c>
      <c r="DO130" s="64" t="str">
        <f t="shared" si="471"/>
        <v>UNKNOWN</v>
      </c>
      <c r="DP130" s="3">
        <f t="shared" si="472"/>
        <v>0</v>
      </c>
      <c r="DQ130" s="3">
        <f t="shared" si="473"/>
        <v>0</v>
      </c>
      <c r="DR130" s="3">
        <f t="shared" ca="1" si="474"/>
        <v>0</v>
      </c>
      <c r="DS130" s="3">
        <f t="shared" si="475"/>
        <v>0</v>
      </c>
      <c r="DT130" s="3">
        <f t="shared" si="496"/>
        <v>0</v>
      </c>
      <c r="DU130" s="3">
        <f t="shared" si="497"/>
        <v>0</v>
      </c>
      <c r="DV130" s="3">
        <f t="shared" si="498"/>
        <v>21</v>
      </c>
      <c r="DW130" s="3">
        <f t="shared" si="499"/>
        <v>267</v>
      </c>
      <c r="DX130" s="3">
        <f t="shared" ca="1" si="506"/>
        <v>1.284248619659622E-3</v>
      </c>
      <c r="DY130" s="3">
        <f t="shared" ca="1" si="476"/>
        <v>-8.6191668423317197E-4</v>
      </c>
      <c r="DZ130" s="3">
        <f t="shared" ca="1" si="500"/>
        <v>1.2435659279007867E-3</v>
      </c>
      <c r="EA130" s="3">
        <f t="shared" ca="1" si="501"/>
        <v>-1.272384838027964E-3</v>
      </c>
      <c r="EB130" s="3">
        <f t="shared" ca="1" si="477"/>
        <v>1.1817479982531799E-3</v>
      </c>
      <c r="EC130" s="3">
        <f t="shared" ca="1" si="478"/>
        <v>-1.2347472862112637E-3</v>
      </c>
      <c r="EE130" s="59">
        <f t="shared" si="479"/>
        <v>2.7974999999999999</v>
      </c>
      <c r="EF130" s="59">
        <f t="shared" si="480"/>
        <v>1.5028999999999999</v>
      </c>
      <c r="EG130" s="59">
        <f t="shared" si="481"/>
        <v>0.26650000000000001</v>
      </c>
      <c r="EH130" s="59">
        <f t="shared" si="482"/>
        <v>0.29409999999999997</v>
      </c>
      <c r="EI130" s="59">
        <f t="shared" si="483"/>
        <v>0.2409</v>
      </c>
      <c r="EJ130" s="59">
        <f t="shared" si="484"/>
        <v>0.2616</v>
      </c>
      <c r="EL130" s="3" t="str">
        <f>RTD("tos.rtd",,EL$83,"."&amp;$B$82&amp;$AS$82&amp;"C"&amp;$A130)</f>
        <v>279.75%</v>
      </c>
      <c r="EM130" s="3" t="str">
        <f>RTD("tos.rtd",,EM$83,"."&amp;$B$82&amp;$AS$82&amp;"P"&amp;$A130)</f>
        <v>150.29%</v>
      </c>
      <c r="EN130" s="3" t="str">
        <f>RTD("tos.rtd",,EN$83,"."&amp;$C$82&amp;$AU$82&amp;"C"&amp;$A130)</f>
        <v>26.65%</v>
      </c>
      <c r="EO130" s="3" t="str">
        <f>RTD("tos.rtd",,EO$83,"."&amp;$C$82&amp;$AU$82&amp;"P"&amp;$A130)</f>
        <v>29.41%</v>
      </c>
      <c r="EP130" s="3" t="str">
        <f>RTD("tos.rtd",,EP$83,"."&amp;$D$82&amp;$AW$82&amp;"C"&amp;$A130)</f>
        <v>24.09%</v>
      </c>
      <c r="EQ130" s="3" t="str">
        <f>RTD("tos.rtd",,EQ$83,"."&amp;$D$82&amp;$AW$82&amp;"P"&amp;$A130)</f>
        <v>26.16%</v>
      </c>
      <c r="ES130" s="63" t="str">
        <f t="shared" si="485"/>
        <v>5420,288.00</v>
      </c>
      <c r="ET130" s="64" t="str">
        <f t="shared" ca="1" si="486"/>
        <v>5420,-230.18</v>
      </c>
      <c r="EU130" s="67">
        <v>561.9</v>
      </c>
      <c r="EV130" s="67" t="s">
        <v>1055</v>
      </c>
      <c r="EW130" s="67">
        <v>483.21</v>
      </c>
      <c r="EX130" s="67" t="s">
        <v>1056</v>
      </c>
      <c r="EY130" s="67">
        <v>5632.5</v>
      </c>
      <c r="EZ130" s="67" t="s">
        <v>1057</v>
      </c>
      <c r="FA130" s="67">
        <v>19847</v>
      </c>
      <c r="FB130" s="67" t="s">
        <v>1058</v>
      </c>
      <c r="FC130" s="67" t="s">
        <v>1059</v>
      </c>
      <c r="FD130" s="67" t="s">
        <v>1060</v>
      </c>
      <c r="FE130" s="68" t="s">
        <v>1061</v>
      </c>
      <c r="FF130" s="68" t="s">
        <v>1062</v>
      </c>
    </row>
    <row r="131" spans="1:162" ht="13.5" thickBot="1" x14ac:dyDescent="0.25">
      <c r="A131" s="56"/>
      <c r="C131" s="35"/>
      <c r="D131" s="35"/>
      <c r="E131" s="35"/>
      <c r="F131" s="57"/>
      <c r="BH131" s="1">
        <f ca="1">MIN(BH85:BH130)</f>
        <v>-85388</v>
      </c>
      <c r="BI131" s="1">
        <f ca="1">IFERROR(IF(MIN(BH85:BH130)&lt;&gt;0,INDEX(A85:A130,MATCH(MIN(BH85:BH130),BH85:BH130,0)),""),"")</f>
        <v>5600</v>
      </c>
      <c r="BP131" s="64" t="str">
        <f ca="1">INDEX(BQ131:BU131,MATCH(MAX(BQ84:BU84),BQ84:BU84,0))</f>
        <v/>
      </c>
      <c r="BQ131" s="1" t="str">
        <f ca="1">IF(AND(BQ84&gt;0,ABS(MAX(BQ85:BQ130))&gt;ABS(MIN(BQ85:BQ130))),IF(MAX(BQ85:BQ130)&lt;&gt;0,INDEX($A85:$A130,MATCH(MAX(BQ85:BQ130),BQ85:BQ130,0)),""),"")</f>
        <v/>
      </c>
      <c r="BS131" s="1" t="str">
        <f ca="1">IF(AND(BS84&gt;0,ABS(MAX(BS85:BS130))&gt;ABS(MIN(BS85:BS130))),IF(MAX(BS85:BS130)&lt;&gt;0,INDEX($A85:$A130,MATCH(MAX(BS85:BS130),BS85:BS130,0)),""),"")</f>
        <v/>
      </c>
      <c r="BU131" s="1" t="str">
        <f ca="1">IF(AND(BU84&gt;0,ABS(MAX(BU85:BU130))&gt;ABS(MIN(BU85:BU130))),IF(MAX(BU85:BU130)&lt;&gt;0,INDEX($A85:$A130,MATCH(MAX(BU85:BU130),BU85:BU130,0)),""),"")</f>
        <v/>
      </c>
      <c r="BW131" s="64" t="str">
        <f ca="1">INDEX(BX131:CB131,MATCH(MAX(BX84:CB84),BX84:CB84,0))</f>
        <v/>
      </c>
      <c r="BX131" s="1" t="str">
        <f ca="1">IF(AND(BX84&gt;0,ABS(MAX(BX85:BX130))&gt;ABS(MIN(BX85:BX130))),IF(MAX(BX85:BX130)&lt;&gt;0,INDEX($A85:$A130,MATCH(MAX(BX85:BX130),BX85:BX130,0)),""),"")</f>
        <v/>
      </c>
      <c r="BY131" s="1">
        <f ca="1">INDEX($A$85:$A$130,MATCH("Cruce -",BY85:BY130,)+1)</f>
        <v>5610</v>
      </c>
      <c r="BZ131" s="1" t="str">
        <f ca="1">IF(AND(BZ84&gt;0,ABS(MAX(BZ85:BZ130))&gt;ABS(MIN(BZ85:BZ130))),IF(MAX(BZ85:BZ130)&lt;&gt;0,INDEX($A85:$A130,MATCH(MAX(BZ85:BZ130),BZ85:BZ130,0)),""),"")</f>
        <v/>
      </c>
      <c r="CB131" s="1">
        <f ca="1">IF(AND(CB84&gt;0,ABS(MAX(CB85:CB130))&gt;ABS(MIN(CB85:CB130))),IF(MAX(CB85:CB130)&lt;&gt;0,INDEX($A85:$A130,MATCH(MAX(CB85:CB130),CB85:CB130,0)),""),"")</f>
        <v>5700</v>
      </c>
      <c r="CJ131" s="64">
        <f>INDEX(CK131:CO131,MATCH(MAX(CK84:CO84),CK84:CO84,0))</f>
        <v>5430</v>
      </c>
      <c r="CK131" s="1" t="str">
        <f>IF(AND(CK84&gt;0,ABS(MAX(CK85:CK130))&gt;ABS(MIN(CK85:CK130))),IF(MAX(CK85:CK130)&lt;&gt;0,INDEX($A85:$A130,MATCH(MAX(CK85:CK130),CK85:CK130,0)),""),"")</f>
        <v/>
      </c>
      <c r="CM131" s="1">
        <f>IF(AND(CM84&gt;0,ABS(MAX(CM85:CM130))&gt;ABS(MIN(CM85:CM130))),IF(MAX(CM85:CM130)&lt;&gt;0,INDEX($A85:$A130,MATCH(MAX(CM85:CM130),CM85:CM130,0)),""),"")</f>
        <v>5430</v>
      </c>
      <c r="CO131" s="1" t="str">
        <f>IF(AND(CO84&gt;0,ABS(MAX(CO85:CO130))&gt;ABS(MIN(CO85:CO130))),IF(MAX(CO85:CO130)&lt;&gt;0,INDEX($A85:$A130,MATCH(MAX(CO85:CO130),CO85:CO130,0)),""),"")</f>
        <v/>
      </c>
      <c r="CP131" s="1" t="str">
        <f>IF(ABS(MAX(CP85:CP130))&gt;ABS(MIN(CP85:CP130)),IF(MAX(CP85:CP130)&lt;&gt;0,INDEX($A85:$A130,MATCH(MAX(CP85:CP130),CP85:CP130,0)),""),"")</f>
        <v/>
      </c>
      <c r="CW131" s="1" t="str">
        <f ca="1">IF(ABS(MAX(CW85:CW130))&gt;ABS(MIN(CW85:CW130)),IF(MAX(CW85:CW130)&lt;&gt;0,INDEX($A85:$A130,MATCH(MAX(CW85:CW130),CW85:CW130,0)),""),"")</f>
        <v/>
      </c>
      <c r="CY131" s="1" t="str">
        <f ca="1">IF(ABS(MAX(CY85:CY130))&gt;ABS(MIN(CY85:CY130)),IF(MAX(CY85:CY130)&lt;&gt;0,INDEX($A85:$A130,MATCH(MAX(CY85:CY130),CY85:CY130,0)),""),"")</f>
        <v/>
      </c>
      <c r="DH131" s="1" t="str">
        <f t="shared" ref="DH131:DM131" si="530">IF(ABS(MAX(DH85:DH130))&gt;ABS(MIN(DH85:DH130)),IF(MAX(DH85:DH130)&lt;&gt;0,INDEX($A85:$A130,MATCH(MAX(DH85:DH130),DH85:DH130,0)),""),"")</f>
        <v/>
      </c>
      <c r="DI131" s="1" t="str">
        <f t="shared" si="530"/>
        <v/>
      </c>
      <c r="DJ131" s="89" t="str">
        <f>IF(AND(ABS(MAX(DJ85:DJ130))&gt;$DG$83,ABS(INDEX($DG$85:$DG$130,MATCH(MAX(DJ85:DJ130),DJ85:DJ130,0)))&lt;10,1),IF(MAX(DJ85:DJ130)&lt;&gt;0,INDEX($A85:$A130,MATCH(MAX(DJ85:DJ130),DJ85:DJ130,0)),""),"")</f>
        <v/>
      </c>
      <c r="DK131" s="89" t="str">
        <f>IF(AND(ABS(MAX(DK85:DK130))&gt;$DG$83,ABS(INDEX($DG$85:$DG$130,MATCH(MAX(DK85:DK130),DK85:DK130,0)))&lt;10,1),IF(MAX(DK85:DK130)&lt;&gt;0,INDEX($A85:$A130,MATCH(MAX(DK85:DK130),DK85:DK130,0)),""),"")</f>
        <v/>
      </c>
      <c r="DL131" s="1" t="str">
        <f t="shared" si="530"/>
        <v/>
      </c>
      <c r="DM131" s="1" t="str">
        <f t="shared" si="530"/>
        <v/>
      </c>
      <c r="DN131" s="64" t="str">
        <f>DJ131&amp;","&amp;DJ132&amp;","&amp;DK131&amp;","&amp;DK132</f>
        <v>,,,</v>
      </c>
      <c r="DP131" s="1" t="str">
        <f>IF(ABS(MAX(DP85:DP130))&gt;ABS(MIN(DP85:DP130)),IF(MAX(DP85:DP130)&lt;&gt;0,INDEX($A85:$A130,MATCH(MAX(DP85:DP130),DP85:DP130,0)),""),"")</f>
        <v/>
      </c>
      <c r="DQ131" s="1" t="str">
        <f>IF(ABS(MAX(DQ85:DQ130))&gt;ABS(MIN(DQ85:DQ130)),IF(MAX(DQ85:DQ130)&lt;&gt;0,INDEX($A85:$A130,MATCH(MAX(DQ85:DQ130),DQ85:DQ130,0)),""),"")</f>
        <v/>
      </c>
      <c r="DR131" s="1" t="str">
        <f ca="1">IF(ABS(MAX(DR85:DR130))&gt;ABS(MIN(DR85:DR130)),IF(MAX(DR85:DR130)&lt;&gt;0,INDEX($A85:$A130,MATCH(MAX(DR85:DR130),DR85:DR130,0)),""),"")</f>
        <v/>
      </c>
      <c r="DS131" s="1" t="str">
        <f>IF(ABS(MAX(DS85:DS130))&gt;ABS(MIN(DS85:DS130)),IF(MAX(DS85:DS130)&lt;&gt;0,INDEX($A85:$A130,MATCH(MAX(DS85:DS130),DS85:DS130,0)),""),"")</f>
        <v/>
      </c>
      <c r="EU131" s="67">
        <v>561.9</v>
      </c>
      <c r="EV131" s="67" t="s">
        <v>1063</v>
      </c>
      <c r="EW131" s="67">
        <v>483.21</v>
      </c>
      <c r="EX131" s="67" t="s">
        <v>1064</v>
      </c>
      <c r="EY131" s="67">
        <v>5632.5</v>
      </c>
      <c r="EZ131" s="67" t="s">
        <v>1065</v>
      </c>
      <c r="FA131" s="67">
        <v>19848</v>
      </c>
      <c r="FB131" s="67" t="s">
        <v>1066</v>
      </c>
      <c r="FC131" s="67" t="s">
        <v>1067</v>
      </c>
      <c r="FD131" s="67" t="s">
        <v>1068</v>
      </c>
      <c r="FE131" s="68" t="s">
        <v>1069</v>
      </c>
      <c r="FF131" s="68" t="s">
        <v>1070</v>
      </c>
    </row>
    <row r="132" spans="1:162" x14ac:dyDescent="0.2">
      <c r="AP132" s="1">
        <v>5630</v>
      </c>
      <c r="AQ132" s="1">
        <v>5610</v>
      </c>
      <c r="BA132" s="1">
        <f>INDEX($A$85:$A$130,MATCH(MAX(BA85:BA130),BA85:BA130,0))</f>
        <v>5630</v>
      </c>
      <c r="BB132" s="38">
        <f>INDEX($A$85:$A$130,MATCH(MIN(BB85:BB130),BB85:BB130,0))</f>
        <v>5610</v>
      </c>
      <c r="BC132" s="1">
        <f>INDEX($A$85:$A$130,MATCH(MAX(BC85:BC130),BC85:BC130,0))</f>
        <v>5650</v>
      </c>
      <c r="BD132" s="38">
        <f>INDEX($A$85:$A$130,MATCH(MIN(BD85:BD130),BD85:BD130,0))</f>
        <v>5600</v>
      </c>
      <c r="BE132" s="1">
        <f>INDEX($A$85:$A$130,MATCH(MAX(BE85:BE130),BE85:BE130,0))</f>
        <v>5700</v>
      </c>
      <c r="BF132" s="38">
        <f>INDEX($A$85:$A$130,MATCH(MIN(BF85:BF130),BF85:BF130,0))</f>
        <v>5630</v>
      </c>
      <c r="BG132" s="38"/>
      <c r="BK132" s="38"/>
      <c r="BM132" s="38"/>
      <c r="BO132" s="38"/>
      <c r="BP132" s="64">
        <f ca="1">INDEX(BQ132:BU132,MATCH(MIN(BQ84:BU84),BQ84:BU84,0))</f>
        <v>5600</v>
      </c>
      <c r="BQ132" s="1">
        <f ca="1">IF(AND(BQ84&lt;0,ABS(MIN(BQ85:BQ130))&gt;ABS(MAX(BQ85:BQ130))),IF(MIN(BQ85:BQ130)&lt;&gt;0,INDEX($A85:$A130,MATCH(MIN(BQ85:BQ130),BQ85:BQ130,0)),""),"")</f>
        <v>5600</v>
      </c>
      <c r="BR132" s="38"/>
      <c r="BS132" s="1" t="str">
        <f ca="1">IF(AND(BS84&lt;0,ABS(MIN(BS85:BS130))&gt;ABS(MAX(BS85:BS130))),IF(MIN(BS85:BS130)&lt;&gt;0,INDEX($A85:$A130,MATCH(MIN(BS85:BS130),BS85:BS130,0)),""),"")</f>
        <v/>
      </c>
      <c r="BT132" s="38"/>
      <c r="BU132" s="1" t="str">
        <f ca="1">IF(AND(BU84&lt;0,ABS(MIN(BU85:BU130))&gt;ABS(MAX(BU85:BU130))),IF(MIN(BU85:BU130)&lt;&gt;0,INDEX($A85:$A130,MATCH(MIN(BU85:BU130),BU85:BU130,0)),""),"")</f>
        <v/>
      </c>
      <c r="BV132" s="38"/>
      <c r="BW132" s="64">
        <f ca="1">INDEX(BX132:CB132,MATCH(MIN(BX84:CB84),BX84:CB84,0))</f>
        <v>5600</v>
      </c>
      <c r="BX132" s="1">
        <f ca="1">IF(AND(BX84&lt;0,ABS(MIN(BX85:BX130))&gt;ABS(MAX(BX85:BX130))),IF(MIN(BX85:BX130)&lt;&gt;0,INDEX($A85:$A130,MATCH(MIN(BX85:BX130),BX85:BX130,0)),""),"")</f>
        <v>5600</v>
      </c>
      <c r="BY132" s="38">
        <f ca="1">INDEX($A$85:$A$130,MATCH("Cruce -",BY85:BY130,)-1)</f>
        <v>5630</v>
      </c>
      <c r="BZ132" s="1" t="str">
        <f ca="1">IF(AND(BZ84&lt;0,ABS(MIN(BZ85:BZ130))&gt;ABS(MAX(BZ85:BZ130))),IF(MIN(BZ85:BZ130)&lt;&gt;0,INDEX($A85:$A130,MATCH(MIN(BZ85:BZ130),BZ85:BZ130,0)),""),"")</f>
        <v/>
      </c>
      <c r="CA132" s="38"/>
      <c r="CB132" s="1" t="str">
        <f ca="1">IF(AND(CB84&lt;0,ABS(MIN(CB85:CB130))&gt;ABS(MAX(CB85:CB130))),IF(MIN(CB85:CB130)&lt;&gt;0,INDEX($A85:$A130,MATCH(MIN(CB85:CB130),CB85:CB130,0)),""),"")</f>
        <v/>
      </c>
      <c r="CC132" s="38"/>
      <c r="CE132" s="38"/>
      <c r="CG132" s="38"/>
      <c r="CI132" s="38"/>
      <c r="CJ132" s="64">
        <f>INDEX(CK132:CO132,MATCH(MIN(CK84:CO84),CK84:CO84,0))</f>
        <v>5800</v>
      </c>
      <c r="CK132" s="1">
        <f>IF(AND(CK84&lt;0,ABS(MIN(CK85:CK130))&gt;ABS(MAX(CK85:CK130))),IF(MIN(CK85:CK130)&lt;&gt;0,INDEX($A85:$A130,MATCH(MIN(CK85:CK130),CK85:CK130,0)),""),"")</f>
        <v>5650</v>
      </c>
      <c r="CL132" s="38"/>
      <c r="CM132" s="1" t="str">
        <f>IF(AND(CM84&lt;0,ABS(MIN(CM85:CM130))&gt;ABS(MAX(CM85:CM130))),IF(MIN(CM85:CM130)&lt;&gt;0,INDEX($A85:$A130,MATCH(MIN(CM85:CM130),CM85:CM130,0)),""),"")</f>
        <v/>
      </c>
      <c r="CN132" s="38"/>
      <c r="CO132" s="1">
        <f>IF(AND(CO84&lt;0,ABS(MIN(CO85:CO130))&gt;ABS(MAX(CO85:CO130))),IF(MIN(CO85:CO130)&lt;&gt;0,INDEX($A85:$A130,MATCH(MIN(CO85:CO130),CO85:CO130,0)),""),"")</f>
        <v>5800</v>
      </c>
      <c r="CP132" s="38">
        <f>IF(ABS(MIN(CP85:CP130))&gt;ABS(MAX(CP85:CP130)),IF(MIN(CP85:CP130)&lt;&gt;0,INDEX($A85:$A130,MATCH(MIN(CP85:CP130),CP85:CP130,0)),""),"")</f>
        <v>5700</v>
      </c>
      <c r="CR132" s="38"/>
      <c r="CT132" s="38"/>
      <c r="CV132" s="38"/>
      <c r="CW132" s="38">
        <f ca="1">IF(ABS(MIN(CW85:CW130))&gt;ABS(MAX(CW85:CW130)),IF(MIN(CW85:CW130)&lt;&gt;0,INDEX($A85:$A130,MATCH(MIN(CW85:CW130),CW85:CW130,0)),""),"")</f>
        <v>5600</v>
      </c>
      <c r="CY132" s="38">
        <f ca="1">IF(ABS(MIN(CY85:CY130))&gt;ABS(MAX(CY85:CY130)),IF(MIN(CY85:CY130)&lt;&gt;0,INDEX($A85:$A130,MATCH(MIN(CY85:CY130),CY85:CY130,0)),""),"")</f>
        <v>5600</v>
      </c>
      <c r="DB132" s="38"/>
      <c r="DD132" s="38"/>
      <c r="DH132" s="1" t="str">
        <f t="shared" ref="DH132:DM132" si="531">IF(ABS(MIN(DH85:DH130))&gt;ABS(MAX(DH85:DH130)),IF(MIN(DH85:DH130)&lt;&gt;0,INDEX($A85:$A130,MATCH(MIN(DH85:DH130),DH85:DH130,0)),""),"")</f>
        <v/>
      </c>
      <c r="DI132" s="38" t="str">
        <f t="shared" si="531"/>
        <v/>
      </c>
      <c r="DJ132" s="89" t="str">
        <f>IF(AND(ABS(MIN(DJ85:DJ130))&gt;$DG$83,ABS(INDEX($DG$85:$DG$130,MATCH(MIN(DJ85:DJ130),DJ85:DJ130,0)))&lt;10,1),IF(MIN(DJ85:DJ130)&lt;&gt;0,INDEX($A85:$A130,MATCH(MIN(DJ85:DJ130),DJ85:DJ130,0)),""),"")</f>
        <v/>
      </c>
      <c r="DK132" s="89" t="str">
        <f>IF(AND(ABS(MIN(DK85:DK130))&gt;$DG$83,ABS(INDEX($DG$85:$DG$130,MATCH(MIN(DK85:DK130),DK85:DK130,0)))&lt;10,1),IF(MIN(DK85:DK130)&lt;&gt;0,INDEX($A85:$A130,MATCH(MIN(DK85:DK130),DK85:DK130,0)),""),"")</f>
        <v/>
      </c>
      <c r="DL132" s="1" t="str">
        <f t="shared" si="531"/>
        <v/>
      </c>
      <c r="DM132" s="1" t="str">
        <f t="shared" si="531"/>
        <v/>
      </c>
      <c r="DN132" s="64" t="str">
        <f ca="1">BI82&amp;","&amp;BI131</f>
        <v>5650,5600</v>
      </c>
      <c r="DP132" s="1" t="str">
        <f>IF(ABS(MIN(DP85:DP130))&gt;ABS(MAX(DP85:DP130)),IF(MIN(DP85:DP130)&lt;&gt;0,INDEX($A85:$A130,MATCH(MIN(DP85:DP130),DP85:DP130,0)),""),"")</f>
        <v/>
      </c>
      <c r="DQ132" s="38" t="str">
        <f>IF(ABS(MIN(DQ85:DQ130))&gt;ABS(MAX(DQ85:DQ130)),IF(MIN(DQ85:DQ130)&lt;&gt;0,INDEX($A85:$A130,MATCH(MIN(DQ85:DQ130),DQ85:DQ130,0)),""),"")</f>
        <v/>
      </c>
      <c r="DR132" s="1" t="str">
        <f ca="1">IF(ABS(MIN(DR85:DR130))&gt;ABS(MAX(DR85:DR130)),IF(MIN(DR85:DR130)&lt;&gt;0,INDEX($A85:$A130,MATCH(MIN(DR85:DR130),DR85:DR130,0)),""),"")</f>
        <v/>
      </c>
      <c r="DS132" s="38" t="str">
        <f>IF(ABS(MIN(DS85:DS130))&gt;ABS(MAX(DS85:DS130)),IF(MIN(DS85:DS130)&lt;&gt;0,INDEX($A85:$A130,MATCH(MIN(DS85:DS130),DS85:DS130,0)),""),"")</f>
        <v/>
      </c>
      <c r="DW132" s="38"/>
      <c r="DY132" s="38"/>
      <c r="EA132" s="38"/>
      <c r="EF132" s="38"/>
      <c r="EH132" s="38"/>
      <c r="EM132" s="38"/>
      <c r="EO132" s="38"/>
      <c r="EU132" s="67">
        <v>562.03</v>
      </c>
      <c r="EV132" s="67" t="s">
        <v>1071</v>
      </c>
      <c r="EW132" s="67">
        <v>483.45</v>
      </c>
      <c r="EX132" s="67" t="s">
        <v>1072</v>
      </c>
      <c r="EY132" s="67">
        <v>5633.75</v>
      </c>
      <c r="EZ132" s="67" t="s">
        <v>1073</v>
      </c>
      <c r="FA132" s="67">
        <v>19856.75</v>
      </c>
      <c r="FB132" s="67" t="s">
        <v>1074</v>
      </c>
      <c r="FC132" s="67" t="s">
        <v>1075</v>
      </c>
      <c r="FD132" s="67" t="s">
        <v>1076</v>
      </c>
      <c r="FE132" s="68" t="s">
        <v>1077</v>
      </c>
      <c r="FF132" s="68" t="s">
        <v>1078</v>
      </c>
    </row>
    <row r="133" spans="1:162" ht="13.5" thickBot="1" x14ac:dyDescent="0.25">
      <c r="A133" s="49">
        <v>25</v>
      </c>
      <c r="D133" s="50">
        <f>+F136-100</f>
        <v>19779.5</v>
      </c>
      <c r="E133" s="82">
        <v>19900</v>
      </c>
      <c r="EU133" s="67">
        <v>562.03</v>
      </c>
      <c r="EV133" s="67" t="s">
        <v>1079</v>
      </c>
      <c r="EW133" s="67">
        <v>483.41</v>
      </c>
      <c r="EX133" s="67" t="s">
        <v>1080</v>
      </c>
      <c r="EY133" s="67">
        <v>5633.5</v>
      </c>
      <c r="EZ133" s="67" t="s">
        <v>1081</v>
      </c>
      <c r="FA133" s="67">
        <v>19855.25</v>
      </c>
      <c r="FB133" s="67" t="s">
        <v>1082</v>
      </c>
      <c r="FC133" s="67" t="s">
        <v>1083</v>
      </c>
      <c r="FD133" s="67" t="s">
        <v>1084</v>
      </c>
      <c r="FE133" s="68" t="s">
        <v>1085</v>
      </c>
      <c r="FF133" s="68" t="s">
        <v>1086</v>
      </c>
    </row>
    <row r="134" spans="1:162" ht="13.5" thickBot="1" x14ac:dyDescent="0.25">
      <c r="A134" s="20" t="s">
        <v>14</v>
      </c>
      <c r="B134" s="45" t="s">
        <v>58</v>
      </c>
      <c r="C134" s="45" t="s">
        <v>58</v>
      </c>
      <c r="D134" s="45" t="s">
        <v>14</v>
      </c>
      <c r="E134" s="20">
        <f>RTD("tos.rtd", ,"MARK", A135)</f>
        <v>19791.345000000001</v>
      </c>
      <c r="F134" s="20">
        <f>+[3]Sheet1!$AD$2</f>
        <v>5826.8235213891576</v>
      </c>
      <c r="AP134" s="1">
        <v>250506</v>
      </c>
      <c r="AS134" s="22" t="str">
        <f>+B135</f>
        <v>250506</v>
      </c>
      <c r="AT134" s="22"/>
      <c r="AU134" s="22" t="str">
        <f>+C135</f>
        <v>250509</v>
      </c>
      <c r="AV134" s="22"/>
      <c r="AW134" s="22" t="str">
        <f>+D135</f>
        <v>250516</v>
      </c>
      <c r="AX134" s="22"/>
      <c r="BA134" s="22" t="str">
        <f>+B135</f>
        <v>250506</v>
      </c>
      <c r="BB134" s="22"/>
      <c r="BC134" s="22" t="str">
        <f>+C135</f>
        <v>250509</v>
      </c>
      <c r="BD134" s="22"/>
      <c r="BE134" s="22" t="str">
        <f>+D135</f>
        <v>250516</v>
      </c>
      <c r="BF134" s="22"/>
      <c r="BG134" s="96"/>
      <c r="BH134" s="1">
        <f ca="1">MAX(BH137:BH189)</f>
        <v>1663</v>
      </c>
      <c r="BI134" s="1">
        <f ca="1">IFERROR(IF(MAX(BH137:BH189)&lt;&gt;0,INDEX(A137:A189,MATCH(MAX(BH137:BH189),BH137:BH189,0)),""),"")</f>
        <v>19900</v>
      </c>
      <c r="BJ134" s="22"/>
      <c r="BK134" s="22"/>
      <c r="BL134" s="22"/>
      <c r="BM134" s="22"/>
      <c r="BN134" s="22"/>
      <c r="BO134" s="22"/>
      <c r="BQ134" s="22">
        <f ca="1">IF(BR134&gt;BS134,IF(MAX(BQ137:BQ189)&lt;&gt;0,INDEX(A137:A189,MATCH(MAX(BQ137:BQ189),BQ137:BQ189,0)),A136),IF(MIN(BQ137:BQ189)&lt;&gt;0,INDEX(A137:A189,MATCH(MIN(BQ137:BQ189),BQ137:BQ189,0))))</f>
        <v>19750</v>
      </c>
      <c r="BR134" s="22">
        <f ca="1">+MAX(BQ137:BQ189)</f>
        <v>1124937.5196299183</v>
      </c>
      <c r="BS134" s="22">
        <f ca="1">ABS(MIN(BQ137:BQ189))</f>
        <v>4219951.8202433623</v>
      </c>
      <c r="BT134" s="22"/>
      <c r="BU134" s="22"/>
      <c r="BV134" s="22"/>
      <c r="BX134" s="22">
        <f ca="1">IF(BY134&gt;BZ134,IF(MAX(BX137:BX189)&lt;&gt;0,INDEX(G137:G189,MATCH(MAX(BX137:BX189),BX137:BX189,0)),G136),IF(MIN(BX137:BX189)&lt;&gt;0,INDEX(G137:G189,MATCH(MIN(BX137:BX189),BX137:BX189,0))))</f>
        <v>480.80184028918831</v>
      </c>
      <c r="BY134" s="22">
        <f ca="1">+MAX(BX137:BX189)</f>
        <v>469227.14512799028</v>
      </c>
      <c r="BZ134" s="22">
        <f ca="1">ABS(MIN(BX137:BX189))</f>
        <v>753458.36918189819</v>
      </c>
      <c r="CA134" s="22"/>
      <c r="CB134" s="22"/>
      <c r="CC134" s="22">
        <f ca="1">+AVERAGE(BY190:BY191,CA190:CA191,CC190:CC191)</f>
        <v>19825</v>
      </c>
      <c r="CD134" s="22"/>
      <c r="CE134" s="22"/>
      <c r="CF134" s="22"/>
      <c r="CG134" s="22"/>
      <c r="CH134" s="22"/>
      <c r="CI134" s="22"/>
      <c r="CK134" s="22">
        <f>IF(CL134&gt;CM134,IF(MAX(CK137:CK189)&lt;&gt;0,INDEX(N137:N189,MATCH(MAX(CK137:CK189),CK137:CK189,0)),N136),IF(MIN(CK137:CK189)&lt;&gt;0,INDEX(N137:N189,MATCH(MIN(CK137:CK189),CK137:CK189,0))))</f>
        <v>0</v>
      </c>
      <c r="CL134" s="22">
        <f>+MAX(CK137:CK189)</f>
        <v>19500</v>
      </c>
      <c r="CM134" s="22">
        <f>ABS(MIN(CK137:CK189))</f>
        <v>7994</v>
      </c>
      <c r="CN134" s="22"/>
      <c r="CO134" s="22"/>
      <c r="CP134" s="22"/>
      <c r="CQ134" s="22">
        <f>IF(CR134&gt;CS134,IF(MAX(CQ137:CQ189)&lt;&gt;0,INDEX(G137:G189,MATCH(MAX(CQ137:CQ189),CQ137:CQ189,0)),G136),IF(MIN(CQ137:CQ189)&lt;&gt;0,INDEX(G137:G189,MATCH(MIN(CQ137:CQ189),CQ137:CQ189,0))))</f>
        <v>472.28130134735454</v>
      </c>
      <c r="CR134" s="22">
        <f>+MAX(CQ137:CQ189)</f>
        <v>1349</v>
      </c>
      <c r="CS134" s="22">
        <f>ABS(MIN(CQ137:CQ189))</f>
        <v>2310</v>
      </c>
      <c r="CT134" s="22"/>
      <c r="CU134" s="22"/>
      <c r="CV134" s="22"/>
      <c r="CW134" s="22">
        <f ca="1">IF(CX134&gt;CY134,IF(MAX(CW137:CW189)&lt;&gt;0,INDEX(M137:M189,MATCH(MAX(CW137:CW189),CW137:CW189,0)),M136),IF(MIN(CW137:CW189)&lt;&gt;0,INDEX(M137:M189,MATCH(MIN(CW137:CW189),CW137:CW189,0))))</f>
        <v>0</v>
      </c>
      <c r="CX134" s="61">
        <f ca="1">+MAX(CW137:CW189)</f>
        <v>4065978.2818632554</v>
      </c>
      <c r="CY134" s="22">
        <f ca="1">ABS(MIN(CW137:CW189))</f>
        <v>2752917.4267031457</v>
      </c>
      <c r="DA134" s="22"/>
      <c r="DB134" s="22"/>
      <c r="DC134" s="22"/>
      <c r="DD134" s="22"/>
      <c r="DE134" s="22"/>
      <c r="DF134" s="22"/>
      <c r="DH134" s="22"/>
      <c r="DI134" s="22"/>
      <c r="DJ134" s="22"/>
      <c r="DK134" s="22"/>
      <c r="DL134" s="22"/>
      <c r="DM134" s="22"/>
      <c r="DP134" s="22"/>
      <c r="DQ134" s="22"/>
      <c r="DR134" s="22"/>
      <c r="DS134" s="22"/>
      <c r="DT134" s="22"/>
      <c r="DU134" s="22"/>
      <c r="DV134" s="22"/>
      <c r="DW134" s="22"/>
      <c r="DX134" s="22"/>
      <c r="DY134" s="22"/>
      <c r="DZ134" s="22"/>
      <c r="EA134" s="22"/>
      <c r="EB134" s="22"/>
      <c r="EC134" s="22"/>
      <c r="EE134" s="22"/>
      <c r="EF134" s="22"/>
      <c r="EG134" s="22"/>
      <c r="EH134" s="22"/>
      <c r="EI134" s="22"/>
      <c r="EJ134" s="22"/>
      <c r="EL134" s="22"/>
      <c r="EM134" s="22"/>
      <c r="EN134" s="22"/>
      <c r="EO134" s="22"/>
      <c r="EP134" s="22"/>
      <c r="EQ134" s="22"/>
      <c r="EU134" s="67">
        <v>562.01</v>
      </c>
      <c r="EV134" s="67" t="s">
        <v>1087</v>
      </c>
      <c r="EW134" s="67">
        <v>483.37</v>
      </c>
      <c r="EX134" s="67" t="s">
        <v>1088</v>
      </c>
      <c r="EY134" s="67">
        <v>5633.75</v>
      </c>
      <c r="EZ134" s="67" t="s">
        <v>1089</v>
      </c>
      <c r="FA134" s="67">
        <v>19851.75</v>
      </c>
      <c r="FB134" s="67" t="s">
        <v>1090</v>
      </c>
      <c r="FC134" s="67" t="s">
        <v>1091</v>
      </c>
      <c r="FD134" s="67" t="s">
        <v>1092</v>
      </c>
      <c r="FE134" s="68" t="s">
        <v>1093</v>
      </c>
      <c r="FF134" s="68" t="s">
        <v>1094</v>
      </c>
    </row>
    <row r="135" spans="1:162" ht="13.5" thickBot="1" x14ac:dyDescent="0.25">
      <c r="A135" s="45" t="s">
        <v>14</v>
      </c>
      <c r="B135" s="45" t="str">
        <f>+B83</f>
        <v>250506</v>
      </c>
      <c r="C135" s="45" t="str">
        <f>+C83</f>
        <v>250509</v>
      </c>
      <c r="D135" s="45" t="str">
        <f>+D83</f>
        <v>250516</v>
      </c>
      <c r="E135" s="45"/>
      <c r="F135" s="18" t="s">
        <v>3</v>
      </c>
      <c r="G135" s="22" t="s">
        <v>2</v>
      </c>
      <c r="AP135" s="1" t="s">
        <v>7</v>
      </c>
      <c r="AQ135" s="1" t="s">
        <v>7</v>
      </c>
      <c r="AS135" s="22" t="s">
        <v>1</v>
      </c>
      <c r="AT135" s="22" t="s">
        <v>1</v>
      </c>
      <c r="AU135" s="22" t="s">
        <v>1</v>
      </c>
      <c r="AV135" s="22" t="s">
        <v>1</v>
      </c>
      <c r="AW135" s="22" t="s">
        <v>1</v>
      </c>
      <c r="AX135" s="25" t="s">
        <v>1</v>
      </c>
      <c r="BA135" s="22" t="s">
        <v>7</v>
      </c>
      <c r="BB135" s="22" t="s">
        <v>7</v>
      </c>
      <c r="BC135" s="22" t="s">
        <v>7</v>
      </c>
      <c r="BD135" s="22" t="s">
        <v>7</v>
      </c>
      <c r="BE135" s="22" t="s">
        <v>7</v>
      </c>
      <c r="BF135" s="25" t="s">
        <v>7</v>
      </c>
      <c r="BG135" s="96"/>
      <c r="BH135" s="1" t="s">
        <v>12</v>
      </c>
      <c r="BJ135" s="22" t="str">
        <f>+BJ83</f>
        <v>GAMMA</v>
      </c>
      <c r="BK135" s="22" t="str">
        <f>+BJ135</f>
        <v>GAMMA</v>
      </c>
      <c r="BL135" s="22" t="str">
        <f>+BK135</f>
        <v>GAMMA</v>
      </c>
      <c r="BM135" s="22" t="str">
        <f>+BL135</f>
        <v>GAMMA</v>
      </c>
      <c r="BN135" s="22" t="str">
        <f>+BM135</f>
        <v>GAMMA</v>
      </c>
      <c r="BO135" s="25" t="str">
        <f>+BN135</f>
        <v>GAMMA</v>
      </c>
      <c r="BQ135" s="22" t="s">
        <v>11</v>
      </c>
      <c r="BR135" s="22"/>
      <c r="BS135" s="22" t="s">
        <v>11</v>
      </c>
      <c r="BT135" s="22"/>
      <c r="BU135" s="22" t="s">
        <v>11</v>
      </c>
      <c r="BV135" s="25"/>
      <c r="BX135" s="22" t="s">
        <v>11</v>
      </c>
      <c r="BY135" s="22"/>
      <c r="BZ135" s="22" t="s">
        <v>11</v>
      </c>
      <c r="CA135" s="22"/>
      <c r="CB135" s="22" t="s">
        <v>11</v>
      </c>
      <c r="CC135" s="25"/>
      <c r="CD135" s="22" t="str">
        <f>+CD83</f>
        <v>DELTA</v>
      </c>
      <c r="CE135" s="22" t="str">
        <f>+CD135</f>
        <v>DELTA</v>
      </c>
      <c r="CF135" s="22" t="str">
        <f>+CE135</f>
        <v>DELTA</v>
      </c>
      <c r="CG135" s="22" t="str">
        <f>+CF135</f>
        <v>DELTA</v>
      </c>
      <c r="CH135" s="22" t="str">
        <f>+CG135</f>
        <v>DELTA</v>
      </c>
      <c r="CI135" s="25" t="str">
        <f>+CH135</f>
        <v>DELTA</v>
      </c>
      <c r="CK135" s="22" t="s">
        <v>20</v>
      </c>
      <c r="CL135" s="22"/>
      <c r="CM135" s="22" t="s">
        <v>20</v>
      </c>
      <c r="CN135" s="22"/>
      <c r="CO135" s="22" t="s">
        <v>20</v>
      </c>
      <c r="CP135" s="25"/>
      <c r="CQ135" s="22" t="s">
        <v>16</v>
      </c>
      <c r="CR135" s="22"/>
      <c r="CS135" s="22" t="s">
        <v>16</v>
      </c>
      <c r="CT135" s="22"/>
      <c r="CU135" s="22" t="s">
        <v>16</v>
      </c>
      <c r="CV135" s="25"/>
      <c r="CW135" s="25" t="s">
        <v>11</v>
      </c>
      <c r="CX135" s="60"/>
      <c r="CY135" s="25" t="s">
        <v>11</v>
      </c>
      <c r="DA135" s="22" t="s">
        <v>25</v>
      </c>
      <c r="DB135" s="22" t="s">
        <v>25</v>
      </c>
      <c r="DC135" s="22" t="s">
        <v>27</v>
      </c>
      <c r="DD135" s="22" t="s">
        <v>27</v>
      </c>
      <c r="DE135" s="22" t="s">
        <v>26</v>
      </c>
      <c r="DF135" s="22" t="s">
        <v>26</v>
      </c>
      <c r="DG135" s="64">
        <v>50</v>
      </c>
      <c r="DH135" s="22"/>
      <c r="DI135" s="22"/>
      <c r="DJ135" s="22"/>
      <c r="DK135" s="22"/>
      <c r="DL135" s="22"/>
      <c r="DM135" s="22"/>
      <c r="DN135" s="60"/>
      <c r="DP135" s="22"/>
      <c r="DQ135" s="22"/>
      <c r="DR135" s="22"/>
      <c r="DS135" s="22"/>
      <c r="DT135" s="22"/>
      <c r="DU135" s="22"/>
      <c r="DV135" s="22"/>
      <c r="DW135" s="22"/>
      <c r="DX135" s="22"/>
      <c r="DY135" s="22"/>
      <c r="DZ135" s="22"/>
      <c r="EA135" s="22"/>
      <c r="EB135" s="22"/>
      <c r="EC135" s="22"/>
      <c r="EE135" s="22" t="str">
        <f>+EE83</f>
        <v>IMPL_VOL</v>
      </c>
      <c r="EF135" s="22" t="str">
        <f>+EE135</f>
        <v>IMPL_VOL</v>
      </c>
      <c r="EG135" s="22" t="str">
        <f>+EF135</f>
        <v>IMPL_VOL</v>
      </c>
      <c r="EH135" s="22" t="str">
        <f>+EG135</f>
        <v>IMPL_VOL</v>
      </c>
      <c r="EI135" s="22" t="str">
        <f>+EH135</f>
        <v>IMPL_VOL</v>
      </c>
      <c r="EJ135" s="22" t="str">
        <f>+EI135</f>
        <v>IMPL_VOL</v>
      </c>
      <c r="EL135" s="22" t="str">
        <f>+EL83</f>
        <v>IMPL_VOL</v>
      </c>
      <c r="EM135" s="22" t="str">
        <f>+EL135</f>
        <v>IMPL_VOL</v>
      </c>
      <c r="EN135" s="22" t="str">
        <f>+EM135</f>
        <v>IMPL_VOL</v>
      </c>
      <c r="EO135" s="22" t="str">
        <f>+EN135</f>
        <v>IMPL_VOL</v>
      </c>
      <c r="EP135" s="22" t="str">
        <f>+EO135</f>
        <v>IMPL_VOL</v>
      </c>
      <c r="EQ135" s="22" t="str">
        <f>+EP135</f>
        <v>IMPL_VOL</v>
      </c>
      <c r="EU135" s="67">
        <v>562.03</v>
      </c>
      <c r="EV135" s="67" t="s">
        <v>1095</v>
      </c>
      <c r="EW135" s="67">
        <v>483.37</v>
      </c>
      <c r="EX135" s="67" t="s">
        <v>1096</v>
      </c>
      <c r="EY135" s="67">
        <v>5633.75</v>
      </c>
      <c r="EZ135" s="67" t="s">
        <v>1097</v>
      </c>
      <c r="FA135" s="67">
        <v>19855</v>
      </c>
      <c r="FB135" s="67" t="s">
        <v>1098</v>
      </c>
      <c r="FC135" s="67" t="s">
        <v>1099</v>
      </c>
      <c r="FD135" s="67" t="s">
        <v>1100</v>
      </c>
      <c r="FE135" s="68" t="s">
        <v>1101</v>
      </c>
      <c r="FF135" s="68" t="s">
        <v>1102</v>
      </c>
    </row>
    <row r="136" spans="1:162" ht="13.5" thickBot="1" x14ac:dyDescent="0.25">
      <c r="A136" s="46">
        <f>+D133</f>
        <v>19779.5</v>
      </c>
      <c r="B136" s="27">
        <f>+AS136/AT136</f>
        <v>-1.085638998682477</v>
      </c>
      <c r="C136" s="27">
        <f>+AU136/AV136</f>
        <v>-1.5253333333333334</v>
      </c>
      <c r="D136" s="27">
        <f>+AW136/AX136</f>
        <v>-1.6097560975609757</v>
      </c>
      <c r="E136" s="28">
        <v>0</v>
      </c>
      <c r="F136" s="47">
        <f>RTD("tos.rtd", ,"MARK", F135)</f>
        <v>19879.5</v>
      </c>
      <c r="G136" s="58">
        <f>RTD("tos.rtd", ,"MARK", G135)</f>
        <v>481.52</v>
      </c>
      <c r="AO136" s="1">
        <v>0</v>
      </c>
      <c r="AP136" s="1">
        <v>8843</v>
      </c>
      <c r="AQ136" s="1">
        <v>-12693</v>
      </c>
      <c r="AS136" s="13">
        <f t="shared" ref="AS136:AX136" si="532">SUM(AS137:AS189)</f>
        <v>824</v>
      </c>
      <c r="AT136" s="29">
        <f t="shared" si="532"/>
        <v>-759</v>
      </c>
      <c r="AU136" s="13">
        <f t="shared" si="532"/>
        <v>572</v>
      </c>
      <c r="AV136" s="29">
        <f t="shared" si="532"/>
        <v>-375</v>
      </c>
      <c r="AW136" s="13">
        <f t="shared" si="532"/>
        <v>1980</v>
      </c>
      <c r="AX136" s="29">
        <f t="shared" si="532"/>
        <v>-1230</v>
      </c>
      <c r="AY136" s="29">
        <f>SUM(AY137:AY189)</f>
        <v>1012</v>
      </c>
      <c r="AZ136" s="1">
        <v>0</v>
      </c>
      <c r="BA136" s="13">
        <f t="shared" ref="BA136:BF136" si="533">SUM(BA137:BA189)</f>
        <v>8843</v>
      </c>
      <c r="BB136" s="29">
        <f t="shared" si="533"/>
        <v>-12693</v>
      </c>
      <c r="BC136" s="13">
        <f t="shared" si="533"/>
        <v>246</v>
      </c>
      <c r="BD136" s="29">
        <f t="shared" si="533"/>
        <v>-188</v>
      </c>
      <c r="BE136" s="13">
        <f t="shared" si="533"/>
        <v>170</v>
      </c>
      <c r="BF136" s="29">
        <f t="shared" si="533"/>
        <v>-124</v>
      </c>
      <c r="BG136" s="29"/>
      <c r="BH136" s="29">
        <f ca="1">SUM(BH137:BH189)</f>
        <v>-4102</v>
      </c>
      <c r="BJ136" s="30">
        <f t="shared" ref="BJ136:BO136" ca="1" si="534">SUM(BJ137:BJ189)</f>
        <v>5.9371501965453218E-2</v>
      </c>
      <c r="BK136" s="31">
        <f t="shared" ca="1" si="534"/>
        <v>-7.7335054548980833E-2</v>
      </c>
      <c r="BL136" s="30">
        <f t="shared" ca="1" si="534"/>
        <v>2.8997904619879621E-2</v>
      </c>
      <c r="BM136" s="31">
        <f t="shared" ca="1" si="534"/>
        <v>-2.9244797331433311E-2</v>
      </c>
      <c r="BN136" s="30">
        <f t="shared" ca="1" si="534"/>
        <v>3.202874485935156E-2</v>
      </c>
      <c r="BO136" s="31">
        <f t="shared" ca="1" si="534"/>
        <v>-3.1548071080968611E-2</v>
      </c>
      <c r="BQ136" s="30">
        <f ca="1">SUM(BQ137:BQ189)</f>
        <v>-15426280.526812866</v>
      </c>
      <c r="BR136" s="31"/>
      <c r="BS136" s="30">
        <f ca="1">SUM(BS137:BS189)</f>
        <v>3972738.1778642214</v>
      </c>
      <c r="BT136" s="31"/>
      <c r="BU136" s="30">
        <f ca="1">SUM(BU137:BU189)</f>
        <v>15821632.432951698</v>
      </c>
      <c r="BV136" s="31"/>
      <c r="BX136" s="30">
        <f ca="1">SUM(BX137:BX189)</f>
        <v>-2202276.1752644968</v>
      </c>
      <c r="BY136" s="31"/>
      <c r="BZ136" s="30">
        <f ca="1">SUM(BZ137:BZ189)</f>
        <v>6620.9112222450858</v>
      </c>
      <c r="CA136" s="31"/>
      <c r="CB136" s="30">
        <f ca="1">SUM(CB137:CB189)</f>
        <v>8995.4597885899311</v>
      </c>
      <c r="CC136" s="31"/>
      <c r="CD136" s="30">
        <f t="shared" ref="CD136:CI136" si="535">SUM(CD154:CD188)</f>
        <v>25.870000000000005</v>
      </c>
      <c r="CE136" s="31">
        <f t="shared" si="535"/>
        <v>10.520000000000001</v>
      </c>
      <c r="CF136" s="30">
        <f t="shared" si="535"/>
        <v>22.119999999999994</v>
      </c>
      <c r="CG136" s="31">
        <f t="shared" si="535"/>
        <v>12.930000000000003</v>
      </c>
      <c r="CH136" s="30">
        <f t="shared" si="535"/>
        <v>21.12</v>
      </c>
      <c r="CI136" s="31">
        <f t="shared" si="535"/>
        <v>13.97</v>
      </c>
      <c r="CK136" s="30">
        <f>SUM(CK137:CK188)</f>
        <v>-3358</v>
      </c>
      <c r="CL136" s="31"/>
      <c r="CM136" s="30">
        <f>SUM(CM137:CM188)</f>
        <v>14406</v>
      </c>
      <c r="CN136" s="31"/>
      <c r="CO136" s="30">
        <f>SUM(CO137:CO188)</f>
        <v>41973</v>
      </c>
      <c r="CP136" s="31">
        <f t="shared" ref="CP136:CP189" si="536">+CK136+CM136+CO136</f>
        <v>53021</v>
      </c>
      <c r="CQ136" s="30">
        <f>SUM(CQ137:CQ189)</f>
        <v>-3850</v>
      </c>
      <c r="CR136" s="31"/>
      <c r="CS136" s="30">
        <f>SUM(CS137:CS189)</f>
        <v>58</v>
      </c>
      <c r="CT136" s="31"/>
      <c r="CU136" s="30">
        <f>SUM(CU137:CU189)</f>
        <v>46</v>
      </c>
      <c r="CV136" s="31"/>
      <c r="CW136" s="31">
        <f ca="1">SUM(CW137:CW189)</f>
        <v>4368090.0840030657</v>
      </c>
      <c r="CY136" s="31">
        <f ca="1">SUM(CY137:CY189)</f>
        <v>-2186659.8042536615</v>
      </c>
      <c r="DA136" s="30">
        <f t="shared" ref="DA136:DB136" si="537">SUM(DA137:DA189)</f>
        <v>6595.36</v>
      </c>
      <c r="DB136" s="31">
        <f t="shared" si="537"/>
        <v>3901.6200000000008</v>
      </c>
      <c r="DC136" s="30">
        <f t="shared" ref="DC136:DF136" si="538">SUM(DC137:DC189)</f>
        <v>9451.2000000000025</v>
      </c>
      <c r="DD136" s="31">
        <f t="shared" si="538"/>
        <v>9939.9999999999873</v>
      </c>
      <c r="DE136" s="30">
        <f t="shared" si="538"/>
        <v>7901.5</v>
      </c>
      <c r="DF136" s="30">
        <f t="shared" si="538"/>
        <v>8429.1</v>
      </c>
      <c r="DH136" s="30">
        <f t="shared" ref="DH136:DM136" si="539">SUM(DH137:DH189)</f>
        <v>0</v>
      </c>
      <c r="DI136" s="31">
        <f t="shared" si="539"/>
        <v>0</v>
      </c>
      <c r="DJ136" s="30">
        <f t="shared" si="539"/>
        <v>0</v>
      </c>
      <c r="DK136" s="31">
        <f t="shared" si="539"/>
        <v>0</v>
      </c>
      <c r="DL136" s="30">
        <f t="shared" si="539"/>
        <v>0</v>
      </c>
      <c r="DM136" s="30">
        <f t="shared" si="539"/>
        <v>0</v>
      </c>
      <c r="DP136" s="30">
        <f>SUM(DP137:DP189)</f>
        <v>0</v>
      </c>
      <c r="DQ136" s="31">
        <f>SUM(DQ137:DQ189)</f>
        <v>0</v>
      </c>
      <c r="DR136" s="30">
        <f ca="1">SUM(DR137:DR189)</f>
        <v>0</v>
      </c>
      <c r="DS136" s="31">
        <f>SUM(DS137:DS189)</f>
        <v>0</v>
      </c>
      <c r="DT136" s="30"/>
      <c r="DU136" s="30"/>
      <c r="DV136" s="30"/>
      <c r="DW136" s="31"/>
      <c r="DX136" s="30"/>
      <c r="DY136" s="31"/>
      <c r="DZ136" s="30"/>
      <c r="EA136" s="31"/>
      <c r="EB136" s="30"/>
      <c r="EC136" s="30"/>
      <c r="EE136" s="30">
        <f t="shared" ref="EE136:EJ136" si="540">SUM(EE137:EE189)</f>
        <v>46.207200000000014</v>
      </c>
      <c r="EF136" s="31">
        <f t="shared" si="540"/>
        <v>61.2515</v>
      </c>
      <c r="EG136" s="30">
        <f t="shared" si="540"/>
        <v>15.171500000000002</v>
      </c>
      <c r="EH136" s="31">
        <f t="shared" si="540"/>
        <v>14.828599999999998</v>
      </c>
      <c r="EI136" s="30">
        <f t="shared" si="540"/>
        <v>12.907299999999999</v>
      </c>
      <c r="EJ136" s="30">
        <f t="shared" si="540"/>
        <v>13.276</v>
      </c>
      <c r="EL136" s="30">
        <f t="shared" ref="EL136:EQ136" si="541">SUM(EL137:EL189)</f>
        <v>0</v>
      </c>
      <c r="EM136" s="31">
        <f t="shared" si="541"/>
        <v>0</v>
      </c>
      <c r="EN136" s="30">
        <f t="shared" si="541"/>
        <v>0</v>
      </c>
      <c r="EO136" s="31">
        <f t="shared" si="541"/>
        <v>0</v>
      </c>
      <c r="EP136" s="30">
        <f t="shared" si="541"/>
        <v>0</v>
      </c>
      <c r="EQ136" s="30">
        <f t="shared" si="541"/>
        <v>0</v>
      </c>
      <c r="EU136" s="67">
        <v>562.03</v>
      </c>
      <c r="EV136" s="67" t="s">
        <v>1103</v>
      </c>
      <c r="EW136" s="67">
        <v>483.37</v>
      </c>
      <c r="EX136" s="67" t="s">
        <v>1104</v>
      </c>
      <c r="EY136" s="67">
        <v>5633.75</v>
      </c>
      <c r="EZ136" s="67" t="s">
        <v>1105</v>
      </c>
      <c r="FA136" s="67">
        <v>19854.5</v>
      </c>
      <c r="FB136" s="67" t="s">
        <v>1106</v>
      </c>
      <c r="FC136" s="67" t="s">
        <v>1107</v>
      </c>
      <c r="FD136" s="67" t="s">
        <v>1108</v>
      </c>
      <c r="FE136" s="68" t="s">
        <v>1109</v>
      </c>
      <c r="FF136" s="68" t="s">
        <v>1110</v>
      </c>
    </row>
    <row r="137" spans="1:162" ht="11.1" customHeight="1" thickBot="1" x14ac:dyDescent="0.25">
      <c r="A137" s="2">
        <f>ROUND(E133/A133,0)*A133+22*A133</f>
        <v>20450</v>
      </c>
      <c r="B137" s="3">
        <f>+IF($A$1="ABS",AS137-AT137,AS137+AT137)</f>
        <v>59</v>
      </c>
      <c r="C137" s="3">
        <f>+IF($A$1="ABS",AU137-AV137,AU137+AV137)</f>
        <v>9</v>
      </c>
      <c r="D137" s="3">
        <f>+IF($A$1="ABS",AW137-AX137,AW137+AX137)</f>
        <v>22</v>
      </c>
      <c r="E137" s="3">
        <f>SUM(B137:D137)</f>
        <v>90</v>
      </c>
      <c r="F137" s="4">
        <f>+$F$136/$A$136*A137</f>
        <v>20553.389873353724</v>
      </c>
      <c r="G137" s="5">
        <f>+$G$136/$A$136*A137</f>
        <v>497.84291817285572</v>
      </c>
      <c r="AM137" s="1">
        <v>17</v>
      </c>
      <c r="AN137" s="1">
        <v>0</v>
      </c>
      <c r="AO137" s="1">
        <v>20450</v>
      </c>
      <c r="AP137" s="1">
        <v>25</v>
      </c>
      <c r="AQ137" s="1">
        <v>0</v>
      </c>
      <c r="AS137" s="73">
        <f>IF(RTD("tos.rtd",,AS$83,"."&amp;$B$134&amp;$AS$82&amp;"C"&amp;$A137)="N/A",0,RTD("tos.rtd",,AS$83,"."&amp;$B$134&amp;$AS$82&amp;"C"&amp;$A137))</f>
        <v>59</v>
      </c>
      <c r="AT137" s="28">
        <f>-IF(RTD("tos.rtd",,AT$83,"."&amp;$B$134&amp;$AS$82&amp;"P"&amp;$A137)="N/A",0,RTD("tos.rtd",,AT$83,"."&amp;$B$134&amp;$AS$82&amp;"P"&amp;$A137))</f>
        <v>0</v>
      </c>
      <c r="AU137" s="73">
        <f>IF(RTD("tos.rtd",,AU$2,"."&amp;$C$134&amp;$AU$134&amp;"C"&amp;$A137)="N/A",0,RTD("tos.rtd",,AU$2,"."&amp;$C$134&amp;$AU$134&amp;"C"&amp;$A137))</f>
        <v>7</v>
      </c>
      <c r="AV137" s="28">
        <f>-IF(RTD("tos.rtd",,AV$2,"."&amp;$C$134&amp;$AU$134&amp;"P"&amp;$A137)="N/A",0,RTD("tos.rtd",,AV$2,"."&amp;$C$134&amp;$AU$134&amp;"P"&amp;$A137))</f>
        <v>-2</v>
      </c>
      <c r="AW137" s="73">
        <f>IF(RTD("tos.rtd",,AW$2,"."&amp;$D$134&amp;$AW$134&amp;"C"&amp;$A137)="N/A",0,RTD("tos.rtd",,AW$2,"."&amp;$D$134&amp;$AW$134&amp;"C"&amp;$A137))</f>
        <v>17</v>
      </c>
      <c r="AX137" s="28">
        <f>-IF(RTD("tos.rtd",,AX$2,"."&amp;$D$134&amp;$AW$134&amp;"P"&amp;$A137)="N/A",0,RTD("tos.rtd",,AX$2,"."&amp;$D$134&amp;$AW$134&amp;"P"&amp;$A137))</f>
        <v>-5</v>
      </c>
      <c r="AY137" s="75">
        <f>SUM(AS137:AX137)</f>
        <v>76</v>
      </c>
      <c r="AZ137" s="8">
        <f t="shared" ref="AZ137:AZ189" si="542">+A137</f>
        <v>20450</v>
      </c>
      <c r="BA137" s="73">
        <f>IF(RTD("tos.rtd",,BA$43,"."&amp;$B$134&amp;$AS$82&amp;"C"&amp;$A137)="N/A",0,RTD("tos.rtd",,BA$43,"."&amp;$B$134&amp;$AS$82&amp;"C"&amp;$A137))</f>
        <v>25</v>
      </c>
      <c r="BB137" s="28">
        <f>-IF(RTD("tos.rtd",,BB$43,"."&amp;$B$134&amp;$AS$82&amp;"P"&amp;$A137)="N/A",0,RTD("tos.rtd",,BB$43,"."&amp;$B$134&amp;$AS$82&amp;"P"&amp;$A137))</f>
        <v>0</v>
      </c>
      <c r="BC137" s="73">
        <f>IF(RTD("tos.rtd",,BC$2,"."&amp;$C$134&amp;$AU$82&amp;"C"&amp;$A137)="N/A",0,RTD("tos.rtd",,BC$2,"."&amp;$C$134&amp;$AU$82&amp;"C"&amp;$A137))</f>
        <v>2</v>
      </c>
      <c r="BD137" s="28">
        <f>-IF(RTD("tos.rtd",,BD$2,"."&amp;$C$134&amp;$AU$82&amp;"P"&amp;$A137)="N/A",0,RTD("tos.rtd",,BD$2,"."&amp;$C$134&amp;$AU$82&amp;"P"&amp;$A137))</f>
        <v>0</v>
      </c>
      <c r="BE137" s="73">
        <f>IF(RTD("tos.rtd",,BE$2,"."&amp;$D$134&amp;$AW$82&amp;"C"&amp;$A137)="N/A",0,RTD("tos.rtd",,BE$2,"."&amp;$D$134&amp;$AW$82&amp;"C"&amp;$A137))</f>
        <v>2</v>
      </c>
      <c r="BF137" s="28">
        <f>-IF(RTD("tos.rtd",,BF$2,"."&amp;$D$134&amp;$AW$82&amp;"P"&amp;$A137)="N/A",0,RTD("tos.rtd",,BF$2,"."&amp;$D$134&amp;$AW$82&amp;"P"&amp;$A137))</f>
        <v>0</v>
      </c>
      <c r="BG137" s="28">
        <f ca="1">+Hoja2!Y138</f>
        <v>9</v>
      </c>
      <c r="BH137" s="31">
        <f t="shared" ref="BH137:BH189" ca="1" si="543">SUM(BA137:BG137)</f>
        <v>38</v>
      </c>
      <c r="BJ137" s="3">
        <f ca="1">IF($BP$1=1,DX137,IF(RTD("tos.rtd",,BJ$43,"."&amp;$B$134&amp;$AS$82&amp;"C"&amp;$A137)="N/A",0,RTD("tos.rtd",,BJ$43,"."&amp;$B$134&amp;$AS$82&amp;"C"&amp;$A137)))</f>
        <v>1.7409640519796833E-4</v>
      </c>
      <c r="BK137" s="3">
        <f ca="1">IF($BP$1=1,DY137,-IF(RTD("tos.rtd",,BK$43,"."&amp;$B$134&amp;$AS$82&amp;"P"&amp;$A137)="N/A",0,RTD("tos.rtd",,BK$43,"."&amp;$B$134&amp;$AS$82&amp;"P"&amp;$A137)))</f>
        <v>-3.43191680709516E-4</v>
      </c>
      <c r="BL137" s="3">
        <f ca="1">IF($BP$1=1,DZ137,IF(RTD("tos.rtd",,BL$2,"."&amp;$C$134&amp;$AU$82&amp;"C"&amp;$A137)="N/A",0,RTD("tos.rtd",,BL$2,"."&amp;$C$134&amp;$AU$82&amp;"C"&amp;$A137)))</f>
        <v>3.6899396055520587E-4</v>
      </c>
      <c r="BM137" s="3">
        <f ca="1">IF($BP$1=1,EA137,-IF(RTD("tos.rtd",,BM$2,"."&amp;$C$134&amp;$AU$82&amp;"P"&amp;$A137)="N/A",0,RTD("tos.rtd",,BM$2,"."&amp;$C$134&amp;$AU$82&amp;"P"&amp;$A137)))</f>
        <v>-3.4691308788212168E-4</v>
      </c>
      <c r="BN137" s="3">
        <f ca="1">IF($BP$1=1,EB137,IF(RTD("tos.rtd",,BN$2,"."&amp;$D$134&amp;$AW$82&amp;"C"&amp;$A137)="N/A",0,RTD("tos.rtd",,BN$2,"."&amp;$D$134&amp;$AW$82&amp;"C"&amp;$A137)))</f>
        <v>3.2546540284886526E-4</v>
      </c>
      <c r="BO137" s="3">
        <f ca="1">IF($BP$1=1,EC137,-IF(RTD("tos.rtd",,BO$2,"."&amp;$D$134&amp;$AW$82&amp;"P"&amp;$A137)="N/A",0,RTD("tos.rtd",,BO$2,"."&amp;$D$134&amp;$AW$82&amp;"P"&amp;$A137)))</f>
        <v>-3.4193557542602592E-4</v>
      </c>
      <c r="BQ137" s="3">
        <f ca="1">+$A$84*$A$84*AS137*BJ137-$A$84*$A$84*AT137*BK137</f>
        <v>322206.42070972949</v>
      </c>
      <c r="BR137" s="3" t="str">
        <f t="shared" ref="BR137:BR188" ca="1" si="544">IF(AND(BQ137&lt;0,BQ136&gt;0), "Cruce -", IF(AND(BQ137&gt;0,BQ136&lt;0),"Cruce +", ""))</f>
        <v>Cruce +</v>
      </c>
      <c r="BS137" s="3">
        <f ca="1">+$A$84*$A$84*AU137*BL137-$A$84*$A$84*AV137*BM137</f>
        <v>59259.035116752842</v>
      </c>
      <c r="BT137" s="3" t="str">
        <f t="shared" ref="BT137:BV188" ca="1" si="545">IF(AND(BS137&lt;0,BS136&gt;0), "Cruce -", IF(AND(BS137&gt;0,BS136&lt;0),"Cruce +", ""))</f>
        <v/>
      </c>
      <c r="BU137" s="3">
        <f ca="1">+$A$84*$A$84*AW137*BN137-$A$84*$A$84*AX137*BO137</f>
        <v>119928.73465591422</v>
      </c>
      <c r="BV137" s="3"/>
      <c r="BX137" s="3">
        <f ca="1">+$A$44*$A$44*BA137*BJ137-$A$44*$A$44*BB137*BK137</f>
        <v>1009.1563866102834</v>
      </c>
      <c r="BY137" s="3"/>
      <c r="BZ137" s="3">
        <f ca="1">+$A$44*$A$44*BC137*BL137-$A$44*$A$44*BD137*BM137</f>
        <v>171.11099404561608</v>
      </c>
      <c r="CA137" s="3"/>
      <c r="CB137" s="3">
        <f ca="1">+$A$44*$A$44*BE137*BN137-$A$44*$A$44*BF137*BO137</f>
        <v>150.9257997749647</v>
      </c>
      <c r="CC137" s="3"/>
      <c r="CD137" s="3">
        <f>IF(RTD("tos.rtd",,CD$43,"."&amp;$B$134&amp;$AS$82&amp;"C"&amp;$A137)="N/A",0,RTD("tos.rtd",,CD$43,"."&amp;$B$134&amp;$AS$82&amp;"C"&amp;$A137))</f>
        <v>0</v>
      </c>
      <c r="CE137" s="3">
        <f>-IF(RTD("tos.rtd",,CE$43,"."&amp;$B$134&amp;$AS$82&amp;"P"&amp;$A137)="N/A",0,RTD("tos.rtd",,CE$43,"."&amp;$B$134&amp;$AS$82&amp;"P"&amp;$A137))</f>
        <v>0.99</v>
      </c>
      <c r="CF137" s="3">
        <f>IF(RTD("tos.rtd",,CF$2,"."&amp;$C$134&amp;$AU$82&amp;"C"&amp;$A137)="N/A",0,RTD("tos.rtd",,CF$2,"."&amp;$C$134&amp;$AU$82&amp;"C"&amp;$A137))</f>
        <v>0.09</v>
      </c>
      <c r="CG137" s="3">
        <f>-IF(RTD("tos.rtd",,CG$2,"."&amp;$C$134&amp;$AU$82&amp;"P"&amp;$A137)="N/A",0,RTD("tos.rtd",,CG$2,"."&amp;$C$134&amp;$AU$82&amp;"P"&amp;$A137))</f>
        <v>0.93</v>
      </c>
      <c r="CH137" s="3">
        <f>IF(RTD("tos.rtd",,CH$2,"."&amp;$D$134&amp;$AW$82&amp;"C"&amp;$A137)="N/A",0,RTD("tos.rtd",,CH$2,"."&amp;$D$134&amp;$AW$82&amp;"C"&amp;$A137))</f>
        <v>0.19</v>
      </c>
      <c r="CI137" s="3">
        <f>-IF(RTD("tos.rtd",,CI$2,"."&amp;$D$134&amp;$AW$82&amp;"P"&amp;$A137)="N/A",0,RTD("tos.rtd",,CI$2,"."&amp;$D$134&amp;$AW$82&amp;"P"&amp;$A137))</f>
        <v>0.79</v>
      </c>
      <c r="CK137" s="3">
        <f>+AS137*CD137*100+AT137*CE137*100</f>
        <v>0</v>
      </c>
      <c r="CL137" s="3"/>
      <c r="CM137" s="3">
        <f>+AU137*CF137*100+AV137*CG137*100</f>
        <v>-123</v>
      </c>
      <c r="CN137" s="3"/>
      <c r="CO137" s="3">
        <f>+AW137*CH137*100+AX137*CI137*100</f>
        <v>-72</v>
      </c>
      <c r="CP137" s="3">
        <f t="shared" si="536"/>
        <v>-195</v>
      </c>
      <c r="CQ137" s="3">
        <f t="shared" ref="CQ137:CQ189" si="546">+BA137+BB137</f>
        <v>25</v>
      </c>
      <c r="CR137" s="3"/>
      <c r="CS137" s="3">
        <f t="shared" ref="CS137:CS189" si="547">+BC137+BD137</f>
        <v>2</v>
      </c>
      <c r="CT137" s="3"/>
      <c r="CU137" s="3">
        <f t="shared" ref="CU137:CU189" si="548">+BE137+BF137</f>
        <v>2</v>
      </c>
      <c r="CV137" s="3"/>
      <c r="CW137" s="3">
        <f t="shared" ref="CW137:CW189" ca="1" si="549">+BQ137+BS137+BU137</f>
        <v>501394.19048239652</v>
      </c>
      <c r="CY137" s="3">
        <f t="shared" ref="CY137:CY189" ca="1" si="550">+BX137+BZ137+CB137</f>
        <v>1331.1931804308642</v>
      </c>
      <c r="DA137" s="3">
        <f>IF(RTD("tos.rtd",,DA$43,"."&amp;$B$134&amp;$AS$82&amp;"C"&amp;$A137)="N/A",0,RTD("tos.rtd",,DA$43,"."&amp;$B$134&amp;$AS$82&amp;"C"&amp;$A137))</f>
        <v>0.05</v>
      </c>
      <c r="DB137" s="3">
        <f>IF(RTD("tos.rtd",,DB$43,"."&amp;$B$134&amp;$AS$82&amp;"P"&amp;$A137)="N/A",0,RTD("tos.rtd",,DB$43,"."&amp;$B$134&amp;$AS$82&amp;"P"&amp;$A137))</f>
        <v>0</v>
      </c>
      <c r="DC137" s="3">
        <f>IF(RTD("tos.rtd",,DC$43,"."&amp;$B$134&amp;$AS$82&amp;"C"&amp;$A137)="N/A",0,RTD("tos.rtd",,DC$43,"."&amp;$B$134&amp;$AS$82&amp;"C"&amp;$A137))</f>
        <v>0.05</v>
      </c>
      <c r="DD137" s="3">
        <f>IF(RTD("tos.rtd",,DD$43,"."&amp;$B$134&amp;$AS$82&amp;"P"&amp;$A137)="N/A",0,RTD("tos.rtd",,DD$43,"."&amp;$B$134&amp;$AS$82&amp;"P"&amp;$A137))</f>
        <v>698.6</v>
      </c>
      <c r="DE137" s="3">
        <f>IF(RTD("tos.rtd",,DE$43,"."&amp;$B$134&amp;$AS$82&amp;"C"&amp;$A137)="N/A",0,RTD("tos.rtd",,DE$43,"."&amp;$B$134&amp;$AS$82&amp;"C"&amp;$A137))</f>
        <v>0</v>
      </c>
      <c r="DF137" s="3">
        <f>IF(RTD("tos.rtd",,DF$43,"."&amp;$B$134&amp;$AS$82&amp;"P"&amp;$A137)="N/A",0,RTD("tos.rtd",,DF$43,"."&amp;$B$134&amp;$AS$82&amp;"P"&amp;$A137))</f>
        <v>621.70000000000005</v>
      </c>
      <c r="DG137" s="86">
        <f>+$A137-$A$136</f>
        <v>670.5</v>
      </c>
      <c r="DH137" s="3">
        <f t="shared" ref="DH137:DH189" si="551">((DA137-DE137)/(DC137-DE137))*(BA137-AP137)</f>
        <v>0</v>
      </c>
      <c r="DI137" s="3">
        <f t="shared" ref="DI137:DI189" si="552">((DB137-DF137)/(DD137-DF137))*(BB137-AQ137)</f>
        <v>0</v>
      </c>
      <c r="DJ137" s="3">
        <f t="shared" ref="DJ137:DJ188" si="553">IF(DA137&gt;=(DE137+(DC137-DE137)*0.6),(BA137-AP137),IF(DA137&lt;=(DE137+(DC137-DE137)*0.4),-(BA137-AP137),0))</f>
        <v>0</v>
      </c>
      <c r="DK137" s="3">
        <f t="shared" ref="DK137:DK188" si="554">IF(DB137&lt;=(DF137+(DD137-DF137)*0.4),-(BB137-AQ137),IF(DB137&gt;=(DF137+(DD137-DF137)*0.6),(BB137-AQ137),0))</f>
        <v>0</v>
      </c>
      <c r="DL137" s="3">
        <f t="shared" ref="DL137:DL189" si="555">+DH137+DI137</f>
        <v>0</v>
      </c>
      <c r="DM137" s="3">
        <f t="shared" ref="DM137:DM189" si="556">+DJ137+DK137</f>
        <v>0</v>
      </c>
      <c r="DN137" s="64" t="str">
        <f t="shared" ref="DN137:DN189" si="557">IF(AND(DA137&gt;=(DE137+(DC137-DE137)*0.6),BA137&gt;AP137),"BUY",IF(AND(DA137&lt;=(DE137+(DC137-DE137)*0.4),BA137&gt;AP137),"SELL","UNKNOWN"))</f>
        <v>UNKNOWN</v>
      </c>
      <c r="DO137" s="64" t="str">
        <f t="shared" ref="DO137:DO189" si="558">IF(AND(DB137&gt;=(DF137+(DD137-DF137)*0.6),ABS(BB137)&gt;ABS(AQ137)),"BUY",IF(AND(DB137&lt;=(DF137+(DD137-DF137)*0.4),ABS(BB137)&gt;ABS(AQ137)),"SELL","UNKNOWN"))</f>
        <v>UNKNOWN</v>
      </c>
      <c r="DP137" s="3">
        <f t="shared" ref="DP137:DP189" si="559">+DH137*DA137+DI137*DB137</f>
        <v>0</v>
      </c>
      <c r="DQ137" s="3">
        <f t="shared" ref="DQ137:DQ189" si="560">+DA137*DJ137+DB137*DK137</f>
        <v>0</v>
      </c>
      <c r="DR137" s="3">
        <f t="shared" ref="DR137:DR189" ca="1" si="561">+BJ137*DJ137+BK137*DK137</f>
        <v>0</v>
      </c>
      <c r="DS137" s="3">
        <f t="shared" ref="DS137:DS189" si="562">+CD137*DJ137+CE137*DK137</f>
        <v>0</v>
      </c>
      <c r="DT137" s="3">
        <f>BA137-VLOOKUP(AZ137,$AO$137:$AQ$189,2,FALSE)</f>
        <v>0</v>
      </c>
      <c r="DU137" s="3">
        <f>BB137-VLOOKUP(AZ137,$AO$137:$AQ$189,3,FALSE)</f>
        <v>0</v>
      </c>
      <c r="DV137" s="3">
        <f t="shared" ref="DV137:DV189" si="563">AM137+IF(DN137="BUY",DT137,IF(DN137="SELL",-DT137,0))</f>
        <v>17</v>
      </c>
      <c r="DW137" s="3">
        <f t="shared" ref="DW137:DW189" si="564">AN137+IF(DO137="BUY",DU137,IF(DO137="SELL",-DU137,0))</f>
        <v>0</v>
      </c>
      <c r="DX137" s="3">
        <f t="shared" ref="DX137:DX168" ca="1" si="565">(EXP(-POWER((LN($A$136/$A137)+($EC$1+POWER($EE137,2)/2)*($EM$1/$DY$1))/($EE137*SQRT($EM$1/$DY$1)),2)/2)/SQRT(2*PI())/($A$136*$EE137*SQRT($EM$1/$DY$1)))</f>
        <v>1.7409640519796833E-4</v>
      </c>
      <c r="DY137" s="3">
        <f t="shared" ref="DY137:DY168" ca="1" si="566">-(EXP(-POWER((LN($A$136/$A137)+($EC$1+POWER($EF137,2)/2)*($EM$1/$DY$1))/($EF137*SQRT($EM$1/$DY$1)),2)/2)/SQRT(2*PI())/($A$136*$EF137*SQRT($EM$1/$DY$1)))</f>
        <v>-3.43191680709516E-4</v>
      </c>
      <c r="DZ137" s="3">
        <f t="shared" ref="DZ137:DZ168" ca="1" si="567">(EXP(-POWER((LN($A$136/$A137)+($EC$1+POWER($EG137,2)/2)*($EO$1/$DY$1))/($EG137*SQRT($EO$1/$DY$1)),2)/2)/SQRT(2*PI())/($A$136*$EG137*SQRT($EO$1/$DY$1)))</f>
        <v>3.6899396055520587E-4</v>
      </c>
      <c r="EA137" s="3">
        <f t="shared" ref="EA137:EA168" ca="1" si="568">-(EXP(-POWER((LN($A$136/$A137)+($EC$1+POWER($EH137,2)/2)*($EO$1/$DY$1))/($EH137*SQRT($EO$1/$DY$1)),2)/2)/SQRT(2*PI())/($A$136*$EH137*SQRT($EO$1/$DY$1)))</f>
        <v>-3.4691308788212168E-4</v>
      </c>
      <c r="EB137" s="3">
        <f t="shared" ref="EB137:EB168" ca="1" si="569">(EXP(-POWER((LN($A$136/$A137)+($EC$1+POWER($EI137,2)/2)*($EO$1/$DY$1))/($EI137*SQRT($EO$1/$DY$1)),2)/2)/SQRT(2*PI())/($A$136*$EI137*SQRT($EO$1/$DY$1)))</f>
        <v>3.2546540284886526E-4</v>
      </c>
      <c r="EC137" s="3">
        <f t="shared" ref="EC137:EC168" ca="1" si="570">-(EXP(-POWER((LN($A$136/$A137)+($EC$1+POWER($EJ137,2)/2)*($EO$1/$DY$1))/($EJ137*SQRT($EO$1/$DY$1)),2)/2)/SQRT(2*PI())/($A$136*$EJ137*SQRT($EO$1/$DY$1)))</f>
        <v>-3.4193557542602592E-4</v>
      </c>
      <c r="EE137" s="59">
        <f t="shared" ref="EE137:EE189" si="571">IFERROR(VALUE(IF(OR(EL137="--",EL137="0.00%"),$EE$1,EL137)),$EE$1)</f>
        <v>1.3124</v>
      </c>
      <c r="EF137" s="59">
        <f t="shared" ref="EF137:EF189" si="572">IFERROR(VALUE(IF(OR(EM137="--",EM137="0.00%"),$EE$1,EM137)),$EE$1)</f>
        <v>1.9856</v>
      </c>
      <c r="EG137" s="59">
        <f t="shared" ref="EG137:EG189" si="573">IFERROR(VALUE(IF(OR(EN137="--",EN137="0.00%"),$EE$1,EN137)),$EE$1)</f>
        <v>0.26350000000000001</v>
      </c>
      <c r="EH137" s="59">
        <f t="shared" ref="EH137:EH189" si="574">IFERROR(VALUE(IF(OR(EO137="--",EO137="0.00%"),$EE$1,EO137)),$EE$1)</f>
        <v>0.23430000000000001</v>
      </c>
      <c r="EI137" s="59">
        <f t="shared" ref="EI137:EI189" si="575">IFERROR(VALUE(IF(OR(EP137="--",EP137="0.00%"),$EE$1,EP137)),$EE$1)</f>
        <v>0.21729999999999999</v>
      </c>
      <c r="EJ137" s="59">
        <f t="shared" ref="EJ137:EJ189" si="576">IFERROR(VALUE(IF(OR(EQ137="--",EQ137="0.00%"),$EE$1,EQ137)),$EE$1)</f>
        <v>0.2298</v>
      </c>
      <c r="EL137" s="3" t="str">
        <f>RTD("tos.rtd",,EL$43,"."&amp;$B$134&amp;$AS$82&amp;"C"&amp;$A137)</f>
        <v>131.24%</v>
      </c>
      <c r="EM137" s="3" t="str">
        <f>RTD("tos.rtd",,EM$43,"."&amp;$B$134&amp;$AS$82&amp;"P"&amp;$A137)</f>
        <v>198.56%</v>
      </c>
      <c r="EN137" s="3" t="str">
        <f>RTD("tos.rtd",,EN$2,"."&amp;$C$134&amp;$AU$82&amp;"C"&amp;$A137)</f>
        <v>26.35%</v>
      </c>
      <c r="EO137" s="3" t="str">
        <f>RTD("tos.rtd",,EO$2,"."&amp;$C$134&amp;$AU$82&amp;"P"&amp;$A137)</f>
        <v>23.43%</v>
      </c>
      <c r="EP137" s="3" t="str">
        <f>RTD("tos.rtd",,EP$2,"."&amp;$D$134&amp;$AW$82&amp;"C"&amp;$A137)</f>
        <v>21.73%</v>
      </c>
      <c r="EQ137" s="3" t="str">
        <f>RTD("tos.rtd",,EQ$2,"."&amp;$D$134&amp;$AW$82&amp;"P"&amp;$A137)</f>
        <v>22.98%</v>
      </c>
      <c r="ES137" s="63" t="str">
        <f t="shared" ref="ES137:ES189" si="577">IFERROR(
    A137 &amp; "," &amp; TEXT(IF(ISNUMBER(DV137+DW137), DV137+DW137, 0), "00.00"),    "Error"
)</f>
        <v>20450,17.00</v>
      </c>
      <c r="ET137" s="64" t="str">
        <f t="shared" ref="ET137:ET189" ca="1" si="578">IF(ISERROR(
    A137 &amp; "," &amp; TEXT(
        IF($E$1="GEX-VOL", IF(ISNUMBER(BX137+BZ137+CB137), (BX137+BZ137+CB137)/1000, 0),
           IF($E$1="GEX-OI", IF(ISNUMBER(BQ137+BS137+BU137), (BQ137+BS137+BU137)/1000, 0),
               IF($E$1="DEX",IF(ISNUMBER(CK137+CM137+CO137), (CK137+CM137+CO137)/1000, 0),
                  IF($E$1="VOLPRES",IF(ISNUMBER(DJ137+DK137), (DJ137+DK137), 0),
                     IF(ISNUMBER(DV137+DW137), (DV137+DW137), 0)
        )))),
    "00.00")
), "Error",
A137 &amp; "," &amp; TEXT(
        IF($E$1="GEX-VOL", IF(ISNUMBER(BX137+BZ137+CB137), (BX137+BZ137+CB137)/1000, 0),
           IF($E$1="GEX-OI", IF(ISNUMBER(BQ137+BS137+BU137), (BQ137+BS137+BU137)/1000, 0),
               IF($E$1="DEX", IF(ISNUMBER(CK137+CM137+CO137), (CK137+CM137+CO137)/1000, 0),
                  IF($E$1="VOLPRES",IF(ISNUMBER(DJ137+DK137), (DJ137+DK137), 0),
                    IF(ISNUMBER(DV137+DW137), (DV137+DW137), 0)
        )))),
    "00.00")
)</f>
        <v>20450,01.33</v>
      </c>
      <c r="EU137" s="67">
        <v>562.04</v>
      </c>
      <c r="EV137" s="67" t="s">
        <v>1111</v>
      </c>
      <c r="EW137" s="67">
        <v>483.45</v>
      </c>
      <c r="EX137" s="67" t="s">
        <v>1112</v>
      </c>
      <c r="EY137" s="67">
        <v>5634.5</v>
      </c>
      <c r="EZ137" s="67" t="s">
        <v>1113</v>
      </c>
      <c r="FA137" s="67">
        <v>19856.75</v>
      </c>
      <c r="FB137" s="67" t="s">
        <v>1114</v>
      </c>
      <c r="FC137" s="67" t="s">
        <v>1115</v>
      </c>
      <c r="FD137" s="67" t="s">
        <v>1116</v>
      </c>
      <c r="FE137" s="68" t="s">
        <v>1117</v>
      </c>
      <c r="FF137" s="68" t="s">
        <v>1118</v>
      </c>
    </row>
    <row r="138" spans="1:162" ht="11.1" customHeight="1" thickBot="1" x14ac:dyDescent="0.25">
      <c r="A138" s="2">
        <f>+A137-$A$133</f>
        <v>20425</v>
      </c>
      <c r="B138" s="3">
        <f>+IF($A$1="ABS",AS138-AT138,AS138+AT138)</f>
        <v>9</v>
      </c>
      <c r="C138" s="3">
        <f>+IF($A$1="ABS",AU138-AV138,AU138+AV138)</f>
        <v>5</v>
      </c>
      <c r="D138" s="3">
        <f>+IF($A$1="ABS",AW138-AX138,AW138+AX138)</f>
        <v>65</v>
      </c>
      <c r="E138" s="3">
        <f>SUM(B138:D138)</f>
        <v>79</v>
      </c>
      <c r="F138" s="4">
        <f>+$F$136/$A$136*A138</f>
        <v>20528.263479865516</v>
      </c>
      <c r="G138" s="5">
        <f>+$G$136/$A$136*A138</f>
        <v>497.23430824843905</v>
      </c>
      <c r="AM138" s="1">
        <v>-1</v>
      </c>
      <c r="AN138" s="1">
        <v>0</v>
      </c>
      <c r="AO138" s="1">
        <v>20425</v>
      </c>
      <c r="AP138" s="1">
        <v>1</v>
      </c>
      <c r="AQ138" s="1">
        <v>0</v>
      </c>
      <c r="AS138" s="54">
        <f>IF(RTD("tos.rtd",,AS$83,"."&amp;$B$134&amp;$AS$82&amp;"C"&amp;$A138)="N/A",0,RTD("tos.rtd",,AS$83,"."&amp;$B$134&amp;$AS$82&amp;"C"&amp;$A138))</f>
        <v>9</v>
      </c>
      <c r="AT138" s="3">
        <f>-IF(RTD("tos.rtd",,AT$83,"."&amp;$B$134&amp;$AS$82&amp;"P"&amp;$A138)="N/A",0,RTD("tos.rtd",,AT$83,"."&amp;$B$134&amp;$AS$82&amp;"P"&amp;$A138))</f>
        <v>0</v>
      </c>
      <c r="AU138" s="54">
        <f>IF(RTD("tos.rtd",,AU$2,"."&amp;$C$134&amp;$AU$134&amp;"C"&amp;$A138)="N/A",0,RTD("tos.rtd",,AU$2,"."&amp;$C$134&amp;$AU$134&amp;"C"&amp;$A138))</f>
        <v>2</v>
      </c>
      <c r="AV138" s="3">
        <f>-IF(RTD("tos.rtd",,AV$2,"."&amp;$C$134&amp;$AU$134&amp;"P"&amp;$A138)="N/A",0,RTD("tos.rtd",,AV$2,"."&amp;$C$134&amp;$AU$134&amp;"P"&amp;$A138))</f>
        <v>-3</v>
      </c>
      <c r="AW138" s="54">
        <f>IF(RTD("tos.rtd",,AW$2,"."&amp;$D$134&amp;$AW$134&amp;"C"&amp;$A138)="N/A",0,RTD("tos.rtd",,AW$2,"."&amp;$D$134&amp;$AW$134&amp;"C"&amp;$A138))</f>
        <v>21</v>
      </c>
      <c r="AX138" s="3">
        <f>-IF(RTD("tos.rtd",,AX$2,"."&amp;$D$134&amp;$AW$134&amp;"P"&amp;$A138)="N/A",0,RTD("tos.rtd",,AX$2,"."&amp;$D$134&amp;$AW$134&amp;"P"&amp;$A138))</f>
        <v>-44</v>
      </c>
      <c r="AY138" s="76">
        <f>SUM(AS138:AX138)</f>
        <v>-15</v>
      </c>
      <c r="AZ138" s="8">
        <f t="shared" si="542"/>
        <v>20425</v>
      </c>
      <c r="BA138" s="54">
        <f>IF(RTD("tos.rtd",,BA$43,"."&amp;$B$134&amp;$AS$82&amp;"C"&amp;$A138)="N/A",0,RTD("tos.rtd",,BA$43,"."&amp;$B$134&amp;$AS$82&amp;"C"&amp;$A138))</f>
        <v>1</v>
      </c>
      <c r="BB138" s="3">
        <f>-IF(RTD("tos.rtd",,BB$43,"."&amp;$B$134&amp;$AS$82&amp;"P"&amp;$A138)="N/A",0,RTD("tos.rtd",,BB$43,"."&amp;$B$134&amp;$AS$82&amp;"P"&amp;$A138))</f>
        <v>0</v>
      </c>
      <c r="BC138" s="54">
        <f>IF(RTD("tos.rtd",,BC$2,"."&amp;$C$134&amp;$AU$82&amp;"C"&amp;$A138)="N/A",0,RTD("tos.rtd",,BC$2,"."&amp;$C$134&amp;$AU$82&amp;"C"&amp;$A138))</f>
        <v>0</v>
      </c>
      <c r="BD138" s="3">
        <f>-IF(RTD("tos.rtd",,BD$2,"."&amp;$C$134&amp;$AU$82&amp;"P"&amp;$A138)="N/A",0,RTD("tos.rtd",,BD$2,"."&amp;$C$134&amp;$AU$82&amp;"P"&amp;$A138))</f>
        <v>0</v>
      </c>
      <c r="BE138" s="54">
        <f>IF(RTD("tos.rtd",,BE$2,"."&amp;$D$134&amp;$AW$82&amp;"C"&amp;$A138)="N/A",0,RTD("tos.rtd",,BE$2,"."&amp;$D$134&amp;$AW$82&amp;"C"&amp;$A138))</f>
        <v>2</v>
      </c>
      <c r="BF138" s="3">
        <f>-IF(RTD("tos.rtd",,BF$2,"."&amp;$D$134&amp;$AW$82&amp;"P"&amp;$A138)="N/A",0,RTD("tos.rtd",,BF$2,"."&amp;$D$134&amp;$AW$82&amp;"P"&amp;$A138))</f>
        <v>0</v>
      </c>
      <c r="BG138" s="3">
        <f ca="1">+Hoja2!Y139</f>
        <v>1</v>
      </c>
      <c r="BH138" s="7">
        <f t="shared" ca="1" si="543"/>
        <v>4</v>
      </c>
      <c r="BI138" s="32"/>
      <c r="BJ138" s="3">
        <f ca="1">IF($BP$1=1,DX138,IF(RTD("tos.rtd",,BJ$43,"."&amp;$B$134&amp;$AS$82&amp;"C"&amp;$A138)="N/A",0,RTD("tos.rtd",,BJ$43,"."&amp;$B$134&amp;$AS$82&amp;"C"&amp;$A138)))</f>
        <v>3.857339347603012E-4</v>
      </c>
      <c r="BK138" s="3">
        <f ca="1">IF($BP$1=1,DY138,-IF(RTD("tos.rtd",,BK$43,"."&amp;$B$134&amp;$AS$82&amp;"P"&amp;$A138)="N/A",0,RTD("tos.rtd",,BK$43,"."&amp;$B$134&amp;$AS$82&amp;"P"&amp;$A138)))</f>
        <v>-3.5719885448230146E-4</v>
      </c>
      <c r="BL138" s="3">
        <f ca="1">IF($BP$1=1,DZ138,IF(RTD("tos.rtd",,BL$2,"."&amp;$C$134&amp;$AU$82&amp;"C"&amp;$A138)="N/A",0,RTD("tos.rtd",,BL$2,"."&amp;$C$134&amp;$AU$82&amp;"C"&amp;$A138)))</f>
        <v>3.8742544009424859E-4</v>
      </c>
      <c r="BM138" s="3">
        <f ca="1">IF($BP$1=1,EA138,-IF(RTD("tos.rtd",,BM$2,"."&amp;$C$134&amp;$AU$82&amp;"P"&amp;$A138)="N/A",0,RTD("tos.rtd",,BM$2,"."&amp;$C$134&amp;$AU$82&amp;"P"&amp;$A138)))</f>
        <v>-3.7079227648952019E-4</v>
      </c>
      <c r="BN138" s="3">
        <f ca="1">IF($BP$1=1,EB138,IF(RTD("tos.rtd",,BN$2,"."&amp;$D$134&amp;$AW$82&amp;"C"&amp;$A138)="N/A",0,RTD("tos.rtd",,BN$2,"."&amp;$D$134&amp;$AW$82&amp;"C"&amp;$A138)))</f>
        <v>3.5060967368501613E-4</v>
      </c>
      <c r="BO138" s="3">
        <f ca="1">IF($BP$1=1,EC138,-IF(RTD("tos.rtd",,BO$2,"."&amp;$D$134&amp;$AW$82&amp;"P"&amp;$A138)="N/A",0,RTD("tos.rtd",,BO$2,"."&amp;$D$134&amp;$AW$82&amp;"P"&amp;$A138)))</f>
        <v>-3.6718397416491902E-4</v>
      </c>
      <c r="BQ138" s="3">
        <f ca="1">+$A$84*$A$84*AS138*BJ138-$A$84*$A$84*AT138*BK138</f>
        <v>108898.70918499333</v>
      </c>
      <c r="BR138" s="3" t="str">
        <f t="shared" ca="1" si="544"/>
        <v/>
      </c>
      <c r="BS138" s="3">
        <f ca="1">+$A$84*$A$84*AU138*BL138-$A$84*$A$84*AV138*BM138</f>
        <v>-10587.649177255087</v>
      </c>
      <c r="BT138" s="3" t="str">
        <f t="shared" ca="1" si="545"/>
        <v>Cruce -</v>
      </c>
      <c r="BU138" s="3">
        <f ca="1">+$A$84*$A$84*AW138*BN138-$A$84*$A$84*AX138*BO138</f>
        <v>-275831.49680635752</v>
      </c>
      <c r="BV138" s="3" t="str">
        <f t="shared" ca="1" si="545"/>
        <v>Cruce -</v>
      </c>
      <c r="BX138" s="3">
        <f t="shared" ref="BX138:BX189" ca="1" si="579">+$A$44*$A$44*BA138*BJ138-$A$44*$A$44*BB138*BK138</f>
        <v>89.43685272605849</v>
      </c>
      <c r="BY138" s="3" t="str">
        <f t="shared" ref="BY138:CC189" ca="1" si="580">IF(AND(BX138&lt;0,BX137&gt;0), "Cruce -", IF(AND(BX138&gt;0,BX137&lt;0),"Cruce +", ""))</f>
        <v/>
      </c>
      <c r="BZ138" s="3">
        <f t="shared" ref="BZ138:BZ189" ca="1" si="581">+$A$44*$A$44*BC138*BL138-$A$44*$A$44*BD138*BM138</f>
        <v>0</v>
      </c>
      <c r="CA138" s="3" t="str">
        <f t="shared" ca="1" si="580"/>
        <v/>
      </c>
      <c r="CB138" s="3">
        <f t="shared" ref="CB138:CB189" ca="1" si="582">+$A$44*$A$44*BE138*BN138-$A$44*$A$44*BF138*BO138</f>
        <v>162.58577700291792</v>
      </c>
      <c r="CC138" s="3" t="str">
        <f t="shared" ca="1" si="580"/>
        <v/>
      </c>
      <c r="CD138" s="3">
        <f>IF(RTD("tos.rtd",,CD$43,"."&amp;$B$134&amp;$AS$82&amp;"C"&amp;$A138)="N/A",0,RTD("tos.rtd",,CD$43,"."&amp;$B$134&amp;$AS$82&amp;"C"&amp;$A138))</f>
        <v>0.06</v>
      </c>
      <c r="CE138" s="3">
        <f>-IF(RTD("tos.rtd",,CE$43,"."&amp;$B$134&amp;$AS$82&amp;"P"&amp;$A138)="N/A",0,RTD("tos.rtd",,CE$43,"."&amp;$B$134&amp;$AS$82&amp;"P"&amp;$A138))</f>
        <v>0.98</v>
      </c>
      <c r="CF138" s="3">
        <f>IF(RTD("tos.rtd",,CF$2,"."&amp;$C$134&amp;$AU$82&amp;"C"&amp;$A138)="N/A",0,RTD("tos.rtd",,CF$2,"."&amp;$C$134&amp;$AU$82&amp;"C"&amp;$A138))</f>
        <v>0.1</v>
      </c>
      <c r="CG138" s="3">
        <f>-IF(RTD("tos.rtd",,CG$2,"."&amp;$C$134&amp;$AU$82&amp;"P"&amp;$A138)="N/A",0,RTD("tos.rtd",,CG$2,"."&amp;$C$134&amp;$AU$82&amp;"P"&amp;$A138))</f>
        <v>0.93</v>
      </c>
      <c r="CH138" s="3">
        <f>IF(RTD("tos.rtd",,CH$2,"."&amp;$D$134&amp;$AW$82&amp;"C"&amp;$A138)="N/A",0,RTD("tos.rtd",,CH$2,"."&amp;$D$134&amp;$AW$82&amp;"C"&amp;$A138))</f>
        <v>0.2</v>
      </c>
      <c r="CI138" s="3">
        <f>-IF(RTD("tos.rtd",,CI$2,"."&amp;$D$134&amp;$AW$82&amp;"P"&amp;$A138)="N/A",0,RTD("tos.rtd",,CI$2,"."&amp;$D$134&amp;$AW$82&amp;"P"&amp;$A138))</f>
        <v>0.78</v>
      </c>
      <c r="CK138" s="3">
        <f>+AS138*CD138*100+AT138*CE138*100</f>
        <v>54</v>
      </c>
      <c r="CL138" s="3"/>
      <c r="CM138" s="3">
        <f>+AU138*CF138*100+AV138*CG138*100</f>
        <v>-259</v>
      </c>
      <c r="CN138" s="3"/>
      <c r="CO138" s="3">
        <f>+AW138*CH138*100+AX138*CI138*100</f>
        <v>-3012</v>
      </c>
      <c r="CP138" s="3">
        <f t="shared" si="536"/>
        <v>-3217</v>
      </c>
      <c r="CQ138" s="3">
        <f t="shared" si="546"/>
        <v>1</v>
      </c>
      <c r="CR138" s="3"/>
      <c r="CS138" s="3">
        <f t="shared" si="547"/>
        <v>0</v>
      </c>
      <c r="CT138" s="3"/>
      <c r="CU138" s="3">
        <f t="shared" si="548"/>
        <v>2</v>
      </c>
      <c r="CV138" s="3"/>
      <c r="CW138" s="3">
        <f t="shared" ca="1" si="549"/>
        <v>-177520.43679861928</v>
      </c>
      <c r="CY138" s="3">
        <f t="shared" ca="1" si="550"/>
        <v>252.02262972897643</v>
      </c>
      <c r="CZ138" s="70" t="str">
        <f t="shared" ref="CZ138:CZ189" ca="1" si="583">IF(AND(CY138&lt;0,CY137&gt;0), "Cruce -", IF(AND(CY138&gt;0,CY137&lt;0),"Cruce +", ""))</f>
        <v/>
      </c>
      <c r="DA138" s="3">
        <f>IF(RTD("tos.rtd",,DA$43,"."&amp;$B$134&amp;$AS$82&amp;"C"&amp;$A138)="N/A",0,RTD("tos.rtd",,DA$43,"."&amp;$B$134&amp;$AS$82&amp;"C"&amp;$A138))</f>
        <v>0.28999999999999998</v>
      </c>
      <c r="DB138" s="3">
        <f>IF(RTD("tos.rtd",,DB$43,"."&amp;$B$134&amp;$AS$82&amp;"P"&amp;$A138)="N/A",0,RTD("tos.rtd",,DB$43,"."&amp;$B$134&amp;$AS$82&amp;"P"&amp;$A138))</f>
        <v>0</v>
      </c>
      <c r="DC138" s="3">
        <f>IF(RTD("tos.rtd",,DC$43,"."&amp;$B$134&amp;$AS$82&amp;"C"&amp;$A138)="N/A",0,RTD("tos.rtd",,DC$43,"."&amp;$B$134&amp;$AS$82&amp;"C"&amp;$A138))</f>
        <v>19.8</v>
      </c>
      <c r="DD138" s="3">
        <f>IF(RTD("tos.rtd",,DD$43,"."&amp;$B$134&amp;$AS$82&amp;"P"&amp;$A138)="N/A",0,RTD("tos.rtd",,DD$43,"."&amp;$B$134&amp;$AS$82&amp;"P"&amp;$A138))</f>
        <v>673.6</v>
      </c>
      <c r="DE138" s="3">
        <f>IF(RTD("tos.rtd",,DE$43,"."&amp;$B$134&amp;$AS$82&amp;"C"&amp;$A138)="N/A",0,RTD("tos.rtd",,DE$43,"."&amp;$B$134&amp;$AS$82&amp;"C"&amp;$A138))</f>
        <v>0</v>
      </c>
      <c r="DF138" s="3">
        <f>IF(RTD("tos.rtd",,DF$43,"."&amp;$B$134&amp;$AS$82&amp;"P"&amp;$A138)="N/A",0,RTD("tos.rtd",,DF$43,"."&amp;$B$134&amp;$AS$82&amp;"P"&amp;$A138))</f>
        <v>596.70000000000005</v>
      </c>
      <c r="DG138" s="86">
        <f t="shared" ref="DG138:DG189" si="584">+$A138-$A$136</f>
        <v>645.5</v>
      </c>
      <c r="DH138" s="3">
        <f t="shared" si="551"/>
        <v>0</v>
      </c>
      <c r="DI138" s="3">
        <f t="shared" si="552"/>
        <v>0</v>
      </c>
      <c r="DJ138" s="3">
        <f t="shared" si="553"/>
        <v>0</v>
      </c>
      <c r="DK138" s="3">
        <f t="shared" si="554"/>
        <v>0</v>
      </c>
      <c r="DL138" s="3">
        <f t="shared" si="555"/>
        <v>0</v>
      </c>
      <c r="DM138" s="3">
        <f t="shared" si="556"/>
        <v>0</v>
      </c>
      <c r="DN138" s="64" t="str">
        <f t="shared" si="557"/>
        <v>UNKNOWN</v>
      </c>
      <c r="DO138" s="64" t="str">
        <f t="shared" si="558"/>
        <v>UNKNOWN</v>
      </c>
      <c r="DP138" s="3">
        <f t="shared" si="559"/>
        <v>0</v>
      </c>
      <c r="DQ138" s="3">
        <f t="shared" si="560"/>
        <v>0</v>
      </c>
      <c r="DR138" s="3">
        <f t="shared" ca="1" si="561"/>
        <v>0</v>
      </c>
      <c r="DS138" s="3">
        <f t="shared" si="562"/>
        <v>0</v>
      </c>
      <c r="DT138" s="3">
        <f t="shared" ref="DT138:DT189" si="585">BA138-VLOOKUP(AZ138,$AO$137:$AQ$189,2,FALSE)</f>
        <v>0</v>
      </c>
      <c r="DU138" s="3">
        <f t="shared" ref="DU138:DU189" si="586">BB138-VLOOKUP(AZ138,$AO$137:$AQ$189,3,FALSE)</f>
        <v>0</v>
      </c>
      <c r="DV138" s="3">
        <f t="shared" si="563"/>
        <v>-1</v>
      </c>
      <c r="DW138" s="3">
        <f t="shared" si="564"/>
        <v>0</v>
      </c>
      <c r="DX138" s="3">
        <f t="shared" ca="1" si="565"/>
        <v>3.857339347603012E-4</v>
      </c>
      <c r="DY138" s="3">
        <f t="shared" ca="1" si="566"/>
        <v>-3.5719885448230146E-4</v>
      </c>
      <c r="DZ138" s="3">
        <f t="shared" ca="1" si="567"/>
        <v>3.8742544009424859E-4</v>
      </c>
      <c r="EA138" s="3">
        <f t="shared" ca="1" si="568"/>
        <v>-3.7079227648952019E-4</v>
      </c>
      <c r="EB138" s="3">
        <f t="shared" ca="1" si="569"/>
        <v>3.5060967368501613E-4</v>
      </c>
      <c r="EC138" s="3">
        <f t="shared" ca="1" si="570"/>
        <v>-3.6718397416491902E-4</v>
      </c>
      <c r="EE138" s="59">
        <f t="shared" si="571"/>
        <v>2.6484000000000001</v>
      </c>
      <c r="EF138" s="59">
        <f t="shared" si="572"/>
        <v>1.9217</v>
      </c>
      <c r="EG138" s="59">
        <f t="shared" si="573"/>
        <v>0.26340000000000002</v>
      </c>
      <c r="EH138" s="59">
        <f t="shared" si="574"/>
        <v>0.23619999999999999</v>
      </c>
      <c r="EI138" s="59">
        <f t="shared" si="575"/>
        <v>0.21790000000000001</v>
      </c>
      <c r="EJ138" s="59">
        <f t="shared" si="576"/>
        <v>0.23230000000000001</v>
      </c>
      <c r="EL138" s="3" t="str">
        <f>RTD("tos.rtd",,EL$43,"."&amp;$B$134&amp;$AS$82&amp;"C"&amp;$A138)</f>
        <v>264.84%</v>
      </c>
      <c r="EM138" s="3" t="str">
        <f>RTD("tos.rtd",,EM$43,"."&amp;$B$134&amp;$AS$82&amp;"P"&amp;$A138)</f>
        <v>192.17%</v>
      </c>
      <c r="EN138" s="3" t="str">
        <f>RTD("tos.rtd",,EN$2,"."&amp;$C$134&amp;$AU$82&amp;"C"&amp;$A138)</f>
        <v>26.34%</v>
      </c>
      <c r="EO138" s="3" t="str">
        <f>RTD("tos.rtd",,EO$2,"."&amp;$C$134&amp;$AU$82&amp;"P"&amp;$A138)</f>
        <v>23.62%</v>
      </c>
      <c r="EP138" s="3" t="str">
        <f>RTD("tos.rtd",,EP$2,"."&amp;$D$134&amp;$AW$82&amp;"C"&amp;$A138)</f>
        <v>21.79%</v>
      </c>
      <c r="EQ138" s="3" t="str">
        <f>RTD("tos.rtd",,EQ$2,"."&amp;$D$134&amp;$AW$82&amp;"P"&amp;$A138)</f>
        <v>23.23%</v>
      </c>
      <c r="ES138" s="63" t="str">
        <f t="shared" si="577"/>
        <v>20425,-01.00</v>
      </c>
      <c r="ET138" s="64" t="str">
        <f t="shared" ca="1" si="578"/>
        <v>20425,00.25</v>
      </c>
      <c r="EU138" s="67">
        <v>562.04</v>
      </c>
      <c r="EV138" s="67" t="s">
        <v>1119</v>
      </c>
      <c r="EW138" s="67">
        <v>483.36</v>
      </c>
      <c r="EX138" s="67" t="s">
        <v>1120</v>
      </c>
      <c r="EY138" s="67">
        <v>5633.75</v>
      </c>
      <c r="EZ138" s="67" t="s">
        <v>1121</v>
      </c>
      <c r="FA138" s="67">
        <v>19852.25</v>
      </c>
      <c r="FB138" s="67" t="s">
        <v>1122</v>
      </c>
      <c r="FC138" s="67" t="s">
        <v>1123</v>
      </c>
      <c r="FD138" s="67" t="s">
        <v>1124</v>
      </c>
      <c r="FE138" s="68" t="s">
        <v>1125</v>
      </c>
      <c r="FF138" s="68" t="s">
        <v>1126</v>
      </c>
    </row>
    <row r="139" spans="1:162" ht="11.1" customHeight="1" thickBot="1" x14ac:dyDescent="0.25">
      <c r="A139" s="2">
        <f t="shared" ref="A139:A189" si="587">+A138-$A$133</f>
        <v>20400</v>
      </c>
      <c r="B139" s="3">
        <f t="shared" ref="B139:B144" si="588">+IF($A$1="ABS",AS139-AT139,AS139+AT139)</f>
        <v>39</v>
      </c>
      <c r="C139" s="3">
        <f t="shared" ref="C139:C144" si="589">+IF($A$1="ABS",AU139-AV139,AU139+AV139)</f>
        <v>12</v>
      </c>
      <c r="D139" s="3">
        <f>+IF($A$1="ABS",AW139-AX139,AW139+AX139)</f>
        <v>159</v>
      </c>
      <c r="E139" s="3">
        <f t="shared" ref="E139:E147" si="590">SUM(B139:D139)</f>
        <v>210</v>
      </c>
      <c r="F139" s="4">
        <f t="shared" ref="F139:F147" si="591">+$F$136/$A$136*A139</f>
        <v>20503.137086377312</v>
      </c>
      <c r="G139" s="5">
        <f t="shared" ref="G139:G147" si="592">+$G$136/$A$136*A139</f>
        <v>496.62569832402232</v>
      </c>
      <c r="AM139" s="1">
        <v>16</v>
      </c>
      <c r="AN139" s="1">
        <v>1</v>
      </c>
      <c r="AO139" s="1">
        <v>20400</v>
      </c>
      <c r="AP139" s="1">
        <v>57</v>
      </c>
      <c r="AQ139" s="1">
        <v>-1</v>
      </c>
      <c r="AS139" s="54">
        <f>IF(RTD("tos.rtd",,AS$83,"."&amp;$B$134&amp;$AS$82&amp;"C"&amp;$A139)="N/A",0,RTD("tos.rtd",,AS$83,"."&amp;$B$134&amp;$AS$82&amp;"C"&amp;$A139))</f>
        <v>38</v>
      </c>
      <c r="AT139" s="3">
        <f>-IF(RTD("tos.rtd",,AT$83,"."&amp;$B$134&amp;$AS$82&amp;"P"&amp;$A139)="N/A",0,RTD("tos.rtd",,AT$83,"."&amp;$B$134&amp;$AS$82&amp;"P"&amp;$A139))</f>
        <v>-1</v>
      </c>
      <c r="AU139" s="54">
        <f>IF(RTD("tos.rtd",,AU$2,"."&amp;$C$134&amp;$AU$134&amp;"C"&amp;$A139)="N/A",0,RTD("tos.rtd",,AU$2,"."&amp;$C$134&amp;$AU$134&amp;"C"&amp;$A139))</f>
        <v>11</v>
      </c>
      <c r="AV139" s="3">
        <f>-IF(RTD("tos.rtd",,AV$2,"."&amp;$C$134&amp;$AU$134&amp;"P"&amp;$A139)="N/A",0,RTD("tos.rtd",,AV$2,"."&amp;$C$134&amp;$AU$134&amp;"P"&amp;$A139))</f>
        <v>-1</v>
      </c>
      <c r="AW139" s="54">
        <f>IF(RTD("tos.rtd",,AW$2,"."&amp;$D$134&amp;$AW$134&amp;"C"&amp;$A139)="N/A",0,RTD("tos.rtd",,AW$2,"."&amp;$D$134&amp;$AW$134&amp;"C"&amp;$A139))</f>
        <v>64</v>
      </c>
      <c r="AX139" s="3">
        <f>-IF(RTD("tos.rtd",,AX$2,"."&amp;$D$134&amp;$AW$134&amp;"P"&amp;$A139)="N/A",0,RTD("tos.rtd",,AX$2,"."&amp;$D$134&amp;$AW$134&amp;"P"&amp;$A139))</f>
        <v>-95</v>
      </c>
      <c r="AY139" s="76">
        <f t="shared" ref="AY139:AY147" si="593">SUM(AS139:AX139)</f>
        <v>16</v>
      </c>
      <c r="AZ139" s="8">
        <f t="shared" si="542"/>
        <v>20400</v>
      </c>
      <c r="BA139" s="54">
        <f>IF(RTD("tos.rtd",,BA$43,"."&amp;$B$134&amp;$AS$82&amp;"C"&amp;$A139)="N/A",0,RTD("tos.rtd",,BA$43,"."&amp;$B$134&amp;$AS$82&amp;"C"&amp;$A139))</f>
        <v>57</v>
      </c>
      <c r="BB139" s="3">
        <f>-IF(RTD("tos.rtd",,BB$43,"."&amp;$B$134&amp;$AS$82&amp;"P"&amp;$A139)="N/A",0,RTD("tos.rtd",,BB$43,"."&amp;$B$134&amp;$AS$82&amp;"P"&amp;$A139))</f>
        <v>-1</v>
      </c>
      <c r="BC139" s="54">
        <f>IF(RTD("tos.rtd",,BC$2,"."&amp;$C$134&amp;$AU$82&amp;"C"&amp;$A139)="N/A",0,RTD("tos.rtd",,BC$2,"."&amp;$C$134&amp;$AU$82&amp;"C"&amp;$A139))</f>
        <v>27</v>
      </c>
      <c r="BD139" s="3">
        <f>-IF(RTD("tos.rtd",,BD$2,"."&amp;$C$134&amp;$AU$82&amp;"P"&amp;$A139)="N/A",0,RTD("tos.rtd",,BD$2,"."&amp;$C$134&amp;$AU$82&amp;"P"&amp;$A139))</f>
        <v>-1</v>
      </c>
      <c r="BE139" s="54">
        <f>IF(RTD("tos.rtd",,BE$2,"."&amp;$D$134&amp;$AW$82&amp;"C"&amp;$A139)="N/A",0,RTD("tos.rtd",,BE$2,"."&amp;$D$134&amp;$AW$82&amp;"C"&amp;$A139))</f>
        <v>8</v>
      </c>
      <c r="BF139" s="3">
        <f>-IF(RTD("tos.rtd",,BF$2,"."&amp;$D$134&amp;$AW$82&amp;"P"&amp;$A139)="N/A",0,RTD("tos.rtd",,BF$2,"."&amp;$D$134&amp;$AW$82&amp;"P"&amp;$A139))</f>
        <v>0</v>
      </c>
      <c r="BG139" s="3">
        <f ca="1">+Hoja2!Y140</f>
        <v>20</v>
      </c>
      <c r="BH139" s="7">
        <f t="shared" ca="1" si="543"/>
        <v>110</v>
      </c>
      <c r="BI139" s="32" t="str">
        <f ca="1">IF(AND(BH139&lt;0,BH138&gt;0), "Cruce -", IF(AND(BH139&gt;0,BH138&lt;0),"Cruce +", ""))</f>
        <v/>
      </c>
      <c r="BJ139" s="3">
        <f ca="1">IF($BP$1=1,DX139,IF(RTD("tos.rtd",,BJ$43,"."&amp;$B$134&amp;$AS$82&amp;"C"&amp;$A139)="N/A",0,RTD("tos.rtd",,BJ$43,"."&amp;$B$134&amp;$AS$82&amp;"C"&amp;$A139)))</f>
        <v>4.0040341279904313E-4</v>
      </c>
      <c r="BK139" s="3">
        <f ca="1">IF($BP$1=1,DY139,-IF(RTD("tos.rtd",,BK$43,"."&amp;$B$134&amp;$AS$82&amp;"P"&amp;$A139)="N/A",0,RTD("tos.rtd",,BK$43,"."&amp;$B$134&amp;$AS$82&amp;"P"&amp;$A139)))</f>
        <v>-3.723794458855495E-4</v>
      </c>
      <c r="BL139" s="3">
        <f ca="1">IF($BP$1=1,DZ139,IF(RTD("tos.rtd",,BL$2,"."&amp;$C$134&amp;$AU$82&amp;"C"&amp;$A139)="N/A",0,RTD("tos.rtd",,BL$2,"."&amp;$C$134&amp;$AU$82&amp;"C"&amp;$A139)))</f>
        <v>4.0611656104138201E-4</v>
      </c>
      <c r="BM139" s="3">
        <f ca="1">IF($BP$1=1,EA139,-IF(RTD("tos.rtd",,BM$2,"."&amp;$C$134&amp;$AU$82&amp;"P"&amp;$A139)="N/A",0,RTD("tos.rtd",,BM$2,"."&amp;$C$134&amp;$AU$82&amp;"P"&amp;$A139)))</f>
        <v>-3.944169995378522E-4</v>
      </c>
      <c r="BN139" s="3">
        <f ca="1">IF($BP$1=1,EB139,IF(RTD("tos.rtd",,BN$2,"."&amp;$D$134&amp;$AW$82&amp;"C"&amp;$A139)="N/A",0,RTD("tos.rtd",,BN$2,"."&amp;$D$134&amp;$AW$82&amp;"C"&amp;$A139)))</f>
        <v>3.7638560777342048E-4</v>
      </c>
      <c r="BO139" s="3">
        <f ca="1">IF($BP$1=1,EC139,-IF(RTD("tos.rtd",,BO$2,"."&amp;$D$134&amp;$AW$82&amp;"P"&amp;$A139)="N/A",0,RTD("tos.rtd",,BO$2,"."&amp;$D$134&amp;$AW$82&amp;"P"&amp;$A139)))</f>
        <v>-3.860095663199209E-4</v>
      </c>
      <c r="BQ139" s="3">
        <f t="shared" ref="BQ139:BQ147" ca="1" si="594">+$A$84*$A$84*AS139*BJ139-$A$84*$A$84*AT139*BK139</f>
        <v>465599.60867257236</v>
      </c>
      <c r="BR139" s="3" t="str">
        <f t="shared" ca="1" si="544"/>
        <v/>
      </c>
      <c r="BS139" s="3">
        <f t="shared" ref="BS139:BS147" ca="1" si="595">+$A$84*$A$84*AU139*BL139-$A$84*$A$84*AV139*BM139</f>
        <v>127759.26614975884</v>
      </c>
      <c r="BT139" s="3" t="str">
        <f t="shared" ca="1" si="545"/>
        <v>Cruce +</v>
      </c>
      <c r="BU139" s="3">
        <f t="shared" ref="BU139:BU147" ca="1" si="596">+$A$84*$A$84*AW139*BN139-$A$84*$A$84*AX139*BO139</f>
        <v>-394684.42756343121</v>
      </c>
      <c r="BV139" s="3" t="str">
        <f t="shared" ca="1" si="545"/>
        <v/>
      </c>
      <c r="BX139" s="3">
        <f t="shared" ca="1" si="579"/>
        <v>5205.4335227064084</v>
      </c>
      <c r="BY139" s="3" t="str">
        <f t="shared" ca="1" si="580"/>
        <v/>
      </c>
      <c r="BZ139" s="3">
        <f t="shared" ca="1" si="581"/>
        <v>2450.9454582804501</v>
      </c>
      <c r="CA139" s="3" t="str">
        <f t="shared" ca="1" si="580"/>
        <v/>
      </c>
      <c r="CB139" s="3">
        <f t="shared" ca="1" si="582"/>
        <v>698.15468408933793</v>
      </c>
      <c r="CC139" s="3" t="str">
        <f t="shared" ca="1" si="580"/>
        <v/>
      </c>
      <c r="CD139" s="3">
        <f>IF(RTD("tos.rtd",,CD$43,"."&amp;$B$134&amp;$AS$82&amp;"C"&amp;$A139)="N/A",0,RTD("tos.rtd",,CD$43,"."&amp;$B$134&amp;$AS$82&amp;"C"&amp;$A139))</f>
        <v>0.06</v>
      </c>
      <c r="CE139" s="3">
        <f>-IF(RTD("tos.rtd",,CE$43,"."&amp;$B$134&amp;$AS$82&amp;"P"&amp;$A139)="N/A",0,RTD("tos.rtd",,CE$43,"."&amp;$B$134&amp;$AS$82&amp;"P"&amp;$A139))</f>
        <v>0.98</v>
      </c>
      <c r="CF139" s="3">
        <f>IF(RTD("tos.rtd",,CF$2,"."&amp;$C$134&amp;$AU$82&amp;"C"&amp;$A139)="N/A",0,RTD("tos.rtd",,CF$2,"."&amp;$C$134&amp;$AU$82&amp;"C"&amp;$A139))</f>
        <v>0.11</v>
      </c>
      <c r="CG139" s="3">
        <f>-IF(RTD("tos.rtd",,CG$2,"."&amp;$C$134&amp;$AU$82&amp;"P"&amp;$A139)="N/A",0,RTD("tos.rtd",,CG$2,"."&amp;$C$134&amp;$AU$82&amp;"P"&amp;$A139))</f>
        <v>0.92</v>
      </c>
      <c r="CH139" s="3">
        <f>IF(RTD("tos.rtd",,CH$2,"."&amp;$D$134&amp;$AW$82&amp;"C"&amp;$A139)="N/A",0,RTD("tos.rtd",,CH$2,"."&amp;$D$134&amp;$AW$82&amp;"C"&amp;$A139))</f>
        <v>0.21</v>
      </c>
      <c r="CI139" s="3">
        <f>-IF(RTD("tos.rtd",,CI$2,"."&amp;$D$134&amp;$AW$82&amp;"P"&amp;$A139)="N/A",0,RTD("tos.rtd",,CI$2,"."&amp;$D$134&amp;$AW$82&amp;"P"&amp;$A139))</f>
        <v>0.78</v>
      </c>
      <c r="CK139" s="3">
        <f t="shared" ref="CK139:CK147" si="597">+AS139*CD139*100+AT139*CE139*100</f>
        <v>129.99999999999997</v>
      </c>
      <c r="CL139" s="3"/>
      <c r="CM139" s="3">
        <f t="shared" ref="CM139:CM147" si="598">+AU139*CF139*100+AV139*CG139*100</f>
        <v>29</v>
      </c>
      <c r="CN139" s="3"/>
      <c r="CO139" s="3">
        <f t="shared" ref="CO139:CO147" si="599">+AW139*CH139*100+AX139*CI139*100</f>
        <v>-6066.0000000000009</v>
      </c>
      <c r="CP139" s="3">
        <f t="shared" si="536"/>
        <v>-5907.0000000000009</v>
      </c>
      <c r="CQ139" s="3">
        <f t="shared" si="546"/>
        <v>56</v>
      </c>
      <c r="CR139" s="3"/>
      <c r="CS139" s="3">
        <f t="shared" si="547"/>
        <v>26</v>
      </c>
      <c r="CT139" s="3"/>
      <c r="CU139" s="3">
        <f t="shared" si="548"/>
        <v>8</v>
      </c>
      <c r="CV139" s="3"/>
      <c r="CW139" s="3">
        <f t="shared" ca="1" si="549"/>
        <v>198674.44725890004</v>
      </c>
      <c r="CY139" s="3">
        <f t="shared" ca="1" si="550"/>
        <v>8354.5336650761965</v>
      </c>
      <c r="CZ139" s="70" t="str">
        <f t="shared" ca="1" si="583"/>
        <v/>
      </c>
      <c r="DA139" s="3">
        <f>IF(RTD("tos.rtd",,DA$43,"."&amp;$B$134&amp;$AS$82&amp;"C"&amp;$A139)="N/A",0,RTD("tos.rtd",,DA$43,"."&amp;$B$134&amp;$AS$82&amp;"C"&amp;$A139))</f>
        <v>0.1</v>
      </c>
      <c r="DB139" s="3">
        <f>IF(RTD("tos.rtd",,DB$43,"."&amp;$B$134&amp;$AS$82&amp;"P"&amp;$A139)="N/A",0,RTD("tos.rtd",,DB$43,"."&amp;$B$134&amp;$AS$82&amp;"P"&amp;$A139))</f>
        <v>603.23</v>
      </c>
      <c r="DC139" s="3">
        <f>IF(RTD("tos.rtd",,DC$43,"."&amp;$B$134&amp;$AS$82&amp;"C"&amp;$A139)="N/A",0,RTD("tos.rtd",,DC$43,"."&amp;$B$134&amp;$AS$82&amp;"C"&amp;$A139))</f>
        <v>19.8</v>
      </c>
      <c r="DD139" s="3">
        <f>IF(RTD("tos.rtd",,DD$43,"."&amp;$B$134&amp;$AS$82&amp;"P"&amp;$A139)="N/A",0,RTD("tos.rtd",,DD$43,"."&amp;$B$134&amp;$AS$82&amp;"P"&amp;$A139))</f>
        <v>648.6</v>
      </c>
      <c r="DE139" s="3">
        <f>IF(RTD("tos.rtd",,DE$43,"."&amp;$B$134&amp;$AS$82&amp;"C"&amp;$A139)="N/A",0,RTD("tos.rtd",,DE$43,"."&amp;$B$134&amp;$AS$82&amp;"C"&amp;$A139))</f>
        <v>0</v>
      </c>
      <c r="DF139" s="3">
        <f>IF(RTD("tos.rtd",,DF$43,"."&amp;$B$134&amp;$AS$82&amp;"P"&amp;$A139)="N/A",0,RTD("tos.rtd",,DF$43,"."&amp;$B$134&amp;$AS$82&amp;"P"&amp;$A139))</f>
        <v>571.70000000000005</v>
      </c>
      <c r="DG139" s="86">
        <f t="shared" si="584"/>
        <v>620.5</v>
      </c>
      <c r="DH139" s="3">
        <f t="shared" si="551"/>
        <v>0</v>
      </c>
      <c r="DI139" s="3">
        <f t="shared" si="552"/>
        <v>0</v>
      </c>
      <c r="DJ139" s="3">
        <f t="shared" si="553"/>
        <v>0</v>
      </c>
      <c r="DK139" s="3">
        <f t="shared" si="554"/>
        <v>0</v>
      </c>
      <c r="DL139" s="3">
        <f t="shared" si="555"/>
        <v>0</v>
      </c>
      <c r="DM139" s="3">
        <f t="shared" si="556"/>
        <v>0</v>
      </c>
      <c r="DN139" s="64" t="str">
        <f t="shared" si="557"/>
        <v>UNKNOWN</v>
      </c>
      <c r="DO139" s="64" t="str">
        <f t="shared" si="558"/>
        <v>UNKNOWN</v>
      </c>
      <c r="DP139" s="3">
        <f t="shared" si="559"/>
        <v>0</v>
      </c>
      <c r="DQ139" s="3">
        <f t="shared" si="560"/>
        <v>0</v>
      </c>
      <c r="DR139" s="3">
        <f t="shared" ca="1" si="561"/>
        <v>0</v>
      </c>
      <c r="DS139" s="3">
        <f t="shared" si="562"/>
        <v>0</v>
      </c>
      <c r="DT139" s="3">
        <f t="shared" si="585"/>
        <v>0</v>
      </c>
      <c r="DU139" s="3">
        <f t="shared" si="586"/>
        <v>0</v>
      </c>
      <c r="DV139" s="3">
        <f t="shared" si="563"/>
        <v>16</v>
      </c>
      <c r="DW139" s="3">
        <f t="shared" si="564"/>
        <v>1</v>
      </c>
      <c r="DX139" s="3">
        <f t="shared" ca="1" si="565"/>
        <v>4.0040341279904313E-4</v>
      </c>
      <c r="DY139" s="3">
        <f t="shared" ca="1" si="566"/>
        <v>-3.723794458855495E-4</v>
      </c>
      <c r="DZ139" s="3">
        <f t="shared" ca="1" si="567"/>
        <v>4.0611656104138201E-4</v>
      </c>
      <c r="EA139" s="3">
        <f t="shared" ca="1" si="568"/>
        <v>-3.944169995378522E-4</v>
      </c>
      <c r="EB139" s="3">
        <f t="shared" ca="1" si="569"/>
        <v>3.7638560777342048E-4</v>
      </c>
      <c r="EC139" s="3">
        <f t="shared" ca="1" si="570"/>
        <v>-3.860095663199209E-4</v>
      </c>
      <c r="EE139" s="59">
        <f t="shared" si="571"/>
        <v>2.5674999999999999</v>
      </c>
      <c r="EF139" s="59">
        <f t="shared" si="572"/>
        <v>1.8575999999999999</v>
      </c>
      <c r="EG139" s="59">
        <f t="shared" si="573"/>
        <v>0.26350000000000001</v>
      </c>
      <c r="EH139" s="59">
        <f t="shared" si="574"/>
        <v>0.2379</v>
      </c>
      <c r="EI139" s="59">
        <f t="shared" si="575"/>
        <v>0.2185</v>
      </c>
      <c r="EJ139" s="59">
        <f t="shared" si="576"/>
        <v>0.2276</v>
      </c>
      <c r="EL139" s="3" t="str">
        <f>RTD("tos.rtd",,EL$43,"."&amp;$B$134&amp;$AS$82&amp;"C"&amp;$A139)</f>
        <v>256.75%</v>
      </c>
      <c r="EM139" s="3" t="str">
        <f>RTD("tos.rtd",,EM$43,"."&amp;$B$134&amp;$AS$82&amp;"P"&amp;$A139)</f>
        <v>185.76%</v>
      </c>
      <c r="EN139" s="3" t="str">
        <f>RTD("tos.rtd",,EN$2,"."&amp;$C$134&amp;$AU$82&amp;"C"&amp;$A139)</f>
        <v>26.35%</v>
      </c>
      <c r="EO139" s="3" t="str">
        <f>RTD("tos.rtd",,EO$2,"."&amp;$C$134&amp;$AU$82&amp;"P"&amp;$A139)</f>
        <v>23.79%</v>
      </c>
      <c r="EP139" s="3" t="str">
        <f>RTD("tos.rtd",,EP$2,"."&amp;$D$134&amp;$AW$82&amp;"C"&amp;$A139)</f>
        <v>21.85%</v>
      </c>
      <c r="EQ139" s="3" t="str">
        <f>RTD("tos.rtd",,EQ$2,"."&amp;$D$134&amp;$AW$82&amp;"P"&amp;$A139)</f>
        <v>22.76%</v>
      </c>
      <c r="ES139" s="63" t="str">
        <f t="shared" si="577"/>
        <v>20400,17.00</v>
      </c>
      <c r="ET139" s="64" t="str">
        <f t="shared" ca="1" si="578"/>
        <v>20400,08.35</v>
      </c>
      <c r="EU139" s="67">
        <v>562.04</v>
      </c>
      <c r="EV139" s="67" t="s">
        <v>1127</v>
      </c>
      <c r="EW139" s="67">
        <v>483.4</v>
      </c>
      <c r="EX139" s="67" t="s">
        <v>1128</v>
      </c>
      <c r="EY139" s="67">
        <v>5633.75</v>
      </c>
      <c r="EZ139" s="67" t="s">
        <v>1129</v>
      </c>
      <c r="FA139" s="67">
        <v>19855.5</v>
      </c>
      <c r="FB139" s="67" t="s">
        <v>1130</v>
      </c>
      <c r="FC139" s="67" t="s">
        <v>1131</v>
      </c>
      <c r="FD139" s="67" t="s">
        <v>1132</v>
      </c>
      <c r="FE139" s="68" t="s">
        <v>1133</v>
      </c>
      <c r="FF139" s="68" t="s">
        <v>1134</v>
      </c>
    </row>
    <row r="140" spans="1:162" ht="11.1" customHeight="1" thickBot="1" x14ac:dyDescent="0.25">
      <c r="A140" s="2">
        <f t="shared" si="587"/>
        <v>20375</v>
      </c>
      <c r="B140" s="3">
        <f t="shared" si="588"/>
        <v>5</v>
      </c>
      <c r="C140" s="3">
        <f t="shared" si="589"/>
        <v>9</v>
      </c>
      <c r="D140" s="3">
        <f t="shared" ref="D140:D144" si="600">+IF($A$1="ABS",AW140-AX140,AW140+AX140)</f>
        <v>17</v>
      </c>
      <c r="E140" s="3">
        <f t="shared" si="590"/>
        <v>31</v>
      </c>
      <c r="F140" s="4">
        <f t="shared" si="591"/>
        <v>20478.010692889104</v>
      </c>
      <c r="G140" s="5">
        <f t="shared" si="592"/>
        <v>496.01708839960565</v>
      </c>
      <c r="AM140" s="1">
        <v>-1</v>
      </c>
      <c r="AN140" s="1">
        <v>0</v>
      </c>
      <c r="AO140" s="1">
        <v>20375</v>
      </c>
      <c r="AP140" s="1">
        <v>1</v>
      </c>
      <c r="AQ140" s="1">
        <v>0</v>
      </c>
      <c r="AS140" s="54">
        <f>IF(RTD("tos.rtd",,AS$83,"."&amp;$B$134&amp;$AS$82&amp;"C"&amp;$A140)="N/A",0,RTD("tos.rtd",,AS$83,"."&amp;$B$134&amp;$AS$82&amp;"C"&amp;$A140))</f>
        <v>5</v>
      </c>
      <c r="AT140" s="3">
        <f>-IF(RTD("tos.rtd",,AT$83,"."&amp;$B$134&amp;$AS$82&amp;"P"&amp;$A140)="N/A",0,RTD("tos.rtd",,AT$83,"."&amp;$B$134&amp;$AS$82&amp;"P"&amp;$A140))</f>
        <v>0</v>
      </c>
      <c r="AU140" s="54">
        <f>IF(RTD("tos.rtd",,AU$2,"."&amp;$C$134&amp;$AU$134&amp;"C"&amp;$A140)="N/A",0,RTD("tos.rtd",,AU$2,"."&amp;$C$134&amp;$AU$134&amp;"C"&amp;$A140))</f>
        <v>8</v>
      </c>
      <c r="AV140" s="3">
        <f>-IF(RTD("tos.rtd",,AV$2,"."&amp;$C$134&amp;$AU$134&amp;"P"&amp;$A140)="N/A",0,RTD("tos.rtd",,AV$2,"."&amp;$C$134&amp;$AU$134&amp;"P"&amp;$A140))</f>
        <v>-1</v>
      </c>
      <c r="AW140" s="54">
        <f>IF(RTD("tos.rtd",,AW$2,"."&amp;$D$134&amp;$AW$134&amp;"C"&amp;$A140)="N/A",0,RTD("tos.rtd",,AW$2,"."&amp;$D$134&amp;$AW$134&amp;"C"&amp;$A140))</f>
        <v>11</v>
      </c>
      <c r="AX140" s="3">
        <f>-IF(RTD("tos.rtd",,AX$2,"."&amp;$D$134&amp;$AW$134&amp;"P"&amp;$A140)="N/A",0,RTD("tos.rtd",,AX$2,"."&amp;$D$134&amp;$AW$134&amp;"P"&amp;$A140))</f>
        <v>-6</v>
      </c>
      <c r="AY140" s="76">
        <f t="shared" si="593"/>
        <v>17</v>
      </c>
      <c r="AZ140" s="8">
        <f t="shared" si="542"/>
        <v>20375</v>
      </c>
      <c r="BA140" s="54">
        <f>IF(RTD("tos.rtd",,BA$43,"."&amp;$B$134&amp;$AS$82&amp;"C"&amp;$A140)="N/A",0,RTD("tos.rtd",,BA$43,"."&amp;$B$134&amp;$AS$82&amp;"C"&amp;$A140))</f>
        <v>1</v>
      </c>
      <c r="BB140" s="3">
        <f>-IF(RTD("tos.rtd",,BB$43,"."&amp;$B$134&amp;$AS$82&amp;"P"&amp;$A140)="N/A",0,RTD("tos.rtd",,BB$43,"."&amp;$B$134&amp;$AS$82&amp;"P"&amp;$A140))</f>
        <v>0</v>
      </c>
      <c r="BC140" s="54">
        <f>IF(RTD("tos.rtd",,BC$2,"."&amp;$C$134&amp;$AU$82&amp;"C"&amp;$A140)="N/A",0,RTD("tos.rtd",,BC$2,"."&amp;$C$134&amp;$AU$82&amp;"C"&amp;$A140))</f>
        <v>4</v>
      </c>
      <c r="BD140" s="3">
        <f>-IF(RTD("tos.rtd",,BD$2,"."&amp;$C$134&amp;$AU$82&amp;"P"&amp;$A140)="N/A",0,RTD("tos.rtd",,BD$2,"."&amp;$C$134&amp;$AU$82&amp;"P"&amp;$A140))</f>
        <v>0</v>
      </c>
      <c r="BE140" s="54">
        <f>IF(RTD("tos.rtd",,BE$2,"."&amp;$D$134&amp;$AW$82&amp;"C"&amp;$A140)="N/A",0,RTD("tos.rtd",,BE$2,"."&amp;$D$134&amp;$AW$82&amp;"C"&amp;$A140))</f>
        <v>0</v>
      </c>
      <c r="BF140" s="3">
        <f>-IF(RTD("tos.rtd",,BF$2,"."&amp;$D$134&amp;$AW$82&amp;"P"&amp;$A140)="N/A",0,RTD("tos.rtd",,BF$2,"."&amp;$D$134&amp;$AW$82&amp;"P"&amp;$A140))</f>
        <v>0</v>
      </c>
      <c r="BG140" s="3">
        <f ca="1">+Hoja2!Y141</f>
        <v>11</v>
      </c>
      <c r="BH140" s="7">
        <f t="shared" ca="1" si="543"/>
        <v>16</v>
      </c>
      <c r="BI140" s="32" t="str">
        <f t="shared" ref="BI140:BI189" ca="1" si="601">IF(AND(BH140&lt;0,BH139&gt;0), "Cruce -", IF(AND(BH140&gt;0,BH139&lt;0),"Cruce +", ""))</f>
        <v/>
      </c>
      <c r="BJ140" s="3">
        <f ca="1">IF($BP$1=1,DX140,IF(RTD("tos.rtd",,BJ$43,"."&amp;$B$134&amp;$AS$82&amp;"C"&amp;$A140)="N/A",0,RTD("tos.rtd",,BJ$43,"."&amp;$B$134&amp;$AS$82&amp;"C"&amp;$A140)))</f>
        <v>4.1623562304940952E-4</v>
      </c>
      <c r="BK140" s="3">
        <f ca="1">IF($BP$1=1,DY140,-IF(RTD("tos.rtd",,BK$43,"."&amp;$B$134&amp;$AS$82&amp;"P"&amp;$A140)="N/A",0,RTD("tos.rtd",,BK$43,"."&amp;$B$134&amp;$AS$82&amp;"P"&amp;$A140)))</f>
        <v>-3.7746935581159808E-4</v>
      </c>
      <c r="BL140" s="3">
        <f ca="1">IF($BP$1=1,DZ140,IF(RTD("tos.rtd",,BL$2,"."&amp;$C$134&amp;$AU$82&amp;"C"&amp;$A140)="N/A",0,RTD("tos.rtd",,BL$2,"."&amp;$C$134&amp;$AU$82&amp;"C"&amp;$A140)))</f>
        <v>4.2490228182249715E-4</v>
      </c>
      <c r="BM140" s="3">
        <f ca="1">IF($BP$1=1,EA140,-IF(RTD("tos.rtd",,BM$2,"."&amp;$C$134&amp;$AU$82&amp;"P"&amp;$A140)="N/A",0,RTD("tos.rtd",,BM$2,"."&amp;$C$134&amp;$AU$82&amp;"P"&amp;$A140)))</f>
        <v>-4.1657539396854277E-4</v>
      </c>
      <c r="BN140" s="3">
        <f ca="1">IF($BP$1=1,EB140,IF(RTD("tos.rtd",,BN$2,"."&amp;$D$134&amp;$AW$82&amp;"C"&amp;$A140)="N/A",0,RTD("tos.rtd",,BN$2,"."&amp;$D$134&amp;$AW$82&amp;"C"&amp;$A140)))</f>
        <v>4.0277163003661393E-4</v>
      </c>
      <c r="BO140" s="3">
        <f ca="1">IF($BP$1=1,EC140,-IF(RTD("tos.rtd",,BO$2,"."&amp;$D$134&amp;$AW$82&amp;"P"&amp;$A140)="N/A",0,RTD("tos.rtd",,BO$2,"."&amp;$D$134&amp;$AW$82&amp;"P"&amp;$A140)))</f>
        <v>-4.1050901675219093E-4</v>
      </c>
      <c r="BQ140" s="3">
        <f t="shared" ca="1" si="594"/>
        <v>65283.228760978178</v>
      </c>
      <c r="BR140" s="3" t="str">
        <f t="shared" ca="1" si="544"/>
        <v/>
      </c>
      <c r="BS140" s="3">
        <f t="shared" ca="1" si="595"/>
        <v>93560.735986540327</v>
      </c>
      <c r="BT140" s="3" t="str">
        <f t="shared" ca="1" si="545"/>
        <v/>
      </c>
      <c r="BU140" s="3">
        <f t="shared" ca="1" si="596"/>
        <v>61715.25245619069</v>
      </c>
      <c r="BV140" s="3" t="str">
        <f t="shared" ca="1" si="545"/>
        <v>Cruce +</v>
      </c>
      <c r="BX140" s="3">
        <f t="shared" ca="1" si="579"/>
        <v>96.509020242521132</v>
      </c>
      <c r="BY140" s="3" t="str">
        <f t="shared" ca="1" si="580"/>
        <v/>
      </c>
      <c r="BZ140" s="3">
        <f t="shared" ca="1" si="581"/>
        <v>394.07393934308254</v>
      </c>
      <c r="CA140" s="3" t="str">
        <f t="shared" ca="1" si="580"/>
        <v/>
      </c>
      <c r="CB140" s="3">
        <f t="shared" ca="1" si="582"/>
        <v>0</v>
      </c>
      <c r="CC140" s="3" t="str">
        <f t="shared" ca="1" si="580"/>
        <v/>
      </c>
      <c r="CD140" s="3">
        <f>IF(RTD("tos.rtd",,CD$43,"."&amp;$B$134&amp;$AS$82&amp;"C"&amp;$A140)="N/A",0,RTD("tos.rtd",,CD$43,"."&amp;$B$134&amp;$AS$82&amp;"C"&amp;$A140))</f>
        <v>0.06</v>
      </c>
      <c r="CE140" s="3">
        <f>-IF(RTD("tos.rtd",,CE$43,"."&amp;$B$134&amp;$AS$82&amp;"P"&amp;$A140)="N/A",0,RTD("tos.rtd",,CE$43,"."&amp;$B$134&amp;$AS$82&amp;"P"&amp;$A140))</f>
        <v>0.99</v>
      </c>
      <c r="CF140" s="3">
        <f>IF(RTD("tos.rtd",,CF$2,"."&amp;$C$134&amp;$AU$82&amp;"C"&amp;$A140)="N/A",0,RTD("tos.rtd",,CF$2,"."&amp;$C$134&amp;$AU$82&amp;"C"&amp;$A140))</f>
        <v>0.12</v>
      </c>
      <c r="CG140" s="3">
        <f>-IF(RTD("tos.rtd",,CG$2,"."&amp;$C$134&amp;$AU$82&amp;"P"&amp;$A140)="N/A",0,RTD("tos.rtd",,CG$2,"."&amp;$C$134&amp;$AU$82&amp;"P"&amp;$A140))</f>
        <v>0.91</v>
      </c>
      <c r="CH140" s="3">
        <f>IF(RTD("tos.rtd",,CH$2,"."&amp;$D$134&amp;$AW$82&amp;"C"&amp;$A140)="N/A",0,RTD("tos.rtd",,CH$2,"."&amp;$D$134&amp;$AW$82&amp;"C"&amp;$A140))</f>
        <v>0.22</v>
      </c>
      <c r="CI140" s="3">
        <f>-IF(RTD("tos.rtd",,CI$2,"."&amp;$D$134&amp;$AW$82&amp;"P"&amp;$A140)="N/A",0,RTD("tos.rtd",,CI$2,"."&amp;$D$134&amp;$AW$82&amp;"P"&amp;$A140))</f>
        <v>0.77</v>
      </c>
      <c r="CK140" s="3">
        <f t="shared" si="597"/>
        <v>30</v>
      </c>
      <c r="CL140" s="3"/>
      <c r="CM140" s="3">
        <f t="shared" si="598"/>
        <v>5</v>
      </c>
      <c r="CN140" s="3"/>
      <c r="CO140" s="3">
        <f t="shared" si="599"/>
        <v>-220</v>
      </c>
      <c r="CP140" s="3">
        <f t="shared" si="536"/>
        <v>-185</v>
      </c>
      <c r="CQ140" s="3">
        <f t="shared" si="546"/>
        <v>1</v>
      </c>
      <c r="CR140" s="3"/>
      <c r="CS140" s="3">
        <f t="shared" si="547"/>
        <v>4</v>
      </c>
      <c r="CT140" s="3"/>
      <c r="CU140" s="3">
        <f t="shared" si="548"/>
        <v>0</v>
      </c>
      <c r="CV140" s="3"/>
      <c r="CW140" s="3">
        <f t="shared" ca="1" si="549"/>
        <v>220559.21720370918</v>
      </c>
      <c r="CY140" s="3">
        <f t="shared" ca="1" si="550"/>
        <v>490.5829595856037</v>
      </c>
      <c r="CZ140" s="70" t="str">
        <f t="shared" ca="1" si="583"/>
        <v/>
      </c>
      <c r="DA140" s="3">
        <f>IF(RTD("tos.rtd",,DA$43,"."&amp;$B$134&amp;$AS$82&amp;"C"&amp;$A140)="N/A",0,RTD("tos.rtd",,DA$43,"."&amp;$B$134&amp;$AS$82&amp;"C"&amp;$A140))</f>
        <v>0.4</v>
      </c>
      <c r="DB140" s="3">
        <f>IF(RTD("tos.rtd",,DB$43,"."&amp;$B$134&amp;$AS$82&amp;"P"&amp;$A140)="N/A",0,RTD("tos.rtd",,DB$43,"."&amp;$B$134&amp;$AS$82&amp;"P"&amp;$A140))</f>
        <v>0</v>
      </c>
      <c r="DC140" s="3">
        <f>IF(RTD("tos.rtd",,DC$43,"."&amp;$B$134&amp;$AS$82&amp;"C"&amp;$A140)="N/A",0,RTD("tos.rtd",,DC$43,"."&amp;$B$134&amp;$AS$82&amp;"C"&amp;$A140))</f>
        <v>19.8</v>
      </c>
      <c r="DD140" s="3">
        <f>IF(RTD("tos.rtd",,DD$43,"."&amp;$B$134&amp;$AS$82&amp;"P"&amp;$A140)="N/A",0,RTD("tos.rtd",,DD$43,"."&amp;$B$134&amp;$AS$82&amp;"P"&amp;$A140))</f>
        <v>623.6</v>
      </c>
      <c r="DE140" s="3">
        <f>IF(RTD("tos.rtd",,DE$43,"."&amp;$B$134&amp;$AS$82&amp;"C"&amp;$A140)="N/A",0,RTD("tos.rtd",,DE$43,"."&amp;$B$134&amp;$AS$82&amp;"C"&amp;$A140))</f>
        <v>0</v>
      </c>
      <c r="DF140" s="3">
        <f>IF(RTD("tos.rtd",,DF$43,"."&amp;$B$134&amp;$AS$82&amp;"P"&amp;$A140)="N/A",0,RTD("tos.rtd",,DF$43,"."&amp;$B$134&amp;$AS$82&amp;"P"&amp;$A140))</f>
        <v>545.9</v>
      </c>
      <c r="DG140" s="86">
        <f t="shared" si="584"/>
        <v>595.5</v>
      </c>
      <c r="DH140" s="3">
        <f t="shared" si="551"/>
        <v>0</v>
      </c>
      <c r="DI140" s="3">
        <f t="shared" si="552"/>
        <v>0</v>
      </c>
      <c r="DJ140" s="3">
        <f t="shared" si="553"/>
        <v>0</v>
      </c>
      <c r="DK140" s="3">
        <f t="shared" si="554"/>
        <v>0</v>
      </c>
      <c r="DL140" s="3">
        <f t="shared" si="555"/>
        <v>0</v>
      </c>
      <c r="DM140" s="3">
        <f t="shared" si="556"/>
        <v>0</v>
      </c>
      <c r="DN140" s="64" t="str">
        <f t="shared" si="557"/>
        <v>UNKNOWN</v>
      </c>
      <c r="DO140" s="64" t="str">
        <f t="shared" si="558"/>
        <v>UNKNOWN</v>
      </c>
      <c r="DP140" s="3">
        <f t="shared" si="559"/>
        <v>0</v>
      </c>
      <c r="DQ140" s="3">
        <f t="shared" si="560"/>
        <v>0</v>
      </c>
      <c r="DR140" s="3">
        <f t="shared" ca="1" si="561"/>
        <v>0</v>
      </c>
      <c r="DS140" s="3">
        <f t="shared" si="562"/>
        <v>0</v>
      </c>
      <c r="DT140" s="3">
        <f t="shared" si="585"/>
        <v>0</v>
      </c>
      <c r="DU140" s="3">
        <f t="shared" si="586"/>
        <v>0</v>
      </c>
      <c r="DV140" s="3">
        <f t="shared" si="563"/>
        <v>-1</v>
      </c>
      <c r="DW140" s="3">
        <f t="shared" si="564"/>
        <v>0</v>
      </c>
      <c r="DX140" s="3">
        <f t="shared" ca="1" si="565"/>
        <v>4.1623562304940952E-4</v>
      </c>
      <c r="DY140" s="3">
        <f t="shared" ca="1" si="566"/>
        <v>-3.7746935581159808E-4</v>
      </c>
      <c r="DZ140" s="3">
        <f t="shared" ca="1" si="567"/>
        <v>4.2490228182249715E-4</v>
      </c>
      <c r="EA140" s="3">
        <f t="shared" ca="1" si="568"/>
        <v>-4.1657539396854277E-4</v>
      </c>
      <c r="EB140" s="3">
        <f t="shared" ca="1" si="569"/>
        <v>4.0277163003661393E-4</v>
      </c>
      <c r="EC140" s="3">
        <f t="shared" ca="1" si="570"/>
        <v>-4.1050901675219093E-4</v>
      </c>
      <c r="EE140" s="59">
        <f t="shared" si="571"/>
        <v>2.4861</v>
      </c>
      <c r="EF140" s="59">
        <f t="shared" si="572"/>
        <v>1.7202</v>
      </c>
      <c r="EG140" s="59">
        <f t="shared" si="573"/>
        <v>0.2636</v>
      </c>
      <c r="EH140" s="59">
        <f t="shared" si="574"/>
        <v>0.23719999999999999</v>
      </c>
      <c r="EI140" s="59">
        <f t="shared" si="575"/>
        <v>0.21920000000000001</v>
      </c>
      <c r="EJ140" s="59">
        <f t="shared" si="576"/>
        <v>0.22800000000000001</v>
      </c>
      <c r="EL140" s="3" t="str">
        <f>RTD("tos.rtd",,EL$43,"."&amp;$B$134&amp;$AS$82&amp;"C"&amp;$A140)</f>
        <v>248.61%</v>
      </c>
      <c r="EM140" s="3" t="str">
        <f>RTD("tos.rtd",,EM$43,"."&amp;$B$134&amp;$AS$82&amp;"P"&amp;$A140)</f>
        <v>172.02%</v>
      </c>
      <c r="EN140" s="3" t="str">
        <f>RTD("tos.rtd",,EN$2,"."&amp;$C$134&amp;$AU$82&amp;"C"&amp;$A140)</f>
        <v>26.36%</v>
      </c>
      <c r="EO140" s="3" t="str">
        <f>RTD("tos.rtd",,EO$2,"."&amp;$C$134&amp;$AU$82&amp;"P"&amp;$A140)</f>
        <v>23.72%</v>
      </c>
      <c r="EP140" s="3" t="str">
        <f>RTD("tos.rtd",,EP$2,"."&amp;$D$134&amp;$AW$82&amp;"C"&amp;$A140)</f>
        <v>21.92%</v>
      </c>
      <c r="EQ140" s="3" t="str">
        <f>RTD("tos.rtd",,EQ$2,"."&amp;$D$134&amp;$AW$82&amp;"P"&amp;$A140)</f>
        <v>22.80%</v>
      </c>
      <c r="ES140" s="63" t="str">
        <f t="shared" si="577"/>
        <v>20375,-01.00</v>
      </c>
      <c r="ET140" s="64" t="str">
        <f t="shared" ca="1" si="578"/>
        <v>20375,00.49</v>
      </c>
      <c r="EU140" s="67">
        <v>562.04</v>
      </c>
      <c r="EV140" s="67" t="s">
        <v>1135</v>
      </c>
      <c r="EW140" s="67">
        <v>483.47</v>
      </c>
      <c r="EX140" s="67" t="s">
        <v>1136</v>
      </c>
      <c r="EY140" s="67">
        <v>5634</v>
      </c>
      <c r="EZ140" s="67" t="s">
        <v>1137</v>
      </c>
      <c r="FA140" s="67">
        <v>19857</v>
      </c>
      <c r="FB140" s="67" t="s">
        <v>1138</v>
      </c>
      <c r="FC140" s="67" t="s">
        <v>1139</v>
      </c>
      <c r="FD140" s="67" t="s">
        <v>1140</v>
      </c>
      <c r="FE140" s="68" t="s">
        <v>1141</v>
      </c>
      <c r="FF140" s="68" t="s">
        <v>1142</v>
      </c>
    </row>
    <row r="141" spans="1:162" ht="11.1" customHeight="1" thickBot="1" x14ac:dyDescent="0.25">
      <c r="A141" s="2">
        <f t="shared" si="587"/>
        <v>20350</v>
      </c>
      <c r="B141" s="3">
        <f t="shared" si="588"/>
        <v>12</v>
      </c>
      <c r="C141" s="3">
        <f t="shared" si="589"/>
        <v>8</v>
      </c>
      <c r="D141" s="3">
        <f t="shared" si="600"/>
        <v>27</v>
      </c>
      <c r="E141" s="3">
        <f t="shared" si="590"/>
        <v>47</v>
      </c>
      <c r="F141" s="4">
        <f t="shared" si="591"/>
        <v>20452.884299400896</v>
      </c>
      <c r="G141" s="5">
        <f t="shared" si="592"/>
        <v>495.40847847518893</v>
      </c>
      <c r="AM141" s="1">
        <v>11</v>
      </c>
      <c r="AN141" s="1">
        <v>0</v>
      </c>
      <c r="AO141" s="1">
        <v>20350</v>
      </c>
      <c r="AP141" s="1">
        <v>17</v>
      </c>
      <c r="AQ141" s="1">
        <v>0</v>
      </c>
      <c r="AS141" s="54">
        <f>IF(RTD("tos.rtd",,AS$83,"."&amp;$B$134&amp;$AS$82&amp;"C"&amp;$A141)="N/A",0,RTD("tos.rtd",,AS$83,"."&amp;$B$134&amp;$AS$82&amp;"C"&amp;$A141))</f>
        <v>12</v>
      </c>
      <c r="AT141" s="3">
        <f>-IF(RTD("tos.rtd",,AT$83,"."&amp;$B$134&amp;$AS$82&amp;"P"&amp;$A141)="N/A",0,RTD("tos.rtd",,AT$83,"."&amp;$B$134&amp;$AS$82&amp;"P"&amp;$A141))</f>
        <v>0</v>
      </c>
      <c r="AU141" s="54">
        <f>IF(RTD("tos.rtd",,AU$2,"."&amp;$C$134&amp;$AU$134&amp;"C"&amp;$A141)="N/A",0,RTD("tos.rtd",,AU$2,"."&amp;$C$134&amp;$AU$134&amp;"C"&amp;$A141))</f>
        <v>8</v>
      </c>
      <c r="AV141" s="3">
        <f>-IF(RTD("tos.rtd",,AV$2,"."&amp;$C$134&amp;$AU$134&amp;"P"&amp;$A141)="N/A",0,RTD("tos.rtd",,AV$2,"."&amp;$C$134&amp;$AU$134&amp;"P"&amp;$A141))</f>
        <v>0</v>
      </c>
      <c r="AW141" s="54">
        <f>IF(RTD("tos.rtd",,AW$2,"."&amp;$D$134&amp;$AW$134&amp;"C"&amp;$A141)="N/A",0,RTD("tos.rtd",,AW$2,"."&amp;$D$134&amp;$AW$134&amp;"C"&amp;$A141))</f>
        <v>16</v>
      </c>
      <c r="AX141" s="3">
        <f>-IF(RTD("tos.rtd",,AX$2,"."&amp;$D$134&amp;$AW$134&amp;"P"&amp;$A141)="N/A",0,RTD("tos.rtd",,AX$2,"."&amp;$D$134&amp;$AW$134&amp;"P"&amp;$A141))</f>
        <v>-11</v>
      </c>
      <c r="AY141" s="76">
        <f t="shared" si="593"/>
        <v>25</v>
      </c>
      <c r="AZ141" s="8">
        <f t="shared" si="542"/>
        <v>20350</v>
      </c>
      <c r="BA141" s="54">
        <f>IF(RTD("tos.rtd",,BA$43,"."&amp;$B$134&amp;$AS$82&amp;"C"&amp;$A141)="N/A",0,RTD("tos.rtd",,BA$43,"."&amp;$B$134&amp;$AS$82&amp;"C"&amp;$A141))</f>
        <v>17</v>
      </c>
      <c r="BB141" s="3">
        <f>-IF(RTD("tos.rtd",,BB$43,"."&amp;$B$134&amp;$AS$82&amp;"P"&amp;$A141)="N/A",0,RTD("tos.rtd",,BB$43,"."&amp;$B$134&amp;$AS$82&amp;"P"&amp;$A141))</f>
        <v>0</v>
      </c>
      <c r="BC141" s="54">
        <f>IF(RTD("tos.rtd",,BC$2,"."&amp;$C$134&amp;$AU$82&amp;"C"&amp;$A141)="N/A",0,RTD("tos.rtd",,BC$2,"."&amp;$C$134&amp;$AU$82&amp;"C"&amp;$A141))</f>
        <v>41</v>
      </c>
      <c r="BD141" s="3">
        <f>-IF(RTD("tos.rtd",,BD$2,"."&amp;$C$134&amp;$AU$82&amp;"P"&amp;$A141)="N/A",0,RTD("tos.rtd",,BD$2,"."&amp;$C$134&amp;$AU$82&amp;"P"&amp;$A141))</f>
        <v>0</v>
      </c>
      <c r="BE141" s="54">
        <f>IF(RTD("tos.rtd",,BE$2,"."&amp;$D$134&amp;$AW$82&amp;"C"&amp;$A141)="N/A",0,RTD("tos.rtd",,BE$2,"."&amp;$D$134&amp;$AW$82&amp;"C"&amp;$A141))</f>
        <v>0</v>
      </c>
      <c r="BF141" s="3">
        <f>-IF(RTD("tos.rtd",,BF$2,"."&amp;$D$134&amp;$AW$82&amp;"P"&amp;$A141)="N/A",0,RTD("tos.rtd",,BF$2,"."&amp;$D$134&amp;$AW$82&amp;"P"&amp;$A141))</f>
        <v>0</v>
      </c>
      <c r="BG141" s="3">
        <f ca="1">+Hoja2!Y142</f>
        <v>15</v>
      </c>
      <c r="BH141" s="7">
        <f t="shared" ca="1" si="543"/>
        <v>73</v>
      </c>
      <c r="BI141" s="32" t="str">
        <f t="shared" ca="1" si="601"/>
        <v/>
      </c>
      <c r="BJ141" s="3">
        <f ca="1">IF($BP$1=1,DX141,IF(RTD("tos.rtd",,BJ$43,"."&amp;$B$134&amp;$AS$82&amp;"C"&amp;$A141)="N/A",0,RTD("tos.rtd",,BJ$43,"."&amp;$B$134&amp;$AS$82&amp;"C"&amp;$A141)))</f>
        <v>4.3337887609869896E-4</v>
      </c>
      <c r="BK141" s="3">
        <f ca="1">IF($BP$1=1,DY141,-IF(RTD("tos.rtd",,BK$43,"."&amp;$B$134&amp;$AS$82&amp;"P"&amp;$A141)="N/A",0,RTD("tos.rtd",,BK$43,"."&amp;$B$134&amp;$AS$82&amp;"P"&amp;$A141)))</f>
        <v>-2.7349515492829443E-4</v>
      </c>
      <c r="BL141" s="3">
        <f ca="1">IF($BP$1=1,DZ141,IF(RTD("tos.rtd",,BL$2,"."&amp;$C$134&amp;$AU$82&amp;"C"&amp;$A141)="N/A",0,RTD("tos.rtd",,BL$2,"."&amp;$C$134&amp;$AU$82&amp;"C"&amp;$A141)))</f>
        <v>4.4371297952778291E-4</v>
      </c>
      <c r="BM141" s="3">
        <f ca="1">IF($BP$1=1,EA141,-IF(RTD("tos.rtd",,BM$2,"."&amp;$C$134&amp;$AU$82&amp;"P"&amp;$A141)="N/A",0,RTD("tos.rtd",,BM$2,"."&amp;$C$134&amp;$AU$82&amp;"P"&amp;$A141)))</f>
        <v>-4.4083232908201581E-4</v>
      </c>
      <c r="BN141" s="3">
        <f ca="1">IF($BP$1=1,EB141,IF(RTD("tos.rtd",,BN$2,"."&amp;$D$134&amp;$AW$82&amp;"C"&amp;$A141)="N/A",0,RTD("tos.rtd",,BN$2,"."&amp;$D$134&amp;$AW$82&amp;"C"&amp;$A141)))</f>
        <v>4.2949525361793406E-4</v>
      </c>
      <c r="BO141" s="3">
        <f ca="1">IF($BP$1=1,EC141,-IF(RTD("tos.rtd",,BO$2,"."&amp;$D$134&amp;$AW$82&amp;"P"&amp;$A141)="N/A",0,RTD("tos.rtd",,BO$2,"."&amp;$D$134&amp;$AW$82&amp;"P"&amp;$A141)))</f>
        <v>-4.3536600420112845E-4</v>
      </c>
      <c r="BQ141" s="3">
        <f t="shared" ca="1" si="594"/>
        <v>163132.82616948054</v>
      </c>
      <c r="BR141" s="3" t="str">
        <f t="shared" ca="1" si="544"/>
        <v/>
      </c>
      <c r="BS141" s="3">
        <f t="shared" ca="1" si="595"/>
        <v>111348.53181286286</v>
      </c>
      <c r="BT141" s="3" t="str">
        <f t="shared" ca="1" si="545"/>
        <v/>
      </c>
      <c r="BU141" s="3">
        <f t="shared" ca="1" si="596"/>
        <v>65337.179161041509</v>
      </c>
      <c r="BV141" s="3" t="str">
        <f t="shared" ca="1" si="545"/>
        <v/>
      </c>
      <c r="BX141" s="3">
        <f t="shared" ca="1" si="579"/>
        <v>1708.2259733908793</v>
      </c>
      <c r="BY141" s="3" t="str">
        <f t="shared" ca="1" si="580"/>
        <v/>
      </c>
      <c r="BZ141" s="3">
        <f t="shared" ca="1" si="581"/>
        <v>4218.0784263132364</v>
      </c>
      <c r="CA141" s="3" t="str">
        <f t="shared" ca="1" si="580"/>
        <v/>
      </c>
      <c r="CB141" s="3">
        <f t="shared" ca="1" si="582"/>
        <v>0</v>
      </c>
      <c r="CC141" s="3" t="str">
        <f t="shared" ca="1" si="580"/>
        <v/>
      </c>
      <c r="CD141" s="3">
        <f>IF(RTD("tos.rtd",,CD$43,"."&amp;$B$134&amp;$AS$82&amp;"C"&amp;$A141)="N/A",0,RTD("tos.rtd",,CD$43,"."&amp;$B$134&amp;$AS$82&amp;"C"&amp;$A141))</f>
        <v>0.06</v>
      </c>
      <c r="CE141" s="3">
        <f>-IF(RTD("tos.rtd",,CE$43,"."&amp;$B$134&amp;$AS$82&amp;"P"&amp;$A141)="N/A",0,RTD("tos.rtd",,CE$43,"."&amp;$B$134&amp;$AS$82&amp;"P"&amp;$A141))</f>
        <v>1</v>
      </c>
      <c r="CF141" s="3">
        <f>IF(RTD("tos.rtd",,CF$2,"."&amp;$C$134&amp;$AU$82&amp;"C"&amp;$A141)="N/A",0,RTD("tos.rtd",,CF$2,"."&amp;$C$134&amp;$AU$82&amp;"C"&amp;$A141))</f>
        <v>0.13</v>
      </c>
      <c r="CG141" s="3">
        <f>-IF(RTD("tos.rtd",,CG$2,"."&amp;$C$134&amp;$AU$82&amp;"P"&amp;$A141)="N/A",0,RTD("tos.rtd",,CG$2,"."&amp;$C$134&amp;$AU$82&amp;"P"&amp;$A141))</f>
        <v>0.89</v>
      </c>
      <c r="CH141" s="3">
        <f>IF(RTD("tos.rtd",,CH$2,"."&amp;$D$134&amp;$AW$82&amp;"C"&amp;$A141)="N/A",0,RTD("tos.rtd",,CH$2,"."&amp;$D$134&amp;$AW$82&amp;"C"&amp;$A141))</f>
        <v>0.23</v>
      </c>
      <c r="CI141" s="3">
        <f>-IF(RTD("tos.rtd",,CI$2,"."&amp;$D$134&amp;$AW$82&amp;"P"&amp;$A141)="N/A",0,RTD("tos.rtd",,CI$2,"."&amp;$D$134&amp;$AW$82&amp;"P"&amp;$A141))</f>
        <v>0.76</v>
      </c>
      <c r="CK141" s="3">
        <f t="shared" si="597"/>
        <v>72</v>
      </c>
      <c r="CL141" s="3"/>
      <c r="CM141" s="3">
        <f t="shared" si="598"/>
        <v>104</v>
      </c>
      <c r="CN141" s="3"/>
      <c r="CO141" s="3">
        <f t="shared" si="599"/>
        <v>-468</v>
      </c>
      <c r="CP141" s="3">
        <f t="shared" si="536"/>
        <v>-292</v>
      </c>
      <c r="CQ141" s="3">
        <f t="shared" si="546"/>
        <v>17</v>
      </c>
      <c r="CR141" s="3"/>
      <c r="CS141" s="3">
        <f t="shared" si="547"/>
        <v>41</v>
      </c>
      <c r="CT141" s="3"/>
      <c r="CU141" s="3">
        <f t="shared" si="548"/>
        <v>0</v>
      </c>
      <c r="CV141" s="3"/>
      <c r="CW141" s="3">
        <f t="shared" ca="1" si="549"/>
        <v>339818.53714338492</v>
      </c>
      <c r="CY141" s="3">
        <f t="shared" ca="1" si="550"/>
        <v>5926.3043997041159</v>
      </c>
      <c r="CZ141" s="70" t="str">
        <f t="shared" ca="1" si="583"/>
        <v/>
      </c>
      <c r="DA141" s="3">
        <f>IF(RTD("tos.rtd",,DA$43,"."&amp;$B$134&amp;$AS$82&amp;"C"&amp;$A141)="N/A",0,RTD("tos.rtd",,DA$43,"."&amp;$B$134&amp;$AS$82&amp;"C"&amp;$A141))</f>
        <v>0.26</v>
      </c>
      <c r="DB141" s="3">
        <f>IF(RTD("tos.rtd",,DB$43,"."&amp;$B$134&amp;$AS$82&amp;"P"&amp;$A141)="N/A",0,RTD("tos.rtd",,DB$43,"."&amp;$B$134&amp;$AS$82&amp;"P"&amp;$A141))</f>
        <v>0</v>
      </c>
      <c r="DC141" s="3">
        <f>IF(RTD("tos.rtd",,DC$43,"."&amp;$B$134&amp;$AS$82&amp;"C"&amp;$A141)="N/A",0,RTD("tos.rtd",,DC$43,"."&amp;$B$134&amp;$AS$82&amp;"C"&amp;$A141))</f>
        <v>19.8</v>
      </c>
      <c r="DD141" s="3">
        <f>IF(RTD("tos.rtd",,DD$43,"."&amp;$B$134&amp;$AS$82&amp;"P"&amp;$A141)="N/A",0,RTD("tos.rtd",,DD$43,"."&amp;$B$134&amp;$AS$82&amp;"P"&amp;$A141))</f>
        <v>598.6</v>
      </c>
      <c r="DE141" s="3">
        <f>IF(RTD("tos.rtd",,DE$43,"."&amp;$B$134&amp;$AS$82&amp;"C"&amp;$A141)="N/A",0,RTD("tos.rtd",,DE$43,"."&amp;$B$134&amp;$AS$82&amp;"C"&amp;$A141))</f>
        <v>0</v>
      </c>
      <c r="DF141" s="3">
        <f>IF(RTD("tos.rtd",,DF$43,"."&amp;$B$134&amp;$AS$82&amp;"P"&amp;$A141)="N/A",0,RTD("tos.rtd",,DF$43,"."&amp;$B$134&amp;$AS$82&amp;"P"&amp;$A141))</f>
        <v>518.79999999999995</v>
      </c>
      <c r="DG141" s="86">
        <f t="shared" si="584"/>
        <v>570.5</v>
      </c>
      <c r="DH141" s="3">
        <f t="shared" si="551"/>
        <v>0</v>
      </c>
      <c r="DI141" s="3">
        <f t="shared" si="552"/>
        <v>0</v>
      </c>
      <c r="DJ141" s="3">
        <f t="shared" si="553"/>
        <v>0</v>
      </c>
      <c r="DK141" s="3">
        <f t="shared" si="554"/>
        <v>0</v>
      </c>
      <c r="DL141" s="3">
        <f t="shared" si="555"/>
        <v>0</v>
      </c>
      <c r="DM141" s="3">
        <f t="shared" si="556"/>
        <v>0</v>
      </c>
      <c r="DN141" s="64" t="str">
        <f t="shared" si="557"/>
        <v>UNKNOWN</v>
      </c>
      <c r="DO141" s="64" t="str">
        <f t="shared" si="558"/>
        <v>UNKNOWN</v>
      </c>
      <c r="DP141" s="3">
        <f t="shared" si="559"/>
        <v>0</v>
      </c>
      <c r="DQ141" s="3">
        <f t="shared" si="560"/>
        <v>0</v>
      </c>
      <c r="DR141" s="3">
        <f t="shared" ca="1" si="561"/>
        <v>0</v>
      </c>
      <c r="DS141" s="3">
        <f t="shared" si="562"/>
        <v>0</v>
      </c>
      <c r="DT141" s="3">
        <f t="shared" si="585"/>
        <v>0</v>
      </c>
      <c r="DU141" s="3">
        <f t="shared" si="586"/>
        <v>0</v>
      </c>
      <c r="DV141" s="3">
        <f t="shared" si="563"/>
        <v>11</v>
      </c>
      <c r="DW141" s="3">
        <f t="shared" si="564"/>
        <v>0</v>
      </c>
      <c r="DX141" s="3">
        <f t="shared" ca="1" si="565"/>
        <v>4.3337887609869896E-4</v>
      </c>
      <c r="DY141" s="3">
        <f t="shared" ca="1" si="566"/>
        <v>-2.7349515492829443E-4</v>
      </c>
      <c r="DZ141" s="3">
        <f t="shared" ca="1" si="567"/>
        <v>4.4371297952778291E-4</v>
      </c>
      <c r="EA141" s="3">
        <f t="shared" ca="1" si="568"/>
        <v>-4.4083232908201581E-4</v>
      </c>
      <c r="EB141" s="3">
        <f t="shared" ca="1" si="569"/>
        <v>4.2949525361793406E-4</v>
      </c>
      <c r="EC141" s="3">
        <f t="shared" ca="1" si="570"/>
        <v>-4.3536600420112845E-4</v>
      </c>
      <c r="EE141" s="59">
        <f t="shared" si="571"/>
        <v>2.4039999999999999</v>
      </c>
      <c r="EF141" s="59">
        <f t="shared" si="572"/>
        <v>1.2626999999999999</v>
      </c>
      <c r="EG141" s="59">
        <f t="shared" si="573"/>
        <v>0.26369999999999999</v>
      </c>
      <c r="EH141" s="59">
        <f t="shared" si="574"/>
        <v>0.2409</v>
      </c>
      <c r="EI141" s="59">
        <f t="shared" si="575"/>
        <v>0.21990000000000001</v>
      </c>
      <c r="EJ141" s="59">
        <f t="shared" si="576"/>
        <v>0.22850000000000001</v>
      </c>
      <c r="EL141" s="3" t="str">
        <f>RTD("tos.rtd",,EL$43,"."&amp;$B$134&amp;$AS$82&amp;"C"&amp;$A141)</f>
        <v>240.40%</v>
      </c>
      <c r="EM141" s="3" t="str">
        <f>RTD("tos.rtd",,EM$43,"."&amp;$B$134&amp;$AS$82&amp;"P"&amp;$A141)</f>
        <v>126.27%</v>
      </c>
      <c r="EN141" s="3" t="str">
        <f>RTD("tos.rtd",,EN$2,"."&amp;$C$134&amp;$AU$82&amp;"C"&amp;$A141)</f>
        <v>26.37%</v>
      </c>
      <c r="EO141" s="3" t="str">
        <f>RTD("tos.rtd",,EO$2,"."&amp;$C$134&amp;$AU$82&amp;"P"&amp;$A141)</f>
        <v>24.09%</v>
      </c>
      <c r="EP141" s="3" t="str">
        <f>RTD("tos.rtd",,EP$2,"."&amp;$D$134&amp;$AW$82&amp;"C"&amp;$A141)</f>
        <v>21.99%</v>
      </c>
      <c r="EQ141" s="3" t="str">
        <f>RTD("tos.rtd",,EQ$2,"."&amp;$D$134&amp;$AW$82&amp;"P"&amp;$A141)</f>
        <v>22.85%</v>
      </c>
      <c r="ES141" s="63" t="str">
        <f t="shared" si="577"/>
        <v>20350,11.00</v>
      </c>
      <c r="ET141" s="64" t="str">
        <f t="shared" ca="1" si="578"/>
        <v>20350,05.93</v>
      </c>
      <c r="EU141" s="67">
        <v>562.04</v>
      </c>
      <c r="EV141" s="67" t="s">
        <v>1143</v>
      </c>
      <c r="EW141" s="67">
        <v>483.45</v>
      </c>
      <c r="EX141" s="67" t="s">
        <v>1144</v>
      </c>
      <c r="EY141" s="67">
        <v>5634.25</v>
      </c>
      <c r="EZ141" s="67" t="s">
        <v>1145</v>
      </c>
      <c r="FA141" s="67">
        <v>19857</v>
      </c>
      <c r="FB141" s="67" t="s">
        <v>1146</v>
      </c>
      <c r="FC141" s="67" t="s">
        <v>1147</v>
      </c>
      <c r="FD141" s="67" t="s">
        <v>1148</v>
      </c>
      <c r="FE141" s="68" t="s">
        <v>1149</v>
      </c>
      <c r="FF141" s="68" t="s">
        <v>1150</v>
      </c>
    </row>
    <row r="142" spans="1:162" ht="11.1" customHeight="1" thickBot="1" x14ac:dyDescent="0.25">
      <c r="A142" s="2">
        <f t="shared" si="587"/>
        <v>20325</v>
      </c>
      <c r="B142" s="3">
        <f t="shared" si="588"/>
        <v>3</v>
      </c>
      <c r="C142" s="3">
        <f t="shared" si="589"/>
        <v>3</v>
      </c>
      <c r="D142" s="3">
        <f t="shared" si="600"/>
        <v>18</v>
      </c>
      <c r="E142" s="3">
        <f t="shared" si="590"/>
        <v>24</v>
      </c>
      <c r="F142" s="4">
        <f t="shared" si="591"/>
        <v>20427.757905912687</v>
      </c>
      <c r="G142" s="5">
        <f t="shared" si="592"/>
        <v>494.79986855077226</v>
      </c>
      <c r="AM142" s="1">
        <v>10</v>
      </c>
      <c r="AN142" s="1">
        <v>0</v>
      </c>
      <c r="AO142" s="1">
        <v>20325</v>
      </c>
      <c r="AP142" s="1">
        <v>11</v>
      </c>
      <c r="AQ142" s="1">
        <v>0</v>
      </c>
      <c r="AS142" s="54">
        <f>IF(RTD("tos.rtd",,AS$83,"."&amp;$B$134&amp;$AS$82&amp;"C"&amp;$A142)="N/A",0,RTD("tos.rtd",,AS$83,"."&amp;$B$134&amp;$AS$82&amp;"C"&amp;$A142))</f>
        <v>3</v>
      </c>
      <c r="AT142" s="3">
        <f>-IF(RTD("tos.rtd",,AT$83,"."&amp;$B$134&amp;$AS$82&amp;"P"&amp;$A142)="N/A",0,RTD("tos.rtd",,AT$83,"."&amp;$B$134&amp;$AS$82&amp;"P"&amp;$A142))</f>
        <v>0</v>
      </c>
      <c r="AU142" s="54">
        <f>IF(RTD("tos.rtd",,AU$2,"."&amp;$C$134&amp;$AU$134&amp;"C"&amp;$A142)="N/A",0,RTD("tos.rtd",,AU$2,"."&amp;$C$134&amp;$AU$134&amp;"C"&amp;$A142))</f>
        <v>3</v>
      </c>
      <c r="AV142" s="3">
        <f>-IF(RTD("tos.rtd",,AV$2,"."&amp;$C$134&amp;$AU$134&amp;"P"&amp;$A142)="N/A",0,RTD("tos.rtd",,AV$2,"."&amp;$C$134&amp;$AU$134&amp;"P"&amp;$A142))</f>
        <v>0</v>
      </c>
      <c r="AW142" s="54">
        <f>IF(RTD("tos.rtd",,AW$2,"."&amp;$D$134&amp;$AW$134&amp;"C"&amp;$A142)="N/A",0,RTD("tos.rtd",,AW$2,"."&amp;$D$134&amp;$AW$134&amp;"C"&amp;$A142))</f>
        <v>14</v>
      </c>
      <c r="AX142" s="3">
        <f>-IF(RTD("tos.rtd",,AX$2,"."&amp;$D$134&amp;$AW$134&amp;"P"&amp;$A142)="N/A",0,RTD("tos.rtd",,AX$2,"."&amp;$D$134&amp;$AW$134&amp;"P"&amp;$A142))</f>
        <v>-4</v>
      </c>
      <c r="AY142" s="76">
        <f t="shared" si="593"/>
        <v>16</v>
      </c>
      <c r="AZ142" s="8">
        <f t="shared" si="542"/>
        <v>20325</v>
      </c>
      <c r="BA142" s="54">
        <f>IF(RTD("tos.rtd",,BA$43,"."&amp;$B$134&amp;$AS$82&amp;"C"&amp;$A142)="N/A",0,RTD("tos.rtd",,BA$43,"."&amp;$B$134&amp;$AS$82&amp;"C"&amp;$A142))</f>
        <v>11</v>
      </c>
      <c r="BB142" s="3">
        <f>-IF(RTD("tos.rtd",,BB$43,"."&amp;$B$134&amp;$AS$82&amp;"P"&amp;$A142)="N/A",0,RTD("tos.rtd",,BB$43,"."&amp;$B$134&amp;$AS$82&amp;"P"&amp;$A142))</f>
        <v>0</v>
      </c>
      <c r="BC142" s="54">
        <f>IF(RTD("tos.rtd",,BC$2,"."&amp;$C$134&amp;$AU$82&amp;"C"&amp;$A142)="N/A",0,RTD("tos.rtd",,BC$2,"."&amp;$C$134&amp;$AU$82&amp;"C"&amp;$A142))</f>
        <v>3</v>
      </c>
      <c r="BD142" s="3">
        <f>-IF(RTD("tos.rtd",,BD$2,"."&amp;$C$134&amp;$AU$82&amp;"P"&amp;$A142)="N/A",0,RTD("tos.rtd",,BD$2,"."&amp;$C$134&amp;$AU$82&amp;"P"&amp;$A142))</f>
        <v>0</v>
      </c>
      <c r="BE142" s="54">
        <f>IF(RTD("tos.rtd",,BE$2,"."&amp;$D$134&amp;$AW$82&amp;"C"&amp;$A142)="N/A",0,RTD("tos.rtd",,BE$2,"."&amp;$D$134&amp;$AW$82&amp;"C"&amp;$A142))</f>
        <v>0</v>
      </c>
      <c r="BF142" s="3">
        <f>-IF(RTD("tos.rtd",,BF$2,"."&amp;$D$134&amp;$AW$82&amp;"P"&amp;$A142)="N/A",0,RTD("tos.rtd",,BF$2,"."&amp;$D$134&amp;$AW$82&amp;"P"&amp;$A142))</f>
        <v>0</v>
      </c>
      <c r="BG142" s="3">
        <f ca="1">+Hoja2!Y143</f>
        <v>8</v>
      </c>
      <c r="BH142" s="7">
        <f t="shared" ca="1" si="543"/>
        <v>22</v>
      </c>
      <c r="BI142" s="32" t="str">
        <f t="shared" ca="1" si="601"/>
        <v/>
      </c>
      <c r="BJ142" s="3">
        <f ca="1">IF($BP$1=1,DX142,IF(RTD("tos.rtd",,BJ$43,"."&amp;$B$134&amp;$AS$82&amp;"C"&amp;$A142)="N/A",0,RTD("tos.rtd",,BJ$43,"."&amp;$B$134&amp;$AS$82&amp;"C"&amp;$A142)))</f>
        <v>4.5199949386618332E-4</v>
      </c>
      <c r="BK142" s="3">
        <f ca="1">IF($BP$1=1,DY142,-IF(RTD("tos.rtd",,BK$43,"."&amp;$B$134&amp;$AS$82&amp;"P"&amp;$A142)="N/A",0,RTD("tos.rtd",,BK$43,"."&amp;$B$134&amp;$AS$82&amp;"P"&amp;$A142)))</f>
        <v>-4.1433770048840678E-4</v>
      </c>
      <c r="BL142" s="3">
        <f ca="1">IF($BP$1=1,DZ142,IF(RTD("tos.rtd",,BL$2,"."&amp;$C$134&amp;$AU$82&amp;"C"&amp;$A142)="N/A",0,RTD("tos.rtd",,BL$2,"."&amp;$C$134&amp;$AU$82&amp;"C"&amp;$A142)))</f>
        <v>4.6247558214404543E-4</v>
      </c>
      <c r="BM142" s="3">
        <f ca="1">IF($BP$1=1,EA142,-IF(RTD("tos.rtd",,BM$2,"."&amp;$C$134&amp;$AU$82&amp;"P"&amp;$A142)="N/A",0,RTD("tos.rtd",,BM$2,"."&amp;$C$134&amp;$AU$82&amp;"P"&amp;$A142)))</f>
        <v>-4.6347990861378587E-4</v>
      </c>
      <c r="BN142" s="3">
        <f ca="1">IF($BP$1=1,EB142,IF(RTD("tos.rtd",,BN$2,"."&amp;$D$134&amp;$AW$82&amp;"C"&amp;$A142)="N/A",0,RTD("tos.rtd",,BN$2,"."&amp;$D$134&amp;$AW$82&amp;"C"&amp;$A142)))</f>
        <v>4.5646651925628341E-4</v>
      </c>
      <c r="BO142" s="3">
        <f ca="1">IF($BP$1=1,EC142,-IF(RTD("tos.rtd",,BO$2,"."&amp;$D$134&amp;$AW$82&amp;"P"&amp;$A142)="N/A",0,RTD("tos.rtd",,BO$2,"."&amp;$D$134&amp;$AW$82&amp;"P"&amp;$A142)))</f>
        <v>-4.6082838638441805E-4</v>
      </c>
      <c r="BQ142" s="3">
        <f t="shared" ca="1" si="594"/>
        <v>42535.503532925104</v>
      </c>
      <c r="BR142" s="3" t="str">
        <f t="shared" ca="1" si="544"/>
        <v/>
      </c>
      <c r="BS142" s="3">
        <f t="shared" ca="1" si="595"/>
        <v>43521.357933209372</v>
      </c>
      <c r="BT142" s="3" t="str">
        <f t="shared" ca="1" si="545"/>
        <v/>
      </c>
      <c r="BU142" s="3">
        <f t="shared" ca="1" si="596"/>
        <v>142638.94701290928</v>
      </c>
      <c r="BV142" s="3" t="str">
        <f t="shared" ca="1" si="545"/>
        <v/>
      </c>
      <c r="BX142" s="3">
        <f t="shared" ca="1" si="579"/>
        <v>1152.8141388263368</v>
      </c>
      <c r="BY142" s="3" t="str">
        <f t="shared" ca="1" si="580"/>
        <v/>
      </c>
      <c r="BZ142" s="3">
        <f t="shared" ca="1" si="581"/>
        <v>321.69086099711285</v>
      </c>
      <c r="CA142" s="3" t="str">
        <f t="shared" ca="1" si="580"/>
        <v/>
      </c>
      <c r="CB142" s="3">
        <f t="shared" ca="1" si="582"/>
        <v>0</v>
      </c>
      <c r="CC142" s="3" t="str">
        <f t="shared" ca="1" si="580"/>
        <v/>
      </c>
      <c r="CD142" s="3">
        <f>IF(RTD("tos.rtd",,CD$43,"."&amp;$B$134&amp;$AS$82&amp;"C"&amp;$A142)="N/A",0,RTD("tos.rtd",,CD$43,"."&amp;$B$134&amp;$AS$82&amp;"C"&amp;$A142))</f>
        <v>7.0000000000000007E-2</v>
      </c>
      <c r="CE142" s="3">
        <f>-IF(RTD("tos.rtd",,CE$43,"."&amp;$B$134&amp;$AS$82&amp;"P"&amp;$A142)="N/A",0,RTD("tos.rtd",,CE$43,"."&amp;$B$134&amp;$AS$82&amp;"P"&amp;$A142))</f>
        <v>0.99</v>
      </c>
      <c r="CF142" s="3">
        <f>IF(RTD("tos.rtd",,CF$2,"."&amp;$C$134&amp;$AU$82&amp;"C"&amp;$A142)="N/A",0,RTD("tos.rtd",,CF$2,"."&amp;$C$134&amp;$AU$82&amp;"C"&amp;$A142))</f>
        <v>0.14000000000000001</v>
      </c>
      <c r="CG142" s="3">
        <f>-IF(RTD("tos.rtd",,CG$2,"."&amp;$C$134&amp;$AU$82&amp;"P"&amp;$A142)="N/A",0,RTD("tos.rtd",,CG$2,"."&amp;$C$134&amp;$AU$82&amp;"P"&amp;$A142))</f>
        <v>0.88</v>
      </c>
      <c r="CH142" s="3">
        <f>IF(RTD("tos.rtd",,CH$2,"."&amp;$D$134&amp;$AW$82&amp;"C"&amp;$A142)="N/A",0,RTD("tos.rtd",,CH$2,"."&amp;$D$134&amp;$AW$82&amp;"C"&amp;$A142))</f>
        <v>0.25</v>
      </c>
      <c r="CI142" s="3">
        <f>-IF(RTD("tos.rtd",,CI$2,"."&amp;$D$134&amp;$AW$82&amp;"P"&amp;$A142)="N/A",0,RTD("tos.rtd",,CI$2,"."&amp;$D$134&amp;$AW$82&amp;"P"&amp;$A142))</f>
        <v>0.74</v>
      </c>
      <c r="CK142" s="3">
        <f t="shared" si="597"/>
        <v>21.000000000000004</v>
      </c>
      <c r="CL142" s="3"/>
      <c r="CM142" s="3">
        <f t="shared" si="598"/>
        <v>42.000000000000007</v>
      </c>
      <c r="CN142" s="3"/>
      <c r="CO142" s="3">
        <f t="shared" si="599"/>
        <v>54</v>
      </c>
      <c r="CP142" s="3">
        <f t="shared" si="536"/>
        <v>117.00000000000001</v>
      </c>
      <c r="CQ142" s="3">
        <f t="shared" si="546"/>
        <v>11</v>
      </c>
      <c r="CR142" s="3"/>
      <c r="CS142" s="3">
        <f t="shared" si="547"/>
        <v>3</v>
      </c>
      <c r="CT142" s="3"/>
      <c r="CU142" s="3">
        <f t="shared" si="548"/>
        <v>0</v>
      </c>
      <c r="CV142" s="3"/>
      <c r="CW142" s="3">
        <f t="shared" ca="1" si="549"/>
        <v>228695.80847904377</v>
      </c>
      <c r="CY142" s="3">
        <f t="shared" ca="1" si="550"/>
        <v>1474.5049998234497</v>
      </c>
      <c r="CZ142" s="70" t="str">
        <f t="shared" ca="1" si="583"/>
        <v/>
      </c>
      <c r="DA142" s="3">
        <f>IF(RTD("tos.rtd",,DA$43,"."&amp;$B$134&amp;$AS$82&amp;"C"&amp;$A142)="N/A",0,RTD("tos.rtd",,DA$43,"."&amp;$B$134&amp;$AS$82&amp;"C"&amp;$A142))</f>
        <v>0.15</v>
      </c>
      <c r="DB142" s="3">
        <f>IF(RTD("tos.rtd",,DB$43,"."&amp;$B$134&amp;$AS$82&amp;"P"&amp;$A142)="N/A",0,RTD("tos.rtd",,DB$43,"."&amp;$B$134&amp;$AS$82&amp;"P"&amp;$A142))</f>
        <v>0</v>
      </c>
      <c r="DC142" s="3">
        <f>IF(RTD("tos.rtd",,DC$43,"."&amp;$B$134&amp;$AS$82&amp;"C"&amp;$A142)="N/A",0,RTD("tos.rtd",,DC$43,"."&amp;$B$134&amp;$AS$82&amp;"C"&amp;$A142))</f>
        <v>19.8</v>
      </c>
      <c r="DD142" s="3">
        <f>IF(RTD("tos.rtd",,DD$43,"."&amp;$B$134&amp;$AS$82&amp;"P"&amp;$A142)="N/A",0,RTD("tos.rtd",,DD$43,"."&amp;$B$134&amp;$AS$82&amp;"P"&amp;$A142))</f>
        <v>573.6</v>
      </c>
      <c r="DE142" s="3">
        <f>IF(RTD("tos.rtd",,DE$43,"."&amp;$B$134&amp;$AS$82&amp;"C"&amp;$A142)="N/A",0,RTD("tos.rtd",,DE$43,"."&amp;$B$134&amp;$AS$82&amp;"C"&amp;$A142))</f>
        <v>0</v>
      </c>
      <c r="DF142" s="3">
        <f>IF(RTD("tos.rtd",,DF$43,"."&amp;$B$134&amp;$AS$82&amp;"P"&amp;$A142)="N/A",0,RTD("tos.rtd",,DF$43,"."&amp;$B$134&amp;$AS$82&amp;"P"&amp;$A142))</f>
        <v>495.9</v>
      </c>
      <c r="DG142" s="86">
        <f t="shared" si="584"/>
        <v>545.5</v>
      </c>
      <c r="DH142" s="3">
        <f t="shared" si="551"/>
        <v>0</v>
      </c>
      <c r="DI142" s="3">
        <f t="shared" si="552"/>
        <v>0</v>
      </c>
      <c r="DJ142" s="3">
        <f t="shared" si="553"/>
        <v>0</v>
      </c>
      <c r="DK142" s="3">
        <f t="shared" si="554"/>
        <v>0</v>
      </c>
      <c r="DL142" s="3">
        <f t="shared" si="555"/>
        <v>0</v>
      </c>
      <c r="DM142" s="3">
        <f t="shared" si="556"/>
        <v>0</v>
      </c>
      <c r="DN142" s="64" t="str">
        <f t="shared" si="557"/>
        <v>UNKNOWN</v>
      </c>
      <c r="DO142" s="64" t="str">
        <f t="shared" si="558"/>
        <v>UNKNOWN</v>
      </c>
      <c r="DP142" s="3">
        <f t="shared" si="559"/>
        <v>0</v>
      </c>
      <c r="DQ142" s="3">
        <f t="shared" si="560"/>
        <v>0</v>
      </c>
      <c r="DR142" s="3">
        <f t="shared" ca="1" si="561"/>
        <v>0</v>
      </c>
      <c r="DS142" s="3">
        <f t="shared" si="562"/>
        <v>0</v>
      </c>
      <c r="DT142" s="3">
        <f t="shared" si="585"/>
        <v>0</v>
      </c>
      <c r="DU142" s="3">
        <f t="shared" si="586"/>
        <v>0</v>
      </c>
      <c r="DV142" s="3">
        <f t="shared" si="563"/>
        <v>10</v>
      </c>
      <c r="DW142" s="3">
        <f t="shared" si="564"/>
        <v>0</v>
      </c>
      <c r="DX142" s="3">
        <f t="shared" ca="1" si="565"/>
        <v>4.5199949386618332E-4</v>
      </c>
      <c r="DY142" s="3">
        <f t="shared" ca="1" si="566"/>
        <v>-4.1433770048840678E-4</v>
      </c>
      <c r="DZ142" s="3">
        <f t="shared" ca="1" si="567"/>
        <v>4.6247558214404543E-4</v>
      </c>
      <c r="EA142" s="3">
        <f t="shared" ca="1" si="568"/>
        <v>-4.6347990861378587E-4</v>
      </c>
      <c r="EB142" s="3">
        <f t="shared" ca="1" si="569"/>
        <v>4.5646651925628341E-4</v>
      </c>
      <c r="EC142" s="3">
        <f t="shared" ca="1" si="570"/>
        <v>-4.6082838638441805E-4</v>
      </c>
      <c r="EE142" s="59">
        <f t="shared" si="571"/>
        <v>2.3212999999999999</v>
      </c>
      <c r="EF142" s="59">
        <f t="shared" si="572"/>
        <v>1.5940000000000001</v>
      </c>
      <c r="EG142" s="59">
        <f t="shared" si="573"/>
        <v>0.26379999999999998</v>
      </c>
      <c r="EH142" s="59">
        <f t="shared" si="574"/>
        <v>0.24199999999999999</v>
      </c>
      <c r="EI142" s="59">
        <f t="shared" si="575"/>
        <v>0.22070000000000001</v>
      </c>
      <c r="EJ142" s="59">
        <f t="shared" si="576"/>
        <v>0.2303</v>
      </c>
      <c r="EL142" s="3" t="str">
        <f>RTD("tos.rtd",,EL$43,"."&amp;$B$134&amp;$AS$82&amp;"C"&amp;$A142)</f>
        <v>232.13%</v>
      </c>
      <c r="EM142" s="3" t="str">
        <f>RTD("tos.rtd",,EM$43,"."&amp;$B$134&amp;$AS$82&amp;"P"&amp;$A142)</f>
        <v>159.40%</v>
      </c>
      <c r="EN142" s="3" t="str">
        <f>RTD("tos.rtd",,EN$2,"."&amp;$C$134&amp;$AU$82&amp;"C"&amp;$A142)</f>
        <v>26.38%</v>
      </c>
      <c r="EO142" s="3" t="str">
        <f>RTD("tos.rtd",,EO$2,"."&amp;$C$134&amp;$AU$82&amp;"P"&amp;$A142)</f>
        <v>24.20%</v>
      </c>
      <c r="EP142" s="3" t="str">
        <f>RTD("tos.rtd",,EP$2,"."&amp;$D$134&amp;$AW$82&amp;"C"&amp;$A142)</f>
        <v>22.07%</v>
      </c>
      <c r="EQ142" s="3" t="str">
        <f>RTD("tos.rtd",,EQ$2,"."&amp;$D$134&amp;$AW$82&amp;"P"&amp;$A142)</f>
        <v>23.03%</v>
      </c>
      <c r="ES142" s="63" t="str">
        <f t="shared" si="577"/>
        <v>20325,10.00</v>
      </c>
      <c r="ET142" s="64" t="str">
        <f t="shared" ca="1" si="578"/>
        <v>20325,01.47</v>
      </c>
      <c r="EU142" s="67">
        <v>562</v>
      </c>
      <c r="EV142" s="67" t="s">
        <v>1151</v>
      </c>
      <c r="EW142" s="67">
        <v>483.49</v>
      </c>
      <c r="EX142" s="67" t="s">
        <v>1152</v>
      </c>
      <c r="EY142" s="67">
        <v>5634.25</v>
      </c>
      <c r="EZ142" s="67" t="s">
        <v>1153</v>
      </c>
      <c r="FA142" s="67">
        <v>19858.75</v>
      </c>
      <c r="FB142" s="67" t="s">
        <v>1154</v>
      </c>
      <c r="FC142" s="67" t="s">
        <v>1155</v>
      </c>
      <c r="FD142" s="67" t="s">
        <v>1156</v>
      </c>
      <c r="FE142" s="68" t="s">
        <v>1157</v>
      </c>
      <c r="FF142" s="68" t="s">
        <v>1158</v>
      </c>
    </row>
    <row r="143" spans="1:162" ht="11.1" customHeight="1" thickBot="1" x14ac:dyDescent="0.25">
      <c r="A143" s="2">
        <f t="shared" si="587"/>
        <v>20300</v>
      </c>
      <c r="B143" s="3">
        <f t="shared" si="588"/>
        <v>68</v>
      </c>
      <c r="C143" s="3">
        <f t="shared" si="589"/>
        <v>7</v>
      </c>
      <c r="D143" s="3">
        <f t="shared" si="600"/>
        <v>85</v>
      </c>
      <c r="E143" s="3">
        <f t="shared" si="590"/>
        <v>160</v>
      </c>
      <c r="F143" s="4">
        <f t="shared" si="591"/>
        <v>20402.631512424479</v>
      </c>
      <c r="G143" s="5">
        <f t="shared" si="592"/>
        <v>494.19125862635553</v>
      </c>
      <c r="AM143" s="1">
        <v>31</v>
      </c>
      <c r="AN143" s="1">
        <v>0</v>
      </c>
      <c r="AO143" s="1">
        <v>20300</v>
      </c>
      <c r="AP143" s="1">
        <v>101</v>
      </c>
      <c r="AQ143" s="1">
        <v>-1</v>
      </c>
      <c r="AS143" s="54">
        <f>IF(RTD("tos.rtd",,AS$83,"."&amp;$B$134&amp;$AS$82&amp;"C"&amp;$A143)="N/A",0,RTD("tos.rtd",,AS$83,"."&amp;$B$134&amp;$AS$82&amp;"C"&amp;$A143))</f>
        <v>67</v>
      </c>
      <c r="AT143" s="3">
        <f>-IF(RTD("tos.rtd",,AT$83,"."&amp;$B$134&amp;$AS$82&amp;"P"&amp;$A143)="N/A",0,RTD("tos.rtd",,AT$83,"."&amp;$B$134&amp;$AS$82&amp;"P"&amp;$A143))</f>
        <v>-1</v>
      </c>
      <c r="AU143" s="54">
        <f>IF(RTD("tos.rtd",,AU$2,"."&amp;$C$134&amp;$AU$134&amp;"C"&amp;$A143)="N/A",0,RTD("tos.rtd",,AU$2,"."&amp;$C$134&amp;$AU$134&amp;"C"&amp;$A143))</f>
        <v>5</v>
      </c>
      <c r="AV143" s="3">
        <f>-IF(RTD("tos.rtd",,AV$2,"."&amp;$C$134&amp;$AU$134&amp;"P"&amp;$A143)="N/A",0,RTD("tos.rtd",,AV$2,"."&amp;$C$134&amp;$AU$134&amp;"P"&amp;$A143))</f>
        <v>-2</v>
      </c>
      <c r="AW143" s="54">
        <f>IF(RTD("tos.rtd",,AW$2,"."&amp;$D$134&amp;$AW$134&amp;"C"&amp;$A143)="N/A",0,RTD("tos.rtd",,AW$2,"."&amp;$D$134&amp;$AW$134&amp;"C"&amp;$A143))</f>
        <v>59</v>
      </c>
      <c r="AX143" s="3">
        <f>-IF(RTD("tos.rtd",,AX$2,"."&amp;$D$134&amp;$AW$134&amp;"P"&amp;$A143)="N/A",0,RTD("tos.rtd",,AX$2,"."&amp;$D$134&amp;$AW$134&amp;"P"&amp;$A143))</f>
        <v>-26</v>
      </c>
      <c r="AY143" s="76">
        <f t="shared" si="593"/>
        <v>102</v>
      </c>
      <c r="AZ143" s="8">
        <f t="shared" si="542"/>
        <v>20300</v>
      </c>
      <c r="BA143" s="54">
        <f>IF(RTD("tos.rtd",,BA$43,"."&amp;$B$134&amp;$AS$82&amp;"C"&amp;$A143)="N/A",0,RTD("tos.rtd",,BA$43,"."&amp;$B$134&amp;$AS$82&amp;"C"&amp;$A143))</f>
        <v>101</v>
      </c>
      <c r="BB143" s="3">
        <f>-IF(RTD("tos.rtd",,BB$43,"."&amp;$B$134&amp;$AS$82&amp;"P"&amp;$A143)="N/A",0,RTD("tos.rtd",,BB$43,"."&amp;$B$134&amp;$AS$82&amp;"P"&amp;$A143))</f>
        <v>-1</v>
      </c>
      <c r="BC143" s="54">
        <f>IF(RTD("tos.rtd",,BC$2,"."&amp;$C$134&amp;$AU$82&amp;"C"&amp;$A143)="N/A",0,RTD("tos.rtd",,BC$2,"."&amp;$C$134&amp;$AU$82&amp;"C"&amp;$A143))</f>
        <v>7</v>
      </c>
      <c r="BD143" s="3">
        <f>-IF(RTD("tos.rtd",,BD$2,"."&amp;$C$134&amp;$AU$82&amp;"P"&amp;$A143)="N/A",0,RTD("tos.rtd",,BD$2,"."&amp;$C$134&amp;$AU$82&amp;"P"&amp;$A143))</f>
        <v>0</v>
      </c>
      <c r="BE143" s="54">
        <f>IF(RTD("tos.rtd",,BE$2,"."&amp;$D$134&amp;$AW$82&amp;"C"&amp;$A143)="N/A",0,RTD("tos.rtd",,BE$2,"."&amp;$D$134&amp;$AW$82&amp;"C"&amp;$A143))</f>
        <v>8</v>
      </c>
      <c r="BF143" s="3">
        <f>-IF(RTD("tos.rtd",,BF$2,"."&amp;$D$134&amp;$AW$82&amp;"P"&amp;$A143)="N/A",0,RTD("tos.rtd",,BF$2,"."&amp;$D$134&amp;$AW$82&amp;"P"&amp;$A143))</f>
        <v>-1</v>
      </c>
      <c r="BG143" s="3">
        <f ca="1">+Hoja2!Y144</f>
        <v>74</v>
      </c>
      <c r="BH143" s="7">
        <f t="shared" ca="1" si="543"/>
        <v>188</v>
      </c>
      <c r="BI143" s="32" t="str">
        <f t="shared" ca="1" si="601"/>
        <v/>
      </c>
      <c r="BJ143" s="3">
        <f ca="1">IF($BP$1=1,DX143,IF(RTD("tos.rtd",,BJ$43,"."&amp;$B$134&amp;$AS$82&amp;"C"&amp;$A143)="N/A",0,RTD("tos.rtd",,BJ$43,"."&amp;$B$134&amp;$AS$82&amp;"C"&amp;$A143)))</f>
        <v>2.6721858202089811E-4</v>
      </c>
      <c r="BK143" s="3">
        <f ca="1">IF($BP$1=1,DY143,-IF(RTD("tos.rtd",,BK$43,"."&amp;$B$134&amp;$AS$82&amp;"P"&amp;$A143)="N/A",0,RTD("tos.rtd",,BK$43,"."&amp;$B$134&amp;$AS$82&amp;"P"&amp;$A143)))</f>
        <v>-4.609694311454905E-4</v>
      </c>
      <c r="BL143" s="3">
        <f ca="1">IF($BP$1=1,DZ143,IF(RTD("tos.rtd",,BL$2,"."&amp;$C$134&amp;$AU$82&amp;"C"&amp;$A143)="N/A",0,RTD("tos.rtd",,BL$2,"."&amp;$C$134&amp;$AU$82&amp;"C"&amp;$A143)))</f>
        <v>4.8101080139404615E-4</v>
      </c>
      <c r="BM143" s="3">
        <f ca="1">IF($BP$1=1,EA143,-IF(RTD("tos.rtd",,BM$2,"."&amp;$C$134&amp;$AU$82&amp;"P"&amp;$A143)="N/A",0,RTD("tos.rtd",,BM$2,"."&amp;$C$134&amp;$AU$82&amp;"P"&amp;$A143)))</f>
        <v>-4.8582003682189816E-4</v>
      </c>
      <c r="BN143" s="3">
        <f ca="1">IF($BP$1=1,EB143,IF(RTD("tos.rtd",,BN$2,"."&amp;$D$134&amp;$AW$82&amp;"C"&amp;$A143)="N/A",0,RTD("tos.rtd",,BN$2,"."&amp;$D$134&amp;$AW$82&amp;"C"&amp;$A143)))</f>
        <v>4.8339257822481251E-4</v>
      </c>
      <c r="BO143" s="3">
        <f ca="1">IF($BP$1=1,EC143,-IF(RTD("tos.rtd",,BO$2,"."&amp;$D$134&amp;$AW$82&amp;"P"&amp;$A143)="N/A",0,RTD("tos.rtd",,BO$2,"."&amp;$D$134&amp;$AW$82&amp;"P"&amp;$A143)))</f>
        <v>-4.8555438894681558E-4</v>
      </c>
      <c r="BQ143" s="3">
        <f t="shared" ca="1" si="594"/>
        <v>547148.8339812716</v>
      </c>
      <c r="BR143" s="3" t="str">
        <f t="shared" ca="1" si="544"/>
        <v/>
      </c>
      <c r="BS143" s="3">
        <f t="shared" ca="1" si="595"/>
        <v>44963.902432452269</v>
      </c>
      <c r="BT143" s="3" t="str">
        <f t="shared" ca="1" si="545"/>
        <v/>
      </c>
      <c r="BU143" s="3">
        <f t="shared" ca="1" si="596"/>
        <v>498624.19058758207</v>
      </c>
      <c r="BV143" s="3" t="str">
        <f t="shared" ca="1" si="545"/>
        <v/>
      </c>
      <c r="BX143" s="3">
        <f t="shared" ca="1" si="579"/>
        <v>6150.8470389118611</v>
      </c>
      <c r="BY143" s="3" t="str">
        <f t="shared" ca="1" si="580"/>
        <v/>
      </c>
      <c r="BZ143" s="3">
        <f t="shared" ca="1" si="581"/>
        <v>780.69523650956569</v>
      </c>
      <c r="CA143" s="3" t="str">
        <f t="shared" ca="1" si="580"/>
        <v/>
      </c>
      <c r="CB143" s="3">
        <f t="shared" ca="1" si="582"/>
        <v>784.05969242428364</v>
      </c>
      <c r="CC143" s="3" t="str">
        <f t="shared" ca="1" si="580"/>
        <v/>
      </c>
      <c r="CD143" s="3">
        <f>IF(RTD("tos.rtd",,CD$43,"."&amp;$B$134&amp;$AS$82&amp;"C"&amp;$A143)="N/A",0,RTD("tos.rtd",,CD$43,"."&amp;$B$134&amp;$AS$82&amp;"C"&amp;$A143))</f>
        <v>0</v>
      </c>
      <c r="CE143" s="3">
        <f>-IF(RTD("tos.rtd",,CE$43,"."&amp;$B$134&amp;$AS$82&amp;"P"&amp;$A143)="N/A",0,RTD("tos.rtd",,CE$43,"."&amp;$B$134&amp;$AS$82&amp;"P"&amp;$A143))</f>
        <v>0.98</v>
      </c>
      <c r="CF143" s="3">
        <f>IF(RTD("tos.rtd",,CF$2,"."&amp;$C$134&amp;$AU$82&amp;"C"&amp;$A143)="N/A",0,RTD("tos.rtd",,CF$2,"."&amp;$C$134&amp;$AU$82&amp;"C"&amp;$A143))</f>
        <v>0.15</v>
      </c>
      <c r="CG143" s="3">
        <f>-IF(RTD("tos.rtd",,CG$2,"."&amp;$C$134&amp;$AU$82&amp;"P"&amp;$A143)="N/A",0,RTD("tos.rtd",,CG$2,"."&amp;$C$134&amp;$AU$82&amp;"P"&amp;$A143))</f>
        <v>0.87</v>
      </c>
      <c r="CH143" s="3">
        <f>IF(RTD("tos.rtd",,CH$2,"."&amp;$D$134&amp;$AW$82&amp;"C"&amp;$A143)="N/A",0,RTD("tos.rtd",,CH$2,"."&amp;$D$134&amp;$AW$82&amp;"C"&amp;$A143))</f>
        <v>0.26</v>
      </c>
      <c r="CI143" s="3">
        <f>-IF(RTD("tos.rtd",,CI$2,"."&amp;$D$134&amp;$AW$82&amp;"P"&amp;$A143)="N/A",0,RTD("tos.rtd",,CI$2,"."&amp;$D$134&amp;$AW$82&amp;"P"&amp;$A143))</f>
        <v>0.73</v>
      </c>
      <c r="CK143" s="3">
        <f t="shared" si="597"/>
        <v>-98</v>
      </c>
      <c r="CL143" s="3"/>
      <c r="CM143" s="3">
        <f t="shared" si="598"/>
        <v>-99</v>
      </c>
      <c r="CN143" s="3"/>
      <c r="CO143" s="3">
        <f t="shared" si="599"/>
        <v>-364</v>
      </c>
      <c r="CP143" s="3">
        <f t="shared" si="536"/>
        <v>-561</v>
      </c>
      <c r="CQ143" s="3">
        <f t="shared" si="546"/>
        <v>100</v>
      </c>
      <c r="CR143" s="3"/>
      <c r="CS143" s="3">
        <f t="shared" si="547"/>
        <v>7</v>
      </c>
      <c r="CT143" s="3"/>
      <c r="CU143" s="3">
        <f t="shared" si="548"/>
        <v>7</v>
      </c>
      <c r="CV143" s="3"/>
      <c r="CW143" s="3">
        <f t="shared" ca="1" si="549"/>
        <v>1090736.9270013059</v>
      </c>
      <c r="CY143" s="3">
        <f t="shared" ca="1" si="550"/>
        <v>7715.6019678457105</v>
      </c>
      <c r="CZ143" s="70" t="str">
        <f t="shared" ca="1" si="583"/>
        <v/>
      </c>
      <c r="DA143" s="3">
        <f>IF(RTD("tos.rtd",,DA$43,"."&amp;$B$134&amp;$AS$82&amp;"C"&amp;$A143)="N/A",0,RTD("tos.rtd",,DA$43,"."&amp;$B$134&amp;$AS$82&amp;"C"&amp;$A143))</f>
        <v>0.1</v>
      </c>
      <c r="DB143" s="3">
        <f>IF(RTD("tos.rtd",,DB$43,"."&amp;$B$134&amp;$AS$82&amp;"P"&amp;$A143)="N/A",0,RTD("tos.rtd",,DB$43,"."&amp;$B$134&amp;$AS$82&amp;"P"&amp;$A143))</f>
        <v>441.2</v>
      </c>
      <c r="DC143" s="3">
        <f>IF(RTD("tos.rtd",,DC$43,"."&amp;$B$134&amp;$AS$82&amp;"C"&amp;$A143)="N/A",0,RTD("tos.rtd",,DC$43,"."&amp;$B$134&amp;$AS$82&amp;"C"&amp;$A143))</f>
        <v>0.1</v>
      </c>
      <c r="DD143" s="3">
        <f>IF(RTD("tos.rtd",,DD$43,"."&amp;$B$134&amp;$AS$82&amp;"P"&amp;$A143)="N/A",0,RTD("tos.rtd",,DD$43,"."&amp;$B$134&amp;$AS$82&amp;"P"&amp;$A143))</f>
        <v>550.29999999999995</v>
      </c>
      <c r="DE143" s="3">
        <f>IF(RTD("tos.rtd",,DE$43,"."&amp;$B$134&amp;$AS$82&amp;"C"&amp;$A143)="N/A",0,RTD("tos.rtd",,DE$43,"."&amp;$B$134&amp;$AS$82&amp;"C"&amp;$A143))</f>
        <v>0</v>
      </c>
      <c r="DF143" s="3">
        <f>IF(RTD("tos.rtd",,DF$43,"."&amp;$B$134&amp;$AS$82&amp;"P"&amp;$A143)="N/A",0,RTD("tos.rtd",,DF$43,"."&amp;$B$134&amp;$AS$82&amp;"P"&amp;$A143))</f>
        <v>471.4</v>
      </c>
      <c r="DG143" s="86">
        <f t="shared" si="584"/>
        <v>520.5</v>
      </c>
      <c r="DH143" s="3">
        <f t="shared" si="551"/>
        <v>0</v>
      </c>
      <c r="DI143" s="3">
        <f t="shared" si="552"/>
        <v>0</v>
      </c>
      <c r="DJ143" s="3">
        <f t="shared" si="553"/>
        <v>0</v>
      </c>
      <c r="DK143" s="3">
        <f t="shared" si="554"/>
        <v>0</v>
      </c>
      <c r="DL143" s="3">
        <f t="shared" si="555"/>
        <v>0</v>
      </c>
      <c r="DM143" s="3">
        <f t="shared" si="556"/>
        <v>0</v>
      </c>
      <c r="DN143" s="64" t="str">
        <f t="shared" si="557"/>
        <v>UNKNOWN</v>
      </c>
      <c r="DO143" s="64" t="str">
        <f t="shared" si="558"/>
        <v>UNKNOWN</v>
      </c>
      <c r="DP143" s="3">
        <f t="shared" si="559"/>
        <v>0</v>
      </c>
      <c r="DQ143" s="3">
        <f t="shared" si="560"/>
        <v>0</v>
      </c>
      <c r="DR143" s="3">
        <f t="shared" ca="1" si="561"/>
        <v>0</v>
      </c>
      <c r="DS143" s="3">
        <f t="shared" si="562"/>
        <v>0</v>
      </c>
      <c r="DT143" s="3">
        <f t="shared" si="585"/>
        <v>0</v>
      </c>
      <c r="DU143" s="3">
        <f t="shared" si="586"/>
        <v>0</v>
      </c>
      <c r="DV143" s="3">
        <f t="shared" si="563"/>
        <v>31</v>
      </c>
      <c r="DW143" s="3">
        <f t="shared" si="564"/>
        <v>0</v>
      </c>
      <c r="DX143" s="3">
        <f t="shared" ca="1" si="565"/>
        <v>2.6721858202089811E-4</v>
      </c>
      <c r="DY143" s="3">
        <f t="shared" ca="1" si="566"/>
        <v>-4.609694311454905E-4</v>
      </c>
      <c r="DZ143" s="3">
        <f t="shared" ca="1" si="567"/>
        <v>4.8101080139404615E-4</v>
      </c>
      <c r="EA143" s="3">
        <f t="shared" ca="1" si="568"/>
        <v>-4.8582003682189816E-4</v>
      </c>
      <c r="EB143" s="3">
        <f t="shared" ca="1" si="569"/>
        <v>4.8339257822481251E-4</v>
      </c>
      <c r="EC143" s="3">
        <f t="shared" ca="1" si="570"/>
        <v>-4.8555438894681558E-4</v>
      </c>
      <c r="EE143" s="59">
        <f t="shared" si="571"/>
        <v>1.0962000000000001</v>
      </c>
      <c r="EF143" s="59">
        <f t="shared" si="572"/>
        <v>1.6904999999999999</v>
      </c>
      <c r="EG143" s="59">
        <f t="shared" si="573"/>
        <v>0.26419999999999999</v>
      </c>
      <c r="EH143" s="59">
        <f t="shared" si="574"/>
        <v>0.24249999999999999</v>
      </c>
      <c r="EI143" s="59">
        <f t="shared" si="575"/>
        <v>0.22140000000000001</v>
      </c>
      <c r="EJ143" s="59">
        <f t="shared" si="576"/>
        <v>0.23080000000000001</v>
      </c>
      <c r="EL143" s="3" t="str">
        <f>RTD("tos.rtd",,EL$43,"."&amp;$B$134&amp;$AS$82&amp;"C"&amp;$A143)</f>
        <v>109.62%</v>
      </c>
      <c r="EM143" s="3" t="str">
        <f>RTD("tos.rtd",,EM$43,"."&amp;$B$134&amp;$AS$82&amp;"P"&amp;$A143)</f>
        <v>169.05%</v>
      </c>
      <c r="EN143" s="3" t="str">
        <f>RTD("tos.rtd",,EN$2,"."&amp;$C$134&amp;$AU$82&amp;"C"&amp;$A143)</f>
        <v>26.42%</v>
      </c>
      <c r="EO143" s="3" t="str">
        <f>RTD("tos.rtd",,EO$2,"."&amp;$C$134&amp;$AU$82&amp;"P"&amp;$A143)</f>
        <v>24.25%</v>
      </c>
      <c r="EP143" s="3" t="str">
        <f>RTD("tos.rtd",,EP$2,"."&amp;$D$134&amp;$AW$82&amp;"C"&amp;$A143)</f>
        <v>22.14%</v>
      </c>
      <c r="EQ143" s="3" t="str">
        <f>RTD("tos.rtd",,EQ$2,"."&amp;$D$134&amp;$AW$82&amp;"P"&amp;$A143)</f>
        <v>23.08%</v>
      </c>
      <c r="ES143" s="63" t="str">
        <f t="shared" si="577"/>
        <v>20300,31.00</v>
      </c>
      <c r="ET143" s="64" t="str">
        <f t="shared" ca="1" si="578"/>
        <v>20300,07.72</v>
      </c>
      <c r="EU143" s="67">
        <v>562.04</v>
      </c>
      <c r="EV143" s="67" t="s">
        <v>1159</v>
      </c>
      <c r="EW143" s="67">
        <v>483.49</v>
      </c>
      <c r="EX143" s="67" t="s">
        <v>1160</v>
      </c>
      <c r="EY143" s="67">
        <v>5634.5</v>
      </c>
      <c r="EZ143" s="67" t="s">
        <v>1161</v>
      </c>
      <c r="FA143" s="67">
        <v>19858.5</v>
      </c>
      <c r="FB143" s="67" t="s">
        <v>1162</v>
      </c>
      <c r="FC143" s="67" t="s">
        <v>1163</v>
      </c>
      <c r="FD143" s="67" t="s">
        <v>1164</v>
      </c>
      <c r="FE143" s="68" t="s">
        <v>1165</v>
      </c>
      <c r="FF143" s="68" t="s">
        <v>1166</v>
      </c>
    </row>
    <row r="144" spans="1:162" ht="11.1" customHeight="1" thickBot="1" x14ac:dyDescent="0.25">
      <c r="A144" s="2">
        <f t="shared" si="587"/>
        <v>20275</v>
      </c>
      <c r="B144" s="3">
        <f t="shared" si="588"/>
        <v>3</v>
      </c>
      <c r="C144" s="3">
        <f t="shared" si="589"/>
        <v>21</v>
      </c>
      <c r="D144" s="3">
        <f t="shared" si="600"/>
        <v>26</v>
      </c>
      <c r="E144" s="3">
        <f t="shared" si="590"/>
        <v>50</v>
      </c>
      <c r="F144" s="4">
        <f t="shared" si="591"/>
        <v>20377.505118936271</v>
      </c>
      <c r="G144" s="5">
        <f t="shared" si="592"/>
        <v>493.58264870193887</v>
      </c>
      <c r="AM144" s="1">
        <v>100</v>
      </c>
      <c r="AN144" s="1">
        <v>0</v>
      </c>
      <c r="AO144" s="1">
        <v>20275</v>
      </c>
      <c r="AP144" s="1">
        <v>100</v>
      </c>
      <c r="AQ144" s="1">
        <v>0</v>
      </c>
      <c r="AS144" s="54">
        <f>IF(RTD("tos.rtd",,AS$83,"."&amp;$B$134&amp;$AS$82&amp;"C"&amp;$A144)="N/A",0,RTD("tos.rtd",,AS$83,"."&amp;$B$134&amp;$AS$82&amp;"C"&amp;$A144))</f>
        <v>3</v>
      </c>
      <c r="AT144" s="3">
        <f>-IF(RTD("tos.rtd",,AT$83,"."&amp;$B$134&amp;$AS$82&amp;"P"&amp;$A144)="N/A",0,RTD("tos.rtd",,AT$83,"."&amp;$B$134&amp;$AS$82&amp;"P"&amp;$A144))</f>
        <v>0</v>
      </c>
      <c r="AU144" s="54">
        <f>IF(RTD("tos.rtd",,AU$2,"."&amp;$C$134&amp;$AU$134&amp;"C"&amp;$A144)="N/A",0,RTD("tos.rtd",,AU$2,"."&amp;$C$134&amp;$AU$134&amp;"C"&amp;$A144))</f>
        <v>21</v>
      </c>
      <c r="AV144" s="3">
        <f>-IF(RTD("tos.rtd",,AV$2,"."&amp;$C$134&amp;$AU$134&amp;"P"&amp;$A144)="N/A",0,RTD("tos.rtd",,AV$2,"."&amp;$C$134&amp;$AU$134&amp;"P"&amp;$A144))</f>
        <v>0</v>
      </c>
      <c r="AW144" s="54">
        <f>IF(RTD("tos.rtd",,AW$2,"."&amp;$D$134&amp;$AW$134&amp;"C"&amp;$A144)="N/A",0,RTD("tos.rtd",,AW$2,"."&amp;$D$134&amp;$AW$134&amp;"C"&amp;$A144))</f>
        <v>25</v>
      </c>
      <c r="AX144" s="3">
        <f>-IF(RTD("tos.rtd",,AX$2,"."&amp;$D$134&amp;$AW$134&amp;"P"&amp;$A144)="N/A",0,RTD("tos.rtd",,AX$2,"."&amp;$D$134&amp;$AW$134&amp;"P"&amp;$A144))</f>
        <v>-1</v>
      </c>
      <c r="AY144" s="76">
        <f t="shared" si="593"/>
        <v>48</v>
      </c>
      <c r="AZ144" s="8">
        <f t="shared" si="542"/>
        <v>20275</v>
      </c>
      <c r="BA144" s="54">
        <f>IF(RTD("tos.rtd",,BA$43,"."&amp;$B$134&amp;$AS$82&amp;"C"&amp;$A144)="N/A",0,RTD("tos.rtd",,BA$43,"."&amp;$B$134&amp;$AS$82&amp;"C"&amp;$A144))</f>
        <v>100</v>
      </c>
      <c r="BB144" s="3">
        <f>-IF(RTD("tos.rtd",,BB$43,"."&amp;$B$134&amp;$AS$82&amp;"P"&amp;$A144)="N/A",0,RTD("tos.rtd",,BB$43,"."&amp;$B$134&amp;$AS$82&amp;"P"&amp;$A144))</f>
        <v>0</v>
      </c>
      <c r="BC144" s="54">
        <f>IF(RTD("tos.rtd",,BC$2,"."&amp;$C$134&amp;$AU$82&amp;"C"&amp;$A144)="N/A",0,RTD("tos.rtd",,BC$2,"."&amp;$C$134&amp;$AU$82&amp;"C"&amp;$A144))</f>
        <v>11</v>
      </c>
      <c r="BD144" s="3">
        <f>-IF(RTD("tos.rtd",,BD$2,"."&amp;$C$134&amp;$AU$82&amp;"P"&amp;$A144)="N/A",0,RTD("tos.rtd",,BD$2,"."&amp;$C$134&amp;$AU$82&amp;"P"&amp;$A144))</f>
        <v>0</v>
      </c>
      <c r="BE144" s="54">
        <f>IF(RTD("tos.rtd",,BE$2,"."&amp;$D$134&amp;$AW$82&amp;"C"&amp;$A144)="N/A",0,RTD("tos.rtd",,BE$2,"."&amp;$D$134&amp;$AW$82&amp;"C"&amp;$A144))</f>
        <v>1</v>
      </c>
      <c r="BF144" s="3">
        <f>-IF(RTD("tos.rtd",,BF$2,"."&amp;$D$134&amp;$AW$82&amp;"P"&amp;$A144)="N/A",0,RTD("tos.rtd",,BF$2,"."&amp;$D$134&amp;$AW$82&amp;"P"&amp;$A144))</f>
        <v>0</v>
      </c>
      <c r="BG144" s="3">
        <f ca="1">+Hoja2!Y145</f>
        <v>2</v>
      </c>
      <c r="BH144" s="7">
        <f t="shared" ca="1" si="543"/>
        <v>114</v>
      </c>
      <c r="BI144" s="32" t="str">
        <f t="shared" ca="1" si="601"/>
        <v/>
      </c>
      <c r="BJ144" s="3">
        <f ca="1">IF($BP$1=1,DX144,IF(RTD("tos.rtd",,BJ$43,"."&amp;$B$134&amp;$AS$82&amp;"C"&amp;$A144)="N/A",0,RTD("tos.rtd",,BJ$43,"."&amp;$B$134&amp;$AS$82&amp;"C"&amp;$A144)))</f>
        <v>4.9451605184735905E-4</v>
      </c>
      <c r="BK144" s="3">
        <f ca="1">IF($BP$1=1,DY144,-IF(RTD("tos.rtd",,BK$43,"."&amp;$B$134&amp;$AS$82&amp;"P"&amp;$A144)="N/A",0,RTD("tos.rtd",,BK$43,"."&amp;$B$134&amp;$AS$82&amp;"P"&amp;$A144)))</f>
        <v>-1.0228565169578426E-15</v>
      </c>
      <c r="BL144" s="3">
        <f ca="1">IF($BP$1=1,DZ144,IF(RTD("tos.rtd",,BL$2,"."&amp;$C$134&amp;$AU$82&amp;"C"&amp;$A144)="N/A",0,RTD("tos.rtd",,BL$2,"."&amp;$C$134&amp;$AU$82&amp;"C"&amp;$A144)))</f>
        <v>4.9919643360602504E-4</v>
      </c>
      <c r="BM144" s="3">
        <f ca="1">IF($BP$1=1,EA144,-IF(RTD("tos.rtd",,BM$2,"."&amp;$C$134&amp;$AU$82&amp;"P"&amp;$A144)="N/A",0,RTD("tos.rtd",,BM$2,"."&amp;$C$134&amp;$AU$82&amp;"P"&amp;$A144)))</f>
        <v>-5.074346184391499E-4</v>
      </c>
      <c r="BN144" s="3">
        <f ca="1">IF($BP$1=1,EB144,IF(RTD("tos.rtd",,BN$2,"."&amp;$D$134&amp;$AW$82&amp;"C"&amp;$A144)="N/A",0,RTD("tos.rtd",,BN$2,"."&amp;$D$134&amp;$AW$82&amp;"C"&amp;$A144)))</f>
        <v>5.1020939922922549E-4</v>
      </c>
      <c r="BO144" s="3">
        <f ca="1">IF($BP$1=1,EC144,-IF(RTD("tos.rtd",,BO$2,"."&amp;$D$134&amp;$AW$82&amp;"P"&amp;$A144)="N/A",0,RTD("tos.rtd",,BO$2,"."&amp;$D$134&amp;$AW$82&amp;"P"&amp;$A144)))</f>
        <v>-5.1023242059805378E-4</v>
      </c>
      <c r="BQ144" s="3">
        <f t="shared" ca="1" si="594"/>
        <v>46536.532796801934</v>
      </c>
      <c r="BR144" s="3" t="str">
        <f t="shared" ca="1" si="544"/>
        <v/>
      </c>
      <c r="BS144" s="3">
        <f t="shared" ca="1" si="595"/>
        <v>328838.86746322981</v>
      </c>
      <c r="BT144" s="3" t="str">
        <f t="shared" ca="1" si="545"/>
        <v/>
      </c>
      <c r="BU144" s="3">
        <f t="shared" ca="1" si="596"/>
        <v>384106.14519507688</v>
      </c>
      <c r="BV144" s="3" t="str">
        <f t="shared" ca="1" si="545"/>
        <v/>
      </c>
      <c r="BX144" s="3">
        <f t="shared" ca="1" si="579"/>
        <v>11465.923869837336</v>
      </c>
      <c r="BY144" s="3" t="str">
        <f t="shared" ca="1" si="580"/>
        <v/>
      </c>
      <c r="BZ144" s="3">
        <f t="shared" ca="1" si="581"/>
        <v>1273.188829904049</v>
      </c>
      <c r="CA144" s="3" t="str">
        <f t="shared" ca="1" si="580"/>
        <v/>
      </c>
      <c r="CB144" s="3">
        <f t="shared" ca="1" si="582"/>
        <v>118.29792192556481</v>
      </c>
      <c r="CC144" s="3" t="str">
        <f t="shared" ca="1" si="580"/>
        <v/>
      </c>
      <c r="CD144" s="3">
        <f>IF(RTD("tos.rtd",,CD$43,"."&amp;$B$134&amp;$AS$82&amp;"C"&amp;$A144)="N/A",0,RTD("tos.rtd",,CD$43,"."&amp;$B$134&amp;$AS$82&amp;"C"&amp;$A144))</f>
        <v>7.0000000000000007E-2</v>
      </c>
      <c r="CE144" s="3">
        <f>-IF(RTD("tos.rtd",,CE$43,"."&amp;$B$134&amp;$AS$82&amp;"P"&amp;$A144)="N/A",0,RTD("tos.rtd",,CE$43,"."&amp;$B$134&amp;$AS$82&amp;"P"&amp;$A144))</f>
        <v>1</v>
      </c>
      <c r="CF144" s="3">
        <f>IF(RTD("tos.rtd",,CF$2,"."&amp;$C$134&amp;$AU$82&amp;"C"&amp;$A144)="N/A",0,RTD("tos.rtd",,CF$2,"."&amp;$C$134&amp;$AU$82&amp;"C"&amp;$A144))</f>
        <v>0.16</v>
      </c>
      <c r="CG144" s="3">
        <f>-IF(RTD("tos.rtd",,CG$2,"."&amp;$C$134&amp;$AU$82&amp;"P"&amp;$A144)="N/A",0,RTD("tos.rtd",,CG$2,"."&amp;$C$134&amp;$AU$82&amp;"P"&amp;$A144))</f>
        <v>0.86</v>
      </c>
      <c r="CH144" s="3">
        <f>IF(RTD("tos.rtd",,CH$2,"."&amp;$D$134&amp;$AW$82&amp;"C"&amp;$A144)="N/A",0,RTD("tos.rtd",,CH$2,"."&amp;$D$134&amp;$AW$82&amp;"C"&amp;$A144))</f>
        <v>0.27</v>
      </c>
      <c r="CI144" s="3">
        <f>-IF(RTD("tos.rtd",,CI$2,"."&amp;$D$134&amp;$AW$82&amp;"P"&amp;$A144)="N/A",0,RTD("tos.rtd",,CI$2,"."&amp;$D$134&amp;$AW$82&amp;"P"&amp;$A144))</f>
        <v>0.72</v>
      </c>
      <c r="CK144" s="3">
        <f t="shared" si="597"/>
        <v>21.000000000000004</v>
      </c>
      <c r="CL144" s="3"/>
      <c r="CM144" s="3">
        <f t="shared" si="598"/>
        <v>336</v>
      </c>
      <c r="CN144" s="3"/>
      <c r="CO144" s="3">
        <f t="shared" si="599"/>
        <v>603</v>
      </c>
      <c r="CP144" s="3">
        <f t="shared" si="536"/>
        <v>960</v>
      </c>
      <c r="CQ144" s="3">
        <f t="shared" si="546"/>
        <v>100</v>
      </c>
      <c r="CR144" s="3"/>
      <c r="CS144" s="3">
        <f t="shared" si="547"/>
        <v>11</v>
      </c>
      <c r="CT144" s="3"/>
      <c r="CU144" s="3">
        <f t="shared" si="548"/>
        <v>1</v>
      </c>
      <c r="CV144" s="3"/>
      <c r="CW144" s="3">
        <f t="shared" ca="1" si="549"/>
        <v>759481.54545510863</v>
      </c>
      <c r="CY144" s="3">
        <f t="shared" ca="1" si="550"/>
        <v>12857.41062166695</v>
      </c>
      <c r="CZ144" s="70" t="str">
        <f t="shared" ca="1" si="583"/>
        <v/>
      </c>
      <c r="DA144" s="3">
        <f>IF(RTD("tos.rtd",,DA$43,"."&amp;$B$134&amp;$AS$82&amp;"C"&amp;$A144)="N/A",0,RTD("tos.rtd",,DA$43,"."&amp;$B$134&amp;$AS$82&amp;"C"&amp;$A144))</f>
        <v>0.65</v>
      </c>
      <c r="DB144" s="3">
        <f>IF(RTD("tos.rtd",,DB$43,"."&amp;$B$134&amp;$AS$82&amp;"P"&amp;$A144)="N/A",0,RTD("tos.rtd",,DB$43,"."&amp;$B$134&amp;$AS$82&amp;"P"&amp;$A144))</f>
        <v>0</v>
      </c>
      <c r="DC144" s="3">
        <f>IF(RTD("tos.rtd",,DC$43,"."&amp;$B$134&amp;$AS$82&amp;"C"&amp;$A144)="N/A",0,RTD("tos.rtd",,DC$43,"."&amp;$B$134&amp;$AS$82&amp;"C"&amp;$A144))</f>
        <v>19.8</v>
      </c>
      <c r="DD144" s="3">
        <f>IF(RTD("tos.rtd",,DD$43,"."&amp;$B$134&amp;$AS$82&amp;"P"&amp;$A144)="N/A",0,RTD("tos.rtd",,DD$43,"."&amp;$B$134&amp;$AS$82&amp;"P"&amp;$A144))</f>
        <v>522.20000000000005</v>
      </c>
      <c r="DE144" s="3">
        <f>IF(RTD("tos.rtd",,DE$43,"."&amp;$B$134&amp;$AS$82&amp;"C"&amp;$A144)="N/A",0,RTD("tos.rtd",,DE$43,"."&amp;$B$134&amp;$AS$82&amp;"C"&amp;$A144))</f>
        <v>0</v>
      </c>
      <c r="DF144" s="3">
        <f>IF(RTD("tos.rtd",,DF$43,"."&amp;$B$134&amp;$AS$82&amp;"P"&amp;$A144)="N/A",0,RTD("tos.rtd",,DF$43,"."&amp;$B$134&amp;$AS$82&amp;"P"&amp;$A144))</f>
        <v>445</v>
      </c>
      <c r="DG144" s="86">
        <f t="shared" si="584"/>
        <v>495.5</v>
      </c>
      <c r="DH144" s="3">
        <f t="shared" si="551"/>
        <v>0</v>
      </c>
      <c r="DI144" s="3">
        <f t="shared" si="552"/>
        <v>0</v>
      </c>
      <c r="DJ144" s="3">
        <f t="shared" si="553"/>
        <v>0</v>
      </c>
      <c r="DK144" s="3">
        <f t="shared" si="554"/>
        <v>0</v>
      </c>
      <c r="DL144" s="3">
        <f t="shared" si="555"/>
        <v>0</v>
      </c>
      <c r="DM144" s="3">
        <f t="shared" si="556"/>
        <v>0</v>
      </c>
      <c r="DN144" s="64" t="str">
        <f t="shared" si="557"/>
        <v>UNKNOWN</v>
      </c>
      <c r="DO144" s="64" t="str">
        <f t="shared" si="558"/>
        <v>UNKNOWN</v>
      </c>
      <c r="DP144" s="3">
        <f t="shared" si="559"/>
        <v>0</v>
      </c>
      <c r="DQ144" s="3">
        <f t="shared" si="560"/>
        <v>0</v>
      </c>
      <c r="DR144" s="3">
        <f t="shared" ca="1" si="561"/>
        <v>0</v>
      </c>
      <c r="DS144" s="3">
        <f t="shared" si="562"/>
        <v>0</v>
      </c>
      <c r="DT144" s="3">
        <f t="shared" si="585"/>
        <v>0</v>
      </c>
      <c r="DU144" s="3">
        <f t="shared" si="586"/>
        <v>0</v>
      </c>
      <c r="DV144" s="3">
        <f t="shared" si="563"/>
        <v>100</v>
      </c>
      <c r="DW144" s="3">
        <f t="shared" si="564"/>
        <v>0</v>
      </c>
      <c r="DX144" s="3">
        <f t="shared" ca="1" si="565"/>
        <v>4.9451605184735905E-4</v>
      </c>
      <c r="DY144" s="3">
        <f t="shared" ca="1" si="566"/>
        <v>-1.0228565169578426E-15</v>
      </c>
      <c r="DZ144" s="3">
        <f t="shared" ca="1" si="567"/>
        <v>4.9919643360602504E-4</v>
      </c>
      <c r="EA144" s="3">
        <f t="shared" ca="1" si="568"/>
        <v>-5.074346184391499E-4</v>
      </c>
      <c r="EB144" s="3">
        <f t="shared" ca="1" si="569"/>
        <v>5.1020939922922549E-4</v>
      </c>
      <c r="EC144" s="3">
        <f t="shared" ca="1" si="570"/>
        <v>-5.1023242059805378E-4</v>
      </c>
      <c r="EE144" s="59">
        <f t="shared" si="571"/>
        <v>2.1537999999999999</v>
      </c>
      <c r="EF144" s="59">
        <f t="shared" si="572"/>
        <v>0.25</v>
      </c>
      <c r="EG144" s="59">
        <f t="shared" si="573"/>
        <v>0.26469999999999999</v>
      </c>
      <c r="EH144" s="59">
        <f t="shared" si="574"/>
        <v>0.2447</v>
      </c>
      <c r="EI144" s="59">
        <f t="shared" si="575"/>
        <v>0.2223</v>
      </c>
      <c r="EJ144" s="59">
        <f t="shared" si="576"/>
        <v>0.23019999999999999</v>
      </c>
      <c r="EL144" s="3" t="str">
        <f>RTD("tos.rtd",,EL$43,"."&amp;$B$134&amp;$AS$82&amp;"C"&amp;$A144)</f>
        <v>215.38%</v>
      </c>
      <c r="EM144" s="3" t="str">
        <f>RTD("tos.rtd",,EM$43,"."&amp;$B$134&amp;$AS$82&amp;"P"&amp;$A144)</f>
        <v>--</v>
      </c>
      <c r="EN144" s="3" t="str">
        <f>RTD("tos.rtd",,EN$2,"."&amp;$C$134&amp;$AU$82&amp;"C"&amp;$A144)</f>
        <v>26.47%</v>
      </c>
      <c r="EO144" s="3" t="str">
        <f>RTD("tos.rtd",,EO$2,"."&amp;$C$134&amp;$AU$82&amp;"P"&amp;$A144)</f>
        <v>24.47%</v>
      </c>
      <c r="EP144" s="3" t="str">
        <f>RTD("tos.rtd",,EP$2,"."&amp;$D$134&amp;$AW$82&amp;"C"&amp;$A144)</f>
        <v>22.23%</v>
      </c>
      <c r="EQ144" s="3" t="str">
        <f>RTD("tos.rtd",,EQ$2,"."&amp;$D$134&amp;$AW$82&amp;"P"&amp;$A144)</f>
        <v>23.02%</v>
      </c>
      <c r="ES144" s="63" t="str">
        <f t="shared" si="577"/>
        <v>20275,100.00</v>
      </c>
      <c r="ET144" s="64" t="str">
        <f t="shared" ca="1" si="578"/>
        <v>20275,12.86</v>
      </c>
      <c r="EU144" s="67">
        <v>562.15</v>
      </c>
      <c r="EV144" s="67" t="s">
        <v>1167</v>
      </c>
      <c r="EW144" s="67">
        <v>483.5</v>
      </c>
      <c r="EX144" s="67" t="s">
        <v>1168</v>
      </c>
      <c r="EY144" s="67">
        <v>5634.75</v>
      </c>
      <c r="EZ144" s="67" t="s">
        <v>1169</v>
      </c>
      <c r="FA144" s="67">
        <v>19861.25</v>
      </c>
      <c r="FB144" s="67" t="s">
        <v>1170</v>
      </c>
      <c r="FC144" s="67" t="s">
        <v>1171</v>
      </c>
      <c r="FD144" s="67" t="s">
        <v>1172</v>
      </c>
      <c r="FE144" s="68" t="s">
        <v>1173</v>
      </c>
      <c r="FF144" s="68" t="s">
        <v>1174</v>
      </c>
    </row>
    <row r="145" spans="1:162" ht="11.1" customHeight="1" thickBot="1" x14ac:dyDescent="0.25">
      <c r="A145" s="2">
        <f t="shared" si="587"/>
        <v>20250</v>
      </c>
      <c r="B145" s="3">
        <f t="shared" ref="B145:B154" si="602">+IF($A$1="ABS",AS145-AT145,AS145+AT145)</f>
        <v>10</v>
      </c>
      <c r="C145" s="3">
        <f t="shared" ref="C145:C154" si="603">+IF($A$1="ABS",AU145-AV145,AU145+AV145)</f>
        <v>17</v>
      </c>
      <c r="D145" s="3">
        <f t="shared" ref="D145:D154" si="604">+IF($A$1="ABS",AW145-AX145,AW145+AX145)</f>
        <v>52</v>
      </c>
      <c r="E145" s="3">
        <f t="shared" si="590"/>
        <v>79</v>
      </c>
      <c r="F145" s="4">
        <f t="shared" si="591"/>
        <v>20352.378725448067</v>
      </c>
      <c r="G145" s="5">
        <f t="shared" si="592"/>
        <v>492.97403877752214</v>
      </c>
      <c r="AM145" s="1">
        <v>-20</v>
      </c>
      <c r="AN145" s="1">
        <v>0</v>
      </c>
      <c r="AO145" s="1">
        <v>20250</v>
      </c>
      <c r="AP145" s="1">
        <v>186</v>
      </c>
      <c r="AQ145" s="1">
        <v>0</v>
      </c>
      <c r="AS145" s="54">
        <f>IF(RTD("tos.rtd",,AS$83,"."&amp;$B$134&amp;$AS$82&amp;"C"&amp;$A145)="N/A",0,RTD("tos.rtd",,AS$83,"."&amp;$B$134&amp;$AS$82&amp;"C"&amp;$A145))</f>
        <v>9</v>
      </c>
      <c r="AT145" s="3">
        <f>-IF(RTD("tos.rtd",,AT$83,"."&amp;$B$134&amp;$AS$82&amp;"P"&amp;$A145)="N/A",0,RTD("tos.rtd",,AT$83,"."&amp;$B$134&amp;$AS$82&amp;"P"&amp;$A145))</f>
        <v>-1</v>
      </c>
      <c r="AU145" s="54">
        <f>IF(RTD("tos.rtd",,AU$2,"."&amp;$C$134&amp;$AU$134&amp;"C"&amp;$A145)="N/A",0,RTD("tos.rtd",,AU$2,"."&amp;$C$134&amp;$AU$134&amp;"C"&amp;$A145))</f>
        <v>13</v>
      </c>
      <c r="AV145" s="3">
        <f>-IF(RTD("tos.rtd",,AV$2,"."&amp;$C$134&amp;$AU$134&amp;"P"&amp;$A145)="N/A",0,RTD("tos.rtd",,AV$2,"."&amp;$C$134&amp;$AU$134&amp;"P"&amp;$A145))</f>
        <v>-4</v>
      </c>
      <c r="AW145" s="54">
        <f>IF(RTD("tos.rtd",,AW$2,"."&amp;$D$134&amp;$AW$134&amp;"C"&amp;$A145)="N/A",0,RTD("tos.rtd",,AW$2,"."&amp;$D$134&amp;$AW$134&amp;"C"&amp;$A145))</f>
        <v>48</v>
      </c>
      <c r="AX145" s="3">
        <f>-IF(RTD("tos.rtd",,AX$2,"."&amp;$D$134&amp;$AW$134&amp;"P"&amp;$A145)="N/A",0,RTD("tos.rtd",,AX$2,"."&amp;$D$134&amp;$AW$134&amp;"P"&amp;$A145))</f>
        <v>-4</v>
      </c>
      <c r="AY145" s="76">
        <f t="shared" si="593"/>
        <v>61</v>
      </c>
      <c r="AZ145" s="8">
        <f t="shared" si="542"/>
        <v>20250</v>
      </c>
      <c r="BA145" s="54">
        <f>IF(RTD("tos.rtd",,BA$43,"."&amp;$B$134&amp;$AS$82&amp;"C"&amp;$A145)="N/A",0,RTD("tos.rtd",,BA$43,"."&amp;$B$134&amp;$AS$82&amp;"C"&amp;$A145))</f>
        <v>186</v>
      </c>
      <c r="BB145" s="3">
        <f>-IF(RTD("tos.rtd",,BB$43,"."&amp;$B$134&amp;$AS$82&amp;"P"&amp;$A145)="N/A",0,RTD("tos.rtd",,BB$43,"."&amp;$B$134&amp;$AS$82&amp;"P"&amp;$A145))</f>
        <v>0</v>
      </c>
      <c r="BC145" s="54">
        <f>IF(RTD("tos.rtd",,BC$2,"."&amp;$C$134&amp;$AU$82&amp;"C"&amp;$A145)="N/A",0,RTD("tos.rtd",,BC$2,"."&amp;$C$134&amp;$AU$82&amp;"C"&amp;$A145))</f>
        <v>12</v>
      </c>
      <c r="BD145" s="3">
        <f>-IF(RTD("tos.rtd",,BD$2,"."&amp;$C$134&amp;$AU$82&amp;"P"&amp;$A145)="N/A",0,RTD("tos.rtd",,BD$2,"."&amp;$C$134&amp;$AU$82&amp;"P"&amp;$A145))</f>
        <v>-1</v>
      </c>
      <c r="BE145" s="54">
        <f>IF(RTD("tos.rtd",,BE$2,"."&amp;$D$134&amp;$AW$82&amp;"C"&amp;$A145)="N/A",0,RTD("tos.rtd",,BE$2,"."&amp;$D$134&amp;$AW$82&amp;"C"&amp;$A145))</f>
        <v>0</v>
      </c>
      <c r="BF145" s="3">
        <f>-IF(RTD("tos.rtd",,BF$2,"."&amp;$D$134&amp;$AW$82&amp;"P"&amp;$A145)="N/A",0,RTD("tos.rtd",,BF$2,"."&amp;$D$134&amp;$AW$82&amp;"P"&amp;$A145))</f>
        <v>0</v>
      </c>
      <c r="BG145" s="3">
        <f ca="1">+Hoja2!Y146</f>
        <v>25</v>
      </c>
      <c r="BH145" s="7">
        <f t="shared" ca="1" si="543"/>
        <v>222</v>
      </c>
      <c r="BI145" s="32" t="str">
        <f t="shared" ca="1" si="601"/>
        <v/>
      </c>
      <c r="BJ145" s="3">
        <f ca="1">IF($BP$1=1,DX145,IF(RTD("tos.rtd",,BJ$43,"."&amp;$B$134&amp;$AS$82&amp;"C"&amp;$A145)="N/A",0,RTD("tos.rtd",,BJ$43,"."&amp;$B$134&amp;$AS$82&amp;"C"&amp;$A145)))</f>
        <v>5.1893749060132857E-4</v>
      </c>
      <c r="BK145" s="3">
        <f ca="1">IF($BP$1=1,DY145,-IF(RTD("tos.rtd",,BK$43,"."&amp;$B$134&amp;$AS$82&amp;"P"&amp;$A145)="N/A",0,RTD("tos.rtd",,BK$43,"."&amp;$B$134&amp;$AS$82&amp;"P"&amp;$A145)))</f>
        <v>-1.7941066452687412E-14</v>
      </c>
      <c r="BL145" s="3">
        <f ca="1">IF($BP$1=1,DZ145,IF(RTD("tos.rtd",,BL$2,"."&amp;$C$134&amp;$AU$82&amp;"C"&amp;$A145)="N/A",0,RTD("tos.rtd",,BL$2,"."&amp;$C$134&amp;$AU$82&amp;"C"&amp;$A145)))</f>
        <v>5.1703477526907028E-4</v>
      </c>
      <c r="BM145" s="3">
        <f ca="1">IF($BP$1=1,EA145,-IF(RTD("tos.rtd",,BM$2,"."&amp;$C$134&amp;$AU$82&amp;"P"&amp;$A145)="N/A",0,RTD("tos.rtd",,BM$2,"."&amp;$C$134&amp;$AU$82&amp;"P"&amp;$A145)))</f>
        <v>-5.2118428080203869E-4</v>
      </c>
      <c r="BN145" s="3">
        <f ca="1">IF($BP$1=1,EB145,IF(RTD("tos.rtd",,BN$2,"."&amp;$D$134&amp;$AW$82&amp;"C"&amp;$A145)="N/A",0,RTD("tos.rtd",,BN$2,"."&amp;$D$134&amp;$AW$82&amp;"C"&amp;$A145)))</f>
        <v>5.3663117459644459E-4</v>
      </c>
      <c r="BO145" s="3">
        <f ca="1">IF($BP$1=1,EC145,-IF(RTD("tos.rtd",,BO$2,"."&amp;$D$134&amp;$AW$82&amp;"P"&amp;$A145)="N/A",0,RTD("tos.rtd",,BO$2,"."&amp;$D$134&amp;$AW$82&amp;"P"&amp;$A145)))</f>
        <v>-5.3473525642057666E-4</v>
      </c>
      <c r="BQ145" s="3">
        <f t="shared" ca="1" si="594"/>
        <v>146504.15164816671</v>
      </c>
      <c r="BR145" s="3" t="str">
        <f t="shared" ca="1" si="544"/>
        <v/>
      </c>
      <c r="BS145" s="3">
        <f t="shared" ca="1" si="595"/>
        <v>145446.33201166344</v>
      </c>
      <c r="BT145" s="3" t="str">
        <f t="shared" ca="1" si="545"/>
        <v/>
      </c>
      <c r="BU145" s="3">
        <f t="shared" ca="1" si="596"/>
        <v>740901.39980200783</v>
      </c>
      <c r="BV145" s="3" t="str">
        <f t="shared" ca="1" si="545"/>
        <v/>
      </c>
      <c r="BX145" s="3">
        <f t="shared" ca="1" si="579"/>
        <v>22379.823249565827</v>
      </c>
      <c r="BY145" s="3" t="str">
        <f t="shared" ca="1" si="580"/>
        <v/>
      </c>
      <c r="BZ145" s="3">
        <f t="shared" ca="1" si="581"/>
        <v>1317.7229925350357</v>
      </c>
      <c r="CA145" s="3" t="str">
        <f t="shared" ca="1" si="580"/>
        <v/>
      </c>
      <c r="CB145" s="3">
        <f t="shared" ca="1" si="582"/>
        <v>0</v>
      </c>
      <c r="CC145" s="3" t="str">
        <f t="shared" ca="1" si="580"/>
        <v/>
      </c>
      <c r="CD145" s="3">
        <f>IF(RTD("tos.rtd",,CD$43,"."&amp;$B$134&amp;$AS$82&amp;"C"&amp;$A145)="N/A",0,RTD("tos.rtd",,CD$43,"."&amp;$B$134&amp;$AS$82&amp;"C"&amp;$A145))</f>
        <v>7.0000000000000007E-2</v>
      </c>
      <c r="CE145" s="3">
        <f>-IF(RTD("tos.rtd",,CE$43,"."&amp;$B$134&amp;$AS$82&amp;"P"&amp;$A145)="N/A",0,RTD("tos.rtd",,CE$43,"."&amp;$B$134&amp;$AS$82&amp;"P"&amp;$A145))</f>
        <v>1</v>
      </c>
      <c r="CF145" s="3">
        <f>IF(RTD("tos.rtd",,CF$2,"."&amp;$C$134&amp;$AU$82&amp;"C"&amp;$A145)="N/A",0,RTD("tos.rtd",,CF$2,"."&amp;$C$134&amp;$AU$82&amp;"C"&amp;$A145))</f>
        <v>0.18</v>
      </c>
      <c r="CG145" s="3">
        <f>-IF(RTD("tos.rtd",,CG$2,"."&amp;$C$134&amp;$AU$82&amp;"P"&amp;$A145)="N/A",0,RTD("tos.rtd",,CG$2,"."&amp;$C$134&amp;$AU$82&amp;"P"&amp;$A145))</f>
        <v>0.83</v>
      </c>
      <c r="CH145" s="3">
        <f>IF(RTD("tos.rtd",,CH$2,"."&amp;$D$134&amp;$AW$82&amp;"C"&amp;$A145)="N/A",0,RTD("tos.rtd",,CH$2,"."&amp;$D$134&amp;$AW$82&amp;"C"&amp;$A145))</f>
        <v>0.28000000000000003</v>
      </c>
      <c r="CI145" s="3">
        <f>-IF(RTD("tos.rtd",,CI$2,"."&amp;$D$134&amp;$AW$82&amp;"P"&amp;$A145)="N/A",0,RTD("tos.rtd",,CI$2,"."&amp;$D$134&amp;$AW$82&amp;"P"&amp;$A145))</f>
        <v>0.71</v>
      </c>
      <c r="CK145" s="3">
        <f t="shared" si="597"/>
        <v>-36.999999999999986</v>
      </c>
      <c r="CL145" s="3"/>
      <c r="CM145" s="3">
        <f t="shared" si="598"/>
        <v>-98</v>
      </c>
      <c r="CN145" s="3"/>
      <c r="CO145" s="3">
        <f t="shared" si="599"/>
        <v>1060.0000000000002</v>
      </c>
      <c r="CP145" s="3">
        <f t="shared" si="536"/>
        <v>925.00000000000023</v>
      </c>
      <c r="CQ145" s="3">
        <f t="shared" si="546"/>
        <v>186</v>
      </c>
      <c r="CR145" s="3"/>
      <c r="CS145" s="3">
        <f t="shared" si="547"/>
        <v>11</v>
      </c>
      <c r="CT145" s="3"/>
      <c r="CU145" s="3">
        <f t="shared" si="548"/>
        <v>0</v>
      </c>
      <c r="CV145" s="3"/>
      <c r="CW145" s="3">
        <f t="shared" ca="1" si="549"/>
        <v>1032851.883461838</v>
      </c>
      <c r="CY145" s="3">
        <f t="shared" ca="1" si="550"/>
        <v>23697.546242100863</v>
      </c>
      <c r="CZ145" s="70" t="str">
        <f t="shared" ca="1" si="583"/>
        <v/>
      </c>
      <c r="DA145" s="3">
        <f>IF(RTD("tos.rtd",,DA$43,"."&amp;$B$134&amp;$AS$82&amp;"C"&amp;$A145)="N/A",0,RTD("tos.rtd",,DA$43,"."&amp;$B$134&amp;$AS$82&amp;"C"&amp;$A145))</f>
        <v>0.15</v>
      </c>
      <c r="DB145" s="3">
        <f>IF(RTD("tos.rtd",,DB$43,"."&amp;$B$134&amp;$AS$82&amp;"P"&amp;$A145)="N/A",0,RTD("tos.rtd",,DB$43,"."&amp;$B$134&amp;$AS$82&amp;"P"&amp;$A145))</f>
        <v>359.6</v>
      </c>
      <c r="DC145" s="3">
        <f>IF(RTD("tos.rtd",,DC$43,"."&amp;$B$134&amp;$AS$82&amp;"C"&amp;$A145)="N/A",0,RTD("tos.rtd",,DC$43,"."&amp;$B$134&amp;$AS$82&amp;"C"&amp;$A145))</f>
        <v>19.8</v>
      </c>
      <c r="DD145" s="3">
        <f>IF(RTD("tos.rtd",,DD$43,"."&amp;$B$134&amp;$AS$82&amp;"P"&amp;$A145)="N/A",0,RTD("tos.rtd",,DD$43,"."&amp;$B$134&amp;$AS$82&amp;"P"&amp;$A145))</f>
        <v>487.9</v>
      </c>
      <c r="DE145" s="3">
        <f>IF(RTD("tos.rtd",,DE$43,"."&amp;$B$134&amp;$AS$82&amp;"C"&amp;$A145)="N/A",0,RTD("tos.rtd",,DE$43,"."&amp;$B$134&amp;$AS$82&amp;"C"&amp;$A145))</f>
        <v>0</v>
      </c>
      <c r="DF145" s="3">
        <f>IF(RTD("tos.rtd",,DF$43,"."&amp;$B$134&amp;$AS$82&amp;"P"&amp;$A145)="N/A",0,RTD("tos.rtd",,DF$43,"."&amp;$B$134&amp;$AS$82&amp;"P"&amp;$A145))</f>
        <v>410.5</v>
      </c>
      <c r="DG145" s="86">
        <f t="shared" si="584"/>
        <v>470.5</v>
      </c>
      <c r="DH145" s="3">
        <f t="shared" si="551"/>
        <v>0</v>
      </c>
      <c r="DI145" s="3">
        <f t="shared" si="552"/>
        <v>0</v>
      </c>
      <c r="DJ145" s="3">
        <f t="shared" si="553"/>
        <v>0</v>
      </c>
      <c r="DK145" s="3">
        <f t="shared" si="554"/>
        <v>0</v>
      </c>
      <c r="DL145" s="3">
        <f t="shared" si="555"/>
        <v>0</v>
      </c>
      <c r="DM145" s="3">
        <f t="shared" si="556"/>
        <v>0</v>
      </c>
      <c r="DN145" s="64" t="str">
        <f t="shared" si="557"/>
        <v>UNKNOWN</v>
      </c>
      <c r="DO145" s="64" t="str">
        <f t="shared" si="558"/>
        <v>UNKNOWN</v>
      </c>
      <c r="DP145" s="3">
        <f t="shared" si="559"/>
        <v>0</v>
      </c>
      <c r="DQ145" s="3">
        <f t="shared" si="560"/>
        <v>0</v>
      </c>
      <c r="DR145" s="3">
        <f t="shared" ca="1" si="561"/>
        <v>0</v>
      </c>
      <c r="DS145" s="3">
        <f t="shared" si="562"/>
        <v>0</v>
      </c>
      <c r="DT145" s="3">
        <f t="shared" si="585"/>
        <v>0</v>
      </c>
      <c r="DU145" s="3">
        <f t="shared" si="586"/>
        <v>0</v>
      </c>
      <c r="DV145" s="3">
        <f t="shared" si="563"/>
        <v>-20</v>
      </c>
      <c r="DW145" s="3">
        <f t="shared" si="564"/>
        <v>0</v>
      </c>
      <c r="DX145" s="3">
        <f t="shared" ca="1" si="565"/>
        <v>5.1893749060132857E-4</v>
      </c>
      <c r="DY145" s="3">
        <f t="shared" ca="1" si="566"/>
        <v>-1.7941066452687412E-14</v>
      </c>
      <c r="DZ145" s="3">
        <f t="shared" ca="1" si="567"/>
        <v>5.1703477526907028E-4</v>
      </c>
      <c r="EA145" s="3">
        <f t="shared" ca="1" si="568"/>
        <v>-5.2118428080203869E-4</v>
      </c>
      <c r="EB145" s="3">
        <f t="shared" ca="1" si="569"/>
        <v>5.3663117459644459E-4</v>
      </c>
      <c r="EC145" s="3">
        <f t="shared" ca="1" si="570"/>
        <v>-5.3473525642057666E-4</v>
      </c>
      <c r="EE145" s="59">
        <f t="shared" si="571"/>
        <v>2.0689000000000002</v>
      </c>
      <c r="EF145" s="59">
        <f t="shared" si="572"/>
        <v>0.25</v>
      </c>
      <c r="EG145" s="59">
        <f t="shared" si="573"/>
        <v>0.2651</v>
      </c>
      <c r="EH145" s="59">
        <f t="shared" si="574"/>
        <v>0.25869999999999999</v>
      </c>
      <c r="EI145" s="59">
        <f t="shared" si="575"/>
        <v>0.22320000000000001</v>
      </c>
      <c r="EJ145" s="59">
        <f t="shared" si="576"/>
        <v>0.23089999999999999</v>
      </c>
      <c r="EL145" s="3" t="str">
        <f>RTD("tos.rtd",,EL$43,"."&amp;$B$134&amp;$AS$82&amp;"C"&amp;$A145)</f>
        <v>206.89%</v>
      </c>
      <c r="EM145" s="3" t="str">
        <f>RTD("tos.rtd",,EM$43,"."&amp;$B$134&amp;$AS$82&amp;"P"&amp;$A145)</f>
        <v>--</v>
      </c>
      <c r="EN145" s="3" t="str">
        <f>RTD("tos.rtd",,EN$2,"."&amp;$C$134&amp;$AU$82&amp;"C"&amp;$A145)</f>
        <v>26.51%</v>
      </c>
      <c r="EO145" s="3" t="str">
        <f>RTD("tos.rtd",,EO$2,"."&amp;$C$134&amp;$AU$82&amp;"P"&amp;$A145)</f>
        <v>25.87%</v>
      </c>
      <c r="EP145" s="3" t="str">
        <f>RTD("tos.rtd",,EP$2,"."&amp;$D$134&amp;$AW$82&amp;"C"&amp;$A145)</f>
        <v>22.32%</v>
      </c>
      <c r="EQ145" s="3" t="str">
        <f>RTD("tos.rtd",,EQ$2,"."&amp;$D$134&amp;$AW$82&amp;"P"&amp;$A145)</f>
        <v>23.09%</v>
      </c>
      <c r="ES145" s="63" t="str">
        <f t="shared" si="577"/>
        <v>20250,-20.00</v>
      </c>
      <c r="ET145" s="64" t="str">
        <f t="shared" ca="1" si="578"/>
        <v>20250,23.70</v>
      </c>
      <c r="EU145" s="68">
        <v>562.13</v>
      </c>
      <c r="EV145" s="68" t="s">
        <v>1175</v>
      </c>
      <c r="EW145" s="68">
        <v>483.5</v>
      </c>
      <c r="EX145" s="68" t="s">
        <v>1176</v>
      </c>
      <c r="EY145" s="68">
        <v>5634.75</v>
      </c>
      <c r="EZ145" s="68" t="s">
        <v>1177</v>
      </c>
      <c r="FA145" s="68">
        <v>19859.75</v>
      </c>
      <c r="FB145" s="68" t="s">
        <v>1178</v>
      </c>
      <c r="FC145" s="68" t="s">
        <v>1179</v>
      </c>
      <c r="FD145" s="68" t="s">
        <v>1180</v>
      </c>
      <c r="FE145" s="68" t="s">
        <v>1181</v>
      </c>
      <c r="FF145" s="68" t="s">
        <v>1182</v>
      </c>
    </row>
    <row r="146" spans="1:162" ht="11.1" customHeight="1" thickBot="1" x14ac:dyDescent="0.25">
      <c r="A146" s="2">
        <f t="shared" si="587"/>
        <v>20225</v>
      </c>
      <c r="B146" s="3">
        <f t="shared" si="602"/>
        <v>4</v>
      </c>
      <c r="C146" s="3">
        <f t="shared" si="603"/>
        <v>6</v>
      </c>
      <c r="D146" s="3">
        <f t="shared" si="604"/>
        <v>15</v>
      </c>
      <c r="E146" s="3">
        <f t="shared" si="590"/>
        <v>25</v>
      </c>
      <c r="F146" s="4">
        <f t="shared" si="591"/>
        <v>20327.252331959859</v>
      </c>
      <c r="G146" s="5">
        <f t="shared" si="592"/>
        <v>492.36542885310547</v>
      </c>
      <c r="AM146" s="1">
        <v>-11</v>
      </c>
      <c r="AN146" s="1">
        <v>0</v>
      </c>
      <c r="AO146" s="1">
        <v>20225</v>
      </c>
      <c r="AP146" s="1">
        <v>11</v>
      </c>
      <c r="AQ146" s="1">
        <v>0</v>
      </c>
      <c r="AS146" s="54">
        <f>IF(RTD("tos.rtd",,AS$83,"."&amp;$B$134&amp;$AS$82&amp;"C"&amp;$A146)="N/A",0,RTD("tos.rtd",,AS$83,"."&amp;$B$134&amp;$AS$82&amp;"C"&amp;$A146))</f>
        <v>4</v>
      </c>
      <c r="AT146" s="3">
        <f>-IF(RTD("tos.rtd",,AT$83,"."&amp;$B$134&amp;$AS$82&amp;"P"&amp;$A146)="N/A",0,RTD("tos.rtd",,AT$83,"."&amp;$B$134&amp;$AS$82&amp;"P"&amp;$A146))</f>
        <v>0</v>
      </c>
      <c r="AU146" s="54">
        <f>IF(RTD("tos.rtd",,AU$2,"."&amp;$C$134&amp;$AU$134&amp;"C"&amp;$A146)="N/A",0,RTD("tos.rtd",,AU$2,"."&amp;$C$134&amp;$AU$134&amp;"C"&amp;$A146))</f>
        <v>5</v>
      </c>
      <c r="AV146" s="3">
        <f>-IF(RTD("tos.rtd",,AV$2,"."&amp;$C$134&amp;$AU$134&amp;"P"&amp;$A146)="N/A",0,RTD("tos.rtd",,AV$2,"."&amp;$C$134&amp;$AU$134&amp;"P"&amp;$A146))</f>
        <v>-1</v>
      </c>
      <c r="AW146" s="54">
        <f>IF(RTD("tos.rtd",,AW$2,"."&amp;$D$134&amp;$AW$134&amp;"C"&amp;$A146)="N/A",0,RTD("tos.rtd",,AW$2,"."&amp;$D$134&amp;$AW$134&amp;"C"&amp;$A146))</f>
        <v>15</v>
      </c>
      <c r="AX146" s="3">
        <f>-IF(RTD("tos.rtd",,AX$2,"."&amp;$D$134&amp;$AW$134&amp;"P"&amp;$A146)="N/A",0,RTD("tos.rtd",,AX$2,"."&amp;$D$134&amp;$AW$134&amp;"P"&amp;$A146))</f>
        <v>0</v>
      </c>
      <c r="AY146" s="76">
        <f t="shared" si="593"/>
        <v>23</v>
      </c>
      <c r="AZ146" s="8">
        <f t="shared" si="542"/>
        <v>20225</v>
      </c>
      <c r="BA146" s="54">
        <f>IF(RTD("tos.rtd",,BA$43,"."&amp;$B$134&amp;$AS$82&amp;"C"&amp;$A146)="N/A",0,RTD("tos.rtd",,BA$43,"."&amp;$B$134&amp;$AS$82&amp;"C"&amp;$A146))</f>
        <v>11</v>
      </c>
      <c r="BB146" s="3">
        <f>-IF(RTD("tos.rtd",,BB$43,"."&amp;$B$134&amp;$AS$82&amp;"P"&amp;$A146)="N/A",0,RTD("tos.rtd",,BB$43,"."&amp;$B$134&amp;$AS$82&amp;"P"&amp;$A146))</f>
        <v>0</v>
      </c>
      <c r="BC146" s="54">
        <f>IF(RTD("tos.rtd",,BC$2,"."&amp;$C$134&amp;$AU$82&amp;"C"&amp;$A146)="N/A",0,RTD("tos.rtd",,BC$2,"."&amp;$C$134&amp;$AU$82&amp;"C"&amp;$A146))</f>
        <v>1</v>
      </c>
      <c r="BD146" s="3">
        <f>-IF(RTD("tos.rtd",,BD$2,"."&amp;$C$134&amp;$AU$82&amp;"P"&amp;$A146)="N/A",0,RTD("tos.rtd",,BD$2,"."&amp;$C$134&amp;$AU$82&amp;"P"&amp;$A146))</f>
        <v>0</v>
      </c>
      <c r="BE146" s="54">
        <f>IF(RTD("tos.rtd",,BE$2,"."&amp;$D$134&amp;$AW$82&amp;"C"&amp;$A146)="N/A",0,RTD("tos.rtd",,BE$2,"."&amp;$D$134&amp;$AW$82&amp;"C"&amp;$A146))</f>
        <v>0</v>
      </c>
      <c r="BF146" s="3">
        <f>-IF(RTD("tos.rtd",,BF$2,"."&amp;$D$134&amp;$AW$82&amp;"P"&amp;$A146)="N/A",0,RTD("tos.rtd",,BF$2,"."&amp;$D$134&amp;$AW$82&amp;"P"&amp;$A146))</f>
        <v>0</v>
      </c>
      <c r="BG146" s="3">
        <f ca="1">+Hoja2!Y147</f>
        <v>14</v>
      </c>
      <c r="BH146" s="7">
        <f t="shared" ca="1" si="543"/>
        <v>26</v>
      </c>
      <c r="BI146" s="32" t="str">
        <f t="shared" ca="1" si="601"/>
        <v/>
      </c>
      <c r="BJ146" s="3">
        <f ca="1">IF($BP$1=1,DX146,IF(RTD("tos.rtd",,BJ$43,"."&amp;$B$134&amp;$AS$82&amp;"C"&amp;$A146)="N/A",0,RTD("tos.rtd",,BJ$43,"."&amp;$B$134&amp;$AS$82&amp;"C"&amp;$A146)))</f>
        <v>5.4590786535114815E-4</v>
      </c>
      <c r="BK146" s="3">
        <f ca="1">IF($BP$1=1,DY146,-IF(RTD("tos.rtd",,BK$43,"."&amp;$B$134&amp;$AS$82&amp;"P"&amp;$A146)="N/A",0,RTD("tos.rtd",,BK$43,"."&amp;$B$134&amp;$AS$82&amp;"P"&amp;$A146)))</f>
        <v>-5.5408731696835703E-4</v>
      </c>
      <c r="BL146" s="3">
        <f ca="1">IF($BP$1=1,DZ146,IF(RTD("tos.rtd",,BL$2,"."&amp;$C$134&amp;$AU$82&amp;"C"&amp;$A146)="N/A",0,RTD("tos.rtd",,BL$2,"."&amp;$C$134&amp;$AU$82&amp;"C"&amp;$A146)))</f>
        <v>5.3415845252734455E-4</v>
      </c>
      <c r="BM146" s="3">
        <f ca="1">IF($BP$1=1,EA146,-IF(RTD("tos.rtd",,BM$2,"."&amp;$C$134&amp;$AU$82&amp;"P"&amp;$A146)="N/A",0,RTD("tos.rtd",,BM$2,"."&amp;$C$134&amp;$AU$82&amp;"P"&amp;$A146)))</f>
        <v>-5.3931901672028999E-4</v>
      </c>
      <c r="BN146" s="3">
        <f ca="1">IF($BP$1=1,EB146,IF(RTD("tos.rtd",,BN$2,"."&amp;$D$134&amp;$AW$82&amp;"C"&amp;$A146)="N/A",0,RTD("tos.rtd",,BN$2,"."&amp;$D$134&amp;$AW$82&amp;"C"&amp;$A146)))</f>
        <v>5.6253117187448124E-4</v>
      </c>
      <c r="BO146" s="3">
        <f ca="1">IF($BP$1=1,EC146,-IF(RTD("tos.rtd",,BO$2,"."&amp;$D$134&amp;$AW$82&amp;"P"&amp;$A146)="N/A",0,RTD("tos.rtd",,BO$2,"."&amp;$D$134&amp;$AW$82&amp;"P"&amp;$A146)))</f>
        <v>-5.5677481689480441E-4</v>
      </c>
      <c r="BQ146" s="3">
        <f t="shared" ca="1" si="594"/>
        <v>68497.026362216522</v>
      </c>
      <c r="BR146" s="3" t="str">
        <f t="shared" ca="1" si="544"/>
        <v/>
      </c>
      <c r="BS146" s="3">
        <f t="shared" ca="1" si="595"/>
        <v>66860.906566158723</v>
      </c>
      <c r="BT146" s="3" t="str">
        <f t="shared" ca="1" si="545"/>
        <v/>
      </c>
      <c r="BU146" s="3">
        <f t="shared" ca="1" si="596"/>
        <v>264685.54692376894</v>
      </c>
      <c r="BV146" s="3" t="str">
        <f t="shared" ca="1" si="545"/>
        <v/>
      </c>
      <c r="BX146" s="3">
        <f t="shared" ca="1" si="579"/>
        <v>1392.3252441951274</v>
      </c>
      <c r="BY146" s="3" t="str">
        <f t="shared" ca="1" si="580"/>
        <v/>
      </c>
      <c r="BZ146" s="3">
        <f t="shared" ca="1" si="581"/>
        <v>123.85078559591679</v>
      </c>
      <c r="CA146" s="3" t="str">
        <f t="shared" ca="1" si="580"/>
        <v/>
      </c>
      <c r="CB146" s="3">
        <f t="shared" ca="1" si="582"/>
        <v>0</v>
      </c>
      <c r="CC146" s="3" t="str">
        <f t="shared" ca="1" si="580"/>
        <v/>
      </c>
      <c r="CD146" s="3">
        <f>IF(RTD("tos.rtd",,CD$43,"."&amp;$B$134&amp;$AS$82&amp;"C"&amp;$A146)="N/A",0,RTD("tos.rtd",,CD$43,"."&amp;$B$134&amp;$AS$82&amp;"C"&amp;$A146))</f>
        <v>0.08</v>
      </c>
      <c r="CE146" s="3">
        <f>-IF(RTD("tos.rtd",,CE$43,"."&amp;$B$134&amp;$AS$82&amp;"P"&amp;$A146)="N/A",0,RTD("tos.rtd",,CE$43,"."&amp;$B$134&amp;$AS$82&amp;"P"&amp;$A146))</f>
        <v>0.96</v>
      </c>
      <c r="CF146" s="3">
        <f>IF(RTD("tos.rtd",,CF$2,"."&amp;$C$134&amp;$AU$82&amp;"C"&amp;$A146)="N/A",0,RTD("tos.rtd",,CF$2,"."&amp;$C$134&amp;$AU$82&amp;"C"&amp;$A146))</f>
        <v>0.19</v>
      </c>
      <c r="CG146" s="3">
        <f>-IF(RTD("tos.rtd",,CG$2,"."&amp;$C$134&amp;$AU$82&amp;"P"&amp;$A146)="N/A",0,RTD("tos.rtd",,CG$2,"."&amp;$C$134&amp;$AU$82&amp;"P"&amp;$A146))</f>
        <v>0.81</v>
      </c>
      <c r="CH146" s="3">
        <f>IF(RTD("tos.rtd",,CH$2,"."&amp;$D$134&amp;$AW$82&amp;"C"&amp;$A146)="N/A",0,RTD("tos.rtd",,CH$2,"."&amp;$D$134&amp;$AW$82&amp;"C"&amp;$A146))</f>
        <v>0.28999999999999998</v>
      </c>
      <c r="CI146" s="3">
        <f>-IF(RTD("tos.rtd",,CI$2,"."&amp;$D$134&amp;$AW$82&amp;"P"&amp;$A146)="N/A",0,RTD("tos.rtd",,CI$2,"."&amp;$D$134&amp;$AW$82&amp;"P"&amp;$A146))</f>
        <v>0.7</v>
      </c>
      <c r="CK146" s="3">
        <f t="shared" si="597"/>
        <v>32</v>
      </c>
      <c r="CL146" s="3"/>
      <c r="CM146" s="3">
        <f t="shared" si="598"/>
        <v>14</v>
      </c>
      <c r="CN146" s="3"/>
      <c r="CO146" s="3">
        <f t="shared" si="599"/>
        <v>434.99999999999994</v>
      </c>
      <c r="CP146" s="3">
        <f t="shared" si="536"/>
        <v>480.99999999999994</v>
      </c>
      <c r="CQ146" s="3">
        <f t="shared" si="546"/>
        <v>11</v>
      </c>
      <c r="CR146" s="3"/>
      <c r="CS146" s="3">
        <f t="shared" si="547"/>
        <v>1</v>
      </c>
      <c r="CT146" s="3"/>
      <c r="CU146" s="3">
        <f t="shared" si="548"/>
        <v>0</v>
      </c>
      <c r="CV146" s="3"/>
      <c r="CW146" s="3">
        <f t="shared" ca="1" si="549"/>
        <v>400043.4798521442</v>
      </c>
      <c r="CY146" s="3">
        <f t="shared" ca="1" si="550"/>
        <v>1516.1760297910441</v>
      </c>
      <c r="CZ146" s="70" t="str">
        <f t="shared" ca="1" si="583"/>
        <v/>
      </c>
      <c r="DA146" s="3">
        <f>IF(RTD("tos.rtd",,DA$43,"."&amp;$B$134&amp;$AS$82&amp;"C"&amp;$A146)="N/A",0,RTD("tos.rtd",,DA$43,"."&amp;$B$134&amp;$AS$82&amp;"C"&amp;$A146))</f>
        <v>0.5</v>
      </c>
      <c r="DB146" s="3">
        <f>IF(RTD("tos.rtd",,DB$43,"."&amp;$B$134&amp;$AS$82&amp;"P"&amp;$A146)="N/A",0,RTD("tos.rtd",,DB$43,"."&amp;$B$134&amp;$AS$82&amp;"P"&amp;$A146))</f>
        <v>261.7</v>
      </c>
      <c r="DC146" s="3">
        <f>IF(RTD("tos.rtd",,DC$43,"."&amp;$B$134&amp;$AS$82&amp;"C"&amp;$A146)="N/A",0,RTD("tos.rtd",,DC$43,"."&amp;$B$134&amp;$AS$82&amp;"C"&amp;$A146))</f>
        <v>19.8</v>
      </c>
      <c r="DD146" s="3">
        <f>IF(RTD("tos.rtd",,DD$43,"."&amp;$B$134&amp;$AS$82&amp;"P"&amp;$A146)="N/A",0,RTD("tos.rtd",,DD$43,"."&amp;$B$134&amp;$AS$82&amp;"P"&amp;$A146))</f>
        <v>462.5</v>
      </c>
      <c r="DE146" s="3">
        <f>IF(RTD("tos.rtd",,DE$43,"."&amp;$B$134&amp;$AS$82&amp;"C"&amp;$A146)="N/A",0,RTD("tos.rtd",,DE$43,"."&amp;$B$134&amp;$AS$82&amp;"C"&amp;$A146))</f>
        <v>0</v>
      </c>
      <c r="DF146" s="3">
        <f>IF(RTD("tos.rtd",,DF$43,"."&amp;$B$134&amp;$AS$82&amp;"P"&amp;$A146)="N/A",0,RTD("tos.rtd",,DF$43,"."&amp;$B$134&amp;$AS$82&amp;"P"&amp;$A146))</f>
        <v>412.8</v>
      </c>
      <c r="DG146" s="86">
        <f t="shared" si="584"/>
        <v>445.5</v>
      </c>
      <c r="DH146" s="3">
        <f t="shared" si="551"/>
        <v>0</v>
      </c>
      <c r="DI146" s="3">
        <f t="shared" si="552"/>
        <v>0</v>
      </c>
      <c r="DJ146" s="3">
        <f t="shared" si="553"/>
        <v>0</v>
      </c>
      <c r="DK146" s="3">
        <f t="shared" si="554"/>
        <v>0</v>
      </c>
      <c r="DL146" s="3">
        <f t="shared" si="555"/>
        <v>0</v>
      </c>
      <c r="DM146" s="3">
        <f t="shared" si="556"/>
        <v>0</v>
      </c>
      <c r="DN146" s="64" t="str">
        <f t="shared" si="557"/>
        <v>UNKNOWN</v>
      </c>
      <c r="DO146" s="64" t="str">
        <f t="shared" si="558"/>
        <v>UNKNOWN</v>
      </c>
      <c r="DP146" s="3">
        <f t="shared" si="559"/>
        <v>0</v>
      </c>
      <c r="DQ146" s="3">
        <f t="shared" si="560"/>
        <v>0</v>
      </c>
      <c r="DR146" s="3">
        <f t="shared" ca="1" si="561"/>
        <v>0</v>
      </c>
      <c r="DS146" s="3">
        <f t="shared" si="562"/>
        <v>0</v>
      </c>
      <c r="DT146" s="3">
        <f t="shared" si="585"/>
        <v>0</v>
      </c>
      <c r="DU146" s="3">
        <f t="shared" si="586"/>
        <v>0</v>
      </c>
      <c r="DV146" s="3">
        <f t="shared" si="563"/>
        <v>-11</v>
      </c>
      <c r="DW146" s="3">
        <f t="shared" si="564"/>
        <v>0</v>
      </c>
      <c r="DX146" s="3">
        <f t="shared" ca="1" si="565"/>
        <v>5.4590786535114815E-4</v>
      </c>
      <c r="DY146" s="3">
        <f t="shared" ca="1" si="566"/>
        <v>-5.5408731696835703E-4</v>
      </c>
      <c r="DZ146" s="3">
        <f t="shared" ca="1" si="567"/>
        <v>5.3415845252734455E-4</v>
      </c>
      <c r="EA146" s="3">
        <f t="shared" ca="1" si="568"/>
        <v>-5.3931901672028999E-4</v>
      </c>
      <c r="EB146" s="3">
        <f t="shared" ca="1" si="569"/>
        <v>5.6253117187448124E-4</v>
      </c>
      <c r="EC146" s="3">
        <f t="shared" ca="1" si="570"/>
        <v>-5.5677481689480441E-4</v>
      </c>
      <c r="EE146" s="59">
        <f t="shared" si="571"/>
        <v>1.9832000000000001</v>
      </c>
      <c r="EF146" s="59">
        <f t="shared" si="572"/>
        <v>1.6428</v>
      </c>
      <c r="EG146" s="59">
        <f t="shared" si="573"/>
        <v>0.26579999999999998</v>
      </c>
      <c r="EH146" s="59">
        <f t="shared" si="574"/>
        <v>0.25950000000000001</v>
      </c>
      <c r="EI146" s="59">
        <f t="shared" si="575"/>
        <v>0.224</v>
      </c>
      <c r="EJ146" s="59">
        <f t="shared" si="576"/>
        <v>0.23499999999999999</v>
      </c>
      <c r="EL146" s="3" t="str">
        <f>RTD("tos.rtd",,EL$43,"."&amp;$B$134&amp;$AS$82&amp;"C"&amp;$A146)</f>
        <v>198.32%</v>
      </c>
      <c r="EM146" s="3" t="str">
        <f>RTD("tos.rtd",,EM$43,"."&amp;$B$134&amp;$AS$82&amp;"P"&amp;$A146)</f>
        <v>164.28%</v>
      </c>
      <c r="EN146" s="3" t="str">
        <f>RTD("tos.rtd",,EN$2,"."&amp;$C$134&amp;$AU$82&amp;"C"&amp;$A146)</f>
        <v>26.58%</v>
      </c>
      <c r="EO146" s="3" t="str">
        <f>RTD("tos.rtd",,EO$2,"."&amp;$C$134&amp;$AU$82&amp;"P"&amp;$A146)</f>
        <v>25.95%</v>
      </c>
      <c r="EP146" s="3" t="str">
        <f>RTD("tos.rtd",,EP$2,"."&amp;$D$134&amp;$AW$82&amp;"C"&amp;$A146)</f>
        <v>22.40%</v>
      </c>
      <c r="EQ146" s="3" t="str">
        <f>RTD("tos.rtd",,EQ$2,"."&amp;$D$134&amp;$AW$82&amp;"P"&amp;$A146)</f>
        <v>23.50%</v>
      </c>
      <c r="ES146" s="63" t="str">
        <f t="shared" si="577"/>
        <v>20225,-11.00</v>
      </c>
      <c r="ET146" s="64" t="str">
        <f t="shared" ca="1" si="578"/>
        <v>20225,01.52</v>
      </c>
      <c r="EU146" s="68">
        <v>562.1</v>
      </c>
      <c r="EV146" s="68" t="s">
        <v>1183</v>
      </c>
      <c r="EW146" s="68">
        <v>483.5</v>
      </c>
      <c r="EX146" s="68" t="s">
        <v>1184</v>
      </c>
      <c r="EY146" s="68">
        <v>5634.25</v>
      </c>
      <c r="EZ146" s="68" t="s">
        <v>1185</v>
      </c>
      <c r="FA146" s="68">
        <v>19860</v>
      </c>
      <c r="FB146" s="68" t="s">
        <v>1186</v>
      </c>
      <c r="FC146" s="68" t="s">
        <v>1187</v>
      </c>
      <c r="FD146" s="68" t="s">
        <v>1188</v>
      </c>
      <c r="FE146" s="68" t="s">
        <v>1189</v>
      </c>
      <c r="FF146" s="68" t="s">
        <v>1190</v>
      </c>
    </row>
    <row r="147" spans="1:162" ht="11.1" customHeight="1" thickBot="1" x14ac:dyDescent="0.25">
      <c r="A147" s="2">
        <f t="shared" si="587"/>
        <v>20200</v>
      </c>
      <c r="B147" s="3">
        <f t="shared" si="602"/>
        <v>82</v>
      </c>
      <c r="C147" s="3">
        <f t="shared" si="603"/>
        <v>22</v>
      </c>
      <c r="D147" s="3">
        <f t="shared" si="604"/>
        <v>96</v>
      </c>
      <c r="E147" s="3">
        <f t="shared" si="590"/>
        <v>200</v>
      </c>
      <c r="F147" s="4">
        <f t="shared" si="591"/>
        <v>20302.12593847165</v>
      </c>
      <c r="G147" s="5">
        <f t="shared" si="592"/>
        <v>491.7568189286888</v>
      </c>
      <c r="AM147" s="1">
        <v>3</v>
      </c>
      <c r="AN147" s="1">
        <v>0</v>
      </c>
      <c r="AO147" s="1">
        <v>20200</v>
      </c>
      <c r="AP147" s="1">
        <v>140</v>
      </c>
      <c r="AQ147" s="1">
        <v>-11</v>
      </c>
      <c r="AS147" s="54">
        <f>IF(RTD("tos.rtd",,AS$83,"."&amp;$B$134&amp;$AS$82&amp;"C"&amp;$A147)="N/A",0,RTD("tos.rtd",,AS$83,"."&amp;$B$134&amp;$AS$82&amp;"C"&amp;$A147))</f>
        <v>80</v>
      </c>
      <c r="AT147" s="3">
        <f>-IF(RTD("tos.rtd",,AT$83,"."&amp;$B$134&amp;$AS$82&amp;"P"&amp;$A147)="N/A",0,RTD("tos.rtd",,AT$83,"."&amp;$B$134&amp;$AS$82&amp;"P"&amp;$A147))</f>
        <v>-2</v>
      </c>
      <c r="AU147" s="54">
        <f>IF(RTD("tos.rtd",,AU$2,"."&amp;$C$134&amp;$AU$134&amp;"C"&amp;$A147)="N/A",0,RTD("tos.rtd",,AU$2,"."&amp;$C$134&amp;$AU$134&amp;"C"&amp;$A147))</f>
        <v>18</v>
      </c>
      <c r="AV147" s="3">
        <f>-IF(RTD("tos.rtd",,AV$2,"."&amp;$C$134&amp;$AU$134&amp;"P"&amp;$A147)="N/A",0,RTD("tos.rtd",,AV$2,"."&amp;$C$134&amp;$AU$134&amp;"P"&amp;$A147))</f>
        <v>-4</v>
      </c>
      <c r="AW147" s="54">
        <f>IF(RTD("tos.rtd",,AW$2,"."&amp;$D$134&amp;$AW$134&amp;"C"&amp;$A147)="N/A",0,RTD("tos.rtd",,AW$2,"."&amp;$D$134&amp;$AW$134&amp;"C"&amp;$A147))</f>
        <v>77</v>
      </c>
      <c r="AX147" s="3">
        <f>-IF(RTD("tos.rtd",,AX$2,"."&amp;$D$134&amp;$AW$134&amp;"P"&amp;$A147)="N/A",0,RTD("tos.rtd",,AX$2,"."&amp;$D$134&amp;$AW$134&amp;"P"&amp;$A147))</f>
        <v>-19</v>
      </c>
      <c r="AY147" s="76">
        <f t="shared" si="593"/>
        <v>150</v>
      </c>
      <c r="AZ147" s="8">
        <f t="shared" si="542"/>
        <v>20200</v>
      </c>
      <c r="BA147" s="54">
        <f>IF(RTD("tos.rtd",,BA$43,"."&amp;$B$134&amp;$AS$82&amp;"C"&amp;$A147)="N/A",0,RTD("tos.rtd",,BA$43,"."&amp;$B$134&amp;$AS$82&amp;"C"&amp;$A147))</f>
        <v>140</v>
      </c>
      <c r="BB147" s="3">
        <f>-IF(RTD("tos.rtd",,BB$43,"."&amp;$B$134&amp;$AS$82&amp;"P"&amp;$A147)="N/A",0,RTD("tos.rtd",,BB$43,"."&amp;$B$134&amp;$AS$82&amp;"P"&amp;$A147))</f>
        <v>-11</v>
      </c>
      <c r="BC147" s="54">
        <f>IF(RTD("tos.rtd",,BC$2,"."&amp;$C$134&amp;$AU$82&amp;"C"&amp;$A147)="N/A",0,RTD("tos.rtd",,BC$2,"."&amp;$C$134&amp;$AU$82&amp;"C"&amp;$A147))</f>
        <v>2</v>
      </c>
      <c r="BD147" s="3">
        <f>-IF(RTD("tos.rtd",,BD$2,"."&amp;$C$134&amp;$AU$82&amp;"P"&amp;$A147)="N/A",0,RTD("tos.rtd",,BD$2,"."&amp;$C$134&amp;$AU$82&amp;"P"&amp;$A147))</f>
        <v>0</v>
      </c>
      <c r="BE147" s="54">
        <f>IF(RTD("tos.rtd",,BE$2,"."&amp;$D$134&amp;$AW$82&amp;"C"&amp;$A147)="N/A",0,RTD("tos.rtd",,BE$2,"."&amp;$D$134&amp;$AW$82&amp;"C"&amp;$A147))</f>
        <v>4</v>
      </c>
      <c r="BF147" s="3">
        <f>-IF(RTD("tos.rtd",,BF$2,"."&amp;$D$134&amp;$AW$82&amp;"P"&amp;$A147)="N/A",0,RTD("tos.rtd",,BF$2,"."&amp;$D$134&amp;$AW$82&amp;"P"&amp;$A147))</f>
        <v>0</v>
      </c>
      <c r="BG147" s="3">
        <f ca="1">+Hoja2!Y148</f>
        <v>265</v>
      </c>
      <c r="BH147" s="7">
        <f t="shared" ca="1" si="543"/>
        <v>400</v>
      </c>
      <c r="BI147" s="32" t="str">
        <f t="shared" ca="1" si="601"/>
        <v/>
      </c>
      <c r="BJ147" s="3">
        <f ca="1">IF($BP$1=1,DX147,IF(RTD("tos.rtd",,BJ$43,"."&amp;$B$134&amp;$AS$82&amp;"C"&amp;$A147)="N/A",0,RTD("tos.rtd",,BJ$43,"."&amp;$B$134&amp;$AS$82&amp;"C"&amp;$A147)))</f>
        <v>3.3907638561060964E-4</v>
      </c>
      <c r="BK147" s="3">
        <f ca="1">IF($BP$1=1,DY147,-IF(RTD("tos.rtd",,BK$43,"."&amp;$B$134&amp;$AS$82&amp;"P"&amp;$A147)="N/A",0,RTD("tos.rtd",,BK$43,"."&amp;$B$134&amp;$AS$82&amp;"P"&amp;$A147)))</f>
        <v>-3.5890512244594991E-12</v>
      </c>
      <c r="BL147" s="3">
        <f ca="1">IF($BP$1=1,DZ147,IF(RTD("tos.rtd",,BL$2,"."&amp;$C$134&amp;$AU$82&amp;"C"&amp;$A147)="N/A",0,RTD("tos.rtd",,BL$2,"."&amp;$C$134&amp;$AU$82&amp;"C"&amp;$A147)))</f>
        <v>5.506379569858226E-4</v>
      </c>
      <c r="BM147" s="3">
        <f ca="1">IF($BP$1=1,EA147,-IF(RTD("tos.rtd",,BM$2,"."&amp;$C$134&amp;$AU$82&amp;"P"&amp;$A147)="N/A",0,RTD("tos.rtd",,BM$2,"."&amp;$C$134&amp;$AU$82&amp;"P"&amp;$A147)))</f>
        <v>-5.5725214688563879E-4</v>
      </c>
      <c r="BN147" s="3">
        <f ca="1">IF($BP$1=1,EB147,IF(RTD("tos.rtd",,BN$2,"."&amp;$D$134&amp;$AW$82&amp;"C"&amp;$A147)="N/A",0,RTD("tos.rtd",,BN$2,"."&amp;$D$134&amp;$AW$82&amp;"C"&amp;$A147)))</f>
        <v>5.8760728153258856E-4</v>
      </c>
      <c r="BO147" s="3">
        <f ca="1">IF($BP$1=1,EC147,-IF(RTD("tos.rtd",,BO$2,"."&amp;$D$134&amp;$AW$82&amp;"P"&amp;$A147)="N/A",0,RTD("tos.rtd",,BO$2,"."&amp;$D$134&amp;$AW$82&amp;"P"&amp;$A147)))</f>
        <v>-5.8175285290590437E-4</v>
      </c>
      <c r="BQ147" s="3">
        <f t="shared" ca="1" si="594"/>
        <v>850902.71058429952</v>
      </c>
      <c r="BR147" s="3" t="str">
        <f t="shared" ca="1" si="544"/>
        <v/>
      </c>
      <c r="BS147" s="3">
        <f t="shared" ca="1" si="595"/>
        <v>240986.94176237547</v>
      </c>
      <c r="BT147" s="3" t="str">
        <f t="shared" ca="1" si="545"/>
        <v/>
      </c>
      <c r="BU147" s="3">
        <f t="shared" ca="1" si="596"/>
        <v>1072562.6708545466</v>
      </c>
      <c r="BV147" s="3" t="str">
        <f t="shared" ca="1" si="545"/>
        <v/>
      </c>
      <c r="BX147" s="3">
        <f t="shared" ca="1" si="579"/>
        <v>11006.626798057036</v>
      </c>
      <c r="BY147" s="3" t="str">
        <f t="shared" ca="1" si="580"/>
        <v/>
      </c>
      <c r="BZ147" s="3">
        <f t="shared" ca="1" si="581"/>
        <v>255.34349678060607</v>
      </c>
      <c r="CA147" s="3" t="str">
        <f t="shared" ca="1" si="580"/>
        <v/>
      </c>
      <c r="CB147" s="3">
        <f t="shared" ca="1" si="582"/>
        <v>544.97404727273602</v>
      </c>
      <c r="CC147" s="3" t="str">
        <f t="shared" ca="1" si="580"/>
        <v/>
      </c>
      <c r="CD147" s="3">
        <f>IF(RTD("tos.rtd",,CD$43,"."&amp;$B$134&amp;$AS$82&amp;"C"&amp;$A147)="N/A",0,RTD("tos.rtd",,CD$43,"."&amp;$B$134&amp;$AS$82&amp;"C"&amp;$A147))</f>
        <v>0</v>
      </c>
      <c r="CE147" s="3">
        <f>-IF(RTD("tos.rtd",,CE$43,"."&amp;$B$134&amp;$AS$82&amp;"P"&amp;$A147)="N/A",0,RTD("tos.rtd",,CE$43,"."&amp;$B$134&amp;$AS$82&amp;"P"&amp;$A147))</f>
        <v>1</v>
      </c>
      <c r="CF147" s="3">
        <f>IF(RTD("tos.rtd",,CF$2,"."&amp;$C$134&amp;$AU$82&amp;"C"&amp;$A147)="N/A",0,RTD("tos.rtd",,CF$2,"."&amp;$C$134&amp;$AU$82&amp;"C"&amp;$A147))</f>
        <v>0.21</v>
      </c>
      <c r="CG147" s="3">
        <f>-IF(RTD("tos.rtd",,CG$2,"."&amp;$C$134&amp;$AU$82&amp;"P"&amp;$A147)="N/A",0,RTD("tos.rtd",,CG$2,"."&amp;$C$134&amp;$AU$82&amp;"P"&amp;$A147))</f>
        <v>0.8</v>
      </c>
      <c r="CH147" s="3">
        <f>IF(RTD("tos.rtd",,CH$2,"."&amp;$D$134&amp;$AW$82&amp;"C"&amp;$A147)="N/A",0,RTD("tos.rtd",,CH$2,"."&amp;$D$134&amp;$AW$82&amp;"C"&amp;$A147))</f>
        <v>0.31</v>
      </c>
      <c r="CI147" s="3">
        <f>-IF(RTD("tos.rtd",,CI$2,"."&amp;$D$134&amp;$AW$82&amp;"P"&amp;$A147)="N/A",0,RTD("tos.rtd",,CI$2,"."&amp;$D$134&amp;$AW$82&amp;"P"&amp;$A147))</f>
        <v>0.69</v>
      </c>
      <c r="CK147" s="3">
        <f t="shared" si="597"/>
        <v>-200</v>
      </c>
      <c r="CL147" s="3"/>
      <c r="CM147" s="3">
        <f t="shared" si="598"/>
        <v>58</v>
      </c>
      <c r="CN147" s="3"/>
      <c r="CO147" s="3">
        <f t="shared" si="599"/>
        <v>1076</v>
      </c>
      <c r="CP147" s="3">
        <f t="shared" si="536"/>
        <v>934</v>
      </c>
      <c r="CQ147" s="3">
        <f t="shared" si="546"/>
        <v>129</v>
      </c>
      <c r="CR147" s="3"/>
      <c r="CS147" s="3">
        <f t="shared" si="547"/>
        <v>2</v>
      </c>
      <c r="CT147" s="3"/>
      <c r="CU147" s="3">
        <f t="shared" si="548"/>
        <v>4</v>
      </c>
      <c r="CV147" s="3"/>
      <c r="CW147" s="3">
        <f t="shared" ca="1" si="549"/>
        <v>2164452.3232012214</v>
      </c>
      <c r="CY147" s="3">
        <f t="shared" ca="1" si="550"/>
        <v>11806.944342110377</v>
      </c>
      <c r="CZ147" s="70" t="str">
        <f t="shared" ca="1" si="583"/>
        <v/>
      </c>
      <c r="DA147" s="3">
        <f>IF(RTD("tos.rtd",,DA$43,"."&amp;$B$134&amp;$AS$82&amp;"C"&amp;$A147)="N/A",0,RTD("tos.rtd",,DA$43,"."&amp;$B$134&amp;$AS$82&amp;"C"&amp;$A147))</f>
        <v>0.15</v>
      </c>
      <c r="DB147" s="3">
        <f>IF(RTD("tos.rtd",,DB$43,"."&amp;$B$134&amp;$AS$82&amp;"P"&amp;$A147)="N/A",0,RTD("tos.rtd",,DB$43,"."&amp;$B$134&amp;$AS$82&amp;"P"&amp;$A147))</f>
        <v>360</v>
      </c>
      <c r="DC147" s="3">
        <f>IF(RTD("tos.rtd",,DC$43,"."&amp;$B$134&amp;$AS$82&amp;"C"&amp;$A147)="N/A",0,RTD("tos.rtd",,DC$43,"."&amp;$B$134&amp;$AS$82&amp;"C"&amp;$A147))</f>
        <v>0.1</v>
      </c>
      <c r="DD147" s="3">
        <f>IF(RTD("tos.rtd",,DD$43,"."&amp;$B$134&amp;$AS$82&amp;"P"&amp;$A147)="N/A",0,RTD("tos.rtd",,DD$43,"."&amp;$B$134&amp;$AS$82&amp;"P"&amp;$A147))</f>
        <v>431</v>
      </c>
      <c r="DE147" s="3">
        <f>IF(RTD("tos.rtd",,DE$43,"."&amp;$B$134&amp;$AS$82&amp;"C"&amp;$A147)="N/A",0,RTD("tos.rtd",,DE$43,"."&amp;$B$134&amp;$AS$82&amp;"C"&amp;$A147))</f>
        <v>0</v>
      </c>
      <c r="DF147" s="3">
        <f>IF(RTD("tos.rtd",,DF$43,"."&amp;$B$134&amp;$AS$82&amp;"P"&amp;$A147)="N/A",0,RTD("tos.rtd",,DF$43,"."&amp;$B$134&amp;$AS$82&amp;"P"&amp;$A147))</f>
        <v>385.2</v>
      </c>
      <c r="DG147" s="86">
        <f t="shared" si="584"/>
        <v>420.5</v>
      </c>
      <c r="DH147" s="3">
        <f t="shared" si="551"/>
        <v>0</v>
      </c>
      <c r="DI147" s="3">
        <f t="shared" si="552"/>
        <v>0</v>
      </c>
      <c r="DJ147" s="3">
        <f t="shared" si="553"/>
        <v>0</v>
      </c>
      <c r="DK147" s="3">
        <f t="shared" si="554"/>
        <v>0</v>
      </c>
      <c r="DL147" s="3">
        <f t="shared" si="555"/>
        <v>0</v>
      </c>
      <c r="DM147" s="3">
        <f t="shared" si="556"/>
        <v>0</v>
      </c>
      <c r="DN147" s="64" t="str">
        <f t="shared" si="557"/>
        <v>UNKNOWN</v>
      </c>
      <c r="DO147" s="64" t="str">
        <f t="shared" si="558"/>
        <v>UNKNOWN</v>
      </c>
      <c r="DP147" s="3">
        <f t="shared" si="559"/>
        <v>0</v>
      </c>
      <c r="DQ147" s="3">
        <f t="shared" si="560"/>
        <v>0</v>
      </c>
      <c r="DR147" s="3">
        <f t="shared" ca="1" si="561"/>
        <v>0</v>
      </c>
      <c r="DS147" s="3">
        <f t="shared" si="562"/>
        <v>0</v>
      </c>
      <c r="DT147" s="3">
        <f t="shared" si="585"/>
        <v>0</v>
      </c>
      <c r="DU147" s="3">
        <f t="shared" si="586"/>
        <v>0</v>
      </c>
      <c r="DV147" s="3">
        <f t="shared" si="563"/>
        <v>3</v>
      </c>
      <c r="DW147" s="3">
        <f t="shared" si="564"/>
        <v>0</v>
      </c>
      <c r="DX147" s="3">
        <f t="shared" ca="1" si="565"/>
        <v>3.3907638561060964E-4</v>
      </c>
      <c r="DY147" s="3">
        <f t="shared" ca="1" si="566"/>
        <v>-3.5890512244594991E-12</v>
      </c>
      <c r="DZ147" s="3">
        <f t="shared" ca="1" si="567"/>
        <v>5.506379569858226E-4</v>
      </c>
      <c r="EA147" s="3">
        <f t="shared" ca="1" si="568"/>
        <v>-5.5725214688563879E-4</v>
      </c>
      <c r="EB147" s="3">
        <f t="shared" ca="1" si="569"/>
        <v>5.8760728153258856E-4</v>
      </c>
      <c r="EC147" s="3">
        <f t="shared" ca="1" si="570"/>
        <v>-5.8175285290590437E-4</v>
      </c>
      <c r="EE147" s="59">
        <f t="shared" si="571"/>
        <v>0.89910000000000001</v>
      </c>
      <c r="EF147" s="59">
        <f t="shared" si="572"/>
        <v>0.25</v>
      </c>
      <c r="EG147" s="59">
        <f t="shared" si="573"/>
        <v>0.26650000000000001</v>
      </c>
      <c r="EH147" s="59">
        <f t="shared" si="574"/>
        <v>0.25979999999999998</v>
      </c>
      <c r="EI147" s="59">
        <f t="shared" si="575"/>
        <v>0.22500000000000001</v>
      </c>
      <c r="EJ147" s="59">
        <f t="shared" si="576"/>
        <v>0.23269999999999999</v>
      </c>
      <c r="EL147" s="3" t="str">
        <f>RTD("tos.rtd",,EL$43,"."&amp;$B$134&amp;$AS$82&amp;"C"&amp;$A147)</f>
        <v>89.91%</v>
      </c>
      <c r="EM147" s="3" t="str">
        <f>RTD("tos.rtd",,EM$43,"."&amp;$B$134&amp;$AS$82&amp;"P"&amp;$A147)</f>
        <v>--</v>
      </c>
      <c r="EN147" s="3" t="str">
        <f>RTD("tos.rtd",,EN$2,"."&amp;$C$134&amp;$AU$82&amp;"C"&amp;$A147)</f>
        <v>26.65%</v>
      </c>
      <c r="EO147" s="3" t="str">
        <f>RTD("tos.rtd",,EO$2,"."&amp;$C$134&amp;$AU$82&amp;"P"&amp;$A147)</f>
        <v>25.98%</v>
      </c>
      <c r="EP147" s="3" t="str">
        <f>RTD("tos.rtd",,EP$2,"."&amp;$D$134&amp;$AW$82&amp;"C"&amp;$A147)</f>
        <v>22.50%</v>
      </c>
      <c r="EQ147" s="3" t="str">
        <f>RTD("tos.rtd",,EQ$2,"."&amp;$D$134&amp;$AW$82&amp;"P"&amp;$A147)</f>
        <v>23.27%</v>
      </c>
      <c r="ES147" s="63" t="str">
        <f t="shared" si="577"/>
        <v>20200,03.00</v>
      </c>
      <c r="ET147" s="64" t="str">
        <f t="shared" ca="1" si="578"/>
        <v>20200,11.81</v>
      </c>
      <c r="EU147" s="68">
        <v>562.05999999999995</v>
      </c>
      <c r="EV147" s="68" t="s">
        <v>1191</v>
      </c>
      <c r="EW147" s="68">
        <v>483.43</v>
      </c>
      <c r="EX147" s="68" t="s">
        <v>1192</v>
      </c>
      <c r="EY147" s="68">
        <v>5633.5</v>
      </c>
      <c r="EZ147" s="68" t="s">
        <v>1193</v>
      </c>
      <c r="FA147" s="68">
        <v>19855.25</v>
      </c>
      <c r="FB147" s="68" t="s">
        <v>1194</v>
      </c>
      <c r="FC147" s="68" t="s">
        <v>1195</v>
      </c>
      <c r="FD147" s="68" t="s">
        <v>1196</v>
      </c>
      <c r="FE147" s="68" t="s">
        <v>1197</v>
      </c>
      <c r="FF147" s="68" t="s">
        <v>1198</v>
      </c>
    </row>
    <row r="148" spans="1:162" ht="11.1" customHeight="1" thickBot="1" x14ac:dyDescent="0.25">
      <c r="A148" s="2">
        <f t="shared" si="587"/>
        <v>20175</v>
      </c>
      <c r="B148" s="3">
        <f t="shared" si="602"/>
        <v>4</v>
      </c>
      <c r="C148" s="3">
        <f t="shared" si="603"/>
        <v>16</v>
      </c>
      <c r="D148" s="3">
        <f t="shared" si="604"/>
        <v>20</v>
      </c>
      <c r="E148" s="3">
        <f t="shared" ref="E148:E166" si="605">SUM(B148:D148)</f>
        <v>40</v>
      </c>
      <c r="F148" s="4">
        <f t="shared" ref="F148:F153" si="606">+$F$136/$A$136*A148</f>
        <v>20276.999544983442</v>
      </c>
      <c r="G148" s="5">
        <f t="shared" ref="G148:G166" si="607">+$G$136/$A$136*A148</f>
        <v>491.14820900427208</v>
      </c>
      <c r="AM148" s="1">
        <v>86</v>
      </c>
      <c r="AN148" s="1">
        <v>0</v>
      </c>
      <c r="AO148" s="1">
        <v>20175</v>
      </c>
      <c r="AP148" s="1">
        <v>129</v>
      </c>
      <c r="AQ148" s="1">
        <v>0</v>
      </c>
      <c r="AS148" s="54">
        <f>IF(RTD("tos.rtd",,AS$83,"."&amp;$B$134&amp;$AS$82&amp;"C"&amp;$A148)="N/A",0,RTD("tos.rtd",,AS$83,"."&amp;$B$134&amp;$AS$82&amp;"C"&amp;$A148))</f>
        <v>4</v>
      </c>
      <c r="AT148" s="3">
        <f>-IF(RTD("tos.rtd",,AT$83,"."&amp;$B$134&amp;$AS$82&amp;"P"&amp;$A148)="N/A",0,RTD("tos.rtd",,AT$83,"."&amp;$B$134&amp;$AS$82&amp;"P"&amp;$A148))</f>
        <v>0</v>
      </c>
      <c r="AU148" s="54">
        <f>IF(RTD("tos.rtd",,AU$2,"."&amp;$C$134&amp;$AU$134&amp;"C"&amp;$A148)="N/A",0,RTD("tos.rtd",,AU$2,"."&amp;$C$134&amp;$AU$134&amp;"C"&amp;$A148))</f>
        <v>15</v>
      </c>
      <c r="AV148" s="3">
        <f>-IF(RTD("tos.rtd",,AV$2,"."&amp;$C$134&amp;$AU$134&amp;"P"&amp;$A148)="N/A",0,RTD("tos.rtd",,AV$2,"."&amp;$C$134&amp;$AU$134&amp;"P"&amp;$A148))</f>
        <v>-1</v>
      </c>
      <c r="AW148" s="54">
        <f>IF(RTD("tos.rtd",,AW$2,"."&amp;$D$134&amp;$AW$134&amp;"C"&amp;$A148)="N/A",0,RTD("tos.rtd",,AW$2,"."&amp;$D$134&amp;$AW$134&amp;"C"&amp;$A148))</f>
        <v>14</v>
      </c>
      <c r="AX148" s="3">
        <f>-IF(RTD("tos.rtd",,AX$2,"."&amp;$D$134&amp;$AW$134&amp;"P"&amp;$A148)="N/A",0,RTD("tos.rtd",,AX$2,"."&amp;$D$134&amp;$AW$134&amp;"P"&amp;$A148))</f>
        <v>-6</v>
      </c>
      <c r="AY148" s="76">
        <f t="shared" ref="AY148:AY153" si="608">SUM(AS148:AX148)</f>
        <v>26</v>
      </c>
      <c r="AZ148" s="8">
        <f t="shared" si="542"/>
        <v>20175</v>
      </c>
      <c r="BA148" s="54">
        <f>IF(RTD("tos.rtd",,BA$43,"."&amp;$B$134&amp;$AS$82&amp;"C"&amp;$A148)="N/A",0,RTD("tos.rtd",,BA$43,"."&amp;$B$134&amp;$AS$82&amp;"C"&amp;$A148))</f>
        <v>129</v>
      </c>
      <c r="BB148" s="3">
        <f>-IF(RTD("tos.rtd",,BB$43,"."&amp;$B$134&amp;$AS$82&amp;"P"&amp;$A148)="N/A",0,RTD("tos.rtd",,BB$43,"."&amp;$B$134&amp;$AS$82&amp;"P"&amp;$A148))</f>
        <v>0</v>
      </c>
      <c r="BC148" s="54">
        <f>IF(RTD("tos.rtd",,BC$2,"."&amp;$C$134&amp;$AU$82&amp;"C"&amp;$A148)="N/A",0,RTD("tos.rtd",,BC$2,"."&amp;$C$134&amp;$AU$82&amp;"C"&amp;$A148))</f>
        <v>30</v>
      </c>
      <c r="BD148" s="3">
        <f>-IF(RTD("tos.rtd",,BD$2,"."&amp;$C$134&amp;$AU$82&amp;"P"&amp;$A148)="N/A",0,RTD("tos.rtd",,BD$2,"."&amp;$C$134&amp;$AU$82&amp;"P"&amp;$A148))</f>
        <v>0</v>
      </c>
      <c r="BE148" s="54">
        <f>IF(RTD("tos.rtd",,BE$2,"."&amp;$D$134&amp;$AW$82&amp;"C"&amp;$A148)="N/A",0,RTD("tos.rtd",,BE$2,"."&amp;$D$134&amp;$AW$82&amp;"C"&amp;$A148))</f>
        <v>2</v>
      </c>
      <c r="BF148" s="3">
        <f>-IF(RTD("tos.rtd",,BF$2,"."&amp;$D$134&amp;$AW$82&amp;"P"&amp;$A148)="N/A",0,RTD("tos.rtd",,BF$2,"."&amp;$D$134&amp;$AW$82&amp;"P"&amp;$A148))</f>
        <v>0</v>
      </c>
      <c r="BG148" s="3">
        <f ca="1">+Hoja2!Y149</f>
        <v>-1</v>
      </c>
      <c r="BH148" s="7">
        <f t="shared" ca="1" si="543"/>
        <v>160</v>
      </c>
      <c r="BI148" s="32" t="str">
        <f t="shared" ca="1" si="601"/>
        <v/>
      </c>
      <c r="BJ148" s="3">
        <f ca="1">IF($BP$1=1,DX148,IF(RTD("tos.rtd",,BJ$43,"."&amp;$B$134&amp;$AS$82&amp;"C"&amp;$A148)="N/A",0,RTD("tos.rtd",,BJ$43,"."&amp;$B$134&amp;$AS$82&amp;"C"&amp;$A148)))</f>
        <v>6.0929301687066091E-4</v>
      </c>
      <c r="BK148" s="3">
        <f ca="1">IF($BP$1=1,DY148,-IF(RTD("tos.rtd",,BK$43,"."&amp;$B$134&amp;$AS$82&amp;"P"&amp;$A148)="N/A",0,RTD("tos.rtd",,BK$43,"."&amp;$B$134&amp;$AS$82&amp;"P"&amp;$A148)))</f>
        <v>-6.2422399127071116E-4</v>
      </c>
      <c r="BL148" s="3">
        <f ca="1">IF($BP$1=1,DZ148,IF(RTD("tos.rtd",,BL$2,"."&amp;$C$134&amp;$AU$82&amp;"C"&amp;$A148)="N/A",0,RTD("tos.rtd",,BL$2,"."&amp;$C$134&amp;$AU$82&amp;"C"&amp;$A148)))</f>
        <v>5.6639482467761158E-4</v>
      </c>
      <c r="BM148" s="3">
        <f ca="1">IF($BP$1=1,EA148,-IF(RTD("tos.rtd",,BM$2,"."&amp;$C$134&amp;$AU$82&amp;"P"&amp;$A148)="N/A",0,RTD("tos.rtd",,BM$2,"."&amp;$C$134&amp;$AU$82&amp;"P"&amp;$A148)))</f>
        <v>-5.7274050391749472E-4</v>
      </c>
      <c r="BN148" s="3">
        <f ca="1">IF($BP$1=1,EB148,IF(RTD("tos.rtd",,BN$2,"."&amp;$D$134&amp;$AW$82&amp;"C"&amp;$A148)="N/A",0,RTD("tos.rtd",,BN$2,"."&amp;$D$134&amp;$AW$82&amp;"C"&amp;$A148)))</f>
        <v>6.1192601355334459E-4</v>
      </c>
      <c r="BO148" s="3">
        <f ca="1">IF($BP$1=1,EC148,-IF(RTD("tos.rtd",,BO$2,"."&amp;$D$134&amp;$AW$82&amp;"P"&amp;$A148)="N/A",0,RTD("tos.rtd",,BO$2,"."&amp;$D$134&amp;$AW$82&amp;"P"&amp;$A148)))</f>
        <v>-5.9921538501157541E-4</v>
      </c>
      <c r="BQ148" s="3">
        <f t="shared" ref="BQ148:BQ153" ca="1" si="609">+$A$84*$A$84*AS148*BJ148-$A$84*$A$84*AT148*BK148</f>
        <v>76450.189652531844</v>
      </c>
      <c r="BR148" s="3" t="str">
        <f t="shared" ca="1" si="544"/>
        <v/>
      </c>
      <c r="BS148" s="3">
        <f t="shared" ref="BS148:BS153" ca="1" si="610">+$A$84*$A$84*AU148*BL148-$A$84*$A$84*AV148*BM148</f>
        <v>248537.54250996214</v>
      </c>
      <c r="BT148" s="3" t="str">
        <f t="shared" ca="1" si="545"/>
        <v/>
      </c>
      <c r="BU148" s="3">
        <f t="shared" ref="BU148:BU153" ca="1" si="611">+$A$84*$A$84*AW148*BN148-$A$84*$A$84*AX148*BO148</f>
        <v>155953.39498703711</v>
      </c>
      <c r="BV148" s="3" t="str">
        <f t="shared" ca="1" si="545"/>
        <v/>
      </c>
      <c r="BX148" s="3">
        <f t="shared" ca="1" si="579"/>
        <v>18224.036292646731</v>
      </c>
      <c r="BY148" s="3" t="str">
        <f t="shared" ca="1" si="580"/>
        <v/>
      </c>
      <c r="BZ148" s="3">
        <f t="shared" ca="1" si="581"/>
        <v>3939.7547859748261</v>
      </c>
      <c r="CA148" s="3" t="str">
        <f t="shared" ca="1" si="580"/>
        <v/>
      </c>
      <c r="CB148" s="3">
        <f t="shared" ca="1" si="582"/>
        <v>283.76417951105867</v>
      </c>
      <c r="CC148" s="3" t="str">
        <f t="shared" ca="1" si="580"/>
        <v/>
      </c>
      <c r="CD148" s="3">
        <f>IF(RTD("tos.rtd",,CD$43,"."&amp;$B$134&amp;$AS$82&amp;"C"&amp;$A148)="N/A",0,RTD("tos.rtd",,CD$43,"."&amp;$B$134&amp;$AS$82&amp;"C"&amp;$A148))</f>
        <v>0.08</v>
      </c>
      <c r="CE148" s="3">
        <f>-IF(RTD("tos.rtd",,CE$43,"."&amp;$B$134&amp;$AS$82&amp;"P"&amp;$A148)="N/A",0,RTD("tos.rtd",,CE$43,"."&amp;$B$134&amp;$AS$82&amp;"P"&amp;$A148))</f>
        <v>0.95</v>
      </c>
      <c r="CF148" s="3">
        <f>IF(RTD("tos.rtd",,CF$2,"."&amp;$C$134&amp;$AU$82&amp;"C"&amp;$A148)="N/A",0,RTD("tos.rtd",,CF$2,"."&amp;$C$134&amp;$AU$82&amp;"C"&amp;$A148))</f>
        <v>0.22</v>
      </c>
      <c r="CG148" s="3">
        <f>-IF(RTD("tos.rtd",,CG$2,"."&amp;$C$134&amp;$AU$82&amp;"P"&amp;$A148)="N/A",0,RTD("tos.rtd",,CG$2,"."&amp;$C$134&amp;$AU$82&amp;"P"&amp;$A148))</f>
        <v>0.78</v>
      </c>
      <c r="CH148" s="3">
        <f>IF(RTD("tos.rtd",,CH$2,"."&amp;$D$134&amp;$AW$82&amp;"C"&amp;$A148)="N/A",0,RTD("tos.rtd",,CH$2,"."&amp;$D$134&amp;$AW$82&amp;"C"&amp;$A148))</f>
        <v>0.32</v>
      </c>
      <c r="CI148" s="3">
        <f>-IF(RTD("tos.rtd",,CI$2,"."&amp;$D$134&amp;$AW$82&amp;"P"&amp;$A148)="N/A",0,RTD("tos.rtd",,CI$2,"."&amp;$D$134&amp;$AW$82&amp;"P"&amp;$A148))</f>
        <v>0.67</v>
      </c>
      <c r="CK148" s="3">
        <f t="shared" ref="CK148:CK167" si="612">+AS148*CD148*100+AT148*CE148*100</f>
        <v>32</v>
      </c>
      <c r="CL148" s="3"/>
      <c r="CM148" s="3">
        <f t="shared" ref="CM148:CM167" si="613">+AU148*CF148*100+AV148*CG148*100</f>
        <v>252</v>
      </c>
      <c r="CN148" s="3"/>
      <c r="CO148" s="3">
        <f t="shared" ref="CO148:CO167" si="614">+AW148*CH148*100+AX148*CI148*100</f>
        <v>46</v>
      </c>
      <c r="CP148" s="3">
        <f t="shared" si="536"/>
        <v>330</v>
      </c>
      <c r="CQ148" s="3">
        <f t="shared" si="546"/>
        <v>129</v>
      </c>
      <c r="CR148" s="3"/>
      <c r="CS148" s="3">
        <f t="shared" si="547"/>
        <v>30</v>
      </c>
      <c r="CT148" s="3"/>
      <c r="CU148" s="3">
        <f t="shared" si="548"/>
        <v>2</v>
      </c>
      <c r="CV148" s="3"/>
      <c r="CW148" s="3">
        <f t="shared" ca="1" si="549"/>
        <v>480941.12714953109</v>
      </c>
      <c r="CY148" s="3">
        <f t="shared" ca="1" si="550"/>
        <v>22447.555258132616</v>
      </c>
      <c r="CZ148" s="70" t="str">
        <f t="shared" ca="1" si="583"/>
        <v/>
      </c>
      <c r="DA148" s="3">
        <f>IF(RTD("tos.rtd",,DA$43,"."&amp;$B$134&amp;$AS$82&amp;"C"&amp;$A148)="N/A",0,RTD("tos.rtd",,DA$43,"."&amp;$B$134&amp;$AS$82&amp;"C"&amp;$A148))</f>
        <v>0.1</v>
      </c>
      <c r="DB148" s="3">
        <f>IF(RTD("tos.rtd",,DB$43,"."&amp;$B$134&amp;$AS$82&amp;"P"&amp;$A148)="N/A",0,RTD("tos.rtd",,DB$43,"."&amp;$B$134&amp;$AS$82&amp;"P"&amp;$A148))</f>
        <v>0</v>
      </c>
      <c r="DC148" s="3">
        <f>IF(RTD("tos.rtd",,DC$43,"."&amp;$B$134&amp;$AS$82&amp;"C"&amp;$A148)="N/A",0,RTD("tos.rtd",,DC$43,"."&amp;$B$134&amp;$AS$82&amp;"C"&amp;$A148))</f>
        <v>19.8</v>
      </c>
      <c r="DD148" s="3">
        <f>IF(RTD("tos.rtd",,DD$43,"."&amp;$B$134&amp;$AS$82&amp;"P"&amp;$A148)="N/A",0,RTD("tos.rtd",,DD$43,"."&amp;$B$134&amp;$AS$82&amp;"P"&amp;$A148))</f>
        <v>410.2</v>
      </c>
      <c r="DE148" s="3">
        <f>IF(RTD("tos.rtd",,DE$43,"."&amp;$B$134&amp;$AS$82&amp;"C"&amp;$A148)="N/A",0,RTD("tos.rtd",,DE$43,"."&amp;$B$134&amp;$AS$82&amp;"C"&amp;$A148))</f>
        <v>0</v>
      </c>
      <c r="DF148" s="3">
        <f>IF(RTD("tos.rtd",,DF$43,"."&amp;$B$134&amp;$AS$82&amp;"P"&amp;$A148)="N/A",0,RTD("tos.rtd",,DF$43,"."&amp;$B$134&amp;$AS$82&amp;"P"&amp;$A148))</f>
        <v>366.2</v>
      </c>
      <c r="DG148" s="86">
        <f t="shared" si="584"/>
        <v>395.5</v>
      </c>
      <c r="DH148" s="3">
        <f t="shared" si="551"/>
        <v>0</v>
      </c>
      <c r="DI148" s="3">
        <f t="shared" si="552"/>
        <v>0</v>
      </c>
      <c r="DJ148" s="3">
        <f t="shared" si="553"/>
        <v>0</v>
      </c>
      <c r="DK148" s="3">
        <f t="shared" si="554"/>
        <v>0</v>
      </c>
      <c r="DL148" s="3">
        <f t="shared" si="555"/>
        <v>0</v>
      </c>
      <c r="DM148" s="3">
        <f t="shared" si="556"/>
        <v>0</v>
      </c>
      <c r="DN148" s="64" t="str">
        <f t="shared" si="557"/>
        <v>UNKNOWN</v>
      </c>
      <c r="DO148" s="64" t="str">
        <f t="shared" si="558"/>
        <v>UNKNOWN</v>
      </c>
      <c r="DP148" s="3">
        <f t="shared" si="559"/>
        <v>0</v>
      </c>
      <c r="DQ148" s="3">
        <f t="shared" si="560"/>
        <v>0</v>
      </c>
      <c r="DR148" s="3">
        <f t="shared" ca="1" si="561"/>
        <v>0</v>
      </c>
      <c r="DS148" s="3">
        <f t="shared" si="562"/>
        <v>0</v>
      </c>
      <c r="DT148" s="3">
        <f t="shared" si="585"/>
        <v>0</v>
      </c>
      <c r="DU148" s="3">
        <f t="shared" si="586"/>
        <v>0</v>
      </c>
      <c r="DV148" s="3">
        <f t="shared" si="563"/>
        <v>86</v>
      </c>
      <c r="DW148" s="3">
        <f t="shared" si="564"/>
        <v>0</v>
      </c>
      <c r="DX148" s="3">
        <f t="shared" ca="1" si="565"/>
        <v>6.0929301687066091E-4</v>
      </c>
      <c r="DY148" s="3">
        <f t="shared" ca="1" si="566"/>
        <v>-6.2422399127071116E-4</v>
      </c>
      <c r="DZ148" s="3">
        <f t="shared" ca="1" si="567"/>
        <v>5.6639482467761158E-4</v>
      </c>
      <c r="EA148" s="3">
        <f t="shared" ca="1" si="568"/>
        <v>-5.7274050391749472E-4</v>
      </c>
      <c r="EB148" s="3">
        <f t="shared" ca="1" si="569"/>
        <v>6.1192601355334459E-4</v>
      </c>
      <c r="EC148" s="3">
        <f t="shared" ca="1" si="570"/>
        <v>-5.9921538501157541E-4</v>
      </c>
      <c r="EE148" s="59">
        <f t="shared" si="571"/>
        <v>1.8090999999999999</v>
      </c>
      <c r="EF148" s="59">
        <f t="shared" si="572"/>
        <v>1.5273000000000001</v>
      </c>
      <c r="EG148" s="59">
        <f t="shared" si="573"/>
        <v>0.26719999999999999</v>
      </c>
      <c r="EH148" s="59">
        <f t="shared" si="574"/>
        <v>0.26169999999999999</v>
      </c>
      <c r="EI148" s="59">
        <f t="shared" si="575"/>
        <v>0.2258</v>
      </c>
      <c r="EJ148" s="59">
        <f t="shared" si="576"/>
        <v>0.23810000000000001</v>
      </c>
      <c r="EL148" s="3" t="str">
        <f>RTD("tos.rtd",,EL$43,"."&amp;$B$134&amp;$AS$82&amp;"C"&amp;$A148)</f>
        <v>180.91%</v>
      </c>
      <c r="EM148" s="3" t="str">
        <f>RTD("tos.rtd",,EM$43,"."&amp;$B$134&amp;$AS$82&amp;"P"&amp;$A148)</f>
        <v>152.73%</v>
      </c>
      <c r="EN148" s="3" t="str">
        <f>RTD("tos.rtd",,EN$2,"."&amp;$C$134&amp;$AU$82&amp;"C"&amp;$A148)</f>
        <v>26.72%</v>
      </c>
      <c r="EO148" s="3" t="str">
        <f>RTD("tos.rtd",,EO$2,"."&amp;$C$134&amp;$AU$82&amp;"P"&amp;$A148)</f>
        <v>26.17%</v>
      </c>
      <c r="EP148" s="3" t="str">
        <f>RTD("tos.rtd",,EP$2,"."&amp;$D$134&amp;$AW$82&amp;"C"&amp;$A148)</f>
        <v>22.58%</v>
      </c>
      <c r="EQ148" s="3" t="str">
        <f>RTD("tos.rtd",,EQ$2,"."&amp;$D$134&amp;$AW$82&amp;"P"&amp;$A148)</f>
        <v>23.81%</v>
      </c>
      <c r="ES148" s="63" t="str">
        <f t="shared" si="577"/>
        <v>20175,86.00</v>
      </c>
      <c r="ET148" s="64" t="str">
        <f t="shared" ca="1" si="578"/>
        <v>20175,22.45</v>
      </c>
      <c r="EU148" s="68">
        <v>562.04999999999995</v>
      </c>
      <c r="EV148" s="68" t="s">
        <v>1199</v>
      </c>
      <c r="EW148" s="68">
        <v>483.49</v>
      </c>
      <c r="EX148" s="68" t="s">
        <v>1200</v>
      </c>
      <c r="EY148" s="68">
        <v>5634</v>
      </c>
      <c r="EZ148" s="68" t="s">
        <v>1201</v>
      </c>
      <c r="FA148" s="68">
        <v>19857.5</v>
      </c>
      <c r="FB148" s="68" t="s">
        <v>1202</v>
      </c>
      <c r="FC148" s="68" t="s">
        <v>1203</v>
      </c>
      <c r="FD148" s="68" t="s">
        <v>1204</v>
      </c>
      <c r="FE148" s="68" t="s">
        <v>1205</v>
      </c>
      <c r="FF148" s="68" t="s">
        <v>1206</v>
      </c>
    </row>
    <row r="149" spans="1:162" ht="11.1" customHeight="1" thickBot="1" x14ac:dyDescent="0.25">
      <c r="A149" s="2">
        <f t="shared" si="587"/>
        <v>20150</v>
      </c>
      <c r="B149" s="3">
        <f t="shared" si="602"/>
        <v>8</v>
      </c>
      <c r="C149" s="3">
        <f t="shared" si="603"/>
        <v>18</v>
      </c>
      <c r="D149" s="3">
        <f t="shared" si="604"/>
        <v>19</v>
      </c>
      <c r="E149" s="3">
        <f t="shared" si="605"/>
        <v>45</v>
      </c>
      <c r="F149" s="4">
        <f t="shared" si="606"/>
        <v>20251.873151495234</v>
      </c>
      <c r="G149" s="5">
        <f t="shared" si="607"/>
        <v>490.53959907985541</v>
      </c>
      <c r="AM149" s="1">
        <v>42</v>
      </c>
      <c r="AN149" s="1">
        <v>0</v>
      </c>
      <c r="AO149" s="1">
        <v>20150</v>
      </c>
      <c r="AP149" s="1">
        <v>190</v>
      </c>
      <c r="AQ149" s="1">
        <v>0</v>
      </c>
      <c r="AS149" s="54">
        <f>IF(RTD("tos.rtd",,AS$83,"."&amp;$B$134&amp;$AS$82&amp;"C"&amp;$A149)="N/A",0,RTD("tos.rtd",,AS$83,"."&amp;$B$134&amp;$AS$82&amp;"C"&amp;$A149))</f>
        <v>8</v>
      </c>
      <c r="AT149" s="3">
        <f>-IF(RTD("tos.rtd",,AT$83,"."&amp;$B$134&amp;$AS$82&amp;"P"&amp;$A149)="N/A",0,RTD("tos.rtd",,AT$83,"."&amp;$B$134&amp;$AS$82&amp;"P"&amp;$A149))</f>
        <v>0</v>
      </c>
      <c r="AU149" s="54">
        <f>IF(RTD("tos.rtd",,AU$2,"."&amp;$C$134&amp;$AU$134&amp;"C"&amp;$A149)="N/A",0,RTD("tos.rtd",,AU$2,"."&amp;$C$134&amp;$AU$134&amp;"C"&amp;$A149))</f>
        <v>1</v>
      </c>
      <c r="AV149" s="3">
        <f>-IF(RTD("tos.rtd",,AV$2,"."&amp;$C$134&amp;$AU$134&amp;"P"&amp;$A149)="N/A",0,RTD("tos.rtd",,AV$2,"."&amp;$C$134&amp;$AU$134&amp;"P"&amp;$A149))</f>
        <v>-17</v>
      </c>
      <c r="AW149" s="54">
        <f>IF(RTD("tos.rtd",,AW$2,"."&amp;$D$134&amp;$AW$134&amp;"C"&amp;$A149)="N/A",0,RTD("tos.rtd",,AW$2,"."&amp;$D$134&amp;$AW$134&amp;"C"&amp;$A149))</f>
        <v>13</v>
      </c>
      <c r="AX149" s="3">
        <f>-IF(RTD("tos.rtd",,AX$2,"."&amp;$D$134&amp;$AW$134&amp;"P"&amp;$A149)="N/A",0,RTD("tos.rtd",,AX$2,"."&amp;$D$134&amp;$AW$134&amp;"P"&amp;$A149))</f>
        <v>-6</v>
      </c>
      <c r="AY149" s="76">
        <f t="shared" si="608"/>
        <v>-1</v>
      </c>
      <c r="AZ149" s="8">
        <f t="shared" si="542"/>
        <v>20150</v>
      </c>
      <c r="BA149" s="54">
        <f>IF(RTD("tos.rtd",,BA$43,"."&amp;$B$134&amp;$AS$82&amp;"C"&amp;$A149)="N/A",0,RTD("tos.rtd",,BA$43,"."&amp;$B$134&amp;$AS$82&amp;"C"&amp;$A149))</f>
        <v>190</v>
      </c>
      <c r="BB149" s="3">
        <f>-IF(RTD("tos.rtd",,BB$43,"."&amp;$B$134&amp;$AS$82&amp;"P"&amp;$A149)="N/A",0,RTD("tos.rtd",,BB$43,"."&amp;$B$134&amp;$AS$82&amp;"P"&amp;$A149))</f>
        <v>0</v>
      </c>
      <c r="BC149" s="54">
        <f>IF(RTD("tos.rtd",,BC$2,"."&amp;$C$134&amp;$AU$82&amp;"C"&amp;$A149)="N/A",0,RTD("tos.rtd",,BC$2,"."&amp;$C$134&amp;$AU$82&amp;"C"&amp;$A149))</f>
        <v>2</v>
      </c>
      <c r="BD149" s="3">
        <f>-IF(RTD("tos.rtd",,BD$2,"."&amp;$C$134&amp;$AU$82&amp;"P"&amp;$A149)="N/A",0,RTD("tos.rtd",,BD$2,"."&amp;$C$134&amp;$AU$82&amp;"P"&amp;$A149))</f>
        <v>0</v>
      </c>
      <c r="BE149" s="54">
        <f>IF(RTD("tos.rtd",,BE$2,"."&amp;$D$134&amp;$AW$82&amp;"C"&amp;$A149)="N/A",0,RTD("tos.rtd",,BE$2,"."&amp;$D$134&amp;$AW$82&amp;"C"&amp;$A149))</f>
        <v>6</v>
      </c>
      <c r="BF149" s="3">
        <f>-IF(RTD("tos.rtd",,BF$2,"."&amp;$D$134&amp;$AW$82&amp;"P"&amp;$A149)="N/A",0,RTD("tos.rtd",,BF$2,"."&amp;$D$134&amp;$AW$82&amp;"P"&amp;$A149))</f>
        <v>-1</v>
      </c>
      <c r="BG149" s="3">
        <f ca="1">+Hoja2!Y150</f>
        <v>51</v>
      </c>
      <c r="BH149" s="7">
        <f t="shared" ca="1" si="543"/>
        <v>248</v>
      </c>
      <c r="BI149" s="32" t="str">
        <f t="shared" ca="1" si="601"/>
        <v/>
      </c>
      <c r="BJ149" s="3">
        <f ca="1">IF($BP$1=1,DX149,IF(RTD("tos.rtd",,BJ$43,"."&amp;$B$134&amp;$AS$82&amp;"C"&amp;$A149)="N/A",0,RTD("tos.rtd",,BJ$43,"."&amp;$B$134&amp;$AS$82&amp;"C"&amp;$A149)))</f>
        <v>6.4689375986217259E-4</v>
      </c>
      <c r="BK149" s="3">
        <f ca="1">IF($BP$1=1,DY149,-IF(RTD("tos.rtd",,BK$43,"."&amp;$B$134&amp;$AS$82&amp;"P"&amp;$A149)="N/A",0,RTD("tos.rtd",,BK$43,"."&amp;$B$134&amp;$AS$82&amp;"P"&amp;$A149)))</f>
        <v>-6.6552786258520505E-4</v>
      </c>
      <c r="BL149" s="3">
        <f ca="1">IF($BP$1=1,DZ149,IF(RTD("tos.rtd",,BL$2,"."&amp;$C$134&amp;$AU$82&amp;"C"&amp;$A149)="N/A",0,RTD("tos.rtd",,BL$2,"."&amp;$C$134&amp;$AU$82&amp;"C"&amp;$A149)))</f>
        <v>5.8135408320834404E-4</v>
      </c>
      <c r="BM149" s="3">
        <f ca="1">IF($BP$1=1,EA149,-IF(RTD("tos.rtd",,BM$2,"."&amp;$C$134&amp;$AU$82&amp;"P"&amp;$A149)="N/A",0,RTD("tos.rtd",,BM$2,"."&amp;$C$134&amp;$AU$82&amp;"P"&amp;$A149)))</f>
        <v>-5.888439881079013E-4</v>
      </c>
      <c r="BN149" s="3">
        <f ca="1">IF($BP$1=1,EB149,IF(RTD("tos.rtd",,BN$2,"."&amp;$D$134&amp;$AW$82&amp;"C"&amp;$A149)="N/A",0,RTD("tos.rtd",,BN$2,"."&amp;$D$134&amp;$AW$82&amp;"C"&amp;$A149)))</f>
        <v>6.3498870375179172E-4</v>
      </c>
      <c r="BO149" s="3">
        <f ca="1">IF($BP$1=1,EC149,-IF(RTD("tos.rtd",,BO$2,"."&amp;$D$134&amp;$AW$82&amp;"P"&amp;$A149)="N/A",0,RTD("tos.rtd",,BO$2,"."&amp;$D$134&amp;$AW$82&amp;"P"&amp;$A149)))</f>
        <v>-6.2597352571290576E-4</v>
      </c>
      <c r="BQ149" s="3">
        <f t="shared" ca="1" si="609"/>
        <v>162336.18064590651</v>
      </c>
      <c r="BR149" s="3" t="str">
        <f t="shared" ca="1" si="544"/>
        <v/>
      </c>
      <c r="BS149" s="3">
        <f t="shared" ca="1" si="610"/>
        <v>-295772.45174168248</v>
      </c>
      <c r="BT149" s="3" t="str">
        <f t="shared" ca="1" si="545"/>
        <v>Cruce -</v>
      </c>
      <c r="BU149" s="3">
        <f t="shared" ca="1" si="611"/>
        <v>141126.8103788381</v>
      </c>
      <c r="BV149" s="3" t="str">
        <f t="shared" ca="1" si="545"/>
        <v/>
      </c>
      <c r="BX149" s="3">
        <f t="shared" ca="1" si="579"/>
        <v>28498.055203695862</v>
      </c>
      <c r="BY149" s="3" t="str">
        <f t="shared" ca="1" si="580"/>
        <v/>
      </c>
      <c r="BZ149" s="3">
        <f t="shared" ca="1" si="581"/>
        <v>269.58727161978783</v>
      </c>
      <c r="CA149" s="3" t="str">
        <f t="shared" ca="1" si="580"/>
        <v/>
      </c>
      <c r="CB149" s="3">
        <f t="shared" ca="1" si="582"/>
        <v>738.23747249076359</v>
      </c>
      <c r="CC149" s="3" t="str">
        <f t="shared" ca="1" si="580"/>
        <v/>
      </c>
      <c r="CD149" s="3">
        <f>IF(RTD("tos.rtd",,CD$43,"."&amp;$B$134&amp;$AS$82&amp;"C"&amp;$A149)="N/A",0,RTD("tos.rtd",,CD$43,"."&amp;$B$134&amp;$AS$82&amp;"C"&amp;$A149))</f>
        <v>0.08</v>
      </c>
      <c r="CE149" s="3">
        <f>-IF(RTD("tos.rtd",,CE$43,"."&amp;$B$134&amp;$AS$82&amp;"P"&amp;$A149)="N/A",0,RTD("tos.rtd",,CE$43,"."&amp;$B$134&amp;$AS$82&amp;"P"&amp;$A149))</f>
        <v>0.95</v>
      </c>
      <c r="CF149" s="3">
        <f>IF(RTD("tos.rtd",,CF$2,"."&amp;$C$134&amp;$AU$82&amp;"C"&amp;$A149)="N/A",0,RTD("tos.rtd",,CF$2,"."&amp;$C$134&amp;$AU$82&amp;"C"&amp;$A149))</f>
        <v>0.24</v>
      </c>
      <c r="CG149" s="3">
        <f>-IF(RTD("tos.rtd",,CG$2,"."&amp;$C$134&amp;$AU$82&amp;"P"&amp;$A149)="N/A",0,RTD("tos.rtd",,CG$2,"."&amp;$C$134&amp;$AU$82&amp;"P"&amp;$A149))</f>
        <v>0.77</v>
      </c>
      <c r="CH149" s="3">
        <f>IF(RTD("tos.rtd",,CH$2,"."&amp;$D$134&amp;$AW$82&amp;"C"&amp;$A149)="N/A",0,RTD("tos.rtd",,CH$2,"."&amp;$D$134&amp;$AW$82&amp;"C"&amp;$A149))</f>
        <v>0.33</v>
      </c>
      <c r="CI149" s="3">
        <f>-IF(RTD("tos.rtd",,CI$2,"."&amp;$D$134&amp;$AW$82&amp;"P"&amp;$A149)="N/A",0,RTD("tos.rtd",,CI$2,"."&amp;$D$134&amp;$AW$82&amp;"P"&amp;$A149))</f>
        <v>0.66</v>
      </c>
      <c r="CK149" s="3">
        <f t="shared" si="612"/>
        <v>64</v>
      </c>
      <c r="CL149" s="3"/>
      <c r="CM149" s="3">
        <f t="shared" si="613"/>
        <v>-1285</v>
      </c>
      <c r="CN149" s="3"/>
      <c r="CO149" s="3">
        <f t="shared" si="614"/>
        <v>33</v>
      </c>
      <c r="CP149" s="3">
        <f t="shared" si="536"/>
        <v>-1188</v>
      </c>
      <c r="CQ149" s="3">
        <f t="shared" si="546"/>
        <v>190</v>
      </c>
      <c r="CR149" s="3"/>
      <c r="CS149" s="3">
        <f t="shared" si="547"/>
        <v>2</v>
      </c>
      <c r="CT149" s="3"/>
      <c r="CU149" s="3">
        <f t="shared" si="548"/>
        <v>5</v>
      </c>
      <c r="CV149" s="3"/>
      <c r="CW149" s="3">
        <f t="shared" ca="1" si="549"/>
        <v>7690.5392830621277</v>
      </c>
      <c r="CY149" s="3">
        <f t="shared" ca="1" si="550"/>
        <v>29505.879947806414</v>
      </c>
      <c r="CZ149" s="70" t="str">
        <f t="shared" ca="1" si="583"/>
        <v/>
      </c>
      <c r="DA149" s="3">
        <f>IF(RTD("tos.rtd",,DA$43,"."&amp;$B$134&amp;$AS$82&amp;"C"&amp;$A149)="N/A",0,RTD("tos.rtd",,DA$43,"."&amp;$B$134&amp;$AS$82&amp;"C"&amp;$A149))</f>
        <v>0.15</v>
      </c>
      <c r="DB149" s="3">
        <f>IF(RTD("tos.rtd",,DB$43,"."&amp;$B$134&amp;$AS$82&amp;"P"&amp;$A149)="N/A",0,RTD("tos.rtd",,DB$43,"."&amp;$B$134&amp;$AS$82&amp;"P"&amp;$A149))</f>
        <v>0</v>
      </c>
      <c r="DC149" s="3">
        <f>IF(RTD("tos.rtd",,DC$43,"."&amp;$B$134&amp;$AS$82&amp;"C"&amp;$A149)="N/A",0,RTD("tos.rtd",,DC$43,"."&amp;$B$134&amp;$AS$82&amp;"C"&amp;$A149))</f>
        <v>19.8</v>
      </c>
      <c r="DD149" s="3">
        <f>IF(RTD("tos.rtd",,DD$43,"."&amp;$B$134&amp;$AS$82&amp;"P"&amp;$A149)="N/A",0,RTD("tos.rtd",,DD$43,"."&amp;$B$134&amp;$AS$82&amp;"P"&amp;$A149))</f>
        <v>385.2</v>
      </c>
      <c r="DE149" s="3">
        <f>IF(RTD("tos.rtd",,DE$43,"."&amp;$B$134&amp;$AS$82&amp;"C"&amp;$A149)="N/A",0,RTD("tos.rtd",,DE$43,"."&amp;$B$134&amp;$AS$82&amp;"C"&amp;$A149))</f>
        <v>0</v>
      </c>
      <c r="DF149" s="3">
        <f>IF(RTD("tos.rtd",,DF$43,"."&amp;$B$134&amp;$AS$82&amp;"P"&amp;$A149)="N/A",0,RTD("tos.rtd",,DF$43,"."&amp;$B$134&amp;$AS$82&amp;"P"&amp;$A149))</f>
        <v>341.2</v>
      </c>
      <c r="DG149" s="86">
        <f t="shared" si="584"/>
        <v>370.5</v>
      </c>
      <c r="DH149" s="3">
        <f t="shared" si="551"/>
        <v>0</v>
      </c>
      <c r="DI149" s="3">
        <f t="shared" si="552"/>
        <v>0</v>
      </c>
      <c r="DJ149" s="3">
        <f t="shared" si="553"/>
        <v>0</v>
      </c>
      <c r="DK149" s="3">
        <f t="shared" si="554"/>
        <v>0</v>
      </c>
      <c r="DL149" s="3">
        <f t="shared" si="555"/>
        <v>0</v>
      </c>
      <c r="DM149" s="3">
        <f t="shared" si="556"/>
        <v>0</v>
      </c>
      <c r="DN149" s="64" t="str">
        <f t="shared" si="557"/>
        <v>UNKNOWN</v>
      </c>
      <c r="DO149" s="64" t="str">
        <f t="shared" si="558"/>
        <v>UNKNOWN</v>
      </c>
      <c r="DP149" s="3">
        <f t="shared" si="559"/>
        <v>0</v>
      </c>
      <c r="DQ149" s="3">
        <f t="shared" si="560"/>
        <v>0</v>
      </c>
      <c r="DR149" s="3">
        <f t="shared" ca="1" si="561"/>
        <v>0</v>
      </c>
      <c r="DS149" s="3">
        <f t="shared" si="562"/>
        <v>0</v>
      </c>
      <c r="DT149" s="3">
        <f t="shared" si="585"/>
        <v>0</v>
      </c>
      <c r="DU149" s="3">
        <f t="shared" si="586"/>
        <v>0</v>
      </c>
      <c r="DV149" s="3">
        <f t="shared" si="563"/>
        <v>42</v>
      </c>
      <c r="DW149" s="3">
        <f t="shared" si="564"/>
        <v>0</v>
      </c>
      <c r="DX149" s="3">
        <f t="shared" ca="1" si="565"/>
        <v>6.4689375986217259E-4</v>
      </c>
      <c r="DY149" s="3">
        <f t="shared" ca="1" si="566"/>
        <v>-6.6552786258520505E-4</v>
      </c>
      <c r="DZ149" s="3">
        <f t="shared" ca="1" si="567"/>
        <v>5.8135408320834404E-4</v>
      </c>
      <c r="EA149" s="3">
        <f t="shared" ca="1" si="568"/>
        <v>-5.888439881079013E-4</v>
      </c>
      <c r="EB149" s="3">
        <f t="shared" ca="1" si="569"/>
        <v>6.3498870375179172E-4</v>
      </c>
      <c r="EC149" s="3">
        <f t="shared" ca="1" si="570"/>
        <v>-6.2597352571290576E-4</v>
      </c>
      <c r="EE149" s="59">
        <f t="shared" si="571"/>
        <v>1.7204999999999999</v>
      </c>
      <c r="EF149" s="59">
        <f t="shared" si="572"/>
        <v>1.4481999999999999</v>
      </c>
      <c r="EG149" s="59">
        <f t="shared" si="573"/>
        <v>0.26790000000000003</v>
      </c>
      <c r="EH149" s="59">
        <f t="shared" si="574"/>
        <v>0.26219999999999999</v>
      </c>
      <c r="EI149" s="59">
        <f t="shared" si="575"/>
        <v>0.2268</v>
      </c>
      <c r="EJ149" s="59">
        <f t="shared" si="576"/>
        <v>0.2339</v>
      </c>
      <c r="EL149" s="3" t="str">
        <f>RTD("tos.rtd",,EL$43,"."&amp;$B$134&amp;$AS$82&amp;"C"&amp;$A149)</f>
        <v>172.05%</v>
      </c>
      <c r="EM149" s="3" t="str">
        <f>RTD("tos.rtd",,EM$43,"."&amp;$B$134&amp;$AS$82&amp;"P"&amp;$A149)</f>
        <v>144.82%</v>
      </c>
      <c r="EN149" s="3" t="str">
        <f>RTD("tos.rtd",,EN$2,"."&amp;$C$134&amp;$AU$82&amp;"C"&amp;$A149)</f>
        <v>26.79%</v>
      </c>
      <c r="EO149" s="3" t="str">
        <f>RTD("tos.rtd",,EO$2,"."&amp;$C$134&amp;$AU$82&amp;"P"&amp;$A149)</f>
        <v>26.22%</v>
      </c>
      <c r="EP149" s="3" t="str">
        <f>RTD("tos.rtd",,EP$2,"."&amp;$D$134&amp;$AW$82&amp;"C"&amp;$A149)</f>
        <v>22.68%</v>
      </c>
      <c r="EQ149" s="3" t="str">
        <f>RTD("tos.rtd",,EQ$2,"."&amp;$D$134&amp;$AW$82&amp;"P"&amp;$A149)</f>
        <v>23.39%</v>
      </c>
      <c r="ES149" s="63" t="str">
        <f t="shared" si="577"/>
        <v>20150,42.00</v>
      </c>
      <c r="ET149" s="64" t="str">
        <f t="shared" ca="1" si="578"/>
        <v>20150,29.51</v>
      </c>
      <c r="EU149" s="68">
        <v>562.07000000000005</v>
      </c>
      <c r="EV149" s="68" t="s">
        <v>1207</v>
      </c>
      <c r="EW149" s="68">
        <v>483.48</v>
      </c>
      <c r="EX149" s="68" t="s">
        <v>1208</v>
      </c>
      <c r="EY149" s="68">
        <v>5634</v>
      </c>
      <c r="EZ149" s="68" t="s">
        <v>1209</v>
      </c>
      <c r="FA149" s="68">
        <v>19858</v>
      </c>
      <c r="FB149" s="68" t="s">
        <v>1210</v>
      </c>
      <c r="FC149" s="68" t="s">
        <v>1211</v>
      </c>
      <c r="FD149" s="68" t="s">
        <v>1212</v>
      </c>
      <c r="FE149" s="68" t="s">
        <v>1213</v>
      </c>
      <c r="FF149" s="68" t="s">
        <v>1214</v>
      </c>
    </row>
    <row r="150" spans="1:162" ht="11.1" customHeight="1" thickBot="1" x14ac:dyDescent="0.25">
      <c r="A150" s="2">
        <f t="shared" si="587"/>
        <v>20125</v>
      </c>
      <c r="B150" s="3">
        <f t="shared" si="602"/>
        <v>12</v>
      </c>
      <c r="C150" s="3">
        <f t="shared" si="603"/>
        <v>8</v>
      </c>
      <c r="D150" s="3">
        <f t="shared" si="604"/>
        <v>33</v>
      </c>
      <c r="E150" s="3">
        <f t="shared" si="605"/>
        <v>53</v>
      </c>
      <c r="F150" s="4">
        <f t="shared" si="606"/>
        <v>20226.746758007026</v>
      </c>
      <c r="G150" s="5">
        <f t="shared" si="607"/>
        <v>489.93098915543868</v>
      </c>
      <c r="AM150" s="1">
        <v>26</v>
      </c>
      <c r="AN150" s="1">
        <v>-1</v>
      </c>
      <c r="AO150" s="1">
        <v>20125</v>
      </c>
      <c r="AP150" s="1">
        <v>63</v>
      </c>
      <c r="AQ150" s="1">
        <v>-2</v>
      </c>
      <c r="AS150" s="54">
        <f>IF(RTD("tos.rtd",,AS$83,"."&amp;$B$134&amp;$AS$82&amp;"C"&amp;$A150)="N/A",0,RTD("tos.rtd",,AS$83,"."&amp;$B$134&amp;$AS$82&amp;"C"&amp;$A150))</f>
        <v>10</v>
      </c>
      <c r="AT150" s="3">
        <f>-IF(RTD("tos.rtd",,AT$83,"."&amp;$B$134&amp;$AS$82&amp;"P"&amp;$A150)="N/A",0,RTD("tos.rtd",,AT$83,"."&amp;$B$134&amp;$AS$82&amp;"P"&amp;$A150))</f>
        <v>-2</v>
      </c>
      <c r="AU150" s="54">
        <f>IF(RTD("tos.rtd",,AU$2,"."&amp;$C$134&amp;$AU$134&amp;"C"&amp;$A150)="N/A",0,RTD("tos.rtd",,AU$2,"."&amp;$C$134&amp;$AU$134&amp;"C"&amp;$A150))</f>
        <v>7</v>
      </c>
      <c r="AV150" s="3">
        <f>-IF(RTD("tos.rtd",,AV$2,"."&amp;$C$134&amp;$AU$134&amp;"P"&amp;$A150)="N/A",0,RTD("tos.rtd",,AV$2,"."&amp;$C$134&amp;$AU$134&amp;"P"&amp;$A150))</f>
        <v>-1</v>
      </c>
      <c r="AW150" s="54">
        <f>IF(RTD("tos.rtd",,AW$2,"."&amp;$D$134&amp;$AW$134&amp;"C"&amp;$A150)="N/A",0,RTD("tos.rtd",,AW$2,"."&amp;$D$134&amp;$AW$134&amp;"C"&amp;$A150))</f>
        <v>16</v>
      </c>
      <c r="AX150" s="3">
        <f>-IF(RTD("tos.rtd",,AX$2,"."&amp;$D$134&amp;$AW$134&amp;"P"&amp;$A150)="N/A",0,RTD("tos.rtd",,AX$2,"."&amp;$D$134&amp;$AW$134&amp;"P"&amp;$A150))</f>
        <v>-17</v>
      </c>
      <c r="AY150" s="76">
        <f t="shared" si="608"/>
        <v>13</v>
      </c>
      <c r="AZ150" s="8">
        <f t="shared" si="542"/>
        <v>20125</v>
      </c>
      <c r="BA150" s="54">
        <f>IF(RTD("tos.rtd",,BA$43,"."&amp;$B$134&amp;$AS$82&amp;"C"&amp;$A150)="N/A",0,RTD("tos.rtd",,BA$43,"."&amp;$B$134&amp;$AS$82&amp;"C"&amp;$A150))</f>
        <v>63</v>
      </c>
      <c r="BB150" s="3">
        <f>-IF(RTD("tos.rtd",,BB$43,"."&amp;$B$134&amp;$AS$82&amp;"P"&amp;$A150)="N/A",0,RTD("tos.rtd",,BB$43,"."&amp;$B$134&amp;$AS$82&amp;"P"&amp;$A150))</f>
        <v>-2</v>
      </c>
      <c r="BC150" s="54">
        <f>IF(RTD("tos.rtd",,BC$2,"."&amp;$C$134&amp;$AU$82&amp;"C"&amp;$A150)="N/A",0,RTD("tos.rtd",,BC$2,"."&amp;$C$134&amp;$AU$82&amp;"C"&amp;$A150))</f>
        <v>1</v>
      </c>
      <c r="BD150" s="3">
        <f>-IF(RTD("tos.rtd",,BD$2,"."&amp;$C$134&amp;$AU$82&amp;"P"&amp;$A150)="N/A",0,RTD("tos.rtd",,BD$2,"."&amp;$C$134&amp;$AU$82&amp;"P"&amp;$A150))</f>
        <v>0</v>
      </c>
      <c r="BE150" s="54">
        <f>IF(RTD("tos.rtd",,BE$2,"."&amp;$D$134&amp;$AW$82&amp;"C"&amp;$A150)="N/A",0,RTD("tos.rtd",,BE$2,"."&amp;$D$134&amp;$AW$82&amp;"C"&amp;$A150))</f>
        <v>6</v>
      </c>
      <c r="BF150" s="3">
        <f>-IF(RTD("tos.rtd",,BF$2,"."&amp;$D$134&amp;$AW$82&amp;"P"&amp;$A150)="N/A",0,RTD("tos.rtd",,BF$2,"."&amp;$D$134&amp;$AW$82&amp;"P"&amp;$A150))</f>
        <v>-1</v>
      </c>
      <c r="BG150" s="3">
        <f ca="1">+Hoja2!Y151</f>
        <v>2</v>
      </c>
      <c r="BH150" s="7">
        <f t="shared" ca="1" si="543"/>
        <v>69</v>
      </c>
      <c r="BI150" s="32" t="str">
        <f t="shared" ca="1" si="601"/>
        <v/>
      </c>
      <c r="BJ150" s="3">
        <f ca="1">IF($BP$1=1,DX150,IF(RTD("tos.rtd",,BJ$43,"."&amp;$B$134&amp;$AS$82&amp;"C"&amp;$A150)="N/A",0,RTD("tos.rtd",,BJ$43,"."&amp;$B$134&amp;$AS$82&amp;"C"&amp;$A150)))</f>
        <v>6.8946749962568894E-4</v>
      </c>
      <c r="BK150" s="3">
        <f ca="1">IF($BP$1=1,DY150,-IF(RTD("tos.rtd",,BK$43,"."&amp;$B$134&amp;$AS$82&amp;"P"&amp;$A150)="N/A",0,RTD("tos.rtd",,BK$43,"."&amp;$B$134&amp;$AS$82&amp;"P"&amp;$A150)))</f>
        <v>-7.1002386842975167E-4</v>
      </c>
      <c r="BL150" s="3">
        <f ca="1">IF($BP$1=1,DZ150,IF(RTD("tos.rtd",,BL$2,"."&amp;$C$134&amp;$AU$82&amp;"C"&amp;$A150)="N/A",0,RTD("tos.rtd",,BL$2,"."&amp;$C$134&amp;$AU$82&amp;"C"&amp;$A150)))</f>
        <v>5.9515308708815045E-4</v>
      </c>
      <c r="BM150" s="3">
        <f ca="1">IF($BP$1=1,EA150,-IF(RTD("tos.rtd",,BM$2,"."&amp;$C$134&amp;$AU$82&amp;"P"&amp;$A150)="N/A",0,RTD("tos.rtd",,BM$2,"."&amp;$C$134&amp;$AU$82&amp;"P"&amp;$A150)))</f>
        <v>-6.0381521269851012E-4</v>
      </c>
      <c r="BN150" s="3">
        <f ca="1">IF($BP$1=1,EB150,IF(RTD("tos.rtd",,BN$2,"."&amp;$D$134&amp;$AW$82&amp;"C"&amp;$A150)="N/A",0,RTD("tos.rtd",,BN$2,"."&amp;$D$134&amp;$AW$82&amp;"C"&amp;$A150)))</f>
        <v>6.5678833446060944E-4</v>
      </c>
      <c r="BO150" s="3">
        <f ca="1">IF($BP$1=1,EC150,-IF(RTD("tos.rtd",,BO$2,"."&amp;$D$134&amp;$AW$82&amp;"P"&amp;$A150)="N/A",0,RTD("tos.rtd",,BO$2,"."&amp;$D$134&amp;$AW$82&amp;"P"&amp;$A150)))</f>
        <v>-6.455556544042166E-4</v>
      </c>
      <c r="BQ150" s="3">
        <f t="shared" ca="1" si="609"/>
        <v>171730.30080315878</v>
      </c>
      <c r="BR150" s="3" t="str">
        <f t="shared" ca="1" si="544"/>
        <v/>
      </c>
      <c r="BS150" s="3">
        <f t="shared" ca="1" si="610"/>
        <v>111742.28556486886</v>
      </c>
      <c r="BT150" s="3" t="str">
        <f t="shared" ca="1" si="545"/>
        <v>Cruce +</v>
      </c>
      <c r="BU150" s="3">
        <f t="shared" ca="1" si="611"/>
        <v>-14612.429034348927</v>
      </c>
      <c r="BV150" s="3" t="str">
        <f t="shared" ca="1" si="545"/>
        <v>Cruce -</v>
      </c>
      <c r="BX150" s="3">
        <f t="shared" ca="1" si="579"/>
        <v>9741.9870644918446</v>
      </c>
      <c r="BY150" s="3" t="str">
        <f t="shared" ca="1" si="580"/>
        <v/>
      </c>
      <c r="BZ150" s="3">
        <f t="shared" ca="1" si="581"/>
        <v>137.99309369148128</v>
      </c>
      <c r="CA150" s="3" t="str">
        <f t="shared" ca="1" si="580"/>
        <v/>
      </c>
      <c r="CB150" s="3">
        <f t="shared" ca="1" si="582"/>
        <v>764.02410236940136</v>
      </c>
      <c r="CC150" s="3" t="str">
        <f t="shared" ca="1" si="580"/>
        <v/>
      </c>
      <c r="CD150" s="3">
        <f>IF(RTD("tos.rtd",,CD$43,"."&amp;$B$134&amp;$AS$82&amp;"C"&amp;$A150)="N/A",0,RTD("tos.rtd",,CD$43,"."&amp;$B$134&amp;$AS$82&amp;"C"&amp;$A150))</f>
        <v>0.09</v>
      </c>
      <c r="CE150" s="3">
        <f>-IF(RTD("tos.rtd",,CE$43,"."&amp;$B$134&amp;$AS$82&amp;"P"&amp;$A150)="N/A",0,RTD("tos.rtd",,CE$43,"."&amp;$B$134&amp;$AS$82&amp;"P"&amp;$A150))</f>
        <v>0.94</v>
      </c>
      <c r="CF150" s="3">
        <f>IF(RTD("tos.rtd",,CF$2,"."&amp;$C$134&amp;$AU$82&amp;"C"&amp;$A150)="N/A",0,RTD("tos.rtd",,CF$2,"."&amp;$C$134&amp;$AU$82&amp;"C"&amp;$A150))</f>
        <v>0.26</v>
      </c>
      <c r="CG150" s="3">
        <f>-IF(RTD("tos.rtd",,CG$2,"."&amp;$C$134&amp;$AU$82&amp;"P"&amp;$A150)="N/A",0,RTD("tos.rtd",,CG$2,"."&amp;$C$134&amp;$AU$82&amp;"P"&amp;$A150))</f>
        <v>0.75</v>
      </c>
      <c r="CH150" s="3">
        <f>IF(RTD("tos.rtd",,CH$2,"."&amp;$D$134&amp;$AW$82&amp;"C"&amp;$A150)="N/A",0,RTD("tos.rtd",,CH$2,"."&amp;$D$134&amp;$AW$82&amp;"C"&amp;$A150))</f>
        <v>0.34</v>
      </c>
      <c r="CI150" s="3">
        <f>-IF(RTD("tos.rtd",,CI$2,"."&amp;$D$134&amp;$AW$82&amp;"P"&amp;$A150)="N/A",0,RTD("tos.rtd",,CI$2,"."&amp;$D$134&amp;$AW$82&amp;"P"&amp;$A150))</f>
        <v>0.65</v>
      </c>
      <c r="CK150" s="3">
        <f t="shared" si="612"/>
        <v>-98.000000000000014</v>
      </c>
      <c r="CL150" s="3"/>
      <c r="CM150" s="3">
        <f t="shared" si="613"/>
        <v>107</v>
      </c>
      <c r="CN150" s="3"/>
      <c r="CO150" s="3">
        <f t="shared" si="614"/>
        <v>-561</v>
      </c>
      <c r="CP150" s="3">
        <f t="shared" si="536"/>
        <v>-552</v>
      </c>
      <c r="CQ150" s="3">
        <f t="shared" si="546"/>
        <v>61</v>
      </c>
      <c r="CR150" s="3"/>
      <c r="CS150" s="3">
        <f t="shared" si="547"/>
        <v>1</v>
      </c>
      <c r="CT150" s="3"/>
      <c r="CU150" s="3">
        <f t="shared" si="548"/>
        <v>5</v>
      </c>
      <c r="CV150" s="3"/>
      <c r="CW150" s="3">
        <f t="shared" ca="1" si="549"/>
        <v>268860.15733367868</v>
      </c>
      <c r="CY150" s="3">
        <f t="shared" ca="1" si="550"/>
        <v>10644.004260552727</v>
      </c>
      <c r="CZ150" s="70" t="str">
        <f t="shared" ca="1" si="583"/>
        <v/>
      </c>
      <c r="DA150" s="3">
        <f>IF(RTD("tos.rtd",,DA$43,"."&amp;$B$134&amp;$AS$82&amp;"C"&amp;$A150)="N/A",0,RTD("tos.rtd",,DA$43,"."&amp;$B$134&amp;$AS$82&amp;"C"&amp;$A150))</f>
        <v>0.25</v>
      </c>
      <c r="DB150" s="3">
        <f>IF(RTD("tos.rtd",,DB$43,"."&amp;$B$134&amp;$AS$82&amp;"P"&amp;$A150)="N/A",0,RTD("tos.rtd",,DB$43,"."&amp;$B$134&amp;$AS$82&amp;"P"&amp;$A150))</f>
        <v>305.74</v>
      </c>
      <c r="DC150" s="3">
        <f>IF(RTD("tos.rtd",,DC$43,"."&amp;$B$134&amp;$AS$82&amp;"C"&amp;$A150)="N/A",0,RTD("tos.rtd",,DC$43,"."&amp;$B$134&amp;$AS$82&amp;"C"&amp;$A150))</f>
        <v>19.8</v>
      </c>
      <c r="DD150" s="3">
        <f>IF(RTD("tos.rtd",,DD$43,"."&amp;$B$134&amp;$AS$82&amp;"P"&amp;$A150)="N/A",0,RTD("tos.rtd",,DD$43,"."&amp;$B$134&amp;$AS$82&amp;"P"&amp;$A150))</f>
        <v>362.4</v>
      </c>
      <c r="DE150" s="3">
        <f>IF(RTD("tos.rtd",,DE$43,"."&amp;$B$134&amp;$AS$82&amp;"C"&amp;$A150)="N/A",0,RTD("tos.rtd",,DE$43,"."&amp;$B$134&amp;$AS$82&amp;"C"&amp;$A150))</f>
        <v>0</v>
      </c>
      <c r="DF150" s="3">
        <f>IF(RTD("tos.rtd",,DF$43,"."&amp;$B$134&amp;$AS$82&amp;"P"&amp;$A150)="N/A",0,RTD("tos.rtd",,DF$43,"."&amp;$B$134&amp;$AS$82&amp;"P"&amp;$A150))</f>
        <v>316.2</v>
      </c>
      <c r="DG150" s="86">
        <f t="shared" si="584"/>
        <v>345.5</v>
      </c>
      <c r="DH150" s="3">
        <f t="shared" si="551"/>
        <v>0</v>
      </c>
      <c r="DI150" s="3">
        <f t="shared" si="552"/>
        <v>0</v>
      </c>
      <c r="DJ150" s="3">
        <f t="shared" si="553"/>
        <v>0</v>
      </c>
      <c r="DK150" s="3">
        <f t="shared" si="554"/>
        <v>0</v>
      </c>
      <c r="DL150" s="3">
        <f t="shared" si="555"/>
        <v>0</v>
      </c>
      <c r="DM150" s="3">
        <f t="shared" si="556"/>
        <v>0</v>
      </c>
      <c r="DN150" s="64" t="str">
        <f t="shared" si="557"/>
        <v>UNKNOWN</v>
      </c>
      <c r="DO150" s="64" t="str">
        <f t="shared" si="558"/>
        <v>UNKNOWN</v>
      </c>
      <c r="DP150" s="3">
        <f t="shared" si="559"/>
        <v>0</v>
      </c>
      <c r="DQ150" s="3">
        <f t="shared" si="560"/>
        <v>0</v>
      </c>
      <c r="DR150" s="3">
        <f t="shared" ca="1" si="561"/>
        <v>0</v>
      </c>
      <c r="DS150" s="3">
        <f t="shared" si="562"/>
        <v>0</v>
      </c>
      <c r="DT150" s="3">
        <f t="shared" si="585"/>
        <v>0</v>
      </c>
      <c r="DU150" s="3">
        <f t="shared" si="586"/>
        <v>0</v>
      </c>
      <c r="DV150" s="3">
        <f t="shared" si="563"/>
        <v>26</v>
      </c>
      <c r="DW150" s="3">
        <f t="shared" si="564"/>
        <v>-1</v>
      </c>
      <c r="DX150" s="3">
        <f t="shared" ca="1" si="565"/>
        <v>6.8946749962568894E-4</v>
      </c>
      <c r="DY150" s="3">
        <f t="shared" ca="1" si="566"/>
        <v>-7.1002386842975167E-4</v>
      </c>
      <c r="DZ150" s="3">
        <f t="shared" ca="1" si="567"/>
        <v>5.9515308708815045E-4</v>
      </c>
      <c r="EA150" s="3">
        <f t="shared" ca="1" si="568"/>
        <v>-6.0381521269851012E-4</v>
      </c>
      <c r="EB150" s="3">
        <f t="shared" ca="1" si="569"/>
        <v>6.5678833446060944E-4</v>
      </c>
      <c r="EC150" s="3">
        <f t="shared" ca="1" si="570"/>
        <v>-6.455556544042166E-4</v>
      </c>
      <c r="EE150" s="59">
        <f t="shared" si="571"/>
        <v>1.6309</v>
      </c>
      <c r="EF150" s="59">
        <f t="shared" si="572"/>
        <v>1.4319999999999999</v>
      </c>
      <c r="EG150" s="59">
        <f t="shared" si="573"/>
        <v>0.26879999999999998</v>
      </c>
      <c r="EH150" s="59">
        <f t="shared" si="574"/>
        <v>0.26290000000000002</v>
      </c>
      <c r="EI150" s="59">
        <f t="shared" si="575"/>
        <v>0.2278</v>
      </c>
      <c r="EJ150" s="59">
        <f t="shared" si="576"/>
        <v>0.23519999999999999</v>
      </c>
      <c r="EL150" s="3" t="str">
        <f>RTD("tos.rtd",,EL$43,"."&amp;$B$134&amp;$AS$82&amp;"C"&amp;$A150)</f>
        <v>163.09%</v>
      </c>
      <c r="EM150" s="3" t="str">
        <f>RTD("tos.rtd",,EM$43,"."&amp;$B$134&amp;$AS$82&amp;"P"&amp;$A150)</f>
        <v>143.20%</v>
      </c>
      <c r="EN150" s="3" t="str">
        <f>RTD("tos.rtd",,EN$2,"."&amp;$C$134&amp;$AU$82&amp;"C"&amp;$A150)</f>
        <v>26.88%</v>
      </c>
      <c r="EO150" s="3" t="str">
        <f>RTD("tos.rtd",,EO$2,"."&amp;$C$134&amp;$AU$82&amp;"P"&amp;$A150)</f>
        <v>26.29%</v>
      </c>
      <c r="EP150" s="3" t="str">
        <f>RTD("tos.rtd",,EP$2,"."&amp;$D$134&amp;$AW$82&amp;"C"&amp;$A150)</f>
        <v>22.78%</v>
      </c>
      <c r="EQ150" s="3" t="str">
        <f>RTD("tos.rtd",,EQ$2,"."&amp;$D$134&amp;$AW$82&amp;"P"&amp;$A150)</f>
        <v>23.52%</v>
      </c>
      <c r="ES150" s="63" t="str">
        <f t="shared" si="577"/>
        <v>20125,25.00</v>
      </c>
      <c r="ET150" s="64" t="str">
        <f t="shared" ca="1" si="578"/>
        <v>20125,10.64</v>
      </c>
      <c r="EU150" s="68">
        <v>562.02</v>
      </c>
      <c r="EV150" s="68" t="s">
        <v>1215</v>
      </c>
      <c r="EW150" s="68">
        <v>483.4</v>
      </c>
      <c r="EX150" s="68" t="s">
        <v>1216</v>
      </c>
      <c r="EY150" s="68">
        <v>5633.75</v>
      </c>
      <c r="EZ150" s="68" t="s">
        <v>1217</v>
      </c>
      <c r="FA150" s="68">
        <v>19856.25</v>
      </c>
      <c r="FB150" s="68" t="s">
        <v>1218</v>
      </c>
      <c r="FC150" s="68" t="s">
        <v>1219</v>
      </c>
      <c r="FD150" s="68" t="s">
        <v>1220</v>
      </c>
      <c r="FE150" s="68" t="s">
        <v>1221</v>
      </c>
      <c r="FF150" s="68" t="s">
        <v>1222</v>
      </c>
    </row>
    <row r="151" spans="1:162" ht="11.1" customHeight="1" thickBot="1" x14ac:dyDescent="0.25">
      <c r="A151" s="2">
        <f t="shared" si="587"/>
        <v>20100</v>
      </c>
      <c r="B151" s="3">
        <f t="shared" si="602"/>
        <v>97</v>
      </c>
      <c r="C151" s="3">
        <f t="shared" si="603"/>
        <v>16</v>
      </c>
      <c r="D151" s="3">
        <f t="shared" si="604"/>
        <v>178</v>
      </c>
      <c r="E151" s="3">
        <f t="shared" si="605"/>
        <v>291</v>
      </c>
      <c r="F151" s="4">
        <f t="shared" si="606"/>
        <v>20201.620364518822</v>
      </c>
      <c r="G151" s="5">
        <f t="shared" si="607"/>
        <v>489.32237923102201</v>
      </c>
      <c r="AM151" s="1">
        <v>44</v>
      </c>
      <c r="AN151" s="1">
        <v>2</v>
      </c>
      <c r="AO151" s="1">
        <v>20100</v>
      </c>
      <c r="AP151" s="1">
        <v>1370</v>
      </c>
      <c r="AQ151" s="1">
        <v>-21</v>
      </c>
      <c r="AS151" s="54">
        <f>IF(RTD("tos.rtd",,AS$83,"."&amp;$B$134&amp;$AS$82&amp;"C"&amp;$A151)="N/A",0,RTD("tos.rtd",,AS$83,"."&amp;$B$134&amp;$AS$82&amp;"C"&amp;$A151))</f>
        <v>90</v>
      </c>
      <c r="AT151" s="3">
        <f>-IF(RTD("tos.rtd",,AT$83,"."&amp;$B$134&amp;$AS$82&amp;"P"&amp;$A151)="N/A",0,RTD("tos.rtd",,AT$83,"."&amp;$B$134&amp;$AS$82&amp;"P"&amp;$A151))</f>
        <v>-7</v>
      </c>
      <c r="AU151" s="54">
        <f>IF(RTD("tos.rtd",,AU$2,"."&amp;$C$134&amp;$AU$134&amp;"C"&amp;$A151)="N/A",0,RTD("tos.rtd",,AU$2,"."&amp;$C$134&amp;$AU$134&amp;"C"&amp;$A151))</f>
        <v>14</v>
      </c>
      <c r="AV151" s="3">
        <f>-IF(RTD("tos.rtd",,AV$2,"."&amp;$C$134&amp;$AU$134&amp;"P"&amp;$A151)="N/A",0,RTD("tos.rtd",,AV$2,"."&amp;$C$134&amp;$AU$134&amp;"P"&amp;$A151))</f>
        <v>-2</v>
      </c>
      <c r="AW151" s="54">
        <f>IF(RTD("tos.rtd",,AW$2,"."&amp;$D$134&amp;$AW$134&amp;"C"&amp;$A151)="N/A",0,RTD("tos.rtd",,AW$2,"."&amp;$D$134&amp;$AW$134&amp;"C"&amp;$A151))</f>
        <v>105</v>
      </c>
      <c r="AX151" s="3">
        <f>-IF(RTD("tos.rtd",,AX$2,"."&amp;$D$134&amp;$AW$134&amp;"P"&amp;$A151)="N/A",0,RTD("tos.rtd",,AX$2,"."&amp;$D$134&amp;$AW$134&amp;"P"&amp;$A151))</f>
        <v>-73</v>
      </c>
      <c r="AY151" s="76">
        <f t="shared" si="608"/>
        <v>127</v>
      </c>
      <c r="AZ151" s="8">
        <f t="shared" si="542"/>
        <v>20100</v>
      </c>
      <c r="BA151" s="54">
        <f>IF(RTD("tos.rtd",,BA$43,"."&amp;$B$134&amp;$AS$82&amp;"C"&amp;$A151)="N/A",0,RTD("tos.rtd",,BA$43,"."&amp;$B$134&amp;$AS$82&amp;"C"&amp;$A151))</f>
        <v>1370</v>
      </c>
      <c r="BB151" s="3">
        <f>-IF(RTD("tos.rtd",,BB$43,"."&amp;$B$134&amp;$AS$82&amp;"P"&amp;$A151)="N/A",0,RTD("tos.rtd",,BB$43,"."&amp;$B$134&amp;$AS$82&amp;"P"&amp;$A151))</f>
        <v>-21</v>
      </c>
      <c r="BC151" s="54">
        <f>IF(RTD("tos.rtd",,BC$2,"."&amp;$C$134&amp;$AU$82&amp;"C"&amp;$A151)="N/A",0,RTD("tos.rtd",,BC$2,"."&amp;$C$134&amp;$AU$82&amp;"C"&amp;$A151))</f>
        <v>12</v>
      </c>
      <c r="BD151" s="3">
        <f>-IF(RTD("tos.rtd",,BD$2,"."&amp;$C$134&amp;$AU$82&amp;"P"&amp;$A151)="N/A",0,RTD("tos.rtd",,BD$2,"."&amp;$C$134&amp;$AU$82&amp;"P"&amp;$A151))</f>
        <v>0</v>
      </c>
      <c r="BE151" s="54">
        <f>IF(RTD("tos.rtd",,BE$2,"."&amp;$D$134&amp;$AW$82&amp;"C"&amp;$A151)="N/A",0,RTD("tos.rtd",,BE$2,"."&amp;$D$134&amp;$AW$82&amp;"C"&amp;$A151))</f>
        <v>8</v>
      </c>
      <c r="BF151" s="3">
        <f>-IF(RTD("tos.rtd",,BF$2,"."&amp;$D$134&amp;$AW$82&amp;"P"&amp;$A151)="N/A",0,RTD("tos.rtd",,BF$2,"."&amp;$D$134&amp;$AW$82&amp;"P"&amp;$A151))</f>
        <v>0</v>
      </c>
      <c r="BG151" s="3">
        <f ca="1">+Hoja2!Y152</f>
        <v>47</v>
      </c>
      <c r="BH151" s="7">
        <f t="shared" ca="1" si="543"/>
        <v>1416</v>
      </c>
      <c r="BI151" s="32" t="str">
        <f t="shared" ca="1" si="601"/>
        <v/>
      </c>
      <c r="BJ151" s="3">
        <f ca="1">IF($BP$1=1,DX151,IF(RTD("tos.rtd",,BJ$43,"."&amp;$B$134&amp;$AS$82&amp;"C"&amp;$A151)="N/A",0,RTD("tos.rtd",,BJ$43,"."&amp;$B$134&amp;$AS$82&amp;"C"&amp;$A151)))</f>
        <v>4.5814989301451757E-4</v>
      </c>
      <c r="BK151" s="3">
        <f ca="1">IF($BP$1=1,DY151,-IF(RTD("tos.rtd",,BK$43,"."&amp;$B$134&amp;$AS$82&amp;"P"&amp;$A151)="N/A",0,RTD("tos.rtd",,BK$43,"."&amp;$B$134&amp;$AS$82&amp;"P"&amp;$A151)))</f>
        <v>-7.6733782999916466E-4</v>
      </c>
      <c r="BL151" s="3">
        <f ca="1">IF($BP$1=1,DZ151,IF(RTD("tos.rtd",,BL$2,"."&amp;$C$134&amp;$AU$82&amp;"C"&amp;$A151)="N/A",0,RTD("tos.rtd",,BL$2,"."&amp;$C$134&amp;$AU$82&amp;"C"&amp;$A151)))</f>
        <v>6.0780116690816832E-4</v>
      </c>
      <c r="BM151" s="3">
        <f ca="1">IF($BP$1=1,EA151,-IF(RTD("tos.rtd",,BM$2,"."&amp;$C$134&amp;$AU$82&amp;"P"&amp;$A151)="N/A",0,RTD("tos.rtd",,BM$2,"."&amp;$C$134&amp;$AU$82&amp;"P"&amp;$A151)))</f>
        <v>-6.1650816102757191E-4</v>
      </c>
      <c r="BN151" s="3">
        <f ca="1">IF($BP$1=1,EB151,IF(RTD("tos.rtd",,BN$2,"."&amp;$D$134&amp;$AW$82&amp;"C"&amp;$A151)="N/A",0,RTD("tos.rtd",,BN$2,"."&amp;$D$134&amp;$AW$82&amp;"C"&amp;$A151)))</f>
        <v>6.7718602944894586E-4</v>
      </c>
      <c r="BO151" s="3">
        <f ca="1">IF($BP$1=1,EC151,-IF(RTD("tos.rtd",,BO$2,"."&amp;$D$134&amp;$AW$82&amp;"P"&amp;$A151)="N/A",0,RTD("tos.rtd",,BO$2,"."&amp;$D$134&amp;$AW$82&amp;"P"&amp;$A151)))</f>
        <v>-6.6541854622299531E-4</v>
      </c>
      <c r="BQ151" s="3">
        <f t="shared" ca="1" si="609"/>
        <v>1124937.5196299183</v>
      </c>
      <c r="BR151" s="3" t="str">
        <f t="shared" ca="1" si="544"/>
        <v/>
      </c>
      <c r="BS151" s="3">
        <f t="shared" ca="1" si="610"/>
        <v>228242.75663269855</v>
      </c>
      <c r="BT151" s="3" t="str">
        <f t="shared" ca="1" si="545"/>
        <v/>
      </c>
      <c r="BU151" s="3">
        <f t="shared" ca="1" si="611"/>
        <v>706698.04437009129</v>
      </c>
      <c r="BV151" s="3" t="str">
        <f t="shared" ca="1" si="545"/>
        <v>Cruce +</v>
      </c>
      <c r="BX151" s="3">
        <f t="shared" ca="1" si="579"/>
        <v>141795.19859873992</v>
      </c>
      <c r="BY151" s="3" t="str">
        <f t="shared" ca="1" si="580"/>
        <v/>
      </c>
      <c r="BZ151" s="3">
        <f t="shared" ca="1" si="581"/>
        <v>1691.1083589865245</v>
      </c>
      <c r="CA151" s="3" t="str">
        <f t="shared" ca="1" si="580"/>
        <v/>
      </c>
      <c r="CB151" s="3">
        <f t="shared" ca="1" si="582"/>
        <v>1256.1070048784916</v>
      </c>
      <c r="CC151" s="3" t="str">
        <f t="shared" ca="1" si="580"/>
        <v/>
      </c>
      <c r="CD151" s="3">
        <f>IF(RTD("tos.rtd",,CD$43,"."&amp;$B$134&amp;$AS$82&amp;"C"&amp;$A151)="N/A",0,RTD("tos.rtd",,CD$43,"."&amp;$B$134&amp;$AS$82&amp;"C"&amp;$A151))</f>
        <v>0</v>
      </c>
      <c r="CE151" s="3">
        <f>-IF(RTD("tos.rtd",,CE$43,"."&amp;$B$134&amp;$AS$82&amp;"P"&amp;$A151)="N/A",0,RTD("tos.rtd",,CE$43,"."&amp;$B$134&amp;$AS$82&amp;"P"&amp;$A151))</f>
        <v>0.95</v>
      </c>
      <c r="CF151" s="3">
        <f>IF(RTD("tos.rtd",,CF$2,"."&amp;$C$134&amp;$AU$82&amp;"C"&amp;$A151)="N/A",0,RTD("tos.rtd",,CF$2,"."&amp;$C$134&amp;$AU$82&amp;"C"&amp;$A151))</f>
        <v>0.27</v>
      </c>
      <c r="CG151" s="3">
        <f>-IF(RTD("tos.rtd",,CG$2,"."&amp;$C$134&amp;$AU$82&amp;"P"&amp;$A151)="N/A",0,RTD("tos.rtd",,CG$2,"."&amp;$C$134&amp;$AU$82&amp;"P"&amp;$A151))</f>
        <v>0.73</v>
      </c>
      <c r="CH151" s="3">
        <f>IF(RTD("tos.rtd",,CH$2,"."&amp;$D$134&amp;$AW$82&amp;"C"&amp;$A151)="N/A",0,RTD("tos.rtd",,CH$2,"."&amp;$D$134&amp;$AW$82&amp;"C"&amp;$A151))</f>
        <v>0.36</v>
      </c>
      <c r="CI151" s="3">
        <f>-IF(RTD("tos.rtd",,CI$2,"."&amp;$D$134&amp;$AW$82&amp;"P"&amp;$A151)="N/A",0,RTD("tos.rtd",,CI$2,"."&amp;$D$134&amp;$AW$82&amp;"P"&amp;$A151))</f>
        <v>0.64</v>
      </c>
      <c r="CK151" s="3">
        <f t="shared" si="612"/>
        <v>-665</v>
      </c>
      <c r="CL151" s="3"/>
      <c r="CM151" s="3">
        <f t="shared" si="613"/>
        <v>232</v>
      </c>
      <c r="CN151" s="3"/>
      <c r="CO151" s="3">
        <f t="shared" si="614"/>
        <v>-892.00000000000045</v>
      </c>
      <c r="CP151" s="3">
        <f t="shared" si="536"/>
        <v>-1325.0000000000005</v>
      </c>
      <c r="CQ151" s="3">
        <f t="shared" si="546"/>
        <v>1349</v>
      </c>
      <c r="CR151" s="3"/>
      <c r="CS151" s="3">
        <f t="shared" si="547"/>
        <v>12</v>
      </c>
      <c r="CT151" s="3"/>
      <c r="CU151" s="3">
        <f t="shared" si="548"/>
        <v>8</v>
      </c>
      <c r="CV151" s="3"/>
      <c r="CW151" s="3">
        <f t="shared" ca="1" si="549"/>
        <v>2059878.320632708</v>
      </c>
      <c r="CY151" s="3">
        <f t="shared" ca="1" si="550"/>
        <v>144742.41396260494</v>
      </c>
      <c r="CZ151" s="70" t="str">
        <f t="shared" ca="1" si="583"/>
        <v/>
      </c>
      <c r="DA151" s="3">
        <f>IF(RTD("tos.rtd",,DA$43,"."&amp;$B$134&amp;$AS$82&amp;"C"&amp;$A151)="N/A",0,RTD("tos.rtd",,DA$43,"."&amp;$B$134&amp;$AS$82&amp;"C"&amp;$A151))</f>
        <v>0.1</v>
      </c>
      <c r="DB151" s="3">
        <f>IF(RTD("tos.rtd",,DB$43,"."&amp;$B$134&amp;$AS$82&amp;"P"&amp;$A151)="N/A",0,RTD("tos.rtd",,DB$43,"."&amp;$B$134&amp;$AS$82&amp;"P"&amp;$A151))</f>
        <v>260.10000000000002</v>
      </c>
      <c r="DC151" s="3">
        <f>IF(RTD("tos.rtd",,DC$43,"."&amp;$B$134&amp;$AS$82&amp;"C"&amp;$A151)="N/A",0,RTD("tos.rtd",,DC$43,"."&amp;$B$134&amp;$AS$82&amp;"C"&amp;$A151))</f>
        <v>0.1</v>
      </c>
      <c r="DD151" s="3">
        <f>IF(RTD("tos.rtd",,DD$43,"."&amp;$B$134&amp;$AS$82&amp;"P"&amp;$A151)="N/A",0,RTD("tos.rtd",,DD$43,"."&amp;$B$134&amp;$AS$82&amp;"P"&amp;$A151))</f>
        <v>335.9</v>
      </c>
      <c r="DE151" s="3">
        <f>IF(RTD("tos.rtd",,DE$43,"."&amp;$B$134&amp;$AS$82&amp;"C"&amp;$A151)="N/A",0,RTD("tos.rtd",,DE$43,"."&amp;$B$134&amp;$AS$82&amp;"C"&amp;$A151))</f>
        <v>0</v>
      </c>
      <c r="DF151" s="3">
        <f>IF(RTD("tos.rtd",,DF$43,"."&amp;$B$134&amp;$AS$82&amp;"P"&amp;$A151)="N/A",0,RTD("tos.rtd",,DF$43,"."&amp;$B$134&amp;$AS$82&amp;"P"&amp;$A151))</f>
        <v>289.8</v>
      </c>
      <c r="DG151" s="86">
        <f t="shared" si="584"/>
        <v>320.5</v>
      </c>
      <c r="DH151" s="3">
        <f t="shared" si="551"/>
        <v>0</v>
      </c>
      <c r="DI151" s="3">
        <f t="shared" si="552"/>
        <v>0</v>
      </c>
      <c r="DJ151" s="3">
        <f t="shared" si="553"/>
        <v>0</v>
      </c>
      <c r="DK151" s="3">
        <f t="shared" si="554"/>
        <v>0</v>
      </c>
      <c r="DL151" s="3">
        <f t="shared" si="555"/>
        <v>0</v>
      </c>
      <c r="DM151" s="3">
        <f t="shared" si="556"/>
        <v>0</v>
      </c>
      <c r="DN151" s="64" t="str">
        <f t="shared" si="557"/>
        <v>UNKNOWN</v>
      </c>
      <c r="DO151" s="64" t="str">
        <f t="shared" si="558"/>
        <v>UNKNOWN</v>
      </c>
      <c r="DP151" s="3">
        <f t="shared" si="559"/>
        <v>0</v>
      </c>
      <c r="DQ151" s="3">
        <f t="shared" si="560"/>
        <v>0</v>
      </c>
      <c r="DR151" s="3">
        <f t="shared" ca="1" si="561"/>
        <v>0</v>
      </c>
      <c r="DS151" s="3">
        <f t="shared" si="562"/>
        <v>0</v>
      </c>
      <c r="DT151" s="3">
        <f t="shared" si="585"/>
        <v>0</v>
      </c>
      <c r="DU151" s="3">
        <f t="shared" si="586"/>
        <v>0</v>
      </c>
      <c r="DV151" s="3">
        <f t="shared" si="563"/>
        <v>44</v>
      </c>
      <c r="DW151" s="3">
        <f t="shared" si="564"/>
        <v>2</v>
      </c>
      <c r="DX151" s="3">
        <f t="shared" ca="1" si="565"/>
        <v>4.5814989301451757E-4</v>
      </c>
      <c r="DY151" s="3">
        <f t="shared" ca="1" si="566"/>
        <v>-7.6733782999916466E-4</v>
      </c>
      <c r="DZ151" s="3">
        <f t="shared" ca="1" si="567"/>
        <v>6.0780116690816832E-4</v>
      </c>
      <c r="EA151" s="3">
        <f t="shared" ca="1" si="568"/>
        <v>-6.1650816102757191E-4</v>
      </c>
      <c r="EB151" s="3">
        <f t="shared" ca="1" si="569"/>
        <v>6.7718602944894586E-4</v>
      </c>
      <c r="EC151" s="3">
        <f t="shared" ca="1" si="570"/>
        <v>-6.6541854622299531E-4</v>
      </c>
      <c r="EE151" s="59">
        <f t="shared" si="571"/>
        <v>0.69750000000000001</v>
      </c>
      <c r="EF151" s="59">
        <f t="shared" si="572"/>
        <v>1.2661</v>
      </c>
      <c r="EG151" s="59">
        <f t="shared" si="573"/>
        <v>0.26979999999999998</v>
      </c>
      <c r="EH151" s="59">
        <f t="shared" si="574"/>
        <v>0.26440000000000002</v>
      </c>
      <c r="EI151" s="59">
        <f t="shared" si="575"/>
        <v>0.2288</v>
      </c>
      <c r="EJ151" s="59">
        <f t="shared" si="576"/>
        <v>0.23549999999999999</v>
      </c>
      <c r="EL151" s="3" t="str">
        <f>RTD("tos.rtd",,EL$43,"."&amp;$B$134&amp;$AS$82&amp;"C"&amp;$A151)</f>
        <v>69.75%</v>
      </c>
      <c r="EM151" s="3" t="str">
        <f>RTD("tos.rtd",,EM$43,"."&amp;$B$134&amp;$AS$82&amp;"P"&amp;$A151)</f>
        <v>126.61%</v>
      </c>
      <c r="EN151" s="3" t="str">
        <f>RTD("tos.rtd",,EN$2,"."&amp;$C$134&amp;$AU$82&amp;"C"&amp;$A151)</f>
        <v>26.98%</v>
      </c>
      <c r="EO151" s="3" t="str">
        <f>RTD("tos.rtd",,EO$2,"."&amp;$C$134&amp;$AU$82&amp;"P"&amp;$A151)</f>
        <v>26.44%</v>
      </c>
      <c r="EP151" s="3" t="str">
        <f>RTD("tos.rtd",,EP$2,"."&amp;$D$134&amp;$AW$82&amp;"C"&amp;$A151)</f>
        <v>22.88%</v>
      </c>
      <c r="EQ151" s="3" t="str">
        <f>RTD("tos.rtd",,EQ$2,"."&amp;$D$134&amp;$AW$82&amp;"P"&amp;$A151)</f>
        <v>23.55%</v>
      </c>
      <c r="ES151" s="63" t="str">
        <f t="shared" si="577"/>
        <v>20100,46.00</v>
      </c>
      <c r="ET151" s="64" t="str">
        <f t="shared" ca="1" si="578"/>
        <v>20100,144.74</v>
      </c>
      <c r="EU151" s="68">
        <v>561.99</v>
      </c>
      <c r="EV151" s="68" t="s">
        <v>1223</v>
      </c>
      <c r="EW151" s="68">
        <v>483.4</v>
      </c>
      <c r="EX151" s="68" t="s">
        <v>1224</v>
      </c>
      <c r="EY151" s="68">
        <v>5633.25</v>
      </c>
      <c r="EZ151" s="68" t="s">
        <v>1225</v>
      </c>
      <c r="FA151" s="68">
        <v>19854.75</v>
      </c>
      <c r="FB151" s="68" t="s">
        <v>1226</v>
      </c>
      <c r="FC151" s="68" t="s">
        <v>1227</v>
      </c>
      <c r="FD151" s="68" t="s">
        <v>1228</v>
      </c>
      <c r="FE151" s="68" t="s">
        <v>1229</v>
      </c>
      <c r="FF151" s="68" t="s">
        <v>1230</v>
      </c>
    </row>
    <row r="152" spans="1:162" ht="11.1" customHeight="1" thickBot="1" x14ac:dyDescent="0.25">
      <c r="A152" s="2">
        <f t="shared" si="587"/>
        <v>20075</v>
      </c>
      <c r="B152" s="3">
        <f t="shared" si="602"/>
        <v>5</v>
      </c>
      <c r="C152" s="3">
        <f t="shared" si="603"/>
        <v>3</v>
      </c>
      <c r="D152" s="3">
        <f t="shared" si="604"/>
        <v>30</v>
      </c>
      <c r="E152" s="3">
        <f t="shared" si="605"/>
        <v>38</v>
      </c>
      <c r="F152" s="4">
        <f t="shared" si="606"/>
        <v>20176.493971030613</v>
      </c>
      <c r="G152" s="5">
        <f t="shared" si="607"/>
        <v>488.71376930660529</v>
      </c>
      <c r="AM152" s="1">
        <v>49</v>
      </c>
      <c r="AN152" s="1">
        <v>-1</v>
      </c>
      <c r="AO152" s="1">
        <v>20075</v>
      </c>
      <c r="AP152" s="1">
        <v>139</v>
      </c>
      <c r="AQ152" s="1">
        <v>-1</v>
      </c>
      <c r="AS152" s="54">
        <f>IF(RTD("tos.rtd",,AS$83,"."&amp;$B$134&amp;$AS$82&amp;"C"&amp;$A152)="N/A",0,RTD("tos.rtd",,AS$83,"."&amp;$B$134&amp;$AS$82&amp;"C"&amp;$A152))</f>
        <v>4</v>
      </c>
      <c r="AT152" s="3">
        <f>-IF(RTD("tos.rtd",,AT$83,"."&amp;$B$134&amp;$AS$82&amp;"P"&amp;$A152)="N/A",0,RTD("tos.rtd",,AT$83,"."&amp;$B$134&amp;$AS$82&amp;"P"&amp;$A152))</f>
        <v>-1</v>
      </c>
      <c r="AU152" s="54">
        <f>IF(RTD("tos.rtd",,AU$2,"."&amp;$C$134&amp;$AU$134&amp;"C"&amp;$A152)="N/A",0,RTD("tos.rtd",,AU$2,"."&amp;$C$134&amp;$AU$134&amp;"C"&amp;$A152))</f>
        <v>3</v>
      </c>
      <c r="AV152" s="3">
        <f>-IF(RTD("tos.rtd",,AV$2,"."&amp;$C$134&amp;$AU$134&amp;"P"&amp;$A152)="N/A",0,RTD("tos.rtd",,AV$2,"."&amp;$C$134&amp;$AU$134&amp;"P"&amp;$A152))</f>
        <v>0</v>
      </c>
      <c r="AW152" s="54">
        <f>IF(RTD("tos.rtd",,AW$2,"."&amp;$D$134&amp;$AW$134&amp;"C"&amp;$A152)="N/A",0,RTD("tos.rtd",,AW$2,"."&amp;$D$134&amp;$AW$134&amp;"C"&amp;$A152))</f>
        <v>29</v>
      </c>
      <c r="AX152" s="3">
        <f>-IF(RTD("tos.rtd",,AX$2,"."&amp;$D$134&amp;$AW$134&amp;"P"&amp;$A152)="N/A",0,RTD("tos.rtd",,AX$2,"."&amp;$D$134&amp;$AW$134&amp;"P"&amp;$A152))</f>
        <v>-1</v>
      </c>
      <c r="AY152" s="76">
        <f t="shared" si="608"/>
        <v>34</v>
      </c>
      <c r="AZ152" s="8">
        <f t="shared" si="542"/>
        <v>20075</v>
      </c>
      <c r="BA152" s="54">
        <f>IF(RTD("tos.rtd",,BA$43,"."&amp;$B$134&amp;$AS$82&amp;"C"&amp;$A152)="N/A",0,RTD("tos.rtd",,BA$43,"."&amp;$B$134&amp;$AS$82&amp;"C"&amp;$A152))</f>
        <v>139</v>
      </c>
      <c r="BB152" s="3">
        <f>-IF(RTD("tos.rtd",,BB$43,"."&amp;$B$134&amp;$AS$82&amp;"P"&amp;$A152)="N/A",0,RTD("tos.rtd",,BB$43,"."&amp;$B$134&amp;$AS$82&amp;"P"&amp;$A152))</f>
        <v>-1</v>
      </c>
      <c r="BC152" s="54">
        <f>IF(RTD("tos.rtd",,BC$2,"."&amp;$C$134&amp;$AU$82&amp;"C"&amp;$A152)="N/A",0,RTD("tos.rtd",,BC$2,"."&amp;$C$134&amp;$AU$82&amp;"C"&amp;$A152))</f>
        <v>12</v>
      </c>
      <c r="BD152" s="3">
        <f>-IF(RTD("tos.rtd",,BD$2,"."&amp;$C$134&amp;$AU$82&amp;"P"&amp;$A152)="N/A",0,RTD("tos.rtd",,BD$2,"."&amp;$C$134&amp;$AU$82&amp;"P"&amp;$A152))</f>
        <v>0</v>
      </c>
      <c r="BE152" s="54">
        <f>IF(RTD("tos.rtd",,BE$2,"."&amp;$D$134&amp;$AW$82&amp;"C"&amp;$A152)="N/A",0,RTD("tos.rtd",,BE$2,"."&amp;$D$134&amp;$AW$82&amp;"C"&amp;$A152))</f>
        <v>4</v>
      </c>
      <c r="BF152" s="3">
        <f>-IF(RTD("tos.rtd",,BF$2,"."&amp;$D$134&amp;$AW$82&amp;"P"&amp;$A152)="N/A",0,RTD("tos.rtd",,BF$2,"."&amp;$D$134&amp;$AW$82&amp;"P"&amp;$A152))</f>
        <v>0</v>
      </c>
      <c r="BG152" s="3">
        <f ca="1">+Hoja2!Y153</f>
        <v>14</v>
      </c>
      <c r="BH152" s="7">
        <f t="shared" ca="1" si="543"/>
        <v>168</v>
      </c>
      <c r="BI152" s="32" t="str">
        <f t="shared" ca="1" si="601"/>
        <v/>
      </c>
      <c r="BJ152" s="3">
        <f ca="1">IF($BP$1=1,DX152,IF(RTD("tos.rtd",,BJ$43,"."&amp;$B$134&amp;$AS$82&amp;"C"&amp;$A152)="N/A",0,RTD("tos.rtd",,BJ$43,"."&amp;$B$134&amp;$AS$82&amp;"C"&amp;$A152)))</f>
        <v>7.941964060349698E-4</v>
      </c>
      <c r="BK152" s="3">
        <f ca="1">IF($BP$1=1,DY152,-IF(RTD("tos.rtd",,BK$43,"."&amp;$B$134&amp;$AS$82&amp;"P"&amp;$A152)="N/A",0,RTD("tos.rtd",,BK$43,"."&amp;$B$134&amp;$AS$82&amp;"P"&amp;$A152)))</f>
        <v>-8.2738533220030278E-4</v>
      </c>
      <c r="BL152" s="3">
        <f ca="1">IF($BP$1=1,DZ152,IF(RTD("tos.rtd",,BL$2,"."&amp;$C$134&amp;$AU$82&amp;"C"&amp;$A152)="N/A",0,RTD("tos.rtd",,BL$2,"."&amp;$C$134&amp;$AU$82&amp;"C"&amp;$A152)))</f>
        <v>6.1920328640626386E-4</v>
      </c>
      <c r="BM152" s="3">
        <f ca="1">IF($BP$1=1,EA152,-IF(RTD("tos.rtd",,BM$2,"."&amp;$C$134&amp;$AU$82&amp;"P"&amp;$A152)="N/A",0,RTD("tos.rtd",,BM$2,"."&amp;$C$134&amp;$AU$82&amp;"P"&amp;$A152)))</f>
        <v>-6.2969941636666993E-4</v>
      </c>
      <c r="BN152" s="3">
        <f ca="1">IF($BP$1=1,EB152,IF(RTD("tos.rtd",,BN$2,"."&amp;$D$134&amp;$AW$82&amp;"C"&amp;$A152)="N/A",0,RTD("tos.rtd",,BN$2,"."&amp;$D$134&amp;$AW$82&amp;"C"&amp;$A152)))</f>
        <v>6.9605521369985979E-4</v>
      </c>
      <c r="BO152" s="3">
        <f ca="1">IF($BP$1=1,EC152,-IF(RTD("tos.rtd",,BO$2,"."&amp;$D$134&amp;$AW$82&amp;"P"&amp;$A152)="N/A",0,RTD("tos.rtd",,BO$2,"."&amp;$D$134&amp;$AW$82&amp;"P"&amp;$A152)))</f>
        <v>-6.8179233546821502E-4</v>
      </c>
      <c r="BQ152" s="3">
        <f t="shared" ca="1" si="609"/>
        <v>73696.929439215077</v>
      </c>
      <c r="BR152" s="3" t="str">
        <f t="shared" ca="1" si="544"/>
        <v/>
      </c>
      <c r="BS152" s="3">
        <f t="shared" ca="1" si="610"/>
        <v>58270.250152824286</v>
      </c>
      <c r="BT152" s="3" t="str">
        <f t="shared" ca="1" si="545"/>
        <v/>
      </c>
      <c r="BU152" s="3">
        <f t="shared" ca="1" si="611"/>
        <v>611803.28887224908</v>
      </c>
      <c r="BV152" s="3" t="str">
        <f t="shared" ca="1" si="545"/>
        <v/>
      </c>
      <c r="BX152" s="3">
        <f t="shared" ca="1" si="579"/>
        <v>25404.118564988479</v>
      </c>
      <c r="BY152" s="3" t="str">
        <f t="shared" ca="1" si="580"/>
        <v/>
      </c>
      <c r="BZ152" s="3">
        <f t="shared" ca="1" si="581"/>
        <v>1722.8329107696011</v>
      </c>
      <c r="CA152" s="3" t="str">
        <f t="shared" ca="1" si="580"/>
        <v/>
      </c>
      <c r="CB152" s="3">
        <f t="shared" ca="1" si="582"/>
        <v>645.55365268097694</v>
      </c>
      <c r="CC152" s="3" t="str">
        <f t="shared" ca="1" si="580"/>
        <v/>
      </c>
      <c r="CD152" s="3">
        <f>IF(RTD("tos.rtd",,CD$43,"."&amp;$B$134&amp;$AS$82&amp;"C"&amp;$A152)="N/A",0,RTD("tos.rtd",,CD$43,"."&amp;$B$134&amp;$AS$82&amp;"C"&amp;$A152))</f>
        <v>0.1</v>
      </c>
      <c r="CE152" s="3">
        <f>-IF(RTD("tos.rtd",,CE$43,"."&amp;$B$134&amp;$AS$82&amp;"P"&amp;$A152)="N/A",0,RTD("tos.rtd",,CE$43,"."&amp;$B$134&amp;$AS$82&amp;"P"&amp;$A152))</f>
        <v>0.94</v>
      </c>
      <c r="CF152" s="3">
        <f>IF(RTD("tos.rtd",,CF$2,"."&amp;$C$134&amp;$AU$82&amp;"C"&amp;$A152)="N/A",0,RTD("tos.rtd",,CF$2,"."&amp;$C$134&amp;$AU$82&amp;"C"&amp;$A152))</f>
        <v>0.28999999999999998</v>
      </c>
      <c r="CG152" s="3">
        <f>-IF(RTD("tos.rtd",,CG$2,"."&amp;$C$134&amp;$AU$82&amp;"P"&amp;$A152)="N/A",0,RTD("tos.rtd",,CG$2,"."&amp;$C$134&amp;$AU$82&amp;"P"&amp;$A152))</f>
        <v>0.71</v>
      </c>
      <c r="CH152" s="3">
        <f>IF(RTD("tos.rtd",,CH$2,"."&amp;$D$134&amp;$AW$82&amp;"C"&amp;$A152)="N/A",0,RTD("tos.rtd",,CH$2,"."&amp;$D$134&amp;$AW$82&amp;"C"&amp;$A152))</f>
        <v>0.37</v>
      </c>
      <c r="CI152" s="3">
        <f>-IF(RTD("tos.rtd",,CI$2,"."&amp;$D$134&amp;$AW$82&amp;"P"&amp;$A152)="N/A",0,RTD("tos.rtd",,CI$2,"."&amp;$D$134&amp;$AW$82&amp;"P"&amp;$A152))</f>
        <v>0.62</v>
      </c>
      <c r="CK152" s="3">
        <f t="shared" si="612"/>
        <v>-54</v>
      </c>
      <c r="CL152" s="3"/>
      <c r="CM152" s="3">
        <f t="shared" si="613"/>
        <v>86.999999999999986</v>
      </c>
      <c r="CN152" s="3"/>
      <c r="CO152" s="3">
        <f t="shared" si="614"/>
        <v>1011</v>
      </c>
      <c r="CP152" s="3">
        <f t="shared" si="536"/>
        <v>1044</v>
      </c>
      <c r="CQ152" s="3">
        <f t="shared" si="546"/>
        <v>138</v>
      </c>
      <c r="CR152" s="3"/>
      <c r="CS152" s="3">
        <f t="shared" si="547"/>
        <v>12</v>
      </c>
      <c r="CT152" s="3"/>
      <c r="CU152" s="3">
        <f t="shared" si="548"/>
        <v>4</v>
      </c>
      <c r="CV152" s="3"/>
      <c r="CW152" s="3">
        <f t="shared" ca="1" si="549"/>
        <v>743770.46846428839</v>
      </c>
      <c r="CY152" s="3">
        <f t="shared" ca="1" si="550"/>
        <v>27772.505128439057</v>
      </c>
      <c r="CZ152" s="70" t="str">
        <f t="shared" ca="1" si="583"/>
        <v/>
      </c>
      <c r="DA152" s="3">
        <f>IF(RTD("tos.rtd",,DA$43,"."&amp;$B$134&amp;$AS$82&amp;"C"&amp;$A152)="N/A",0,RTD("tos.rtd",,DA$43,"."&amp;$B$134&amp;$AS$82&amp;"C"&amp;$A152))</f>
        <v>0.05</v>
      </c>
      <c r="DB152" s="3">
        <f>IF(RTD("tos.rtd",,DB$43,"."&amp;$B$134&amp;$AS$82&amp;"P"&amp;$A152)="N/A",0,RTD("tos.rtd",,DB$43,"."&amp;$B$134&amp;$AS$82&amp;"P"&amp;$A152))</f>
        <v>217.6</v>
      </c>
      <c r="DC152" s="3">
        <f>IF(RTD("tos.rtd",,DC$43,"."&amp;$B$134&amp;$AS$82&amp;"C"&amp;$A152)="N/A",0,RTD("tos.rtd",,DC$43,"."&amp;$B$134&amp;$AS$82&amp;"C"&amp;$A152))</f>
        <v>19.8</v>
      </c>
      <c r="DD152" s="3">
        <f>IF(RTD("tos.rtd",,DD$43,"."&amp;$B$134&amp;$AS$82&amp;"P"&amp;$A152)="N/A",0,RTD("tos.rtd",,DD$43,"."&amp;$B$134&amp;$AS$82&amp;"P"&amp;$A152))</f>
        <v>312.7</v>
      </c>
      <c r="DE152" s="3">
        <f>IF(RTD("tos.rtd",,DE$43,"."&amp;$B$134&amp;$AS$82&amp;"C"&amp;$A152)="N/A",0,RTD("tos.rtd",,DE$43,"."&amp;$B$134&amp;$AS$82&amp;"C"&amp;$A152))</f>
        <v>0</v>
      </c>
      <c r="DF152" s="3">
        <f>IF(RTD("tos.rtd",,DF$43,"."&amp;$B$134&amp;$AS$82&amp;"P"&amp;$A152)="N/A",0,RTD("tos.rtd",,DF$43,"."&amp;$B$134&amp;$AS$82&amp;"P"&amp;$A152))</f>
        <v>264.8</v>
      </c>
      <c r="DG152" s="86">
        <f t="shared" si="584"/>
        <v>295.5</v>
      </c>
      <c r="DH152" s="3">
        <f t="shared" si="551"/>
        <v>0</v>
      </c>
      <c r="DI152" s="3">
        <f t="shared" si="552"/>
        <v>0</v>
      </c>
      <c r="DJ152" s="3">
        <f t="shared" si="553"/>
        <v>0</v>
      </c>
      <c r="DK152" s="3">
        <f t="shared" si="554"/>
        <v>0</v>
      </c>
      <c r="DL152" s="3">
        <f t="shared" si="555"/>
        <v>0</v>
      </c>
      <c r="DM152" s="3">
        <f t="shared" si="556"/>
        <v>0</v>
      </c>
      <c r="DN152" s="64" t="str">
        <f t="shared" si="557"/>
        <v>UNKNOWN</v>
      </c>
      <c r="DO152" s="64" t="str">
        <f t="shared" si="558"/>
        <v>UNKNOWN</v>
      </c>
      <c r="DP152" s="3">
        <f t="shared" si="559"/>
        <v>0</v>
      </c>
      <c r="DQ152" s="3">
        <f t="shared" si="560"/>
        <v>0</v>
      </c>
      <c r="DR152" s="3">
        <f t="shared" ca="1" si="561"/>
        <v>0</v>
      </c>
      <c r="DS152" s="3">
        <f t="shared" si="562"/>
        <v>0</v>
      </c>
      <c r="DT152" s="3">
        <f t="shared" si="585"/>
        <v>0</v>
      </c>
      <c r="DU152" s="3">
        <f t="shared" si="586"/>
        <v>0</v>
      </c>
      <c r="DV152" s="3">
        <f t="shared" si="563"/>
        <v>49</v>
      </c>
      <c r="DW152" s="3">
        <f t="shared" si="564"/>
        <v>-1</v>
      </c>
      <c r="DX152" s="3">
        <f t="shared" ca="1" si="565"/>
        <v>7.941964060349698E-4</v>
      </c>
      <c r="DY152" s="3">
        <f t="shared" ca="1" si="566"/>
        <v>-8.2738533220030278E-4</v>
      </c>
      <c r="DZ152" s="3">
        <f t="shared" ca="1" si="567"/>
        <v>6.1920328640626386E-4</v>
      </c>
      <c r="EA152" s="3">
        <f t="shared" ca="1" si="568"/>
        <v>-6.2969941636666993E-4</v>
      </c>
      <c r="EB152" s="3">
        <f t="shared" ca="1" si="569"/>
        <v>6.9605521369985979E-4</v>
      </c>
      <c r="EC152" s="3">
        <f t="shared" ca="1" si="570"/>
        <v>-6.8179233546821502E-4</v>
      </c>
      <c r="EE152" s="59">
        <f t="shared" si="571"/>
        <v>1.4479</v>
      </c>
      <c r="EF152" s="59">
        <f t="shared" si="572"/>
        <v>1.2353000000000001</v>
      </c>
      <c r="EG152" s="59">
        <f t="shared" si="573"/>
        <v>0.27089999999999997</v>
      </c>
      <c r="EH152" s="59">
        <f t="shared" si="574"/>
        <v>0.26490000000000002</v>
      </c>
      <c r="EI152" s="59">
        <f t="shared" si="575"/>
        <v>0.2298</v>
      </c>
      <c r="EJ152" s="59">
        <f t="shared" si="576"/>
        <v>0.23699999999999999</v>
      </c>
      <c r="EL152" s="3" t="str">
        <f>RTD("tos.rtd",,EL$43,"."&amp;$B$134&amp;$AS$82&amp;"C"&amp;$A152)</f>
        <v>144.79%</v>
      </c>
      <c r="EM152" s="3" t="str">
        <f>RTD("tos.rtd",,EM$43,"."&amp;$B$134&amp;$AS$82&amp;"P"&amp;$A152)</f>
        <v>123.53%</v>
      </c>
      <c r="EN152" s="3" t="str">
        <f>RTD("tos.rtd",,EN$2,"."&amp;$C$134&amp;$AU$82&amp;"C"&amp;$A152)</f>
        <v>27.09%</v>
      </c>
      <c r="EO152" s="3" t="str">
        <f>RTD("tos.rtd",,EO$2,"."&amp;$C$134&amp;$AU$82&amp;"P"&amp;$A152)</f>
        <v>26.49%</v>
      </c>
      <c r="EP152" s="3" t="str">
        <f>RTD("tos.rtd",,EP$2,"."&amp;$D$134&amp;$AW$82&amp;"C"&amp;$A152)</f>
        <v>22.98%</v>
      </c>
      <c r="EQ152" s="3" t="str">
        <f>RTD("tos.rtd",,EQ$2,"."&amp;$D$134&amp;$AW$82&amp;"P"&amp;$A152)</f>
        <v>23.70%</v>
      </c>
      <c r="ES152" s="63" t="str">
        <f t="shared" si="577"/>
        <v>20075,48.00</v>
      </c>
      <c r="ET152" s="64" t="str">
        <f t="shared" ca="1" si="578"/>
        <v>20075,27.77</v>
      </c>
      <c r="EU152" s="68">
        <v>561.99</v>
      </c>
      <c r="EV152" s="68" t="s">
        <v>1231</v>
      </c>
      <c r="EW152" s="68">
        <v>483.4</v>
      </c>
      <c r="EX152" s="68" t="s">
        <v>1232</v>
      </c>
      <c r="EY152" s="68">
        <v>5633.5</v>
      </c>
      <c r="EZ152" s="68" t="s">
        <v>1233</v>
      </c>
      <c r="FA152" s="68">
        <v>19854.75</v>
      </c>
      <c r="FB152" s="68" t="s">
        <v>1234</v>
      </c>
      <c r="FC152" s="68" t="s">
        <v>1235</v>
      </c>
      <c r="FD152" s="68" t="s">
        <v>1236</v>
      </c>
      <c r="FE152" s="68" t="s">
        <v>1237</v>
      </c>
      <c r="FF152" s="68" t="s">
        <v>1238</v>
      </c>
    </row>
    <row r="153" spans="1:162" ht="11.1" customHeight="1" thickBot="1" x14ac:dyDescent="0.25">
      <c r="A153" s="2">
        <f t="shared" si="587"/>
        <v>20050</v>
      </c>
      <c r="B153" s="3">
        <f t="shared" si="602"/>
        <v>107</v>
      </c>
      <c r="C153" s="3">
        <f t="shared" si="603"/>
        <v>29</v>
      </c>
      <c r="D153" s="3">
        <f t="shared" si="604"/>
        <v>41</v>
      </c>
      <c r="E153" s="3">
        <f t="shared" si="605"/>
        <v>177</v>
      </c>
      <c r="F153" s="4">
        <f t="shared" si="606"/>
        <v>20151.367577542405</v>
      </c>
      <c r="G153" s="5">
        <f t="shared" si="607"/>
        <v>488.10515938218862</v>
      </c>
      <c r="AM153" s="1">
        <v>3</v>
      </c>
      <c r="AN153" s="1">
        <v>-4</v>
      </c>
      <c r="AO153" s="1">
        <v>20050</v>
      </c>
      <c r="AP153" s="1">
        <v>303</v>
      </c>
      <c r="AQ153" s="1">
        <v>-8</v>
      </c>
      <c r="AS153" s="54">
        <f>IF(RTD("tos.rtd",,AS$83,"."&amp;$B$134&amp;$AS$82&amp;"C"&amp;$A153)="N/A",0,RTD("tos.rtd",,AS$83,"."&amp;$B$134&amp;$AS$82&amp;"C"&amp;$A153))</f>
        <v>19</v>
      </c>
      <c r="AT153" s="3">
        <f>-IF(RTD("tos.rtd",,AT$83,"."&amp;$B$134&amp;$AS$82&amp;"P"&amp;$A153)="N/A",0,RTD("tos.rtd",,AT$83,"."&amp;$B$134&amp;$AS$82&amp;"P"&amp;$A153))</f>
        <v>-88</v>
      </c>
      <c r="AU153" s="54">
        <f>IF(RTD("tos.rtd",,AU$2,"."&amp;$C$134&amp;$AU$134&amp;"C"&amp;$A153)="N/A",0,RTD("tos.rtd",,AU$2,"."&amp;$C$134&amp;$AU$134&amp;"C"&amp;$A153))</f>
        <v>26</v>
      </c>
      <c r="AV153" s="3">
        <f>-IF(RTD("tos.rtd",,AV$2,"."&amp;$C$134&amp;$AU$134&amp;"P"&amp;$A153)="N/A",0,RTD("tos.rtd",,AV$2,"."&amp;$C$134&amp;$AU$134&amp;"P"&amp;$A153))</f>
        <v>-3</v>
      </c>
      <c r="AW153" s="54">
        <f>IF(RTD("tos.rtd",,AW$2,"."&amp;$D$134&amp;$AW$134&amp;"C"&amp;$A153)="N/A",0,RTD("tos.rtd",,AW$2,"."&amp;$D$134&amp;$AW$134&amp;"C"&amp;$A153))</f>
        <v>29</v>
      </c>
      <c r="AX153" s="3">
        <f>-IF(RTD("tos.rtd",,AX$2,"."&amp;$D$134&amp;$AW$134&amp;"P"&amp;$A153)="N/A",0,RTD("tos.rtd",,AX$2,"."&amp;$D$134&amp;$AW$134&amp;"P"&amp;$A153))</f>
        <v>-12</v>
      </c>
      <c r="AY153" s="76">
        <f t="shared" si="608"/>
        <v>-29</v>
      </c>
      <c r="AZ153" s="8">
        <f t="shared" si="542"/>
        <v>20050</v>
      </c>
      <c r="BA153" s="54">
        <f>IF(RTD("tos.rtd",,BA$43,"."&amp;$B$134&amp;$AS$82&amp;"C"&amp;$A153)="N/A",0,RTD("tos.rtd",,BA$43,"."&amp;$B$134&amp;$AS$82&amp;"C"&amp;$A153))</f>
        <v>303</v>
      </c>
      <c r="BB153" s="3">
        <f>-IF(RTD("tos.rtd",,BB$43,"."&amp;$B$134&amp;$AS$82&amp;"P"&amp;$A153)="N/A",0,RTD("tos.rtd",,BB$43,"."&amp;$B$134&amp;$AS$82&amp;"P"&amp;$A153))</f>
        <v>-8</v>
      </c>
      <c r="BC153" s="54">
        <f>IF(RTD("tos.rtd",,BC$2,"."&amp;$C$134&amp;$AU$82&amp;"C"&amp;$A153)="N/A",0,RTD("tos.rtd",,BC$2,"."&amp;$C$134&amp;$AU$82&amp;"C"&amp;$A153))</f>
        <v>3</v>
      </c>
      <c r="BD153" s="3">
        <f>-IF(RTD("tos.rtd",,BD$2,"."&amp;$C$134&amp;$AU$82&amp;"P"&amp;$A153)="N/A",0,RTD("tos.rtd",,BD$2,"."&amp;$C$134&amp;$AU$82&amp;"P"&amp;$A153))</f>
        <v>-5</v>
      </c>
      <c r="BE153" s="54">
        <f>IF(RTD("tos.rtd",,BE$2,"."&amp;$D$134&amp;$AW$82&amp;"C"&amp;$A153)="N/A",0,RTD("tos.rtd",,BE$2,"."&amp;$D$134&amp;$AW$82&amp;"C"&amp;$A153))</f>
        <v>0</v>
      </c>
      <c r="BF153" s="3">
        <f>-IF(RTD("tos.rtd",,BF$2,"."&amp;$D$134&amp;$AW$82&amp;"P"&amp;$A153)="N/A",0,RTD("tos.rtd",,BF$2,"."&amp;$D$134&amp;$AW$82&amp;"P"&amp;$A153))</f>
        <v>0</v>
      </c>
      <c r="BG153" s="3">
        <f ca="1">+Hoja2!Y154</f>
        <v>38</v>
      </c>
      <c r="BH153" s="7">
        <f t="shared" ca="1" si="543"/>
        <v>331</v>
      </c>
      <c r="BI153" s="32" t="str">
        <f t="shared" ca="1" si="601"/>
        <v/>
      </c>
      <c r="BJ153" s="3">
        <f ca="1">IF($BP$1=1,DX153,IF(RTD("tos.rtd",,BJ$43,"."&amp;$B$134&amp;$AS$82&amp;"C"&amp;$A153)="N/A",0,RTD("tos.rtd",,BJ$43,"."&amp;$B$134&amp;$AS$82&amp;"C"&amp;$A153)))</f>
        <v>8.6338392894984631E-4</v>
      </c>
      <c r="BK153" s="3">
        <f ca="1">IF($BP$1=1,DY153,-IF(RTD("tos.rtd",,BK$43,"."&amp;$B$134&amp;$AS$82&amp;"P"&amp;$A153)="N/A",0,RTD("tos.rtd",,BK$43,"."&amp;$B$134&amp;$AS$82&amp;"P"&amp;$A153)))</f>
        <v>-8.9556368004278873E-4</v>
      </c>
      <c r="BL153" s="3">
        <f ca="1">IF($BP$1=1,DZ153,IF(RTD("tos.rtd",,BL$2,"."&amp;$C$134&amp;$AU$82&amp;"C"&amp;$A153)="N/A",0,RTD("tos.rtd",,BL$2,"."&amp;$C$134&amp;$AU$82&amp;"C"&amp;$A153)))</f>
        <v>6.2983162739176362E-4</v>
      </c>
      <c r="BM153" s="3">
        <f ca="1">IF($BP$1=1,EA153,-IF(RTD("tos.rtd",,BM$2,"."&amp;$C$134&amp;$AU$82&amp;"P"&amp;$A153)="N/A",0,RTD("tos.rtd",,BM$2,"."&amp;$C$134&amp;$AU$82&amp;"P"&amp;$A153)))</f>
        <v>-6.3975590421008538E-4</v>
      </c>
      <c r="BN153" s="3">
        <f ca="1">IF($BP$1=1,EB153,IF(RTD("tos.rtd",,BN$2,"."&amp;$D$134&amp;$AW$82&amp;"C"&amp;$A153)="N/A",0,RTD("tos.rtd",,BN$2,"."&amp;$D$134&amp;$AW$82&amp;"C"&amp;$A153)))</f>
        <v>7.1328287971671991E-4</v>
      </c>
      <c r="BO153" s="3">
        <f ca="1">IF($BP$1=1,EC153,-IF(RTD("tos.rtd",,BO$2,"."&amp;$D$134&amp;$AW$82&amp;"P"&amp;$A153)="N/A",0,RTD("tos.rtd",,BO$2,"."&amp;$D$134&amp;$AW$82&amp;"P"&amp;$A153)))</f>
        <v>-6.9815379464094156E-4</v>
      </c>
      <c r="BQ153" s="3">
        <f t="shared" ca="1" si="609"/>
        <v>-1957554.7360152202</v>
      </c>
      <c r="BR153" s="3" t="str">
        <f t="shared" ca="1" si="544"/>
        <v>Cruce -</v>
      </c>
      <c r="BS153" s="3">
        <f t="shared" ca="1" si="610"/>
        <v>453472.72175239929</v>
      </c>
      <c r="BT153" s="3" t="str">
        <f t="shared" ca="1" si="545"/>
        <v/>
      </c>
      <c r="BU153" s="3">
        <f t="shared" ca="1" si="611"/>
        <v>386062.1348601827</v>
      </c>
      <c r="BV153" s="3" t="str">
        <f t="shared" ca="1" si="545"/>
        <v/>
      </c>
      <c r="BX153" s="3">
        <f t="shared" ca="1" si="579"/>
        <v>58995.03307177066</v>
      </c>
      <c r="BY153" s="3" t="str">
        <f t="shared" ca="1" si="580"/>
        <v/>
      </c>
      <c r="BZ153" s="3">
        <f t="shared" ca="1" si="581"/>
        <v>-303.57271391310758</v>
      </c>
      <c r="CA153" s="3" t="str">
        <f t="shared" ca="1" si="580"/>
        <v>Cruce -</v>
      </c>
      <c r="CB153" s="3">
        <f t="shared" ca="1" si="582"/>
        <v>0</v>
      </c>
      <c r="CC153" s="3" t="str">
        <f t="shared" ca="1" si="580"/>
        <v/>
      </c>
      <c r="CD153" s="3">
        <f>IF(RTD("tos.rtd",,CD$43,"."&amp;$B$134&amp;$AS$82&amp;"C"&amp;$A153)="N/A",0,RTD("tos.rtd",,CD$43,"."&amp;$B$134&amp;$AS$82&amp;"C"&amp;$A153))</f>
        <v>0.1</v>
      </c>
      <c r="CE153" s="3">
        <f>-IF(RTD("tos.rtd",,CE$43,"."&amp;$B$134&amp;$AS$82&amp;"P"&amp;$A153)="N/A",0,RTD("tos.rtd",,CE$43,"."&amp;$B$134&amp;$AS$82&amp;"P"&amp;$A153))</f>
        <v>0.93</v>
      </c>
      <c r="CF153" s="3">
        <f>IF(RTD("tos.rtd",,CF$2,"."&amp;$C$134&amp;$AU$82&amp;"C"&amp;$A153)="N/A",0,RTD("tos.rtd",,CF$2,"."&amp;$C$134&amp;$AU$82&amp;"C"&amp;$A153))</f>
        <v>0.31</v>
      </c>
      <c r="CG153" s="3">
        <f>-IF(RTD("tos.rtd",,CG$2,"."&amp;$C$134&amp;$AU$82&amp;"P"&amp;$A153)="N/A",0,RTD("tos.rtd",,CG$2,"."&amp;$C$134&amp;$AU$82&amp;"P"&amp;$A153))</f>
        <v>0.69</v>
      </c>
      <c r="CH153" s="3">
        <f>IF(RTD("tos.rtd",,CH$2,"."&amp;$D$134&amp;$AW$82&amp;"C"&amp;$A153)="N/A",0,RTD("tos.rtd",,CH$2,"."&amp;$D$134&amp;$AW$82&amp;"C"&amp;$A153))</f>
        <v>0.38</v>
      </c>
      <c r="CI153" s="3">
        <f>-IF(RTD("tos.rtd",,CI$2,"."&amp;$D$134&amp;$AW$82&amp;"P"&amp;$A153)="N/A",0,RTD("tos.rtd",,CI$2,"."&amp;$D$134&amp;$AW$82&amp;"P"&amp;$A153))</f>
        <v>0.61</v>
      </c>
      <c r="CK153" s="3">
        <f t="shared" si="612"/>
        <v>-7994</v>
      </c>
      <c r="CL153" s="3"/>
      <c r="CM153" s="3">
        <f t="shared" si="613"/>
        <v>599</v>
      </c>
      <c r="CN153" s="3"/>
      <c r="CO153" s="3">
        <f t="shared" si="614"/>
        <v>370</v>
      </c>
      <c r="CP153" s="3">
        <f t="shared" si="536"/>
        <v>-7025</v>
      </c>
      <c r="CQ153" s="3">
        <f t="shared" si="546"/>
        <v>295</v>
      </c>
      <c r="CR153" s="3"/>
      <c r="CS153" s="3">
        <f t="shared" si="547"/>
        <v>-2</v>
      </c>
      <c r="CT153" s="3"/>
      <c r="CU153" s="3">
        <f t="shared" si="548"/>
        <v>0</v>
      </c>
      <c r="CV153" s="3"/>
      <c r="CW153" s="3">
        <f t="shared" ca="1" si="549"/>
        <v>-1118019.8794026382</v>
      </c>
      <c r="CY153" s="3">
        <f t="shared" ca="1" si="550"/>
        <v>58691.460357857555</v>
      </c>
      <c r="CZ153" s="70" t="str">
        <f t="shared" ca="1" si="583"/>
        <v/>
      </c>
      <c r="DA153" s="3">
        <f>IF(RTD("tos.rtd",,DA$43,"."&amp;$B$134&amp;$AS$82&amp;"C"&amp;$A153)="N/A",0,RTD("tos.rtd",,DA$43,"."&amp;$B$134&amp;$AS$82&amp;"C"&amp;$A153))</f>
        <v>0.15</v>
      </c>
      <c r="DB153" s="3">
        <f>IF(RTD("tos.rtd",,DB$43,"."&amp;$B$134&amp;$AS$82&amp;"P"&amp;$A153)="N/A",0,RTD("tos.rtd",,DB$43,"."&amp;$B$134&amp;$AS$82&amp;"P"&amp;$A153))</f>
        <v>195.5</v>
      </c>
      <c r="DC153" s="3">
        <f>IF(RTD("tos.rtd",,DC$43,"."&amp;$B$134&amp;$AS$82&amp;"C"&amp;$A153)="N/A",0,RTD("tos.rtd",,DC$43,"."&amp;$B$134&amp;$AS$82&amp;"C"&amp;$A153))</f>
        <v>19</v>
      </c>
      <c r="DD153" s="3">
        <f>IF(RTD("tos.rtd",,DD$43,"."&amp;$B$134&amp;$AS$82&amp;"P"&amp;$A153)="N/A",0,RTD("tos.rtd",,DD$43,"."&amp;$B$134&amp;$AS$82&amp;"P"&amp;$A153))</f>
        <v>289.2</v>
      </c>
      <c r="DE153" s="3">
        <f>IF(RTD("tos.rtd",,DE$43,"."&amp;$B$134&amp;$AS$82&amp;"C"&amp;$A153)="N/A",0,RTD("tos.rtd",,DE$43,"."&amp;$B$134&amp;$AS$82&amp;"C"&amp;$A153))</f>
        <v>0</v>
      </c>
      <c r="DF153" s="3">
        <f>IF(RTD("tos.rtd",,DF$43,"."&amp;$B$134&amp;$AS$82&amp;"P"&amp;$A153)="N/A",0,RTD("tos.rtd",,DF$43,"."&amp;$B$134&amp;$AS$82&amp;"P"&amp;$A153))</f>
        <v>239.7</v>
      </c>
      <c r="DG153" s="86">
        <f t="shared" si="584"/>
        <v>270.5</v>
      </c>
      <c r="DH153" s="3">
        <f t="shared" si="551"/>
        <v>0</v>
      </c>
      <c r="DI153" s="3">
        <f t="shared" si="552"/>
        <v>0</v>
      </c>
      <c r="DJ153" s="3">
        <f t="shared" si="553"/>
        <v>0</v>
      </c>
      <c r="DK153" s="3">
        <f t="shared" si="554"/>
        <v>0</v>
      </c>
      <c r="DL153" s="3">
        <f t="shared" si="555"/>
        <v>0</v>
      </c>
      <c r="DM153" s="3">
        <f t="shared" si="556"/>
        <v>0</v>
      </c>
      <c r="DN153" s="64" t="str">
        <f t="shared" si="557"/>
        <v>UNKNOWN</v>
      </c>
      <c r="DO153" s="64" t="str">
        <f t="shared" si="558"/>
        <v>UNKNOWN</v>
      </c>
      <c r="DP153" s="3">
        <f t="shared" si="559"/>
        <v>0</v>
      </c>
      <c r="DQ153" s="3">
        <f t="shared" si="560"/>
        <v>0</v>
      </c>
      <c r="DR153" s="3">
        <f t="shared" ca="1" si="561"/>
        <v>0</v>
      </c>
      <c r="DS153" s="3">
        <f t="shared" si="562"/>
        <v>0</v>
      </c>
      <c r="DT153" s="3">
        <f t="shared" si="585"/>
        <v>0</v>
      </c>
      <c r="DU153" s="3">
        <f t="shared" si="586"/>
        <v>0</v>
      </c>
      <c r="DV153" s="3">
        <f t="shared" si="563"/>
        <v>3</v>
      </c>
      <c r="DW153" s="3">
        <f t="shared" si="564"/>
        <v>-4</v>
      </c>
      <c r="DX153" s="3">
        <f t="shared" ca="1" si="565"/>
        <v>8.6338392894984631E-4</v>
      </c>
      <c r="DY153" s="3">
        <f t="shared" ca="1" si="566"/>
        <v>-8.9556368004278873E-4</v>
      </c>
      <c r="DZ153" s="3">
        <f t="shared" ca="1" si="567"/>
        <v>6.2983162739176362E-4</v>
      </c>
      <c r="EA153" s="3">
        <f t="shared" ca="1" si="568"/>
        <v>-6.3975590421008538E-4</v>
      </c>
      <c r="EB153" s="3">
        <f t="shared" ca="1" si="569"/>
        <v>7.1328287971671991E-4</v>
      </c>
      <c r="EC153" s="3">
        <f t="shared" ca="1" si="570"/>
        <v>-6.9815379464094156E-4</v>
      </c>
      <c r="EE153" s="59">
        <f t="shared" si="571"/>
        <v>1.3391999999999999</v>
      </c>
      <c r="EF153" s="59">
        <f t="shared" si="572"/>
        <v>1.1852</v>
      </c>
      <c r="EG153" s="59">
        <f t="shared" si="573"/>
        <v>0.27179999999999999</v>
      </c>
      <c r="EH153" s="59">
        <f t="shared" si="574"/>
        <v>0.26650000000000001</v>
      </c>
      <c r="EI153" s="59">
        <f t="shared" si="575"/>
        <v>0.23080000000000001</v>
      </c>
      <c r="EJ153" s="59">
        <f t="shared" si="576"/>
        <v>0.23769999999999999</v>
      </c>
      <c r="EL153" s="3" t="str">
        <f>RTD("tos.rtd",,EL$43,"."&amp;$B$134&amp;$AS$82&amp;"C"&amp;$A153)</f>
        <v>133.92%</v>
      </c>
      <c r="EM153" s="3" t="str">
        <f>RTD("tos.rtd",,EM$43,"."&amp;$B$134&amp;$AS$82&amp;"P"&amp;$A153)</f>
        <v>118.52%</v>
      </c>
      <c r="EN153" s="3" t="str">
        <f>RTD("tos.rtd",,EN$2,"."&amp;$C$134&amp;$AU$82&amp;"C"&amp;$A153)</f>
        <v>27.18%</v>
      </c>
      <c r="EO153" s="3" t="str">
        <f>RTD("tos.rtd",,EO$2,"."&amp;$C$134&amp;$AU$82&amp;"P"&amp;$A153)</f>
        <v>26.65%</v>
      </c>
      <c r="EP153" s="3" t="str">
        <f>RTD("tos.rtd",,EP$2,"."&amp;$D$134&amp;$AW$82&amp;"C"&amp;$A153)</f>
        <v>23.08%</v>
      </c>
      <c r="EQ153" s="3" t="str">
        <f>RTD("tos.rtd",,EQ$2,"."&amp;$D$134&amp;$AW$82&amp;"P"&amp;$A153)</f>
        <v>23.77%</v>
      </c>
      <c r="ES153" s="63" t="str">
        <f t="shared" si="577"/>
        <v>20050,-01.00</v>
      </c>
      <c r="ET153" s="64" t="str">
        <f t="shared" ca="1" si="578"/>
        <v>20050,58.69</v>
      </c>
      <c r="EU153" s="68">
        <v>561.99</v>
      </c>
      <c r="EV153" s="68" t="s">
        <v>1239</v>
      </c>
      <c r="EW153" s="68">
        <v>483.4</v>
      </c>
      <c r="EX153" s="68" t="s">
        <v>1240</v>
      </c>
      <c r="EY153" s="68">
        <v>5633.5</v>
      </c>
      <c r="EZ153" s="68" t="s">
        <v>1241</v>
      </c>
      <c r="FA153" s="68">
        <v>19855</v>
      </c>
      <c r="FB153" s="68" t="s">
        <v>1242</v>
      </c>
      <c r="FC153" s="68" t="s">
        <v>1243</v>
      </c>
      <c r="FD153" s="68" t="s">
        <v>1244</v>
      </c>
      <c r="FE153" s="68" t="s">
        <v>1245</v>
      </c>
      <c r="FF153" s="68" t="s">
        <v>1246</v>
      </c>
    </row>
    <row r="154" spans="1:162" ht="11.1" customHeight="1" thickBot="1" x14ac:dyDescent="0.25">
      <c r="A154" s="2">
        <f t="shared" si="587"/>
        <v>20025</v>
      </c>
      <c r="B154" s="3">
        <f t="shared" si="602"/>
        <v>30</v>
      </c>
      <c r="C154" s="3">
        <f t="shared" si="603"/>
        <v>13</v>
      </c>
      <c r="D154" s="3">
        <f t="shared" si="604"/>
        <v>65</v>
      </c>
      <c r="E154" s="3">
        <f t="shared" si="605"/>
        <v>108</v>
      </c>
      <c r="F154" s="4">
        <f t="shared" ref="F154:F189" si="615">+$F$136/$A$136*A154</f>
        <v>20126.241184054197</v>
      </c>
      <c r="G154" s="5">
        <f t="shared" si="607"/>
        <v>487.49654945777195</v>
      </c>
      <c r="AM154" s="1">
        <v>-23</v>
      </c>
      <c r="AN154" s="1">
        <v>-3</v>
      </c>
      <c r="AO154" s="1">
        <v>20025</v>
      </c>
      <c r="AP154" s="1">
        <v>190</v>
      </c>
      <c r="AQ154" s="1">
        <v>-33</v>
      </c>
      <c r="AS154" s="54">
        <f>IF(RTD("tos.rtd",,AS$83,"."&amp;$B$134&amp;$AS$82&amp;"C"&amp;$A154)="N/A",0,RTD("tos.rtd",,AS$83,"."&amp;$B$134&amp;$AS$82&amp;"C"&amp;$A154))</f>
        <v>17</v>
      </c>
      <c r="AT154" s="3">
        <f>-IF(RTD("tos.rtd",,AT$83,"."&amp;$B$134&amp;$AS$82&amp;"P"&amp;$A154)="N/A",0,RTD("tos.rtd",,AT$83,"."&amp;$B$134&amp;$AS$82&amp;"P"&amp;$A154))</f>
        <v>-13</v>
      </c>
      <c r="AU154" s="54">
        <f>IF(RTD("tos.rtd",,AU$2,"."&amp;$C$134&amp;$AU$134&amp;"C"&amp;$A154)="N/A",0,RTD("tos.rtd",,AU$2,"."&amp;$C$134&amp;$AU$134&amp;"C"&amp;$A154))</f>
        <v>12</v>
      </c>
      <c r="AV154" s="3">
        <f>-IF(RTD("tos.rtd",,AV$2,"."&amp;$C$134&amp;$AU$134&amp;"P"&amp;$A154)="N/A",0,RTD("tos.rtd",,AV$2,"."&amp;$C$134&amp;$AU$134&amp;"P"&amp;$A154))</f>
        <v>-1</v>
      </c>
      <c r="AW154" s="54">
        <f>IF(RTD("tos.rtd",,AW$2,"."&amp;$D$134&amp;$AW$134&amp;"C"&amp;$A154)="N/A",0,RTD("tos.rtd",,AW$2,"."&amp;$D$134&amp;$AW$134&amp;"C"&amp;$A154))</f>
        <v>39</v>
      </c>
      <c r="AX154" s="3">
        <f>-IF(RTD("tos.rtd",,AX$2,"."&amp;$D$134&amp;$AW$134&amp;"P"&amp;$A154)="N/A",0,RTD("tos.rtd",,AX$2,"."&amp;$D$134&amp;$AW$134&amp;"P"&amp;$A154))</f>
        <v>-26</v>
      </c>
      <c r="AY154" s="76">
        <f t="shared" ref="AY154:AY189" si="616">SUM(AS154:AX154)</f>
        <v>28</v>
      </c>
      <c r="AZ154" s="8">
        <f t="shared" si="542"/>
        <v>20025</v>
      </c>
      <c r="BA154" s="54">
        <f>IF(RTD("tos.rtd",,BA$43,"."&amp;$B$134&amp;$AS$82&amp;"C"&amp;$A154)="N/A",0,RTD("tos.rtd",,BA$43,"."&amp;$B$134&amp;$AS$82&amp;"C"&amp;$A154))</f>
        <v>190</v>
      </c>
      <c r="BB154" s="3">
        <f>-IF(RTD("tos.rtd",,BB$43,"."&amp;$B$134&amp;$AS$82&amp;"P"&amp;$A154)="N/A",0,RTD("tos.rtd",,BB$43,"."&amp;$B$134&amp;$AS$82&amp;"P"&amp;$A154))</f>
        <v>-33</v>
      </c>
      <c r="BC154" s="54">
        <f>IF(RTD("tos.rtd",,BC$2,"."&amp;$C$134&amp;$AU$82&amp;"C"&amp;$A154)="N/A",0,RTD("tos.rtd",,BC$2,"."&amp;$C$134&amp;$AU$82&amp;"C"&amp;$A154))</f>
        <v>2</v>
      </c>
      <c r="BD154" s="3">
        <f>-IF(RTD("tos.rtd",,BD$2,"."&amp;$C$134&amp;$AU$82&amp;"P"&amp;$A154)="N/A",0,RTD("tos.rtd",,BD$2,"."&amp;$C$134&amp;$AU$82&amp;"P"&amp;$A154))</f>
        <v>0</v>
      </c>
      <c r="BE154" s="54">
        <f>IF(RTD("tos.rtd",,BE$2,"."&amp;$D$134&amp;$AW$82&amp;"C"&amp;$A154)="N/A",0,RTD("tos.rtd",,BE$2,"."&amp;$D$134&amp;$AW$82&amp;"C"&amp;$A154))</f>
        <v>8</v>
      </c>
      <c r="BF154" s="3">
        <f>-IF(RTD("tos.rtd",,BF$2,"."&amp;$D$134&amp;$AW$82&amp;"P"&amp;$A154)="N/A",0,RTD("tos.rtd",,BF$2,"."&amp;$D$134&amp;$AW$82&amp;"P"&amp;$A154))</f>
        <v>-1</v>
      </c>
      <c r="BG154" s="3">
        <f ca="1">+Hoja2!Y155</f>
        <v>37</v>
      </c>
      <c r="BH154" s="7">
        <f t="shared" ca="1" si="543"/>
        <v>203</v>
      </c>
      <c r="BI154" s="32" t="str">
        <f t="shared" ca="1" si="601"/>
        <v/>
      </c>
      <c r="BJ154" s="3">
        <f ca="1">IF($BP$1=1,DX154,IF(RTD("tos.rtd",,BJ$43,"."&amp;$B$134&amp;$AS$82&amp;"C"&amp;$A154)="N/A",0,RTD("tos.rtd",,BJ$43,"."&amp;$B$134&amp;$AS$82&amp;"C"&amp;$A154)))</f>
        <v>9.3701156022723967E-4</v>
      </c>
      <c r="BK154" s="3">
        <f ca="1">IF($BP$1=1,DY154,-IF(RTD("tos.rtd",,BK$43,"."&amp;$B$134&amp;$AS$82&amp;"P"&amp;$A154)="N/A",0,RTD("tos.rtd",,BK$43,"."&amp;$B$134&amp;$AS$82&amp;"P"&amp;$A154)))</f>
        <v>-9.8772275340472588E-4</v>
      </c>
      <c r="BL154" s="3">
        <f ca="1">IF($BP$1=1,DZ154,IF(RTD("tos.rtd",,BL$2,"."&amp;$C$134&amp;$AU$82&amp;"C"&amp;$A154)="N/A",0,RTD("tos.rtd",,BL$2,"."&amp;$C$134&amp;$AU$82&amp;"C"&amp;$A154)))</f>
        <v>6.3893264597400144E-4</v>
      </c>
      <c r="BM154" s="3">
        <f ca="1">IF($BP$1=1,EA154,-IF(RTD("tos.rtd",,BM$2,"."&amp;$C$134&amp;$AU$82&amp;"P"&amp;$A154)="N/A",0,RTD("tos.rtd",,BM$2,"."&amp;$C$134&amp;$AU$82&amp;"P"&amp;$A154)))</f>
        <v>-6.4744534740566898E-4</v>
      </c>
      <c r="BN154" s="3">
        <f ca="1">IF($BP$1=1,EB154,IF(RTD("tos.rtd",,BN$2,"."&amp;$D$134&amp;$AW$82&amp;"C"&amp;$A154)="N/A",0,RTD("tos.rtd",,BN$2,"."&amp;$D$134&amp;$AW$82&amp;"C"&amp;$A154)))</f>
        <v>7.2852780827006337E-4</v>
      </c>
      <c r="BO154" s="3">
        <f ca="1">IF($BP$1=1,EC154,-IF(RTD("tos.rtd",,BO$2,"."&amp;$D$134&amp;$AW$82&amp;"P"&amp;$A154)="N/A",0,RTD("tos.rtd",,BO$2,"."&amp;$D$134&amp;$AW$82&amp;"P"&amp;$A154)))</f>
        <v>-7.1020059496266087E-4</v>
      </c>
      <c r="BQ154" s="3">
        <f t="shared" ref="BQ154:BQ189" ca="1" si="617">+$A$84*$A$84*AS154*BJ154-$A$84*$A$84*AT154*BK154</f>
        <v>96890.738543886459</v>
      </c>
      <c r="BR154" s="3" t="str">
        <f t="shared" ca="1" si="544"/>
        <v>Cruce +</v>
      </c>
      <c r="BS154" s="3">
        <f t="shared" ref="BS154:BS189" ca="1" si="618">+$A$84*$A$84*AU154*BL154-$A$84*$A$84*AV154*BM154</f>
        <v>220198.21705669776</v>
      </c>
      <c r="BT154" s="3" t="str">
        <f t="shared" ca="1" si="545"/>
        <v/>
      </c>
      <c r="BU154" s="3">
        <f t="shared" ref="BU154:BU189" ca="1" si="619">+$A$84*$A$84*AW154*BN154-$A$84*$A$84*AX154*BO154</f>
        <v>312033.0570133077</v>
      </c>
      <c r="BV154" s="3" t="str">
        <f t="shared" ca="1" si="545"/>
        <v/>
      </c>
      <c r="BX154" s="3">
        <f t="shared" ca="1" si="579"/>
        <v>33721.322614935591</v>
      </c>
      <c r="BY154" s="3" t="str">
        <f t="shared" ca="1" si="580"/>
        <v/>
      </c>
      <c r="BZ154" s="3">
        <f t="shared" ca="1" si="581"/>
        <v>296.28777667880087</v>
      </c>
      <c r="CA154" s="3" t="str">
        <f t="shared" ca="1" si="580"/>
        <v>Cruce +</v>
      </c>
      <c r="CB154" s="3">
        <f t="shared" ca="1" si="582"/>
        <v>1186.6722813161666</v>
      </c>
      <c r="CC154" s="3" t="str">
        <f t="shared" ca="1" si="580"/>
        <v/>
      </c>
      <c r="CD154" s="3">
        <f>IF(RTD("tos.rtd",,CD$43,"."&amp;$B$134&amp;$AS$82&amp;"C"&amp;$A154)="N/A",0,RTD("tos.rtd",,CD$43,"."&amp;$B$134&amp;$AS$82&amp;"C"&amp;$A154))</f>
        <v>0.11</v>
      </c>
      <c r="CE154" s="3">
        <f>-IF(RTD("tos.rtd",,CE$43,"."&amp;$B$134&amp;$AS$82&amp;"P"&amp;$A154)="N/A",0,RTD("tos.rtd",,CE$43,"."&amp;$B$134&amp;$AS$82&amp;"P"&amp;$A154))</f>
        <v>0.93</v>
      </c>
      <c r="CF154" s="3">
        <f>IF(RTD("tos.rtd",,CF$2,"."&amp;$C$134&amp;$AU$82&amp;"C"&amp;$A154)="N/A",0,RTD("tos.rtd",,CF$2,"."&amp;$C$134&amp;$AU$82&amp;"C"&amp;$A154))</f>
        <v>0.33</v>
      </c>
      <c r="CG154" s="3">
        <f>-IF(RTD("tos.rtd",,CG$2,"."&amp;$C$134&amp;$AU$82&amp;"P"&amp;$A154)="N/A",0,RTD("tos.rtd",,CG$2,"."&amp;$C$134&amp;$AU$82&amp;"P"&amp;$A154))</f>
        <v>0.68</v>
      </c>
      <c r="CH154" s="3">
        <f>IF(RTD("tos.rtd",,CH$2,"."&amp;$D$134&amp;$AW$82&amp;"C"&amp;$A154)="N/A",0,RTD("tos.rtd",,CH$2,"."&amp;$D$134&amp;$AW$82&amp;"C"&amp;$A154))</f>
        <v>0.4</v>
      </c>
      <c r="CI154" s="3">
        <f>-IF(RTD("tos.rtd",,CI$2,"."&amp;$D$134&amp;$AW$82&amp;"P"&amp;$A154)="N/A",0,RTD("tos.rtd",,CI$2,"."&amp;$D$134&amp;$AW$82&amp;"P"&amp;$A154))</f>
        <v>0.6</v>
      </c>
      <c r="CK154" s="3">
        <f t="shared" si="612"/>
        <v>-1022</v>
      </c>
      <c r="CL154" s="3"/>
      <c r="CM154" s="3">
        <f t="shared" si="613"/>
        <v>328</v>
      </c>
      <c r="CN154" s="3"/>
      <c r="CO154" s="3">
        <f t="shared" si="614"/>
        <v>0</v>
      </c>
      <c r="CP154" s="3">
        <f t="shared" si="536"/>
        <v>-694</v>
      </c>
      <c r="CQ154" s="3">
        <f t="shared" si="546"/>
        <v>157</v>
      </c>
      <c r="CR154" s="3"/>
      <c r="CS154" s="3">
        <f t="shared" si="547"/>
        <v>2</v>
      </c>
      <c r="CT154" s="3"/>
      <c r="CU154" s="3">
        <f t="shared" si="548"/>
        <v>7</v>
      </c>
      <c r="CV154" s="3"/>
      <c r="CW154" s="3">
        <f t="shared" ca="1" si="549"/>
        <v>629122.01261389186</v>
      </c>
      <c r="CY154" s="3">
        <f t="shared" ca="1" si="550"/>
        <v>35204.28267293056</v>
      </c>
      <c r="CZ154" s="70" t="str">
        <f t="shared" ca="1" si="583"/>
        <v/>
      </c>
      <c r="DA154" s="3">
        <f>IF(RTD("tos.rtd",,DA$43,"."&amp;$B$134&amp;$AS$82&amp;"C"&amp;$A154)="N/A",0,RTD("tos.rtd",,DA$43,"."&amp;$B$134&amp;$AS$82&amp;"C"&amp;$A154))</f>
        <v>0.3</v>
      </c>
      <c r="DB154" s="3">
        <f>IF(RTD("tos.rtd",,DB$43,"."&amp;$B$134&amp;$AS$82&amp;"P"&amp;$A154)="N/A",0,RTD("tos.rtd",,DB$43,"."&amp;$B$134&amp;$AS$82&amp;"P"&amp;$A154))</f>
        <v>205.5</v>
      </c>
      <c r="DC154" s="3">
        <f>IF(RTD("tos.rtd",,DC$43,"."&amp;$B$134&amp;$AS$82&amp;"C"&amp;$A154)="N/A",0,RTD("tos.rtd",,DC$43,"."&amp;$B$134&amp;$AS$82&amp;"C"&amp;$A154))</f>
        <v>19.8</v>
      </c>
      <c r="DD154" s="3">
        <f>IF(RTD("tos.rtd",,DD$43,"."&amp;$B$134&amp;$AS$82&amp;"P"&amp;$A154)="N/A",0,RTD("tos.rtd",,DD$43,"."&amp;$B$134&amp;$AS$82&amp;"P"&amp;$A154))</f>
        <v>263</v>
      </c>
      <c r="DE154" s="3">
        <f>IF(RTD("tos.rtd",,DE$43,"."&amp;$B$134&amp;$AS$82&amp;"C"&amp;$A154)="N/A",0,RTD("tos.rtd",,DE$43,"."&amp;$B$134&amp;$AS$82&amp;"C"&amp;$A154))</f>
        <v>0</v>
      </c>
      <c r="DF154" s="3">
        <f>IF(RTD("tos.rtd",,DF$43,"."&amp;$B$134&amp;$AS$82&amp;"P"&amp;$A154)="N/A",0,RTD("tos.rtd",,DF$43,"."&amp;$B$134&amp;$AS$82&amp;"P"&amp;$A154))</f>
        <v>214.5</v>
      </c>
      <c r="DG154" s="86">
        <f t="shared" si="584"/>
        <v>245.5</v>
      </c>
      <c r="DH154" s="3">
        <f t="shared" si="551"/>
        <v>0</v>
      </c>
      <c r="DI154" s="3">
        <f t="shared" si="552"/>
        <v>0</v>
      </c>
      <c r="DJ154" s="3">
        <f t="shared" si="553"/>
        <v>0</v>
      </c>
      <c r="DK154" s="3">
        <f t="shared" si="554"/>
        <v>0</v>
      </c>
      <c r="DL154" s="3">
        <f t="shared" si="555"/>
        <v>0</v>
      </c>
      <c r="DM154" s="3">
        <f t="shared" si="556"/>
        <v>0</v>
      </c>
      <c r="DN154" s="64" t="str">
        <f t="shared" si="557"/>
        <v>UNKNOWN</v>
      </c>
      <c r="DO154" s="64" t="str">
        <f t="shared" si="558"/>
        <v>UNKNOWN</v>
      </c>
      <c r="DP154" s="3">
        <f t="shared" si="559"/>
        <v>0</v>
      </c>
      <c r="DQ154" s="3">
        <f t="shared" si="560"/>
        <v>0</v>
      </c>
      <c r="DR154" s="3">
        <f t="shared" ca="1" si="561"/>
        <v>0</v>
      </c>
      <c r="DS154" s="3">
        <f t="shared" si="562"/>
        <v>0</v>
      </c>
      <c r="DT154" s="3">
        <f t="shared" si="585"/>
        <v>0</v>
      </c>
      <c r="DU154" s="3">
        <f t="shared" si="586"/>
        <v>0</v>
      </c>
      <c r="DV154" s="3">
        <f t="shared" si="563"/>
        <v>-23</v>
      </c>
      <c r="DW154" s="3">
        <f t="shared" si="564"/>
        <v>-3</v>
      </c>
      <c r="DX154" s="3">
        <f t="shared" ca="1" si="565"/>
        <v>9.3701156022723967E-4</v>
      </c>
      <c r="DY154" s="3">
        <f t="shared" ca="1" si="566"/>
        <v>-9.8772275340472588E-4</v>
      </c>
      <c r="DZ154" s="3">
        <f t="shared" ca="1" si="567"/>
        <v>6.3893264597400144E-4</v>
      </c>
      <c r="EA154" s="3">
        <f t="shared" ca="1" si="568"/>
        <v>-6.4744534740566898E-4</v>
      </c>
      <c r="EB154" s="3">
        <f t="shared" ca="1" si="569"/>
        <v>7.2852780827006337E-4</v>
      </c>
      <c r="EC154" s="3">
        <f t="shared" ca="1" si="570"/>
        <v>-7.1020059496266087E-4</v>
      </c>
      <c r="EE154" s="59">
        <f t="shared" si="571"/>
        <v>1.2589999999999999</v>
      </c>
      <c r="EF154" s="59">
        <f t="shared" si="572"/>
        <v>1.0648</v>
      </c>
      <c r="EG154" s="59">
        <f t="shared" si="573"/>
        <v>0.27289999999999998</v>
      </c>
      <c r="EH154" s="59">
        <f t="shared" si="574"/>
        <v>0.26860000000000001</v>
      </c>
      <c r="EI154" s="59">
        <f t="shared" si="575"/>
        <v>0.2319</v>
      </c>
      <c r="EJ154" s="59">
        <f t="shared" si="576"/>
        <v>0.23960000000000001</v>
      </c>
      <c r="EL154" s="3" t="str">
        <f>RTD("tos.rtd",,EL$43,"."&amp;$B$134&amp;$AS$82&amp;"C"&amp;$A154)</f>
        <v>125.90%</v>
      </c>
      <c r="EM154" s="3" t="str">
        <f>RTD("tos.rtd",,EM$43,"."&amp;$B$134&amp;$AS$82&amp;"P"&amp;$A154)</f>
        <v>106.48%</v>
      </c>
      <c r="EN154" s="3" t="str">
        <f>RTD("tos.rtd",,EN$2,"."&amp;$C$134&amp;$AU$82&amp;"C"&amp;$A154)</f>
        <v>27.29%</v>
      </c>
      <c r="EO154" s="3" t="str">
        <f>RTD("tos.rtd",,EO$2,"."&amp;$C$134&amp;$AU$82&amp;"P"&amp;$A154)</f>
        <v>26.86%</v>
      </c>
      <c r="EP154" s="3" t="str">
        <f>RTD("tos.rtd",,EP$2,"."&amp;$D$134&amp;$AW$82&amp;"C"&amp;$A154)</f>
        <v>23.19%</v>
      </c>
      <c r="EQ154" s="3" t="str">
        <f>RTD("tos.rtd",,EQ$2,"."&amp;$D$134&amp;$AW$82&amp;"P"&amp;$A154)</f>
        <v>23.96%</v>
      </c>
      <c r="ES154" s="63" t="str">
        <f t="shared" si="577"/>
        <v>20025,-26.00</v>
      </c>
      <c r="ET154" s="64" t="str">
        <f t="shared" ca="1" si="578"/>
        <v>20025,35.20</v>
      </c>
      <c r="EU154" s="68">
        <v>562.03</v>
      </c>
      <c r="EV154" s="68" t="s">
        <v>1247</v>
      </c>
      <c r="EW154" s="68">
        <v>483.37</v>
      </c>
      <c r="EX154" s="68" t="s">
        <v>1248</v>
      </c>
      <c r="EY154" s="68">
        <v>5633.5</v>
      </c>
      <c r="EZ154" s="68" t="s">
        <v>1249</v>
      </c>
      <c r="FA154" s="68">
        <v>19853.5</v>
      </c>
      <c r="FB154" s="68" t="s">
        <v>1250</v>
      </c>
      <c r="FC154" s="68" t="s">
        <v>1251</v>
      </c>
      <c r="FD154" s="68" t="s">
        <v>1252</v>
      </c>
      <c r="FE154" s="68" t="s">
        <v>1253</v>
      </c>
      <c r="FF154" s="68" t="s">
        <v>1254</v>
      </c>
    </row>
    <row r="155" spans="1:162" ht="11.1" customHeight="1" thickBot="1" x14ac:dyDescent="0.25">
      <c r="A155" s="2">
        <f t="shared" si="587"/>
        <v>20000</v>
      </c>
      <c r="B155" s="3">
        <f t="shared" ref="B155:B189" si="620">+IF($A$1="ABS",AS155-AT155,AS155+AT155)</f>
        <v>65</v>
      </c>
      <c r="C155" s="3">
        <f t="shared" ref="C155:C189" si="621">+IF($A$1="ABS",AU155-AV155,AU155+AV155)</f>
        <v>56</v>
      </c>
      <c r="D155" s="3">
        <f t="shared" ref="D155:D189" si="622">+IF($A$1="ABS",AW155-AX155,AW155+AX155)</f>
        <v>272</v>
      </c>
      <c r="E155" s="3">
        <f t="shared" si="605"/>
        <v>393</v>
      </c>
      <c r="F155" s="4">
        <f t="shared" si="615"/>
        <v>20101.114790565989</v>
      </c>
      <c r="G155" s="5">
        <f t="shared" si="607"/>
        <v>486.88793953335522</v>
      </c>
      <c r="AM155" s="1">
        <v>-30</v>
      </c>
      <c r="AN155" s="1">
        <v>36</v>
      </c>
      <c r="AO155" s="1">
        <v>20000</v>
      </c>
      <c r="AP155" s="1">
        <v>1126</v>
      </c>
      <c r="AQ155" s="1">
        <v>-99</v>
      </c>
      <c r="AS155" s="54">
        <f>IF(RTD("tos.rtd",,AS$83,"."&amp;$B$134&amp;$AS$82&amp;"C"&amp;$A155)="N/A",0,RTD("tos.rtd",,AS$83,"."&amp;$B$134&amp;$AS$82&amp;"C"&amp;$A155))</f>
        <v>38</v>
      </c>
      <c r="AT155" s="3">
        <f>-IF(RTD("tos.rtd",,AT$83,"."&amp;$B$134&amp;$AS$82&amp;"P"&amp;$A155)="N/A",0,RTD("tos.rtd",,AT$83,"."&amp;$B$134&amp;$AS$82&amp;"P"&amp;$A155))</f>
        <v>-27</v>
      </c>
      <c r="AU155" s="54">
        <f>IF(RTD("tos.rtd",,AU$2,"."&amp;$C$134&amp;$AU$134&amp;"C"&amp;$A155)="N/A",0,RTD("tos.rtd",,AU$2,"."&amp;$C$134&amp;$AU$134&amp;"C"&amp;$A155))</f>
        <v>43</v>
      </c>
      <c r="AV155" s="3">
        <f>-IF(RTD("tos.rtd",,AV$2,"."&amp;$C$134&amp;$AU$134&amp;"P"&amp;$A155)="N/A",0,RTD("tos.rtd",,AV$2,"."&amp;$C$134&amp;$AU$134&amp;"P"&amp;$A155))</f>
        <v>-13</v>
      </c>
      <c r="AW155" s="54">
        <f>IF(RTD("tos.rtd",,AW$2,"."&amp;$D$134&amp;$AW$134&amp;"C"&amp;$A155)="N/A",0,RTD("tos.rtd",,AW$2,"."&amp;$D$134&amp;$AW$134&amp;"C"&amp;$A155))</f>
        <v>151</v>
      </c>
      <c r="AX155" s="3">
        <f>-IF(RTD("tos.rtd",,AX$2,"."&amp;$D$134&amp;$AW$134&amp;"P"&amp;$A155)="N/A",0,RTD("tos.rtd",,AX$2,"."&amp;$D$134&amp;$AW$134&amp;"P"&amp;$A155))</f>
        <v>-121</v>
      </c>
      <c r="AY155" s="76">
        <f t="shared" si="616"/>
        <v>71</v>
      </c>
      <c r="AZ155" s="8">
        <f t="shared" si="542"/>
        <v>20000</v>
      </c>
      <c r="BA155" s="54">
        <f>IF(RTD("tos.rtd",,BA$43,"."&amp;$B$134&amp;$AS$82&amp;"C"&amp;$A155)="N/A",0,RTD("tos.rtd",,BA$43,"."&amp;$B$134&amp;$AS$82&amp;"C"&amp;$A155))</f>
        <v>1126</v>
      </c>
      <c r="BB155" s="3">
        <f>-IF(RTD("tos.rtd",,BB$43,"."&amp;$B$134&amp;$AS$82&amp;"P"&amp;$A155)="N/A",0,RTD("tos.rtd",,BB$43,"."&amp;$B$134&amp;$AS$82&amp;"P"&amp;$A155))</f>
        <v>-99</v>
      </c>
      <c r="BC155" s="54">
        <f>IF(RTD("tos.rtd",,BC$2,"."&amp;$C$134&amp;$AU$82&amp;"C"&amp;$A155)="N/A",0,RTD("tos.rtd",,BC$2,"."&amp;$C$134&amp;$AU$82&amp;"C"&amp;$A155))</f>
        <v>12</v>
      </c>
      <c r="BD155" s="3">
        <f>-IF(RTD("tos.rtd",,BD$2,"."&amp;$C$134&amp;$AU$82&amp;"P"&amp;$A155)="N/A",0,RTD("tos.rtd",,BD$2,"."&amp;$C$134&amp;$AU$82&amp;"P"&amp;$A155))</f>
        <v>-6</v>
      </c>
      <c r="BE155" s="54">
        <f>IF(RTD("tos.rtd",,BE$2,"."&amp;$D$134&amp;$AW$82&amp;"C"&amp;$A155)="N/A",0,RTD("tos.rtd",,BE$2,"."&amp;$D$134&amp;$AW$82&amp;"C"&amp;$A155))</f>
        <v>13</v>
      </c>
      <c r="BF155" s="3">
        <f>-IF(RTD("tos.rtd",,BF$2,"."&amp;$D$134&amp;$AW$82&amp;"P"&amp;$A155)="N/A",0,RTD("tos.rtd",,BF$2,"."&amp;$D$134&amp;$AW$82&amp;"P"&amp;$A155))</f>
        <v>-6</v>
      </c>
      <c r="BG155" s="3">
        <f ca="1">+Hoja2!Y156</f>
        <v>73</v>
      </c>
      <c r="BH155" s="7">
        <f t="shared" ca="1" si="543"/>
        <v>1113</v>
      </c>
      <c r="BI155" s="32" t="str">
        <f t="shared" ca="1" si="601"/>
        <v/>
      </c>
      <c r="BJ155" s="3">
        <f ca="1">IF($BP$1=1,DX155,IF(RTD("tos.rtd",,BJ$43,"."&amp;$B$134&amp;$AS$82&amp;"C"&amp;$A155)="N/A",0,RTD("tos.rtd",,BJ$43,"."&amp;$B$134&amp;$AS$82&amp;"C"&amp;$A155)))</f>
        <v>5.9998590151417791E-4</v>
      </c>
      <c r="BK155" s="3">
        <f ca="1">IF($BP$1=1,DY155,-IF(RTD("tos.rtd",,BK$43,"."&amp;$B$134&amp;$AS$82&amp;"P"&amp;$A155)="N/A",0,RTD("tos.rtd",,BK$43,"."&amp;$B$134&amp;$AS$82&amp;"P"&amp;$A155)))</f>
        <v>-1.1100518862381566E-3</v>
      </c>
      <c r="BL155" s="3">
        <f ca="1">IF($BP$1=1,DZ155,IF(RTD("tos.rtd",,BL$2,"."&amp;$C$134&amp;$AU$82&amp;"C"&amp;$A155)="N/A",0,RTD("tos.rtd",,BL$2,"."&amp;$C$134&amp;$AU$82&amp;"C"&amp;$A155)))</f>
        <v>6.4641324304862764E-4</v>
      </c>
      <c r="BM155" s="3">
        <f ca="1">IF($BP$1=1,EA155,-IF(RTD("tos.rtd",,BM$2,"."&amp;$C$134&amp;$AU$82&amp;"P"&amp;$A155)="N/A",0,RTD("tos.rtd",,BM$2,"."&amp;$C$134&amp;$AU$82&amp;"P"&amp;$A155)))</f>
        <v>-6.5702817895508983E-4</v>
      </c>
      <c r="BN155" s="3">
        <f ca="1">IF($BP$1=1,EB155,IF(RTD("tos.rtd",,BN$2,"."&amp;$D$134&amp;$AW$82&amp;"C"&amp;$A155)="N/A",0,RTD("tos.rtd",,BN$2,"."&amp;$D$134&amp;$AW$82&amp;"C"&amp;$A155)))</f>
        <v>7.4191303769428733E-4</v>
      </c>
      <c r="BO155" s="3">
        <f ca="1">IF($BP$1=1,EC155,-IF(RTD("tos.rtd",,BO$2,"."&amp;$D$134&amp;$AW$82&amp;"P"&amp;$A155)="N/A",0,RTD("tos.rtd",,BO$2,"."&amp;$D$134&amp;$AW$82&amp;"P"&amp;$A155)))</f>
        <v>-7.2476477058043586E-4</v>
      </c>
      <c r="BQ155" s="3">
        <f t="shared" ca="1" si="617"/>
        <v>-224972.18230140628</v>
      </c>
      <c r="BR155" s="3" t="str">
        <f t="shared" ca="1" si="544"/>
        <v>Cruce -</v>
      </c>
      <c r="BS155" s="3">
        <f t="shared" ca="1" si="618"/>
        <v>603979.82980665134</v>
      </c>
      <c r="BT155" s="3" t="str">
        <f t="shared" ca="1" si="545"/>
        <v/>
      </c>
      <c r="BU155" s="3">
        <f t="shared" ca="1" si="619"/>
        <v>763266.31959345192</v>
      </c>
      <c r="BV155" s="3" t="str">
        <f t="shared" ca="1" si="545"/>
        <v/>
      </c>
      <c r="BX155" s="3">
        <f t="shared" ca="1" si="579"/>
        <v>131161.5032595103</v>
      </c>
      <c r="BY155" s="3" t="str">
        <f t="shared" ca="1" si="580"/>
        <v/>
      </c>
      <c r="BZ155" s="3">
        <f t="shared" ca="1" si="581"/>
        <v>884.50293482247332</v>
      </c>
      <c r="CA155" s="3" t="str">
        <f t="shared" ca="1" si="580"/>
        <v/>
      </c>
      <c r="CB155" s="3">
        <f t="shared" ca="1" si="582"/>
        <v>1228.0036812193082</v>
      </c>
      <c r="CC155" s="3" t="str">
        <f t="shared" ca="1" si="580"/>
        <v/>
      </c>
      <c r="CD155" s="3">
        <f>IF(RTD("tos.rtd",,CD$43,"."&amp;$B$134&amp;$AS$82&amp;"C"&amp;$A155)="N/A",0,RTD("tos.rtd",,CD$43,"."&amp;$B$134&amp;$AS$82&amp;"C"&amp;$A155))</f>
        <v>0</v>
      </c>
      <c r="CE155" s="3">
        <f>-IF(RTD("tos.rtd",,CE$43,"."&amp;$B$134&amp;$AS$82&amp;"P"&amp;$A155)="N/A",0,RTD("tos.rtd",,CE$43,"."&amp;$B$134&amp;$AS$82&amp;"P"&amp;$A155))</f>
        <v>0.95</v>
      </c>
      <c r="CF155" s="3">
        <f>IF(RTD("tos.rtd",,CF$2,"."&amp;$C$134&amp;$AU$82&amp;"C"&amp;$A155)="N/A",0,RTD("tos.rtd",,CF$2,"."&amp;$C$134&amp;$AU$82&amp;"C"&amp;$A155))</f>
        <v>0.35</v>
      </c>
      <c r="CG155" s="3">
        <f>-IF(RTD("tos.rtd",,CG$2,"."&amp;$C$134&amp;$AU$82&amp;"P"&amp;$A155)="N/A",0,RTD("tos.rtd",,CG$2,"."&amp;$C$134&amp;$AU$82&amp;"P"&amp;$A155))</f>
        <v>0.66</v>
      </c>
      <c r="CH155" s="3">
        <f>IF(RTD("tos.rtd",,CH$2,"."&amp;$D$134&amp;$AW$82&amp;"C"&amp;$A155)="N/A",0,RTD("tos.rtd",,CH$2,"."&amp;$D$134&amp;$AW$82&amp;"C"&amp;$A155))</f>
        <v>0.41</v>
      </c>
      <c r="CI155" s="3">
        <f>-IF(RTD("tos.rtd",,CI$2,"."&amp;$D$134&amp;$AW$82&amp;"P"&amp;$A155)="N/A",0,RTD("tos.rtd",,CI$2,"."&amp;$D$134&amp;$AW$82&amp;"P"&amp;$A155))</f>
        <v>0.59</v>
      </c>
      <c r="CK155" s="3">
        <f t="shared" si="612"/>
        <v>-2565</v>
      </c>
      <c r="CL155" s="3"/>
      <c r="CM155" s="3">
        <f t="shared" si="613"/>
        <v>647</v>
      </c>
      <c r="CN155" s="3"/>
      <c r="CO155" s="3">
        <f t="shared" si="614"/>
        <v>-948</v>
      </c>
      <c r="CP155" s="3">
        <f t="shared" si="536"/>
        <v>-2866</v>
      </c>
      <c r="CQ155" s="3">
        <f t="shared" si="546"/>
        <v>1027</v>
      </c>
      <c r="CR155" s="3"/>
      <c r="CS155" s="3">
        <f t="shared" si="547"/>
        <v>6</v>
      </c>
      <c r="CT155" s="3"/>
      <c r="CU155" s="3">
        <f t="shared" si="548"/>
        <v>7</v>
      </c>
      <c r="CV155" s="3"/>
      <c r="CW155" s="3">
        <f t="shared" ca="1" si="549"/>
        <v>1142273.9670986971</v>
      </c>
      <c r="CY155" s="3">
        <f t="shared" ca="1" si="550"/>
        <v>133274.00987555206</v>
      </c>
      <c r="CZ155" s="70" t="str">
        <f t="shared" ca="1" si="583"/>
        <v/>
      </c>
      <c r="DA155" s="3">
        <f>IF(RTD("tos.rtd",,DA$43,"."&amp;$B$134&amp;$AS$82&amp;"C"&amp;$A155)="N/A",0,RTD("tos.rtd",,DA$43,"."&amp;$B$134&amp;$AS$82&amp;"C"&amp;$A155))</f>
        <v>0.05</v>
      </c>
      <c r="DB155" s="3">
        <f>IF(RTD("tos.rtd",,DB$43,"."&amp;$B$134&amp;$AS$82&amp;"P"&amp;$A155)="N/A",0,RTD("tos.rtd",,DB$43,"."&amp;$B$134&amp;$AS$82&amp;"P"&amp;$A155))</f>
        <v>128</v>
      </c>
      <c r="DC155" s="3">
        <f>IF(RTD("tos.rtd",,DC$43,"."&amp;$B$134&amp;$AS$82&amp;"C"&amp;$A155)="N/A",0,RTD("tos.rtd",,DC$43,"."&amp;$B$134&amp;$AS$82&amp;"C"&amp;$A155))</f>
        <v>0.05</v>
      </c>
      <c r="DD155" s="3">
        <f>IF(RTD("tos.rtd",,DD$43,"."&amp;$B$134&amp;$AS$82&amp;"P"&amp;$A155)="N/A",0,RTD("tos.rtd",,DD$43,"."&amp;$B$134&amp;$AS$82&amp;"P"&amp;$A155))</f>
        <v>220.5</v>
      </c>
      <c r="DE155" s="3">
        <f>IF(RTD("tos.rtd",,DE$43,"."&amp;$B$134&amp;$AS$82&amp;"C"&amp;$A155)="N/A",0,RTD("tos.rtd",,DE$43,"."&amp;$B$134&amp;$AS$82&amp;"C"&amp;$A155))</f>
        <v>0</v>
      </c>
      <c r="DF155" s="3">
        <f>IF(RTD("tos.rtd",,DF$43,"."&amp;$B$134&amp;$AS$82&amp;"P"&amp;$A155)="N/A",0,RTD("tos.rtd",,DF$43,"."&amp;$B$134&amp;$AS$82&amp;"P"&amp;$A155))</f>
        <v>202.1</v>
      </c>
      <c r="DG155" s="86">
        <f t="shared" si="584"/>
        <v>220.5</v>
      </c>
      <c r="DH155" s="3">
        <f t="shared" si="551"/>
        <v>0</v>
      </c>
      <c r="DI155" s="3">
        <f t="shared" si="552"/>
        <v>0</v>
      </c>
      <c r="DJ155" s="3">
        <f t="shared" si="553"/>
        <v>0</v>
      </c>
      <c r="DK155" s="3">
        <f t="shared" si="554"/>
        <v>0</v>
      </c>
      <c r="DL155" s="3">
        <f t="shared" si="555"/>
        <v>0</v>
      </c>
      <c r="DM155" s="3">
        <f t="shared" si="556"/>
        <v>0</v>
      </c>
      <c r="DN155" s="64" t="str">
        <f t="shared" si="557"/>
        <v>UNKNOWN</v>
      </c>
      <c r="DO155" s="64" t="str">
        <f t="shared" si="558"/>
        <v>UNKNOWN</v>
      </c>
      <c r="DP155" s="3">
        <f t="shared" si="559"/>
        <v>0</v>
      </c>
      <c r="DQ155" s="3">
        <f t="shared" si="560"/>
        <v>0</v>
      </c>
      <c r="DR155" s="3">
        <f t="shared" ca="1" si="561"/>
        <v>0</v>
      </c>
      <c r="DS155" s="3">
        <f t="shared" si="562"/>
        <v>0</v>
      </c>
      <c r="DT155" s="3">
        <f t="shared" si="585"/>
        <v>0</v>
      </c>
      <c r="DU155" s="3">
        <f t="shared" si="586"/>
        <v>0</v>
      </c>
      <c r="DV155" s="3">
        <f t="shared" si="563"/>
        <v>-30</v>
      </c>
      <c r="DW155" s="3">
        <f t="shared" si="564"/>
        <v>36</v>
      </c>
      <c r="DX155" s="3">
        <f t="shared" ca="1" si="565"/>
        <v>5.9998590151417791E-4</v>
      </c>
      <c r="DY155" s="3">
        <f t="shared" ca="1" si="566"/>
        <v>-1.1100518862381566E-3</v>
      </c>
      <c r="DZ155" s="3">
        <f t="shared" ca="1" si="567"/>
        <v>6.4641324304862764E-4</v>
      </c>
      <c r="EA155" s="3">
        <f t="shared" ca="1" si="568"/>
        <v>-6.5702817895508983E-4</v>
      </c>
      <c r="EB155" s="3">
        <f t="shared" ca="1" si="569"/>
        <v>7.4191303769428733E-4</v>
      </c>
      <c r="EC155" s="3">
        <f t="shared" ca="1" si="570"/>
        <v>-7.2476477058043586E-4</v>
      </c>
      <c r="EE155" s="59">
        <f t="shared" si="571"/>
        <v>0.46089999999999998</v>
      </c>
      <c r="EF155" s="59">
        <f t="shared" si="572"/>
        <v>0.84699999999999998</v>
      </c>
      <c r="EG155" s="59">
        <f t="shared" si="573"/>
        <v>0.2742</v>
      </c>
      <c r="EH155" s="59">
        <f t="shared" si="574"/>
        <v>0.26910000000000001</v>
      </c>
      <c r="EI155" s="59">
        <f t="shared" si="575"/>
        <v>0.23300000000000001</v>
      </c>
      <c r="EJ155" s="59">
        <f t="shared" si="576"/>
        <v>0.2397</v>
      </c>
      <c r="EL155" s="3" t="str">
        <f>RTD("tos.rtd",,EL$43,"."&amp;$B$134&amp;$AS$82&amp;"C"&amp;$A155)</f>
        <v>46.09%</v>
      </c>
      <c r="EM155" s="3" t="str">
        <f>RTD("tos.rtd",,EM$43,"."&amp;$B$134&amp;$AS$82&amp;"P"&amp;$A155)</f>
        <v>84.70%</v>
      </c>
      <c r="EN155" s="3" t="str">
        <f>RTD("tos.rtd",,EN$2,"."&amp;$C$134&amp;$AU$82&amp;"C"&amp;$A155)</f>
        <v>27.42%</v>
      </c>
      <c r="EO155" s="3" t="str">
        <f>RTD("tos.rtd",,EO$2,"."&amp;$C$134&amp;$AU$82&amp;"P"&amp;$A155)</f>
        <v>26.91%</v>
      </c>
      <c r="EP155" s="3" t="str">
        <f>RTD("tos.rtd",,EP$2,"."&amp;$D$134&amp;$AW$82&amp;"C"&amp;$A155)</f>
        <v>23.30%</v>
      </c>
      <c r="EQ155" s="3" t="str">
        <f>RTD("tos.rtd",,EQ$2,"."&amp;$D$134&amp;$AW$82&amp;"P"&amp;$A155)</f>
        <v>23.97%</v>
      </c>
      <c r="ES155" s="63" t="str">
        <f t="shared" si="577"/>
        <v>20000,06.00</v>
      </c>
      <c r="ET155" s="64" t="str">
        <f t="shared" ca="1" si="578"/>
        <v>20000,133.27</v>
      </c>
      <c r="EU155" s="68">
        <v>561.94000000000005</v>
      </c>
      <c r="EV155" s="68" t="s">
        <v>1255</v>
      </c>
      <c r="EW155" s="68">
        <v>483.31</v>
      </c>
      <c r="EX155" s="68" t="s">
        <v>1256</v>
      </c>
      <c r="EY155" s="68">
        <v>5632.75</v>
      </c>
      <c r="EZ155" s="68" t="s">
        <v>1257</v>
      </c>
      <c r="FA155" s="68">
        <v>19851</v>
      </c>
      <c r="FB155" s="68" t="s">
        <v>1258</v>
      </c>
      <c r="FC155" s="68" t="s">
        <v>1259</v>
      </c>
      <c r="FD155" s="68" t="s">
        <v>1260</v>
      </c>
      <c r="FE155" s="68" t="s">
        <v>1261</v>
      </c>
      <c r="FF155" s="68" t="s">
        <v>1262</v>
      </c>
    </row>
    <row r="156" spans="1:162" ht="11.1" customHeight="1" thickBot="1" x14ac:dyDescent="0.25">
      <c r="A156" s="2">
        <f t="shared" si="587"/>
        <v>19975</v>
      </c>
      <c r="B156" s="3">
        <f t="shared" si="620"/>
        <v>12</v>
      </c>
      <c r="C156" s="3">
        <f t="shared" si="621"/>
        <v>9</v>
      </c>
      <c r="D156" s="3">
        <f t="shared" si="622"/>
        <v>20</v>
      </c>
      <c r="E156" s="3">
        <f t="shared" si="605"/>
        <v>41</v>
      </c>
      <c r="F156" s="4">
        <f t="shared" si="615"/>
        <v>20075.988397077785</v>
      </c>
      <c r="G156" s="5">
        <f t="shared" si="607"/>
        <v>486.27932960893855</v>
      </c>
      <c r="AM156" s="1">
        <v>-4</v>
      </c>
      <c r="AN156" s="1">
        <v>-1</v>
      </c>
      <c r="AO156" s="1">
        <v>19975</v>
      </c>
      <c r="AP156" s="1">
        <v>186</v>
      </c>
      <c r="AQ156" s="1">
        <v>-4</v>
      </c>
      <c r="AS156" s="54">
        <f>IF(RTD("tos.rtd",,AS$83,"."&amp;$B$134&amp;$AS$82&amp;"C"&amp;$A156)="N/A",0,RTD("tos.rtd",,AS$83,"."&amp;$B$134&amp;$AS$82&amp;"C"&amp;$A156))</f>
        <v>5</v>
      </c>
      <c r="AT156" s="3">
        <f>-IF(RTD("tos.rtd",,AT$83,"."&amp;$B$134&amp;$AS$82&amp;"P"&amp;$A156)="N/A",0,RTD("tos.rtd",,AT$83,"."&amp;$B$134&amp;$AS$82&amp;"P"&amp;$A156))</f>
        <v>-7</v>
      </c>
      <c r="AU156" s="54">
        <f>IF(RTD("tos.rtd",,AU$2,"."&amp;$C$134&amp;$AU$134&amp;"C"&amp;$A156)="N/A",0,RTD("tos.rtd",,AU$2,"."&amp;$C$134&amp;$AU$134&amp;"C"&amp;$A156))</f>
        <v>2</v>
      </c>
      <c r="AV156" s="3">
        <f>-IF(RTD("tos.rtd",,AV$2,"."&amp;$C$134&amp;$AU$134&amp;"P"&amp;$A156)="N/A",0,RTD("tos.rtd",,AV$2,"."&amp;$C$134&amp;$AU$134&amp;"P"&amp;$A156))</f>
        <v>-7</v>
      </c>
      <c r="AW156" s="54">
        <f>IF(RTD("tos.rtd",,AW$2,"."&amp;$D$134&amp;$AW$134&amp;"C"&amp;$A156)="N/A",0,RTD("tos.rtd",,AW$2,"."&amp;$D$134&amp;$AW$134&amp;"C"&amp;$A156))</f>
        <v>14</v>
      </c>
      <c r="AX156" s="3">
        <f>-IF(RTD("tos.rtd",,AX$2,"."&amp;$D$134&amp;$AW$134&amp;"P"&amp;$A156)="N/A",0,RTD("tos.rtd",,AX$2,"."&amp;$D$134&amp;$AW$134&amp;"P"&amp;$A156))</f>
        <v>-6</v>
      </c>
      <c r="AY156" s="76">
        <f t="shared" si="616"/>
        <v>1</v>
      </c>
      <c r="AZ156" s="8">
        <f t="shared" si="542"/>
        <v>19975</v>
      </c>
      <c r="BA156" s="54">
        <f>IF(RTD("tos.rtd",,BA$43,"."&amp;$B$134&amp;$AS$82&amp;"C"&amp;$A156)="N/A",0,RTD("tos.rtd",,BA$43,"."&amp;$B$134&amp;$AS$82&amp;"C"&amp;$A156))</f>
        <v>186</v>
      </c>
      <c r="BB156" s="3">
        <f>-IF(RTD("tos.rtd",,BB$43,"."&amp;$B$134&amp;$AS$82&amp;"P"&amp;$A156)="N/A",0,RTD("tos.rtd",,BB$43,"."&amp;$B$134&amp;$AS$82&amp;"P"&amp;$A156))</f>
        <v>-4</v>
      </c>
      <c r="BC156" s="54">
        <f>IF(RTD("tos.rtd",,BC$2,"."&amp;$C$134&amp;$AU$82&amp;"C"&amp;$A156)="N/A",0,RTD("tos.rtd",,BC$2,"."&amp;$C$134&amp;$AU$82&amp;"C"&amp;$A156))</f>
        <v>1</v>
      </c>
      <c r="BD156" s="3">
        <f>-IF(RTD("tos.rtd",,BD$2,"."&amp;$C$134&amp;$AU$82&amp;"P"&amp;$A156)="N/A",0,RTD("tos.rtd",,BD$2,"."&amp;$C$134&amp;$AU$82&amp;"P"&amp;$A156))</f>
        <v>-1</v>
      </c>
      <c r="BE156" s="54">
        <f>IF(RTD("tos.rtd",,BE$2,"."&amp;$D$134&amp;$AW$82&amp;"C"&amp;$A156)="N/A",0,RTD("tos.rtd",,BE$2,"."&amp;$D$134&amp;$AW$82&amp;"C"&amp;$A156))</f>
        <v>5</v>
      </c>
      <c r="BF156" s="3">
        <f>-IF(RTD("tos.rtd",,BF$2,"."&amp;$D$134&amp;$AW$82&amp;"P"&amp;$A156)="N/A",0,RTD("tos.rtd",,BF$2,"."&amp;$D$134&amp;$AW$82&amp;"P"&amp;$A156))</f>
        <v>0</v>
      </c>
      <c r="BG156" s="3">
        <f ca="1">+Hoja2!Y157</f>
        <v>90</v>
      </c>
      <c r="BH156" s="7">
        <f t="shared" ca="1" si="543"/>
        <v>277</v>
      </c>
      <c r="BI156" s="32" t="str">
        <f t="shared" ca="1" si="601"/>
        <v/>
      </c>
      <c r="BJ156" s="3">
        <f ca="1">IF($BP$1=1,DX156,IF(RTD("tos.rtd",,BJ$43,"."&amp;$B$134&amp;$AS$82&amp;"C"&amp;$A156)="N/A",0,RTD("tos.rtd",,BJ$43,"."&amp;$B$134&amp;$AS$82&amp;"C"&amp;$A156)))</f>
        <v>1.1437960396590268E-3</v>
      </c>
      <c r="BK156" s="3">
        <f ca="1">IF($BP$1=1,DY156,-IF(RTD("tos.rtd",,BK$43,"."&amp;$B$134&amp;$AS$82&amp;"P"&amp;$A156)="N/A",0,RTD("tos.rtd",,BK$43,"."&amp;$B$134&amp;$AS$82&amp;"P"&amp;$A156)))</f>
        <v>-1.2507825732067446E-3</v>
      </c>
      <c r="BL156" s="3">
        <f ca="1">IF($BP$1=1,DZ156,IF(RTD("tos.rtd",,BL$2,"."&amp;$C$134&amp;$AU$82&amp;"C"&amp;$A156)="N/A",0,RTD("tos.rtd",,BL$2,"."&amp;$C$134&amp;$AU$82&amp;"C"&amp;$A156)))</f>
        <v>6.5284346406858462E-4</v>
      </c>
      <c r="BM156" s="3">
        <f ca="1">IF($BP$1=1,EA156,-IF(RTD("tos.rtd",,BM$2,"."&amp;$C$134&amp;$AU$82&amp;"P"&amp;$A156)="N/A",0,RTD("tos.rtd",,BM$2,"."&amp;$C$134&amp;$AU$82&amp;"P"&amp;$A156)))</f>
        <v>-6.6213691247511588E-4</v>
      </c>
      <c r="BN156" s="3">
        <f ca="1">IF($BP$1=1,EB156,IF(RTD("tos.rtd",,BN$2,"."&amp;$D$134&amp;$AW$82&amp;"C"&amp;$A156)="N/A",0,RTD("tos.rtd",,BN$2,"."&amp;$D$134&amp;$AW$82&amp;"C"&amp;$A156)))</f>
        <v>7.5337808177009988E-4</v>
      </c>
      <c r="BO156" s="3">
        <f ca="1">IF($BP$1=1,EC156,-IF(RTD("tos.rtd",,BO$2,"."&amp;$D$134&amp;$AW$82&amp;"P"&amp;$A156)="N/A",0,RTD("tos.rtd",,BO$2,"."&amp;$D$134&amp;$AW$82&amp;"P"&amp;$A156)))</f>
        <v>-7.3521057583245998E-4</v>
      </c>
      <c r="BQ156" s="3">
        <f t="shared" ca="1" si="617"/>
        <v>-95250.079741478083</v>
      </c>
      <c r="BR156" s="3" t="str">
        <f t="shared" ca="1" si="544"/>
        <v/>
      </c>
      <c r="BS156" s="3">
        <f t="shared" ca="1" si="618"/>
        <v>-104433.9207131282</v>
      </c>
      <c r="BT156" s="3" t="str">
        <f t="shared" ca="1" si="545"/>
        <v>Cruce -</v>
      </c>
      <c r="BU156" s="3">
        <f t="shared" ca="1" si="619"/>
        <v>192477.43717261986</v>
      </c>
      <c r="BV156" s="3" t="str">
        <f t="shared" ca="1" si="545"/>
        <v/>
      </c>
      <c r="BX156" s="3">
        <f t="shared" ca="1" si="579"/>
        <v>48167.590239724857</v>
      </c>
      <c r="BY156" s="3" t="str">
        <f t="shared" ca="1" si="580"/>
        <v/>
      </c>
      <c r="BZ156" s="3">
        <f t="shared" ca="1" si="581"/>
        <v>-2.154792984362814</v>
      </c>
      <c r="CA156" s="3" t="str">
        <f t="shared" ca="1" si="580"/>
        <v>Cruce -</v>
      </c>
      <c r="CB156" s="3">
        <f t="shared" ca="1" si="582"/>
        <v>873.39689970735026</v>
      </c>
      <c r="CC156" s="3" t="str">
        <f t="shared" ca="1" si="580"/>
        <v/>
      </c>
      <c r="CD156" s="3">
        <f>IF(RTD("tos.rtd",,CD$43,"."&amp;$B$134&amp;$AS$82&amp;"C"&amp;$A156)="N/A",0,RTD("tos.rtd",,CD$43,"."&amp;$B$134&amp;$AS$82&amp;"C"&amp;$A156))</f>
        <v>0.13</v>
      </c>
      <c r="CE156" s="3">
        <f>-IF(RTD("tos.rtd",,CE$43,"."&amp;$B$134&amp;$AS$82&amp;"P"&amp;$A156)="N/A",0,RTD("tos.rtd",,CE$43,"."&amp;$B$134&amp;$AS$82&amp;"P"&amp;$A156))</f>
        <v>0.94</v>
      </c>
      <c r="CF156" s="3">
        <f>IF(RTD("tos.rtd",,CF$2,"."&amp;$C$134&amp;$AU$82&amp;"C"&amp;$A156)="N/A",0,RTD("tos.rtd",,CF$2,"."&amp;$C$134&amp;$AU$82&amp;"C"&amp;$A156))</f>
        <v>0.37</v>
      </c>
      <c r="CG156" s="3">
        <f>-IF(RTD("tos.rtd",,CG$2,"."&amp;$C$134&amp;$AU$82&amp;"P"&amp;$A156)="N/A",0,RTD("tos.rtd",,CG$2,"."&amp;$C$134&amp;$AU$82&amp;"P"&amp;$A156))</f>
        <v>0.64</v>
      </c>
      <c r="CH156" s="3">
        <f>IF(RTD("tos.rtd",,CH$2,"."&amp;$D$134&amp;$AW$82&amp;"C"&amp;$A156)="N/A",0,RTD("tos.rtd",,CH$2,"."&amp;$D$134&amp;$AW$82&amp;"C"&amp;$A156))</f>
        <v>0.42</v>
      </c>
      <c r="CI156" s="3">
        <f>-IF(RTD("tos.rtd",,CI$2,"."&amp;$D$134&amp;$AW$82&amp;"P"&amp;$A156)="N/A",0,RTD("tos.rtd",,CI$2,"."&amp;$D$134&amp;$AW$82&amp;"P"&amp;$A156))</f>
        <v>0.56999999999999995</v>
      </c>
      <c r="CK156" s="3">
        <f t="shared" si="612"/>
        <v>-593</v>
      </c>
      <c r="CL156" s="3"/>
      <c r="CM156" s="3">
        <f t="shared" si="613"/>
        <v>-374.00000000000006</v>
      </c>
      <c r="CN156" s="3"/>
      <c r="CO156" s="3">
        <f t="shared" si="614"/>
        <v>246</v>
      </c>
      <c r="CP156" s="3">
        <f t="shared" si="536"/>
        <v>-721</v>
      </c>
      <c r="CQ156" s="3">
        <f t="shared" si="546"/>
        <v>182</v>
      </c>
      <c r="CR156" s="3"/>
      <c r="CS156" s="3">
        <f t="shared" si="547"/>
        <v>0</v>
      </c>
      <c r="CT156" s="3"/>
      <c r="CU156" s="3">
        <f t="shared" si="548"/>
        <v>5</v>
      </c>
      <c r="CV156" s="3"/>
      <c r="CW156" s="3">
        <f t="shared" ca="1" si="549"/>
        <v>-7206.5632819864259</v>
      </c>
      <c r="CY156" s="3">
        <f t="shared" ca="1" si="550"/>
        <v>49038.832346447845</v>
      </c>
      <c r="CZ156" s="70" t="str">
        <f t="shared" ca="1" si="583"/>
        <v/>
      </c>
      <c r="DA156" s="3">
        <f>IF(RTD("tos.rtd",,DA$43,"."&amp;$B$134&amp;$AS$82&amp;"C"&amp;$A156)="N/A",0,RTD("tos.rtd",,DA$43,"."&amp;$B$134&amp;$AS$82&amp;"C"&amp;$A156))</f>
        <v>0.14000000000000001</v>
      </c>
      <c r="DB156" s="3">
        <f>IF(RTD("tos.rtd",,DB$43,"."&amp;$B$134&amp;$AS$82&amp;"P"&amp;$A156)="N/A",0,RTD("tos.rtd",,DB$43,"."&amp;$B$134&amp;$AS$82&amp;"P"&amp;$A156))</f>
        <v>119.01</v>
      </c>
      <c r="DC156" s="3">
        <f>IF(RTD("tos.rtd",,DC$43,"."&amp;$B$134&amp;$AS$82&amp;"C"&amp;$A156)="N/A",0,RTD("tos.rtd",,DC$43,"."&amp;$B$134&amp;$AS$82&amp;"C"&amp;$A156))</f>
        <v>19.8</v>
      </c>
      <c r="DD156" s="3">
        <f>IF(RTD("tos.rtd",,DD$43,"."&amp;$B$134&amp;$AS$82&amp;"P"&amp;$A156)="N/A",0,RTD("tos.rtd",,DD$43,"."&amp;$B$134&amp;$AS$82&amp;"P"&amp;$A156))</f>
        <v>195.5</v>
      </c>
      <c r="DE156" s="3">
        <f>IF(RTD("tos.rtd",,DE$43,"."&amp;$B$134&amp;$AS$82&amp;"C"&amp;$A156)="N/A",0,RTD("tos.rtd",,DE$43,"."&amp;$B$134&amp;$AS$82&amp;"C"&amp;$A156))</f>
        <v>0</v>
      </c>
      <c r="DF156" s="3">
        <f>IF(RTD("tos.rtd",,DF$43,"."&amp;$B$134&amp;$AS$82&amp;"P"&amp;$A156)="N/A",0,RTD("tos.rtd",,DF$43,"."&amp;$B$134&amp;$AS$82&amp;"P"&amp;$A156))</f>
        <v>177.1</v>
      </c>
      <c r="DG156" s="86">
        <f t="shared" si="584"/>
        <v>195.5</v>
      </c>
      <c r="DH156" s="3">
        <f t="shared" si="551"/>
        <v>0</v>
      </c>
      <c r="DI156" s="3">
        <f t="shared" si="552"/>
        <v>0</v>
      </c>
      <c r="DJ156" s="3">
        <f t="shared" si="553"/>
        <v>0</v>
      </c>
      <c r="DK156" s="3">
        <f t="shared" si="554"/>
        <v>0</v>
      </c>
      <c r="DL156" s="3">
        <f t="shared" si="555"/>
        <v>0</v>
      </c>
      <c r="DM156" s="3">
        <f t="shared" si="556"/>
        <v>0</v>
      </c>
      <c r="DN156" s="64" t="str">
        <f t="shared" si="557"/>
        <v>UNKNOWN</v>
      </c>
      <c r="DO156" s="64" t="str">
        <f t="shared" si="558"/>
        <v>UNKNOWN</v>
      </c>
      <c r="DP156" s="3">
        <f t="shared" si="559"/>
        <v>0</v>
      </c>
      <c r="DQ156" s="3">
        <f t="shared" si="560"/>
        <v>0</v>
      </c>
      <c r="DR156" s="3">
        <f t="shared" ca="1" si="561"/>
        <v>0</v>
      </c>
      <c r="DS156" s="3">
        <f t="shared" si="562"/>
        <v>0</v>
      </c>
      <c r="DT156" s="3">
        <f t="shared" si="585"/>
        <v>0</v>
      </c>
      <c r="DU156" s="3">
        <f t="shared" si="586"/>
        <v>0</v>
      </c>
      <c r="DV156" s="3">
        <f t="shared" si="563"/>
        <v>-4</v>
      </c>
      <c r="DW156" s="3">
        <f t="shared" si="564"/>
        <v>-1</v>
      </c>
      <c r="DX156" s="3">
        <f t="shared" ca="1" si="565"/>
        <v>1.1437960396590268E-3</v>
      </c>
      <c r="DY156" s="3">
        <f t="shared" ca="1" si="566"/>
        <v>-1.2507825732067446E-3</v>
      </c>
      <c r="DZ156" s="3">
        <f t="shared" ca="1" si="567"/>
        <v>6.5284346406858462E-4</v>
      </c>
      <c r="EA156" s="3">
        <f t="shared" ca="1" si="568"/>
        <v>-6.6213691247511588E-4</v>
      </c>
      <c r="EB156" s="3">
        <f t="shared" ca="1" si="569"/>
        <v>7.5337808177009988E-4</v>
      </c>
      <c r="EC156" s="3">
        <f t="shared" ca="1" si="570"/>
        <v>-7.3521057583245998E-4</v>
      </c>
      <c r="EE156" s="59">
        <f t="shared" si="571"/>
        <v>1.0627</v>
      </c>
      <c r="EF156" s="59">
        <f t="shared" si="572"/>
        <v>0.76590000000000003</v>
      </c>
      <c r="EG156" s="59">
        <f t="shared" si="573"/>
        <v>0.27539999999999998</v>
      </c>
      <c r="EH156" s="59">
        <f t="shared" si="574"/>
        <v>0.27110000000000001</v>
      </c>
      <c r="EI156" s="59">
        <f t="shared" si="575"/>
        <v>0.2341</v>
      </c>
      <c r="EJ156" s="59">
        <f t="shared" si="576"/>
        <v>0.24079999999999999</v>
      </c>
      <c r="EL156" s="3" t="str">
        <f>RTD("tos.rtd",,EL$43,"."&amp;$B$134&amp;$AS$82&amp;"C"&amp;$A156)</f>
        <v>106.27%</v>
      </c>
      <c r="EM156" s="3" t="str">
        <f>RTD("tos.rtd",,EM$43,"."&amp;$B$134&amp;$AS$82&amp;"P"&amp;$A156)</f>
        <v>76.59%</v>
      </c>
      <c r="EN156" s="3" t="str">
        <f>RTD("tos.rtd",,EN$2,"."&amp;$C$134&amp;$AU$82&amp;"C"&amp;$A156)</f>
        <v>27.54%</v>
      </c>
      <c r="EO156" s="3" t="str">
        <f>RTD("tos.rtd",,EO$2,"."&amp;$C$134&amp;$AU$82&amp;"P"&amp;$A156)</f>
        <v>27.11%</v>
      </c>
      <c r="EP156" s="3" t="str">
        <f>RTD("tos.rtd",,EP$2,"."&amp;$D$134&amp;$AW$82&amp;"C"&amp;$A156)</f>
        <v>23.41%</v>
      </c>
      <c r="EQ156" s="3" t="str">
        <f>RTD("tos.rtd",,EQ$2,"."&amp;$D$134&amp;$AW$82&amp;"P"&amp;$A156)</f>
        <v>24.08%</v>
      </c>
      <c r="ES156" s="63" t="str">
        <f t="shared" si="577"/>
        <v>19975,-05.00</v>
      </c>
      <c r="ET156" s="64" t="str">
        <f t="shared" ca="1" si="578"/>
        <v>19975,49.04</v>
      </c>
      <c r="EU156" s="68">
        <v>561.88</v>
      </c>
      <c r="EV156" s="68" t="s">
        <v>1263</v>
      </c>
      <c r="EW156" s="68">
        <v>483.26</v>
      </c>
      <c r="EX156" s="68" t="s">
        <v>1264</v>
      </c>
      <c r="EY156" s="68">
        <v>5632</v>
      </c>
      <c r="EZ156" s="68" t="s">
        <v>1265</v>
      </c>
      <c r="FA156" s="68">
        <v>19848.5</v>
      </c>
      <c r="FB156" s="68" t="s">
        <v>1266</v>
      </c>
      <c r="FC156" s="68" t="s">
        <v>1267</v>
      </c>
      <c r="FD156" s="68" t="s">
        <v>1268</v>
      </c>
      <c r="FE156" s="68" t="s">
        <v>1269</v>
      </c>
      <c r="FF156" s="68" t="s">
        <v>1270</v>
      </c>
    </row>
    <row r="157" spans="1:162" ht="11.1" customHeight="1" thickBot="1" x14ac:dyDescent="0.25">
      <c r="A157" s="2">
        <f t="shared" si="587"/>
        <v>19950</v>
      </c>
      <c r="B157" s="3">
        <f t="shared" si="620"/>
        <v>61</v>
      </c>
      <c r="C157" s="3">
        <f t="shared" si="621"/>
        <v>7</v>
      </c>
      <c r="D157" s="3">
        <f t="shared" si="622"/>
        <v>31</v>
      </c>
      <c r="E157" s="3">
        <f t="shared" si="605"/>
        <v>99</v>
      </c>
      <c r="F157" s="4">
        <f t="shared" si="615"/>
        <v>20050.862003589576</v>
      </c>
      <c r="G157" s="5">
        <f t="shared" si="607"/>
        <v>485.67071968452183</v>
      </c>
      <c r="AM157" s="1">
        <v>87</v>
      </c>
      <c r="AN157" s="1">
        <v>-7</v>
      </c>
      <c r="AO157" s="1">
        <v>19950</v>
      </c>
      <c r="AP157" s="1">
        <v>694</v>
      </c>
      <c r="AQ157" s="1">
        <v>-48</v>
      </c>
      <c r="AS157" s="54">
        <f>IF(RTD("tos.rtd",,AS$83,"."&amp;$B$134&amp;$AS$82&amp;"C"&amp;$A157)="N/A",0,RTD("tos.rtd",,AS$83,"."&amp;$B$134&amp;$AS$82&amp;"C"&amp;$A157))</f>
        <v>41</v>
      </c>
      <c r="AT157" s="3">
        <f>-IF(RTD("tos.rtd",,AT$83,"."&amp;$B$134&amp;$AS$82&amp;"P"&amp;$A157)="N/A",0,RTD("tos.rtd",,AT$83,"."&amp;$B$134&amp;$AS$82&amp;"P"&amp;$A157))</f>
        <v>-20</v>
      </c>
      <c r="AU157" s="54">
        <f>IF(RTD("tos.rtd",,AU$2,"."&amp;$C$134&amp;$AU$134&amp;"C"&amp;$A157)="N/A",0,RTD("tos.rtd",,AU$2,"."&amp;$C$134&amp;$AU$134&amp;"C"&amp;$A157))</f>
        <v>3</v>
      </c>
      <c r="AV157" s="3">
        <f>-IF(RTD("tos.rtd",,AV$2,"."&amp;$C$134&amp;$AU$134&amp;"P"&amp;$A157)="N/A",0,RTD("tos.rtd",,AV$2,"."&amp;$C$134&amp;$AU$134&amp;"P"&amp;$A157))</f>
        <v>-4</v>
      </c>
      <c r="AW157" s="54">
        <f>IF(RTD("tos.rtd",,AW$2,"."&amp;$D$134&amp;$AW$134&amp;"C"&amp;$A157)="N/A",0,RTD("tos.rtd",,AW$2,"."&amp;$D$134&amp;$AW$134&amp;"C"&amp;$A157))</f>
        <v>26</v>
      </c>
      <c r="AX157" s="3">
        <f>-IF(RTD("tos.rtd",,AX$2,"."&amp;$D$134&amp;$AW$134&amp;"P"&amp;$A157)="N/A",0,RTD("tos.rtd",,AX$2,"."&amp;$D$134&amp;$AW$134&amp;"P"&amp;$A157))</f>
        <v>-5</v>
      </c>
      <c r="AY157" s="76">
        <f t="shared" si="616"/>
        <v>41</v>
      </c>
      <c r="AZ157" s="8">
        <f t="shared" si="542"/>
        <v>19950</v>
      </c>
      <c r="BA157" s="54">
        <f>IF(RTD("tos.rtd",,BA$43,"."&amp;$B$134&amp;$AS$82&amp;"C"&amp;$A157)="N/A",0,RTD("tos.rtd",,BA$43,"."&amp;$B$134&amp;$AS$82&amp;"C"&amp;$A157))</f>
        <v>694</v>
      </c>
      <c r="BB157" s="3">
        <f>-IF(RTD("tos.rtd",,BB$43,"."&amp;$B$134&amp;$AS$82&amp;"P"&amp;$A157)="N/A",0,RTD("tos.rtd",,BB$43,"."&amp;$B$134&amp;$AS$82&amp;"P"&amp;$A157))</f>
        <v>-48</v>
      </c>
      <c r="BC157" s="54">
        <f>IF(RTD("tos.rtd",,BC$2,"."&amp;$C$134&amp;$AU$82&amp;"C"&amp;$A157)="N/A",0,RTD("tos.rtd",,BC$2,"."&amp;$C$134&amp;$AU$82&amp;"C"&amp;$A157))</f>
        <v>5</v>
      </c>
      <c r="BD157" s="3">
        <f>-IF(RTD("tos.rtd",,BD$2,"."&amp;$C$134&amp;$AU$82&amp;"P"&amp;$A157)="N/A",0,RTD("tos.rtd",,BD$2,"."&amp;$C$134&amp;$AU$82&amp;"P"&amp;$A157))</f>
        <v>-7</v>
      </c>
      <c r="BE157" s="54">
        <f>IF(RTD("tos.rtd",,BE$2,"."&amp;$D$134&amp;$AW$82&amp;"C"&amp;$A157)="N/A",0,RTD("tos.rtd",,BE$2,"."&amp;$D$134&amp;$AW$82&amp;"C"&amp;$A157))</f>
        <v>7</v>
      </c>
      <c r="BF157" s="3">
        <f>-IF(RTD("tos.rtd",,BF$2,"."&amp;$D$134&amp;$AW$82&amp;"P"&amp;$A157)="N/A",0,RTD("tos.rtd",,BF$2,"."&amp;$D$134&amp;$AW$82&amp;"P"&amp;$A157))</f>
        <v>0</v>
      </c>
      <c r="BG157" s="3">
        <f ca="1">+Hoja2!Y158</f>
        <v>16</v>
      </c>
      <c r="BH157" s="7">
        <f t="shared" ca="1" si="543"/>
        <v>667</v>
      </c>
      <c r="BI157" s="32" t="str">
        <f t="shared" ca="1" si="601"/>
        <v/>
      </c>
      <c r="BJ157" s="3">
        <f ca="1">IF($BP$1=1,DX157,IF(RTD("tos.rtd",,BJ$43,"."&amp;$B$134&amp;$AS$82&amp;"C"&amp;$A157)="N/A",0,RTD("tos.rtd",,BJ$43,"."&amp;$B$134&amp;$AS$82&amp;"C"&amp;$A157)))</f>
        <v>7.8607844031079407E-4</v>
      </c>
      <c r="BK157" s="3">
        <f ca="1">IF($BP$1=1,DY157,-IF(RTD("tos.rtd",,BK$43,"."&amp;$B$134&amp;$AS$82&amp;"P"&amp;$A157)="N/A",0,RTD("tos.rtd",,BK$43,"."&amp;$B$134&amp;$AS$82&amp;"P"&amp;$A157)))</f>
        <v>-1.4309049673060595E-3</v>
      </c>
      <c r="BL157" s="3">
        <f ca="1">IF($BP$1=1,DZ157,IF(RTD("tos.rtd",,BL$2,"."&amp;$C$134&amp;$AU$82&amp;"C"&amp;$A157)="N/A",0,RTD("tos.rtd",,BL$2,"."&amp;$C$134&amp;$AU$82&amp;"C"&amp;$A157)))</f>
        <v>6.577982605735132E-4</v>
      </c>
      <c r="BM157" s="3">
        <f ca="1">IF($BP$1=1,EA157,-IF(RTD("tos.rtd",,BM$2,"."&amp;$C$134&amp;$AU$82&amp;"P"&amp;$A157)="N/A",0,RTD("tos.rtd",,BM$2,"."&amp;$C$134&amp;$AU$82&amp;"P"&amp;$A157)))</f>
        <v>-6.687513264810749E-4</v>
      </c>
      <c r="BN157" s="3">
        <f ca="1">IF($BP$1=1,EB157,IF(RTD("tos.rtd",,BN$2,"."&amp;$D$134&amp;$AW$82&amp;"C"&amp;$A157)="N/A",0,RTD("tos.rtd",,BN$2,"."&amp;$D$134&amp;$AW$82&amp;"C"&amp;$A157)))</f>
        <v>7.6287927458040621E-4</v>
      </c>
      <c r="BO157" s="3">
        <f ca="1">IF($BP$1=1,EC157,-IF(RTD("tos.rtd",,BO$2,"."&amp;$D$134&amp;$AW$82&amp;"P"&amp;$A157)="N/A",0,RTD("tos.rtd",,BO$2,"."&amp;$D$134&amp;$AW$82&amp;"P"&amp;$A157)))</f>
        <v>-7.4300950522142892E-4</v>
      </c>
      <c r="BQ157" s="3">
        <f t="shared" ca="1" si="617"/>
        <v>113274.95533123484</v>
      </c>
      <c r="BR157" s="3" t="str">
        <f t="shared" ca="1" si="544"/>
        <v>Cruce +</v>
      </c>
      <c r="BS157" s="3">
        <f t="shared" ca="1" si="618"/>
        <v>-22008.399962089148</v>
      </c>
      <c r="BT157" s="3" t="str">
        <f t="shared" ca="1" si="545"/>
        <v/>
      </c>
      <c r="BU157" s="3">
        <f t="shared" ca="1" si="619"/>
        <v>505652.77040490415</v>
      </c>
      <c r="BV157" s="3" t="str">
        <f t="shared" ca="1" si="545"/>
        <v/>
      </c>
      <c r="BX157" s="3">
        <f t="shared" ca="1" si="579"/>
        <v>110564.32034355045</v>
      </c>
      <c r="BY157" s="3" t="str">
        <f t="shared" ca="1" si="580"/>
        <v/>
      </c>
      <c r="BZ157" s="3">
        <f t="shared" ca="1" si="581"/>
        <v>-322.81335730400099</v>
      </c>
      <c r="CA157" s="3" t="str">
        <f t="shared" ca="1" si="580"/>
        <v/>
      </c>
      <c r="CB157" s="3">
        <f t="shared" ca="1" si="582"/>
        <v>1238.1763859994849</v>
      </c>
      <c r="CC157" s="3" t="str">
        <f t="shared" ca="1" si="580"/>
        <v/>
      </c>
      <c r="CD157" s="3">
        <f>IF(RTD("tos.rtd",,CD$43,"."&amp;$B$134&amp;$AS$82&amp;"C"&amp;$A157)="N/A",0,RTD("tos.rtd",,CD$43,"."&amp;$B$134&amp;$AS$82&amp;"C"&amp;$A157))</f>
        <v>0</v>
      </c>
      <c r="CE157" s="3">
        <f>-IF(RTD("tos.rtd",,CE$43,"."&amp;$B$134&amp;$AS$82&amp;"P"&amp;$A157)="N/A",0,RTD("tos.rtd",,CE$43,"."&amp;$B$134&amp;$AS$82&amp;"P"&amp;$A157))</f>
        <v>0.94</v>
      </c>
      <c r="CF157" s="3">
        <f>IF(RTD("tos.rtd",,CF$2,"."&amp;$C$134&amp;$AU$82&amp;"C"&amp;$A157)="N/A",0,RTD("tos.rtd",,CF$2,"."&amp;$C$134&amp;$AU$82&amp;"C"&amp;$A157))</f>
        <v>0.39</v>
      </c>
      <c r="CG157" s="3">
        <f>-IF(RTD("tos.rtd",,CG$2,"."&amp;$C$134&amp;$AU$82&amp;"P"&amp;$A157)="N/A",0,RTD("tos.rtd",,CG$2,"."&amp;$C$134&amp;$AU$82&amp;"P"&amp;$A157))</f>
        <v>0.62</v>
      </c>
      <c r="CH157" s="3">
        <f>IF(RTD("tos.rtd",,CH$2,"."&amp;$D$134&amp;$AW$82&amp;"C"&amp;$A157)="N/A",0,RTD("tos.rtd",,CH$2,"."&amp;$D$134&amp;$AW$82&amp;"C"&amp;$A157))</f>
        <v>0.44</v>
      </c>
      <c r="CI157" s="3">
        <f>-IF(RTD("tos.rtd",,CI$2,"."&amp;$D$134&amp;$AW$82&amp;"P"&amp;$A157)="N/A",0,RTD("tos.rtd",,CI$2,"."&amp;$D$134&amp;$AW$82&amp;"P"&amp;$A157))</f>
        <v>0.56000000000000005</v>
      </c>
      <c r="CK157" s="3">
        <f t="shared" si="612"/>
        <v>-1879.9999999999998</v>
      </c>
      <c r="CL157" s="3"/>
      <c r="CM157" s="3">
        <f t="shared" si="613"/>
        <v>-131</v>
      </c>
      <c r="CN157" s="3"/>
      <c r="CO157" s="3">
        <f t="shared" si="614"/>
        <v>864</v>
      </c>
      <c r="CP157" s="3">
        <f t="shared" si="536"/>
        <v>-1146.9999999999998</v>
      </c>
      <c r="CQ157" s="3">
        <f t="shared" si="546"/>
        <v>646</v>
      </c>
      <c r="CR157" s="3"/>
      <c r="CS157" s="3">
        <f t="shared" si="547"/>
        <v>-2</v>
      </c>
      <c r="CT157" s="3"/>
      <c r="CU157" s="3">
        <f t="shared" si="548"/>
        <v>7</v>
      </c>
      <c r="CV157" s="3"/>
      <c r="CW157" s="3">
        <f t="shared" ca="1" si="549"/>
        <v>596919.32577404985</v>
      </c>
      <c r="CY157" s="3">
        <f t="shared" ca="1" si="550"/>
        <v>111479.68337224594</v>
      </c>
      <c r="CZ157" s="70" t="str">
        <f t="shared" ca="1" si="583"/>
        <v/>
      </c>
      <c r="DA157" s="3">
        <f>IF(RTD("tos.rtd",,DA$43,"."&amp;$B$134&amp;$AS$82&amp;"C"&amp;$A157)="N/A",0,RTD("tos.rtd",,DA$43,"."&amp;$B$134&amp;$AS$82&amp;"C"&amp;$A157))</f>
        <v>0.05</v>
      </c>
      <c r="DB157" s="3">
        <f>IF(RTD("tos.rtd",,DB$43,"."&amp;$B$134&amp;$AS$82&amp;"P"&amp;$A157)="N/A",0,RTD("tos.rtd",,DB$43,"."&amp;$B$134&amp;$AS$82&amp;"P"&amp;$A157))</f>
        <v>124.2</v>
      </c>
      <c r="DC157" s="3">
        <f>IF(RTD("tos.rtd",,DC$43,"."&amp;$B$134&amp;$AS$82&amp;"C"&amp;$A157)="N/A",0,RTD("tos.rtd",,DC$43,"."&amp;$B$134&amp;$AS$82&amp;"C"&amp;$A157))</f>
        <v>0.05</v>
      </c>
      <c r="DD157" s="3">
        <f>IF(RTD("tos.rtd",,DD$43,"."&amp;$B$134&amp;$AS$82&amp;"P"&amp;$A157)="N/A",0,RTD("tos.rtd",,DD$43,"."&amp;$B$134&amp;$AS$82&amp;"P"&amp;$A157))</f>
        <v>170.5</v>
      </c>
      <c r="DE157" s="3">
        <f>IF(RTD("tos.rtd",,DE$43,"."&amp;$B$134&amp;$AS$82&amp;"C"&amp;$A157)="N/A",0,RTD("tos.rtd",,DE$43,"."&amp;$B$134&amp;$AS$82&amp;"C"&amp;$A157))</f>
        <v>0</v>
      </c>
      <c r="DF157" s="3">
        <f>IF(RTD("tos.rtd",,DF$43,"."&amp;$B$134&amp;$AS$82&amp;"P"&amp;$A157)="N/A",0,RTD("tos.rtd",,DF$43,"."&amp;$B$134&amp;$AS$82&amp;"P"&amp;$A157))</f>
        <v>152.30000000000001</v>
      </c>
      <c r="DG157" s="86">
        <f t="shared" si="584"/>
        <v>170.5</v>
      </c>
      <c r="DH157" s="3">
        <f t="shared" si="551"/>
        <v>0</v>
      </c>
      <c r="DI157" s="3">
        <f t="shared" si="552"/>
        <v>0</v>
      </c>
      <c r="DJ157" s="3">
        <f t="shared" si="553"/>
        <v>0</v>
      </c>
      <c r="DK157" s="3">
        <f t="shared" si="554"/>
        <v>0</v>
      </c>
      <c r="DL157" s="3">
        <f t="shared" si="555"/>
        <v>0</v>
      </c>
      <c r="DM157" s="3">
        <f t="shared" si="556"/>
        <v>0</v>
      </c>
      <c r="DN157" s="64" t="str">
        <f t="shared" si="557"/>
        <v>UNKNOWN</v>
      </c>
      <c r="DO157" s="64" t="str">
        <f t="shared" si="558"/>
        <v>UNKNOWN</v>
      </c>
      <c r="DP157" s="3">
        <f t="shared" si="559"/>
        <v>0</v>
      </c>
      <c r="DQ157" s="3">
        <f t="shared" si="560"/>
        <v>0</v>
      </c>
      <c r="DR157" s="3">
        <f t="shared" ca="1" si="561"/>
        <v>0</v>
      </c>
      <c r="DS157" s="3">
        <f t="shared" si="562"/>
        <v>0</v>
      </c>
      <c r="DT157" s="3">
        <f t="shared" si="585"/>
        <v>0</v>
      </c>
      <c r="DU157" s="3">
        <f t="shared" si="586"/>
        <v>0</v>
      </c>
      <c r="DV157" s="3">
        <f t="shared" si="563"/>
        <v>87</v>
      </c>
      <c r="DW157" s="3">
        <f t="shared" si="564"/>
        <v>-7</v>
      </c>
      <c r="DX157" s="3">
        <f t="shared" ca="1" si="565"/>
        <v>7.8607844031079407E-4</v>
      </c>
      <c r="DY157" s="3">
        <f t="shared" ca="1" si="566"/>
        <v>-1.4309049673060595E-3</v>
      </c>
      <c r="DZ157" s="3">
        <f t="shared" ca="1" si="567"/>
        <v>6.577982605735132E-4</v>
      </c>
      <c r="EA157" s="3">
        <f t="shared" ca="1" si="568"/>
        <v>-6.687513264810749E-4</v>
      </c>
      <c r="EB157" s="3">
        <f t="shared" ca="1" si="569"/>
        <v>7.6287927458040621E-4</v>
      </c>
      <c r="EC157" s="3">
        <f t="shared" ca="1" si="570"/>
        <v>-7.4300950522142892E-4</v>
      </c>
      <c r="EE157" s="59">
        <f t="shared" si="571"/>
        <v>0.35899999999999999</v>
      </c>
      <c r="EF157" s="59">
        <f t="shared" si="572"/>
        <v>0.68859999999999999</v>
      </c>
      <c r="EG157" s="59">
        <f t="shared" si="573"/>
        <v>0.2767</v>
      </c>
      <c r="EH157" s="59">
        <f t="shared" si="574"/>
        <v>0.27179999999999999</v>
      </c>
      <c r="EI157" s="59">
        <f t="shared" si="575"/>
        <v>0.23519999999999999</v>
      </c>
      <c r="EJ157" s="59">
        <f t="shared" si="576"/>
        <v>0.2422</v>
      </c>
      <c r="EL157" s="3" t="str">
        <f>RTD("tos.rtd",,EL$43,"."&amp;$B$134&amp;$AS$82&amp;"C"&amp;$A157)</f>
        <v>35.90%</v>
      </c>
      <c r="EM157" s="3" t="str">
        <f>RTD("tos.rtd",,EM$43,"."&amp;$B$134&amp;$AS$82&amp;"P"&amp;$A157)</f>
        <v>68.86%</v>
      </c>
      <c r="EN157" s="3" t="str">
        <f>RTD("tos.rtd",,EN$2,"."&amp;$C$134&amp;$AU$82&amp;"C"&amp;$A157)</f>
        <v>27.67%</v>
      </c>
      <c r="EO157" s="3" t="str">
        <f>RTD("tos.rtd",,EO$2,"."&amp;$C$134&amp;$AU$82&amp;"P"&amp;$A157)</f>
        <v>27.18%</v>
      </c>
      <c r="EP157" s="3" t="str">
        <f>RTD("tos.rtd",,EP$2,"."&amp;$D$134&amp;$AW$82&amp;"C"&amp;$A157)</f>
        <v>23.52%</v>
      </c>
      <c r="EQ157" s="3" t="str">
        <f>RTD("tos.rtd",,EQ$2,"."&amp;$D$134&amp;$AW$82&amp;"P"&amp;$A157)</f>
        <v>24.22%</v>
      </c>
      <c r="ES157" s="63" t="str">
        <f t="shared" si="577"/>
        <v>19950,80.00</v>
      </c>
      <c r="ET157" s="64" t="str">
        <f t="shared" ca="1" si="578"/>
        <v>19950,111.48</v>
      </c>
      <c r="EU157" s="68">
        <v>561.9</v>
      </c>
      <c r="EV157" s="68" t="s">
        <v>1271</v>
      </c>
      <c r="EW157" s="68">
        <v>483.29</v>
      </c>
      <c r="EX157" s="68" t="s">
        <v>1272</v>
      </c>
      <c r="EY157" s="68">
        <v>5632.5</v>
      </c>
      <c r="EZ157" s="68" t="s">
        <v>1273</v>
      </c>
      <c r="FA157" s="68">
        <v>19850</v>
      </c>
      <c r="FB157" s="68" t="s">
        <v>1274</v>
      </c>
      <c r="FC157" s="68" t="s">
        <v>1275</v>
      </c>
      <c r="FD157" s="68" t="s">
        <v>1276</v>
      </c>
      <c r="FE157" s="68" t="s">
        <v>1277</v>
      </c>
      <c r="FF157" s="68" t="s">
        <v>1278</v>
      </c>
    </row>
    <row r="158" spans="1:162" ht="11.1" customHeight="1" thickBot="1" x14ac:dyDescent="0.25">
      <c r="A158" s="2">
        <f t="shared" si="587"/>
        <v>19925</v>
      </c>
      <c r="B158" s="3">
        <f t="shared" si="620"/>
        <v>10</v>
      </c>
      <c r="C158" s="3">
        <f t="shared" si="621"/>
        <v>7</v>
      </c>
      <c r="D158" s="3">
        <f t="shared" si="622"/>
        <v>21</v>
      </c>
      <c r="E158" s="3">
        <f t="shared" si="605"/>
        <v>38</v>
      </c>
      <c r="F158" s="4">
        <f t="shared" si="615"/>
        <v>20025.735610101368</v>
      </c>
      <c r="G158" s="5">
        <f t="shared" si="607"/>
        <v>485.06210976010516</v>
      </c>
      <c r="AM158" s="1">
        <v>-81</v>
      </c>
      <c r="AN158" s="1">
        <v>-2</v>
      </c>
      <c r="AO158" s="1">
        <v>19925</v>
      </c>
      <c r="AP158" s="1">
        <v>329</v>
      </c>
      <c r="AQ158" s="1">
        <v>-4</v>
      </c>
      <c r="AS158" s="54">
        <f>IF(RTD("tos.rtd",,AS$83,"."&amp;$B$134&amp;$AS$82&amp;"C"&amp;$A158)="N/A",0,RTD("tos.rtd",,AS$83,"."&amp;$B$134&amp;$AS$82&amp;"C"&amp;$A158))</f>
        <v>2</v>
      </c>
      <c r="AT158" s="3">
        <f>-IF(RTD("tos.rtd",,AT$83,"."&amp;$B$134&amp;$AS$82&amp;"P"&amp;$A158)="N/A",0,RTD("tos.rtd",,AT$83,"."&amp;$B$134&amp;$AS$82&amp;"P"&amp;$A158))</f>
        <v>-8</v>
      </c>
      <c r="AU158" s="54">
        <f>IF(RTD("tos.rtd",,AU$2,"."&amp;$C$134&amp;$AU$134&amp;"C"&amp;$A158)="N/A",0,RTD("tos.rtd",,AU$2,"."&amp;$C$134&amp;$AU$134&amp;"C"&amp;$A158))</f>
        <v>4</v>
      </c>
      <c r="AV158" s="3">
        <f>-IF(RTD("tos.rtd",,AV$2,"."&amp;$C$134&amp;$AU$134&amp;"P"&amp;$A158)="N/A",0,RTD("tos.rtd",,AV$2,"."&amp;$C$134&amp;$AU$134&amp;"P"&amp;$A158))</f>
        <v>-3</v>
      </c>
      <c r="AW158" s="54">
        <f>IF(RTD("tos.rtd",,AW$2,"."&amp;$D$134&amp;$AW$134&amp;"C"&amp;$A158)="N/A",0,RTD("tos.rtd",,AW$2,"."&amp;$D$134&amp;$AW$134&amp;"C"&amp;$A158))</f>
        <v>16</v>
      </c>
      <c r="AX158" s="3">
        <f>-IF(RTD("tos.rtd",,AX$2,"."&amp;$D$134&amp;$AW$134&amp;"P"&amp;$A158)="N/A",0,RTD("tos.rtd",,AX$2,"."&amp;$D$134&amp;$AW$134&amp;"P"&amp;$A158))</f>
        <v>-5</v>
      </c>
      <c r="AY158" s="76">
        <f t="shared" si="616"/>
        <v>6</v>
      </c>
      <c r="AZ158" s="8">
        <f t="shared" si="542"/>
        <v>19925</v>
      </c>
      <c r="BA158" s="54">
        <f>IF(RTD("tos.rtd",,BA$43,"."&amp;$B$134&amp;$AS$82&amp;"C"&amp;$A158)="N/A",0,RTD("tos.rtd",,BA$43,"."&amp;$B$134&amp;$AS$82&amp;"C"&amp;$A158))</f>
        <v>329</v>
      </c>
      <c r="BB158" s="3">
        <f>-IF(RTD("tos.rtd",,BB$43,"."&amp;$B$134&amp;$AS$82&amp;"P"&amp;$A158)="N/A",0,RTD("tos.rtd",,BB$43,"."&amp;$B$134&amp;$AS$82&amp;"P"&amp;$A158))</f>
        <v>-4</v>
      </c>
      <c r="BC158" s="54">
        <f>IF(RTD("tos.rtd",,BC$2,"."&amp;$C$134&amp;$AU$82&amp;"C"&amp;$A158)="N/A",0,RTD("tos.rtd",,BC$2,"."&amp;$C$134&amp;$AU$82&amp;"C"&amp;$A158))</f>
        <v>0</v>
      </c>
      <c r="BD158" s="3">
        <f>-IF(RTD("tos.rtd",,BD$2,"."&amp;$C$134&amp;$AU$82&amp;"P"&amp;$A158)="N/A",0,RTD("tos.rtd",,BD$2,"."&amp;$C$134&amp;$AU$82&amp;"P"&amp;$A158))</f>
        <v>-2</v>
      </c>
      <c r="BE158" s="54">
        <f>IF(RTD("tos.rtd",,BE$2,"."&amp;$D$134&amp;$AW$82&amp;"C"&amp;$A158)="N/A",0,RTD("tos.rtd",,BE$2,"."&amp;$D$134&amp;$AW$82&amp;"C"&amp;$A158))</f>
        <v>5</v>
      </c>
      <c r="BF158" s="3">
        <f>-IF(RTD("tos.rtd",,BF$2,"."&amp;$D$134&amp;$AW$82&amp;"P"&amp;$A158)="N/A",0,RTD("tos.rtd",,BF$2,"."&amp;$D$134&amp;$AW$82&amp;"P"&amp;$A158))</f>
        <v>0</v>
      </c>
      <c r="BG158" s="3">
        <f ca="1">+Hoja2!Y159</f>
        <v>-47</v>
      </c>
      <c r="BH158" s="7">
        <f t="shared" ca="1" si="543"/>
        <v>281</v>
      </c>
      <c r="BI158" s="32" t="str">
        <f t="shared" ca="1" si="601"/>
        <v/>
      </c>
      <c r="BJ158" s="3">
        <f ca="1">IF($BP$1=1,DX158,IF(RTD("tos.rtd",,BJ$43,"."&amp;$B$134&amp;$AS$82&amp;"C"&amp;$A158)="N/A",0,RTD("tos.rtd",,BJ$43,"."&amp;$B$134&amp;$AS$82&amp;"C"&amp;$A158)))</f>
        <v>1.2222642329257417E-3</v>
      </c>
      <c r="BK158" s="3">
        <f ca="1">IF($BP$1=1,DY158,-IF(RTD("tos.rtd",,BK$43,"."&amp;$B$134&amp;$AS$82&amp;"P"&amp;$A158)="N/A",0,RTD("tos.rtd",,BK$43,"."&amp;$B$134&amp;$AS$82&amp;"P"&amp;$A158)))</f>
        <v>-1.6749036857029963E-3</v>
      </c>
      <c r="BL158" s="3">
        <f ca="1">IF($BP$1=1,DZ158,IF(RTD("tos.rtd",,BL$2,"."&amp;$C$134&amp;$AU$82&amp;"C"&amp;$A158)="N/A",0,RTD("tos.rtd",,BL$2,"."&amp;$C$134&amp;$AU$82&amp;"C"&amp;$A158)))</f>
        <v>6.6148508183433235E-4</v>
      </c>
      <c r="BM158" s="3">
        <f ca="1">IF($BP$1=1,EA158,-IF(RTD("tos.rtd",,BM$2,"."&amp;$C$134&amp;$AU$82&amp;"P"&amp;$A158)="N/A",0,RTD("tos.rtd",,BM$2,"."&amp;$C$134&amp;$AU$82&amp;"P"&amp;$A158)))</f>
        <v>-6.7247996051664129E-4</v>
      </c>
      <c r="BN158" s="3">
        <f ca="1">IF($BP$1=1,EB158,IF(RTD("tos.rtd",,BN$2,"."&amp;$D$134&amp;$AW$82&amp;"C"&amp;$A158)="N/A",0,RTD("tos.rtd",,BN$2,"."&amp;$D$134&amp;$AW$82&amp;"C"&amp;$A158)))</f>
        <v>7.7008755149551443E-4</v>
      </c>
      <c r="BO158" s="3">
        <f ca="1">IF($BP$1=1,EC158,-IF(RTD("tos.rtd",,BO$2,"."&amp;$D$134&amp;$AW$82&amp;"P"&amp;$A158)="N/A",0,RTD("tos.rtd",,BO$2,"."&amp;$D$134&amp;$AW$82&amp;"P"&amp;$A158)))</f>
        <v>-7.5063532580732484E-4</v>
      </c>
      <c r="BQ158" s="3">
        <f t="shared" ca="1" si="617"/>
        <v>-343631.44963065063</v>
      </c>
      <c r="BR158" s="3" t="str">
        <f t="shared" ca="1" si="544"/>
        <v>Cruce -</v>
      </c>
      <c r="BS158" s="3">
        <f t="shared" ca="1" si="618"/>
        <v>19715.053737169153</v>
      </c>
      <c r="BT158" s="3" t="str">
        <f t="shared" ca="1" si="545"/>
        <v>Cruce +</v>
      </c>
      <c r="BU158" s="3">
        <f t="shared" ca="1" si="619"/>
        <v>268771.48865466396</v>
      </c>
      <c r="BV158" s="3" t="str">
        <f t="shared" ca="1" si="545"/>
        <v/>
      </c>
      <c r="BX158" s="3">
        <f t="shared" ca="1" si="579"/>
        <v>91683.911456319183</v>
      </c>
      <c r="BY158" s="3" t="str">
        <f t="shared" ca="1" si="580"/>
        <v/>
      </c>
      <c r="BZ158" s="3">
        <f t="shared" ca="1" si="581"/>
        <v>-311.84443871824158</v>
      </c>
      <c r="CA158" s="3" t="str">
        <f t="shared" ca="1" si="580"/>
        <v/>
      </c>
      <c r="CB158" s="3">
        <f t="shared" ca="1" si="582"/>
        <v>892.76831414993876</v>
      </c>
      <c r="CC158" s="3" t="str">
        <f t="shared" ca="1" si="580"/>
        <v/>
      </c>
      <c r="CD158" s="3">
        <f>IF(RTD("tos.rtd",,CD$43,"."&amp;$B$134&amp;$AS$82&amp;"C"&amp;$A158)="N/A",0,RTD("tos.rtd",,CD$43,"."&amp;$B$134&amp;$AS$82&amp;"C"&amp;$A158))</f>
        <v>0.01</v>
      </c>
      <c r="CE158" s="3">
        <f>-IF(RTD("tos.rtd",,CE$43,"."&amp;$B$134&amp;$AS$82&amp;"P"&amp;$A158)="N/A",0,RTD("tos.rtd",,CE$43,"."&amp;$B$134&amp;$AS$82&amp;"P"&amp;$A158))</f>
        <v>0.93</v>
      </c>
      <c r="CF158" s="3">
        <f>IF(RTD("tos.rtd",,CF$2,"."&amp;$C$134&amp;$AU$82&amp;"C"&amp;$A158)="N/A",0,RTD("tos.rtd",,CF$2,"."&amp;$C$134&amp;$AU$82&amp;"C"&amp;$A158))</f>
        <v>0.41</v>
      </c>
      <c r="CG158" s="3">
        <f>-IF(RTD("tos.rtd",,CG$2,"."&amp;$C$134&amp;$AU$82&amp;"P"&amp;$A158)="N/A",0,RTD("tos.rtd",,CG$2,"."&amp;$C$134&amp;$AU$82&amp;"P"&amp;$A158))</f>
        <v>0.6</v>
      </c>
      <c r="CH158" s="3">
        <f>IF(RTD("tos.rtd",,CH$2,"."&amp;$D$134&amp;$AW$82&amp;"C"&amp;$A158)="N/A",0,RTD("tos.rtd",,CH$2,"."&amp;$D$134&amp;$AW$82&amp;"C"&amp;$A158))</f>
        <v>0.45</v>
      </c>
      <c r="CI158" s="3">
        <f>-IF(RTD("tos.rtd",,CI$2,"."&amp;$D$134&amp;$AW$82&amp;"P"&amp;$A158)="N/A",0,RTD("tos.rtd",,CI$2,"."&amp;$D$134&amp;$AW$82&amp;"P"&amp;$A158))</f>
        <v>0.55000000000000004</v>
      </c>
      <c r="CK158" s="3">
        <f t="shared" si="612"/>
        <v>-742</v>
      </c>
      <c r="CL158" s="3"/>
      <c r="CM158" s="3">
        <f t="shared" si="613"/>
        <v>-15.999999999999972</v>
      </c>
      <c r="CN158" s="3"/>
      <c r="CO158" s="3">
        <f t="shared" si="614"/>
        <v>445</v>
      </c>
      <c r="CP158" s="3">
        <f t="shared" si="536"/>
        <v>-313</v>
      </c>
      <c r="CQ158" s="3">
        <f t="shared" si="546"/>
        <v>325</v>
      </c>
      <c r="CR158" s="3"/>
      <c r="CS158" s="3">
        <f t="shared" si="547"/>
        <v>-2</v>
      </c>
      <c r="CT158" s="3"/>
      <c r="CU158" s="3">
        <f t="shared" si="548"/>
        <v>5</v>
      </c>
      <c r="CV158" s="3"/>
      <c r="CW158" s="3">
        <f t="shared" ca="1" si="549"/>
        <v>-55144.907238817541</v>
      </c>
      <c r="CY158" s="3">
        <f t="shared" ca="1" si="550"/>
        <v>92264.835331750888</v>
      </c>
      <c r="CZ158" s="70" t="str">
        <f t="shared" ca="1" si="583"/>
        <v/>
      </c>
      <c r="DA158" s="3">
        <f>IF(RTD("tos.rtd",,DA$43,"."&amp;$B$134&amp;$AS$82&amp;"C"&amp;$A158)="N/A",0,RTD("tos.rtd",,DA$43,"."&amp;$B$134&amp;$AS$82&amp;"C"&amp;$A158))</f>
        <v>0.2</v>
      </c>
      <c r="DB158" s="3">
        <f>IF(RTD("tos.rtd",,DB$43,"."&amp;$B$134&amp;$AS$82&amp;"P"&amp;$A158)="N/A",0,RTD("tos.rtd",,DB$43,"."&amp;$B$134&amp;$AS$82&amp;"P"&amp;$A158))</f>
        <v>50.23</v>
      </c>
      <c r="DC158" s="3">
        <f>IF(RTD("tos.rtd",,DC$43,"."&amp;$B$134&amp;$AS$82&amp;"C"&amp;$A158)="N/A",0,RTD("tos.rtd",,DC$43,"."&amp;$B$134&amp;$AS$82&amp;"C"&amp;$A158))</f>
        <v>0.2</v>
      </c>
      <c r="DD158" s="3">
        <f>IF(RTD("tos.rtd",,DD$43,"."&amp;$B$134&amp;$AS$82&amp;"P"&amp;$A158)="N/A",0,RTD("tos.rtd",,DD$43,"."&amp;$B$134&amp;$AS$82&amp;"P"&amp;$A158))</f>
        <v>144.9</v>
      </c>
      <c r="DE158" s="3">
        <f>IF(RTD("tos.rtd",,DE$43,"."&amp;$B$134&amp;$AS$82&amp;"C"&amp;$A158)="N/A",0,RTD("tos.rtd",,DE$43,"."&amp;$B$134&amp;$AS$82&amp;"C"&amp;$A158))</f>
        <v>0</v>
      </c>
      <c r="DF158" s="3">
        <f>IF(RTD("tos.rtd",,DF$43,"."&amp;$B$134&amp;$AS$82&amp;"P"&amp;$A158)="N/A",0,RTD("tos.rtd",,DF$43,"."&amp;$B$134&amp;$AS$82&amp;"P"&amp;$A158))</f>
        <v>127.3</v>
      </c>
      <c r="DG158" s="86">
        <f t="shared" si="584"/>
        <v>145.5</v>
      </c>
      <c r="DH158" s="3">
        <f t="shared" si="551"/>
        <v>0</v>
      </c>
      <c r="DI158" s="3">
        <f t="shared" si="552"/>
        <v>0</v>
      </c>
      <c r="DJ158" s="3">
        <f t="shared" si="553"/>
        <v>0</v>
      </c>
      <c r="DK158" s="3">
        <f t="shared" si="554"/>
        <v>0</v>
      </c>
      <c r="DL158" s="3">
        <f t="shared" si="555"/>
        <v>0</v>
      </c>
      <c r="DM158" s="3">
        <f t="shared" si="556"/>
        <v>0</v>
      </c>
      <c r="DN158" s="64" t="str">
        <f t="shared" si="557"/>
        <v>UNKNOWN</v>
      </c>
      <c r="DO158" s="64" t="str">
        <f t="shared" si="558"/>
        <v>UNKNOWN</v>
      </c>
      <c r="DP158" s="3">
        <f t="shared" si="559"/>
        <v>0</v>
      </c>
      <c r="DQ158" s="3">
        <f t="shared" si="560"/>
        <v>0</v>
      </c>
      <c r="DR158" s="3">
        <f t="shared" ca="1" si="561"/>
        <v>0</v>
      </c>
      <c r="DS158" s="3">
        <f t="shared" si="562"/>
        <v>0</v>
      </c>
      <c r="DT158" s="3">
        <f t="shared" si="585"/>
        <v>0</v>
      </c>
      <c r="DU158" s="3">
        <f t="shared" si="586"/>
        <v>0</v>
      </c>
      <c r="DV158" s="3">
        <f t="shared" si="563"/>
        <v>-81</v>
      </c>
      <c r="DW158" s="3">
        <f t="shared" si="564"/>
        <v>-2</v>
      </c>
      <c r="DX158" s="3">
        <f t="shared" ca="1" si="565"/>
        <v>1.2222642329257417E-3</v>
      </c>
      <c r="DY158" s="3">
        <f t="shared" ca="1" si="566"/>
        <v>-1.6749036857029963E-3</v>
      </c>
      <c r="DZ158" s="3">
        <f t="shared" ca="1" si="567"/>
        <v>6.6148508183433235E-4</v>
      </c>
      <c r="EA158" s="3">
        <f t="shared" ca="1" si="568"/>
        <v>-6.7247996051664129E-4</v>
      </c>
      <c r="EB158" s="3">
        <f t="shared" ca="1" si="569"/>
        <v>7.7008755149551443E-4</v>
      </c>
      <c r="EC158" s="3">
        <f t="shared" ca="1" si="570"/>
        <v>-7.5063532580732484E-4</v>
      </c>
      <c r="EE158" s="59">
        <f t="shared" si="571"/>
        <v>0.35360000000000003</v>
      </c>
      <c r="EF158" s="59">
        <f t="shared" si="572"/>
        <v>0.58789999999999998</v>
      </c>
      <c r="EG158" s="59">
        <f t="shared" si="573"/>
        <v>0.27800000000000002</v>
      </c>
      <c r="EH158" s="59">
        <f t="shared" si="574"/>
        <v>0.2732</v>
      </c>
      <c r="EI158" s="59">
        <f t="shared" si="575"/>
        <v>0.2364</v>
      </c>
      <c r="EJ158" s="59">
        <f t="shared" si="576"/>
        <v>0.24299999999999999</v>
      </c>
      <c r="EL158" s="3" t="str">
        <f>RTD("tos.rtd",,EL$43,"."&amp;$B$134&amp;$AS$82&amp;"C"&amp;$A158)</f>
        <v>35.36%</v>
      </c>
      <c r="EM158" s="3" t="str">
        <f>RTD("tos.rtd",,EM$43,"."&amp;$B$134&amp;$AS$82&amp;"P"&amp;$A158)</f>
        <v>58.79%</v>
      </c>
      <c r="EN158" s="3" t="str">
        <f>RTD("tos.rtd",,EN$2,"."&amp;$C$134&amp;$AU$82&amp;"C"&amp;$A158)</f>
        <v>27.80%</v>
      </c>
      <c r="EO158" s="3" t="str">
        <f>RTD("tos.rtd",,EO$2,"."&amp;$C$134&amp;$AU$82&amp;"P"&amp;$A158)</f>
        <v>27.32%</v>
      </c>
      <c r="EP158" s="3" t="str">
        <f>RTD("tos.rtd",,EP$2,"."&amp;$D$134&amp;$AW$82&amp;"C"&amp;$A158)</f>
        <v>23.64%</v>
      </c>
      <c r="EQ158" s="3" t="str">
        <f>RTD("tos.rtd",,EQ$2,"."&amp;$D$134&amp;$AW$82&amp;"P"&amp;$A158)</f>
        <v>24.30%</v>
      </c>
      <c r="ES158" s="63" t="str">
        <f t="shared" si="577"/>
        <v>19925,-83.00</v>
      </c>
      <c r="ET158" s="64" t="str">
        <f t="shared" ca="1" si="578"/>
        <v>19925,92.26</v>
      </c>
      <c r="EU158" s="68">
        <v>561.79999999999995</v>
      </c>
      <c r="EV158" s="68" t="s">
        <v>1279</v>
      </c>
      <c r="EW158" s="68">
        <v>483.18</v>
      </c>
      <c r="EX158" s="68" t="s">
        <v>1280</v>
      </c>
      <c r="EY158" s="68">
        <v>5631.25</v>
      </c>
      <c r="EZ158" s="68" t="s">
        <v>1281</v>
      </c>
      <c r="FA158" s="68">
        <v>19845.5</v>
      </c>
      <c r="FB158" s="68" t="s">
        <v>1282</v>
      </c>
      <c r="FC158" s="68" t="s">
        <v>1283</v>
      </c>
      <c r="FD158" s="68" t="s">
        <v>1284</v>
      </c>
      <c r="FE158" s="68" t="s">
        <v>1285</v>
      </c>
      <c r="FF158" s="68" t="s">
        <v>1286</v>
      </c>
    </row>
    <row r="159" spans="1:162" ht="11.1" customHeight="1" thickBot="1" x14ac:dyDescent="0.25">
      <c r="A159" s="2">
        <f t="shared" si="587"/>
        <v>19900</v>
      </c>
      <c r="B159" s="3">
        <f t="shared" si="620"/>
        <v>88</v>
      </c>
      <c r="C159" s="3">
        <f t="shared" si="621"/>
        <v>22</v>
      </c>
      <c r="D159" s="3">
        <f t="shared" si="622"/>
        <v>104</v>
      </c>
      <c r="E159" s="3">
        <f t="shared" si="605"/>
        <v>214</v>
      </c>
      <c r="F159" s="4">
        <f t="shared" si="615"/>
        <v>20000.60921661316</v>
      </c>
      <c r="G159" s="5">
        <f t="shared" si="607"/>
        <v>484.45349983568843</v>
      </c>
      <c r="AM159" s="1">
        <v>70</v>
      </c>
      <c r="AN159" s="1">
        <v>-67</v>
      </c>
      <c r="AO159" s="1">
        <v>19900</v>
      </c>
      <c r="AP159" s="1">
        <v>1337</v>
      </c>
      <c r="AQ159" s="1">
        <v>-103</v>
      </c>
      <c r="AS159" s="54">
        <f>IF(RTD("tos.rtd",,AS$83,"."&amp;$B$134&amp;$AS$82&amp;"C"&amp;$A159)="N/A",0,RTD("tos.rtd",,AS$83,"."&amp;$B$134&amp;$AS$82&amp;"C"&amp;$A159))</f>
        <v>19</v>
      </c>
      <c r="AT159" s="3">
        <f>-IF(RTD("tos.rtd",,AT$83,"."&amp;$B$134&amp;$AS$82&amp;"P"&amp;$A159)="N/A",0,RTD("tos.rtd",,AT$83,"."&amp;$B$134&amp;$AS$82&amp;"P"&amp;$A159))</f>
        <v>-69</v>
      </c>
      <c r="AU159" s="54">
        <f>IF(RTD("tos.rtd",,AU$2,"."&amp;$C$134&amp;$AU$134&amp;"C"&amp;$A159)="N/A",0,RTD("tos.rtd",,AU$2,"."&amp;$C$134&amp;$AU$134&amp;"C"&amp;$A159))</f>
        <v>16</v>
      </c>
      <c r="AV159" s="3">
        <f>-IF(RTD("tos.rtd",,AV$2,"."&amp;$C$134&amp;$AU$134&amp;"P"&amp;$A159)="N/A",0,RTD("tos.rtd",,AV$2,"."&amp;$C$134&amp;$AU$134&amp;"P"&amp;$A159))</f>
        <v>-6</v>
      </c>
      <c r="AW159" s="54">
        <f>IF(RTD("tos.rtd",,AW$2,"."&amp;$D$134&amp;$AW$134&amp;"C"&amp;$A159)="N/A",0,RTD("tos.rtd",,AW$2,"."&amp;$D$134&amp;$AW$134&amp;"C"&amp;$A159))</f>
        <v>49</v>
      </c>
      <c r="AX159" s="3">
        <f>-IF(RTD("tos.rtd",,AX$2,"."&amp;$D$134&amp;$AW$134&amp;"P"&amp;$A159)="N/A",0,RTD("tos.rtd",,AX$2,"."&amp;$D$134&amp;$AW$134&amp;"P"&amp;$A159))</f>
        <v>-55</v>
      </c>
      <c r="AY159" s="76">
        <f t="shared" si="616"/>
        <v>-46</v>
      </c>
      <c r="AZ159" s="8">
        <f t="shared" si="542"/>
        <v>19900</v>
      </c>
      <c r="BA159" s="54">
        <f>IF(RTD("tos.rtd",,BA$43,"."&amp;$B$134&amp;$AS$82&amp;"C"&amp;$A159)="N/A",0,RTD("tos.rtd",,BA$43,"."&amp;$B$134&amp;$AS$82&amp;"C"&amp;$A159))</f>
        <v>1337</v>
      </c>
      <c r="BB159" s="3">
        <f>-IF(RTD("tos.rtd",,BB$43,"."&amp;$B$134&amp;$AS$82&amp;"P"&amp;$A159)="N/A",0,RTD("tos.rtd",,BB$43,"."&amp;$B$134&amp;$AS$82&amp;"P"&amp;$A159))</f>
        <v>-103</v>
      </c>
      <c r="BC159" s="54">
        <f>IF(RTD("tos.rtd",,BC$2,"."&amp;$C$134&amp;$AU$82&amp;"C"&amp;$A159)="N/A",0,RTD("tos.rtd",,BC$2,"."&amp;$C$134&amp;$AU$82&amp;"C"&amp;$A159))</f>
        <v>11</v>
      </c>
      <c r="BD159" s="3">
        <f>-IF(RTD("tos.rtd",,BD$2,"."&amp;$C$134&amp;$AU$82&amp;"P"&amp;$A159)="N/A",0,RTD("tos.rtd",,BD$2,"."&amp;$C$134&amp;$AU$82&amp;"P"&amp;$A159))</f>
        <v>-2</v>
      </c>
      <c r="BE159" s="54">
        <f>IF(RTD("tos.rtd",,BE$2,"."&amp;$D$134&amp;$AW$82&amp;"C"&amp;$A159)="N/A",0,RTD("tos.rtd",,BE$2,"."&amp;$D$134&amp;$AW$82&amp;"C"&amp;$A159))</f>
        <v>8</v>
      </c>
      <c r="BF159" s="3">
        <f>-IF(RTD("tos.rtd",,BF$2,"."&amp;$D$134&amp;$AW$82&amp;"P"&amp;$A159)="N/A",0,RTD("tos.rtd",,BF$2,"."&amp;$D$134&amp;$AW$82&amp;"P"&amp;$A159))</f>
        <v>-1</v>
      </c>
      <c r="BG159" s="3">
        <f ca="1">+Hoja2!Y160</f>
        <v>413</v>
      </c>
      <c r="BH159" s="7">
        <f t="shared" ca="1" si="543"/>
        <v>1663</v>
      </c>
      <c r="BI159" s="32" t="str">
        <f t="shared" ca="1" si="601"/>
        <v/>
      </c>
      <c r="BJ159" s="3">
        <f ca="1">IF($BP$1=1,DX159,IF(RTD("tos.rtd",,BJ$43,"."&amp;$B$134&amp;$AS$82&amp;"C"&amp;$A159)="N/A",0,RTD("tos.rtd",,BJ$43,"."&amp;$B$134&amp;$AS$82&amp;"C"&amp;$A159)))</f>
        <v>1.595866173985561E-3</v>
      </c>
      <c r="BK159" s="3">
        <f ca="1">IF($BP$1=1,DY159,-IF(RTD("tos.rtd",,BK$43,"."&amp;$B$134&amp;$AS$82&amp;"P"&amp;$A159)="N/A",0,RTD("tos.rtd",,BK$43,"."&amp;$B$134&amp;$AS$82&amp;"P"&amp;$A159)))</f>
        <v>-1.0673226230530364E-3</v>
      </c>
      <c r="BL159" s="3">
        <f ca="1">IF($BP$1=1,DZ159,IF(RTD("tos.rtd",,BL$2,"."&amp;$C$134&amp;$AU$82&amp;"C"&amp;$A159)="N/A",0,RTD("tos.rtd",,BL$2,"."&amp;$C$134&amp;$AU$82&amp;"C"&amp;$A159)))</f>
        <v>6.6345488843554796E-4</v>
      </c>
      <c r="BM159" s="3">
        <f ca="1">IF($BP$1=1,EA159,-IF(RTD("tos.rtd",,BM$2,"."&amp;$C$134&amp;$AU$82&amp;"P"&amp;$A159)="N/A",0,RTD("tos.rtd",,BM$2,"."&amp;$C$134&amp;$AU$82&amp;"P"&amp;$A159)))</f>
        <v>-6.7392639996065394E-4</v>
      </c>
      <c r="BN159" s="3">
        <f ca="1">IF($BP$1=1,EB159,IF(RTD("tos.rtd",,BN$2,"."&amp;$D$134&amp;$AW$82&amp;"C"&amp;$A159)="N/A",0,RTD("tos.rtd",,BN$2,"."&amp;$D$134&amp;$AW$82&amp;"C"&amp;$A159)))</f>
        <v>7.758988074394621E-4</v>
      </c>
      <c r="BO159" s="3">
        <f ca="1">IF($BP$1=1,EC159,-IF(RTD("tos.rtd",,BO$2,"."&amp;$D$134&amp;$AW$82&amp;"P"&amp;$A159)="N/A",0,RTD("tos.rtd",,BO$2,"."&amp;$D$134&amp;$AW$82&amp;"P"&amp;$A159)))</f>
        <v>-7.558812748332122E-4</v>
      </c>
      <c r="BQ159" s="3">
        <f t="shared" ca="1" si="617"/>
        <v>-1358998.4278801186</v>
      </c>
      <c r="BR159" s="3" t="str">
        <f t="shared" ca="1" si="544"/>
        <v/>
      </c>
      <c r="BS159" s="3">
        <f t="shared" ca="1" si="618"/>
        <v>206144.33954786399</v>
      </c>
      <c r="BT159" s="3" t="str">
        <f t="shared" ca="1" si="545"/>
        <v/>
      </c>
      <c r="BU159" s="3">
        <f t="shared" ca="1" si="619"/>
        <v>-111496.73856774624</v>
      </c>
      <c r="BV159" s="3" t="str">
        <f t="shared" ca="1" si="545"/>
        <v>Cruce -</v>
      </c>
      <c r="BX159" s="3">
        <f t="shared" ca="1" si="579"/>
        <v>469227.14512799028</v>
      </c>
      <c r="BY159" s="3" t="str">
        <f t="shared" ca="1" si="580"/>
        <v/>
      </c>
      <c r="BZ159" s="3">
        <f t="shared" ca="1" si="581"/>
        <v>1379.6109916776024</v>
      </c>
      <c r="CA159" s="3" t="str">
        <f t="shared" ca="1" si="580"/>
        <v>Cruce +</v>
      </c>
      <c r="CB159" s="3">
        <f t="shared" ca="1" si="582"/>
        <v>1263.9487812178731</v>
      </c>
      <c r="CC159" s="3" t="str">
        <f t="shared" ca="1" si="580"/>
        <v/>
      </c>
      <c r="CD159" s="3">
        <f>IF(RTD("tos.rtd",,CD$43,"."&amp;$B$134&amp;$AS$82&amp;"C"&amp;$A159)="N/A",0,RTD("tos.rtd",,CD$43,"."&amp;$B$134&amp;$AS$82&amp;"C"&amp;$A159))</f>
        <v>0.01</v>
      </c>
      <c r="CE159" s="3">
        <f>-IF(RTD("tos.rtd",,CE$43,"."&amp;$B$134&amp;$AS$82&amp;"P"&amp;$A159)="N/A",0,RTD("tos.rtd",,CE$43,"."&amp;$B$134&amp;$AS$82&amp;"P"&amp;$A159))</f>
        <v>1</v>
      </c>
      <c r="CF159" s="3">
        <f>IF(RTD("tos.rtd",,CF$2,"."&amp;$C$134&amp;$AU$82&amp;"C"&amp;$A159)="N/A",0,RTD("tos.rtd",,CF$2,"."&amp;$C$134&amp;$AU$82&amp;"C"&amp;$A159))</f>
        <v>0.43</v>
      </c>
      <c r="CG159" s="3">
        <f>-IF(RTD("tos.rtd",,CG$2,"."&amp;$C$134&amp;$AU$82&amp;"P"&amp;$A159)="N/A",0,RTD("tos.rtd",,CG$2,"."&amp;$C$134&amp;$AU$82&amp;"P"&amp;$A159))</f>
        <v>0.57999999999999996</v>
      </c>
      <c r="CH159" s="3">
        <f>IF(RTD("tos.rtd",,CH$2,"."&amp;$D$134&amp;$AW$82&amp;"C"&amp;$A159)="N/A",0,RTD("tos.rtd",,CH$2,"."&amp;$D$134&amp;$AW$82&amp;"C"&amp;$A159))</f>
        <v>0.46</v>
      </c>
      <c r="CI159" s="3">
        <f>-IF(RTD("tos.rtd",,CI$2,"."&amp;$D$134&amp;$AW$82&amp;"P"&amp;$A159)="N/A",0,RTD("tos.rtd",,CI$2,"."&amp;$D$134&amp;$AW$82&amp;"P"&amp;$A159))</f>
        <v>0.53</v>
      </c>
      <c r="CK159" s="3">
        <f t="shared" si="612"/>
        <v>-6881</v>
      </c>
      <c r="CL159" s="3"/>
      <c r="CM159" s="3">
        <f t="shared" si="613"/>
        <v>340.00000000000006</v>
      </c>
      <c r="CN159" s="3"/>
      <c r="CO159" s="3">
        <f t="shared" si="614"/>
        <v>-660.99999999999955</v>
      </c>
      <c r="CP159" s="3">
        <f t="shared" si="536"/>
        <v>-7202</v>
      </c>
      <c r="CQ159" s="3">
        <f t="shared" si="546"/>
        <v>1234</v>
      </c>
      <c r="CR159" s="3"/>
      <c r="CS159" s="3">
        <f t="shared" si="547"/>
        <v>9</v>
      </c>
      <c r="CT159" s="3"/>
      <c r="CU159" s="3">
        <f t="shared" si="548"/>
        <v>7</v>
      </c>
      <c r="CV159" s="3"/>
      <c r="CW159" s="3">
        <f t="shared" ca="1" si="549"/>
        <v>-1264350.8269000009</v>
      </c>
      <c r="CY159" s="3">
        <f t="shared" ca="1" si="550"/>
        <v>471870.70490088576</v>
      </c>
      <c r="CZ159" s="70" t="str">
        <f t="shared" ca="1" si="583"/>
        <v/>
      </c>
      <c r="DA159" s="3">
        <f>IF(RTD("tos.rtd",,DA$43,"."&amp;$B$134&amp;$AS$82&amp;"C"&amp;$A159)="N/A",0,RTD("tos.rtd",,DA$43,"."&amp;$B$134&amp;$AS$82&amp;"C"&amp;$A159))</f>
        <v>0.05</v>
      </c>
      <c r="DB159" s="3">
        <f>IF(RTD("tos.rtd",,DB$43,"."&amp;$B$134&amp;$AS$82&amp;"P"&amp;$A159)="N/A",0,RTD("tos.rtd",,DB$43,"."&amp;$B$134&amp;$AS$82&amp;"P"&amp;$A159))</f>
        <v>96.3</v>
      </c>
      <c r="DC159" s="3">
        <f>IF(RTD("tos.rtd",,DC$43,"."&amp;$B$134&amp;$AS$82&amp;"C"&amp;$A159)="N/A",0,RTD("tos.rtd",,DC$43,"."&amp;$B$134&amp;$AS$82&amp;"C"&amp;$A159))</f>
        <v>0.3</v>
      </c>
      <c r="DD159" s="3">
        <f>IF(RTD("tos.rtd",,DD$43,"."&amp;$B$134&amp;$AS$82&amp;"P"&amp;$A159)="N/A",0,RTD("tos.rtd",,DD$43,"."&amp;$B$134&amp;$AS$82&amp;"P"&amp;$A159))</f>
        <v>100</v>
      </c>
      <c r="DE159" s="3">
        <f>IF(RTD("tos.rtd",,DE$43,"."&amp;$B$134&amp;$AS$82&amp;"C"&amp;$A159)="N/A",0,RTD("tos.rtd",,DE$43,"."&amp;$B$134&amp;$AS$82&amp;"C"&amp;$A159))</f>
        <v>0</v>
      </c>
      <c r="DF159" s="3">
        <f>IF(RTD("tos.rtd",,DF$43,"."&amp;$B$134&amp;$AS$82&amp;"P"&amp;$A159)="N/A",0,RTD("tos.rtd",,DF$43,"."&amp;$B$134&amp;$AS$82&amp;"P"&amp;$A159))</f>
        <v>99.9</v>
      </c>
      <c r="DG159" s="86">
        <f t="shared" si="584"/>
        <v>120.5</v>
      </c>
      <c r="DH159" s="3">
        <f t="shared" si="551"/>
        <v>0</v>
      </c>
      <c r="DI159" s="3">
        <f t="shared" si="552"/>
        <v>0</v>
      </c>
      <c r="DJ159" s="3">
        <f t="shared" si="553"/>
        <v>0</v>
      </c>
      <c r="DK159" s="3">
        <f t="shared" si="554"/>
        <v>0</v>
      </c>
      <c r="DL159" s="3">
        <f t="shared" si="555"/>
        <v>0</v>
      </c>
      <c r="DM159" s="3">
        <f t="shared" si="556"/>
        <v>0</v>
      </c>
      <c r="DN159" s="64" t="str">
        <f t="shared" si="557"/>
        <v>UNKNOWN</v>
      </c>
      <c r="DO159" s="64" t="str">
        <f t="shared" si="558"/>
        <v>UNKNOWN</v>
      </c>
      <c r="DP159" s="3">
        <f t="shared" si="559"/>
        <v>0</v>
      </c>
      <c r="DQ159" s="3">
        <f t="shared" si="560"/>
        <v>0</v>
      </c>
      <c r="DR159" s="3">
        <f t="shared" ca="1" si="561"/>
        <v>0</v>
      </c>
      <c r="DS159" s="3">
        <f t="shared" si="562"/>
        <v>0</v>
      </c>
      <c r="DT159" s="3">
        <f t="shared" si="585"/>
        <v>0</v>
      </c>
      <c r="DU159" s="3">
        <f t="shared" si="586"/>
        <v>0</v>
      </c>
      <c r="DV159" s="3">
        <f t="shared" si="563"/>
        <v>70</v>
      </c>
      <c r="DW159" s="3">
        <f t="shared" si="564"/>
        <v>-67</v>
      </c>
      <c r="DX159" s="3">
        <f t="shared" ca="1" si="565"/>
        <v>1.595866173985561E-3</v>
      </c>
      <c r="DY159" s="3">
        <f t="shared" ca="1" si="566"/>
        <v>-1.0673226230530364E-3</v>
      </c>
      <c r="DZ159" s="3">
        <f t="shared" ca="1" si="567"/>
        <v>6.6345488843554796E-4</v>
      </c>
      <c r="EA159" s="3">
        <f t="shared" ca="1" si="568"/>
        <v>-6.7392639996065394E-4</v>
      </c>
      <c r="EB159" s="3">
        <f t="shared" ca="1" si="569"/>
        <v>7.758988074394621E-4</v>
      </c>
      <c r="EC159" s="3">
        <f t="shared" ca="1" si="570"/>
        <v>-7.558812748332122E-4</v>
      </c>
      <c r="EE159" s="59">
        <f t="shared" si="571"/>
        <v>0.3095</v>
      </c>
      <c r="EF159" s="59">
        <f t="shared" si="572"/>
        <v>0.25</v>
      </c>
      <c r="EG159" s="59">
        <f t="shared" si="573"/>
        <v>0.27950000000000003</v>
      </c>
      <c r="EH159" s="59">
        <f t="shared" si="574"/>
        <v>0.27500000000000002</v>
      </c>
      <c r="EI159" s="59">
        <f t="shared" si="575"/>
        <v>0.2374</v>
      </c>
      <c r="EJ159" s="59">
        <f t="shared" si="576"/>
        <v>0.24399999999999999</v>
      </c>
      <c r="EL159" s="3" t="str">
        <f>RTD("tos.rtd",,EL$43,"."&amp;$B$134&amp;$AS$82&amp;"C"&amp;$A159)</f>
        <v>30.95%</v>
      </c>
      <c r="EM159" s="3" t="str">
        <f>RTD("tos.rtd",,EM$43,"."&amp;$B$134&amp;$AS$82&amp;"P"&amp;$A159)</f>
        <v>--</v>
      </c>
      <c r="EN159" s="3" t="str">
        <f>RTD("tos.rtd",,EN$2,"."&amp;$C$134&amp;$AU$82&amp;"C"&amp;$A159)</f>
        <v>27.95%</v>
      </c>
      <c r="EO159" s="3" t="str">
        <f>RTD("tos.rtd",,EO$2,"."&amp;$C$134&amp;$AU$82&amp;"P"&amp;$A159)</f>
        <v>27.50%</v>
      </c>
      <c r="EP159" s="3" t="str">
        <f>RTD("tos.rtd",,EP$2,"."&amp;$D$134&amp;$AW$82&amp;"C"&amp;$A159)</f>
        <v>23.74%</v>
      </c>
      <c r="EQ159" s="3" t="str">
        <f>RTD("tos.rtd",,EQ$2,"."&amp;$D$134&amp;$AW$82&amp;"P"&amp;$A159)</f>
        <v>24.40%</v>
      </c>
      <c r="ES159" s="63" t="str">
        <f t="shared" si="577"/>
        <v>19900,03.00</v>
      </c>
      <c r="ET159" s="64" t="str">
        <f t="shared" ca="1" si="578"/>
        <v>19900,471.87</v>
      </c>
      <c r="EU159" s="68">
        <v>561.66999999999996</v>
      </c>
      <c r="EV159" s="68" t="s">
        <v>1287</v>
      </c>
      <c r="EW159" s="68">
        <v>483.07</v>
      </c>
      <c r="EX159" s="68" t="s">
        <v>1288</v>
      </c>
      <c r="EY159" s="68">
        <v>5629.75</v>
      </c>
      <c r="EZ159" s="68" t="s">
        <v>1289</v>
      </c>
      <c r="FA159" s="68">
        <v>19840.75</v>
      </c>
      <c r="FB159" s="68" t="s">
        <v>1290</v>
      </c>
      <c r="FC159" s="68" t="s">
        <v>1291</v>
      </c>
      <c r="FD159" s="68" t="s">
        <v>1292</v>
      </c>
      <c r="FE159" s="68" t="s">
        <v>1293</v>
      </c>
      <c r="FF159" s="68" t="s">
        <v>1294</v>
      </c>
    </row>
    <row r="160" spans="1:162" ht="11.1" customHeight="1" thickBot="1" x14ac:dyDescent="0.25">
      <c r="A160" s="2">
        <f t="shared" si="587"/>
        <v>19875</v>
      </c>
      <c r="B160" s="3">
        <f t="shared" si="620"/>
        <v>14</v>
      </c>
      <c r="C160" s="3">
        <f t="shared" si="621"/>
        <v>8</v>
      </c>
      <c r="D160" s="3">
        <f t="shared" si="622"/>
        <v>16</v>
      </c>
      <c r="E160" s="3">
        <f t="shared" si="605"/>
        <v>38</v>
      </c>
      <c r="F160" s="4">
        <f t="shared" si="615"/>
        <v>19975.482823124952</v>
      </c>
      <c r="G160" s="5">
        <f t="shared" si="607"/>
        <v>483.84488991127176</v>
      </c>
      <c r="AM160" s="1">
        <v>36</v>
      </c>
      <c r="AN160" s="1">
        <v>30</v>
      </c>
      <c r="AO160" s="1">
        <v>19875</v>
      </c>
      <c r="AP160" s="1">
        <v>233</v>
      </c>
      <c r="AQ160" s="1">
        <v>-81</v>
      </c>
      <c r="AS160" s="54">
        <f>IF(RTD("tos.rtd",,AS$83,"."&amp;$B$134&amp;$AS$82&amp;"C"&amp;$A160)="N/A",0,RTD("tos.rtd",,AS$83,"."&amp;$B$134&amp;$AS$82&amp;"C"&amp;$A160))</f>
        <v>11</v>
      </c>
      <c r="AT160" s="3">
        <f>-IF(RTD("tos.rtd",,AT$83,"."&amp;$B$134&amp;$AS$82&amp;"P"&amp;$A160)="N/A",0,RTD("tos.rtd",,AT$83,"."&amp;$B$134&amp;$AS$82&amp;"P"&amp;$A160))</f>
        <v>-3</v>
      </c>
      <c r="AU160" s="54">
        <f>IF(RTD("tos.rtd",,AU$2,"."&amp;$C$134&amp;$AU$134&amp;"C"&amp;$A160)="N/A",0,RTD("tos.rtd",,AU$2,"."&amp;$C$134&amp;$AU$134&amp;"C"&amp;$A160))</f>
        <v>6</v>
      </c>
      <c r="AV160" s="3">
        <f>-IF(RTD("tos.rtd",,AV$2,"."&amp;$C$134&amp;$AU$134&amp;"P"&amp;$A160)="N/A",0,RTD("tos.rtd",,AV$2,"."&amp;$C$134&amp;$AU$134&amp;"P"&amp;$A160))</f>
        <v>-2</v>
      </c>
      <c r="AW160" s="54">
        <f>IF(RTD("tos.rtd",,AW$2,"."&amp;$D$134&amp;$AW$134&amp;"C"&amp;$A160)="N/A",0,RTD("tos.rtd",,AW$2,"."&amp;$D$134&amp;$AW$134&amp;"C"&amp;$A160))</f>
        <v>11</v>
      </c>
      <c r="AX160" s="3">
        <f>-IF(RTD("tos.rtd",,AX$2,"."&amp;$D$134&amp;$AW$134&amp;"P"&amp;$A160)="N/A",0,RTD("tos.rtd",,AX$2,"."&amp;$D$134&amp;$AW$134&amp;"P"&amp;$A160))</f>
        <v>-5</v>
      </c>
      <c r="AY160" s="76">
        <f t="shared" si="616"/>
        <v>18</v>
      </c>
      <c r="AZ160" s="8">
        <f t="shared" si="542"/>
        <v>19875</v>
      </c>
      <c r="BA160" s="54">
        <f>IF(RTD("tos.rtd",,BA$43,"."&amp;$B$134&amp;$AS$82&amp;"C"&amp;$A160)="N/A",0,RTD("tos.rtd",,BA$43,"."&amp;$B$134&amp;$AS$82&amp;"C"&amp;$A160))</f>
        <v>233</v>
      </c>
      <c r="BB160" s="3">
        <f>-IF(RTD("tos.rtd",,BB$43,"."&amp;$B$134&amp;$AS$82&amp;"P"&amp;$A160)="N/A",0,RTD("tos.rtd",,BB$43,"."&amp;$B$134&amp;$AS$82&amp;"P"&amp;$A160))</f>
        <v>-81</v>
      </c>
      <c r="BC160" s="54">
        <f>IF(RTD("tos.rtd",,BC$2,"."&amp;$C$134&amp;$AU$82&amp;"C"&amp;$A160)="N/A",0,RTD("tos.rtd",,BC$2,"."&amp;$C$134&amp;$AU$82&amp;"C"&amp;$A160))</f>
        <v>1</v>
      </c>
      <c r="BD160" s="3">
        <f>-IF(RTD("tos.rtd",,BD$2,"."&amp;$C$134&amp;$AU$82&amp;"P"&amp;$A160)="N/A",0,RTD("tos.rtd",,BD$2,"."&amp;$C$134&amp;$AU$82&amp;"P"&amp;$A160))</f>
        <v>-2</v>
      </c>
      <c r="BE160" s="54">
        <f>IF(RTD("tos.rtd",,BE$2,"."&amp;$D$134&amp;$AW$82&amp;"C"&amp;$A160)="N/A",0,RTD("tos.rtd",,BE$2,"."&amp;$D$134&amp;$AW$82&amp;"C"&amp;$A160))</f>
        <v>3</v>
      </c>
      <c r="BF160" s="3">
        <f>-IF(RTD("tos.rtd",,BF$2,"."&amp;$D$134&amp;$AW$82&amp;"P"&amp;$A160)="N/A",0,RTD("tos.rtd",,BF$2,"."&amp;$D$134&amp;$AW$82&amp;"P"&amp;$A160))</f>
        <v>-2</v>
      </c>
      <c r="BG160" s="3">
        <f ca="1">+Hoja2!Y161</f>
        <v>14</v>
      </c>
      <c r="BH160" s="7">
        <f t="shared" ca="1" si="543"/>
        <v>166</v>
      </c>
      <c r="BI160" s="32" t="str">
        <f t="shared" ca="1" si="601"/>
        <v/>
      </c>
      <c r="BJ160" s="3">
        <f ca="1">IF($BP$1=1,DX160,IF(RTD("tos.rtd",,BJ$43,"."&amp;$B$134&amp;$AS$82&amp;"C"&amp;$A160)="N/A",0,RTD("tos.rtd",,BJ$43,"."&amp;$B$134&amp;$AS$82&amp;"C"&amp;$A160)))</f>
        <v>2.0798016292989806E-3</v>
      </c>
      <c r="BK160" s="3">
        <f ca="1">IF($BP$1=1,DY160,-IF(RTD("tos.rtd",,BK$43,"."&amp;$B$134&amp;$AS$82&amp;"P"&amp;$A160)="N/A",0,RTD("tos.rtd",,BK$43,"."&amp;$B$134&amp;$AS$82&amp;"P"&amp;$A160)))</f>
        <v>-2.5263533764226529E-3</v>
      </c>
      <c r="BL160" s="3">
        <f ca="1">IF($BP$1=1,DZ160,IF(RTD("tos.rtd",,BL$2,"."&amp;$C$134&amp;$AU$82&amp;"C"&amp;$A160)="N/A",0,RTD("tos.rtd",,BL$2,"."&amp;$C$134&amp;$AU$82&amp;"C"&amp;$A160)))</f>
        <v>6.6440428775565129E-4</v>
      </c>
      <c r="BM160" s="3">
        <f ca="1">IF($BP$1=1,EA160,-IF(RTD("tos.rtd",,BM$2,"."&amp;$C$134&amp;$AU$82&amp;"P"&amp;$A160)="N/A",0,RTD("tos.rtd",,BM$2,"."&amp;$C$134&amp;$AU$82&amp;"P"&amp;$A160)))</f>
        <v>-6.7499406812760875E-4</v>
      </c>
      <c r="BN160" s="3">
        <f ca="1">IF($BP$1=1,EB160,IF(RTD("tos.rtd",,BN$2,"."&amp;$D$134&amp;$AW$82&amp;"C"&amp;$A160)="N/A",0,RTD("tos.rtd",,BN$2,"."&amp;$D$134&amp;$AW$82&amp;"C"&amp;$A160)))</f>
        <v>7.7909472049262859E-4</v>
      </c>
      <c r="BO160" s="3">
        <f ca="1">IF($BP$1=1,EC160,-IF(RTD("tos.rtd",,BO$2,"."&amp;$D$134&amp;$AW$82&amp;"P"&amp;$A160)="N/A",0,RTD("tos.rtd",,BO$2,"."&amp;$D$134&amp;$AW$82&amp;"P"&amp;$A160)))</f>
        <v>-7.583980717453632E-4</v>
      </c>
      <c r="BQ160" s="3">
        <f t="shared" ca="1" si="617"/>
        <v>479897.5625601458</v>
      </c>
      <c r="BR160" s="3" t="str">
        <f t="shared" ca="1" si="544"/>
        <v>Cruce +</v>
      </c>
      <c r="BS160" s="3">
        <f t="shared" ca="1" si="618"/>
        <v>82700.830389894196</v>
      </c>
      <c r="BT160" s="3" t="str">
        <f t="shared" ca="1" si="545"/>
        <v/>
      </c>
      <c r="BU160" s="3">
        <f t="shared" ca="1" si="619"/>
        <v>149879.83545227844</v>
      </c>
      <c r="BV160" s="3" t="str">
        <f t="shared" ca="1" si="545"/>
        <v>Cruce +</v>
      </c>
      <c r="BX160" s="3">
        <f t="shared" ca="1" si="579"/>
        <v>64911.752792101535</v>
      </c>
      <c r="BY160" s="3" t="str">
        <f t="shared" ca="1" si="580"/>
        <v/>
      </c>
      <c r="BZ160" s="3">
        <f t="shared" ca="1" si="581"/>
        <v>-158.96050661895416</v>
      </c>
      <c r="CA160" s="3" t="str">
        <f t="shared" ca="1" si="580"/>
        <v>Cruce -</v>
      </c>
      <c r="CB160" s="3">
        <f t="shared" ca="1" si="582"/>
        <v>190.23959111560509</v>
      </c>
      <c r="CC160" s="3" t="str">
        <f t="shared" ca="1" si="580"/>
        <v/>
      </c>
      <c r="CD160" s="3">
        <f>IF(RTD("tos.rtd",,CD$43,"."&amp;$B$134&amp;$AS$82&amp;"C"&amp;$A160)="N/A",0,RTD("tos.rtd",,CD$43,"."&amp;$B$134&amp;$AS$82&amp;"C"&amp;$A160))</f>
        <v>0.19</v>
      </c>
      <c r="CE160" s="3">
        <f>-IF(RTD("tos.rtd",,CE$43,"."&amp;$B$134&amp;$AS$82&amp;"P"&amp;$A160)="N/A",0,RTD("tos.rtd",,CE$43,"."&amp;$B$134&amp;$AS$82&amp;"P"&amp;$A160))</f>
        <v>0.91</v>
      </c>
      <c r="CF160" s="3">
        <f>IF(RTD("tos.rtd",,CF$2,"."&amp;$C$134&amp;$AU$82&amp;"C"&amp;$A160)="N/A",0,RTD("tos.rtd",,CF$2,"."&amp;$C$134&amp;$AU$82&amp;"C"&amp;$A160))</f>
        <v>0.44</v>
      </c>
      <c r="CG160" s="3">
        <f>-IF(RTD("tos.rtd",,CG$2,"."&amp;$C$134&amp;$AU$82&amp;"P"&amp;$A160)="N/A",0,RTD("tos.rtd",,CG$2,"."&amp;$C$134&amp;$AU$82&amp;"P"&amp;$A160))</f>
        <v>0.56000000000000005</v>
      </c>
      <c r="CH160" s="3">
        <f>IF(RTD("tos.rtd",,CH$2,"."&amp;$D$134&amp;$AW$82&amp;"C"&amp;$A160)="N/A",0,RTD("tos.rtd",,CH$2,"."&amp;$D$134&amp;$AW$82&amp;"C"&amp;$A160))</f>
        <v>0.48</v>
      </c>
      <c r="CI160" s="3">
        <f>-IF(RTD("tos.rtd",,CI$2,"."&amp;$D$134&amp;$AW$82&amp;"P"&amp;$A160)="N/A",0,RTD("tos.rtd",,CI$2,"."&amp;$D$134&amp;$AW$82&amp;"P"&amp;$A160))</f>
        <v>0.52</v>
      </c>
      <c r="CK160" s="3">
        <f t="shared" si="612"/>
        <v>-64</v>
      </c>
      <c r="CL160" s="3"/>
      <c r="CM160" s="3">
        <f t="shared" si="613"/>
        <v>152</v>
      </c>
      <c r="CN160" s="3"/>
      <c r="CO160" s="3">
        <f t="shared" si="614"/>
        <v>267.99999999999989</v>
      </c>
      <c r="CP160" s="3">
        <f t="shared" si="536"/>
        <v>355.99999999999989</v>
      </c>
      <c r="CQ160" s="3">
        <f t="shared" si="546"/>
        <v>152</v>
      </c>
      <c r="CR160" s="3"/>
      <c r="CS160" s="3">
        <f t="shared" si="547"/>
        <v>-1</v>
      </c>
      <c r="CT160" s="3"/>
      <c r="CU160" s="3">
        <f t="shared" si="548"/>
        <v>1</v>
      </c>
      <c r="CV160" s="3"/>
      <c r="CW160" s="3">
        <f t="shared" ca="1" si="549"/>
        <v>712478.22840231843</v>
      </c>
      <c r="CY160" s="3">
        <f t="shared" ca="1" si="550"/>
        <v>64943.031876598186</v>
      </c>
      <c r="CZ160" s="70" t="str">
        <f t="shared" ca="1" si="583"/>
        <v/>
      </c>
      <c r="DA160" s="3">
        <f>IF(RTD("tos.rtd",,DA$43,"."&amp;$B$134&amp;$AS$82&amp;"C"&amp;$A160)="N/A",0,RTD("tos.rtd",,DA$43,"."&amp;$B$134&amp;$AS$82&amp;"C"&amp;$A160))</f>
        <v>0.35</v>
      </c>
      <c r="DB160" s="3">
        <f>IF(RTD("tos.rtd",,DB$43,"."&amp;$B$134&amp;$AS$82&amp;"P"&amp;$A160)="N/A",0,RTD("tos.rtd",,DB$43,"."&amp;$B$134&amp;$AS$82&amp;"P"&amp;$A160))</f>
        <v>78</v>
      </c>
      <c r="DC160" s="3">
        <f>IF(RTD("tos.rtd",,DC$43,"."&amp;$B$134&amp;$AS$82&amp;"C"&amp;$A160)="N/A",0,RTD("tos.rtd",,DC$43,"."&amp;$B$134&amp;$AS$82&amp;"C"&amp;$A160))</f>
        <v>19.8</v>
      </c>
      <c r="DD160" s="3">
        <f>IF(RTD("tos.rtd",,DD$43,"."&amp;$B$134&amp;$AS$82&amp;"P"&amp;$A160)="N/A",0,RTD("tos.rtd",,DD$43,"."&amp;$B$134&amp;$AS$82&amp;"P"&amp;$A160))</f>
        <v>94.9</v>
      </c>
      <c r="DE160" s="3">
        <f>IF(RTD("tos.rtd",,DE$43,"."&amp;$B$134&amp;$AS$82&amp;"C"&amp;$A160)="N/A",0,RTD("tos.rtd",,DE$43,"."&amp;$B$134&amp;$AS$82&amp;"C"&amp;$A160))</f>
        <v>0</v>
      </c>
      <c r="DF160" s="3">
        <f>IF(RTD("tos.rtd",,DF$43,"."&amp;$B$134&amp;$AS$82&amp;"P"&amp;$A160)="N/A",0,RTD("tos.rtd",,DF$43,"."&amp;$B$134&amp;$AS$82&amp;"P"&amp;$A160))</f>
        <v>77.3</v>
      </c>
      <c r="DG160" s="86">
        <f t="shared" si="584"/>
        <v>95.5</v>
      </c>
      <c r="DH160" s="3">
        <f t="shared" si="551"/>
        <v>0</v>
      </c>
      <c r="DI160" s="3">
        <f t="shared" si="552"/>
        <v>0</v>
      </c>
      <c r="DJ160" s="3">
        <f t="shared" si="553"/>
        <v>0</v>
      </c>
      <c r="DK160" s="3">
        <f t="shared" si="554"/>
        <v>0</v>
      </c>
      <c r="DL160" s="3">
        <f t="shared" si="555"/>
        <v>0</v>
      </c>
      <c r="DM160" s="3">
        <f t="shared" si="556"/>
        <v>0</v>
      </c>
      <c r="DN160" s="64" t="str">
        <f t="shared" si="557"/>
        <v>UNKNOWN</v>
      </c>
      <c r="DO160" s="64" t="str">
        <f t="shared" si="558"/>
        <v>UNKNOWN</v>
      </c>
      <c r="DP160" s="3">
        <f t="shared" si="559"/>
        <v>0</v>
      </c>
      <c r="DQ160" s="3">
        <f t="shared" si="560"/>
        <v>0</v>
      </c>
      <c r="DR160" s="3">
        <f t="shared" ca="1" si="561"/>
        <v>0</v>
      </c>
      <c r="DS160" s="3">
        <f t="shared" si="562"/>
        <v>0</v>
      </c>
      <c r="DT160" s="3">
        <f t="shared" si="585"/>
        <v>0</v>
      </c>
      <c r="DU160" s="3">
        <f t="shared" si="586"/>
        <v>0</v>
      </c>
      <c r="DV160" s="3">
        <f t="shared" si="563"/>
        <v>36</v>
      </c>
      <c r="DW160" s="3">
        <f t="shared" si="564"/>
        <v>30</v>
      </c>
      <c r="DX160" s="3">
        <f t="shared" ca="1" si="565"/>
        <v>2.0798016292989806E-3</v>
      </c>
      <c r="DY160" s="3">
        <f t="shared" ca="1" si="566"/>
        <v>-2.5263533764226529E-3</v>
      </c>
      <c r="DZ160" s="3">
        <f t="shared" ca="1" si="567"/>
        <v>6.6440428775565129E-4</v>
      </c>
      <c r="EA160" s="3">
        <f t="shared" ca="1" si="568"/>
        <v>-6.7499406812760875E-4</v>
      </c>
      <c r="EB160" s="3">
        <f t="shared" ca="1" si="569"/>
        <v>7.7909472049262859E-4</v>
      </c>
      <c r="EC160" s="3">
        <f t="shared" ca="1" si="570"/>
        <v>-7.583980717453632E-4</v>
      </c>
      <c r="EE160" s="59">
        <f t="shared" si="571"/>
        <v>0.63429999999999997</v>
      </c>
      <c r="EF160" s="59">
        <f t="shared" si="572"/>
        <v>0.41189999999999999</v>
      </c>
      <c r="EG160" s="59">
        <f t="shared" si="573"/>
        <v>0.28089999999999998</v>
      </c>
      <c r="EH160" s="59">
        <f t="shared" si="574"/>
        <v>0.27639999999999998</v>
      </c>
      <c r="EI160" s="59">
        <f t="shared" si="575"/>
        <v>0.23860000000000001</v>
      </c>
      <c r="EJ160" s="59">
        <f t="shared" si="576"/>
        <v>0.24529999999999999</v>
      </c>
      <c r="EL160" s="3" t="str">
        <f>RTD("tos.rtd",,EL$43,"."&amp;$B$134&amp;$AS$82&amp;"C"&amp;$A160)</f>
        <v>63.43%</v>
      </c>
      <c r="EM160" s="3" t="str">
        <f>RTD("tos.rtd",,EM$43,"."&amp;$B$134&amp;$AS$82&amp;"P"&amp;$A160)</f>
        <v>41.19%</v>
      </c>
      <c r="EN160" s="3" t="str">
        <f>RTD("tos.rtd",,EN$2,"."&amp;$C$134&amp;$AU$82&amp;"C"&amp;$A160)</f>
        <v>28.09%</v>
      </c>
      <c r="EO160" s="3" t="str">
        <f>RTD("tos.rtd",,EO$2,"."&amp;$C$134&amp;$AU$82&amp;"P"&amp;$A160)</f>
        <v>27.64%</v>
      </c>
      <c r="EP160" s="3" t="str">
        <f>RTD("tos.rtd",,EP$2,"."&amp;$D$134&amp;$AW$82&amp;"C"&amp;$A160)</f>
        <v>23.86%</v>
      </c>
      <c r="EQ160" s="3" t="str">
        <f>RTD("tos.rtd",,EQ$2,"."&amp;$D$134&amp;$AW$82&amp;"P"&amp;$A160)</f>
        <v>24.53%</v>
      </c>
      <c r="ES160" s="63" t="str">
        <f t="shared" si="577"/>
        <v>19875,66.00</v>
      </c>
      <c r="ET160" s="64" t="str">
        <f t="shared" ca="1" si="578"/>
        <v>19875,64.94</v>
      </c>
      <c r="EU160" s="68">
        <v>561.72</v>
      </c>
      <c r="EV160" s="68" t="s">
        <v>1295</v>
      </c>
      <c r="EW160" s="68">
        <v>483.14</v>
      </c>
      <c r="EX160" s="68" t="s">
        <v>1296</v>
      </c>
      <c r="EY160" s="68">
        <v>5630.5</v>
      </c>
      <c r="EZ160" s="68" t="s">
        <v>1297</v>
      </c>
      <c r="FA160" s="68">
        <v>19844.5</v>
      </c>
      <c r="FB160" s="68" t="s">
        <v>1298</v>
      </c>
      <c r="FC160" s="68" t="s">
        <v>1299</v>
      </c>
      <c r="FD160" s="68" t="s">
        <v>1300</v>
      </c>
      <c r="FE160" s="68" t="s">
        <v>1301</v>
      </c>
      <c r="FF160" s="68" t="s">
        <v>1302</v>
      </c>
    </row>
    <row r="161" spans="1:162" ht="11.1" customHeight="1" thickBot="1" x14ac:dyDescent="0.25">
      <c r="A161" s="2">
        <f t="shared" si="587"/>
        <v>19850</v>
      </c>
      <c r="B161" s="3">
        <f t="shared" si="620"/>
        <v>12</v>
      </c>
      <c r="C161" s="3">
        <f t="shared" si="621"/>
        <v>8</v>
      </c>
      <c r="D161" s="3">
        <f t="shared" si="622"/>
        <v>33</v>
      </c>
      <c r="E161" s="3">
        <f t="shared" si="605"/>
        <v>53</v>
      </c>
      <c r="F161" s="4">
        <f t="shared" si="615"/>
        <v>19950.356429636744</v>
      </c>
      <c r="G161" s="5">
        <f t="shared" si="607"/>
        <v>483.23627998685504</v>
      </c>
      <c r="AM161" s="1">
        <v>-66</v>
      </c>
      <c r="AN161" s="1">
        <v>3</v>
      </c>
      <c r="AO161" s="1">
        <v>19850</v>
      </c>
      <c r="AP161" s="1">
        <v>837</v>
      </c>
      <c r="AQ161" s="1">
        <v>-293</v>
      </c>
      <c r="AS161" s="54">
        <f>IF(RTD("tos.rtd",,AS$83,"."&amp;$B$134&amp;$AS$82&amp;"C"&amp;$A161)="N/A",0,RTD("tos.rtd",,AS$83,"."&amp;$B$134&amp;$AS$82&amp;"C"&amp;$A161))</f>
        <v>2</v>
      </c>
      <c r="AT161" s="3">
        <f>-IF(RTD("tos.rtd",,AT$83,"."&amp;$B$134&amp;$AS$82&amp;"P"&amp;$A161)="N/A",0,RTD("tos.rtd",,AT$83,"."&amp;$B$134&amp;$AS$82&amp;"P"&amp;$A161))</f>
        <v>-10</v>
      </c>
      <c r="AU161" s="54">
        <f>IF(RTD("tos.rtd",,AU$2,"."&amp;$C$134&amp;$AU$134&amp;"C"&amp;$A161)="N/A",0,RTD("tos.rtd",,AU$2,"."&amp;$C$134&amp;$AU$134&amp;"C"&amp;$A161))</f>
        <v>6</v>
      </c>
      <c r="AV161" s="3">
        <f>-IF(RTD("tos.rtd",,AV$2,"."&amp;$C$134&amp;$AU$134&amp;"P"&amp;$A161)="N/A",0,RTD("tos.rtd",,AV$2,"."&amp;$C$134&amp;$AU$134&amp;"P"&amp;$A161))</f>
        <v>-2</v>
      </c>
      <c r="AW161" s="54">
        <f>IF(RTD("tos.rtd",,AW$2,"."&amp;$D$134&amp;$AW$134&amp;"C"&amp;$A161)="N/A",0,RTD("tos.rtd",,AW$2,"."&amp;$D$134&amp;$AW$134&amp;"C"&amp;$A161))</f>
        <v>28</v>
      </c>
      <c r="AX161" s="3">
        <f>-IF(RTD("tos.rtd",,AX$2,"."&amp;$D$134&amp;$AW$134&amp;"P"&amp;$A161)="N/A",0,RTD("tos.rtd",,AX$2,"."&amp;$D$134&amp;$AW$134&amp;"P"&amp;$A161))</f>
        <v>-5</v>
      </c>
      <c r="AY161" s="76">
        <f t="shared" si="616"/>
        <v>19</v>
      </c>
      <c r="AZ161" s="8">
        <f t="shared" si="542"/>
        <v>19850</v>
      </c>
      <c r="BA161" s="54">
        <f>IF(RTD("tos.rtd",,BA$43,"."&amp;$B$134&amp;$AS$82&amp;"C"&amp;$A161)="N/A",0,RTD("tos.rtd",,BA$43,"."&amp;$B$134&amp;$AS$82&amp;"C"&amp;$A161))</f>
        <v>837</v>
      </c>
      <c r="BB161" s="3">
        <f>-IF(RTD("tos.rtd",,BB$43,"."&amp;$B$134&amp;$AS$82&amp;"P"&amp;$A161)="N/A",0,RTD("tos.rtd",,BB$43,"."&amp;$B$134&amp;$AS$82&amp;"P"&amp;$A161))</f>
        <v>-293</v>
      </c>
      <c r="BC161" s="54">
        <f>IF(RTD("tos.rtd",,BC$2,"."&amp;$C$134&amp;$AU$82&amp;"C"&amp;$A161)="N/A",0,RTD("tos.rtd",,BC$2,"."&amp;$C$134&amp;$AU$82&amp;"C"&amp;$A161))</f>
        <v>2</v>
      </c>
      <c r="BD161" s="3">
        <f>-IF(RTD("tos.rtd",,BD$2,"."&amp;$C$134&amp;$AU$82&amp;"P"&amp;$A161)="N/A",0,RTD("tos.rtd",,BD$2,"."&amp;$C$134&amp;$AU$82&amp;"P"&amp;$A161))</f>
        <v>-4</v>
      </c>
      <c r="BE161" s="54">
        <f>IF(RTD("tos.rtd",,BE$2,"."&amp;$D$134&amp;$AW$82&amp;"C"&amp;$A161)="N/A",0,RTD("tos.rtd",,BE$2,"."&amp;$D$134&amp;$AW$82&amp;"C"&amp;$A161))</f>
        <v>13</v>
      </c>
      <c r="BF161" s="3">
        <f>-IF(RTD("tos.rtd",,BF$2,"."&amp;$D$134&amp;$AW$82&amp;"P"&amp;$A161)="N/A",0,RTD("tos.rtd",,BF$2,"."&amp;$D$134&amp;$AW$82&amp;"P"&amp;$A161))</f>
        <v>-3</v>
      </c>
      <c r="BG161" s="3">
        <f ca="1">+Hoja2!Y162</f>
        <v>0</v>
      </c>
      <c r="BH161" s="7">
        <f t="shared" ca="1" si="543"/>
        <v>552</v>
      </c>
      <c r="BI161" s="32" t="str">
        <f t="shared" ca="1" si="601"/>
        <v/>
      </c>
      <c r="BJ161" s="3">
        <f ca="1">IF($BP$1=1,DX161,IF(RTD("tos.rtd",,BJ$43,"."&amp;$B$134&amp;$AS$82&amp;"C"&amp;$A161)="N/A",0,RTD("tos.rtd",,BJ$43,"."&amp;$B$134&amp;$AS$82&amp;"C"&amp;$A161)))</f>
        <v>3.3257991862912961E-3</v>
      </c>
      <c r="BK161" s="3">
        <f ca="1">IF($BP$1=1,DY161,-IF(RTD("tos.rtd",,BK$43,"."&amp;$B$134&amp;$AS$82&amp;"P"&amp;$A161)="N/A",0,RTD("tos.rtd",,BK$43,"."&amp;$B$134&amp;$AS$82&amp;"P"&amp;$A161)))</f>
        <v>-3.259691905894107E-3</v>
      </c>
      <c r="BL161" s="3">
        <f ca="1">IF($BP$1=1,DZ161,IF(RTD("tos.rtd",,BL$2,"."&amp;$C$134&amp;$AU$82&amp;"C"&amp;$A161)="N/A",0,RTD("tos.rtd",,BL$2,"."&amp;$C$134&amp;$AU$82&amp;"C"&amp;$A161)))</f>
        <v>6.6390202786244744E-4</v>
      </c>
      <c r="BM161" s="3">
        <f ca="1">IF($BP$1=1,EA161,-IF(RTD("tos.rtd",,BM$2,"."&amp;$C$134&amp;$AU$82&amp;"P"&amp;$A161)="N/A",0,RTD("tos.rtd",,BM$2,"."&amp;$C$134&amp;$AU$82&amp;"P"&amp;$A161)))</f>
        <v>-6.7430114128137525E-4</v>
      </c>
      <c r="BN161" s="3">
        <f ca="1">IF($BP$1=1,EB161,IF(RTD("tos.rtd",,BN$2,"."&amp;$D$134&amp;$AW$82&amp;"C"&amp;$A161)="N/A",0,RTD("tos.rtd",,BN$2,"."&amp;$D$134&amp;$AW$82&amp;"C"&amp;$A161)))</f>
        <v>7.8095003033850871E-4</v>
      </c>
      <c r="BO161" s="3">
        <f ca="1">IF($BP$1=1,EC161,-IF(RTD("tos.rtd",,BO$2,"."&amp;$D$134&amp;$AW$82&amp;"P"&amp;$A161)="N/A",0,RTD("tos.rtd",,BO$2,"."&amp;$D$134&amp;$AW$82&amp;"P"&amp;$A161)))</f>
        <v>-7.5938667876576931E-4</v>
      </c>
      <c r="BQ161" s="3">
        <f t="shared" ca="1" si="617"/>
        <v>-813863.21201221016</v>
      </c>
      <c r="BR161" s="3" t="str">
        <f t="shared" ca="1" si="544"/>
        <v>Cruce -</v>
      </c>
      <c r="BS161" s="3">
        <f t="shared" ca="1" si="618"/>
        <v>82649.77186654156</v>
      </c>
      <c r="BT161" s="3" t="str">
        <f t="shared" ca="1" si="545"/>
        <v/>
      </c>
      <c r="BU161" s="3">
        <f t="shared" ca="1" si="619"/>
        <v>566816.56677998055</v>
      </c>
      <c r="BV161" s="3" t="str">
        <f t="shared" ca="1" si="545"/>
        <v/>
      </c>
      <c r="BX161" s="3">
        <f t="shared" ca="1" si="579"/>
        <v>423982.9295328306</v>
      </c>
      <c r="BY161" s="3" t="str">
        <f t="shared" ca="1" si="580"/>
        <v/>
      </c>
      <c r="BZ161" s="3">
        <f t="shared" ca="1" si="581"/>
        <v>-317.51127045215384</v>
      </c>
      <c r="CA161" s="3" t="str">
        <f t="shared" ca="1" si="580"/>
        <v/>
      </c>
      <c r="CB161" s="3">
        <f t="shared" ca="1" si="582"/>
        <v>1825.7216696069488</v>
      </c>
      <c r="CC161" s="3" t="str">
        <f t="shared" ca="1" si="580"/>
        <v/>
      </c>
      <c r="CD161" s="3">
        <f>IF(RTD("tos.rtd",,CD$43,"."&amp;$B$134&amp;$AS$82&amp;"C"&amp;$A161)="N/A",0,RTD("tos.rtd",,CD$43,"."&amp;$B$134&amp;$AS$82&amp;"C"&amp;$A161))</f>
        <v>0.04</v>
      </c>
      <c r="CE161" s="3">
        <f>-IF(RTD("tos.rtd",,CE$43,"."&amp;$B$134&amp;$AS$82&amp;"P"&amp;$A161)="N/A",0,RTD("tos.rtd",,CE$43,"."&amp;$B$134&amp;$AS$82&amp;"P"&amp;$A161))</f>
        <v>0.86</v>
      </c>
      <c r="CF161" s="3">
        <f>IF(RTD("tos.rtd",,CF$2,"."&amp;$C$134&amp;$AU$82&amp;"C"&amp;$A161)="N/A",0,RTD("tos.rtd",,CF$2,"."&amp;$C$134&amp;$AU$82&amp;"C"&amp;$A161))</f>
        <v>0.46</v>
      </c>
      <c r="CG161" s="3">
        <f>-IF(RTD("tos.rtd",,CG$2,"."&amp;$C$134&amp;$AU$82&amp;"P"&amp;$A161)="N/A",0,RTD("tos.rtd",,CG$2,"."&amp;$C$134&amp;$AU$82&amp;"P"&amp;$A161))</f>
        <v>0.54</v>
      </c>
      <c r="CH161" s="3">
        <f>IF(RTD("tos.rtd",,CH$2,"."&amp;$D$134&amp;$AW$82&amp;"C"&amp;$A161)="N/A",0,RTD("tos.rtd",,CH$2,"."&amp;$D$134&amp;$AW$82&amp;"C"&amp;$A161))</f>
        <v>0.49</v>
      </c>
      <c r="CI161" s="3">
        <f>-IF(RTD("tos.rtd",,CI$2,"."&amp;$D$134&amp;$AW$82&amp;"P"&amp;$A161)="N/A",0,RTD("tos.rtd",,CI$2,"."&amp;$D$134&amp;$AW$82&amp;"P"&amp;$A161))</f>
        <v>0.51</v>
      </c>
      <c r="CK161" s="3">
        <f t="shared" si="612"/>
        <v>-852</v>
      </c>
      <c r="CL161" s="3"/>
      <c r="CM161" s="3">
        <f t="shared" si="613"/>
        <v>168</v>
      </c>
      <c r="CN161" s="3"/>
      <c r="CO161" s="3">
        <f t="shared" si="614"/>
        <v>1117</v>
      </c>
      <c r="CP161" s="3">
        <f t="shared" si="536"/>
        <v>433</v>
      </c>
      <c r="CQ161" s="3">
        <f t="shared" si="546"/>
        <v>544</v>
      </c>
      <c r="CR161" s="3"/>
      <c r="CS161" s="3">
        <f t="shared" si="547"/>
        <v>-2</v>
      </c>
      <c r="CT161" s="3"/>
      <c r="CU161" s="3">
        <f t="shared" si="548"/>
        <v>10</v>
      </c>
      <c r="CV161" s="3"/>
      <c r="CW161" s="3">
        <f t="shared" ca="1" si="549"/>
        <v>-164396.87336568802</v>
      </c>
      <c r="CY161" s="3">
        <f t="shared" ca="1" si="550"/>
        <v>425491.13993198535</v>
      </c>
      <c r="CZ161" s="70" t="str">
        <f t="shared" ca="1" si="583"/>
        <v/>
      </c>
      <c r="DA161" s="3">
        <f>IF(RTD("tos.rtd",,DA$43,"."&amp;$B$134&amp;$AS$82&amp;"C"&amp;$A161)="N/A",0,RTD("tos.rtd",,DA$43,"."&amp;$B$134&amp;$AS$82&amp;"C"&amp;$A161))</f>
        <v>0.05</v>
      </c>
      <c r="DB161" s="3">
        <f>IF(RTD("tos.rtd",,DB$43,"."&amp;$B$134&amp;$AS$82&amp;"P"&amp;$A161)="N/A",0,RTD("tos.rtd",,DB$43,"."&amp;$B$134&amp;$AS$82&amp;"P"&amp;$A161))</f>
        <v>56.2</v>
      </c>
      <c r="DC161" s="3">
        <f>IF(RTD("tos.rtd",,DC$43,"."&amp;$B$134&amp;$AS$82&amp;"C"&amp;$A161)="N/A",0,RTD("tos.rtd",,DC$43,"."&amp;$B$134&amp;$AS$82&amp;"C"&amp;$A161))</f>
        <v>1.25</v>
      </c>
      <c r="DD161" s="3">
        <f>IF(RTD("tos.rtd",,DD$43,"."&amp;$B$134&amp;$AS$82&amp;"P"&amp;$A161)="N/A",0,RTD("tos.rtd",,DD$43,"."&amp;$B$134&amp;$AS$82&amp;"P"&amp;$A161))</f>
        <v>72.3</v>
      </c>
      <c r="DE161" s="3">
        <f>IF(RTD("tos.rtd",,DE$43,"."&amp;$B$134&amp;$AS$82&amp;"C"&amp;$A161)="N/A",0,RTD("tos.rtd",,DE$43,"."&amp;$B$134&amp;$AS$82&amp;"C"&amp;$A161))</f>
        <v>0</v>
      </c>
      <c r="DF161" s="3">
        <f>IF(RTD("tos.rtd",,DF$43,"."&amp;$B$134&amp;$AS$82&amp;"P"&amp;$A161)="N/A",0,RTD("tos.rtd",,DF$43,"."&amp;$B$134&amp;$AS$82&amp;"P"&amp;$A161))</f>
        <v>52.3</v>
      </c>
      <c r="DG161" s="86">
        <f t="shared" si="584"/>
        <v>70.5</v>
      </c>
      <c r="DH161" s="3">
        <f t="shared" si="551"/>
        <v>0</v>
      </c>
      <c r="DI161" s="3">
        <f t="shared" si="552"/>
        <v>0</v>
      </c>
      <c r="DJ161" s="3">
        <f t="shared" si="553"/>
        <v>0</v>
      </c>
      <c r="DK161" s="3">
        <f t="shared" si="554"/>
        <v>0</v>
      </c>
      <c r="DL161" s="3">
        <f t="shared" si="555"/>
        <v>0</v>
      </c>
      <c r="DM161" s="3">
        <f t="shared" si="556"/>
        <v>0</v>
      </c>
      <c r="DN161" s="64" t="str">
        <f t="shared" si="557"/>
        <v>UNKNOWN</v>
      </c>
      <c r="DO161" s="64" t="str">
        <f t="shared" si="558"/>
        <v>UNKNOWN</v>
      </c>
      <c r="DP161" s="3">
        <f t="shared" si="559"/>
        <v>0</v>
      </c>
      <c r="DQ161" s="3">
        <f t="shared" si="560"/>
        <v>0</v>
      </c>
      <c r="DR161" s="3">
        <f t="shared" ca="1" si="561"/>
        <v>0</v>
      </c>
      <c r="DS161" s="3">
        <f t="shared" si="562"/>
        <v>0</v>
      </c>
      <c r="DT161" s="3">
        <f t="shared" si="585"/>
        <v>0</v>
      </c>
      <c r="DU161" s="3">
        <f t="shared" si="586"/>
        <v>0</v>
      </c>
      <c r="DV161" s="3">
        <f t="shared" si="563"/>
        <v>-66</v>
      </c>
      <c r="DW161" s="3">
        <f t="shared" si="564"/>
        <v>3</v>
      </c>
      <c r="DX161" s="3">
        <f t="shared" ca="1" si="565"/>
        <v>3.3257991862912961E-3</v>
      </c>
      <c r="DY161" s="3">
        <f t="shared" ca="1" si="566"/>
        <v>-3.259691905894107E-3</v>
      </c>
      <c r="DZ161" s="3">
        <f t="shared" ca="1" si="567"/>
        <v>6.6390202786244744E-4</v>
      </c>
      <c r="EA161" s="3">
        <f t="shared" ca="1" si="568"/>
        <v>-6.7430114128137525E-4</v>
      </c>
      <c r="EB161" s="3">
        <f t="shared" ca="1" si="569"/>
        <v>7.8095003033850871E-4</v>
      </c>
      <c r="EC161" s="3">
        <f t="shared" ca="1" si="570"/>
        <v>-7.5938667876576931E-4</v>
      </c>
      <c r="EE161" s="59">
        <f t="shared" si="571"/>
        <v>0.22989999999999999</v>
      </c>
      <c r="EF161" s="59">
        <f t="shared" si="572"/>
        <v>0.35709999999999997</v>
      </c>
      <c r="EG161" s="59">
        <f t="shared" si="573"/>
        <v>0.28239999999999998</v>
      </c>
      <c r="EH161" s="59">
        <f t="shared" si="574"/>
        <v>0.27800000000000002</v>
      </c>
      <c r="EI161" s="59">
        <f t="shared" si="575"/>
        <v>0.23960000000000001</v>
      </c>
      <c r="EJ161" s="59">
        <f t="shared" si="576"/>
        <v>0.2465</v>
      </c>
      <c r="EL161" s="3" t="str">
        <f>RTD("tos.rtd",,EL$43,"."&amp;$B$134&amp;$AS$82&amp;"C"&amp;$A161)</f>
        <v>22.99%</v>
      </c>
      <c r="EM161" s="3" t="str">
        <f>RTD("tos.rtd",,EM$43,"."&amp;$B$134&amp;$AS$82&amp;"P"&amp;$A161)</f>
        <v>35.71%</v>
      </c>
      <c r="EN161" s="3" t="str">
        <f>RTD("tos.rtd",,EN$2,"."&amp;$C$134&amp;$AU$82&amp;"C"&amp;$A161)</f>
        <v>28.24%</v>
      </c>
      <c r="EO161" s="3" t="str">
        <f>RTD("tos.rtd",,EO$2,"."&amp;$C$134&amp;$AU$82&amp;"P"&amp;$A161)</f>
        <v>27.80%</v>
      </c>
      <c r="EP161" s="3" t="str">
        <f>RTD("tos.rtd",,EP$2,"."&amp;$D$134&amp;$AW$82&amp;"C"&amp;$A161)</f>
        <v>23.96%</v>
      </c>
      <c r="EQ161" s="3" t="str">
        <f>RTD("tos.rtd",,EQ$2,"."&amp;$D$134&amp;$AW$82&amp;"P"&amp;$A161)</f>
        <v>24.65%</v>
      </c>
      <c r="ES161" s="63" t="str">
        <f t="shared" si="577"/>
        <v>19850,-63.00</v>
      </c>
      <c r="ET161" s="64" t="str">
        <f t="shared" ca="1" si="578"/>
        <v>19850,425.49</v>
      </c>
      <c r="EU161" s="68">
        <v>561.63</v>
      </c>
      <c r="EV161" s="68" t="s">
        <v>1303</v>
      </c>
      <c r="EW161" s="68">
        <v>483.08</v>
      </c>
      <c r="EX161" s="68" t="s">
        <v>1304</v>
      </c>
      <c r="EY161" s="68">
        <v>5629.75</v>
      </c>
      <c r="EZ161" s="68" t="s">
        <v>1305</v>
      </c>
      <c r="FA161" s="68">
        <v>19841</v>
      </c>
      <c r="FB161" s="68" t="s">
        <v>1306</v>
      </c>
      <c r="FC161" s="68" t="s">
        <v>1307</v>
      </c>
      <c r="FD161" s="68" t="s">
        <v>1308</v>
      </c>
      <c r="FE161" s="68" t="s">
        <v>1309</v>
      </c>
      <c r="FF161" s="68" t="s">
        <v>1310</v>
      </c>
    </row>
    <row r="162" spans="1:162" ht="11.1" customHeight="1" thickBot="1" x14ac:dyDescent="0.25">
      <c r="A162" s="2">
        <f t="shared" si="587"/>
        <v>19825</v>
      </c>
      <c r="B162" s="3">
        <f t="shared" si="620"/>
        <v>6</v>
      </c>
      <c r="C162" s="3">
        <f t="shared" si="621"/>
        <v>10</v>
      </c>
      <c r="D162" s="3">
        <f t="shared" si="622"/>
        <v>18</v>
      </c>
      <c r="E162" s="3">
        <f t="shared" si="605"/>
        <v>34</v>
      </c>
      <c r="F162" s="4">
        <f t="shared" si="615"/>
        <v>19925.23003614854</v>
      </c>
      <c r="G162" s="5">
        <f t="shared" si="607"/>
        <v>482.62767006243837</v>
      </c>
      <c r="AM162" s="1">
        <v>14</v>
      </c>
      <c r="AN162" s="1">
        <v>-33</v>
      </c>
      <c r="AO162" s="1">
        <v>19825</v>
      </c>
      <c r="AP162" s="1">
        <v>185</v>
      </c>
      <c r="AQ162" s="1">
        <v>-205</v>
      </c>
      <c r="AS162" s="54">
        <f>IF(RTD("tos.rtd",,AS$83,"."&amp;$B$134&amp;$AS$82&amp;"C"&amp;$A162)="N/A",0,RTD("tos.rtd",,AS$83,"."&amp;$B$134&amp;$AS$82&amp;"C"&amp;$A162))</f>
        <v>3</v>
      </c>
      <c r="AT162" s="3">
        <f>-IF(RTD("tos.rtd",,AT$83,"."&amp;$B$134&amp;$AS$82&amp;"P"&amp;$A162)="N/A",0,RTD("tos.rtd",,AT$83,"."&amp;$B$134&amp;$AS$82&amp;"P"&amp;$A162))</f>
        <v>-3</v>
      </c>
      <c r="AU162" s="54">
        <f>IF(RTD("tos.rtd",,AU$2,"."&amp;$C$134&amp;$AU$134&amp;"C"&amp;$A162)="N/A",0,RTD("tos.rtd",,AU$2,"."&amp;$C$134&amp;$AU$134&amp;"C"&amp;$A162))</f>
        <v>9</v>
      </c>
      <c r="AV162" s="3">
        <f>-IF(RTD("tos.rtd",,AV$2,"."&amp;$C$134&amp;$AU$134&amp;"P"&amp;$A162)="N/A",0,RTD("tos.rtd",,AV$2,"."&amp;$C$134&amp;$AU$134&amp;"P"&amp;$A162))</f>
        <v>-1</v>
      </c>
      <c r="AW162" s="54">
        <f>IF(RTD("tos.rtd",,AW$2,"."&amp;$D$134&amp;$AW$134&amp;"C"&amp;$A162)="N/A",0,RTD("tos.rtd",,AW$2,"."&amp;$D$134&amp;$AW$134&amp;"C"&amp;$A162))</f>
        <v>12</v>
      </c>
      <c r="AX162" s="3">
        <f>-IF(RTD("tos.rtd",,AX$2,"."&amp;$D$134&amp;$AW$134&amp;"P"&amp;$A162)="N/A",0,RTD("tos.rtd",,AX$2,"."&amp;$D$134&amp;$AW$134&amp;"P"&amp;$A162))</f>
        <v>-6</v>
      </c>
      <c r="AY162" s="76">
        <f t="shared" si="616"/>
        <v>14</v>
      </c>
      <c r="AZ162" s="8">
        <f t="shared" si="542"/>
        <v>19825</v>
      </c>
      <c r="BA162" s="54">
        <f>IF(RTD("tos.rtd",,BA$43,"."&amp;$B$134&amp;$AS$82&amp;"C"&amp;$A162)="N/A",0,RTD("tos.rtd",,BA$43,"."&amp;$B$134&amp;$AS$82&amp;"C"&amp;$A162))</f>
        <v>185</v>
      </c>
      <c r="BB162" s="3">
        <f>-IF(RTD("tos.rtd",,BB$43,"."&amp;$B$134&amp;$AS$82&amp;"P"&amp;$A162)="N/A",0,RTD("tos.rtd",,BB$43,"."&amp;$B$134&amp;$AS$82&amp;"P"&amp;$A162))</f>
        <v>-205</v>
      </c>
      <c r="BC162" s="54">
        <f>IF(RTD("tos.rtd",,BC$2,"."&amp;$C$134&amp;$AU$82&amp;"C"&amp;$A162)="N/A",0,RTD("tos.rtd",,BC$2,"."&amp;$C$134&amp;$AU$82&amp;"C"&amp;$A162))</f>
        <v>10</v>
      </c>
      <c r="BD162" s="3">
        <f>-IF(RTD("tos.rtd",,BD$2,"."&amp;$C$134&amp;$AU$82&amp;"P"&amp;$A162)="N/A",0,RTD("tos.rtd",,BD$2,"."&amp;$C$134&amp;$AU$82&amp;"P"&amp;$A162))</f>
        <v>-3</v>
      </c>
      <c r="BE162" s="54">
        <f>IF(RTD("tos.rtd",,BE$2,"."&amp;$D$134&amp;$AW$82&amp;"C"&amp;$A162)="N/A",0,RTD("tos.rtd",,BE$2,"."&amp;$D$134&amp;$AW$82&amp;"C"&amp;$A162))</f>
        <v>27</v>
      </c>
      <c r="BF162" s="3">
        <f>-IF(RTD("tos.rtd",,BF$2,"."&amp;$D$134&amp;$AW$82&amp;"P"&amp;$A162)="N/A",0,RTD("tos.rtd",,BF$2,"."&amp;$D$134&amp;$AW$82&amp;"P"&amp;$A162))</f>
        <v>-28</v>
      </c>
      <c r="BG162" s="3">
        <f ca="1">+Hoja2!Y163</f>
        <v>5</v>
      </c>
      <c r="BH162" s="7">
        <f t="shared" ca="1" si="543"/>
        <v>-9</v>
      </c>
      <c r="BI162" s="32" t="str">
        <f t="shared" ca="1" si="601"/>
        <v>Cruce -</v>
      </c>
      <c r="BJ162" s="3">
        <f ca="1">IF($BP$1=1,DX162,IF(RTD("tos.rtd",,BJ$43,"."&amp;$B$134&amp;$AS$82&amp;"C"&amp;$A162)="N/A",0,RTD("tos.rtd",,BJ$43,"."&amp;$B$134&amp;$AS$82&amp;"C"&amp;$A162)))</f>
        <v>3.6694614413673395E-3</v>
      </c>
      <c r="BK162" s="3">
        <f ca="1">IF($BP$1=1,DY162,-IF(RTD("tos.rtd",,BK$43,"."&amp;$B$134&amp;$AS$82&amp;"P"&amp;$A162)="N/A",0,RTD("tos.rtd",,BK$43,"."&amp;$B$134&amp;$AS$82&amp;"P"&amp;$A162)))</f>
        <v>-4.7286300112713581E-3</v>
      </c>
      <c r="BL162" s="3">
        <f ca="1">IF($BP$1=1,DZ162,IF(RTD("tos.rtd",,BL$2,"."&amp;$C$134&amp;$AU$82&amp;"C"&amp;$A162)="N/A",0,RTD("tos.rtd",,BL$2,"."&amp;$C$134&amp;$AU$82&amp;"C"&amp;$A162)))</f>
        <v>6.6221397999638193E-4</v>
      </c>
      <c r="BM162" s="3">
        <f ca="1">IF($BP$1=1,EA162,-IF(RTD("tos.rtd",,BM$2,"."&amp;$C$134&amp;$AU$82&amp;"P"&amp;$A162)="N/A",0,RTD("tos.rtd",,BM$2,"."&amp;$C$134&amp;$AU$82&amp;"P"&amp;$A162)))</f>
        <v>-6.7332344139957973E-4</v>
      </c>
      <c r="BN162" s="3">
        <f ca="1">IF($BP$1=1,EB162,IF(RTD("tos.rtd",,BN$2,"."&amp;$D$134&amp;$AW$82&amp;"C"&amp;$A162)="N/A",0,RTD("tos.rtd",,BN$2,"."&amp;$D$134&amp;$AW$82&amp;"C"&amp;$A162)))</f>
        <v>7.7990279767150715E-4</v>
      </c>
      <c r="BO162" s="3">
        <f ca="1">IF($BP$1=1,EC162,-IF(RTD("tos.rtd",,BO$2,"."&amp;$D$134&amp;$AW$82&amp;"P"&amp;$A162)="N/A",0,RTD("tos.rtd",,BO$2,"."&amp;$D$134&amp;$AW$82&amp;"P"&amp;$A162)))</f>
        <v>-7.5920061134850624E-4</v>
      </c>
      <c r="BQ162" s="3">
        <f t="shared" ca="1" si="617"/>
        <v>-99673.271891878627</v>
      </c>
      <c r="BR162" s="3" t="str">
        <f t="shared" ca="1" si="544"/>
        <v/>
      </c>
      <c r="BS162" s="3">
        <f t="shared" ca="1" si="618"/>
        <v>165832.2610255818</v>
      </c>
      <c r="BT162" s="3" t="str">
        <f t="shared" ca="1" si="545"/>
        <v/>
      </c>
      <c r="BU162" s="3">
        <f t="shared" ca="1" si="619"/>
        <v>150682.18698164177</v>
      </c>
      <c r="BV162" s="3" t="str">
        <f t="shared" ca="1" si="545"/>
        <v/>
      </c>
      <c r="BX162" s="3">
        <f t="shared" ca="1" si="579"/>
        <v>-67360.124442161323</v>
      </c>
      <c r="BY162" s="3" t="str">
        <f t="shared" ca="1" si="580"/>
        <v>Cruce -</v>
      </c>
      <c r="BZ162" s="3">
        <f t="shared" ca="1" si="581"/>
        <v>1067.0659657676676</v>
      </c>
      <c r="CA162" s="3" t="str">
        <f t="shared" ca="1" si="580"/>
        <v>Cruce +</v>
      </c>
      <c r="CB162" s="3">
        <f t="shared" ca="1" si="582"/>
        <v>-46.4283153291708</v>
      </c>
      <c r="CC162" s="3" t="str">
        <f t="shared" ca="1" si="580"/>
        <v>Cruce -</v>
      </c>
      <c r="CD162" s="3">
        <f>IF(RTD("tos.rtd",,CD$43,"."&amp;$B$134&amp;$AS$82&amp;"C"&amp;$A162)="N/A",0,RTD("tos.rtd",,CD$43,"."&amp;$B$134&amp;$AS$82&amp;"C"&amp;$A162))</f>
        <v>0.28000000000000003</v>
      </c>
      <c r="CE162" s="3">
        <f>-IF(RTD("tos.rtd",,CE$43,"."&amp;$B$134&amp;$AS$82&amp;"P"&amp;$A162)="N/A",0,RTD("tos.rtd",,CE$43,"."&amp;$B$134&amp;$AS$82&amp;"P"&amp;$A162))</f>
        <v>0.8</v>
      </c>
      <c r="CF162" s="3">
        <f>IF(RTD("tos.rtd",,CF$2,"."&amp;$C$134&amp;$AU$82&amp;"C"&amp;$A162)="N/A",0,RTD("tos.rtd",,CF$2,"."&amp;$C$134&amp;$AU$82&amp;"C"&amp;$A162))</f>
        <v>0.48</v>
      </c>
      <c r="CG162" s="3">
        <f>-IF(RTD("tos.rtd",,CG$2,"."&amp;$C$134&amp;$AU$82&amp;"P"&amp;$A162)="N/A",0,RTD("tos.rtd",,CG$2,"."&amp;$C$134&amp;$AU$82&amp;"P"&amp;$A162))</f>
        <v>0.52</v>
      </c>
      <c r="CH162" s="3">
        <f>IF(RTD("tos.rtd",,CH$2,"."&amp;$D$134&amp;$AW$82&amp;"C"&amp;$A162)="N/A",0,RTD("tos.rtd",,CH$2,"."&amp;$D$134&amp;$AW$82&amp;"C"&amp;$A162))</f>
        <v>0.5</v>
      </c>
      <c r="CI162" s="3">
        <f>-IF(RTD("tos.rtd",,CI$2,"."&amp;$D$134&amp;$AW$82&amp;"P"&amp;$A162)="N/A",0,RTD("tos.rtd",,CI$2,"."&amp;$D$134&amp;$AW$82&amp;"P"&amp;$A162))</f>
        <v>0.5</v>
      </c>
      <c r="CK162" s="3">
        <f t="shared" si="612"/>
        <v>-156</v>
      </c>
      <c r="CL162" s="3"/>
      <c r="CM162" s="3">
        <f t="shared" si="613"/>
        <v>380</v>
      </c>
      <c r="CN162" s="3"/>
      <c r="CO162" s="3">
        <f t="shared" si="614"/>
        <v>300</v>
      </c>
      <c r="CP162" s="3">
        <f t="shared" si="536"/>
        <v>524</v>
      </c>
      <c r="CQ162" s="3">
        <f t="shared" si="546"/>
        <v>-20</v>
      </c>
      <c r="CR162" s="3"/>
      <c r="CS162" s="3">
        <f t="shared" si="547"/>
        <v>7</v>
      </c>
      <c r="CT162" s="3"/>
      <c r="CU162" s="3">
        <f t="shared" si="548"/>
        <v>-1</v>
      </c>
      <c r="CV162" s="3"/>
      <c r="CW162" s="3">
        <f t="shared" ca="1" si="549"/>
        <v>216841.17611534495</v>
      </c>
      <c r="CY162" s="3">
        <f t="shared" ca="1" si="550"/>
        <v>-66339.486791722826</v>
      </c>
      <c r="CZ162" s="70" t="str">
        <f t="shared" ca="1" si="583"/>
        <v>Cruce -</v>
      </c>
      <c r="DA162" s="3">
        <f>IF(RTD("tos.rtd",,DA$43,"."&amp;$B$134&amp;$AS$82&amp;"C"&amp;$A162)="N/A",0,RTD("tos.rtd",,DA$43,"."&amp;$B$134&amp;$AS$82&amp;"C"&amp;$A162))</f>
        <v>8</v>
      </c>
      <c r="DB162" s="3">
        <f>IF(RTD("tos.rtd",,DB$43,"."&amp;$B$134&amp;$AS$82&amp;"P"&amp;$A162)="N/A",0,RTD("tos.rtd",,DB$43,"."&amp;$B$134&amp;$AS$82&amp;"P"&amp;$A162))</f>
        <v>29</v>
      </c>
      <c r="DC162" s="3">
        <f>IF(RTD("tos.rtd",,DC$43,"."&amp;$B$134&amp;$AS$82&amp;"C"&amp;$A162)="N/A",0,RTD("tos.rtd",,DC$43,"."&amp;$B$134&amp;$AS$82&amp;"C"&amp;$A162))</f>
        <v>19.8</v>
      </c>
      <c r="DD162" s="3">
        <f>IF(RTD("tos.rtd",,DD$43,"."&amp;$B$134&amp;$AS$82&amp;"P"&amp;$A162)="N/A",0,RTD("tos.rtd",,DD$43,"."&amp;$B$134&amp;$AS$82&amp;"P"&amp;$A162))</f>
        <v>47.8</v>
      </c>
      <c r="DE162" s="3">
        <f>IF(RTD("tos.rtd",,DE$43,"."&amp;$B$134&amp;$AS$82&amp;"C"&amp;$A162)="N/A",0,RTD("tos.rtd",,DE$43,"."&amp;$B$134&amp;$AS$82&amp;"C"&amp;$A162))</f>
        <v>0</v>
      </c>
      <c r="DF162" s="3">
        <f>IF(RTD("tos.rtd",,DF$43,"."&amp;$B$134&amp;$AS$82&amp;"P"&amp;$A162)="N/A",0,RTD("tos.rtd",,DF$43,"."&amp;$B$134&amp;$AS$82&amp;"P"&amp;$A162))</f>
        <v>28.1</v>
      </c>
      <c r="DG162" s="86">
        <f t="shared" si="584"/>
        <v>45.5</v>
      </c>
      <c r="DH162" s="3">
        <f t="shared" si="551"/>
        <v>0</v>
      </c>
      <c r="DI162" s="3">
        <f t="shared" si="552"/>
        <v>0</v>
      </c>
      <c r="DJ162" s="3">
        <f t="shared" si="553"/>
        <v>0</v>
      </c>
      <c r="DK162" s="3">
        <f t="shared" si="554"/>
        <v>0</v>
      </c>
      <c r="DL162" s="3">
        <f t="shared" si="555"/>
        <v>0</v>
      </c>
      <c r="DM162" s="3">
        <f t="shared" si="556"/>
        <v>0</v>
      </c>
      <c r="DN162" s="64" t="str">
        <f t="shared" si="557"/>
        <v>UNKNOWN</v>
      </c>
      <c r="DO162" s="64" t="str">
        <f t="shared" si="558"/>
        <v>UNKNOWN</v>
      </c>
      <c r="DP162" s="3">
        <f t="shared" si="559"/>
        <v>0</v>
      </c>
      <c r="DQ162" s="3">
        <f t="shared" si="560"/>
        <v>0</v>
      </c>
      <c r="DR162" s="3">
        <f t="shared" ca="1" si="561"/>
        <v>0</v>
      </c>
      <c r="DS162" s="3">
        <f t="shared" si="562"/>
        <v>0</v>
      </c>
      <c r="DT162" s="3">
        <f t="shared" si="585"/>
        <v>0</v>
      </c>
      <c r="DU162" s="3">
        <f t="shared" si="586"/>
        <v>0</v>
      </c>
      <c r="DV162" s="3">
        <f t="shared" si="563"/>
        <v>14</v>
      </c>
      <c r="DW162" s="3">
        <f t="shared" si="564"/>
        <v>-33</v>
      </c>
      <c r="DX162" s="3">
        <f t="shared" ca="1" si="565"/>
        <v>3.6694614413673395E-3</v>
      </c>
      <c r="DY162" s="3">
        <f t="shared" ca="1" si="566"/>
        <v>-4.7286300112713581E-3</v>
      </c>
      <c r="DZ162" s="3">
        <f t="shared" ca="1" si="567"/>
        <v>6.6221397999638193E-4</v>
      </c>
      <c r="EA162" s="3">
        <f t="shared" ca="1" si="568"/>
        <v>-6.7332344139957973E-4</v>
      </c>
      <c r="EB162" s="3">
        <f t="shared" ca="1" si="569"/>
        <v>7.7990279767150715E-4</v>
      </c>
      <c r="EC162" s="3">
        <f t="shared" ca="1" si="570"/>
        <v>-7.5920061134850624E-4</v>
      </c>
      <c r="EE162" s="59">
        <f t="shared" si="571"/>
        <v>0.38340000000000002</v>
      </c>
      <c r="EF162" s="59">
        <f t="shared" si="572"/>
        <v>0.26419999999999999</v>
      </c>
      <c r="EG162" s="59">
        <f t="shared" si="573"/>
        <v>0.28389999999999999</v>
      </c>
      <c r="EH162" s="59">
        <f t="shared" si="574"/>
        <v>0.2792</v>
      </c>
      <c r="EI162" s="59">
        <f t="shared" si="575"/>
        <v>0.2409</v>
      </c>
      <c r="EJ162" s="59">
        <f t="shared" si="576"/>
        <v>0.2475</v>
      </c>
      <c r="EL162" s="3" t="str">
        <f>RTD("tos.rtd",,EL$43,"."&amp;$B$134&amp;$AS$82&amp;"C"&amp;$A162)</f>
        <v>38.34%</v>
      </c>
      <c r="EM162" s="3" t="str">
        <f>RTD("tos.rtd",,EM$43,"."&amp;$B$134&amp;$AS$82&amp;"P"&amp;$A162)</f>
        <v>26.42%</v>
      </c>
      <c r="EN162" s="3" t="str">
        <f>RTD("tos.rtd",,EN$2,"."&amp;$C$134&amp;$AU$82&amp;"C"&amp;$A162)</f>
        <v>28.39%</v>
      </c>
      <c r="EO162" s="3" t="str">
        <f>RTD("tos.rtd",,EO$2,"."&amp;$C$134&amp;$AU$82&amp;"P"&amp;$A162)</f>
        <v>27.92%</v>
      </c>
      <c r="EP162" s="3" t="str">
        <f>RTD("tos.rtd",,EP$2,"."&amp;$D$134&amp;$AW$82&amp;"C"&amp;$A162)</f>
        <v>24.09%</v>
      </c>
      <c r="EQ162" s="3" t="str">
        <f>RTD("tos.rtd",,EQ$2,"."&amp;$D$134&amp;$AW$82&amp;"P"&amp;$A162)</f>
        <v>24.75%</v>
      </c>
      <c r="ES162" s="63" t="str">
        <f t="shared" si="577"/>
        <v>19825,-19.00</v>
      </c>
      <c r="ET162" s="64" t="str">
        <f t="shared" ca="1" si="578"/>
        <v>19825,-66.34</v>
      </c>
      <c r="EU162" s="68">
        <v>561.63</v>
      </c>
      <c r="EV162" s="68" t="s">
        <v>1311</v>
      </c>
      <c r="EW162" s="68">
        <v>483.09</v>
      </c>
      <c r="EX162" s="68" t="s">
        <v>1312</v>
      </c>
      <c r="EY162" s="68">
        <v>5629.5</v>
      </c>
      <c r="EZ162" s="68" t="s">
        <v>1313</v>
      </c>
      <c r="FA162" s="68">
        <v>19841.75</v>
      </c>
      <c r="FB162" s="68" t="s">
        <v>1314</v>
      </c>
      <c r="FC162" s="68" t="s">
        <v>1315</v>
      </c>
      <c r="FD162" s="68" t="s">
        <v>1316</v>
      </c>
      <c r="FE162" s="68" t="s">
        <v>1317</v>
      </c>
      <c r="FF162" s="68" t="s">
        <v>1318</v>
      </c>
    </row>
    <row r="163" spans="1:162" ht="11.1" customHeight="1" thickBot="1" x14ac:dyDescent="0.25">
      <c r="A163" s="2">
        <f t="shared" si="587"/>
        <v>19800</v>
      </c>
      <c r="B163" s="10">
        <f t="shared" si="620"/>
        <v>36</v>
      </c>
      <c r="C163" s="10">
        <f t="shared" si="621"/>
        <v>50</v>
      </c>
      <c r="D163" s="10">
        <f t="shared" si="622"/>
        <v>57</v>
      </c>
      <c r="E163" s="10">
        <f t="shared" si="605"/>
        <v>143</v>
      </c>
      <c r="F163" s="11">
        <f t="shared" si="615"/>
        <v>19900.103642660331</v>
      </c>
      <c r="G163" s="5">
        <f t="shared" si="607"/>
        <v>482.0190601380217</v>
      </c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">
        <v>40</v>
      </c>
      <c r="AN163" s="1">
        <v>26</v>
      </c>
      <c r="AO163" s="12">
        <v>19800</v>
      </c>
      <c r="AP163" s="12">
        <v>349</v>
      </c>
      <c r="AQ163" s="12">
        <v>-858</v>
      </c>
      <c r="AR163" s="12"/>
      <c r="AS163" s="54">
        <f>IF(RTD("tos.rtd",,AS$83,"."&amp;$B$134&amp;$AS$82&amp;"C"&amp;$A163)="N/A",0,RTD("tos.rtd",,AS$83,"."&amp;$B$134&amp;$AS$82&amp;"C"&amp;$A163))</f>
        <v>14</v>
      </c>
      <c r="AT163" s="3">
        <f>-IF(RTD("tos.rtd",,AT$83,"."&amp;$B$134&amp;$AS$82&amp;"P"&amp;$A163)="N/A",0,RTD("tos.rtd",,AT$83,"."&amp;$B$134&amp;$AS$82&amp;"P"&amp;$A163))</f>
        <v>-22</v>
      </c>
      <c r="AU163" s="54">
        <f>IF(RTD("tos.rtd",,AU$2,"."&amp;$C$134&amp;$AU$134&amp;"C"&amp;$A163)="N/A",0,RTD("tos.rtd",,AU$2,"."&amp;$C$134&amp;$AU$134&amp;"C"&amp;$A163))</f>
        <v>39</v>
      </c>
      <c r="AV163" s="3">
        <f>-IF(RTD("tos.rtd",,AV$2,"."&amp;$C$134&amp;$AU$134&amp;"P"&amp;$A163)="N/A",0,RTD("tos.rtd",,AV$2,"."&amp;$C$134&amp;$AU$134&amp;"P"&amp;$A163))</f>
        <v>-11</v>
      </c>
      <c r="AW163" s="54">
        <f>IF(RTD("tos.rtd",,AW$2,"."&amp;$D$134&amp;$AW$134&amp;"C"&amp;$A163)="N/A",0,RTD("tos.rtd",,AW$2,"."&amp;$D$134&amp;$AW$134&amp;"C"&amp;$A163))</f>
        <v>28</v>
      </c>
      <c r="AX163" s="3">
        <f>-IF(RTD("tos.rtd",,AX$2,"."&amp;$D$134&amp;$AW$134&amp;"P"&amp;$A163)="N/A",0,RTD("tos.rtd",,AX$2,"."&amp;$D$134&amp;$AW$134&amp;"P"&amp;$A163))</f>
        <v>-29</v>
      </c>
      <c r="AY163" s="76">
        <f t="shared" si="616"/>
        <v>19</v>
      </c>
      <c r="AZ163" s="8">
        <f t="shared" si="542"/>
        <v>19800</v>
      </c>
      <c r="BA163" s="54">
        <f>IF(RTD("tos.rtd",,BA$43,"."&amp;$B$134&amp;$AS$82&amp;"C"&amp;$A163)="N/A",0,RTD("tos.rtd",,BA$43,"."&amp;$B$134&amp;$AS$82&amp;"C"&amp;$A163))</f>
        <v>349</v>
      </c>
      <c r="BB163" s="3">
        <f>-IF(RTD("tos.rtd",,BB$43,"."&amp;$B$134&amp;$AS$82&amp;"P"&amp;$A163)="N/A",0,RTD("tos.rtd",,BB$43,"."&amp;$B$134&amp;$AS$82&amp;"P"&amp;$A163))</f>
        <v>-858</v>
      </c>
      <c r="BC163" s="54">
        <f>IF(RTD("tos.rtd",,BC$2,"."&amp;$C$134&amp;$AU$82&amp;"C"&amp;$A163)="N/A",0,RTD("tos.rtd",,BC$2,"."&amp;$C$134&amp;$AU$82&amp;"C"&amp;$A163))</f>
        <v>17</v>
      </c>
      <c r="BD163" s="3">
        <f>-IF(RTD("tos.rtd",,BD$2,"."&amp;$C$134&amp;$AU$82&amp;"P"&amp;$A163)="N/A",0,RTD("tos.rtd",,BD$2,"."&amp;$C$134&amp;$AU$82&amp;"P"&amp;$A163))</f>
        <v>-7</v>
      </c>
      <c r="BE163" s="54">
        <f>IF(RTD("tos.rtd",,BE$2,"."&amp;$D$134&amp;$AW$82&amp;"C"&amp;$A163)="N/A",0,RTD("tos.rtd",,BE$2,"."&amp;$D$134&amp;$AW$82&amp;"C"&amp;$A163))</f>
        <v>5</v>
      </c>
      <c r="BF163" s="3">
        <f>-IF(RTD("tos.rtd",,BF$2,"."&amp;$D$134&amp;$AW$82&amp;"P"&amp;$A163)="N/A",0,RTD("tos.rtd",,BF$2,"."&amp;$D$134&amp;$AW$82&amp;"P"&amp;$A163))</f>
        <v>-4</v>
      </c>
      <c r="BG163" s="3">
        <f ca="1">+Hoja2!Y164</f>
        <v>-12</v>
      </c>
      <c r="BH163" s="7">
        <f t="shared" ca="1" si="543"/>
        <v>-510</v>
      </c>
      <c r="BI163" s="32" t="str">
        <f t="shared" ca="1" si="601"/>
        <v/>
      </c>
      <c r="BJ163" s="3">
        <f ca="1">IF($BP$1=1,DX163,IF(RTD("tos.rtd",,BJ$43,"."&amp;$B$134&amp;$AS$82&amp;"C"&amp;$A163)="N/A",0,RTD("tos.rtd",,BJ$43,"."&amp;$B$134&amp;$AS$82&amp;"C"&amp;$A163)))</f>
        <v>1.1875130660007963E-2</v>
      </c>
      <c r="BK163" s="3">
        <f ca="1">IF($BP$1=1,DY163,-IF(RTD("tos.rtd",,BK$43,"."&amp;$B$134&amp;$AS$82&amp;"P"&amp;$A163)="N/A",0,RTD("tos.rtd",,BK$43,"."&amp;$B$134&amp;$AS$82&amp;"P"&amp;$A163)))</f>
        <v>-5.9505151799054854E-3</v>
      </c>
      <c r="BL163" s="3">
        <f ca="1">IF($BP$1=1,DZ163,IF(RTD("tos.rtd",,BL$2,"."&amp;$C$134&amp;$AU$82&amp;"C"&amp;$A163)="N/A",0,RTD("tos.rtd",,BL$2,"."&amp;$C$134&amp;$AU$82&amp;"C"&amp;$A163)))</f>
        <v>6.596129767881371E-4</v>
      </c>
      <c r="BM163" s="3">
        <f ca="1">IF($BP$1=1,EA163,-IF(RTD("tos.rtd",,BM$2,"."&amp;$C$134&amp;$AU$82&amp;"P"&amp;$A163)="N/A",0,RTD("tos.rtd",,BM$2,"."&amp;$C$134&amp;$AU$82&amp;"P"&amp;$A163)))</f>
        <v>-6.7042132972708378E-4</v>
      </c>
      <c r="BN163" s="3">
        <f ca="1">IF($BP$1=1,EB163,IF(RTD("tos.rtd",,BN$2,"."&amp;$D$134&amp;$AW$82&amp;"C"&amp;$A163)="N/A",0,RTD("tos.rtd",,BN$2,"."&amp;$D$134&amp;$AW$82&amp;"C"&amp;$A163)))</f>
        <v>7.7761047344683466E-4</v>
      </c>
      <c r="BO163" s="3">
        <f ca="1">IF($BP$1=1,EC163,-IF(RTD("tos.rtd",,BO$2,"."&amp;$D$134&amp;$AW$82&amp;"P"&amp;$A163)="N/A",0,RTD("tos.rtd",,BO$2,"."&amp;$D$134&amp;$AW$82&amp;"P"&amp;$A163)))</f>
        <v>-7.5697145686033965E-4</v>
      </c>
      <c r="BQ163" s="3">
        <f t="shared" ca="1" si="617"/>
        <v>1108574.8120889026</v>
      </c>
      <c r="BR163" s="3" t="str">
        <f t="shared" ca="1" si="544"/>
        <v>Cruce +</v>
      </c>
      <c r="BS163" s="3">
        <f t="shared" ca="1" si="618"/>
        <v>575618.66583066515</v>
      </c>
      <c r="BT163" s="3" t="str">
        <f t="shared" ca="1" si="545"/>
        <v/>
      </c>
      <c r="BU163" s="3">
        <f t="shared" ca="1" si="619"/>
        <v>-5617.4215671390994</v>
      </c>
      <c r="BV163" s="3" t="str">
        <f t="shared" ca="1" si="545"/>
        <v>Cruce -</v>
      </c>
      <c r="BX163" s="3">
        <f t="shared" ca="1" si="579"/>
        <v>-222847.06505017809</v>
      </c>
      <c r="BY163" s="3" t="str">
        <f t="shared" ca="1" si="580"/>
        <v/>
      </c>
      <c r="BZ163" s="3">
        <f t="shared" ca="1" si="581"/>
        <v>1511.8463235138527</v>
      </c>
      <c r="CA163" s="3" t="str">
        <f t="shared" ca="1" si="580"/>
        <v/>
      </c>
      <c r="CB163" s="3">
        <f t="shared" ca="1" si="582"/>
        <v>199.43951311190369</v>
      </c>
      <c r="CC163" s="3" t="str">
        <f t="shared" ca="1" si="580"/>
        <v>Cruce +</v>
      </c>
      <c r="CD163" s="3">
        <f>IF(RTD("tos.rtd",,CD$43,"."&amp;$B$134&amp;$AS$82&amp;"C"&amp;$A163)="N/A",0,RTD("tos.rtd",,CD$43,"."&amp;$B$134&amp;$AS$82&amp;"C"&amp;$A163))</f>
        <v>0.23</v>
      </c>
      <c r="CE163" s="3">
        <f>-IF(RTD("tos.rtd",,CE$43,"."&amp;$B$134&amp;$AS$82&amp;"P"&amp;$A163)="N/A",0,RTD("tos.rtd",,CE$43,"."&amp;$B$134&amp;$AS$82&amp;"P"&amp;$A163))</f>
        <v>1</v>
      </c>
      <c r="CF163" s="3">
        <f>IF(RTD("tos.rtd",,CF$2,"."&amp;$C$134&amp;$AU$82&amp;"C"&amp;$A163)="N/A",0,RTD("tos.rtd",,CF$2,"."&amp;$C$134&amp;$AU$82&amp;"C"&amp;$A163))</f>
        <v>0.5</v>
      </c>
      <c r="CG163" s="3">
        <f>-IF(RTD("tos.rtd",,CG$2,"."&amp;$C$134&amp;$AU$82&amp;"P"&amp;$A163)="N/A",0,RTD("tos.rtd",,CG$2,"."&amp;$C$134&amp;$AU$82&amp;"P"&amp;$A163))</f>
        <v>0.5</v>
      </c>
      <c r="CH163" s="3">
        <f>IF(RTD("tos.rtd",,CH$2,"."&amp;$D$134&amp;$AW$82&amp;"C"&amp;$A163)="N/A",0,RTD("tos.rtd",,CH$2,"."&amp;$D$134&amp;$AW$82&amp;"C"&amp;$A163))</f>
        <v>0.52</v>
      </c>
      <c r="CI163" s="3">
        <f>-IF(RTD("tos.rtd",,CI$2,"."&amp;$D$134&amp;$AW$82&amp;"P"&amp;$A163)="N/A",0,RTD("tos.rtd",,CI$2,"."&amp;$D$134&amp;$AW$82&amp;"P"&amp;$A163))</f>
        <v>0.48</v>
      </c>
      <c r="CK163" s="3">
        <f t="shared" si="612"/>
        <v>-1878</v>
      </c>
      <c r="CL163" s="3"/>
      <c r="CM163" s="3">
        <f t="shared" si="613"/>
        <v>1400</v>
      </c>
      <c r="CN163" s="3"/>
      <c r="CO163" s="3">
        <f t="shared" si="614"/>
        <v>64</v>
      </c>
      <c r="CP163" s="3">
        <f t="shared" si="536"/>
        <v>-414</v>
      </c>
      <c r="CQ163" s="3">
        <f t="shared" si="546"/>
        <v>-509</v>
      </c>
      <c r="CR163" s="3"/>
      <c r="CS163" s="3">
        <f t="shared" si="547"/>
        <v>10</v>
      </c>
      <c r="CT163" s="3"/>
      <c r="CU163" s="3">
        <f t="shared" si="548"/>
        <v>1</v>
      </c>
      <c r="CV163" s="3"/>
      <c r="CW163" s="3">
        <f t="shared" ca="1" si="549"/>
        <v>1678576.0563524286</v>
      </c>
      <c r="CY163" s="3">
        <f t="shared" ca="1" si="550"/>
        <v>-221135.77921355233</v>
      </c>
      <c r="CZ163" s="70" t="str">
        <f t="shared" ca="1" si="583"/>
        <v/>
      </c>
      <c r="DA163" s="3">
        <f>IF(RTD("tos.rtd",,DA$43,"."&amp;$B$134&amp;$AS$82&amp;"C"&amp;$A163)="N/A",0,RTD("tos.rtd",,DA$43,"."&amp;$B$134&amp;$AS$82&amp;"C"&amp;$A163))</f>
        <v>1.53</v>
      </c>
      <c r="DB163" s="3">
        <f>IF(RTD("tos.rtd",,DB$43,"."&amp;$B$134&amp;$AS$82&amp;"P"&amp;$A163)="N/A",0,RTD("tos.rtd",,DB$43,"."&amp;$B$134&amp;$AS$82&amp;"P"&amp;$A163))</f>
        <v>3.1</v>
      </c>
      <c r="DC163" s="3">
        <f>IF(RTD("tos.rtd",,DC$43,"."&amp;$B$134&amp;$AS$82&amp;"C"&amp;$A163)="N/A",0,RTD("tos.rtd",,DC$43,"."&amp;$B$134&amp;$AS$82&amp;"C"&amp;$A163))</f>
        <v>2</v>
      </c>
      <c r="DD163" s="3">
        <f>IF(RTD("tos.rtd",,DD$43,"."&amp;$B$134&amp;$AS$82&amp;"P"&amp;$A163)="N/A",0,RTD("tos.rtd",,DD$43,"."&amp;$B$134&amp;$AS$82&amp;"P"&amp;$A163))</f>
        <v>5</v>
      </c>
      <c r="DE163" s="3">
        <f>IF(RTD("tos.rtd",,DE$43,"."&amp;$B$134&amp;$AS$82&amp;"C"&amp;$A163)="N/A",0,RTD("tos.rtd",,DE$43,"."&amp;$B$134&amp;$AS$82&amp;"C"&amp;$A163))</f>
        <v>1</v>
      </c>
      <c r="DF163" s="3">
        <f>IF(RTD("tos.rtd",,DF$43,"."&amp;$B$134&amp;$AS$82&amp;"P"&amp;$A163)="N/A",0,RTD("tos.rtd",,DF$43,"."&amp;$B$134&amp;$AS$82&amp;"P"&amp;$A163))</f>
        <v>4.7</v>
      </c>
      <c r="DG163" s="86">
        <f t="shared" si="584"/>
        <v>20.5</v>
      </c>
      <c r="DH163" s="3">
        <f t="shared" si="551"/>
        <v>0</v>
      </c>
      <c r="DI163" s="3">
        <f t="shared" si="552"/>
        <v>0</v>
      </c>
      <c r="DJ163" s="3">
        <f t="shared" si="553"/>
        <v>0</v>
      </c>
      <c r="DK163" s="3">
        <f t="shared" si="554"/>
        <v>0</v>
      </c>
      <c r="DL163" s="3">
        <f t="shared" si="555"/>
        <v>0</v>
      </c>
      <c r="DM163" s="3">
        <f t="shared" si="556"/>
        <v>0</v>
      </c>
      <c r="DN163" s="64" t="str">
        <f t="shared" si="557"/>
        <v>UNKNOWN</v>
      </c>
      <c r="DO163" s="64" t="str">
        <f t="shared" si="558"/>
        <v>UNKNOWN</v>
      </c>
      <c r="DP163" s="3">
        <f t="shared" si="559"/>
        <v>0</v>
      </c>
      <c r="DQ163" s="3">
        <f t="shared" si="560"/>
        <v>0</v>
      </c>
      <c r="DR163" s="3">
        <f t="shared" ca="1" si="561"/>
        <v>0</v>
      </c>
      <c r="DS163" s="3">
        <f t="shared" si="562"/>
        <v>0</v>
      </c>
      <c r="DT163" s="3">
        <f t="shared" si="585"/>
        <v>0</v>
      </c>
      <c r="DU163" s="3">
        <f t="shared" si="586"/>
        <v>0</v>
      </c>
      <c r="DV163" s="3">
        <f t="shared" si="563"/>
        <v>40</v>
      </c>
      <c r="DW163" s="3">
        <f t="shared" si="564"/>
        <v>26</v>
      </c>
      <c r="DX163" s="3">
        <f t="shared" ca="1" si="565"/>
        <v>1.1875130660007963E-2</v>
      </c>
      <c r="DY163" s="3">
        <f t="shared" ca="1" si="566"/>
        <v>-5.9505151799054854E-3</v>
      </c>
      <c r="DZ163" s="3">
        <f t="shared" ca="1" si="567"/>
        <v>6.596129767881371E-4</v>
      </c>
      <c r="EA163" s="3">
        <f t="shared" ca="1" si="568"/>
        <v>-6.7042132972708378E-4</v>
      </c>
      <c r="EB163" s="3">
        <f t="shared" ca="1" si="569"/>
        <v>7.7761047344683466E-4</v>
      </c>
      <c r="EC163" s="3">
        <f t="shared" ca="1" si="570"/>
        <v>-7.5697145686033965E-4</v>
      </c>
      <c r="EE163" s="59">
        <f t="shared" si="571"/>
        <v>7.6600000000000001E-2</v>
      </c>
      <c r="EF163" s="59">
        <f t="shared" si="572"/>
        <v>0.25</v>
      </c>
      <c r="EG163" s="59">
        <f t="shared" si="573"/>
        <v>0.2853</v>
      </c>
      <c r="EH163" s="59">
        <f t="shared" si="574"/>
        <v>0.28070000000000001</v>
      </c>
      <c r="EI163" s="59">
        <f t="shared" si="575"/>
        <v>0.24199999999999999</v>
      </c>
      <c r="EJ163" s="59">
        <f t="shared" si="576"/>
        <v>0.24859999999999999</v>
      </c>
      <c r="EL163" s="3" t="str">
        <f>RTD("tos.rtd",,EL$43,"."&amp;$B$134&amp;$AS$82&amp;"C"&amp;$A163)</f>
        <v>7.66%</v>
      </c>
      <c r="EM163" s="3" t="str">
        <f>RTD("tos.rtd",,EM$43,"."&amp;$B$134&amp;$AS$82&amp;"P"&amp;$A163)</f>
        <v>--</v>
      </c>
      <c r="EN163" s="3" t="str">
        <f>RTD("tos.rtd",,EN$2,"."&amp;$C$134&amp;$AU$82&amp;"C"&amp;$A163)</f>
        <v>28.53%</v>
      </c>
      <c r="EO163" s="3" t="str">
        <f>RTD("tos.rtd",,EO$2,"."&amp;$C$134&amp;$AU$82&amp;"P"&amp;$A163)</f>
        <v>28.07%</v>
      </c>
      <c r="EP163" s="3" t="str">
        <f>RTD("tos.rtd",,EP$2,"."&amp;$D$134&amp;$AW$82&amp;"C"&amp;$A163)</f>
        <v>24.20%</v>
      </c>
      <c r="EQ163" s="3" t="str">
        <f>RTD("tos.rtd",,EQ$2,"."&amp;$D$134&amp;$AW$82&amp;"P"&amp;$A163)</f>
        <v>24.86%</v>
      </c>
      <c r="ES163" s="63" t="str">
        <f t="shared" si="577"/>
        <v>19800,66.00</v>
      </c>
      <c r="ET163" s="64" t="str">
        <f t="shared" ca="1" si="578"/>
        <v>19800,-221.14</v>
      </c>
      <c r="EU163" s="68">
        <v>561.63</v>
      </c>
      <c r="EV163" s="68" t="s">
        <v>1319</v>
      </c>
      <c r="EW163" s="68">
        <v>483.08</v>
      </c>
      <c r="EX163" s="68" t="s">
        <v>1320</v>
      </c>
      <c r="EY163" s="68">
        <v>5629.75</v>
      </c>
      <c r="EZ163" s="68" t="s">
        <v>1321</v>
      </c>
      <c r="FA163" s="68">
        <v>19841.5</v>
      </c>
      <c r="FB163" s="68" t="s">
        <v>1322</v>
      </c>
      <c r="FC163" s="68" t="s">
        <v>1323</v>
      </c>
      <c r="FD163" s="68" t="s">
        <v>1324</v>
      </c>
      <c r="FE163" s="68" t="s">
        <v>1325</v>
      </c>
      <c r="FF163" s="68" t="s">
        <v>1326</v>
      </c>
    </row>
    <row r="164" spans="1:162" ht="11.1" customHeight="1" thickBot="1" x14ac:dyDescent="0.25">
      <c r="A164" s="2">
        <f t="shared" si="587"/>
        <v>19775</v>
      </c>
      <c r="B164" s="3">
        <f t="shared" si="620"/>
        <v>3</v>
      </c>
      <c r="C164" s="3">
        <f t="shared" si="621"/>
        <v>13</v>
      </c>
      <c r="D164" s="3">
        <f t="shared" si="622"/>
        <v>33</v>
      </c>
      <c r="E164" s="3">
        <f t="shared" si="605"/>
        <v>49</v>
      </c>
      <c r="F164" s="14">
        <f t="shared" si="615"/>
        <v>19874.977249172123</v>
      </c>
      <c r="G164" s="5">
        <f t="shared" si="607"/>
        <v>481.41045021360497</v>
      </c>
      <c r="AM164" s="1">
        <v>6</v>
      </c>
      <c r="AN164" s="1">
        <v>69</v>
      </c>
      <c r="AO164" s="1">
        <v>19775</v>
      </c>
      <c r="AP164" s="1">
        <v>54</v>
      </c>
      <c r="AQ164" s="1">
        <v>-218</v>
      </c>
      <c r="AS164" s="54">
        <f>IF(RTD("tos.rtd",,AS$83,"."&amp;$B$134&amp;$AS$82&amp;"C"&amp;$A164)="N/A",0,RTD("tos.rtd",,AS$83,"."&amp;$B$134&amp;$AS$82&amp;"C"&amp;$A164))</f>
        <v>0</v>
      </c>
      <c r="AT164" s="3">
        <f>-IF(RTD("tos.rtd",,AT$83,"."&amp;$B$134&amp;$AS$82&amp;"P"&amp;$A164)="N/A",0,RTD("tos.rtd",,AT$83,"."&amp;$B$134&amp;$AS$82&amp;"P"&amp;$A164))</f>
        <v>-3</v>
      </c>
      <c r="AU164" s="54">
        <f>IF(RTD("tos.rtd",,AU$2,"."&amp;$C$134&amp;$AU$134&amp;"C"&amp;$A164)="N/A",0,RTD("tos.rtd",,AU$2,"."&amp;$C$134&amp;$AU$134&amp;"C"&amp;$A164))</f>
        <v>12</v>
      </c>
      <c r="AV164" s="3">
        <f>-IF(RTD("tos.rtd",,AV$2,"."&amp;$C$134&amp;$AU$134&amp;"P"&amp;$A164)="N/A",0,RTD("tos.rtd",,AV$2,"."&amp;$C$134&amp;$AU$134&amp;"P"&amp;$A164))</f>
        <v>-1</v>
      </c>
      <c r="AW164" s="54">
        <f>IF(RTD("tos.rtd",,AW$2,"."&amp;$D$134&amp;$AW$134&amp;"C"&amp;$A164)="N/A",0,RTD("tos.rtd",,AW$2,"."&amp;$D$134&amp;$AW$134&amp;"C"&amp;$A164))</f>
        <v>24</v>
      </c>
      <c r="AX164" s="3">
        <f>-IF(RTD("tos.rtd",,AX$2,"."&amp;$D$134&amp;$AW$134&amp;"P"&amp;$A164)="N/A",0,RTD("tos.rtd",,AX$2,"."&amp;$D$134&amp;$AW$134&amp;"P"&amp;$A164))</f>
        <v>-9</v>
      </c>
      <c r="AY164" s="76">
        <f t="shared" si="616"/>
        <v>23</v>
      </c>
      <c r="AZ164" s="8">
        <f t="shared" si="542"/>
        <v>19775</v>
      </c>
      <c r="BA164" s="54">
        <f>IF(RTD("tos.rtd",,BA$43,"."&amp;$B$134&amp;$AS$82&amp;"C"&amp;$A164)="N/A",0,RTD("tos.rtd",,BA$43,"."&amp;$B$134&amp;$AS$82&amp;"C"&amp;$A164))</f>
        <v>54</v>
      </c>
      <c r="BB164" s="3">
        <f>-IF(RTD("tos.rtd",,BB$43,"."&amp;$B$134&amp;$AS$82&amp;"P"&amp;$A164)="N/A",0,RTD("tos.rtd",,BB$43,"."&amp;$B$134&amp;$AS$82&amp;"P"&amp;$A164))</f>
        <v>-218</v>
      </c>
      <c r="BC164" s="54">
        <f>IF(RTD("tos.rtd",,BC$2,"."&amp;$C$134&amp;$AU$82&amp;"C"&amp;$A164)="N/A",0,RTD("tos.rtd",,BC$2,"."&amp;$C$134&amp;$AU$82&amp;"C"&amp;$A164))</f>
        <v>0</v>
      </c>
      <c r="BD164" s="3">
        <f>-IF(RTD("tos.rtd",,BD$2,"."&amp;$C$134&amp;$AU$82&amp;"P"&amp;$A164)="N/A",0,RTD("tos.rtd",,BD$2,"."&amp;$C$134&amp;$AU$82&amp;"P"&amp;$A164))</f>
        <v>0</v>
      </c>
      <c r="BE164" s="54">
        <f>IF(RTD("tos.rtd",,BE$2,"."&amp;$D$134&amp;$AW$82&amp;"C"&amp;$A164)="N/A",0,RTD("tos.rtd",,BE$2,"."&amp;$D$134&amp;$AW$82&amp;"C"&amp;$A164))</f>
        <v>1</v>
      </c>
      <c r="BF164" s="3">
        <f>-IF(RTD("tos.rtd",,BF$2,"."&amp;$D$134&amp;$AW$82&amp;"P"&amp;$A164)="N/A",0,RTD("tos.rtd",,BF$2,"."&amp;$D$134&amp;$AW$82&amp;"P"&amp;$A164))</f>
        <v>-1</v>
      </c>
      <c r="BG164" s="3">
        <f ca="1">+Hoja2!Y165</f>
        <v>-10</v>
      </c>
      <c r="BH164" s="7">
        <f t="shared" ca="1" si="543"/>
        <v>-174</v>
      </c>
      <c r="BI164" s="32" t="str">
        <f t="shared" ca="1" si="601"/>
        <v/>
      </c>
      <c r="BJ164" s="3">
        <f ca="1">IF($BP$1=1,DX164,IF(RTD("tos.rtd",,BJ$43,"."&amp;$B$134&amp;$AS$82&amp;"C"&amp;$A164)="N/A",0,RTD("tos.rtd",,BJ$43,"."&amp;$B$134&amp;$AS$82&amp;"C"&amp;$A164)))</f>
        <v>6.2411396836953613E-3</v>
      </c>
      <c r="BK164" s="3">
        <f ca="1">IF($BP$1=1,DY164,-IF(RTD("tos.rtd",,BK$43,"."&amp;$B$134&amp;$AS$82&amp;"P"&amp;$A164)="N/A",0,RTD("tos.rtd",,BK$43,"."&amp;$B$134&amp;$AS$82&amp;"P"&amp;$A164)))</f>
        <v>-1.4569627600682176E-2</v>
      </c>
      <c r="BL164" s="3">
        <f ca="1">IF($BP$1=1,DZ164,IF(RTD("tos.rtd",,BL$2,"."&amp;$C$134&amp;$AU$82&amp;"C"&amp;$A164)="N/A",0,RTD("tos.rtd",,BL$2,"."&amp;$C$134&amp;$AU$82&amp;"C"&amp;$A164)))</f>
        <v>6.5522364056083368E-4</v>
      </c>
      <c r="BM164" s="3">
        <f ca="1">IF($BP$1=1,EA164,-IF(RTD("tos.rtd",,BM$2,"."&amp;$C$134&amp;$AU$82&amp;"P"&amp;$A164)="N/A",0,RTD("tos.rtd",,BM$2,"."&amp;$C$134&amp;$AU$82&amp;"P"&amp;$A164)))</f>
        <v>-6.6612903103850641E-4</v>
      </c>
      <c r="BN164" s="3">
        <f ca="1">IF($BP$1=1,EB164,IF(RTD("tos.rtd",,BN$2,"."&amp;$D$134&amp;$AW$82&amp;"C"&amp;$A164)="N/A",0,RTD("tos.rtd",,BN$2,"."&amp;$D$134&amp;$AW$82&amp;"C"&amp;$A164)))</f>
        <v>7.7317346969666388E-4</v>
      </c>
      <c r="BO164" s="3">
        <f ca="1">IF($BP$1=1,EC164,-IF(RTD("tos.rtd",,BO$2,"."&amp;$D$134&amp;$AW$82&amp;"P"&amp;$A164)="N/A",0,RTD("tos.rtd",,BO$2,"."&amp;$D$134&amp;$AW$82&amp;"P"&amp;$A164)))</f>
        <v>-7.5275639185070351E-4</v>
      </c>
      <c r="BQ164" s="3">
        <f t="shared" ca="1" si="617"/>
        <v>-1371077.7438739629</v>
      </c>
      <c r="BR164" s="3" t="str">
        <f t="shared" ca="1" si="544"/>
        <v>Cruce -</v>
      </c>
      <c r="BS164" s="3">
        <f t="shared" ca="1" si="618"/>
        <v>225744.40910965519</v>
      </c>
      <c r="BT164" s="3" t="str">
        <f t="shared" ca="1" si="545"/>
        <v/>
      </c>
      <c r="BU164" s="3">
        <f t="shared" ca="1" si="619"/>
        <v>369562.28621183406</v>
      </c>
      <c r="BV164" s="3" t="str">
        <f t="shared" ca="1" si="545"/>
        <v>Cruce +</v>
      </c>
      <c r="BX164" s="3">
        <f t="shared" ca="1" si="579"/>
        <v>-658291.29381954879</v>
      </c>
      <c r="BY164" s="3" t="str">
        <f t="shared" ca="1" si="580"/>
        <v/>
      </c>
      <c r="BZ164" s="3">
        <f t="shared" ca="1" si="581"/>
        <v>0</v>
      </c>
      <c r="CA164" s="3" t="str">
        <f t="shared" ca="1" si="580"/>
        <v/>
      </c>
      <c r="CB164" s="3">
        <f t="shared" ca="1" si="582"/>
        <v>4.7339345073187644</v>
      </c>
      <c r="CC164" s="3" t="str">
        <f t="shared" ca="1" si="580"/>
        <v/>
      </c>
      <c r="CD164" s="3">
        <f>IF(RTD("tos.rtd",,CD$43,"."&amp;$B$134&amp;$AS$82&amp;"C"&amp;$A164)="N/A",0,RTD("tos.rtd",,CD$43,"."&amp;$B$134&amp;$AS$82&amp;"C"&amp;$A164))</f>
        <v>1</v>
      </c>
      <c r="CE164" s="3">
        <f>-IF(RTD("tos.rtd",,CE$43,"."&amp;$B$134&amp;$AS$82&amp;"P"&amp;$A164)="N/A",0,RTD("tos.rtd",,CE$43,"."&amp;$B$134&amp;$AS$82&amp;"P"&amp;$A164))</f>
        <v>0.15</v>
      </c>
      <c r="CF164" s="3">
        <f>IF(RTD("tos.rtd",,CF$2,"."&amp;$C$134&amp;$AU$82&amp;"C"&amp;$A164)="N/A",0,RTD("tos.rtd",,CF$2,"."&amp;$C$134&amp;$AU$82&amp;"C"&amp;$A164))</f>
        <v>0.52</v>
      </c>
      <c r="CG164" s="3">
        <f>-IF(RTD("tos.rtd",,CG$2,"."&amp;$C$134&amp;$AU$82&amp;"P"&amp;$A164)="N/A",0,RTD("tos.rtd",,CG$2,"."&amp;$C$134&amp;$AU$82&amp;"P"&amp;$A164))</f>
        <v>0.48</v>
      </c>
      <c r="CH164" s="3">
        <f>IF(RTD("tos.rtd",,CH$2,"."&amp;$D$134&amp;$AW$82&amp;"C"&amp;$A164)="N/A",0,RTD("tos.rtd",,CH$2,"."&amp;$D$134&amp;$AW$82&amp;"C"&amp;$A164))</f>
        <v>0.53</v>
      </c>
      <c r="CI164" s="3">
        <f>-IF(RTD("tos.rtd",,CI$2,"."&amp;$D$134&amp;$AW$82&amp;"P"&amp;$A164)="N/A",0,RTD("tos.rtd",,CI$2,"."&amp;$D$134&amp;$AW$82&amp;"P"&amp;$A164))</f>
        <v>0.47</v>
      </c>
      <c r="CK164" s="3">
        <f t="shared" si="612"/>
        <v>-44.999999999999993</v>
      </c>
      <c r="CL164" s="3"/>
      <c r="CM164" s="3">
        <f t="shared" si="613"/>
        <v>576</v>
      </c>
      <c r="CN164" s="3"/>
      <c r="CO164" s="3">
        <f t="shared" si="614"/>
        <v>849</v>
      </c>
      <c r="CP164" s="3">
        <f t="shared" si="536"/>
        <v>1380</v>
      </c>
      <c r="CQ164" s="3">
        <f t="shared" si="546"/>
        <v>-164</v>
      </c>
      <c r="CR164" s="3"/>
      <c r="CS164" s="3">
        <f t="shared" si="547"/>
        <v>0</v>
      </c>
      <c r="CT164" s="3"/>
      <c r="CU164" s="3">
        <f t="shared" si="548"/>
        <v>0</v>
      </c>
      <c r="CV164" s="3"/>
      <c r="CW164" s="3">
        <f t="shared" ca="1" si="549"/>
        <v>-775771.04855247377</v>
      </c>
      <c r="CY164" s="3">
        <f t="shared" ca="1" si="550"/>
        <v>-658286.55988504144</v>
      </c>
      <c r="CZ164" s="70" t="str">
        <f t="shared" ca="1" si="583"/>
        <v/>
      </c>
      <c r="DA164" s="3">
        <f>IF(RTD("tos.rtd",,DA$43,"."&amp;$B$134&amp;$AS$82&amp;"C"&amp;$A164)="N/A",0,RTD("tos.rtd",,DA$43,"."&amp;$B$134&amp;$AS$82&amp;"C"&amp;$A164))</f>
        <v>65.8</v>
      </c>
      <c r="DB164" s="3">
        <f>IF(RTD("tos.rtd",,DB$43,"."&amp;$B$134&amp;$AS$82&amp;"P"&amp;$A164)="N/A",0,RTD("tos.rtd",,DB$43,"."&amp;$B$134&amp;$AS$82&amp;"P"&amp;$A164))</f>
        <v>1.05</v>
      </c>
      <c r="DC164" s="3">
        <f>IF(RTD("tos.rtd",,DC$43,"."&amp;$B$134&amp;$AS$82&amp;"C"&amp;$A164)="N/A",0,RTD("tos.rtd",,DC$43,"."&amp;$B$134&amp;$AS$82&amp;"C"&amp;$A164))</f>
        <v>22.2</v>
      </c>
      <c r="DD164" s="3">
        <f>IF(RTD("tos.rtd",,DD$43,"."&amp;$B$134&amp;$AS$82&amp;"P"&amp;$A164)="N/A",0,RTD("tos.rtd",,DD$43,"."&amp;$B$134&amp;$AS$82&amp;"P"&amp;$A164))</f>
        <v>2.4500000000000002</v>
      </c>
      <c r="DE164" s="3">
        <f>IF(RTD("tos.rtd",,DE$43,"."&amp;$B$134&amp;$AS$82&amp;"C"&amp;$A164)="N/A",0,RTD("tos.rtd",,DE$43,"."&amp;$B$134&amp;$AS$82&amp;"C"&amp;$A164))</f>
        <v>9.4</v>
      </c>
      <c r="DF164" s="3">
        <f>IF(RTD("tos.rtd",,DF$43,"."&amp;$B$134&amp;$AS$82&amp;"P"&amp;$A164)="N/A",0,RTD("tos.rtd",,DF$43,"."&amp;$B$134&amp;$AS$82&amp;"P"&amp;$A164))</f>
        <v>0</v>
      </c>
      <c r="DG164" s="86">
        <f t="shared" si="584"/>
        <v>-4.5</v>
      </c>
      <c r="DH164" s="3">
        <f t="shared" si="551"/>
        <v>0</v>
      </c>
      <c r="DI164" s="3">
        <f t="shared" si="552"/>
        <v>0</v>
      </c>
      <c r="DJ164" s="3">
        <f t="shared" si="553"/>
        <v>0</v>
      </c>
      <c r="DK164" s="3">
        <f t="shared" si="554"/>
        <v>0</v>
      </c>
      <c r="DL164" s="3">
        <f t="shared" si="555"/>
        <v>0</v>
      </c>
      <c r="DM164" s="3">
        <f t="shared" si="556"/>
        <v>0</v>
      </c>
      <c r="DN164" s="64" t="str">
        <f t="shared" si="557"/>
        <v>UNKNOWN</v>
      </c>
      <c r="DO164" s="64" t="str">
        <f t="shared" si="558"/>
        <v>UNKNOWN</v>
      </c>
      <c r="DP164" s="3">
        <f t="shared" si="559"/>
        <v>0</v>
      </c>
      <c r="DQ164" s="3">
        <f t="shared" si="560"/>
        <v>0</v>
      </c>
      <c r="DR164" s="3">
        <f t="shared" ca="1" si="561"/>
        <v>0</v>
      </c>
      <c r="DS164" s="3">
        <f t="shared" si="562"/>
        <v>0</v>
      </c>
      <c r="DT164" s="3">
        <f t="shared" si="585"/>
        <v>0</v>
      </c>
      <c r="DU164" s="3">
        <f t="shared" si="586"/>
        <v>0</v>
      </c>
      <c r="DV164" s="3">
        <f t="shared" si="563"/>
        <v>6</v>
      </c>
      <c r="DW164" s="3">
        <f t="shared" si="564"/>
        <v>69</v>
      </c>
      <c r="DX164" s="3">
        <f t="shared" ca="1" si="565"/>
        <v>6.2411396836953613E-3</v>
      </c>
      <c r="DY164" s="3">
        <f t="shared" ca="1" si="566"/>
        <v>-1.4569627600682176E-2</v>
      </c>
      <c r="DZ164" s="3">
        <f t="shared" ca="1" si="567"/>
        <v>6.5522364056083368E-4</v>
      </c>
      <c r="EA164" s="3">
        <f t="shared" ca="1" si="568"/>
        <v>-6.6612903103850641E-4</v>
      </c>
      <c r="EB164" s="3">
        <f t="shared" ca="1" si="569"/>
        <v>7.7317346969666388E-4</v>
      </c>
      <c r="EC164" s="3">
        <f t="shared" ca="1" si="570"/>
        <v>-7.5275639185070351E-4</v>
      </c>
      <c r="EE164" s="59">
        <f t="shared" si="571"/>
        <v>0.25</v>
      </c>
      <c r="EF164" s="59">
        <f t="shared" si="572"/>
        <v>0.10580000000000001</v>
      </c>
      <c r="EG164" s="59">
        <f t="shared" si="573"/>
        <v>0.28699999999999998</v>
      </c>
      <c r="EH164" s="59">
        <f t="shared" si="574"/>
        <v>0.2823</v>
      </c>
      <c r="EI164" s="59">
        <f t="shared" si="575"/>
        <v>0.2432</v>
      </c>
      <c r="EJ164" s="59">
        <f t="shared" si="576"/>
        <v>0.24979999999999999</v>
      </c>
      <c r="EL164" s="3" t="str">
        <f>RTD("tos.rtd",,EL$43,"."&amp;$B$134&amp;$AS$82&amp;"C"&amp;$A164)</f>
        <v>--</v>
      </c>
      <c r="EM164" s="3" t="str">
        <f>RTD("tos.rtd",,EM$43,"."&amp;$B$134&amp;$AS$82&amp;"P"&amp;$A164)</f>
        <v>10.58%</v>
      </c>
      <c r="EN164" s="3" t="str">
        <f>RTD("tos.rtd",,EN$2,"."&amp;$C$134&amp;$AU$82&amp;"C"&amp;$A164)</f>
        <v>28.70%</v>
      </c>
      <c r="EO164" s="3" t="str">
        <f>RTD("tos.rtd",,EO$2,"."&amp;$C$134&amp;$AU$82&amp;"P"&amp;$A164)</f>
        <v>28.23%</v>
      </c>
      <c r="EP164" s="3" t="str">
        <f>RTD("tos.rtd",,EP$2,"."&amp;$D$134&amp;$AW$82&amp;"C"&amp;$A164)</f>
        <v>24.32%</v>
      </c>
      <c r="EQ164" s="3" t="str">
        <f>RTD("tos.rtd",,EQ$2,"."&amp;$D$134&amp;$AW$82&amp;"P"&amp;$A164)</f>
        <v>24.98%</v>
      </c>
      <c r="ES164" s="63" t="str">
        <f t="shared" si="577"/>
        <v>19775,75.00</v>
      </c>
      <c r="ET164" s="64" t="str">
        <f t="shared" ca="1" si="578"/>
        <v>19775,-658.29</v>
      </c>
      <c r="EU164" s="68">
        <v>561.5</v>
      </c>
      <c r="EV164" s="68" t="s">
        <v>1327</v>
      </c>
      <c r="EW164" s="68">
        <v>482.94</v>
      </c>
      <c r="EX164" s="68" t="s">
        <v>1328</v>
      </c>
      <c r="EY164" s="68">
        <v>5628.5</v>
      </c>
      <c r="EZ164" s="68" t="s">
        <v>1329</v>
      </c>
      <c r="FA164" s="68">
        <v>19835.25</v>
      </c>
      <c r="FB164" s="68" t="s">
        <v>1330</v>
      </c>
      <c r="FC164" s="68" t="s">
        <v>1331</v>
      </c>
      <c r="FD164" s="68" t="s">
        <v>1332</v>
      </c>
      <c r="FE164" s="68" t="s">
        <v>1333</v>
      </c>
      <c r="FF164" s="68" t="s">
        <v>1334</v>
      </c>
    </row>
    <row r="165" spans="1:162" ht="11.1" customHeight="1" thickBot="1" x14ac:dyDescent="0.25">
      <c r="A165" s="2">
        <f t="shared" si="587"/>
        <v>19750</v>
      </c>
      <c r="B165" s="3">
        <f t="shared" si="620"/>
        <v>20</v>
      </c>
      <c r="C165" s="3">
        <f t="shared" si="621"/>
        <v>5</v>
      </c>
      <c r="D165" s="3">
        <f t="shared" si="622"/>
        <v>70</v>
      </c>
      <c r="E165" s="3">
        <f t="shared" si="605"/>
        <v>95</v>
      </c>
      <c r="F165" s="4">
        <f t="shared" si="615"/>
        <v>19849.850855683915</v>
      </c>
      <c r="G165" s="5">
        <f t="shared" si="607"/>
        <v>480.80184028918831</v>
      </c>
      <c r="AM165" s="1">
        <v>-93</v>
      </c>
      <c r="AN165" s="1">
        <v>-82</v>
      </c>
      <c r="AO165" s="1">
        <v>19750</v>
      </c>
      <c r="AP165" s="1">
        <v>190</v>
      </c>
      <c r="AQ165" s="1">
        <v>-533</v>
      </c>
      <c r="AS165" s="54">
        <f>IF(RTD("tos.rtd",,AS$83,"."&amp;$B$134&amp;$AS$82&amp;"C"&amp;$A165)="N/A",0,RTD("tos.rtd",,AS$83,"."&amp;$B$134&amp;$AS$82&amp;"C"&amp;$A165))</f>
        <v>2</v>
      </c>
      <c r="AT165" s="3">
        <f>-IF(RTD("tos.rtd",,AT$83,"."&amp;$B$134&amp;$AS$82&amp;"P"&amp;$A165)="N/A",0,RTD("tos.rtd",,AT$83,"."&amp;$B$134&amp;$AS$82&amp;"P"&amp;$A165))</f>
        <v>-18</v>
      </c>
      <c r="AU165" s="54">
        <f>IF(RTD("tos.rtd",,AU$2,"."&amp;$C$134&amp;$AU$134&amp;"C"&amp;$A165)="N/A",0,RTD("tos.rtd",,AU$2,"."&amp;$C$134&amp;$AU$134&amp;"C"&amp;$A165))</f>
        <v>3</v>
      </c>
      <c r="AV165" s="3">
        <f>-IF(RTD("tos.rtd",,AV$2,"."&amp;$C$134&amp;$AU$134&amp;"P"&amp;$A165)="N/A",0,RTD("tos.rtd",,AV$2,"."&amp;$C$134&amp;$AU$134&amp;"P"&amp;$A165))</f>
        <v>-2</v>
      </c>
      <c r="AW165" s="54">
        <f>IF(RTD("tos.rtd",,AW$2,"."&amp;$D$134&amp;$AW$134&amp;"C"&amp;$A165)="N/A",0,RTD("tos.rtd",,AW$2,"."&amp;$D$134&amp;$AW$134&amp;"C"&amp;$A165))</f>
        <v>65</v>
      </c>
      <c r="AX165" s="3">
        <f>-IF(RTD("tos.rtd",,AX$2,"."&amp;$D$134&amp;$AW$134&amp;"P"&amp;$A165)="N/A",0,RTD("tos.rtd",,AX$2,"."&amp;$D$134&amp;$AW$134&amp;"P"&amp;$A165))</f>
        <v>-5</v>
      </c>
      <c r="AY165" s="76">
        <f t="shared" si="616"/>
        <v>45</v>
      </c>
      <c r="AZ165" s="8">
        <f t="shared" si="542"/>
        <v>19750</v>
      </c>
      <c r="BA165" s="54">
        <f>IF(RTD("tos.rtd",,BA$43,"."&amp;$B$134&amp;$AS$82&amp;"C"&amp;$A165)="N/A",0,RTD("tos.rtd",,BA$43,"."&amp;$B$134&amp;$AS$82&amp;"C"&amp;$A165))</f>
        <v>190</v>
      </c>
      <c r="BB165" s="3">
        <f>-IF(RTD("tos.rtd",,BB$43,"."&amp;$B$134&amp;$AS$82&amp;"P"&amp;$A165)="N/A",0,RTD("tos.rtd",,BB$43,"."&amp;$B$134&amp;$AS$82&amp;"P"&amp;$A165))</f>
        <v>-533</v>
      </c>
      <c r="BC165" s="54">
        <f>IF(RTD("tos.rtd",,BC$2,"."&amp;$C$134&amp;$AU$82&amp;"C"&amp;$A165)="N/A",0,RTD("tos.rtd",,BC$2,"."&amp;$C$134&amp;$AU$82&amp;"C"&amp;$A165))</f>
        <v>6</v>
      </c>
      <c r="BD165" s="3">
        <f>-IF(RTD("tos.rtd",,BD$2,"."&amp;$C$134&amp;$AU$82&amp;"P"&amp;$A165)="N/A",0,RTD("tos.rtd",,BD$2,"."&amp;$C$134&amp;$AU$82&amp;"P"&amp;$A165))</f>
        <v>-2</v>
      </c>
      <c r="BE165" s="54">
        <f>IF(RTD("tos.rtd",,BE$2,"."&amp;$D$134&amp;$AW$82&amp;"C"&amp;$A165)="N/A",0,RTD("tos.rtd",,BE$2,"."&amp;$D$134&amp;$AW$82&amp;"C"&amp;$A165))</f>
        <v>0</v>
      </c>
      <c r="BF165" s="3">
        <f>-IF(RTD("tos.rtd",,BF$2,"."&amp;$D$134&amp;$AW$82&amp;"P"&amp;$A165)="N/A",0,RTD("tos.rtd",,BF$2,"."&amp;$D$134&amp;$AW$82&amp;"P"&amp;$A165))</f>
        <v>-2</v>
      </c>
      <c r="BG165" s="3">
        <f ca="1">+Hoja2!Y166</f>
        <v>-16</v>
      </c>
      <c r="BH165" s="7">
        <f t="shared" ca="1" si="543"/>
        <v>-357</v>
      </c>
      <c r="BI165" s="32" t="str">
        <f t="shared" ca="1" si="601"/>
        <v/>
      </c>
      <c r="BJ165" s="3">
        <f ca="1">IF($BP$1=1,DX165,IF(RTD("tos.rtd",,BJ$43,"."&amp;$B$134&amp;$AS$82&amp;"C"&amp;$A165)="N/A",0,RTD("tos.rtd",,BJ$43,"."&amp;$B$134&amp;$AS$82&amp;"C"&amp;$A165)))</f>
        <v>5.6121206266795155E-3</v>
      </c>
      <c r="BK165" s="3">
        <f ca="1">IF($BP$1=1,DY165,-IF(RTD("tos.rtd",,BK$43,"."&amp;$B$134&amp;$AS$82&amp;"P"&amp;$A165)="N/A",0,RTD("tos.rtd",,BK$43,"."&amp;$B$134&amp;$AS$82&amp;"P"&amp;$A165)))</f>
        <v>-8.0973885855099865E-3</v>
      </c>
      <c r="BL165" s="3">
        <f ca="1">IF($BP$1=1,DZ165,IF(RTD("tos.rtd",,BL$2,"."&amp;$C$134&amp;$AU$82&amp;"C"&amp;$A165)="N/A",0,RTD("tos.rtd",,BL$2,"."&amp;$C$134&amp;$AU$82&amp;"C"&amp;$A165)))</f>
        <v>6.5024970994831584E-4</v>
      </c>
      <c r="BM165" s="3">
        <f ca="1">IF($BP$1=1,EA165,-IF(RTD("tos.rtd",,BM$2,"."&amp;$C$134&amp;$AU$82&amp;"P"&amp;$A165)="N/A",0,RTD("tos.rtd",,BM$2,"."&amp;$C$134&amp;$AU$82&amp;"P"&amp;$A165)))</f>
        <v>-6.6074409781760601E-4</v>
      </c>
      <c r="BN165" s="3">
        <f ca="1">IF($BP$1=1,EB165,IF(RTD("tos.rtd",,BN$2,"."&amp;$D$134&amp;$AW$82&amp;"C"&amp;$A165)="N/A",0,RTD("tos.rtd",,BN$2,"."&amp;$D$134&amp;$AW$82&amp;"C"&amp;$A165)))</f>
        <v>7.6730429965261502E-4</v>
      </c>
      <c r="BO165" s="3">
        <f ca="1">IF($BP$1=1,EC165,-IF(RTD("tos.rtd",,BO$2,"."&amp;$D$134&amp;$AW$82&amp;"P"&amp;$A165)="N/A",0,RTD("tos.rtd",,BO$2,"."&amp;$D$134&amp;$AW$82&amp;"P"&amp;$A165)))</f>
        <v>-7.4722698011308176E-4</v>
      </c>
      <c r="BQ165" s="3">
        <f t="shared" ca="1" si="617"/>
        <v>-4219951.8202433623</v>
      </c>
      <c r="BR165" s="3" t="str">
        <f t="shared" ca="1" si="544"/>
        <v/>
      </c>
      <c r="BS165" s="3">
        <f t="shared" ca="1" si="618"/>
        <v>19738.909042623942</v>
      </c>
      <c r="BT165" s="3" t="str">
        <f t="shared" ca="1" si="545"/>
        <v/>
      </c>
      <c r="BU165" s="3">
        <f t="shared" ca="1" si="619"/>
        <v>1447295.4844975926</v>
      </c>
      <c r="BV165" s="3" t="str">
        <f t="shared" ca="1" si="545"/>
        <v/>
      </c>
      <c r="BX165" s="3">
        <f t="shared" ca="1" si="579"/>
        <v>-753458.36918189819</v>
      </c>
      <c r="BY165" s="3" t="str">
        <f t="shared" ca="1" si="580"/>
        <v/>
      </c>
      <c r="BZ165" s="3">
        <f t="shared" ca="1" si="581"/>
        <v>598.20503029891938</v>
      </c>
      <c r="CA165" s="3" t="str">
        <f t="shared" ca="1" si="580"/>
        <v/>
      </c>
      <c r="CB165" s="3">
        <f t="shared" ca="1" si="582"/>
        <v>-346.50635244129978</v>
      </c>
      <c r="CC165" s="3" t="str">
        <f t="shared" ca="1" si="580"/>
        <v>Cruce -</v>
      </c>
      <c r="CD165" s="3">
        <f>IF(RTD("tos.rtd",,CD$43,"."&amp;$B$134&amp;$AS$82&amp;"C"&amp;$A165)="N/A",0,RTD("tos.rtd",,CD$43,"."&amp;$B$134&amp;$AS$82&amp;"C"&amp;$A165))</f>
        <v>1</v>
      </c>
      <c r="CE165" s="3">
        <f>-IF(RTD("tos.rtd",,CE$43,"."&amp;$B$134&amp;$AS$82&amp;"P"&amp;$A165)="N/A",0,RTD("tos.rtd",,CE$43,"."&amp;$B$134&amp;$AS$82&amp;"P"&amp;$A165))</f>
        <v>0</v>
      </c>
      <c r="CF165" s="3">
        <f>IF(RTD("tos.rtd",,CF$2,"."&amp;$C$134&amp;$AU$82&amp;"C"&amp;$A165)="N/A",0,RTD("tos.rtd",,CF$2,"."&amp;$C$134&amp;$AU$82&amp;"C"&amp;$A165))</f>
        <v>0.54</v>
      </c>
      <c r="CG165" s="3">
        <f>-IF(RTD("tos.rtd",,CG$2,"."&amp;$C$134&amp;$AU$82&amp;"P"&amp;$A165)="N/A",0,RTD("tos.rtd",,CG$2,"."&amp;$C$134&amp;$AU$82&amp;"P"&amp;$A165))</f>
        <v>0.46</v>
      </c>
      <c r="CH165" s="3">
        <f>IF(RTD("tos.rtd",,CH$2,"."&amp;$D$134&amp;$AW$82&amp;"C"&amp;$A165)="N/A",0,RTD("tos.rtd",,CH$2,"."&amp;$D$134&amp;$AW$82&amp;"C"&amp;$A165))</f>
        <v>0.54</v>
      </c>
      <c r="CI165" s="3">
        <f>-IF(RTD("tos.rtd",,CI$2,"."&amp;$D$134&amp;$AW$82&amp;"P"&amp;$A165)="N/A",0,RTD("tos.rtd",,CI$2,"."&amp;$D$134&amp;$AW$82&amp;"P"&amp;$A165))</f>
        <v>0.46</v>
      </c>
      <c r="CK165" s="3">
        <f t="shared" si="612"/>
        <v>200</v>
      </c>
      <c r="CL165" s="3"/>
      <c r="CM165" s="3">
        <f t="shared" si="613"/>
        <v>70</v>
      </c>
      <c r="CN165" s="3"/>
      <c r="CO165" s="3">
        <f t="shared" si="614"/>
        <v>3280</v>
      </c>
      <c r="CP165" s="3">
        <f t="shared" si="536"/>
        <v>3550</v>
      </c>
      <c r="CQ165" s="3">
        <f t="shared" si="546"/>
        <v>-343</v>
      </c>
      <c r="CR165" s="3"/>
      <c r="CS165" s="3">
        <f t="shared" si="547"/>
        <v>4</v>
      </c>
      <c r="CT165" s="3"/>
      <c r="CU165" s="3">
        <f t="shared" si="548"/>
        <v>-2</v>
      </c>
      <c r="CV165" s="3"/>
      <c r="CW165" s="3">
        <f t="shared" ca="1" si="549"/>
        <v>-2752917.4267031457</v>
      </c>
      <c r="CY165" s="3">
        <f t="shared" ca="1" si="550"/>
        <v>-753206.67050404055</v>
      </c>
      <c r="CZ165" s="70" t="str">
        <f t="shared" ca="1" si="583"/>
        <v/>
      </c>
      <c r="DA165" s="3">
        <f>IF(RTD("tos.rtd",,DA$43,"."&amp;$B$134&amp;$AS$82&amp;"C"&amp;$A165)="N/A",0,RTD("tos.rtd",,DA$43,"."&amp;$B$134&amp;$AS$82&amp;"C"&amp;$A165))</f>
        <v>117.55</v>
      </c>
      <c r="DB165" s="3">
        <f>IF(RTD("tos.rtd",,DB$43,"."&amp;$B$134&amp;$AS$82&amp;"P"&amp;$A165)="N/A",0,RTD("tos.rtd",,DB$43,"."&amp;$B$134&amp;$AS$82&amp;"P"&amp;$A165))</f>
        <v>0.05</v>
      </c>
      <c r="DC165" s="3">
        <f>IF(RTD("tos.rtd",,DC$43,"."&amp;$B$134&amp;$AS$82&amp;"C"&amp;$A165)="N/A",0,RTD("tos.rtd",,DC$43,"."&amp;$B$134&amp;$AS$82&amp;"C"&amp;$A165))</f>
        <v>47.5</v>
      </c>
      <c r="DD165" s="3">
        <f>IF(RTD("tos.rtd",,DD$43,"."&amp;$B$134&amp;$AS$82&amp;"P"&amp;$A165)="N/A",0,RTD("tos.rtd",,DD$43,"."&amp;$B$134&amp;$AS$82&amp;"P"&amp;$A165))</f>
        <v>0.05</v>
      </c>
      <c r="DE165" s="3">
        <f>IF(RTD("tos.rtd",,DE$43,"."&amp;$B$134&amp;$AS$82&amp;"C"&amp;$A165)="N/A",0,RTD("tos.rtd",,DE$43,"."&amp;$B$134&amp;$AS$82&amp;"C"&amp;$A165))</f>
        <v>30.1</v>
      </c>
      <c r="DF165" s="3">
        <f>IF(RTD("tos.rtd",,DF$43,"."&amp;$B$134&amp;$AS$82&amp;"P"&amp;$A165)="N/A",0,RTD("tos.rtd",,DF$43,"."&amp;$B$134&amp;$AS$82&amp;"P"&amp;$A165))</f>
        <v>0</v>
      </c>
      <c r="DG165" s="86">
        <f t="shared" si="584"/>
        <v>-29.5</v>
      </c>
      <c r="DH165" s="3">
        <f t="shared" si="551"/>
        <v>0</v>
      </c>
      <c r="DI165" s="3">
        <f t="shared" si="552"/>
        <v>0</v>
      </c>
      <c r="DJ165" s="3">
        <f t="shared" si="553"/>
        <v>0</v>
      </c>
      <c r="DK165" s="3">
        <f t="shared" si="554"/>
        <v>0</v>
      </c>
      <c r="DL165" s="3">
        <f t="shared" si="555"/>
        <v>0</v>
      </c>
      <c r="DM165" s="3">
        <f t="shared" si="556"/>
        <v>0</v>
      </c>
      <c r="DN165" s="64" t="str">
        <f t="shared" si="557"/>
        <v>UNKNOWN</v>
      </c>
      <c r="DO165" s="64" t="str">
        <f t="shared" si="558"/>
        <v>UNKNOWN</v>
      </c>
      <c r="DP165" s="3">
        <f t="shared" si="559"/>
        <v>0</v>
      </c>
      <c r="DQ165" s="3">
        <f t="shared" si="560"/>
        <v>0</v>
      </c>
      <c r="DR165" s="3">
        <f t="shared" ca="1" si="561"/>
        <v>0</v>
      </c>
      <c r="DS165" s="3">
        <f t="shared" si="562"/>
        <v>0</v>
      </c>
      <c r="DT165" s="3">
        <f t="shared" si="585"/>
        <v>0</v>
      </c>
      <c r="DU165" s="3">
        <f t="shared" si="586"/>
        <v>0</v>
      </c>
      <c r="DV165" s="3">
        <f t="shared" si="563"/>
        <v>-93</v>
      </c>
      <c r="DW165" s="3">
        <f t="shared" si="564"/>
        <v>-82</v>
      </c>
      <c r="DX165" s="3">
        <f t="shared" ca="1" si="565"/>
        <v>5.6121206266795155E-3</v>
      </c>
      <c r="DY165" s="3">
        <f t="shared" ca="1" si="566"/>
        <v>-8.0973885855099865E-3</v>
      </c>
      <c r="DZ165" s="3">
        <f t="shared" ca="1" si="567"/>
        <v>6.5024970994831584E-4</v>
      </c>
      <c r="EA165" s="3">
        <f t="shared" ca="1" si="568"/>
        <v>-6.6074409781760601E-4</v>
      </c>
      <c r="EB165" s="3">
        <f t="shared" ca="1" si="569"/>
        <v>7.6730429965261502E-4</v>
      </c>
      <c r="EC165" s="3">
        <f t="shared" ca="1" si="570"/>
        <v>-7.4722698011308176E-4</v>
      </c>
      <c r="EE165" s="59">
        <f t="shared" si="571"/>
        <v>0.25</v>
      </c>
      <c r="EF165" s="59">
        <f t="shared" si="572"/>
        <v>0.1074</v>
      </c>
      <c r="EG165" s="59">
        <f t="shared" si="573"/>
        <v>0.28849999999999998</v>
      </c>
      <c r="EH165" s="59">
        <f t="shared" si="574"/>
        <v>0.28389999999999999</v>
      </c>
      <c r="EI165" s="59">
        <f t="shared" si="575"/>
        <v>0.24429999999999999</v>
      </c>
      <c r="EJ165" s="59">
        <f t="shared" si="576"/>
        <v>0.25090000000000001</v>
      </c>
      <c r="EL165" s="3" t="str">
        <f>RTD("tos.rtd",,EL$43,"."&amp;$B$134&amp;$AS$82&amp;"C"&amp;$A165)</f>
        <v>--</v>
      </c>
      <c r="EM165" s="3" t="str">
        <f>RTD("tos.rtd",,EM$43,"."&amp;$B$134&amp;$AS$82&amp;"P"&amp;$A165)</f>
        <v>10.74%</v>
      </c>
      <c r="EN165" s="3" t="str">
        <f>RTD("tos.rtd",,EN$2,"."&amp;$C$134&amp;$AU$82&amp;"C"&amp;$A165)</f>
        <v>28.85%</v>
      </c>
      <c r="EO165" s="3" t="str">
        <f>RTD("tos.rtd",,EO$2,"."&amp;$C$134&amp;$AU$82&amp;"P"&amp;$A165)</f>
        <v>28.39%</v>
      </c>
      <c r="EP165" s="3" t="str">
        <f>RTD("tos.rtd",,EP$2,"."&amp;$D$134&amp;$AW$82&amp;"C"&amp;$A165)</f>
        <v>24.43%</v>
      </c>
      <c r="EQ165" s="3" t="str">
        <f>RTD("tos.rtd",,EQ$2,"."&amp;$D$134&amp;$AW$82&amp;"P"&amp;$A165)</f>
        <v>25.09%</v>
      </c>
      <c r="ES165" s="63" t="str">
        <f t="shared" si="577"/>
        <v>19750,-175.00</v>
      </c>
      <c r="ET165" s="64" t="str">
        <f t="shared" ca="1" si="578"/>
        <v>19750,-753.21</v>
      </c>
      <c r="EU165" s="68">
        <v>561.63</v>
      </c>
      <c r="EV165" s="68" t="s">
        <v>1335</v>
      </c>
      <c r="EW165" s="68">
        <v>483.01</v>
      </c>
      <c r="EX165" s="68" t="s">
        <v>1336</v>
      </c>
      <c r="EY165" s="68">
        <v>5629.25</v>
      </c>
      <c r="EZ165" s="68" t="s">
        <v>1337</v>
      </c>
      <c r="FA165" s="68">
        <v>19839.25</v>
      </c>
      <c r="FB165" s="68" t="s">
        <v>1338</v>
      </c>
      <c r="FC165" s="68" t="s">
        <v>1339</v>
      </c>
      <c r="FD165" s="68" t="s">
        <v>1340</v>
      </c>
      <c r="FE165" s="68" t="s">
        <v>1341</v>
      </c>
      <c r="FF165" s="68" t="s">
        <v>1342</v>
      </c>
    </row>
    <row r="166" spans="1:162" ht="11.1" customHeight="1" thickBot="1" x14ac:dyDescent="0.25">
      <c r="A166" s="2">
        <f t="shared" si="587"/>
        <v>19725</v>
      </c>
      <c r="B166" s="3">
        <f t="shared" si="620"/>
        <v>7</v>
      </c>
      <c r="C166" s="3">
        <f t="shared" si="621"/>
        <v>10</v>
      </c>
      <c r="D166" s="3">
        <f t="shared" si="622"/>
        <v>36</v>
      </c>
      <c r="E166" s="3">
        <f t="shared" si="605"/>
        <v>53</v>
      </c>
      <c r="F166" s="4">
        <f t="shared" si="615"/>
        <v>19824.724462195707</v>
      </c>
      <c r="G166" s="5">
        <f t="shared" si="607"/>
        <v>480.19323036477158</v>
      </c>
      <c r="AM166" s="1">
        <v>-6</v>
      </c>
      <c r="AN166" s="1">
        <v>17</v>
      </c>
      <c r="AO166" s="1">
        <v>19725</v>
      </c>
      <c r="AP166" s="1">
        <v>15</v>
      </c>
      <c r="AQ166" s="1">
        <v>-197</v>
      </c>
      <c r="AS166" s="54">
        <f>IF(RTD("tos.rtd",,AS$83,"."&amp;$B$134&amp;$AS$82&amp;"C"&amp;$A166)="N/A",0,RTD("tos.rtd",,AS$83,"."&amp;$B$134&amp;$AS$82&amp;"C"&amp;$A166))</f>
        <v>1</v>
      </c>
      <c r="AT166" s="3">
        <f>-IF(RTD("tos.rtd",,AT$83,"."&amp;$B$134&amp;$AS$82&amp;"P"&amp;$A166)="N/A",0,RTD("tos.rtd",,AT$83,"."&amp;$B$134&amp;$AS$82&amp;"P"&amp;$A166))</f>
        <v>-6</v>
      </c>
      <c r="AU166" s="54">
        <f>IF(RTD("tos.rtd",,AU$2,"."&amp;$C$134&amp;$AU$134&amp;"C"&amp;$A166)="N/A",0,RTD("tos.rtd",,AU$2,"."&amp;$C$134&amp;$AU$134&amp;"C"&amp;$A166))</f>
        <v>9</v>
      </c>
      <c r="AV166" s="3">
        <f>-IF(RTD("tos.rtd",,AV$2,"."&amp;$C$134&amp;$AU$134&amp;"P"&amp;$A166)="N/A",0,RTD("tos.rtd",,AV$2,"."&amp;$C$134&amp;$AU$134&amp;"P"&amp;$A166))</f>
        <v>-1</v>
      </c>
      <c r="AW166" s="54">
        <f>IF(RTD("tos.rtd",,AW$2,"."&amp;$D$134&amp;$AW$134&amp;"C"&amp;$A166)="N/A",0,RTD("tos.rtd",,AW$2,"."&amp;$D$134&amp;$AW$134&amp;"C"&amp;$A166))</f>
        <v>32</v>
      </c>
      <c r="AX166" s="3">
        <f>-IF(RTD("tos.rtd",,AX$2,"."&amp;$D$134&amp;$AW$134&amp;"P"&amp;$A166)="N/A",0,RTD("tos.rtd",,AX$2,"."&amp;$D$134&amp;$AW$134&amp;"P"&amp;$A166))</f>
        <v>-4</v>
      </c>
      <c r="AY166" s="76">
        <f t="shared" si="616"/>
        <v>31</v>
      </c>
      <c r="AZ166" s="8">
        <f t="shared" si="542"/>
        <v>19725</v>
      </c>
      <c r="BA166" s="54">
        <f>IF(RTD("tos.rtd",,BA$43,"."&amp;$B$134&amp;$AS$82&amp;"C"&amp;$A166)="N/A",0,RTD("tos.rtd",,BA$43,"."&amp;$B$134&amp;$AS$82&amp;"C"&amp;$A166))</f>
        <v>15</v>
      </c>
      <c r="BB166" s="3">
        <f>-IF(RTD("tos.rtd",,BB$43,"."&amp;$B$134&amp;$AS$82&amp;"P"&amp;$A166)="N/A",0,RTD("tos.rtd",,BB$43,"."&amp;$B$134&amp;$AS$82&amp;"P"&amp;$A166))</f>
        <v>-197</v>
      </c>
      <c r="BC166" s="54">
        <f>IF(RTD("tos.rtd",,BC$2,"."&amp;$C$134&amp;$AU$82&amp;"C"&amp;$A166)="N/A",0,RTD("tos.rtd",,BC$2,"."&amp;$C$134&amp;$AU$82&amp;"C"&amp;$A166))</f>
        <v>0</v>
      </c>
      <c r="BD166" s="3">
        <f>-IF(RTD("tos.rtd",,BD$2,"."&amp;$C$134&amp;$AU$82&amp;"P"&amp;$A166)="N/A",0,RTD("tos.rtd",,BD$2,"."&amp;$C$134&amp;$AU$82&amp;"P"&amp;$A166))</f>
        <v>0</v>
      </c>
      <c r="BE166" s="54">
        <f>IF(RTD("tos.rtd",,BE$2,"."&amp;$D$134&amp;$AW$82&amp;"C"&amp;$A166)="N/A",0,RTD("tos.rtd",,BE$2,"."&amp;$D$134&amp;$AW$82&amp;"C"&amp;$A166))</f>
        <v>1</v>
      </c>
      <c r="BF166" s="3">
        <f>-IF(RTD("tos.rtd",,BF$2,"."&amp;$D$134&amp;$AW$82&amp;"P"&amp;$A166)="N/A",0,RTD("tos.rtd",,BF$2,"."&amp;$D$134&amp;$AW$82&amp;"P"&amp;$A166))</f>
        <v>-1</v>
      </c>
      <c r="BG166" s="3">
        <f ca="1">+Hoja2!Y167</f>
        <v>-5</v>
      </c>
      <c r="BH166" s="7">
        <f t="shared" ca="1" si="543"/>
        <v>-187</v>
      </c>
      <c r="BI166" s="32" t="str">
        <f t="shared" ca="1" si="601"/>
        <v/>
      </c>
      <c r="BJ166" s="3">
        <f ca="1">IF($BP$1=1,DX166,IF(RTD("tos.rtd",,BJ$43,"."&amp;$B$134&amp;$AS$82&amp;"C"&amp;$A166)="N/A",0,RTD("tos.rtd",,BJ$43,"."&amp;$B$134&amp;$AS$82&amp;"C"&amp;$A166)))</f>
        <v>4.3240405365981742E-3</v>
      </c>
      <c r="BK166" s="3">
        <f ca="1">IF($BP$1=1,DY166,-IF(RTD("tos.rtd",,BK$43,"."&amp;$B$134&amp;$AS$82&amp;"P"&amp;$A166)="N/A",0,RTD("tos.rtd",,BK$43,"."&amp;$B$134&amp;$AS$82&amp;"P"&amp;$A166)))</f>
        <v>-4.3584843885870637E-3</v>
      </c>
      <c r="BL166" s="3">
        <f ca="1">IF($BP$1=1,DZ166,IF(RTD("tos.rtd",,BL$2,"."&amp;$C$134&amp;$AU$82&amp;"C"&amp;$A166)="N/A",0,RTD("tos.rtd",,BL$2,"."&amp;$C$134&amp;$AU$82&amp;"C"&amp;$A166)))</f>
        <v>6.4428247029224475E-4</v>
      </c>
      <c r="BM166" s="3">
        <f ca="1">IF($BP$1=1,EA166,-IF(RTD("tos.rtd",,BM$2,"."&amp;$C$134&amp;$AU$82&amp;"P"&amp;$A166)="N/A",0,RTD("tos.rtd",,BM$2,"."&amp;$C$134&amp;$AU$82&amp;"P"&amp;$A166)))</f>
        <v>-6.5478053971190428E-4</v>
      </c>
      <c r="BN166" s="3">
        <f ca="1">IF($BP$1=1,EB166,IF(RTD("tos.rtd",,BN$2,"."&amp;$D$134&amp;$AW$82&amp;"C"&amp;$A166)="N/A",0,RTD("tos.rtd",,BN$2,"."&amp;$D$134&amp;$AW$82&amp;"C"&amp;$A166)))</f>
        <v>7.5945803511037063E-4</v>
      </c>
      <c r="BO166" s="3">
        <f ca="1">IF($BP$1=1,EC166,-IF(RTD("tos.rtd",,BO$2,"."&amp;$D$134&amp;$AW$82&amp;"P"&amp;$A166)="N/A",0,RTD("tos.rtd",,BO$2,"."&amp;$D$134&amp;$AW$82&amp;"P"&amp;$A166)))</f>
        <v>-7.3986196111319627E-4</v>
      </c>
      <c r="BQ166" s="3">
        <f t="shared" ca="1" si="617"/>
        <v>-684673.86927911255</v>
      </c>
      <c r="BR166" s="3" t="str">
        <f t="shared" ca="1" si="544"/>
        <v/>
      </c>
      <c r="BS166" s="3">
        <f t="shared" ca="1" si="618"/>
        <v>161351.57718150431</v>
      </c>
      <c r="BT166" s="3" t="str">
        <f t="shared" ca="1" si="545"/>
        <v/>
      </c>
      <c r="BU166" s="3">
        <f t="shared" ca="1" si="619"/>
        <v>669502.33795541932</v>
      </c>
      <c r="BV166" s="3" t="str">
        <f t="shared" ca="1" si="545"/>
        <v/>
      </c>
      <c r="BX166" s="3">
        <f t="shared" ca="1" si="579"/>
        <v>-184042.58181064838</v>
      </c>
      <c r="BY166" s="3" t="str">
        <f t="shared" ca="1" si="580"/>
        <v/>
      </c>
      <c r="BZ166" s="3">
        <f t="shared" ca="1" si="581"/>
        <v>0</v>
      </c>
      <c r="CA166" s="3" t="str">
        <f t="shared" ca="1" si="580"/>
        <v/>
      </c>
      <c r="CB166" s="3">
        <f t="shared" ca="1" si="582"/>
        <v>4.5435753148950084</v>
      </c>
      <c r="CC166" s="3" t="str">
        <f t="shared" ca="1" si="580"/>
        <v>Cruce +</v>
      </c>
      <c r="CD166" s="3">
        <f>IF(RTD("tos.rtd",,CD$43,"."&amp;$B$134&amp;$AS$82&amp;"C"&amp;$A166)="N/A",0,RTD("tos.rtd",,CD$43,"."&amp;$B$134&amp;$AS$82&amp;"C"&amp;$A166))</f>
        <v>1</v>
      </c>
      <c r="CE166" s="3">
        <f>-IF(RTD("tos.rtd",,CE$43,"."&amp;$B$134&amp;$AS$82&amp;"P"&amp;$A166)="N/A",0,RTD("tos.rtd",,CE$43,"."&amp;$B$134&amp;$AS$82&amp;"P"&amp;$A166))</f>
        <v>0.01</v>
      </c>
      <c r="CF166" s="3">
        <f>IF(RTD("tos.rtd",,CF$2,"."&amp;$C$134&amp;$AU$82&amp;"C"&amp;$A166)="N/A",0,RTD("tos.rtd",,CF$2,"."&amp;$C$134&amp;$AU$82&amp;"C"&amp;$A166))</f>
        <v>0.56000000000000005</v>
      </c>
      <c r="CG166" s="3">
        <f>-IF(RTD("tos.rtd",,CG$2,"."&amp;$C$134&amp;$AU$82&amp;"P"&amp;$A166)="N/A",0,RTD("tos.rtd",,CG$2,"."&amp;$C$134&amp;$AU$82&amp;"P"&amp;$A166))</f>
        <v>0.44</v>
      </c>
      <c r="CH166" s="3">
        <f>IF(RTD("tos.rtd",,CH$2,"."&amp;$D$134&amp;$AW$82&amp;"C"&amp;$A166)="N/A",0,RTD("tos.rtd",,CH$2,"."&amp;$D$134&amp;$AW$82&amp;"C"&amp;$A166))</f>
        <v>0.55000000000000004</v>
      </c>
      <c r="CI166" s="3">
        <f>-IF(RTD("tos.rtd",,CI$2,"."&amp;$D$134&amp;$AW$82&amp;"P"&amp;$A166)="N/A",0,RTD("tos.rtd",,CI$2,"."&amp;$D$134&amp;$AW$82&amp;"P"&amp;$A166))</f>
        <v>0.45</v>
      </c>
      <c r="CK166" s="3">
        <f t="shared" si="612"/>
        <v>94</v>
      </c>
      <c r="CL166" s="3"/>
      <c r="CM166" s="3">
        <f t="shared" si="613"/>
        <v>460.00000000000011</v>
      </c>
      <c r="CN166" s="3"/>
      <c r="CO166" s="3">
        <f t="shared" si="614"/>
        <v>1580.0000000000002</v>
      </c>
      <c r="CP166" s="3">
        <f t="shared" si="536"/>
        <v>2134.0000000000005</v>
      </c>
      <c r="CQ166" s="3">
        <f t="shared" si="546"/>
        <v>-182</v>
      </c>
      <c r="CR166" s="3"/>
      <c r="CS166" s="3">
        <f t="shared" si="547"/>
        <v>0</v>
      </c>
      <c r="CT166" s="3"/>
      <c r="CU166" s="3">
        <f t="shared" si="548"/>
        <v>0</v>
      </c>
      <c r="CV166" s="3"/>
      <c r="CW166" s="3">
        <f t="shared" ca="1" si="549"/>
        <v>146180.04585781111</v>
      </c>
      <c r="CY166" s="3">
        <f t="shared" ca="1" si="550"/>
        <v>-184038.03823533349</v>
      </c>
      <c r="CZ166" s="70" t="str">
        <f t="shared" ca="1" si="583"/>
        <v/>
      </c>
      <c r="DA166" s="3">
        <f>IF(RTD("tos.rtd",,DA$43,"."&amp;$B$134&amp;$AS$82&amp;"C"&amp;$A166)="N/A",0,RTD("tos.rtd",,DA$43,"."&amp;$B$134&amp;$AS$82&amp;"C"&amp;$A166))</f>
        <v>94.49</v>
      </c>
      <c r="DB166" s="3">
        <f>IF(RTD("tos.rtd",,DB$43,"."&amp;$B$134&amp;$AS$82&amp;"P"&amp;$A166)="N/A",0,RTD("tos.rtd",,DB$43,"."&amp;$B$134&amp;$AS$82&amp;"P"&amp;$A166))</f>
        <v>0.5</v>
      </c>
      <c r="DC166" s="3">
        <f>IF(RTD("tos.rtd",,DC$43,"."&amp;$B$134&amp;$AS$82&amp;"C"&amp;$A166)="N/A",0,RTD("tos.rtd",,DC$43,"."&amp;$B$134&amp;$AS$82&amp;"C"&amp;$A166))</f>
        <v>72.7</v>
      </c>
      <c r="DD166" s="3">
        <f>IF(RTD("tos.rtd",,DD$43,"."&amp;$B$134&amp;$AS$82&amp;"P"&amp;$A166)="N/A",0,RTD("tos.rtd",,DD$43,"."&amp;$B$134&amp;$AS$82&amp;"P"&amp;$A166))</f>
        <v>0.2</v>
      </c>
      <c r="DE166" s="3">
        <f>IF(RTD("tos.rtd",,DE$43,"."&amp;$B$134&amp;$AS$82&amp;"C"&amp;$A166)="N/A",0,RTD("tos.rtd",,DE$43,"."&amp;$B$134&amp;$AS$82&amp;"C"&amp;$A166))</f>
        <v>55.3</v>
      </c>
      <c r="DF166" s="3">
        <f>IF(RTD("tos.rtd",,DF$43,"."&amp;$B$134&amp;$AS$82&amp;"P"&amp;$A166)="N/A",0,RTD("tos.rtd",,DF$43,"."&amp;$B$134&amp;$AS$82&amp;"P"&amp;$A166))</f>
        <v>0</v>
      </c>
      <c r="DG166" s="86">
        <f t="shared" si="584"/>
        <v>-54.5</v>
      </c>
      <c r="DH166" s="3">
        <f t="shared" si="551"/>
        <v>0</v>
      </c>
      <c r="DI166" s="3">
        <f t="shared" si="552"/>
        <v>0</v>
      </c>
      <c r="DJ166" s="3">
        <f t="shared" si="553"/>
        <v>0</v>
      </c>
      <c r="DK166" s="3">
        <f t="shared" si="554"/>
        <v>0</v>
      </c>
      <c r="DL166" s="3">
        <f t="shared" si="555"/>
        <v>0</v>
      </c>
      <c r="DM166" s="3">
        <f t="shared" si="556"/>
        <v>0</v>
      </c>
      <c r="DN166" s="64" t="str">
        <f t="shared" si="557"/>
        <v>UNKNOWN</v>
      </c>
      <c r="DO166" s="64" t="str">
        <f t="shared" si="558"/>
        <v>UNKNOWN</v>
      </c>
      <c r="DP166" s="3">
        <f t="shared" si="559"/>
        <v>0</v>
      </c>
      <c r="DQ166" s="3">
        <f t="shared" si="560"/>
        <v>0</v>
      </c>
      <c r="DR166" s="3">
        <f t="shared" ca="1" si="561"/>
        <v>0</v>
      </c>
      <c r="DS166" s="3">
        <f t="shared" si="562"/>
        <v>0</v>
      </c>
      <c r="DT166" s="3">
        <f t="shared" si="585"/>
        <v>0</v>
      </c>
      <c r="DU166" s="3">
        <f t="shared" si="586"/>
        <v>0</v>
      </c>
      <c r="DV166" s="3">
        <f t="shared" si="563"/>
        <v>-6</v>
      </c>
      <c r="DW166" s="3">
        <f t="shared" si="564"/>
        <v>17</v>
      </c>
      <c r="DX166" s="3">
        <f t="shared" ca="1" si="565"/>
        <v>4.3240405365981742E-3</v>
      </c>
      <c r="DY166" s="3">
        <f t="shared" ca="1" si="566"/>
        <v>-4.3584843885870637E-3</v>
      </c>
      <c r="DZ166" s="3">
        <f t="shared" ca="1" si="567"/>
        <v>6.4428247029224475E-4</v>
      </c>
      <c r="EA166" s="3">
        <f t="shared" ca="1" si="568"/>
        <v>-6.5478053971190428E-4</v>
      </c>
      <c r="EB166" s="3">
        <f t="shared" ca="1" si="569"/>
        <v>7.5945803511037063E-4</v>
      </c>
      <c r="EC166" s="3">
        <f t="shared" ca="1" si="570"/>
        <v>-7.3986196111319627E-4</v>
      </c>
      <c r="EE166" s="59">
        <f t="shared" si="571"/>
        <v>0.25</v>
      </c>
      <c r="EF166" s="59">
        <f t="shared" si="572"/>
        <v>0.19209999999999999</v>
      </c>
      <c r="EG166" s="59">
        <f t="shared" si="573"/>
        <v>0.28999999999999998</v>
      </c>
      <c r="EH166" s="59">
        <f t="shared" si="574"/>
        <v>0.2853</v>
      </c>
      <c r="EI166" s="59">
        <f t="shared" si="575"/>
        <v>0.2455</v>
      </c>
      <c r="EJ166" s="59">
        <f t="shared" si="576"/>
        <v>0.25209999999999999</v>
      </c>
      <c r="EL166" s="3" t="str">
        <f>RTD("tos.rtd",,EL$43,"."&amp;$B$134&amp;$AS$82&amp;"C"&amp;$A166)</f>
        <v>--</v>
      </c>
      <c r="EM166" s="3" t="str">
        <f>RTD("tos.rtd",,EM$43,"."&amp;$B$134&amp;$AS$82&amp;"P"&amp;$A166)</f>
        <v>19.21%</v>
      </c>
      <c r="EN166" s="3" t="str">
        <f>RTD("tos.rtd",,EN$2,"."&amp;$C$134&amp;$AU$82&amp;"C"&amp;$A166)</f>
        <v>29.00%</v>
      </c>
      <c r="EO166" s="3" t="str">
        <f>RTD("tos.rtd",,EO$2,"."&amp;$C$134&amp;$AU$82&amp;"P"&amp;$A166)</f>
        <v>28.53%</v>
      </c>
      <c r="EP166" s="3" t="str">
        <f>RTD("tos.rtd",,EP$2,"."&amp;$D$134&amp;$AW$82&amp;"C"&amp;$A166)</f>
        <v>24.55%</v>
      </c>
      <c r="EQ166" s="3" t="str">
        <f>RTD("tos.rtd",,EQ$2,"."&amp;$D$134&amp;$AW$82&amp;"P"&amp;$A166)</f>
        <v>25.21%</v>
      </c>
      <c r="ES166" s="63" t="str">
        <f t="shared" si="577"/>
        <v>19725,11.00</v>
      </c>
      <c r="ET166" s="64" t="str">
        <f t="shared" ca="1" si="578"/>
        <v>19725,-184.04</v>
      </c>
      <c r="EU166" s="68">
        <v>561.71</v>
      </c>
      <c r="EV166" s="68" t="s">
        <v>1343</v>
      </c>
      <c r="EW166" s="68">
        <v>483.09</v>
      </c>
      <c r="EX166" s="68" t="s">
        <v>1344</v>
      </c>
      <c r="EY166" s="68">
        <v>5629.75</v>
      </c>
      <c r="EZ166" s="68" t="s">
        <v>1345</v>
      </c>
      <c r="FA166" s="68">
        <v>19841.5</v>
      </c>
      <c r="FB166" s="68" t="s">
        <v>1346</v>
      </c>
      <c r="FC166" s="68" t="s">
        <v>1347</v>
      </c>
      <c r="FD166" s="68" t="s">
        <v>1348</v>
      </c>
      <c r="FE166" s="68" t="s">
        <v>1349</v>
      </c>
      <c r="FF166" s="68" t="s">
        <v>1350</v>
      </c>
    </row>
    <row r="167" spans="1:162" ht="11.1" customHeight="1" thickBot="1" x14ac:dyDescent="0.25">
      <c r="A167" s="2">
        <f t="shared" si="587"/>
        <v>19700</v>
      </c>
      <c r="B167" s="3">
        <f t="shared" ref="B167:B181" si="623">+IF($A$1="ABS",AS167-AT167,AS167+AT167)</f>
        <v>19</v>
      </c>
      <c r="C167" s="3">
        <f t="shared" ref="C167:C181" si="624">+IF($A$1="ABS",AU167-AV167,AU167+AV167)</f>
        <v>8</v>
      </c>
      <c r="D167" s="3">
        <f t="shared" ref="D167:D181" si="625">+IF($A$1="ABS",AW167-AX167,AW167+AX167)</f>
        <v>83</v>
      </c>
      <c r="E167" s="3">
        <f t="shared" ref="E167:E181" si="626">SUM(B167:D167)</f>
        <v>110</v>
      </c>
      <c r="F167" s="4">
        <f t="shared" ref="F167:F181" si="627">+$F$136/$A$136*A167</f>
        <v>19799.598068707499</v>
      </c>
      <c r="G167" s="5">
        <f t="shared" ref="G167:G181" si="628">+$G$136/$A$136*A167</f>
        <v>479.58462044035491</v>
      </c>
      <c r="AM167" s="1">
        <v>-10</v>
      </c>
      <c r="AN167" s="1">
        <v>-100</v>
      </c>
      <c r="AO167" s="1">
        <v>19700</v>
      </c>
      <c r="AP167" s="1">
        <v>112</v>
      </c>
      <c r="AQ167" s="1">
        <v>-1139</v>
      </c>
      <c r="AS167" s="54">
        <f>IF(RTD("tos.rtd",,AS$83,"."&amp;$B$134&amp;$AS$82&amp;"C"&amp;$A167)="N/A",0,RTD("tos.rtd",,AS$83,"."&amp;$B$134&amp;$AS$82&amp;"C"&amp;$A167))</f>
        <v>5</v>
      </c>
      <c r="AT167" s="3">
        <f>-IF(RTD("tos.rtd",,AT$83,"."&amp;$B$134&amp;$AS$82&amp;"P"&amp;$A167)="N/A",0,RTD("tos.rtd",,AT$83,"."&amp;$B$134&amp;$AS$82&amp;"P"&amp;$A167))</f>
        <v>-14</v>
      </c>
      <c r="AU167" s="54">
        <f>IF(RTD("tos.rtd",,AU$2,"."&amp;$C$134&amp;$AU$134&amp;"C"&amp;$A167)="N/A",0,RTD("tos.rtd",,AU$2,"."&amp;$C$134&amp;$AU$134&amp;"C"&amp;$A167))</f>
        <v>5</v>
      </c>
      <c r="AV167" s="3">
        <f>-IF(RTD("tos.rtd",,AV$2,"."&amp;$C$134&amp;$AU$134&amp;"P"&amp;$A167)="N/A",0,RTD("tos.rtd",,AV$2,"."&amp;$C$134&amp;$AU$134&amp;"P"&amp;$A167))</f>
        <v>-3</v>
      </c>
      <c r="AW167" s="54">
        <f>IF(RTD("tos.rtd",,AW$2,"."&amp;$D$134&amp;$AW$134&amp;"C"&amp;$A167)="N/A",0,RTD("tos.rtd",,AW$2,"."&amp;$D$134&amp;$AW$134&amp;"C"&amp;$A167))</f>
        <v>35</v>
      </c>
      <c r="AX167" s="3">
        <f>-IF(RTD("tos.rtd",,AX$2,"."&amp;$D$134&amp;$AW$134&amp;"P"&amp;$A167)="N/A",0,RTD("tos.rtd",,AX$2,"."&amp;$D$134&amp;$AW$134&amp;"P"&amp;$A167))</f>
        <v>-48</v>
      </c>
      <c r="AY167" s="76">
        <f t="shared" ref="AY167:AY181" si="629">SUM(AS167:AX167)</f>
        <v>-20</v>
      </c>
      <c r="AZ167" s="8">
        <f t="shared" si="542"/>
        <v>19700</v>
      </c>
      <c r="BA167" s="54">
        <f>IF(RTD("tos.rtd",,BA$43,"."&amp;$B$134&amp;$AS$82&amp;"C"&amp;$A167)="N/A",0,RTD("tos.rtd",,BA$43,"."&amp;$B$134&amp;$AS$82&amp;"C"&amp;$A167))</f>
        <v>112</v>
      </c>
      <c r="BB167" s="3">
        <f>-IF(RTD("tos.rtd",,BB$43,"."&amp;$B$134&amp;$AS$82&amp;"P"&amp;$A167)="N/A",0,RTD("tos.rtd",,BB$43,"."&amp;$B$134&amp;$AS$82&amp;"P"&amp;$A167))</f>
        <v>-1139</v>
      </c>
      <c r="BC167" s="54">
        <f>IF(RTD("tos.rtd",,BC$2,"."&amp;$C$134&amp;$AU$82&amp;"C"&amp;$A167)="N/A",0,RTD("tos.rtd",,BC$2,"."&amp;$C$134&amp;$AU$82&amp;"C"&amp;$A167))</f>
        <v>0</v>
      </c>
      <c r="BD167" s="3">
        <f>-IF(RTD("tos.rtd",,BD$2,"."&amp;$C$134&amp;$AU$82&amp;"P"&amp;$A167)="N/A",0,RTD("tos.rtd",,BD$2,"."&amp;$C$134&amp;$AU$82&amp;"P"&amp;$A167))</f>
        <v>-20</v>
      </c>
      <c r="BE167" s="54">
        <f>IF(RTD("tos.rtd",,BE$2,"."&amp;$D$134&amp;$AW$82&amp;"C"&amp;$A167)="N/A",0,RTD("tos.rtd",,BE$2,"."&amp;$D$134&amp;$AW$82&amp;"C"&amp;$A167))</f>
        <v>1</v>
      </c>
      <c r="BF167" s="3">
        <f>-IF(RTD("tos.rtd",,BF$2,"."&amp;$D$134&amp;$AW$82&amp;"P"&amp;$A167)="N/A",0,RTD("tos.rtd",,BF$2,"."&amp;$D$134&amp;$AW$82&amp;"P"&amp;$A167))</f>
        <v>-7</v>
      </c>
      <c r="BG167" s="3">
        <f ca="1">+Hoja2!Y168</f>
        <v>-156</v>
      </c>
      <c r="BH167" s="7">
        <f t="shared" ca="1" si="543"/>
        <v>-1209</v>
      </c>
      <c r="BI167" s="32" t="str">
        <f t="shared" ca="1" si="601"/>
        <v/>
      </c>
      <c r="BJ167" s="3">
        <f ca="1">IF($BP$1=1,DX167,IF(RTD("tos.rtd",,BJ$43,"."&amp;$B$134&amp;$AS$82&amp;"C"&amp;$A167)="N/A",0,RTD("tos.rtd",,BJ$43,"."&amp;$B$134&amp;$AS$82&amp;"C"&amp;$A167)))</f>
        <v>2.852968031082695E-3</v>
      </c>
      <c r="BK167" s="3">
        <f ca="1">IF($BP$1=1,DY167,-IF(RTD("tos.rtd",,BK$43,"."&amp;$B$134&amp;$AS$82&amp;"P"&amp;$A167)="N/A",0,RTD("tos.rtd",,BK$43,"."&amp;$B$134&amp;$AS$82&amp;"P"&amp;$A167)))</f>
        <v>-2.73741847710456E-3</v>
      </c>
      <c r="BL167" s="3">
        <f ca="1">IF($BP$1=1,DZ167,IF(RTD("tos.rtd",,BL$2,"."&amp;$C$134&amp;$AU$82&amp;"C"&amp;$A167)="N/A",0,RTD("tos.rtd",,BL$2,"."&amp;$C$134&amp;$AU$82&amp;"C"&amp;$A167)))</f>
        <v>6.3716385113707754E-4</v>
      </c>
      <c r="BM167" s="3">
        <f ca="1">IF($BP$1=1,EA167,-IF(RTD("tos.rtd",,BM$2,"."&amp;$C$134&amp;$AU$82&amp;"P"&amp;$A167)="N/A",0,RTD("tos.rtd",,BM$2,"."&amp;$C$134&amp;$AU$82&amp;"P"&amp;$A167)))</f>
        <v>-6.4716094882659415E-4</v>
      </c>
      <c r="BN167" s="3">
        <f ca="1">IF($BP$1=1,EB167,IF(RTD("tos.rtd",,BN$2,"."&amp;$D$134&amp;$AW$82&amp;"C"&amp;$A167)="N/A",0,RTD("tos.rtd",,BN$2,"."&amp;$D$134&amp;$AW$82&amp;"C"&amp;$A167)))</f>
        <v>7.5063861216904601E-4</v>
      </c>
      <c r="BO167" s="3">
        <f ca="1">IF($BP$1=1,EC167,-IF(RTD("tos.rtd",,BO$2,"."&amp;$D$134&amp;$AW$82&amp;"P"&amp;$A167)="N/A",0,RTD("tos.rtd",,BO$2,"."&amp;$D$134&amp;$AW$82&amp;"P"&amp;$A167)))</f>
        <v>-7.3076707367322063E-4</v>
      </c>
      <c r="BQ167" s="3">
        <f t="shared" ref="BQ167:BQ181" ca="1" si="630">+$A$84*$A$84*AS167*BJ167-$A$84*$A$84*AT167*BK167</f>
        <v>-754692.93020301941</v>
      </c>
      <c r="BR167" s="3" t="str">
        <f t="shared" ca="1" si="544"/>
        <v/>
      </c>
      <c r="BS167" s="3">
        <f t="shared" ref="BS167:BS181" ca="1" si="631">+$A$84*$A$84*AU167*BL167-$A$84*$A$84*AV167*BM167</f>
        <v>39032.842918464346</v>
      </c>
      <c r="BT167" s="3" t="str">
        <f t="shared" ca="1" si="545"/>
        <v/>
      </c>
      <c r="BU167" s="3">
        <f t="shared" ref="BU167:BU181" ca="1" si="632">+$A$84*$A$84*AW167*BN167-$A$84*$A$84*AX167*BO167</f>
        <v>-276182.08242672123</v>
      </c>
      <c r="BV167" s="3" t="str">
        <f t="shared" ca="1" si="545"/>
        <v>Cruce -</v>
      </c>
      <c r="BX167" s="3">
        <f t="shared" ca="1" si="579"/>
        <v>-648838.28889070731</v>
      </c>
      <c r="BY167" s="3" t="str">
        <f t="shared" ca="1" si="580"/>
        <v/>
      </c>
      <c r="BZ167" s="3">
        <f t="shared" ca="1" si="581"/>
        <v>-3001.0343013366241</v>
      </c>
      <c r="CA167" s="3" t="str">
        <f t="shared" ca="1" si="580"/>
        <v/>
      </c>
      <c r="CB167" s="3">
        <f t="shared" ca="1" si="582"/>
        <v>-1012.0130997851521</v>
      </c>
      <c r="CC167" s="3" t="str">
        <f t="shared" ca="1" si="580"/>
        <v>Cruce -</v>
      </c>
      <c r="CD167" s="3">
        <f>IF(RTD("tos.rtd",,CD$43,"."&amp;$B$134&amp;$AS$82&amp;"C"&amp;$A167)="N/A",0,RTD("tos.rtd",,CD$43,"."&amp;$B$134&amp;$AS$82&amp;"C"&amp;$A167))</f>
        <v>1</v>
      </c>
      <c r="CE167" s="3">
        <f>-IF(RTD("tos.rtd",,CE$43,"."&amp;$B$134&amp;$AS$82&amp;"P"&amp;$A167)="N/A",0,RTD("tos.rtd",,CE$43,"."&amp;$B$134&amp;$AS$82&amp;"P"&amp;$A167))</f>
        <v>0</v>
      </c>
      <c r="CF167" s="3">
        <f>IF(RTD("tos.rtd",,CF$2,"."&amp;$C$134&amp;$AU$82&amp;"C"&amp;$A167)="N/A",0,RTD("tos.rtd",,CF$2,"."&amp;$C$134&amp;$AU$82&amp;"C"&amp;$A167))</f>
        <v>0.57999999999999996</v>
      </c>
      <c r="CG167" s="3">
        <f>-IF(RTD("tos.rtd",,CG$2,"."&amp;$C$134&amp;$AU$82&amp;"P"&amp;$A167)="N/A",0,RTD("tos.rtd",,CG$2,"."&amp;$C$134&amp;$AU$82&amp;"P"&amp;$A167))</f>
        <v>0.42</v>
      </c>
      <c r="CH167" s="3">
        <f>IF(RTD("tos.rtd",,CH$2,"."&amp;$D$134&amp;$AW$82&amp;"C"&amp;$A167)="N/A",0,RTD("tos.rtd",,CH$2,"."&amp;$D$134&amp;$AW$82&amp;"C"&amp;$A167))</f>
        <v>0.56999999999999995</v>
      </c>
      <c r="CI167" s="3">
        <f>-IF(RTD("tos.rtd",,CI$2,"."&amp;$D$134&amp;$AW$82&amp;"P"&amp;$A167)="N/A",0,RTD("tos.rtd",,CI$2,"."&amp;$D$134&amp;$AW$82&amp;"P"&amp;$A167))</f>
        <v>0.44</v>
      </c>
      <c r="CK167" s="3">
        <f t="shared" si="612"/>
        <v>500</v>
      </c>
      <c r="CL167" s="3"/>
      <c r="CM167" s="3">
        <f t="shared" si="613"/>
        <v>164</v>
      </c>
      <c r="CN167" s="3"/>
      <c r="CO167" s="3">
        <f t="shared" si="614"/>
        <v>-117</v>
      </c>
      <c r="CP167" s="3">
        <f t="shared" si="536"/>
        <v>547</v>
      </c>
      <c r="CQ167" s="3">
        <f t="shared" si="546"/>
        <v>-1027</v>
      </c>
      <c r="CR167" s="3"/>
      <c r="CS167" s="3">
        <f t="shared" si="547"/>
        <v>-20</v>
      </c>
      <c r="CT167" s="3"/>
      <c r="CU167" s="3">
        <f t="shared" si="548"/>
        <v>-6</v>
      </c>
      <c r="CV167" s="3"/>
      <c r="CW167" s="3">
        <f t="shared" ca="1" si="549"/>
        <v>-991842.16971127631</v>
      </c>
      <c r="CY167" s="3">
        <f t="shared" ca="1" si="550"/>
        <v>-652851.33629182912</v>
      </c>
      <c r="CZ167" s="70" t="str">
        <f t="shared" ca="1" si="583"/>
        <v/>
      </c>
      <c r="DA167" s="3">
        <f>IF(RTD("tos.rtd",,DA$43,"."&amp;$B$134&amp;$AS$82&amp;"C"&amp;$A167)="N/A",0,RTD("tos.rtd",,DA$43,"."&amp;$B$134&amp;$AS$82&amp;"C"&amp;$A167))</f>
        <v>156.44</v>
      </c>
      <c r="DB167" s="3">
        <f>IF(RTD("tos.rtd",,DB$43,"."&amp;$B$134&amp;$AS$82&amp;"P"&amp;$A167)="N/A",0,RTD("tos.rtd",,DB$43,"."&amp;$B$134&amp;$AS$82&amp;"P"&amp;$A167))</f>
        <v>0.1</v>
      </c>
      <c r="DC167" s="3">
        <f>IF(RTD("tos.rtd",,DC$43,"."&amp;$B$134&amp;$AS$82&amp;"C"&amp;$A167)="N/A",0,RTD("tos.rtd",,DC$43,"."&amp;$B$134&amp;$AS$82&amp;"C"&amp;$A167))</f>
        <v>97.7</v>
      </c>
      <c r="DD167" s="3">
        <f>IF(RTD("tos.rtd",,DD$43,"."&amp;$B$134&amp;$AS$82&amp;"P"&amp;$A167)="N/A",0,RTD("tos.rtd",,DD$43,"."&amp;$B$134&amp;$AS$82&amp;"P"&amp;$A167))</f>
        <v>0.1</v>
      </c>
      <c r="DE167" s="3">
        <f>IF(RTD("tos.rtd",,DE$43,"."&amp;$B$134&amp;$AS$82&amp;"C"&amp;$A167)="N/A",0,RTD("tos.rtd",,DE$43,"."&amp;$B$134&amp;$AS$82&amp;"C"&amp;$A167))</f>
        <v>80.3</v>
      </c>
      <c r="DF167" s="3">
        <f>IF(RTD("tos.rtd",,DF$43,"."&amp;$B$134&amp;$AS$82&amp;"P"&amp;$A167)="N/A",0,RTD("tos.rtd",,DF$43,"."&amp;$B$134&amp;$AS$82&amp;"P"&amp;$A167))</f>
        <v>0</v>
      </c>
      <c r="DG167" s="86">
        <f t="shared" si="584"/>
        <v>-79.5</v>
      </c>
      <c r="DH167" s="3">
        <f t="shared" si="551"/>
        <v>0</v>
      </c>
      <c r="DI167" s="3">
        <f t="shared" si="552"/>
        <v>0</v>
      </c>
      <c r="DJ167" s="3">
        <f t="shared" si="553"/>
        <v>0</v>
      </c>
      <c r="DK167" s="3">
        <f t="shared" si="554"/>
        <v>0</v>
      </c>
      <c r="DL167" s="3">
        <f t="shared" si="555"/>
        <v>0</v>
      </c>
      <c r="DM167" s="3">
        <f t="shared" si="556"/>
        <v>0</v>
      </c>
      <c r="DN167" s="64" t="str">
        <f t="shared" si="557"/>
        <v>UNKNOWN</v>
      </c>
      <c r="DO167" s="64" t="str">
        <f t="shared" si="558"/>
        <v>UNKNOWN</v>
      </c>
      <c r="DP167" s="3">
        <f t="shared" si="559"/>
        <v>0</v>
      </c>
      <c r="DQ167" s="3">
        <f t="shared" si="560"/>
        <v>0</v>
      </c>
      <c r="DR167" s="3">
        <f t="shared" ca="1" si="561"/>
        <v>0</v>
      </c>
      <c r="DS167" s="3">
        <f t="shared" si="562"/>
        <v>0</v>
      </c>
      <c r="DT167" s="3">
        <f t="shared" si="585"/>
        <v>0</v>
      </c>
      <c r="DU167" s="3">
        <f t="shared" si="586"/>
        <v>0</v>
      </c>
      <c r="DV167" s="3">
        <f t="shared" si="563"/>
        <v>-10</v>
      </c>
      <c r="DW167" s="3">
        <f t="shared" si="564"/>
        <v>-100</v>
      </c>
      <c r="DX167" s="3">
        <f t="shared" ca="1" si="565"/>
        <v>2.852968031082695E-3</v>
      </c>
      <c r="DY167" s="3">
        <f t="shared" ca="1" si="566"/>
        <v>-2.73741847710456E-3</v>
      </c>
      <c r="DZ167" s="3">
        <f t="shared" ca="1" si="567"/>
        <v>6.3716385113707754E-4</v>
      </c>
      <c r="EA167" s="3">
        <f t="shared" ca="1" si="568"/>
        <v>-6.4716094882659415E-4</v>
      </c>
      <c r="EB167" s="3">
        <f t="shared" ca="1" si="569"/>
        <v>7.5063861216904601E-4</v>
      </c>
      <c r="EC167" s="3">
        <f t="shared" ca="1" si="570"/>
        <v>-7.3076707367322063E-4</v>
      </c>
      <c r="EE167" s="59">
        <f t="shared" si="571"/>
        <v>0.25</v>
      </c>
      <c r="EF167" s="59">
        <f t="shared" si="572"/>
        <v>0.23499999999999999</v>
      </c>
      <c r="EG167" s="59">
        <f t="shared" si="573"/>
        <v>0.29160000000000003</v>
      </c>
      <c r="EH167" s="59">
        <f t="shared" si="574"/>
        <v>0.28699999999999998</v>
      </c>
      <c r="EI167" s="59">
        <f t="shared" si="575"/>
        <v>0.2465</v>
      </c>
      <c r="EJ167" s="59">
        <f t="shared" si="576"/>
        <v>0.25340000000000001</v>
      </c>
      <c r="EL167" s="3" t="str">
        <f>RTD("tos.rtd",,EL$43,"."&amp;$B$134&amp;$AS$82&amp;"C"&amp;$A167)</f>
        <v>--</v>
      </c>
      <c r="EM167" s="3" t="str">
        <f>RTD("tos.rtd",,EM$43,"."&amp;$B$134&amp;$AS$82&amp;"P"&amp;$A167)</f>
        <v>23.50%</v>
      </c>
      <c r="EN167" s="3" t="str">
        <f>RTD("tos.rtd",,EN$2,"."&amp;$C$134&amp;$AU$82&amp;"C"&amp;$A167)</f>
        <v>29.16%</v>
      </c>
      <c r="EO167" s="3" t="str">
        <f>RTD("tos.rtd",,EO$2,"."&amp;$C$134&amp;$AU$82&amp;"P"&amp;$A167)</f>
        <v>28.70%</v>
      </c>
      <c r="EP167" s="3" t="str">
        <f>RTD("tos.rtd",,EP$2,"."&amp;$D$134&amp;$AW$82&amp;"C"&amp;$A167)</f>
        <v>24.65%</v>
      </c>
      <c r="EQ167" s="3" t="str">
        <f>RTD("tos.rtd",,EQ$2,"."&amp;$D$134&amp;$AW$82&amp;"P"&amp;$A167)</f>
        <v>25.34%</v>
      </c>
      <c r="ES167" s="63" t="str">
        <f t="shared" si="577"/>
        <v>19700,-110.00</v>
      </c>
      <c r="ET167" s="64" t="str">
        <f t="shared" ca="1" si="578"/>
        <v>19700,-652.85</v>
      </c>
      <c r="EU167" s="68">
        <v>561.73</v>
      </c>
      <c r="EV167" s="68" t="s">
        <v>1351</v>
      </c>
      <c r="EW167" s="68">
        <v>483.18</v>
      </c>
      <c r="EX167" s="68" t="s">
        <v>1352</v>
      </c>
      <c r="EY167" s="68">
        <v>5630.25</v>
      </c>
      <c r="EZ167" s="68" t="s">
        <v>1353</v>
      </c>
      <c r="FA167" s="68">
        <v>19844.75</v>
      </c>
      <c r="FB167" s="68" t="s">
        <v>1354</v>
      </c>
      <c r="FC167" s="68" t="s">
        <v>1355</v>
      </c>
      <c r="FD167" s="68" t="s">
        <v>1356</v>
      </c>
      <c r="FE167" s="68" t="s">
        <v>1357</v>
      </c>
      <c r="FF167" s="68" t="s">
        <v>1358</v>
      </c>
    </row>
    <row r="168" spans="1:162" ht="11.1" customHeight="1" thickBot="1" x14ac:dyDescent="0.25">
      <c r="A168" s="2">
        <f t="shared" si="587"/>
        <v>19675</v>
      </c>
      <c r="B168" s="3">
        <f t="shared" ref="B168:B175" si="633">+IF($A$1="ABS",AS168-AT168,AS168+AT168)</f>
        <v>8</v>
      </c>
      <c r="C168" s="3">
        <f t="shared" ref="C168:C175" si="634">+IF($A$1="ABS",AU168-AV168,AU168+AV168)</f>
        <v>8</v>
      </c>
      <c r="D168" s="3">
        <f t="shared" ref="D168:D175" si="635">+IF($A$1="ABS",AW168-AX168,AW168+AX168)</f>
        <v>13</v>
      </c>
      <c r="E168" s="3">
        <f t="shared" ref="E168:E175" si="636">SUM(B168:D168)</f>
        <v>29</v>
      </c>
      <c r="F168" s="4">
        <f t="shared" ref="F168:F175" si="637">+$F$136/$A$136*A168</f>
        <v>19774.471675219294</v>
      </c>
      <c r="G168" s="5">
        <f t="shared" ref="G168:G175" si="638">+$G$136/$A$136*A168</f>
        <v>478.97601051593819</v>
      </c>
      <c r="AM168" s="1">
        <v>13</v>
      </c>
      <c r="AN168" s="1">
        <v>-13</v>
      </c>
      <c r="AO168" s="1">
        <v>19675</v>
      </c>
      <c r="AP168" s="1">
        <v>73</v>
      </c>
      <c r="AQ168" s="1">
        <v>-242</v>
      </c>
      <c r="AS168" s="54">
        <f>IF(RTD("tos.rtd",,AS$83,"."&amp;$B$134&amp;$AS$82&amp;"C"&amp;$A168)="N/A",0,RTD("tos.rtd",,AS$83,"."&amp;$B$134&amp;$AS$82&amp;"C"&amp;$A168))</f>
        <v>0</v>
      </c>
      <c r="AT168" s="3">
        <f>-IF(RTD("tos.rtd",,AT$83,"."&amp;$B$134&amp;$AS$82&amp;"P"&amp;$A168)="N/A",0,RTD("tos.rtd",,AT$83,"."&amp;$B$134&amp;$AS$82&amp;"P"&amp;$A168))</f>
        <v>-8</v>
      </c>
      <c r="AU168" s="54">
        <f>IF(RTD("tos.rtd",,AU$2,"."&amp;$C$134&amp;$AU$134&amp;"C"&amp;$A168)="N/A",0,RTD("tos.rtd",,AU$2,"."&amp;$C$134&amp;$AU$134&amp;"C"&amp;$A168))</f>
        <v>4</v>
      </c>
      <c r="AV168" s="3">
        <f>-IF(RTD("tos.rtd",,AV$2,"."&amp;$C$134&amp;$AU$134&amp;"P"&amp;$A168)="N/A",0,RTD("tos.rtd",,AV$2,"."&amp;$C$134&amp;$AU$134&amp;"P"&amp;$A168))</f>
        <v>-4</v>
      </c>
      <c r="AW168" s="54">
        <f>IF(RTD("tos.rtd",,AW$2,"."&amp;$D$134&amp;$AW$134&amp;"C"&amp;$A168)="N/A",0,RTD("tos.rtd",,AW$2,"."&amp;$D$134&amp;$AW$134&amp;"C"&amp;$A168))</f>
        <v>8</v>
      </c>
      <c r="AX168" s="3">
        <f>-IF(RTD("tos.rtd",,AX$2,"."&amp;$D$134&amp;$AW$134&amp;"P"&amp;$A168)="N/A",0,RTD("tos.rtd",,AX$2,"."&amp;$D$134&amp;$AW$134&amp;"P"&amp;$A168))</f>
        <v>-5</v>
      </c>
      <c r="AY168" s="76">
        <f t="shared" ref="AY168:AY175" si="639">SUM(AS168:AX168)</f>
        <v>-5</v>
      </c>
      <c r="AZ168" s="8">
        <f t="shared" si="542"/>
        <v>19675</v>
      </c>
      <c r="BA168" s="54">
        <f>IF(RTD("tos.rtd",,BA$43,"."&amp;$B$134&amp;$AS$82&amp;"C"&amp;$A168)="N/A",0,RTD("tos.rtd",,BA$43,"."&amp;$B$134&amp;$AS$82&amp;"C"&amp;$A168))</f>
        <v>73</v>
      </c>
      <c r="BB168" s="3">
        <f>-IF(RTD("tos.rtd",,BB$43,"."&amp;$B$134&amp;$AS$82&amp;"P"&amp;$A168)="N/A",0,RTD("tos.rtd",,BB$43,"."&amp;$B$134&amp;$AS$82&amp;"P"&amp;$A168))</f>
        <v>-242</v>
      </c>
      <c r="BC168" s="54">
        <f>IF(RTD("tos.rtd",,BC$2,"."&amp;$C$134&amp;$AU$82&amp;"C"&amp;$A168)="N/A",0,RTD("tos.rtd",,BC$2,"."&amp;$C$134&amp;$AU$82&amp;"C"&amp;$A168))</f>
        <v>0</v>
      </c>
      <c r="BD168" s="3">
        <f>-IF(RTD("tos.rtd",,BD$2,"."&amp;$C$134&amp;$AU$82&amp;"P"&amp;$A168)="N/A",0,RTD("tos.rtd",,BD$2,"."&amp;$C$134&amp;$AU$82&amp;"P"&amp;$A168))</f>
        <v>-2</v>
      </c>
      <c r="BE168" s="54">
        <f>IF(RTD("tos.rtd",,BE$2,"."&amp;$D$134&amp;$AW$82&amp;"C"&amp;$A168)="N/A",0,RTD("tos.rtd",,BE$2,"."&amp;$D$134&amp;$AW$82&amp;"C"&amp;$A168))</f>
        <v>2</v>
      </c>
      <c r="BF168" s="3">
        <f>-IF(RTD("tos.rtd",,BF$2,"."&amp;$D$134&amp;$AW$82&amp;"P"&amp;$A168)="N/A",0,RTD("tos.rtd",,BF$2,"."&amp;$D$134&amp;$AW$82&amp;"P"&amp;$A168))</f>
        <v>0</v>
      </c>
      <c r="BG168" s="3">
        <f ca="1">+Hoja2!Y169</f>
        <v>-5</v>
      </c>
      <c r="BH168" s="7">
        <f t="shared" ca="1" si="543"/>
        <v>-174</v>
      </c>
      <c r="BI168" s="32" t="str">
        <f t="shared" ca="1" si="601"/>
        <v/>
      </c>
      <c r="BJ168" s="3">
        <f ca="1">IF($BP$1=1,DX168,IF(RTD("tos.rtd",,BJ$43,"."&amp;$B$134&amp;$AS$82&amp;"C"&amp;$A168)="N/A",0,RTD("tos.rtd",,BJ$43,"."&amp;$B$134&amp;$AS$82&amp;"C"&amp;$A168)))</f>
        <v>1.6109867853224729E-3</v>
      </c>
      <c r="BK168" s="3">
        <f ca="1">IF($BP$1=1,DY168,-IF(RTD("tos.rtd",,BK$43,"."&amp;$B$134&amp;$AS$82&amp;"P"&amp;$A168)="N/A",0,RTD("tos.rtd",,BK$43,"."&amp;$B$134&amp;$AS$82&amp;"P"&amp;$A168)))</f>
        <v>-1.9915104905979669E-3</v>
      </c>
      <c r="BL168" s="3">
        <f ca="1">IF($BP$1=1,DZ168,IF(RTD("tos.rtd",,BL$2,"."&amp;$C$134&amp;$AU$82&amp;"C"&amp;$A168)="N/A",0,RTD("tos.rtd",,BL$2,"."&amp;$C$134&amp;$AU$82&amp;"C"&amp;$A168)))</f>
        <v>6.2938664379325266E-4</v>
      </c>
      <c r="BM168" s="3">
        <f ca="1">IF($BP$1=1,EA168,-IF(RTD("tos.rtd",,BM$2,"."&amp;$C$134&amp;$AU$82&amp;"P"&amp;$A168)="N/A",0,RTD("tos.rtd",,BM$2,"."&amp;$C$134&amp;$AU$82&amp;"P"&amp;$A168)))</f>
        <v>-6.3907659902860616E-4</v>
      </c>
      <c r="BN168" s="3">
        <f ca="1">IF($BP$1=1,EB168,IF(RTD("tos.rtd",,BN$2,"."&amp;$D$134&amp;$AW$82&amp;"C"&amp;$A168)="N/A",0,RTD("tos.rtd",,BN$2,"."&amp;$D$134&amp;$AW$82&amp;"C"&amp;$A168)))</f>
        <v>7.3974346078034797E-4</v>
      </c>
      <c r="BO168" s="3">
        <f ca="1">IF($BP$1=1,EC168,-IF(RTD("tos.rtd",,BO$2,"."&amp;$D$134&amp;$AW$82&amp;"P"&amp;$A168)="N/A",0,RTD("tos.rtd",,BO$2,"."&amp;$D$134&amp;$AW$82&amp;"P"&amp;$A168)))</f>
        <v>-7.206043635150642E-4</v>
      </c>
      <c r="BQ168" s="3">
        <f t="shared" ref="BQ168:BQ175" ca="1" si="640">+$A$84*$A$84*AS168*BJ168-$A$84*$A$84*AT168*BK168</f>
        <v>-499763.99034798332</v>
      </c>
      <c r="BR168" s="3" t="str">
        <f t="shared" ca="1" si="544"/>
        <v/>
      </c>
      <c r="BS168" s="3">
        <f t="shared" ref="BS168:BS175" ca="1" si="641">+$A$84*$A$84*AU168*BL168-$A$84*$A$84*AV168*BM168</f>
        <v>-1215.8335890210437</v>
      </c>
      <c r="BT168" s="3" t="str">
        <f t="shared" ca="1" si="545"/>
        <v>Cruce -</v>
      </c>
      <c r="BU168" s="3">
        <f t="shared" ref="BU168:BU175" ca="1" si="642">+$A$84*$A$84*AW168*BN168-$A$84*$A$84*AX168*BO168</f>
        <v>72615.52192085424</v>
      </c>
      <c r="BV168" s="3" t="str">
        <f t="shared" ca="1" si="545"/>
        <v>Cruce +</v>
      </c>
      <c r="BX168" s="3">
        <f t="shared" ca="1" si="579"/>
        <v>-84477.235001862908</v>
      </c>
      <c r="BY168" s="3" t="str">
        <f t="shared" ca="1" si="580"/>
        <v/>
      </c>
      <c r="BZ168" s="3">
        <f t="shared" ca="1" si="581"/>
        <v>-296.35453102413555</v>
      </c>
      <c r="CA168" s="3" t="str">
        <f t="shared" ca="1" si="580"/>
        <v/>
      </c>
      <c r="CB168" s="3">
        <f t="shared" ca="1" si="582"/>
        <v>343.03607225010921</v>
      </c>
      <c r="CC168" s="3" t="str">
        <f t="shared" ca="1" si="580"/>
        <v>Cruce +</v>
      </c>
      <c r="CD168" s="3">
        <f>IF(RTD("tos.rtd",,CD$43,"."&amp;$B$134&amp;$AS$82&amp;"C"&amp;$A168)="N/A",0,RTD("tos.rtd",,CD$43,"."&amp;$B$134&amp;$AS$82&amp;"C"&amp;$A168))</f>
        <v>1</v>
      </c>
      <c r="CE168" s="3">
        <f>-IF(RTD("tos.rtd",,CE$43,"."&amp;$B$134&amp;$AS$82&amp;"P"&amp;$A168)="N/A",0,RTD("tos.rtd",,CE$43,"."&amp;$B$134&amp;$AS$82&amp;"P"&amp;$A168))</f>
        <v>0.11</v>
      </c>
      <c r="CF168" s="3">
        <f>IF(RTD("tos.rtd",,CF$2,"."&amp;$C$134&amp;$AU$82&amp;"C"&amp;$A168)="N/A",0,RTD("tos.rtd",,CF$2,"."&amp;$C$134&amp;$AU$82&amp;"C"&amp;$A168))</f>
        <v>0.6</v>
      </c>
      <c r="CG168" s="3">
        <f>-IF(RTD("tos.rtd",,CG$2,"."&amp;$C$134&amp;$AU$82&amp;"P"&amp;$A168)="N/A",0,RTD("tos.rtd",,CG$2,"."&amp;$C$134&amp;$AU$82&amp;"P"&amp;$A168))</f>
        <v>0.4</v>
      </c>
      <c r="CH168" s="3">
        <f>IF(RTD("tos.rtd",,CH$2,"."&amp;$D$134&amp;$AW$82&amp;"C"&amp;$A168)="N/A",0,RTD("tos.rtd",,CH$2,"."&amp;$D$134&amp;$AW$82&amp;"C"&amp;$A168))</f>
        <v>0.57999999999999996</v>
      </c>
      <c r="CI168" s="3">
        <f>-IF(RTD("tos.rtd",,CI$2,"."&amp;$D$134&amp;$AW$82&amp;"P"&amp;$A168)="N/A",0,RTD("tos.rtd",,CI$2,"."&amp;$D$134&amp;$AW$82&amp;"P"&amp;$A168))</f>
        <v>0.42</v>
      </c>
      <c r="CK168" s="3">
        <f t="shared" ref="CK168:CK175" si="643">+AS168*CD168*100+AT168*CE168*100</f>
        <v>-88</v>
      </c>
      <c r="CL168" s="3"/>
      <c r="CM168" s="3">
        <f t="shared" ref="CM168:CM175" si="644">+AU168*CF168*100+AV168*CG168*100</f>
        <v>80</v>
      </c>
      <c r="CN168" s="3"/>
      <c r="CO168" s="3">
        <f t="shared" ref="CO168:CO175" si="645">+AW168*CH168*100+AX168*CI168*100</f>
        <v>253.99999999999994</v>
      </c>
      <c r="CP168" s="3">
        <f t="shared" si="536"/>
        <v>245.99999999999994</v>
      </c>
      <c r="CQ168" s="3">
        <f t="shared" si="546"/>
        <v>-169</v>
      </c>
      <c r="CR168" s="3"/>
      <c r="CS168" s="3">
        <f t="shared" si="547"/>
        <v>-2</v>
      </c>
      <c r="CT168" s="3"/>
      <c r="CU168" s="3">
        <f t="shared" si="548"/>
        <v>2</v>
      </c>
      <c r="CV168" s="3"/>
      <c r="CW168" s="3">
        <f t="shared" ca="1" si="549"/>
        <v>-428364.30201615015</v>
      </c>
      <c r="CY168" s="3">
        <f t="shared" ca="1" si="550"/>
        <v>-84430.553460636933</v>
      </c>
      <c r="CZ168" s="70" t="str">
        <f t="shared" ca="1" si="583"/>
        <v/>
      </c>
      <c r="DA168" s="3">
        <f>IF(RTD("tos.rtd",,DA$43,"."&amp;$B$134&amp;$AS$82&amp;"C"&amp;$A168)="N/A",0,RTD("tos.rtd",,DA$43,"."&amp;$B$134&amp;$AS$82&amp;"C"&amp;$A168))</f>
        <v>149.93</v>
      </c>
      <c r="DB168" s="3">
        <f>IF(RTD("tos.rtd",,DB$43,"."&amp;$B$134&amp;$AS$82&amp;"P"&amp;$A168)="N/A",0,RTD("tos.rtd",,DB$43,"."&amp;$B$134&amp;$AS$82&amp;"P"&amp;$A168))</f>
        <v>0.1</v>
      </c>
      <c r="DC168" s="3">
        <f>IF(RTD("tos.rtd",,DC$43,"."&amp;$B$134&amp;$AS$82&amp;"C"&amp;$A168)="N/A",0,RTD("tos.rtd",,DC$43,"."&amp;$B$134&amp;$AS$82&amp;"C"&amp;$A168))</f>
        <v>122.7</v>
      </c>
      <c r="DD168" s="3">
        <f>IF(RTD("tos.rtd",,DD$43,"."&amp;$B$134&amp;$AS$82&amp;"P"&amp;$A168)="N/A",0,RTD("tos.rtd",,DD$43,"."&amp;$B$134&amp;$AS$82&amp;"P"&amp;$A168))</f>
        <v>10</v>
      </c>
      <c r="DE168" s="3">
        <f>IF(RTD("tos.rtd",,DE$43,"."&amp;$B$134&amp;$AS$82&amp;"C"&amp;$A168)="N/A",0,RTD("tos.rtd",,DE$43,"."&amp;$B$134&amp;$AS$82&amp;"C"&amp;$A168))</f>
        <v>105.3</v>
      </c>
      <c r="DF168" s="3">
        <f>IF(RTD("tos.rtd",,DF$43,"."&amp;$B$134&amp;$AS$82&amp;"P"&amp;$A168)="N/A",0,RTD("tos.rtd",,DF$43,"."&amp;$B$134&amp;$AS$82&amp;"P"&amp;$A168))</f>
        <v>0</v>
      </c>
      <c r="DG168" s="86">
        <f t="shared" si="584"/>
        <v>-104.5</v>
      </c>
      <c r="DH168" s="3">
        <f t="shared" si="551"/>
        <v>0</v>
      </c>
      <c r="DI168" s="3">
        <f t="shared" si="552"/>
        <v>0</v>
      </c>
      <c r="DJ168" s="3">
        <f t="shared" si="553"/>
        <v>0</v>
      </c>
      <c r="DK168" s="3">
        <f t="shared" si="554"/>
        <v>0</v>
      </c>
      <c r="DL168" s="3">
        <f t="shared" si="555"/>
        <v>0</v>
      </c>
      <c r="DM168" s="3">
        <f t="shared" si="556"/>
        <v>0</v>
      </c>
      <c r="DN168" s="64" t="str">
        <f t="shared" si="557"/>
        <v>UNKNOWN</v>
      </c>
      <c r="DO168" s="64" t="str">
        <f t="shared" si="558"/>
        <v>UNKNOWN</v>
      </c>
      <c r="DP168" s="3">
        <f t="shared" si="559"/>
        <v>0</v>
      </c>
      <c r="DQ168" s="3">
        <f t="shared" si="560"/>
        <v>0</v>
      </c>
      <c r="DR168" s="3">
        <f t="shared" ca="1" si="561"/>
        <v>0</v>
      </c>
      <c r="DS168" s="3">
        <f t="shared" si="562"/>
        <v>0</v>
      </c>
      <c r="DT168" s="3">
        <f t="shared" si="585"/>
        <v>0</v>
      </c>
      <c r="DU168" s="3">
        <f t="shared" si="586"/>
        <v>0</v>
      </c>
      <c r="DV168" s="3">
        <f t="shared" si="563"/>
        <v>13</v>
      </c>
      <c r="DW168" s="3">
        <f t="shared" si="564"/>
        <v>-13</v>
      </c>
      <c r="DX168" s="3">
        <f t="shared" ca="1" si="565"/>
        <v>1.6109867853224729E-3</v>
      </c>
      <c r="DY168" s="3">
        <f t="shared" ca="1" si="566"/>
        <v>-1.9915104905979669E-3</v>
      </c>
      <c r="DZ168" s="3">
        <f t="shared" ca="1" si="567"/>
        <v>6.2938664379325266E-4</v>
      </c>
      <c r="EA168" s="3">
        <f t="shared" ca="1" si="568"/>
        <v>-6.3907659902860616E-4</v>
      </c>
      <c r="EB168" s="3">
        <f t="shared" ca="1" si="569"/>
        <v>7.3974346078034797E-4</v>
      </c>
      <c r="EC168" s="3">
        <f t="shared" ca="1" si="570"/>
        <v>-7.206043635150642E-4</v>
      </c>
      <c r="EE168" s="59">
        <f t="shared" si="571"/>
        <v>0.25</v>
      </c>
      <c r="EF168" s="59">
        <f t="shared" si="572"/>
        <v>0.63529999999999998</v>
      </c>
      <c r="EG168" s="59">
        <f t="shared" si="573"/>
        <v>0.29310000000000003</v>
      </c>
      <c r="EH168" s="59">
        <f t="shared" si="574"/>
        <v>0.28849999999999998</v>
      </c>
      <c r="EI168" s="59">
        <f t="shared" si="575"/>
        <v>0.2477</v>
      </c>
      <c r="EJ168" s="59">
        <f t="shared" si="576"/>
        <v>0.25459999999999999</v>
      </c>
      <c r="EL168" s="3" t="str">
        <f>RTD("tos.rtd",,EL$43,"."&amp;$B$134&amp;$AS$82&amp;"C"&amp;$A168)</f>
        <v>--</v>
      </c>
      <c r="EM168" s="3" t="str">
        <f>RTD("tos.rtd",,EM$43,"."&amp;$B$134&amp;$AS$82&amp;"P"&amp;$A168)</f>
        <v>63.53%</v>
      </c>
      <c r="EN168" s="3" t="str">
        <f>RTD("tos.rtd",,EN$2,"."&amp;$C$134&amp;$AU$82&amp;"C"&amp;$A168)</f>
        <v>29.31%</v>
      </c>
      <c r="EO168" s="3" t="str">
        <f>RTD("tos.rtd",,EO$2,"."&amp;$C$134&amp;$AU$82&amp;"P"&amp;$A168)</f>
        <v>28.85%</v>
      </c>
      <c r="EP168" s="3" t="str">
        <f>RTD("tos.rtd",,EP$2,"."&amp;$D$134&amp;$AW$82&amp;"C"&amp;$A168)</f>
        <v>24.77%</v>
      </c>
      <c r="EQ168" s="3" t="str">
        <f>RTD("tos.rtd",,EQ$2,"."&amp;$D$134&amp;$AW$82&amp;"P"&amp;$A168)</f>
        <v>25.46%</v>
      </c>
      <c r="ES168" s="63" t="str">
        <f t="shared" si="577"/>
        <v>19675,00.00</v>
      </c>
      <c r="ET168" s="64" t="str">
        <f t="shared" ca="1" si="578"/>
        <v>19675,-84.43</v>
      </c>
      <c r="EU168" s="68">
        <v>561.55999999999995</v>
      </c>
      <c r="EV168" s="68" t="s">
        <v>1359</v>
      </c>
      <c r="EW168" s="68">
        <v>483.15</v>
      </c>
      <c r="EX168" s="68" t="s">
        <v>1360</v>
      </c>
      <c r="EY168" s="68">
        <v>5630.25</v>
      </c>
      <c r="EZ168" s="68" t="s">
        <v>1361</v>
      </c>
      <c r="FA168" s="68">
        <v>19844</v>
      </c>
      <c r="FB168" s="68" t="s">
        <v>1362</v>
      </c>
      <c r="FC168" s="68" t="s">
        <v>1363</v>
      </c>
      <c r="FD168" s="68" t="s">
        <v>1364</v>
      </c>
      <c r="FE168" s="68" t="s">
        <v>1365</v>
      </c>
      <c r="FF168" s="68" t="s">
        <v>1366</v>
      </c>
    </row>
    <row r="169" spans="1:162" ht="11.1" customHeight="1" thickBot="1" x14ac:dyDescent="0.25">
      <c r="A169" s="2">
        <f t="shared" si="587"/>
        <v>19650</v>
      </c>
      <c r="B169" s="3">
        <f t="shared" si="633"/>
        <v>6</v>
      </c>
      <c r="C169" s="3">
        <f t="shared" si="634"/>
        <v>101</v>
      </c>
      <c r="D169" s="3">
        <f t="shared" si="635"/>
        <v>21</v>
      </c>
      <c r="E169" s="3">
        <f t="shared" si="636"/>
        <v>128</v>
      </c>
      <c r="F169" s="4">
        <f t="shared" si="637"/>
        <v>19749.345281731086</v>
      </c>
      <c r="G169" s="5">
        <f t="shared" si="638"/>
        <v>478.36740059152152</v>
      </c>
      <c r="AM169" s="1">
        <v>-6</v>
      </c>
      <c r="AN169" s="1">
        <v>-96</v>
      </c>
      <c r="AO169" s="1">
        <v>19650</v>
      </c>
      <c r="AP169" s="1">
        <v>29</v>
      </c>
      <c r="AQ169" s="1">
        <v>-441</v>
      </c>
      <c r="AS169" s="54">
        <f>IF(RTD("tos.rtd",,AS$83,"."&amp;$B$134&amp;$AS$82&amp;"C"&amp;$A169)="N/A",0,RTD("tos.rtd",,AS$83,"."&amp;$B$134&amp;$AS$82&amp;"C"&amp;$A169))</f>
        <v>0</v>
      </c>
      <c r="AT169" s="3">
        <f>-IF(RTD("tos.rtd",,AT$83,"."&amp;$B$134&amp;$AS$82&amp;"P"&amp;$A169)="N/A",0,RTD("tos.rtd",,AT$83,"."&amp;$B$134&amp;$AS$82&amp;"P"&amp;$A169))</f>
        <v>-6</v>
      </c>
      <c r="AU169" s="54">
        <f>IF(RTD("tos.rtd",,AU$2,"."&amp;$C$134&amp;$AU$134&amp;"C"&amp;$A169)="N/A",0,RTD("tos.rtd",,AU$2,"."&amp;$C$134&amp;$AU$134&amp;"C"&amp;$A169))</f>
        <v>89</v>
      </c>
      <c r="AV169" s="3">
        <f>-IF(RTD("tos.rtd",,AV$2,"."&amp;$C$134&amp;$AU$134&amp;"P"&amp;$A169)="N/A",0,RTD("tos.rtd",,AV$2,"."&amp;$C$134&amp;$AU$134&amp;"P"&amp;$A169))</f>
        <v>-12</v>
      </c>
      <c r="AW169" s="54">
        <f>IF(RTD("tos.rtd",,AW$2,"."&amp;$D$134&amp;$AW$134&amp;"C"&amp;$A169)="N/A",0,RTD("tos.rtd",,AW$2,"."&amp;$D$134&amp;$AW$134&amp;"C"&amp;$A169))</f>
        <v>8</v>
      </c>
      <c r="AX169" s="3">
        <f>-IF(RTD("tos.rtd",,AX$2,"."&amp;$D$134&amp;$AW$134&amp;"P"&amp;$A169)="N/A",0,RTD("tos.rtd",,AX$2,"."&amp;$D$134&amp;$AW$134&amp;"P"&amp;$A169))</f>
        <v>-13</v>
      </c>
      <c r="AY169" s="76">
        <f t="shared" si="639"/>
        <v>66</v>
      </c>
      <c r="AZ169" s="8">
        <f t="shared" si="542"/>
        <v>19650</v>
      </c>
      <c r="BA169" s="54">
        <f>IF(RTD("tos.rtd",,BA$43,"."&amp;$B$134&amp;$AS$82&amp;"C"&amp;$A169)="N/A",0,RTD("tos.rtd",,BA$43,"."&amp;$B$134&amp;$AS$82&amp;"C"&amp;$A169))</f>
        <v>29</v>
      </c>
      <c r="BB169" s="3">
        <f>-IF(RTD("tos.rtd",,BB$43,"."&amp;$B$134&amp;$AS$82&amp;"P"&amp;$A169)="N/A",0,RTD("tos.rtd",,BB$43,"."&amp;$B$134&amp;$AS$82&amp;"P"&amp;$A169))</f>
        <v>-441</v>
      </c>
      <c r="BC169" s="54">
        <f>IF(RTD("tos.rtd",,BC$2,"."&amp;$C$134&amp;$AU$82&amp;"C"&amp;$A169)="N/A",0,RTD("tos.rtd",,BC$2,"."&amp;$C$134&amp;$AU$82&amp;"C"&amp;$A169))</f>
        <v>4</v>
      </c>
      <c r="BD169" s="3">
        <f>-IF(RTD("tos.rtd",,BD$2,"."&amp;$C$134&amp;$AU$82&amp;"P"&amp;$A169)="N/A",0,RTD("tos.rtd",,BD$2,"."&amp;$C$134&amp;$AU$82&amp;"P"&amp;$A169))</f>
        <v>-15</v>
      </c>
      <c r="BE169" s="54">
        <f>IF(RTD("tos.rtd",,BE$2,"."&amp;$D$134&amp;$AW$82&amp;"C"&amp;$A169)="N/A",0,RTD("tos.rtd",,BE$2,"."&amp;$D$134&amp;$AW$82&amp;"C"&amp;$A169))</f>
        <v>2</v>
      </c>
      <c r="BF169" s="3">
        <f>-IF(RTD("tos.rtd",,BF$2,"."&amp;$D$134&amp;$AW$82&amp;"P"&amp;$A169)="N/A",0,RTD("tos.rtd",,BF$2,"."&amp;$D$134&amp;$AW$82&amp;"P"&amp;$A169))</f>
        <v>0</v>
      </c>
      <c r="BG169" s="3">
        <f ca="1">+Hoja2!Y170</f>
        <v>-2</v>
      </c>
      <c r="BH169" s="7">
        <f t="shared" ca="1" si="543"/>
        <v>-423</v>
      </c>
      <c r="BI169" s="32" t="str">
        <f t="shared" ca="1" si="601"/>
        <v/>
      </c>
      <c r="BJ169" s="3">
        <f ca="1">IF($BP$1=1,DX169,IF(RTD("tos.rtd",,BJ$43,"."&amp;$B$134&amp;$AS$82&amp;"C"&amp;$A169)="N/A",0,RTD("tos.rtd",,BJ$43,"."&amp;$B$134&amp;$AS$82&amp;"C"&amp;$A169)))</f>
        <v>7.7806757092792941E-4</v>
      </c>
      <c r="BK169" s="3">
        <f ca="1">IF($BP$1=1,DY169,-IF(RTD("tos.rtd",,BK$43,"."&amp;$B$134&amp;$AS$82&amp;"P"&amp;$A169)="N/A",0,RTD("tos.rtd",,BK$43,"."&amp;$B$134&amp;$AS$82&amp;"P"&amp;$A169)))</f>
        <v>-1.405161752086216E-3</v>
      </c>
      <c r="BL169" s="3">
        <f ca="1">IF($BP$1=1,DZ169,IF(RTD("tos.rtd",,BL$2,"."&amp;$C$134&amp;$AU$82&amp;"C"&amp;$A169)="N/A",0,RTD("tos.rtd",,BL$2,"."&amp;$C$134&amp;$AU$82&amp;"C"&amp;$A169)))</f>
        <v>6.2119153431024784E-4</v>
      </c>
      <c r="BM169" s="3">
        <f ca="1">IF($BP$1=1,EA169,-IF(RTD("tos.rtd",,BM$2,"."&amp;$C$134&amp;$AU$82&amp;"P"&amp;$A169)="N/A",0,RTD("tos.rtd",,BM$2,"."&amp;$C$134&amp;$AU$82&amp;"P"&amp;$A169)))</f>
        <v>-6.2972552272950674E-4</v>
      </c>
      <c r="BN169" s="3">
        <f ca="1">IF($BP$1=1,EB169,IF(RTD("tos.rtd",,BN$2,"."&amp;$D$134&amp;$AW$82&amp;"C"&amp;$A169)="N/A",0,RTD("tos.rtd",,BN$2,"."&amp;$D$134&amp;$AW$82&amp;"C"&amp;$A169)))</f>
        <v>7.2748953640682271E-4</v>
      </c>
      <c r="BO169" s="3">
        <f ca="1">IF($BP$1=1,EC169,-IF(RTD("tos.rtd",,BO$2,"."&amp;$D$134&amp;$AW$82&amp;"P"&amp;$A169)="N/A",0,RTD("tos.rtd",,BO$2,"."&amp;$D$134&amp;$AW$82&amp;"P"&amp;$A169)))</f>
        <v>-7.0917980906220525E-4</v>
      </c>
      <c r="BQ169" s="3">
        <f t="shared" ca="1" si="640"/>
        <v>-264466.06016726844</v>
      </c>
      <c r="BR169" s="3" t="str">
        <f t="shared" ca="1" si="544"/>
        <v/>
      </c>
      <c r="BS169" s="3">
        <f t="shared" ca="1" si="641"/>
        <v>1497193.0645138193</v>
      </c>
      <c r="BT169" s="3" t="str">
        <f t="shared" ca="1" si="545"/>
        <v>Cruce +</v>
      </c>
      <c r="BU169" s="3">
        <f t="shared" ca="1" si="642"/>
        <v>-106634.40671521361</v>
      </c>
      <c r="BV169" s="3" t="str">
        <f t="shared" ca="1" si="545"/>
        <v>Cruce -</v>
      </c>
      <c r="BX169" s="3">
        <f t="shared" ca="1" si="579"/>
        <v>-138447.37670853434</v>
      </c>
      <c r="BY169" s="3" t="str">
        <f t="shared" ca="1" si="580"/>
        <v/>
      </c>
      <c r="BZ169" s="3">
        <f t="shared" ca="1" si="581"/>
        <v>-1614.0150329909243</v>
      </c>
      <c r="CA169" s="3" t="str">
        <f t="shared" ca="1" si="580"/>
        <v/>
      </c>
      <c r="CB169" s="3">
        <f t="shared" ca="1" si="582"/>
        <v>337.35364542296338</v>
      </c>
      <c r="CC169" s="3" t="str">
        <f t="shared" ca="1" si="580"/>
        <v/>
      </c>
      <c r="CD169" s="3">
        <f>IF(RTD("tos.rtd",,CD$43,"."&amp;$B$134&amp;$AS$82&amp;"C"&amp;$A169)="N/A",0,RTD("tos.rtd",,CD$43,"."&amp;$B$134&amp;$AS$82&amp;"C"&amp;$A169))</f>
        <v>1</v>
      </c>
      <c r="CE169" s="3">
        <f>-IF(RTD("tos.rtd",,CE$43,"."&amp;$B$134&amp;$AS$82&amp;"P"&amp;$A169)="N/A",0,RTD("tos.rtd",,CE$43,"."&amp;$B$134&amp;$AS$82&amp;"P"&amp;$A169))</f>
        <v>0</v>
      </c>
      <c r="CF169" s="3">
        <f>IF(RTD("tos.rtd",,CF$2,"."&amp;$C$134&amp;$AU$82&amp;"C"&amp;$A169)="N/A",0,RTD("tos.rtd",,CF$2,"."&amp;$C$134&amp;$AU$82&amp;"C"&amp;$A169))</f>
        <v>0.62</v>
      </c>
      <c r="CG169" s="3">
        <f>-IF(RTD("tos.rtd",,CG$2,"."&amp;$C$134&amp;$AU$82&amp;"P"&amp;$A169)="N/A",0,RTD("tos.rtd",,CG$2,"."&amp;$C$134&amp;$AU$82&amp;"P"&amp;$A169))</f>
        <v>0.38</v>
      </c>
      <c r="CH169" s="3">
        <f>IF(RTD("tos.rtd",,CH$2,"."&amp;$D$134&amp;$AW$82&amp;"C"&amp;$A169)="N/A",0,RTD("tos.rtd",,CH$2,"."&amp;$D$134&amp;$AW$82&amp;"C"&amp;$A169))</f>
        <v>0.59</v>
      </c>
      <c r="CI169" s="3">
        <f>-IF(RTD("tos.rtd",,CI$2,"."&amp;$D$134&amp;$AW$82&amp;"P"&amp;$A169)="N/A",0,RTD("tos.rtd",,CI$2,"."&amp;$D$134&amp;$AW$82&amp;"P"&amp;$A169))</f>
        <v>0.41</v>
      </c>
      <c r="CK169" s="3">
        <f t="shared" si="643"/>
        <v>0</v>
      </c>
      <c r="CL169" s="3"/>
      <c r="CM169" s="3">
        <f t="shared" si="644"/>
        <v>5062</v>
      </c>
      <c r="CN169" s="3"/>
      <c r="CO169" s="3">
        <f t="shared" si="645"/>
        <v>-61</v>
      </c>
      <c r="CP169" s="3">
        <f t="shared" si="536"/>
        <v>5001</v>
      </c>
      <c r="CQ169" s="3">
        <f t="shared" si="546"/>
        <v>-412</v>
      </c>
      <c r="CR169" s="3"/>
      <c r="CS169" s="3">
        <f t="shared" si="547"/>
        <v>-11</v>
      </c>
      <c r="CT169" s="3"/>
      <c r="CU169" s="3">
        <f t="shared" si="548"/>
        <v>2</v>
      </c>
      <c r="CV169" s="3"/>
      <c r="CW169" s="3">
        <f t="shared" ca="1" si="549"/>
        <v>1126092.5976313374</v>
      </c>
      <c r="CY169" s="3">
        <f t="shared" ca="1" si="550"/>
        <v>-139724.0380961023</v>
      </c>
      <c r="CZ169" s="70" t="str">
        <f t="shared" ca="1" si="583"/>
        <v/>
      </c>
      <c r="DA169" s="3">
        <f>IF(RTD("tos.rtd",,DA$43,"."&amp;$B$134&amp;$AS$82&amp;"C"&amp;$A169)="N/A",0,RTD("tos.rtd",,DA$43,"."&amp;$B$134&amp;$AS$82&amp;"C"&amp;$A169))</f>
        <v>173.11</v>
      </c>
      <c r="DB169" s="3">
        <f>IF(RTD("tos.rtd",,DB$43,"."&amp;$B$134&amp;$AS$82&amp;"P"&amp;$A169)="N/A",0,RTD("tos.rtd",,DB$43,"."&amp;$B$134&amp;$AS$82&amp;"P"&amp;$A169))</f>
        <v>0.05</v>
      </c>
      <c r="DC169" s="3">
        <f>IF(RTD("tos.rtd",,DC$43,"."&amp;$B$134&amp;$AS$82&amp;"C"&amp;$A169)="N/A",0,RTD("tos.rtd",,DC$43,"."&amp;$B$134&amp;$AS$82&amp;"C"&amp;$A169))</f>
        <v>147.69999999999999</v>
      </c>
      <c r="DD169" s="3">
        <f>IF(RTD("tos.rtd",,DD$43,"."&amp;$B$134&amp;$AS$82&amp;"P"&amp;$A169)="N/A",0,RTD("tos.rtd",,DD$43,"."&amp;$B$134&amp;$AS$82&amp;"P"&amp;$A169))</f>
        <v>0.05</v>
      </c>
      <c r="DE169" s="3">
        <f>IF(RTD("tos.rtd",,DE$43,"."&amp;$B$134&amp;$AS$82&amp;"C"&amp;$A169)="N/A",0,RTD("tos.rtd",,DE$43,"."&amp;$B$134&amp;$AS$82&amp;"C"&amp;$A169))</f>
        <v>130.30000000000001</v>
      </c>
      <c r="DF169" s="3">
        <f>IF(RTD("tos.rtd",,DF$43,"."&amp;$B$134&amp;$AS$82&amp;"P"&amp;$A169)="N/A",0,RTD("tos.rtd",,DF$43,"."&amp;$B$134&amp;$AS$82&amp;"P"&amp;$A169))</f>
        <v>0</v>
      </c>
      <c r="DG169" s="86">
        <f t="shared" si="584"/>
        <v>-129.5</v>
      </c>
      <c r="DH169" s="3">
        <f t="shared" si="551"/>
        <v>0</v>
      </c>
      <c r="DI169" s="3">
        <f t="shared" si="552"/>
        <v>0</v>
      </c>
      <c r="DJ169" s="3">
        <f t="shared" si="553"/>
        <v>0</v>
      </c>
      <c r="DK169" s="3">
        <f t="shared" si="554"/>
        <v>0</v>
      </c>
      <c r="DL169" s="3">
        <f t="shared" si="555"/>
        <v>0</v>
      </c>
      <c r="DM169" s="3">
        <f t="shared" si="556"/>
        <v>0</v>
      </c>
      <c r="DN169" s="64" t="str">
        <f t="shared" si="557"/>
        <v>UNKNOWN</v>
      </c>
      <c r="DO169" s="64" t="str">
        <f t="shared" si="558"/>
        <v>UNKNOWN</v>
      </c>
      <c r="DP169" s="3">
        <f t="shared" si="559"/>
        <v>0</v>
      </c>
      <c r="DQ169" s="3">
        <f t="shared" si="560"/>
        <v>0</v>
      </c>
      <c r="DR169" s="3">
        <f t="shared" ca="1" si="561"/>
        <v>0</v>
      </c>
      <c r="DS169" s="3">
        <f t="shared" si="562"/>
        <v>0</v>
      </c>
      <c r="DT169" s="3">
        <f t="shared" si="585"/>
        <v>0</v>
      </c>
      <c r="DU169" s="3">
        <f t="shared" si="586"/>
        <v>0</v>
      </c>
      <c r="DV169" s="3">
        <f t="shared" si="563"/>
        <v>-6</v>
      </c>
      <c r="DW169" s="3">
        <f t="shared" si="564"/>
        <v>-96</v>
      </c>
      <c r="DX169" s="3">
        <f t="shared" ref="DX169:DX189" ca="1" si="646">(EXP(-POWER((LN($A$136/$A169)+($EC$1+POWER($EE169,2)/2)*($EM$1/$DY$1))/($EE169*SQRT($EM$1/$DY$1)),2)/2)/SQRT(2*PI())/($A$136*$EE169*SQRT($EM$1/$DY$1)))</f>
        <v>7.7806757092792941E-4</v>
      </c>
      <c r="DY169" s="3">
        <f t="shared" ref="DY169:DY189" ca="1" si="647">-(EXP(-POWER((LN($A$136/$A169)+($EC$1+POWER($EF169,2)/2)*($EM$1/$DY$1))/($EF169*SQRT($EM$1/$DY$1)),2)/2)/SQRT(2*PI())/($A$136*$EF169*SQRT($EM$1/$DY$1)))</f>
        <v>-1.405161752086216E-3</v>
      </c>
      <c r="DZ169" s="3">
        <f t="shared" ref="DZ169:DZ189" ca="1" si="648">(EXP(-POWER((LN($A$136/$A169)+($EC$1+POWER($EG169,2)/2)*($EO$1/$DY$1))/($EG169*SQRT($EO$1/$DY$1)),2)/2)/SQRT(2*PI())/($A$136*$EG169*SQRT($EO$1/$DY$1)))</f>
        <v>6.2119153431024784E-4</v>
      </c>
      <c r="EA169" s="3">
        <f t="shared" ref="EA169:EA189" ca="1" si="649">-(EXP(-POWER((LN($A$136/$A169)+($EC$1+POWER($EH169,2)/2)*($EO$1/$DY$1))/($EH169*SQRT($EO$1/$DY$1)),2)/2)/SQRT(2*PI())/($A$136*$EH169*SQRT($EO$1/$DY$1)))</f>
        <v>-6.2972552272950674E-4</v>
      </c>
      <c r="EB169" s="3">
        <f t="shared" ref="EB169:EB189" ca="1" si="650">(EXP(-POWER((LN($A$136/$A169)+($EC$1+POWER($EI169,2)/2)*($EO$1/$DY$1))/($EI169*SQRT($EO$1/$DY$1)),2)/2)/SQRT(2*PI())/($A$136*$EI169*SQRT($EO$1/$DY$1)))</f>
        <v>7.2748953640682271E-4</v>
      </c>
      <c r="EC169" s="3">
        <f t="shared" ref="EC169:EC189" ca="1" si="651">-(EXP(-POWER((LN($A$136/$A169)+($EC$1+POWER($EJ169,2)/2)*($EO$1/$DY$1))/($EJ169*SQRT($EO$1/$DY$1)),2)/2)/SQRT(2*PI())/($A$136*$EJ169*SQRT($EO$1/$DY$1)))</f>
        <v>-7.0917980906220525E-4</v>
      </c>
      <c r="EE169" s="59">
        <f t="shared" si="571"/>
        <v>0.25</v>
      </c>
      <c r="EF169" s="59">
        <f t="shared" si="572"/>
        <v>0.32579999999999998</v>
      </c>
      <c r="EG169" s="59">
        <f t="shared" si="573"/>
        <v>0.2944</v>
      </c>
      <c r="EH169" s="59">
        <f t="shared" si="574"/>
        <v>0.29020000000000001</v>
      </c>
      <c r="EI169" s="59">
        <f t="shared" si="575"/>
        <v>0.24890000000000001</v>
      </c>
      <c r="EJ169" s="59">
        <f t="shared" si="576"/>
        <v>0.25580000000000003</v>
      </c>
      <c r="EL169" s="3" t="str">
        <f>RTD("tos.rtd",,EL$43,"."&amp;$B$134&amp;$AS$82&amp;"C"&amp;$A169)</f>
        <v>--</v>
      </c>
      <c r="EM169" s="3" t="str">
        <f>RTD("tos.rtd",,EM$43,"."&amp;$B$134&amp;$AS$82&amp;"P"&amp;$A169)</f>
        <v>32.58%</v>
      </c>
      <c r="EN169" s="3" t="str">
        <f>RTD("tos.rtd",,EN$2,"."&amp;$C$134&amp;$AU$82&amp;"C"&amp;$A169)</f>
        <v>29.44%</v>
      </c>
      <c r="EO169" s="3" t="str">
        <f>RTD("tos.rtd",,EO$2,"."&amp;$C$134&amp;$AU$82&amp;"P"&amp;$A169)</f>
        <v>29.02%</v>
      </c>
      <c r="EP169" s="3" t="str">
        <f>RTD("tos.rtd",,EP$2,"."&amp;$D$134&amp;$AW$82&amp;"C"&amp;$A169)</f>
        <v>24.89%</v>
      </c>
      <c r="EQ169" s="3" t="str">
        <f>RTD("tos.rtd",,EQ$2,"."&amp;$D$134&amp;$AW$82&amp;"P"&amp;$A169)</f>
        <v>25.58%</v>
      </c>
      <c r="ES169" s="63" t="str">
        <f t="shared" si="577"/>
        <v>19650,-102.00</v>
      </c>
      <c r="ET169" s="64" t="str">
        <f t="shared" ca="1" si="578"/>
        <v>19650,-139.72</v>
      </c>
      <c r="EU169" s="68">
        <v>561.73</v>
      </c>
      <c r="EV169" s="68" t="s">
        <v>1367</v>
      </c>
      <c r="EW169" s="68">
        <v>483.17</v>
      </c>
      <c r="EX169" s="68" t="s">
        <v>1368</v>
      </c>
      <c r="EY169" s="68">
        <v>5630.5</v>
      </c>
      <c r="EZ169" s="68" t="s">
        <v>1369</v>
      </c>
      <c r="FA169" s="68">
        <v>19845.5</v>
      </c>
      <c r="FB169" s="68" t="s">
        <v>1370</v>
      </c>
      <c r="FC169" s="68" t="s">
        <v>1371</v>
      </c>
      <c r="FD169" s="68" t="s">
        <v>1372</v>
      </c>
      <c r="FE169" s="68" t="s">
        <v>1373</v>
      </c>
      <c r="FF169" s="68" t="s">
        <v>1374</v>
      </c>
    </row>
    <row r="170" spans="1:162" ht="11.1" customHeight="1" thickBot="1" x14ac:dyDescent="0.25">
      <c r="A170" s="2">
        <f t="shared" si="587"/>
        <v>19625</v>
      </c>
      <c r="B170" s="3">
        <f t="shared" si="633"/>
        <v>59</v>
      </c>
      <c r="C170" s="3">
        <f t="shared" si="634"/>
        <v>6</v>
      </c>
      <c r="D170" s="3">
        <f t="shared" si="635"/>
        <v>34</v>
      </c>
      <c r="E170" s="3">
        <f t="shared" si="636"/>
        <v>99</v>
      </c>
      <c r="F170" s="4">
        <f t="shared" si="637"/>
        <v>19724.218888242878</v>
      </c>
      <c r="G170" s="5">
        <f t="shared" si="638"/>
        <v>477.75879066710479</v>
      </c>
      <c r="AM170" s="1">
        <v>0</v>
      </c>
      <c r="AN170" s="1">
        <v>28</v>
      </c>
      <c r="AO170" s="1">
        <v>19625</v>
      </c>
      <c r="AP170" s="1">
        <v>0</v>
      </c>
      <c r="AQ170" s="1">
        <v>-116</v>
      </c>
      <c r="AS170" s="54">
        <f>IF(RTD("tos.rtd",,AS$83,"."&amp;$B$134&amp;$AS$82&amp;"C"&amp;$A170)="N/A",0,RTD("tos.rtd",,AS$83,"."&amp;$B$134&amp;$AS$82&amp;"C"&amp;$A170))</f>
        <v>1</v>
      </c>
      <c r="AT170" s="3">
        <f>-IF(RTD("tos.rtd",,AT$83,"."&amp;$B$134&amp;$AS$82&amp;"P"&amp;$A170)="N/A",0,RTD("tos.rtd",,AT$83,"."&amp;$B$134&amp;$AS$82&amp;"P"&amp;$A170))</f>
        <v>-58</v>
      </c>
      <c r="AU170" s="54">
        <f>IF(RTD("tos.rtd",,AU$2,"."&amp;$C$134&amp;$AU$134&amp;"C"&amp;$A170)="N/A",0,RTD("tos.rtd",,AU$2,"."&amp;$C$134&amp;$AU$134&amp;"C"&amp;$A170))</f>
        <v>4</v>
      </c>
      <c r="AV170" s="3">
        <f>-IF(RTD("tos.rtd",,AV$2,"."&amp;$C$134&amp;$AU$134&amp;"P"&amp;$A170)="N/A",0,RTD("tos.rtd",,AV$2,"."&amp;$C$134&amp;$AU$134&amp;"P"&amp;$A170))</f>
        <v>-2</v>
      </c>
      <c r="AW170" s="54">
        <f>IF(RTD("tos.rtd",,AW$2,"."&amp;$D$134&amp;$AW$134&amp;"C"&amp;$A170)="N/A",0,RTD("tos.rtd",,AW$2,"."&amp;$D$134&amp;$AW$134&amp;"C"&amp;$A170))</f>
        <v>28</v>
      </c>
      <c r="AX170" s="3">
        <f>-IF(RTD("tos.rtd",,AX$2,"."&amp;$D$134&amp;$AW$134&amp;"P"&amp;$A170)="N/A",0,RTD("tos.rtd",,AX$2,"."&amp;$D$134&amp;$AW$134&amp;"P"&amp;$A170))</f>
        <v>-6</v>
      </c>
      <c r="AY170" s="76">
        <f t="shared" si="639"/>
        <v>-33</v>
      </c>
      <c r="AZ170" s="8">
        <f t="shared" si="542"/>
        <v>19625</v>
      </c>
      <c r="BA170" s="54">
        <f>IF(RTD("tos.rtd",,BA$43,"."&amp;$B$134&amp;$AS$82&amp;"C"&amp;$A170)="N/A",0,RTD("tos.rtd",,BA$43,"."&amp;$B$134&amp;$AS$82&amp;"C"&amp;$A170))</f>
        <v>0</v>
      </c>
      <c r="BB170" s="3">
        <f>-IF(RTD("tos.rtd",,BB$43,"."&amp;$B$134&amp;$AS$82&amp;"P"&amp;$A170)="N/A",0,RTD("tos.rtd",,BB$43,"."&amp;$B$134&amp;$AS$82&amp;"P"&amp;$A170))</f>
        <v>-116</v>
      </c>
      <c r="BC170" s="54">
        <f>IF(RTD("tos.rtd",,BC$2,"."&amp;$C$134&amp;$AU$82&amp;"C"&amp;$A170)="N/A",0,RTD("tos.rtd",,BC$2,"."&amp;$C$134&amp;$AU$82&amp;"C"&amp;$A170))</f>
        <v>0</v>
      </c>
      <c r="BD170" s="3">
        <f>-IF(RTD("tos.rtd",,BD$2,"."&amp;$C$134&amp;$AU$82&amp;"P"&amp;$A170)="N/A",0,RTD("tos.rtd",,BD$2,"."&amp;$C$134&amp;$AU$82&amp;"P"&amp;$A170))</f>
        <v>-2</v>
      </c>
      <c r="BE170" s="54">
        <f>IF(RTD("tos.rtd",,BE$2,"."&amp;$D$134&amp;$AW$82&amp;"C"&amp;$A170)="N/A",0,RTD("tos.rtd",,BE$2,"."&amp;$D$134&amp;$AW$82&amp;"C"&amp;$A170))</f>
        <v>1</v>
      </c>
      <c r="BF170" s="3">
        <f>-IF(RTD("tos.rtd",,BF$2,"."&amp;$D$134&amp;$AW$82&amp;"P"&amp;$A170)="N/A",0,RTD("tos.rtd",,BF$2,"."&amp;$D$134&amp;$AW$82&amp;"P"&amp;$A170))</f>
        <v>-2</v>
      </c>
      <c r="BG170" s="3">
        <f ca="1">+Hoja2!Y171</f>
        <v>-14</v>
      </c>
      <c r="BH170" s="7">
        <f t="shared" ca="1" si="543"/>
        <v>-133</v>
      </c>
      <c r="BI170" s="32" t="str">
        <f t="shared" ca="1" si="601"/>
        <v/>
      </c>
      <c r="BJ170" s="3">
        <f ca="1">IF($BP$1=1,DX170,IF(RTD("tos.rtd",,BJ$43,"."&amp;$B$134&amp;$AS$82&amp;"C"&amp;$A170)="N/A",0,RTD("tos.rtd",,BJ$43,"."&amp;$B$134&amp;$AS$82&amp;"C"&amp;$A170)))</f>
        <v>3.212284873829142E-4</v>
      </c>
      <c r="BK170" s="3">
        <f ca="1">IF($BP$1=1,DY170,-IF(RTD("tos.rtd",,BK$43,"."&amp;$B$134&amp;$AS$82&amp;"P"&amp;$A170)="N/A",0,RTD("tos.rtd",,BK$43,"."&amp;$B$134&amp;$AS$82&amp;"P"&amp;$A170)))</f>
        <v>-1.2936373020342969E-3</v>
      </c>
      <c r="BL170" s="3">
        <f ca="1">IF($BP$1=1,DZ170,IF(RTD("tos.rtd",,BL$2,"."&amp;$C$134&amp;$AU$82&amp;"C"&amp;$A170)="N/A",0,RTD("tos.rtd",,BL$2,"."&amp;$C$134&amp;$AU$82&amp;"C"&amp;$A170)))</f>
        <v>6.1143686337975195E-4</v>
      </c>
      <c r="BM170" s="3">
        <f ca="1">IF($BP$1=1,EA170,-IF(RTD("tos.rtd",,BM$2,"."&amp;$C$134&amp;$AU$82&amp;"P"&amp;$A170)="N/A",0,RTD("tos.rtd",,BM$2,"."&amp;$C$134&amp;$AU$82&amp;"P"&amp;$A170)))</f>
        <v>-6.2021101386896345E-4</v>
      </c>
      <c r="BN170" s="3">
        <f ca="1">IF($BP$1=1,EB170,IF(RTD("tos.rtd",,BN$2,"."&amp;$D$134&amp;$AW$82&amp;"C"&amp;$A170)="N/A",0,RTD("tos.rtd",,BN$2,"."&amp;$D$134&amp;$AW$82&amp;"C"&amp;$A170)))</f>
        <v>7.1398767988740377E-4</v>
      </c>
      <c r="BO170" s="3">
        <f ca="1">IF($BP$1=1,EC170,-IF(RTD("tos.rtd",,BO$2,"."&amp;$D$134&amp;$AW$82&amp;"P"&amp;$A170)="N/A",0,RTD("tos.rtd",,BO$2,"."&amp;$D$134&amp;$AW$82&amp;"P"&amp;$A170)))</f>
        <v>-6.9634577216031942E-4</v>
      </c>
      <c r="BQ170" s="3">
        <f t="shared" ca="1" si="640"/>
        <v>-2343524.8943582969</v>
      </c>
      <c r="BR170" s="3" t="str">
        <f t="shared" ca="1" si="544"/>
        <v/>
      </c>
      <c r="BS170" s="3">
        <f t="shared" ca="1" si="641"/>
        <v>37809.130764066809</v>
      </c>
      <c r="BT170" s="3" t="str">
        <f t="shared" ca="1" si="545"/>
        <v/>
      </c>
      <c r="BU170" s="3">
        <f t="shared" ca="1" si="642"/>
        <v>496046.72443637747</v>
      </c>
      <c r="BV170" s="3" t="str">
        <f t="shared" ca="1" si="545"/>
        <v>Cruce +</v>
      </c>
      <c r="BX170" s="3">
        <f t="shared" ca="1" si="579"/>
        <v>-34793.585056096548</v>
      </c>
      <c r="BY170" s="3" t="str">
        <f t="shared" ca="1" si="580"/>
        <v/>
      </c>
      <c r="BZ170" s="3">
        <f t="shared" ca="1" si="581"/>
        <v>-287.60612488474641</v>
      </c>
      <c r="CA170" s="3" t="str">
        <f t="shared" ca="1" si="580"/>
        <v/>
      </c>
      <c r="CB170" s="3">
        <f t="shared" ca="1" si="582"/>
        <v>-157.3653031218067</v>
      </c>
      <c r="CC170" s="3" t="str">
        <f t="shared" ca="1" si="580"/>
        <v>Cruce -</v>
      </c>
      <c r="CD170" s="3">
        <f>IF(RTD("tos.rtd",,CD$43,"."&amp;$B$134&amp;$AS$82&amp;"C"&amp;$A170)="N/A",0,RTD("tos.rtd",,CD$43,"."&amp;$B$134&amp;$AS$82&amp;"C"&amp;$A170))</f>
        <v>1</v>
      </c>
      <c r="CE170" s="3">
        <f>-IF(RTD("tos.rtd",,CE$43,"."&amp;$B$134&amp;$AS$82&amp;"P"&amp;$A170)="N/A",0,RTD("tos.rtd",,CE$43,"."&amp;$B$134&amp;$AS$82&amp;"P"&amp;$A170))</f>
        <v>0.13</v>
      </c>
      <c r="CF170" s="3">
        <f>IF(RTD("tos.rtd",,CF$2,"."&amp;$C$134&amp;$AU$82&amp;"C"&amp;$A170)="N/A",0,RTD("tos.rtd",,CF$2,"."&amp;$C$134&amp;$AU$82&amp;"C"&amp;$A170))</f>
        <v>0.63</v>
      </c>
      <c r="CG170" s="3">
        <f>-IF(RTD("tos.rtd",,CG$2,"."&amp;$C$134&amp;$AU$82&amp;"P"&amp;$A170)="N/A",0,RTD("tos.rtd",,CG$2,"."&amp;$C$134&amp;$AU$82&amp;"P"&amp;$A170))</f>
        <v>0.36</v>
      </c>
      <c r="CH170" s="3">
        <f>IF(RTD("tos.rtd",,CH$2,"."&amp;$D$134&amp;$AW$82&amp;"C"&amp;$A170)="N/A",0,RTD("tos.rtd",,CH$2,"."&amp;$D$134&amp;$AW$82&amp;"C"&amp;$A170))</f>
        <v>0.6</v>
      </c>
      <c r="CI170" s="3">
        <f>-IF(RTD("tos.rtd",,CI$2,"."&amp;$D$134&amp;$AW$82&amp;"P"&amp;$A170)="N/A",0,RTD("tos.rtd",,CI$2,"."&amp;$D$134&amp;$AW$82&amp;"P"&amp;$A170))</f>
        <v>0.4</v>
      </c>
      <c r="CK170" s="3">
        <f t="shared" si="643"/>
        <v>-654</v>
      </c>
      <c r="CL170" s="3"/>
      <c r="CM170" s="3">
        <f t="shared" si="644"/>
        <v>180</v>
      </c>
      <c r="CN170" s="3"/>
      <c r="CO170" s="3">
        <f t="shared" si="645"/>
        <v>1440</v>
      </c>
      <c r="CP170" s="3">
        <f t="shared" si="536"/>
        <v>966</v>
      </c>
      <c r="CQ170" s="3">
        <f t="shared" si="546"/>
        <v>-116</v>
      </c>
      <c r="CR170" s="3"/>
      <c r="CS170" s="3">
        <f t="shared" si="547"/>
        <v>-2</v>
      </c>
      <c r="CT170" s="3"/>
      <c r="CU170" s="3">
        <f t="shared" si="548"/>
        <v>-1</v>
      </c>
      <c r="CV170" s="3"/>
      <c r="CW170" s="3">
        <f t="shared" ca="1" si="549"/>
        <v>-1809669.0391578528</v>
      </c>
      <c r="CY170" s="3">
        <f t="shared" ca="1" si="550"/>
        <v>-35238.556484103101</v>
      </c>
      <c r="CZ170" s="70" t="str">
        <f t="shared" ca="1" si="583"/>
        <v/>
      </c>
      <c r="DA170" s="3">
        <f>IF(RTD("tos.rtd",,DA$43,"."&amp;$B$134&amp;$AS$82&amp;"C"&amp;$A170)="N/A",0,RTD("tos.rtd",,DA$43,"."&amp;$B$134&amp;$AS$82&amp;"C"&amp;$A170))</f>
        <v>107.75</v>
      </c>
      <c r="DB170" s="3">
        <f>IF(RTD("tos.rtd",,DB$43,"."&amp;$B$134&amp;$AS$82&amp;"P"&amp;$A170)="N/A",0,RTD("tos.rtd",,DB$43,"."&amp;$B$134&amp;$AS$82&amp;"P"&amp;$A170))</f>
        <v>0.1</v>
      </c>
      <c r="DC170" s="3">
        <f>IF(RTD("tos.rtd",,DC$43,"."&amp;$B$134&amp;$AS$82&amp;"C"&amp;$A170)="N/A",0,RTD("tos.rtd",,DC$43,"."&amp;$B$134&amp;$AS$82&amp;"C"&amp;$A170))</f>
        <v>172.9</v>
      </c>
      <c r="DD170" s="3">
        <f>IF(RTD("tos.rtd",,DD$43,"."&amp;$B$134&amp;$AS$82&amp;"P"&amp;$A170)="N/A",0,RTD("tos.rtd",,DD$43,"."&amp;$B$134&amp;$AS$82&amp;"P"&amp;$A170))</f>
        <v>19.8</v>
      </c>
      <c r="DE170" s="3">
        <f>IF(RTD("tos.rtd",,DE$43,"."&amp;$B$134&amp;$AS$82&amp;"C"&amp;$A170)="N/A",0,RTD("tos.rtd",,DE$43,"."&amp;$B$134&amp;$AS$82&amp;"C"&amp;$A170))</f>
        <v>155.30000000000001</v>
      </c>
      <c r="DF170" s="3">
        <f>IF(RTD("tos.rtd",,DF$43,"."&amp;$B$134&amp;$AS$82&amp;"P"&amp;$A170)="N/A",0,RTD("tos.rtd",,DF$43,"."&amp;$B$134&amp;$AS$82&amp;"P"&amp;$A170))</f>
        <v>0</v>
      </c>
      <c r="DG170" s="86">
        <f t="shared" si="584"/>
        <v>-154.5</v>
      </c>
      <c r="DH170" s="3">
        <f t="shared" si="551"/>
        <v>0</v>
      </c>
      <c r="DI170" s="3">
        <f t="shared" si="552"/>
        <v>0</v>
      </c>
      <c r="DJ170" s="3">
        <f t="shared" si="553"/>
        <v>0</v>
      </c>
      <c r="DK170" s="3">
        <f t="shared" si="554"/>
        <v>0</v>
      </c>
      <c r="DL170" s="3">
        <f t="shared" si="555"/>
        <v>0</v>
      </c>
      <c r="DM170" s="3">
        <f t="shared" si="556"/>
        <v>0</v>
      </c>
      <c r="DN170" s="64" t="str">
        <f t="shared" si="557"/>
        <v>UNKNOWN</v>
      </c>
      <c r="DO170" s="64" t="str">
        <f t="shared" si="558"/>
        <v>UNKNOWN</v>
      </c>
      <c r="DP170" s="3">
        <f t="shared" si="559"/>
        <v>0</v>
      </c>
      <c r="DQ170" s="3">
        <f t="shared" si="560"/>
        <v>0</v>
      </c>
      <c r="DR170" s="3">
        <f t="shared" ca="1" si="561"/>
        <v>0</v>
      </c>
      <c r="DS170" s="3">
        <f t="shared" si="562"/>
        <v>0</v>
      </c>
      <c r="DT170" s="3">
        <f t="shared" si="585"/>
        <v>0</v>
      </c>
      <c r="DU170" s="3">
        <f t="shared" si="586"/>
        <v>0</v>
      </c>
      <c r="DV170" s="3">
        <f t="shared" si="563"/>
        <v>0</v>
      </c>
      <c r="DW170" s="3">
        <f t="shared" si="564"/>
        <v>28</v>
      </c>
      <c r="DX170" s="3">
        <f t="shared" ca="1" si="646"/>
        <v>3.212284873829142E-4</v>
      </c>
      <c r="DY170" s="3">
        <f t="shared" ca="1" si="647"/>
        <v>-1.2936373020342969E-3</v>
      </c>
      <c r="DZ170" s="3">
        <f t="shared" ca="1" si="648"/>
        <v>6.1143686337975195E-4</v>
      </c>
      <c r="EA170" s="3">
        <f t="shared" ca="1" si="649"/>
        <v>-6.2021101386896345E-4</v>
      </c>
      <c r="EB170" s="3">
        <f t="shared" ca="1" si="650"/>
        <v>7.1398767988740377E-4</v>
      </c>
      <c r="EC170" s="3">
        <f t="shared" ca="1" si="651"/>
        <v>-6.9634577216031942E-4</v>
      </c>
      <c r="EE170" s="59">
        <f t="shared" si="571"/>
        <v>0.25</v>
      </c>
      <c r="EF170" s="59">
        <f t="shared" si="572"/>
        <v>1.0014000000000001</v>
      </c>
      <c r="EG170" s="59">
        <f t="shared" si="573"/>
        <v>0.29609999999999997</v>
      </c>
      <c r="EH170" s="59">
        <f t="shared" si="574"/>
        <v>0.29160000000000003</v>
      </c>
      <c r="EI170" s="59">
        <f t="shared" si="575"/>
        <v>0.25009999999999999</v>
      </c>
      <c r="EJ170" s="59">
        <f t="shared" si="576"/>
        <v>0.2571</v>
      </c>
      <c r="EL170" s="3" t="str">
        <f>RTD("tos.rtd",,EL$43,"."&amp;$B$134&amp;$AS$82&amp;"C"&amp;$A170)</f>
        <v>--</v>
      </c>
      <c r="EM170" s="3" t="str">
        <f>RTD("tos.rtd",,EM$43,"."&amp;$B$134&amp;$AS$82&amp;"P"&amp;$A170)</f>
        <v>100.14%</v>
      </c>
      <c r="EN170" s="3" t="str">
        <f>RTD("tos.rtd",,EN$2,"."&amp;$C$134&amp;$AU$82&amp;"C"&amp;$A170)</f>
        <v>29.61%</v>
      </c>
      <c r="EO170" s="3" t="str">
        <f>RTD("tos.rtd",,EO$2,"."&amp;$C$134&amp;$AU$82&amp;"P"&amp;$A170)</f>
        <v>29.16%</v>
      </c>
      <c r="EP170" s="3" t="str">
        <f>RTD("tos.rtd",,EP$2,"."&amp;$D$134&amp;$AW$82&amp;"C"&amp;$A170)</f>
        <v>25.01%</v>
      </c>
      <c r="EQ170" s="3" t="str">
        <f>RTD("tos.rtd",,EQ$2,"."&amp;$D$134&amp;$AW$82&amp;"P"&amp;$A170)</f>
        <v>25.71%</v>
      </c>
      <c r="ES170" s="63" t="str">
        <f t="shared" si="577"/>
        <v>19625,28.00</v>
      </c>
      <c r="ET170" s="64" t="str">
        <f t="shared" ca="1" si="578"/>
        <v>19625,-35.24</v>
      </c>
      <c r="EU170" s="68">
        <v>561.80999999999995</v>
      </c>
      <c r="EV170" s="68" t="s">
        <v>1375</v>
      </c>
      <c r="EW170" s="68">
        <v>483.23</v>
      </c>
      <c r="EX170" s="68" t="s">
        <v>1376</v>
      </c>
      <c r="EY170" s="68">
        <v>5631</v>
      </c>
      <c r="EZ170" s="68" t="s">
        <v>1377</v>
      </c>
      <c r="FA170" s="68">
        <v>19848.25</v>
      </c>
      <c r="FB170" s="68" t="s">
        <v>1378</v>
      </c>
      <c r="FC170" s="68" t="s">
        <v>1379</v>
      </c>
      <c r="FD170" s="68" t="s">
        <v>1380</v>
      </c>
      <c r="FE170" s="68" t="s">
        <v>1381</v>
      </c>
      <c r="FF170" s="68" t="s">
        <v>1382</v>
      </c>
    </row>
    <row r="171" spans="1:162" ht="11.1" customHeight="1" thickBot="1" x14ac:dyDescent="0.25">
      <c r="A171" s="2">
        <f t="shared" si="587"/>
        <v>19600</v>
      </c>
      <c r="B171" s="3">
        <f t="shared" si="633"/>
        <v>42</v>
      </c>
      <c r="C171" s="3">
        <f t="shared" si="634"/>
        <v>12</v>
      </c>
      <c r="D171" s="3">
        <f t="shared" si="635"/>
        <v>102</v>
      </c>
      <c r="E171" s="3">
        <f t="shared" si="636"/>
        <v>156</v>
      </c>
      <c r="F171" s="4">
        <f t="shared" si="637"/>
        <v>19699.09249475467</v>
      </c>
      <c r="G171" s="5">
        <f t="shared" si="638"/>
        <v>477.15018074268812</v>
      </c>
      <c r="AM171" s="1">
        <v>-6</v>
      </c>
      <c r="AN171" s="1">
        <v>29</v>
      </c>
      <c r="AO171" s="1">
        <v>19600</v>
      </c>
      <c r="AP171" s="1">
        <v>29</v>
      </c>
      <c r="AQ171" s="1">
        <v>-583</v>
      </c>
      <c r="AS171" s="54">
        <f>IF(RTD("tos.rtd",,AS$83,"."&amp;$B$134&amp;$AS$82&amp;"C"&amp;$A171)="N/A",0,RTD("tos.rtd",,AS$83,"."&amp;$B$134&amp;$AS$82&amp;"C"&amp;$A171))</f>
        <v>18</v>
      </c>
      <c r="AT171" s="3">
        <f>-IF(RTD("tos.rtd",,AT$83,"."&amp;$B$134&amp;$AS$82&amp;"P"&amp;$A171)="N/A",0,RTD("tos.rtd",,AT$83,"."&amp;$B$134&amp;$AS$82&amp;"P"&amp;$A171))</f>
        <v>-24</v>
      </c>
      <c r="AU171" s="54">
        <f>IF(RTD("tos.rtd",,AU$2,"."&amp;$C$134&amp;$AU$134&amp;"C"&amp;$A171)="N/A",0,RTD("tos.rtd",,AU$2,"."&amp;$C$134&amp;$AU$134&amp;"C"&amp;$A171))</f>
        <v>10</v>
      </c>
      <c r="AV171" s="3">
        <f>-IF(RTD("tos.rtd",,AV$2,"."&amp;$C$134&amp;$AU$134&amp;"P"&amp;$A171)="N/A",0,RTD("tos.rtd",,AV$2,"."&amp;$C$134&amp;$AU$134&amp;"P"&amp;$A171))</f>
        <v>-2</v>
      </c>
      <c r="AW171" s="54">
        <f>IF(RTD("tos.rtd",,AW$2,"."&amp;$D$134&amp;$AW$134&amp;"C"&amp;$A171)="N/A",0,RTD("tos.rtd",,AW$2,"."&amp;$D$134&amp;$AW$134&amp;"C"&amp;$A171))</f>
        <v>56</v>
      </c>
      <c r="AX171" s="3">
        <f>-IF(RTD("tos.rtd",,AX$2,"."&amp;$D$134&amp;$AW$134&amp;"P"&amp;$A171)="N/A",0,RTD("tos.rtd",,AX$2,"."&amp;$D$134&amp;$AW$134&amp;"P"&amp;$A171))</f>
        <v>-46</v>
      </c>
      <c r="AY171" s="76">
        <f t="shared" si="639"/>
        <v>12</v>
      </c>
      <c r="AZ171" s="8">
        <f t="shared" si="542"/>
        <v>19600</v>
      </c>
      <c r="BA171" s="54">
        <f>IF(RTD("tos.rtd",,BA$43,"."&amp;$B$134&amp;$AS$82&amp;"C"&amp;$A171)="N/A",0,RTD("tos.rtd",,BA$43,"."&amp;$B$134&amp;$AS$82&amp;"C"&amp;$A171))</f>
        <v>29</v>
      </c>
      <c r="BB171" s="3">
        <f>-IF(RTD("tos.rtd",,BB$43,"."&amp;$B$134&amp;$AS$82&amp;"P"&amp;$A171)="N/A",0,RTD("tos.rtd",,BB$43,"."&amp;$B$134&amp;$AS$82&amp;"P"&amp;$A171))</f>
        <v>-583</v>
      </c>
      <c r="BC171" s="54">
        <f>IF(RTD("tos.rtd",,BC$2,"."&amp;$C$134&amp;$AU$82&amp;"C"&amp;$A171)="N/A",0,RTD("tos.rtd",,BC$2,"."&amp;$C$134&amp;$AU$82&amp;"C"&amp;$A171))</f>
        <v>3</v>
      </c>
      <c r="BD171" s="3">
        <f>-IF(RTD("tos.rtd",,BD$2,"."&amp;$C$134&amp;$AU$82&amp;"P"&amp;$A171)="N/A",0,RTD("tos.rtd",,BD$2,"."&amp;$C$134&amp;$AU$82&amp;"P"&amp;$A171))</f>
        <v>-3</v>
      </c>
      <c r="BE171" s="54">
        <f>IF(RTD("tos.rtd",,BE$2,"."&amp;$D$134&amp;$AW$82&amp;"C"&amp;$A171)="N/A",0,RTD("tos.rtd",,BE$2,"."&amp;$D$134&amp;$AW$82&amp;"C"&amp;$A171))</f>
        <v>8</v>
      </c>
      <c r="BF171" s="3">
        <f>-IF(RTD("tos.rtd",,BF$2,"."&amp;$D$134&amp;$AW$82&amp;"P"&amp;$A171)="N/A",0,RTD("tos.rtd",,BF$2,"."&amp;$D$134&amp;$AW$82&amp;"P"&amp;$A171))</f>
        <v>-3</v>
      </c>
      <c r="BG171" s="3">
        <f ca="1">+Hoja2!Y172</f>
        <v>-79</v>
      </c>
      <c r="BH171" s="7">
        <f t="shared" ca="1" si="543"/>
        <v>-628</v>
      </c>
      <c r="BI171" s="32" t="str">
        <f t="shared" ca="1" si="601"/>
        <v/>
      </c>
      <c r="BJ171" s="3">
        <f ca="1">IF($BP$1=1,DX171,IF(RTD("tos.rtd",,BJ$43,"."&amp;$B$134&amp;$AS$82&amp;"C"&amp;$A171)="N/A",0,RTD("tos.rtd",,BJ$43,"."&amp;$B$134&amp;$AS$82&amp;"C"&amp;$A171)))</f>
        <v>1.1329796767432382E-4</v>
      </c>
      <c r="BK171" s="3">
        <f ca="1">IF($BP$1=1,DY171,-IF(RTD("tos.rtd",,BK$43,"."&amp;$B$134&amp;$AS$82&amp;"P"&amp;$A171)="N/A",0,RTD("tos.rtd",,BK$43,"."&amp;$B$134&amp;$AS$82&amp;"P"&amp;$A171)))</f>
        <v>-1.1224821790719328E-3</v>
      </c>
      <c r="BL171" s="3">
        <f ca="1">IF($BP$1=1,DZ171,IF(RTD("tos.rtd",,BL$2,"."&amp;$C$134&amp;$AU$82&amp;"C"&amp;$A171)="N/A",0,RTD("tos.rtd",,BL$2,"."&amp;$C$134&amp;$AU$82&amp;"C"&amp;$A171)))</f>
        <v>6.0138625645248574E-4</v>
      </c>
      <c r="BM171" s="3">
        <f ca="1">IF($BP$1=1,EA171,-IF(RTD("tos.rtd",,BM$2,"."&amp;$C$134&amp;$AU$82&amp;"P"&amp;$A171)="N/A",0,RTD("tos.rtd",,BM$2,"."&amp;$C$134&amp;$AU$82&amp;"P"&amp;$A171)))</f>
        <v>-6.0995547372194657E-4</v>
      </c>
      <c r="BN171" s="3">
        <f ca="1">IF($BP$1=1,EB171,IF(RTD("tos.rtd",,BN$2,"."&amp;$D$134&amp;$AW$82&amp;"C"&amp;$A171)="N/A",0,RTD("tos.rtd",,BN$2,"."&amp;$D$134&amp;$AW$82&amp;"C"&amp;$A171)))</f>
        <v>6.9959432768535519E-4</v>
      </c>
      <c r="BO171" s="3">
        <f ca="1">IF($BP$1=1,EC171,-IF(RTD("tos.rtd",,BO$2,"."&amp;$D$134&amp;$AW$82&amp;"P"&amp;$A171)="N/A",0,RTD("tos.rtd",,BO$2,"."&amp;$D$134&amp;$AW$82&amp;"P"&amp;$A171)))</f>
        <v>-6.8270937888076995E-4</v>
      </c>
      <c r="BQ171" s="3">
        <f t="shared" ca="1" si="640"/>
        <v>-781079.72622485319</v>
      </c>
      <c r="BR171" s="3" t="str">
        <f t="shared" ca="1" si="544"/>
        <v/>
      </c>
      <c r="BS171" s="3">
        <f t="shared" ca="1" si="641"/>
        <v>150378.5946018403</v>
      </c>
      <c r="BT171" s="3" t="str">
        <f t="shared" ca="1" si="545"/>
        <v/>
      </c>
      <c r="BU171" s="3">
        <f t="shared" ca="1" si="642"/>
        <v>243815.62754952977</v>
      </c>
      <c r="BV171" s="3" t="str">
        <f t="shared" ca="1" si="545"/>
        <v/>
      </c>
      <c r="BX171" s="3">
        <f t="shared" ca="1" si="579"/>
        <v>-150970.00733420067</v>
      </c>
      <c r="BY171" s="3" t="str">
        <f t="shared" ca="1" si="580"/>
        <v/>
      </c>
      <c r="BZ171" s="3">
        <f t="shared" ca="1" si="581"/>
        <v>-5.9606149771288983</v>
      </c>
      <c r="CA171" s="3" t="str">
        <f t="shared" ca="1" si="580"/>
        <v/>
      </c>
      <c r="CB171" s="3">
        <f t="shared" ca="1" si="582"/>
        <v>822.78989662056824</v>
      </c>
      <c r="CC171" s="3" t="str">
        <f t="shared" ca="1" si="580"/>
        <v>Cruce +</v>
      </c>
      <c r="CD171" s="3">
        <f>IF(RTD("tos.rtd",,CD$43,"."&amp;$B$134&amp;$AS$82&amp;"C"&amp;$A171)="N/A",0,RTD("tos.rtd",,CD$43,"."&amp;$B$134&amp;$AS$82&amp;"C"&amp;$A171))</f>
        <v>1</v>
      </c>
      <c r="CE171" s="3">
        <f>-IF(RTD("tos.rtd",,CE$43,"."&amp;$B$134&amp;$AS$82&amp;"P"&amp;$A171)="N/A",0,RTD("tos.rtd",,CE$43,"."&amp;$B$134&amp;$AS$82&amp;"P"&amp;$A171))</f>
        <v>0</v>
      </c>
      <c r="CF171" s="3">
        <f>IF(RTD("tos.rtd",,CF$2,"."&amp;$C$134&amp;$AU$82&amp;"C"&amp;$A171)="N/A",0,RTD("tos.rtd",,CF$2,"."&amp;$C$134&amp;$AU$82&amp;"C"&amp;$A171))</f>
        <v>0.65</v>
      </c>
      <c r="CG171" s="3">
        <f>-IF(RTD("tos.rtd",,CG$2,"."&amp;$C$134&amp;$AU$82&amp;"P"&amp;$A171)="N/A",0,RTD("tos.rtd",,CG$2,"."&amp;$C$134&amp;$AU$82&amp;"P"&amp;$A171))</f>
        <v>0.35</v>
      </c>
      <c r="CH171" s="3">
        <f>IF(RTD("tos.rtd",,CH$2,"."&amp;$D$134&amp;$AW$82&amp;"C"&amp;$A171)="N/A",0,RTD("tos.rtd",,CH$2,"."&amp;$D$134&amp;$AW$82&amp;"C"&amp;$A171))</f>
        <v>0.61</v>
      </c>
      <c r="CI171" s="3">
        <f>-IF(RTD("tos.rtd",,CI$2,"."&amp;$D$134&amp;$AW$82&amp;"P"&amp;$A171)="N/A",0,RTD("tos.rtd",,CI$2,"."&amp;$D$134&amp;$AW$82&amp;"P"&amp;$A171))</f>
        <v>0.39</v>
      </c>
      <c r="CK171" s="3">
        <f t="shared" si="643"/>
        <v>1800</v>
      </c>
      <c r="CL171" s="3"/>
      <c r="CM171" s="3">
        <f t="shared" si="644"/>
        <v>580</v>
      </c>
      <c r="CN171" s="3"/>
      <c r="CO171" s="3">
        <f t="shared" si="645"/>
        <v>1621.9999999999993</v>
      </c>
      <c r="CP171" s="3">
        <f t="shared" si="536"/>
        <v>4001.9999999999991</v>
      </c>
      <c r="CQ171" s="3">
        <f t="shared" si="546"/>
        <v>-554</v>
      </c>
      <c r="CR171" s="3"/>
      <c r="CS171" s="3">
        <f t="shared" si="547"/>
        <v>0</v>
      </c>
      <c r="CT171" s="3"/>
      <c r="CU171" s="3">
        <f t="shared" si="548"/>
        <v>5</v>
      </c>
      <c r="CV171" s="3"/>
      <c r="CW171" s="3">
        <f t="shared" ca="1" si="549"/>
        <v>-386885.50407348317</v>
      </c>
      <c r="CY171" s="3">
        <f t="shared" ca="1" si="550"/>
        <v>-150153.17805255725</v>
      </c>
      <c r="CZ171" s="70" t="str">
        <f t="shared" ca="1" si="583"/>
        <v/>
      </c>
      <c r="DA171" s="3">
        <f>IF(RTD("tos.rtd",,DA$43,"."&amp;$B$134&amp;$AS$82&amp;"C"&amp;$A171)="N/A",0,RTD("tos.rtd",,DA$43,"."&amp;$B$134&amp;$AS$82&amp;"C"&amp;$A171))</f>
        <v>215.35</v>
      </c>
      <c r="DB171" s="3">
        <f>IF(RTD("tos.rtd",,DB$43,"."&amp;$B$134&amp;$AS$82&amp;"P"&amp;$A171)="N/A",0,RTD("tos.rtd",,DB$43,"."&amp;$B$134&amp;$AS$82&amp;"P"&amp;$A171))</f>
        <v>0.25</v>
      </c>
      <c r="DC171" s="3">
        <f>IF(RTD("tos.rtd",,DC$43,"."&amp;$B$134&amp;$AS$82&amp;"C"&amp;$A171)="N/A",0,RTD("tos.rtd",,DC$43,"."&amp;$B$134&amp;$AS$82&amp;"C"&amp;$A171))</f>
        <v>197.9</v>
      </c>
      <c r="DD171" s="3">
        <f>IF(RTD("tos.rtd",,DD$43,"."&amp;$B$134&amp;$AS$82&amp;"P"&amp;$A171)="N/A",0,RTD("tos.rtd",,DD$43,"."&amp;$B$134&amp;$AS$82&amp;"P"&amp;$A171))</f>
        <v>0.2</v>
      </c>
      <c r="DE171" s="3">
        <f>IF(RTD("tos.rtd",,DE$43,"."&amp;$B$134&amp;$AS$82&amp;"C"&amp;$A171)="N/A",0,RTD("tos.rtd",,DE$43,"."&amp;$B$134&amp;$AS$82&amp;"C"&amp;$A171))</f>
        <v>180.1</v>
      </c>
      <c r="DF171" s="3">
        <f>IF(RTD("tos.rtd",,DF$43,"."&amp;$B$134&amp;$AS$82&amp;"P"&amp;$A171)="N/A",0,RTD("tos.rtd",,DF$43,"."&amp;$B$134&amp;$AS$82&amp;"P"&amp;$A171))</f>
        <v>0</v>
      </c>
      <c r="DG171" s="86">
        <f t="shared" si="584"/>
        <v>-179.5</v>
      </c>
      <c r="DH171" s="3">
        <f t="shared" si="551"/>
        <v>0</v>
      </c>
      <c r="DI171" s="3">
        <f t="shared" si="552"/>
        <v>0</v>
      </c>
      <c r="DJ171" s="3">
        <f t="shared" si="553"/>
        <v>0</v>
      </c>
      <c r="DK171" s="3">
        <f t="shared" si="554"/>
        <v>0</v>
      </c>
      <c r="DL171" s="3">
        <f t="shared" si="555"/>
        <v>0</v>
      </c>
      <c r="DM171" s="3">
        <f t="shared" si="556"/>
        <v>0</v>
      </c>
      <c r="DN171" s="64" t="str">
        <f t="shared" si="557"/>
        <v>UNKNOWN</v>
      </c>
      <c r="DO171" s="64" t="str">
        <f t="shared" si="558"/>
        <v>UNKNOWN</v>
      </c>
      <c r="DP171" s="3">
        <f t="shared" si="559"/>
        <v>0</v>
      </c>
      <c r="DQ171" s="3">
        <f t="shared" si="560"/>
        <v>0</v>
      </c>
      <c r="DR171" s="3">
        <f t="shared" ca="1" si="561"/>
        <v>0</v>
      </c>
      <c r="DS171" s="3">
        <f t="shared" si="562"/>
        <v>0</v>
      </c>
      <c r="DT171" s="3">
        <f t="shared" si="585"/>
        <v>0</v>
      </c>
      <c r="DU171" s="3">
        <f t="shared" si="586"/>
        <v>0</v>
      </c>
      <c r="DV171" s="3">
        <f t="shared" si="563"/>
        <v>-6</v>
      </c>
      <c r="DW171" s="3">
        <f t="shared" si="564"/>
        <v>29</v>
      </c>
      <c r="DX171" s="3">
        <f t="shared" ca="1" si="646"/>
        <v>1.1329796767432382E-4</v>
      </c>
      <c r="DY171" s="3">
        <f t="shared" ca="1" si="647"/>
        <v>-1.1224821790719328E-3</v>
      </c>
      <c r="DZ171" s="3">
        <f t="shared" ca="1" si="648"/>
        <v>6.0138625645248574E-4</v>
      </c>
      <c r="EA171" s="3">
        <f t="shared" ca="1" si="649"/>
        <v>-6.0995547372194657E-4</v>
      </c>
      <c r="EB171" s="3">
        <f t="shared" ca="1" si="650"/>
        <v>6.9959432768535519E-4</v>
      </c>
      <c r="EC171" s="3">
        <f t="shared" ca="1" si="651"/>
        <v>-6.8270937888076995E-4</v>
      </c>
      <c r="EE171" s="59">
        <f t="shared" si="571"/>
        <v>0.25</v>
      </c>
      <c r="EF171" s="59">
        <f t="shared" si="572"/>
        <v>0.49099999999999999</v>
      </c>
      <c r="EG171" s="59">
        <f t="shared" si="573"/>
        <v>0.29759999999999998</v>
      </c>
      <c r="EH171" s="59">
        <f t="shared" si="574"/>
        <v>0.29299999999999998</v>
      </c>
      <c r="EI171" s="59">
        <f t="shared" si="575"/>
        <v>0.25119999999999998</v>
      </c>
      <c r="EJ171" s="59">
        <f t="shared" si="576"/>
        <v>0.25829999999999997</v>
      </c>
      <c r="EL171" s="3" t="str">
        <f>RTD("tos.rtd",,EL$43,"."&amp;$B$134&amp;$AS$82&amp;"C"&amp;$A171)</f>
        <v>--</v>
      </c>
      <c r="EM171" s="3" t="str">
        <f>RTD("tos.rtd",,EM$43,"."&amp;$B$134&amp;$AS$82&amp;"P"&amp;$A171)</f>
        <v>49.10%</v>
      </c>
      <c r="EN171" s="3" t="str">
        <f>RTD("tos.rtd",,EN$2,"."&amp;$C$134&amp;$AU$82&amp;"C"&amp;$A171)</f>
        <v>29.76%</v>
      </c>
      <c r="EO171" s="3" t="str">
        <f>RTD("tos.rtd",,EO$2,"."&amp;$C$134&amp;$AU$82&amp;"P"&amp;$A171)</f>
        <v>29.30%</v>
      </c>
      <c r="EP171" s="3" t="str">
        <f>RTD("tos.rtd",,EP$2,"."&amp;$D$134&amp;$AW$82&amp;"C"&amp;$A171)</f>
        <v>25.12%</v>
      </c>
      <c r="EQ171" s="3" t="str">
        <f>RTD("tos.rtd",,EQ$2,"."&amp;$D$134&amp;$AW$82&amp;"P"&amp;$A171)</f>
        <v>25.83%</v>
      </c>
      <c r="ES171" s="63" t="str">
        <f t="shared" si="577"/>
        <v>19600,23.00</v>
      </c>
      <c r="ET171" s="64" t="str">
        <f t="shared" ca="1" si="578"/>
        <v>19600,-150.15</v>
      </c>
      <c r="EU171" s="68">
        <v>561.78</v>
      </c>
      <c r="EV171" s="68" t="s">
        <v>1383</v>
      </c>
      <c r="EW171" s="68">
        <v>483.25</v>
      </c>
      <c r="EX171" s="68" t="s">
        <v>1384</v>
      </c>
      <c r="EY171" s="68">
        <v>5631.5</v>
      </c>
      <c r="EZ171" s="68" t="s">
        <v>1385</v>
      </c>
      <c r="FA171" s="68">
        <v>19848.5</v>
      </c>
      <c r="FB171" s="68" t="s">
        <v>1386</v>
      </c>
      <c r="FC171" s="68" t="s">
        <v>1387</v>
      </c>
      <c r="FD171" s="68" t="s">
        <v>1388</v>
      </c>
      <c r="FE171" s="68" t="s">
        <v>1389</v>
      </c>
      <c r="FF171" s="68" t="s">
        <v>1390</v>
      </c>
    </row>
    <row r="172" spans="1:162" ht="11.1" customHeight="1" thickBot="1" x14ac:dyDescent="0.25">
      <c r="A172" s="2">
        <f t="shared" si="587"/>
        <v>19575</v>
      </c>
      <c r="B172" s="3">
        <f t="shared" si="633"/>
        <v>9</v>
      </c>
      <c r="C172" s="3">
        <f t="shared" si="634"/>
        <v>19</v>
      </c>
      <c r="D172" s="3">
        <f t="shared" si="635"/>
        <v>22</v>
      </c>
      <c r="E172" s="3">
        <f t="shared" si="636"/>
        <v>50</v>
      </c>
      <c r="F172" s="4">
        <f t="shared" si="637"/>
        <v>19673.966101266462</v>
      </c>
      <c r="G172" s="5">
        <f t="shared" si="638"/>
        <v>476.54157081827145</v>
      </c>
      <c r="AM172" s="1">
        <v>0</v>
      </c>
      <c r="AN172" s="1">
        <v>-52</v>
      </c>
      <c r="AO172" s="1">
        <v>19575</v>
      </c>
      <c r="AP172" s="1">
        <v>0</v>
      </c>
      <c r="AQ172" s="1">
        <v>-125</v>
      </c>
      <c r="AS172" s="54">
        <f>IF(RTD("tos.rtd",,AS$83,"."&amp;$B$134&amp;$AS$82&amp;"C"&amp;$A172)="N/A",0,RTD("tos.rtd",,AS$83,"."&amp;$B$134&amp;$AS$82&amp;"C"&amp;$A172))</f>
        <v>1</v>
      </c>
      <c r="AT172" s="3">
        <f>-IF(RTD("tos.rtd",,AT$83,"."&amp;$B$134&amp;$AS$82&amp;"P"&amp;$A172)="N/A",0,RTD("tos.rtd",,AT$83,"."&amp;$B$134&amp;$AS$82&amp;"P"&amp;$A172))</f>
        <v>-8</v>
      </c>
      <c r="AU172" s="54">
        <f>IF(RTD("tos.rtd",,AU$2,"."&amp;$C$134&amp;$AU$134&amp;"C"&amp;$A172)="N/A",0,RTD("tos.rtd",,AU$2,"."&amp;$C$134&amp;$AU$134&amp;"C"&amp;$A172))</f>
        <v>16</v>
      </c>
      <c r="AV172" s="3">
        <f>-IF(RTD("tos.rtd",,AV$2,"."&amp;$C$134&amp;$AU$134&amp;"P"&amp;$A172)="N/A",0,RTD("tos.rtd",,AV$2,"."&amp;$C$134&amp;$AU$134&amp;"P"&amp;$A172))</f>
        <v>-3</v>
      </c>
      <c r="AW172" s="54">
        <f>IF(RTD("tos.rtd",,AW$2,"."&amp;$D$134&amp;$AW$134&amp;"C"&amp;$A172)="N/A",0,RTD("tos.rtd",,AW$2,"."&amp;$D$134&amp;$AW$134&amp;"C"&amp;$A172))</f>
        <v>15</v>
      </c>
      <c r="AX172" s="3">
        <f>-IF(RTD("tos.rtd",,AX$2,"."&amp;$D$134&amp;$AW$134&amp;"P"&amp;$A172)="N/A",0,RTD("tos.rtd",,AX$2,"."&amp;$D$134&amp;$AW$134&amp;"P"&amp;$A172))</f>
        <v>-7</v>
      </c>
      <c r="AY172" s="76">
        <f t="shared" si="639"/>
        <v>14</v>
      </c>
      <c r="AZ172" s="8">
        <f t="shared" si="542"/>
        <v>19575</v>
      </c>
      <c r="BA172" s="54">
        <f>IF(RTD("tos.rtd",,BA$43,"."&amp;$B$134&amp;$AS$82&amp;"C"&amp;$A172)="N/A",0,RTD("tos.rtd",,BA$43,"."&amp;$B$134&amp;$AS$82&amp;"C"&amp;$A172))</f>
        <v>0</v>
      </c>
      <c r="BB172" s="3">
        <f>-IF(RTD("tos.rtd",,BB$43,"."&amp;$B$134&amp;$AS$82&amp;"P"&amp;$A172)="N/A",0,RTD("tos.rtd",,BB$43,"."&amp;$B$134&amp;$AS$82&amp;"P"&amp;$A172))</f>
        <v>-125</v>
      </c>
      <c r="BC172" s="54">
        <f>IF(RTD("tos.rtd",,BC$2,"."&amp;$C$134&amp;$AU$82&amp;"C"&amp;$A172)="N/A",0,RTD("tos.rtd",,BC$2,"."&amp;$C$134&amp;$AU$82&amp;"C"&amp;$A172))</f>
        <v>0</v>
      </c>
      <c r="BD172" s="3">
        <f>-IF(RTD("tos.rtd",,BD$2,"."&amp;$C$134&amp;$AU$82&amp;"P"&amp;$A172)="N/A",0,RTD("tos.rtd",,BD$2,"."&amp;$C$134&amp;$AU$82&amp;"P"&amp;$A172))</f>
        <v>0</v>
      </c>
      <c r="BE172" s="54">
        <f>IF(RTD("tos.rtd",,BE$2,"."&amp;$D$134&amp;$AW$82&amp;"C"&amp;$A172)="N/A",0,RTD("tos.rtd",,BE$2,"."&amp;$D$134&amp;$AW$82&amp;"C"&amp;$A172))</f>
        <v>0</v>
      </c>
      <c r="BF172" s="3">
        <f>-IF(RTD("tos.rtd",,BF$2,"."&amp;$D$134&amp;$AW$82&amp;"P"&amp;$A172)="N/A",0,RTD("tos.rtd",,BF$2,"."&amp;$D$134&amp;$AW$82&amp;"P"&amp;$A172))</f>
        <v>0</v>
      </c>
      <c r="BG172" s="3">
        <f ca="1">+Hoja2!Y173</f>
        <v>-11</v>
      </c>
      <c r="BH172" s="7">
        <f t="shared" ca="1" si="543"/>
        <v>-136</v>
      </c>
      <c r="BI172" s="32" t="str">
        <f t="shared" ca="1" si="601"/>
        <v/>
      </c>
      <c r="BJ172" s="3">
        <f ca="1">IF($BP$1=1,DX172,IF(RTD("tos.rtd",,BJ$43,"."&amp;$B$134&amp;$AS$82&amp;"C"&amp;$A172)="N/A",0,RTD("tos.rtd",,BJ$43,"."&amp;$B$134&amp;$AS$82&amp;"C"&amp;$A172)))</f>
        <v>3.4117737766033919E-5</v>
      </c>
      <c r="BK172" s="3">
        <f ca="1">IF($BP$1=1,DY172,-IF(RTD("tos.rtd",,BK$43,"."&amp;$B$134&amp;$AS$82&amp;"P"&amp;$A172)="N/A",0,RTD("tos.rtd",,BK$43,"."&amp;$B$134&amp;$AS$82&amp;"P"&amp;$A172)))</f>
        <v>-1.0320877424866038E-3</v>
      </c>
      <c r="BL172" s="3">
        <f ca="1">IF($BP$1=1,DZ172,IF(RTD("tos.rtd",,BL$2,"."&amp;$C$134&amp;$AU$82&amp;"C"&amp;$A172)="N/A",0,RTD("tos.rtd",,BL$2,"."&amp;$C$134&amp;$AU$82&amp;"C"&amp;$A172)))</f>
        <v>5.9087518817642099E-4</v>
      </c>
      <c r="BM172" s="3">
        <f ca="1">IF($BP$1=1,EA172,-IF(RTD("tos.rtd",,BM$2,"."&amp;$C$134&amp;$AU$82&amp;"P"&amp;$A172)="N/A",0,RTD("tos.rtd",,BM$2,"."&amp;$C$134&amp;$AU$82&amp;"P"&amp;$A172)))</f>
        <v>-5.9884331260186524E-4</v>
      </c>
      <c r="BN172" s="3">
        <f ca="1">IF($BP$1=1,EB172,IF(RTD("tos.rtd",,BN$2,"."&amp;$D$134&amp;$AW$82&amp;"C"&amp;$A172)="N/A",0,RTD("tos.rtd",,BN$2,"."&amp;$D$134&amp;$AW$82&amp;"C"&amp;$A172)))</f>
        <v>6.8346792228628065E-4</v>
      </c>
      <c r="BO172" s="3">
        <f ca="1">IF($BP$1=1,EC172,-IF(RTD("tos.rtd",,BO$2,"."&amp;$D$134&amp;$AW$82&amp;"P"&amp;$A172)="N/A",0,RTD("tos.rtd",,BO$2,"."&amp;$D$134&amp;$AW$82&amp;"P"&amp;$A172)))</f>
        <v>-6.683321526377167E-4</v>
      </c>
      <c r="BQ172" s="3">
        <f t="shared" ca="1" si="640"/>
        <v>-257929.31491119781</v>
      </c>
      <c r="BR172" s="3" t="str">
        <f t="shared" ca="1" si="544"/>
        <v/>
      </c>
      <c r="BS172" s="3">
        <f t="shared" ca="1" si="641"/>
        <v>240202.68265095944</v>
      </c>
      <c r="BT172" s="3" t="str">
        <f t="shared" ca="1" si="545"/>
        <v/>
      </c>
      <c r="BU172" s="3">
        <f t="shared" ca="1" si="642"/>
        <v>174837.85865927054</v>
      </c>
      <c r="BV172" s="3" t="str">
        <f t="shared" ca="1" si="545"/>
        <v/>
      </c>
      <c r="BX172" s="3">
        <f t="shared" ca="1" si="579"/>
        <v>-29912.677854783771</v>
      </c>
      <c r="BY172" s="3" t="str">
        <f t="shared" ca="1" si="580"/>
        <v/>
      </c>
      <c r="BZ172" s="3">
        <f t="shared" ca="1" si="581"/>
        <v>0</v>
      </c>
      <c r="CA172" s="3" t="str">
        <f t="shared" ca="1" si="580"/>
        <v/>
      </c>
      <c r="CB172" s="3">
        <f t="shared" ca="1" si="582"/>
        <v>0</v>
      </c>
      <c r="CC172" s="3" t="str">
        <f t="shared" ca="1" si="580"/>
        <v/>
      </c>
      <c r="CD172" s="3">
        <f>IF(RTD("tos.rtd",,CD$43,"."&amp;$B$134&amp;$AS$82&amp;"C"&amp;$A172)="N/A",0,RTD("tos.rtd",,CD$43,"."&amp;$B$134&amp;$AS$82&amp;"C"&amp;$A172))</f>
        <v>1</v>
      </c>
      <c r="CE172" s="3">
        <f>-IF(RTD("tos.rtd",,CE$43,"."&amp;$B$134&amp;$AS$82&amp;"P"&amp;$A172)="N/A",0,RTD("tos.rtd",,CE$43,"."&amp;$B$134&amp;$AS$82&amp;"P"&amp;$A172))</f>
        <v>0.11</v>
      </c>
      <c r="CF172" s="3">
        <f>IF(RTD("tos.rtd",,CF$2,"."&amp;$C$134&amp;$AU$82&amp;"C"&amp;$A172)="N/A",0,RTD("tos.rtd",,CF$2,"."&amp;$C$134&amp;$AU$82&amp;"C"&amp;$A172))</f>
        <v>0.67</v>
      </c>
      <c r="CG172" s="3">
        <f>-IF(RTD("tos.rtd",,CG$2,"."&amp;$C$134&amp;$AU$82&amp;"P"&amp;$A172)="N/A",0,RTD("tos.rtd",,CG$2,"."&amp;$C$134&amp;$AU$82&amp;"P"&amp;$A172))</f>
        <v>0.33</v>
      </c>
      <c r="CH172" s="3">
        <f>IF(RTD("tos.rtd",,CH$2,"."&amp;$D$134&amp;$AW$82&amp;"C"&amp;$A172)="N/A",0,RTD("tos.rtd",,CH$2,"."&amp;$D$134&amp;$AW$82&amp;"C"&amp;$A172))</f>
        <v>0.62</v>
      </c>
      <c r="CI172" s="3">
        <f>-IF(RTD("tos.rtd",,CI$2,"."&amp;$D$134&amp;$AW$82&amp;"P"&amp;$A172)="N/A",0,RTD("tos.rtd",,CI$2,"."&amp;$D$134&amp;$AW$82&amp;"P"&amp;$A172))</f>
        <v>0.38</v>
      </c>
      <c r="CK172" s="3">
        <f t="shared" si="643"/>
        <v>12</v>
      </c>
      <c r="CL172" s="3"/>
      <c r="CM172" s="3">
        <f t="shared" si="644"/>
        <v>973</v>
      </c>
      <c r="CN172" s="3"/>
      <c r="CO172" s="3">
        <f t="shared" si="645"/>
        <v>664.00000000000011</v>
      </c>
      <c r="CP172" s="3">
        <f t="shared" si="536"/>
        <v>1649</v>
      </c>
      <c r="CQ172" s="3">
        <f t="shared" si="546"/>
        <v>-125</v>
      </c>
      <c r="CR172" s="3"/>
      <c r="CS172" s="3">
        <f t="shared" si="547"/>
        <v>0</v>
      </c>
      <c r="CT172" s="3"/>
      <c r="CU172" s="3">
        <f t="shared" si="548"/>
        <v>0</v>
      </c>
      <c r="CV172" s="3"/>
      <c r="CW172" s="3">
        <f t="shared" ca="1" si="549"/>
        <v>157111.22639903217</v>
      </c>
      <c r="CY172" s="3">
        <f t="shared" ca="1" si="550"/>
        <v>-29912.677854783771</v>
      </c>
      <c r="CZ172" s="70" t="str">
        <f t="shared" ca="1" si="583"/>
        <v/>
      </c>
      <c r="DA172" s="3">
        <f>IF(RTD("tos.rtd",,DA$43,"."&amp;$B$134&amp;$AS$82&amp;"C"&amp;$A172)="N/A",0,RTD("tos.rtd",,DA$43,"."&amp;$B$134&amp;$AS$82&amp;"C"&amp;$A172))</f>
        <v>428.7</v>
      </c>
      <c r="DB172" s="3">
        <f>IF(RTD("tos.rtd",,DB$43,"."&amp;$B$134&amp;$AS$82&amp;"P"&amp;$A172)="N/A",0,RTD("tos.rtd",,DB$43,"."&amp;$B$134&amp;$AS$82&amp;"P"&amp;$A172))</f>
        <v>0.2</v>
      </c>
      <c r="DC172" s="3">
        <f>IF(RTD("tos.rtd",,DC$43,"."&amp;$B$134&amp;$AS$82&amp;"C"&amp;$A172)="N/A",0,RTD("tos.rtd",,DC$43,"."&amp;$B$134&amp;$AS$82&amp;"C"&amp;$A172))</f>
        <v>223.7</v>
      </c>
      <c r="DD172" s="3">
        <f>IF(RTD("tos.rtd",,DD$43,"."&amp;$B$134&amp;$AS$82&amp;"P"&amp;$A172)="N/A",0,RTD("tos.rtd",,DD$43,"."&amp;$B$134&amp;$AS$82&amp;"P"&amp;$A172))</f>
        <v>19.8</v>
      </c>
      <c r="DE172" s="3">
        <f>IF(RTD("tos.rtd",,DE$43,"."&amp;$B$134&amp;$AS$82&amp;"C"&amp;$A172)="N/A",0,RTD("tos.rtd",,DE$43,"."&amp;$B$134&amp;$AS$82&amp;"C"&amp;$A172))</f>
        <v>205.1</v>
      </c>
      <c r="DF172" s="3">
        <f>IF(RTD("tos.rtd",,DF$43,"."&amp;$B$134&amp;$AS$82&amp;"P"&amp;$A172)="N/A",0,RTD("tos.rtd",,DF$43,"."&amp;$B$134&amp;$AS$82&amp;"P"&amp;$A172))</f>
        <v>0</v>
      </c>
      <c r="DG172" s="86">
        <f t="shared" si="584"/>
        <v>-204.5</v>
      </c>
      <c r="DH172" s="3">
        <f t="shared" si="551"/>
        <v>0</v>
      </c>
      <c r="DI172" s="3">
        <f t="shared" si="552"/>
        <v>0</v>
      </c>
      <c r="DJ172" s="3">
        <f t="shared" si="553"/>
        <v>0</v>
      </c>
      <c r="DK172" s="3">
        <f t="shared" si="554"/>
        <v>0</v>
      </c>
      <c r="DL172" s="3">
        <f t="shared" si="555"/>
        <v>0</v>
      </c>
      <c r="DM172" s="3">
        <f t="shared" si="556"/>
        <v>0</v>
      </c>
      <c r="DN172" s="64" t="str">
        <f t="shared" si="557"/>
        <v>UNKNOWN</v>
      </c>
      <c r="DO172" s="64" t="str">
        <f t="shared" si="558"/>
        <v>UNKNOWN</v>
      </c>
      <c r="DP172" s="3">
        <f t="shared" si="559"/>
        <v>0</v>
      </c>
      <c r="DQ172" s="3">
        <f t="shared" si="560"/>
        <v>0</v>
      </c>
      <c r="DR172" s="3">
        <f t="shared" ca="1" si="561"/>
        <v>0</v>
      </c>
      <c r="DS172" s="3">
        <f t="shared" si="562"/>
        <v>0</v>
      </c>
      <c r="DT172" s="3">
        <f t="shared" si="585"/>
        <v>0</v>
      </c>
      <c r="DU172" s="3">
        <f t="shared" si="586"/>
        <v>0</v>
      </c>
      <c r="DV172" s="3">
        <f t="shared" si="563"/>
        <v>0</v>
      </c>
      <c r="DW172" s="3">
        <f t="shared" si="564"/>
        <v>-52</v>
      </c>
      <c r="DX172" s="3">
        <f t="shared" ca="1" si="646"/>
        <v>3.4117737766033919E-5</v>
      </c>
      <c r="DY172" s="3">
        <f t="shared" ca="1" si="647"/>
        <v>-1.0320877424866038E-3</v>
      </c>
      <c r="DZ172" s="3">
        <f t="shared" ca="1" si="648"/>
        <v>5.9087518817642099E-4</v>
      </c>
      <c r="EA172" s="3">
        <f t="shared" ca="1" si="649"/>
        <v>-5.9884331260186524E-4</v>
      </c>
      <c r="EB172" s="3">
        <f t="shared" ca="1" si="650"/>
        <v>6.8346792228628065E-4</v>
      </c>
      <c r="EC172" s="3">
        <f t="shared" ca="1" si="651"/>
        <v>-6.683321526377167E-4</v>
      </c>
      <c r="EE172" s="59">
        <f t="shared" si="571"/>
        <v>0.25</v>
      </c>
      <c r="EF172" s="59">
        <f t="shared" si="572"/>
        <v>1.2055</v>
      </c>
      <c r="EG172" s="59">
        <f t="shared" si="573"/>
        <v>0.29899999999999999</v>
      </c>
      <c r="EH172" s="59">
        <f t="shared" si="574"/>
        <v>0.29449999999999998</v>
      </c>
      <c r="EI172" s="59">
        <f t="shared" si="575"/>
        <v>0.25259999999999999</v>
      </c>
      <c r="EJ172" s="59">
        <f t="shared" si="576"/>
        <v>0.25940000000000002</v>
      </c>
      <c r="EL172" s="3" t="str">
        <f>RTD("tos.rtd",,EL$43,"."&amp;$B$134&amp;$AS$82&amp;"C"&amp;$A172)</f>
        <v>--</v>
      </c>
      <c r="EM172" s="3" t="str">
        <f>RTD("tos.rtd",,EM$43,"."&amp;$B$134&amp;$AS$82&amp;"P"&amp;$A172)</f>
        <v>120.55%</v>
      </c>
      <c r="EN172" s="3" t="str">
        <f>RTD("tos.rtd",,EN$2,"."&amp;$C$134&amp;$AU$82&amp;"C"&amp;$A172)</f>
        <v>29.90%</v>
      </c>
      <c r="EO172" s="3" t="str">
        <f>RTD("tos.rtd",,EO$2,"."&amp;$C$134&amp;$AU$82&amp;"P"&amp;$A172)</f>
        <v>29.45%</v>
      </c>
      <c r="EP172" s="3" t="str">
        <f>RTD("tos.rtd",,EP$2,"."&amp;$D$134&amp;$AW$82&amp;"C"&amp;$A172)</f>
        <v>25.26%</v>
      </c>
      <c r="EQ172" s="3" t="str">
        <f>RTD("tos.rtd",,EQ$2,"."&amp;$D$134&amp;$AW$82&amp;"P"&amp;$A172)</f>
        <v>25.94%</v>
      </c>
      <c r="ES172" s="63" t="str">
        <f t="shared" si="577"/>
        <v>19575,-52.00</v>
      </c>
      <c r="ET172" s="64" t="str">
        <f t="shared" ca="1" si="578"/>
        <v>19575,-29.91</v>
      </c>
      <c r="EU172" s="68">
        <v>561.80999999999995</v>
      </c>
      <c r="EV172" s="68" t="s">
        <v>1391</v>
      </c>
      <c r="EW172" s="68">
        <v>483.25</v>
      </c>
      <c r="EX172" s="68" t="s">
        <v>1392</v>
      </c>
      <c r="EY172" s="68">
        <v>5631.5</v>
      </c>
      <c r="EZ172" s="68" t="s">
        <v>1393</v>
      </c>
      <c r="FA172" s="68">
        <v>19848.5</v>
      </c>
      <c r="FB172" s="68" t="s">
        <v>1394</v>
      </c>
      <c r="FC172" s="68" t="s">
        <v>1395</v>
      </c>
      <c r="FD172" s="68" t="s">
        <v>1396</v>
      </c>
      <c r="FE172" s="68" t="s">
        <v>1397</v>
      </c>
      <c r="FF172" s="68" t="s">
        <v>1398</v>
      </c>
    </row>
    <row r="173" spans="1:162" ht="11.1" customHeight="1" thickBot="1" x14ac:dyDescent="0.25">
      <c r="A173" s="2">
        <f t="shared" si="587"/>
        <v>19550</v>
      </c>
      <c r="B173" s="3">
        <f t="shared" si="633"/>
        <v>6</v>
      </c>
      <c r="C173" s="3">
        <f t="shared" si="634"/>
        <v>8</v>
      </c>
      <c r="D173" s="3">
        <f t="shared" si="635"/>
        <v>72</v>
      </c>
      <c r="E173" s="3">
        <f t="shared" si="636"/>
        <v>86</v>
      </c>
      <c r="F173" s="4">
        <f t="shared" si="637"/>
        <v>19648.839707778254</v>
      </c>
      <c r="G173" s="5">
        <f t="shared" si="638"/>
        <v>475.93296089385473</v>
      </c>
      <c r="AM173" s="1">
        <v>5</v>
      </c>
      <c r="AN173" s="1">
        <v>62</v>
      </c>
      <c r="AO173" s="1">
        <v>19550</v>
      </c>
      <c r="AP173" s="1">
        <v>9</v>
      </c>
      <c r="AQ173" s="1">
        <v>-413</v>
      </c>
      <c r="AS173" s="54">
        <f>IF(RTD("tos.rtd",,AS$83,"."&amp;$B$134&amp;$AS$82&amp;"C"&amp;$A173)="N/A",0,RTD("tos.rtd",,AS$83,"."&amp;$B$134&amp;$AS$82&amp;"C"&amp;$A173))</f>
        <v>0</v>
      </c>
      <c r="AT173" s="3">
        <f>-IF(RTD("tos.rtd",,AT$83,"."&amp;$B$134&amp;$AS$82&amp;"P"&amp;$A173)="N/A",0,RTD("tos.rtd",,AT$83,"."&amp;$B$134&amp;$AS$82&amp;"P"&amp;$A173))</f>
        <v>-6</v>
      </c>
      <c r="AU173" s="54">
        <f>IF(RTD("tos.rtd",,AU$2,"."&amp;$C$134&amp;$AU$134&amp;"C"&amp;$A173)="N/A",0,RTD("tos.rtd",,AU$2,"."&amp;$C$134&amp;$AU$134&amp;"C"&amp;$A173))</f>
        <v>5</v>
      </c>
      <c r="AV173" s="3">
        <f>-IF(RTD("tos.rtd",,AV$2,"."&amp;$C$134&amp;$AU$134&amp;"P"&amp;$A173)="N/A",0,RTD("tos.rtd",,AV$2,"."&amp;$C$134&amp;$AU$134&amp;"P"&amp;$A173))</f>
        <v>-3</v>
      </c>
      <c r="AW173" s="54">
        <f>IF(RTD("tos.rtd",,AW$2,"."&amp;$D$134&amp;$AW$134&amp;"C"&amp;$A173)="N/A",0,RTD("tos.rtd",,AW$2,"."&amp;$D$134&amp;$AW$134&amp;"C"&amp;$A173))</f>
        <v>30</v>
      </c>
      <c r="AX173" s="3">
        <f>-IF(RTD("tos.rtd",,AX$2,"."&amp;$D$134&amp;$AW$134&amp;"P"&amp;$A173)="N/A",0,RTD("tos.rtd",,AX$2,"."&amp;$D$134&amp;$AW$134&amp;"P"&amp;$A173))</f>
        <v>-42</v>
      </c>
      <c r="AY173" s="76">
        <f t="shared" si="639"/>
        <v>-16</v>
      </c>
      <c r="AZ173" s="8">
        <f t="shared" si="542"/>
        <v>19550</v>
      </c>
      <c r="BA173" s="54">
        <f>IF(RTD("tos.rtd",,BA$43,"."&amp;$B$134&amp;$AS$82&amp;"C"&amp;$A173)="N/A",0,RTD("tos.rtd",,BA$43,"."&amp;$B$134&amp;$AS$82&amp;"C"&amp;$A173))</f>
        <v>9</v>
      </c>
      <c r="BB173" s="3">
        <f>-IF(RTD("tos.rtd",,BB$43,"."&amp;$B$134&amp;$AS$82&amp;"P"&amp;$A173)="N/A",0,RTD("tos.rtd",,BB$43,"."&amp;$B$134&amp;$AS$82&amp;"P"&amp;$A173))</f>
        <v>-413</v>
      </c>
      <c r="BC173" s="54">
        <f>IF(RTD("tos.rtd",,BC$2,"."&amp;$C$134&amp;$AU$82&amp;"C"&amp;$A173)="N/A",0,RTD("tos.rtd",,BC$2,"."&amp;$C$134&amp;$AU$82&amp;"C"&amp;$A173))</f>
        <v>0</v>
      </c>
      <c r="BD173" s="3">
        <f>-IF(RTD("tos.rtd",,BD$2,"."&amp;$C$134&amp;$AU$82&amp;"P"&amp;$A173)="N/A",0,RTD("tos.rtd",,BD$2,"."&amp;$C$134&amp;$AU$82&amp;"P"&amp;$A173))</f>
        <v>-3</v>
      </c>
      <c r="BE173" s="54">
        <f>IF(RTD("tos.rtd",,BE$2,"."&amp;$D$134&amp;$AW$82&amp;"C"&amp;$A173)="N/A",0,RTD("tos.rtd",,BE$2,"."&amp;$D$134&amp;$AW$82&amp;"C"&amp;$A173))</f>
        <v>0</v>
      </c>
      <c r="BF173" s="3">
        <f>-IF(RTD("tos.rtd",,BF$2,"."&amp;$D$134&amp;$AW$82&amp;"P"&amp;$A173)="N/A",0,RTD("tos.rtd",,BF$2,"."&amp;$D$134&amp;$AW$82&amp;"P"&amp;$A173))</f>
        <v>-1</v>
      </c>
      <c r="BG173" s="3">
        <f ca="1">+Hoja2!Y174</f>
        <v>-62</v>
      </c>
      <c r="BH173" s="7">
        <f t="shared" ca="1" si="543"/>
        <v>-470</v>
      </c>
      <c r="BI173" s="32" t="str">
        <f t="shared" ca="1" si="601"/>
        <v/>
      </c>
      <c r="BJ173" s="3">
        <f ca="1">IF($BP$1=1,DX173,IF(RTD("tos.rtd",,BJ$43,"."&amp;$B$134&amp;$AS$82&amp;"C"&amp;$A173)="N/A",0,RTD("tos.rtd",,BJ$43,"."&amp;$B$134&amp;$AS$82&amp;"C"&amp;$A173)))</f>
        <v>8.7664924299062442E-6</v>
      </c>
      <c r="BK173" s="3">
        <f ca="1">IF($BP$1=1,DY173,-IF(RTD("tos.rtd",,BK$43,"."&amp;$B$134&amp;$AS$82&amp;"P"&amp;$A173)="N/A",0,RTD("tos.rtd",,BK$43,"."&amp;$B$134&amp;$AS$82&amp;"P"&amp;$A173)))</f>
        <v>-9.3040599597662011E-4</v>
      </c>
      <c r="BL173" s="3">
        <f ca="1">IF($BP$1=1,DZ173,IF(RTD("tos.rtd",,BL$2,"."&amp;$C$134&amp;$AU$82&amp;"C"&amp;$A173)="N/A",0,RTD("tos.rtd",,BL$2,"."&amp;$C$134&amp;$AU$82&amp;"C"&amp;$A173)))</f>
        <v>5.79274841324403E-4</v>
      </c>
      <c r="BM173" s="3">
        <f ca="1">IF($BP$1=1,EA173,-IF(RTD("tos.rtd",,BM$2,"."&amp;$C$134&amp;$AU$82&amp;"P"&amp;$A173)="N/A",0,RTD("tos.rtd",,BM$2,"."&amp;$C$134&amp;$AU$82&amp;"P"&amp;$A173)))</f>
        <v>-5.8730671338847991E-4</v>
      </c>
      <c r="BN173" s="3">
        <f ca="1">IF($BP$1=1,EB173,IF(RTD("tos.rtd",,BN$2,"."&amp;$D$134&amp;$AW$82&amp;"C"&amp;$A173)="N/A",0,RTD("tos.rtd",,BN$2,"."&amp;$D$134&amp;$AW$82&amp;"C"&amp;$A173)))</f>
        <v>6.67554827412619E-4</v>
      </c>
      <c r="BO173" s="3">
        <f ca="1">IF($BP$1=1,EC173,-IF(RTD("tos.rtd",,BO$2,"."&amp;$D$134&amp;$AW$82&amp;"P"&amp;$A173)="N/A",0,RTD("tos.rtd",,BO$2,"."&amp;$D$134&amp;$AW$82&amp;"P"&amp;$A173)))</f>
        <v>-6.5266203437887109E-4</v>
      </c>
      <c r="BQ173" s="3">
        <f t="shared" ca="1" si="640"/>
        <v>-175112.08780527831</v>
      </c>
      <c r="BR173" s="3" t="str">
        <f t="shared" ca="1" si="544"/>
        <v/>
      </c>
      <c r="BS173" s="3">
        <f t="shared" ca="1" si="641"/>
        <v>35586.009576366843</v>
      </c>
      <c r="BT173" s="3" t="str">
        <f t="shared" ca="1" si="545"/>
        <v/>
      </c>
      <c r="BU173" s="3">
        <f t="shared" ca="1" si="642"/>
        <v>-231660.67659468052</v>
      </c>
      <c r="BV173" s="3" t="str">
        <f t="shared" ca="1" si="545"/>
        <v>Cruce -</v>
      </c>
      <c r="BX173" s="3">
        <f t="shared" ca="1" si="579"/>
        <v>-89076.271709021428</v>
      </c>
      <c r="BY173" s="3" t="str">
        <f t="shared" ca="1" si="580"/>
        <v/>
      </c>
      <c r="BZ173" s="3">
        <f t="shared" ca="1" si="581"/>
        <v>-408.52146490293848</v>
      </c>
      <c r="CA173" s="3" t="str">
        <f t="shared" ca="1" si="580"/>
        <v/>
      </c>
      <c r="CB173" s="3">
        <f t="shared" ca="1" si="582"/>
        <v>-151.32720507182177</v>
      </c>
      <c r="CC173" s="3" t="str">
        <f t="shared" ca="1" si="580"/>
        <v/>
      </c>
      <c r="CD173" s="3">
        <f>IF(RTD("tos.rtd",,CD$43,"."&amp;$B$134&amp;$AS$82&amp;"C"&amp;$A173)="N/A",0,RTD("tos.rtd",,CD$43,"."&amp;$B$134&amp;$AS$82&amp;"C"&amp;$A173))</f>
        <v>1</v>
      </c>
      <c r="CE173" s="3">
        <f>-IF(RTD("tos.rtd",,CE$43,"."&amp;$B$134&amp;$AS$82&amp;"P"&amp;$A173)="N/A",0,RTD("tos.rtd",,CE$43,"."&amp;$B$134&amp;$AS$82&amp;"P"&amp;$A173))</f>
        <v>0.01</v>
      </c>
      <c r="CF173" s="3">
        <f>IF(RTD("tos.rtd",,CF$2,"."&amp;$C$134&amp;$AU$82&amp;"C"&amp;$A173)="N/A",0,RTD("tos.rtd",,CF$2,"."&amp;$C$134&amp;$AU$82&amp;"C"&amp;$A173))</f>
        <v>0.68</v>
      </c>
      <c r="CG173" s="3">
        <f>-IF(RTD("tos.rtd",,CG$2,"."&amp;$C$134&amp;$AU$82&amp;"P"&amp;$A173)="N/A",0,RTD("tos.rtd",,CG$2,"."&amp;$C$134&amp;$AU$82&amp;"P"&amp;$A173))</f>
        <v>0.31</v>
      </c>
      <c r="CH173" s="3">
        <f>IF(RTD("tos.rtd",,CH$2,"."&amp;$D$134&amp;$AW$82&amp;"C"&amp;$A173)="N/A",0,RTD("tos.rtd",,CH$2,"."&amp;$D$134&amp;$AW$82&amp;"C"&amp;$A173))</f>
        <v>0.64</v>
      </c>
      <c r="CI173" s="3">
        <f>-IF(RTD("tos.rtd",,CI$2,"."&amp;$D$134&amp;$AW$82&amp;"P"&amp;$A173)="N/A",0,RTD("tos.rtd",,CI$2,"."&amp;$D$134&amp;$AW$82&amp;"P"&amp;$A173))</f>
        <v>0.37</v>
      </c>
      <c r="CK173" s="3">
        <f t="shared" si="643"/>
        <v>-6</v>
      </c>
      <c r="CL173" s="3"/>
      <c r="CM173" s="3">
        <f t="shared" si="644"/>
        <v>247.00000000000006</v>
      </c>
      <c r="CN173" s="3"/>
      <c r="CO173" s="3">
        <f t="shared" si="645"/>
        <v>366</v>
      </c>
      <c r="CP173" s="3">
        <f t="shared" si="536"/>
        <v>607</v>
      </c>
      <c r="CQ173" s="3">
        <f t="shared" si="546"/>
        <v>-404</v>
      </c>
      <c r="CR173" s="3"/>
      <c r="CS173" s="3">
        <f t="shared" si="547"/>
        <v>-3</v>
      </c>
      <c r="CT173" s="3"/>
      <c r="CU173" s="3">
        <f t="shared" si="548"/>
        <v>-1</v>
      </c>
      <c r="CV173" s="3"/>
      <c r="CW173" s="3">
        <f t="shared" ca="1" si="549"/>
        <v>-371186.75482359203</v>
      </c>
      <c r="CY173" s="3">
        <f t="shared" ca="1" si="550"/>
        <v>-89636.120378996187</v>
      </c>
      <c r="CZ173" s="70" t="str">
        <f t="shared" ca="1" si="583"/>
        <v/>
      </c>
      <c r="DA173" s="3">
        <f>IF(RTD("tos.rtd",,DA$43,"."&amp;$B$134&amp;$AS$82&amp;"C"&amp;$A173)="N/A",0,RTD("tos.rtd",,DA$43,"."&amp;$B$134&amp;$AS$82&amp;"C"&amp;$A173))</f>
        <v>289.8</v>
      </c>
      <c r="DB173" s="3">
        <f>IF(RTD("tos.rtd",,DB$43,"."&amp;$B$134&amp;$AS$82&amp;"P"&amp;$A173)="N/A",0,RTD("tos.rtd",,DB$43,"."&amp;$B$134&amp;$AS$82&amp;"P"&amp;$A173))</f>
        <v>0.2</v>
      </c>
      <c r="DC173" s="3">
        <f>IF(RTD("tos.rtd",,DC$43,"."&amp;$B$134&amp;$AS$82&amp;"C"&amp;$A173)="N/A",0,RTD("tos.rtd",,DC$43,"."&amp;$B$134&amp;$AS$82&amp;"C"&amp;$A173))</f>
        <v>263.5</v>
      </c>
      <c r="DD173" s="3">
        <f>IF(RTD("tos.rtd",,DD$43,"."&amp;$B$134&amp;$AS$82&amp;"P"&amp;$A173)="N/A",0,RTD("tos.rtd",,DD$43,"."&amp;$B$134&amp;$AS$82&amp;"P"&amp;$A173))</f>
        <v>0.5</v>
      </c>
      <c r="DE173" s="3">
        <f>IF(RTD("tos.rtd",,DE$43,"."&amp;$B$134&amp;$AS$82&amp;"C"&amp;$A173)="N/A",0,RTD("tos.rtd",,DE$43,"."&amp;$B$134&amp;$AS$82&amp;"C"&amp;$A173))</f>
        <v>215.1</v>
      </c>
      <c r="DF173" s="3">
        <f>IF(RTD("tos.rtd",,DF$43,"."&amp;$B$134&amp;$AS$82&amp;"P"&amp;$A173)="N/A",0,RTD("tos.rtd",,DF$43,"."&amp;$B$134&amp;$AS$82&amp;"P"&amp;$A173))</f>
        <v>0</v>
      </c>
      <c r="DG173" s="86">
        <f t="shared" si="584"/>
        <v>-229.5</v>
      </c>
      <c r="DH173" s="3">
        <f t="shared" si="551"/>
        <v>0</v>
      </c>
      <c r="DI173" s="3">
        <f t="shared" si="552"/>
        <v>0</v>
      </c>
      <c r="DJ173" s="3">
        <f t="shared" si="553"/>
        <v>0</v>
      </c>
      <c r="DK173" s="3">
        <f t="shared" si="554"/>
        <v>0</v>
      </c>
      <c r="DL173" s="3">
        <f t="shared" si="555"/>
        <v>0</v>
      </c>
      <c r="DM173" s="3">
        <f t="shared" si="556"/>
        <v>0</v>
      </c>
      <c r="DN173" s="64" t="str">
        <f t="shared" si="557"/>
        <v>UNKNOWN</v>
      </c>
      <c r="DO173" s="64" t="str">
        <f t="shared" si="558"/>
        <v>UNKNOWN</v>
      </c>
      <c r="DP173" s="3">
        <f t="shared" si="559"/>
        <v>0</v>
      </c>
      <c r="DQ173" s="3">
        <f t="shared" si="560"/>
        <v>0</v>
      </c>
      <c r="DR173" s="3">
        <f t="shared" ca="1" si="561"/>
        <v>0</v>
      </c>
      <c r="DS173" s="3">
        <f t="shared" si="562"/>
        <v>0</v>
      </c>
      <c r="DT173" s="3">
        <f t="shared" si="585"/>
        <v>0</v>
      </c>
      <c r="DU173" s="3">
        <f t="shared" si="586"/>
        <v>0</v>
      </c>
      <c r="DV173" s="3">
        <f t="shared" si="563"/>
        <v>5</v>
      </c>
      <c r="DW173" s="3">
        <f t="shared" si="564"/>
        <v>62</v>
      </c>
      <c r="DX173" s="3">
        <f t="shared" ca="1" si="646"/>
        <v>8.7664924299062442E-6</v>
      </c>
      <c r="DY173" s="3">
        <f t="shared" ca="1" si="647"/>
        <v>-9.3040599597662011E-4</v>
      </c>
      <c r="DZ173" s="3">
        <f t="shared" ca="1" si="648"/>
        <v>5.79274841324403E-4</v>
      </c>
      <c r="EA173" s="3">
        <f t="shared" ca="1" si="649"/>
        <v>-5.8730671338847991E-4</v>
      </c>
      <c r="EB173" s="3">
        <f t="shared" ca="1" si="650"/>
        <v>6.67554827412619E-4</v>
      </c>
      <c r="EC173" s="3">
        <f t="shared" ca="1" si="651"/>
        <v>-6.5266203437887109E-4</v>
      </c>
      <c r="EE173" s="59">
        <f t="shared" si="571"/>
        <v>0.25</v>
      </c>
      <c r="EF173" s="59">
        <f t="shared" si="572"/>
        <v>0.66969999999999996</v>
      </c>
      <c r="EG173" s="59">
        <f t="shared" si="573"/>
        <v>0.30070000000000002</v>
      </c>
      <c r="EH173" s="59">
        <f t="shared" si="574"/>
        <v>0.2959</v>
      </c>
      <c r="EI173" s="59">
        <f t="shared" si="575"/>
        <v>0.2535</v>
      </c>
      <c r="EJ173" s="59">
        <f t="shared" si="576"/>
        <v>0.26069999999999999</v>
      </c>
      <c r="EL173" s="3" t="str">
        <f>RTD("tos.rtd",,EL$43,"."&amp;$B$134&amp;$AS$82&amp;"C"&amp;$A173)</f>
        <v>--</v>
      </c>
      <c r="EM173" s="3" t="str">
        <f>RTD("tos.rtd",,EM$43,"."&amp;$B$134&amp;$AS$82&amp;"P"&amp;$A173)</f>
        <v>66.97%</v>
      </c>
      <c r="EN173" s="3" t="str">
        <f>RTD("tos.rtd",,EN$2,"."&amp;$C$134&amp;$AU$82&amp;"C"&amp;$A173)</f>
        <v>30.07%</v>
      </c>
      <c r="EO173" s="3" t="str">
        <f>RTD("tos.rtd",,EO$2,"."&amp;$C$134&amp;$AU$82&amp;"P"&amp;$A173)</f>
        <v>29.59%</v>
      </c>
      <c r="EP173" s="3" t="str">
        <f>RTD("tos.rtd",,EP$2,"."&amp;$D$134&amp;$AW$82&amp;"C"&amp;$A173)</f>
        <v>25.35%</v>
      </c>
      <c r="EQ173" s="3" t="str">
        <f>RTD("tos.rtd",,EQ$2,"."&amp;$D$134&amp;$AW$82&amp;"P"&amp;$A173)</f>
        <v>26.07%</v>
      </c>
      <c r="ES173" s="63" t="str">
        <f t="shared" si="577"/>
        <v>19550,67.00</v>
      </c>
      <c r="ET173" s="64" t="str">
        <f t="shared" ca="1" si="578"/>
        <v>19550,-89.64</v>
      </c>
      <c r="EU173" s="68">
        <v>561.87</v>
      </c>
      <c r="EV173" s="68" t="s">
        <v>1399</v>
      </c>
      <c r="EW173" s="68">
        <v>483.32</v>
      </c>
      <c r="EX173" s="68" t="s">
        <v>1400</v>
      </c>
      <c r="EY173" s="68">
        <v>5632.25</v>
      </c>
      <c r="EZ173" s="68" t="s">
        <v>1401</v>
      </c>
      <c r="FA173" s="68">
        <v>19851.5</v>
      </c>
      <c r="FB173" s="68" t="s">
        <v>1402</v>
      </c>
      <c r="FC173" s="68" t="s">
        <v>1403</v>
      </c>
      <c r="FD173" s="68" t="s">
        <v>1404</v>
      </c>
      <c r="FE173" s="68" t="s">
        <v>1405</v>
      </c>
      <c r="FF173" s="68" t="s">
        <v>1406</v>
      </c>
    </row>
    <row r="174" spans="1:162" ht="11.1" customHeight="1" thickBot="1" x14ac:dyDescent="0.25">
      <c r="A174" s="2">
        <f t="shared" si="587"/>
        <v>19525</v>
      </c>
      <c r="B174" s="3">
        <f t="shared" si="633"/>
        <v>2</v>
      </c>
      <c r="C174" s="3">
        <f t="shared" si="634"/>
        <v>7</v>
      </c>
      <c r="D174" s="3">
        <f t="shared" si="635"/>
        <v>24</v>
      </c>
      <c r="E174" s="3">
        <f t="shared" si="636"/>
        <v>33</v>
      </c>
      <c r="F174" s="4">
        <f t="shared" si="637"/>
        <v>19623.713314290049</v>
      </c>
      <c r="G174" s="5">
        <f t="shared" si="638"/>
        <v>475.32435096943806</v>
      </c>
      <c r="AM174" s="1">
        <v>0</v>
      </c>
      <c r="AN174" s="1">
        <v>-12</v>
      </c>
      <c r="AO174" s="1">
        <v>19525</v>
      </c>
      <c r="AP174" s="1">
        <v>0</v>
      </c>
      <c r="AQ174" s="1">
        <v>-84</v>
      </c>
      <c r="AS174" s="54">
        <f>IF(RTD("tos.rtd",,AS$83,"."&amp;$B$134&amp;$AS$82&amp;"C"&amp;$A174)="N/A",0,RTD("tos.rtd",,AS$83,"."&amp;$B$134&amp;$AS$82&amp;"C"&amp;$A174))</f>
        <v>1</v>
      </c>
      <c r="AT174" s="3">
        <f>-IF(RTD("tos.rtd",,AT$83,"."&amp;$B$134&amp;$AS$82&amp;"P"&amp;$A174)="N/A",0,RTD("tos.rtd",,AT$83,"."&amp;$B$134&amp;$AS$82&amp;"P"&amp;$A174))</f>
        <v>-1</v>
      </c>
      <c r="AU174" s="54">
        <f>IF(RTD("tos.rtd",,AU$2,"."&amp;$C$134&amp;$AU$134&amp;"C"&amp;$A174)="N/A",0,RTD("tos.rtd",,AU$2,"."&amp;$C$134&amp;$AU$134&amp;"C"&amp;$A174))</f>
        <v>4</v>
      </c>
      <c r="AV174" s="3">
        <f>-IF(RTD("tos.rtd",,AV$2,"."&amp;$C$134&amp;$AU$134&amp;"P"&amp;$A174)="N/A",0,RTD("tos.rtd",,AV$2,"."&amp;$C$134&amp;$AU$134&amp;"P"&amp;$A174))</f>
        <v>-3</v>
      </c>
      <c r="AW174" s="54">
        <f>IF(RTD("tos.rtd",,AW$2,"."&amp;$D$134&amp;$AW$134&amp;"C"&amp;$A174)="N/A",0,RTD("tos.rtd",,AW$2,"."&amp;$D$134&amp;$AW$134&amp;"C"&amp;$A174))</f>
        <v>22</v>
      </c>
      <c r="AX174" s="3">
        <f>-IF(RTD("tos.rtd",,AX$2,"."&amp;$D$134&amp;$AW$134&amp;"P"&amp;$A174)="N/A",0,RTD("tos.rtd",,AX$2,"."&amp;$D$134&amp;$AW$134&amp;"P"&amp;$A174))</f>
        <v>-2</v>
      </c>
      <c r="AY174" s="76">
        <f t="shared" si="639"/>
        <v>21</v>
      </c>
      <c r="AZ174" s="8">
        <f t="shared" si="542"/>
        <v>19525</v>
      </c>
      <c r="BA174" s="54">
        <f>IF(RTD("tos.rtd",,BA$43,"."&amp;$B$134&amp;$AS$82&amp;"C"&amp;$A174)="N/A",0,RTD("tos.rtd",,BA$43,"."&amp;$B$134&amp;$AS$82&amp;"C"&amp;$A174))</f>
        <v>0</v>
      </c>
      <c r="BB174" s="3">
        <f>-IF(RTD("tos.rtd",,BB$43,"."&amp;$B$134&amp;$AS$82&amp;"P"&amp;$A174)="N/A",0,RTD("tos.rtd",,BB$43,"."&amp;$B$134&amp;$AS$82&amp;"P"&amp;$A174))</f>
        <v>-84</v>
      </c>
      <c r="BC174" s="54">
        <f>IF(RTD("tos.rtd",,BC$2,"."&amp;$C$134&amp;$AU$82&amp;"C"&amp;$A174)="N/A",0,RTD("tos.rtd",,BC$2,"."&amp;$C$134&amp;$AU$82&amp;"C"&amp;$A174))</f>
        <v>0</v>
      </c>
      <c r="BD174" s="3">
        <f>-IF(RTD("tos.rtd",,BD$2,"."&amp;$C$134&amp;$AU$82&amp;"P"&amp;$A174)="N/A",0,RTD("tos.rtd",,BD$2,"."&amp;$C$134&amp;$AU$82&amp;"P"&amp;$A174))</f>
        <v>-1</v>
      </c>
      <c r="BE174" s="54">
        <f>IF(RTD("tos.rtd",,BE$2,"."&amp;$D$134&amp;$AW$82&amp;"C"&amp;$A174)="N/A",0,RTD("tos.rtd",,BE$2,"."&amp;$D$134&amp;$AW$82&amp;"C"&amp;$A174))</f>
        <v>0</v>
      </c>
      <c r="BF174" s="3">
        <f>-IF(RTD("tos.rtd",,BF$2,"."&amp;$D$134&amp;$AW$82&amp;"P"&amp;$A174)="N/A",0,RTD("tos.rtd",,BF$2,"."&amp;$D$134&amp;$AW$82&amp;"P"&amp;$A174))</f>
        <v>-3</v>
      </c>
      <c r="BG174" s="3">
        <f ca="1">+Hoja2!Y175</f>
        <v>-21</v>
      </c>
      <c r="BH174" s="7">
        <f t="shared" ca="1" si="543"/>
        <v>-109</v>
      </c>
      <c r="BI174" s="32" t="str">
        <f t="shared" ca="1" si="601"/>
        <v/>
      </c>
      <c r="BJ174" s="3">
        <f ca="1">IF($BP$1=1,DX174,IF(RTD("tos.rtd",,BJ$43,"."&amp;$B$134&amp;$AS$82&amp;"C"&amp;$A174)="N/A",0,RTD("tos.rtd",,BJ$43,"."&amp;$B$134&amp;$AS$82&amp;"C"&amp;$A174)))</f>
        <v>1.920858097033969E-6</v>
      </c>
      <c r="BK174" s="3">
        <f ca="1">IF($BP$1=1,DY174,-IF(RTD("tos.rtd",,BK$43,"."&amp;$B$134&amp;$AS$82&amp;"P"&amp;$A174)="N/A",0,RTD("tos.rtd",,BK$43,"."&amp;$B$134&amp;$AS$82&amp;"P"&amp;$A174)))</f>
        <v>-6.029940598350058E-4</v>
      </c>
      <c r="BL174" s="3">
        <f ca="1">IF($BP$1=1,DZ174,IF(RTD("tos.rtd",,BL$2,"."&amp;$C$134&amp;$AU$82&amp;"C"&amp;$A174)="N/A",0,RTD("tos.rtd",,BL$2,"."&amp;$C$134&amp;$AU$82&amp;"C"&amp;$A174)))</f>
        <v>5.6704437657671225E-4</v>
      </c>
      <c r="BM174" s="3">
        <f ca="1">IF($BP$1=1,EA174,-IF(RTD("tos.rtd",,BM$2,"."&amp;$C$134&amp;$AU$82&amp;"P"&amp;$A174)="N/A",0,RTD("tos.rtd",,BM$2,"."&amp;$C$134&amp;$AU$82&amp;"P"&amp;$A174)))</f>
        <v>-5.7537931492195873E-4</v>
      </c>
      <c r="BN174" s="3">
        <f ca="1">IF($BP$1=1,EB174,IF(RTD("tos.rtd",,BN$2,"."&amp;$D$134&amp;$AW$82&amp;"C"&amp;$A174)="N/A",0,RTD("tos.rtd",,BN$2,"."&amp;$D$134&amp;$AW$82&amp;"C"&amp;$A174)))</f>
        <v>6.5016828065255156E-4</v>
      </c>
      <c r="BO174" s="3">
        <f ca="1">IF($BP$1=1,EC174,-IF(RTD("tos.rtd",,BO$2,"."&amp;$D$134&amp;$AW$82&amp;"P"&amp;$A174)="N/A",0,RTD("tos.rtd",,BO$2,"."&amp;$D$134&amp;$AW$82&amp;"P"&amp;$A174)))</f>
        <v>-6.3645572258231252E-4</v>
      </c>
      <c r="BQ174" s="3">
        <f t="shared" ca="1" si="640"/>
        <v>-18854.704959501072</v>
      </c>
      <c r="BR174" s="3" t="str">
        <f t="shared" ca="1" si="544"/>
        <v/>
      </c>
      <c r="BS174" s="3">
        <f t="shared" ca="1" si="641"/>
        <v>17002.914087139099</v>
      </c>
      <c r="BT174" s="3" t="str">
        <f t="shared" ca="1" si="545"/>
        <v/>
      </c>
      <c r="BU174" s="3">
        <f t="shared" ca="1" si="642"/>
        <v>408755.06323939073</v>
      </c>
      <c r="BV174" s="3" t="str">
        <f t="shared" ca="1" si="545"/>
        <v>Cruce +</v>
      </c>
      <c r="BX174" s="3">
        <f t="shared" ca="1" si="579"/>
        <v>-11744.133531948082</v>
      </c>
      <c r="BY174" s="3" t="str">
        <f t="shared" ca="1" si="580"/>
        <v/>
      </c>
      <c r="BZ174" s="3">
        <f t="shared" ca="1" si="581"/>
        <v>-133.40831701072258</v>
      </c>
      <c r="CA174" s="3" t="str">
        <f t="shared" ca="1" si="580"/>
        <v/>
      </c>
      <c r="CB174" s="3">
        <f t="shared" ca="1" si="582"/>
        <v>-442.70875542197501</v>
      </c>
      <c r="CC174" s="3" t="str">
        <f t="shared" ca="1" si="580"/>
        <v/>
      </c>
      <c r="CD174" s="3">
        <f>IF(RTD("tos.rtd",,CD$43,"."&amp;$B$134&amp;$AS$82&amp;"C"&amp;$A174)="N/A",0,RTD("tos.rtd",,CD$43,"."&amp;$B$134&amp;$AS$82&amp;"C"&amp;$A174))</f>
        <v>1</v>
      </c>
      <c r="CE174" s="3">
        <f>-IF(RTD("tos.rtd",,CE$43,"."&amp;$B$134&amp;$AS$82&amp;"P"&amp;$A174)="N/A",0,RTD("tos.rtd",,CE$43,"."&amp;$B$134&amp;$AS$82&amp;"P"&amp;$A174))</f>
        <v>0</v>
      </c>
      <c r="CF174" s="3">
        <f>IF(RTD("tos.rtd",,CF$2,"."&amp;$C$134&amp;$AU$82&amp;"C"&amp;$A174)="N/A",0,RTD("tos.rtd",,CF$2,"."&amp;$C$134&amp;$AU$82&amp;"C"&amp;$A174))</f>
        <v>0.7</v>
      </c>
      <c r="CG174" s="3">
        <f>-IF(RTD("tos.rtd",,CG$2,"."&amp;$C$134&amp;$AU$82&amp;"P"&amp;$A174)="N/A",0,RTD("tos.rtd",,CG$2,"."&amp;$C$134&amp;$AU$82&amp;"P"&amp;$A174))</f>
        <v>0.3</v>
      </c>
      <c r="CH174" s="3">
        <f>IF(RTD("tos.rtd",,CH$2,"."&amp;$D$134&amp;$AW$82&amp;"C"&amp;$A174)="N/A",0,RTD("tos.rtd",,CH$2,"."&amp;$D$134&amp;$AW$82&amp;"C"&amp;$A174))</f>
        <v>0.65</v>
      </c>
      <c r="CI174" s="3">
        <f>-IF(RTD("tos.rtd",,CI$2,"."&amp;$D$134&amp;$AW$82&amp;"P"&amp;$A174)="N/A",0,RTD("tos.rtd",,CI$2,"."&amp;$D$134&amp;$AW$82&amp;"P"&amp;$A174))</f>
        <v>0.36</v>
      </c>
      <c r="CK174" s="3">
        <f t="shared" si="643"/>
        <v>100</v>
      </c>
      <c r="CL174" s="3"/>
      <c r="CM174" s="3">
        <f t="shared" si="644"/>
        <v>190</v>
      </c>
      <c r="CN174" s="3"/>
      <c r="CO174" s="3">
        <f t="shared" si="645"/>
        <v>1358</v>
      </c>
      <c r="CP174" s="3">
        <f t="shared" si="536"/>
        <v>1648</v>
      </c>
      <c r="CQ174" s="3">
        <f t="shared" si="546"/>
        <v>-84</v>
      </c>
      <c r="CR174" s="3"/>
      <c r="CS174" s="3">
        <f t="shared" si="547"/>
        <v>-1</v>
      </c>
      <c r="CT174" s="3"/>
      <c r="CU174" s="3">
        <f t="shared" si="548"/>
        <v>-3</v>
      </c>
      <c r="CV174" s="3"/>
      <c r="CW174" s="3">
        <f t="shared" ca="1" si="549"/>
        <v>406903.27236702875</v>
      </c>
      <c r="CY174" s="3">
        <f t="shared" ca="1" si="550"/>
        <v>-12320.250604380779</v>
      </c>
      <c r="CZ174" s="70" t="str">
        <f t="shared" ca="1" si="583"/>
        <v/>
      </c>
      <c r="DA174" s="3">
        <f>IF(RTD("tos.rtd",,DA$43,"."&amp;$B$134&amp;$AS$82&amp;"C"&amp;$A174)="N/A",0,RTD("tos.rtd",,DA$43,"."&amp;$B$134&amp;$AS$82&amp;"C"&amp;$A174))</f>
        <v>544.45000000000005</v>
      </c>
      <c r="DB174" s="3">
        <f>IF(RTD("tos.rtd",,DB$43,"."&amp;$B$134&amp;$AS$82&amp;"P"&amp;$A174)="N/A",0,RTD("tos.rtd",,DB$43,"."&amp;$B$134&amp;$AS$82&amp;"P"&amp;$A174))</f>
        <v>0.05</v>
      </c>
      <c r="DC174" s="3">
        <f>IF(RTD("tos.rtd",,DC$43,"."&amp;$B$134&amp;$AS$82&amp;"C"&amp;$A174)="N/A",0,RTD("tos.rtd",,DC$43,"."&amp;$B$134&amp;$AS$82&amp;"C"&amp;$A174))</f>
        <v>285.3</v>
      </c>
      <c r="DD174" s="3">
        <f>IF(RTD("tos.rtd",,DD$43,"."&amp;$B$134&amp;$AS$82&amp;"P"&amp;$A174)="N/A",0,RTD("tos.rtd",,DD$43,"."&amp;$B$134&amp;$AS$82&amp;"P"&amp;$A174))</f>
        <v>0.05</v>
      </c>
      <c r="DE174" s="3">
        <f>IF(RTD("tos.rtd",,DE$43,"."&amp;$B$134&amp;$AS$82&amp;"C"&amp;$A174)="N/A",0,RTD("tos.rtd",,DE$43,"."&amp;$B$134&amp;$AS$82&amp;"C"&amp;$A174))</f>
        <v>245.3</v>
      </c>
      <c r="DF174" s="3">
        <f>IF(RTD("tos.rtd",,DF$43,"."&amp;$B$134&amp;$AS$82&amp;"P"&amp;$A174)="N/A",0,RTD("tos.rtd",,DF$43,"."&amp;$B$134&amp;$AS$82&amp;"P"&amp;$A174))</f>
        <v>0</v>
      </c>
      <c r="DG174" s="86">
        <f t="shared" si="584"/>
        <v>-254.5</v>
      </c>
      <c r="DH174" s="3">
        <f t="shared" si="551"/>
        <v>0</v>
      </c>
      <c r="DI174" s="3">
        <f t="shared" si="552"/>
        <v>0</v>
      </c>
      <c r="DJ174" s="3">
        <f t="shared" si="553"/>
        <v>0</v>
      </c>
      <c r="DK174" s="3">
        <f t="shared" si="554"/>
        <v>0</v>
      </c>
      <c r="DL174" s="3">
        <f t="shared" si="555"/>
        <v>0</v>
      </c>
      <c r="DM174" s="3">
        <f t="shared" si="556"/>
        <v>0</v>
      </c>
      <c r="DN174" s="64" t="str">
        <f t="shared" si="557"/>
        <v>UNKNOWN</v>
      </c>
      <c r="DO174" s="64" t="str">
        <f t="shared" si="558"/>
        <v>UNKNOWN</v>
      </c>
      <c r="DP174" s="3">
        <f t="shared" si="559"/>
        <v>0</v>
      </c>
      <c r="DQ174" s="3">
        <f t="shared" si="560"/>
        <v>0</v>
      </c>
      <c r="DR174" s="3">
        <f t="shared" ca="1" si="561"/>
        <v>0</v>
      </c>
      <c r="DS174" s="3">
        <f t="shared" si="562"/>
        <v>0</v>
      </c>
      <c r="DT174" s="3">
        <f t="shared" si="585"/>
        <v>0</v>
      </c>
      <c r="DU174" s="3">
        <f t="shared" si="586"/>
        <v>0</v>
      </c>
      <c r="DV174" s="3">
        <f t="shared" si="563"/>
        <v>0</v>
      </c>
      <c r="DW174" s="3">
        <f t="shared" si="564"/>
        <v>-12</v>
      </c>
      <c r="DX174" s="3">
        <f t="shared" ca="1" si="646"/>
        <v>1.920858097033969E-6</v>
      </c>
      <c r="DY174" s="3">
        <f t="shared" ca="1" si="647"/>
        <v>-6.029940598350058E-4</v>
      </c>
      <c r="DZ174" s="3">
        <f t="shared" ca="1" si="648"/>
        <v>5.6704437657671225E-4</v>
      </c>
      <c r="EA174" s="3">
        <f t="shared" ca="1" si="649"/>
        <v>-5.7537931492195873E-4</v>
      </c>
      <c r="EB174" s="3">
        <f t="shared" ca="1" si="650"/>
        <v>6.5016828065255156E-4</v>
      </c>
      <c r="EC174" s="3">
        <f t="shared" ca="1" si="651"/>
        <v>-6.3645572258231252E-4</v>
      </c>
      <c r="EE174" s="59">
        <f t="shared" si="571"/>
        <v>0.25</v>
      </c>
      <c r="EF174" s="59">
        <f t="shared" si="572"/>
        <v>0.58289999999999997</v>
      </c>
      <c r="EG174" s="59">
        <f t="shared" si="573"/>
        <v>0.30249999999999999</v>
      </c>
      <c r="EH174" s="59">
        <f t="shared" si="574"/>
        <v>0.29720000000000002</v>
      </c>
      <c r="EI174" s="59">
        <f t="shared" si="575"/>
        <v>0.25469999999999998</v>
      </c>
      <c r="EJ174" s="59">
        <f t="shared" si="576"/>
        <v>0.26190000000000002</v>
      </c>
      <c r="EL174" s="3" t="str">
        <f>RTD("tos.rtd",,EL$43,"."&amp;$B$134&amp;$AS$82&amp;"C"&amp;$A174)</f>
        <v>--</v>
      </c>
      <c r="EM174" s="3" t="str">
        <f>RTD("tos.rtd",,EM$43,"."&amp;$B$134&amp;$AS$82&amp;"P"&amp;$A174)</f>
        <v>58.29%</v>
      </c>
      <c r="EN174" s="3" t="str">
        <f>RTD("tos.rtd",,EN$2,"."&amp;$C$134&amp;$AU$82&amp;"C"&amp;$A174)</f>
        <v>30.25%</v>
      </c>
      <c r="EO174" s="3" t="str">
        <f>RTD("tos.rtd",,EO$2,"."&amp;$C$134&amp;$AU$82&amp;"P"&amp;$A174)</f>
        <v>29.72%</v>
      </c>
      <c r="EP174" s="3" t="str">
        <f>RTD("tos.rtd",,EP$2,"."&amp;$D$134&amp;$AW$82&amp;"C"&amp;$A174)</f>
        <v>25.47%</v>
      </c>
      <c r="EQ174" s="3" t="str">
        <f>RTD("tos.rtd",,EQ$2,"."&amp;$D$134&amp;$AW$82&amp;"P"&amp;$A174)</f>
        <v>26.19%</v>
      </c>
      <c r="ES174" s="63" t="str">
        <f t="shared" si="577"/>
        <v>19525,-12.00</v>
      </c>
      <c r="ET174" s="64" t="str">
        <f t="shared" ca="1" si="578"/>
        <v>19525,-12.32</v>
      </c>
      <c r="EU174" s="68">
        <v>561.9</v>
      </c>
      <c r="EV174" s="68" t="s">
        <v>1407</v>
      </c>
      <c r="EW174" s="68">
        <v>483.35</v>
      </c>
      <c r="EX174" s="68" t="s">
        <v>1408</v>
      </c>
      <c r="EY174" s="68">
        <v>5632.25</v>
      </c>
      <c r="EZ174" s="68" t="s">
        <v>1409</v>
      </c>
      <c r="FA174" s="68">
        <v>19853.25</v>
      </c>
      <c r="FB174" s="68" t="s">
        <v>1410</v>
      </c>
      <c r="FC174" s="68" t="s">
        <v>1411</v>
      </c>
      <c r="FD174" s="68" t="s">
        <v>1412</v>
      </c>
      <c r="FE174" s="68" t="s">
        <v>1413</v>
      </c>
      <c r="FF174" s="68" t="s">
        <v>1414</v>
      </c>
    </row>
    <row r="175" spans="1:162" ht="11.1" customHeight="1" thickBot="1" x14ac:dyDescent="0.25">
      <c r="A175" s="2">
        <f t="shared" si="587"/>
        <v>19500</v>
      </c>
      <c r="B175" s="3">
        <f t="shared" si="633"/>
        <v>47</v>
      </c>
      <c r="C175" s="3">
        <f t="shared" si="634"/>
        <v>41</v>
      </c>
      <c r="D175" s="3">
        <f t="shared" si="635"/>
        <v>160</v>
      </c>
      <c r="E175" s="3">
        <f t="shared" si="636"/>
        <v>248</v>
      </c>
      <c r="F175" s="4">
        <f t="shared" si="637"/>
        <v>19598.586920801841</v>
      </c>
      <c r="G175" s="5">
        <f t="shared" si="638"/>
        <v>474.71574104502133</v>
      </c>
      <c r="AM175" s="1">
        <v>-13</v>
      </c>
      <c r="AN175" s="1">
        <v>129</v>
      </c>
      <c r="AO175" s="1">
        <v>19500</v>
      </c>
      <c r="AP175" s="1">
        <v>15</v>
      </c>
      <c r="AQ175" s="1">
        <v>-1231</v>
      </c>
      <c r="AS175" s="54">
        <f>IF(RTD("tos.rtd",,AS$83,"."&amp;$B$134&amp;$AS$82&amp;"C"&amp;$A175)="N/A",0,RTD("tos.rtd",,AS$83,"."&amp;$B$134&amp;$AS$82&amp;"C"&amp;$A175))</f>
        <v>14</v>
      </c>
      <c r="AT175" s="3">
        <f>-IF(RTD("tos.rtd",,AT$83,"."&amp;$B$134&amp;$AS$82&amp;"P"&amp;$A175)="N/A",0,RTD("tos.rtd",,AT$83,"."&amp;$B$134&amp;$AS$82&amp;"P"&amp;$A175))</f>
        <v>-33</v>
      </c>
      <c r="AU175" s="54">
        <f>IF(RTD("tos.rtd",,AU$2,"."&amp;$C$134&amp;$AU$134&amp;"C"&amp;$A175)="N/A",0,RTD("tos.rtd",,AU$2,"."&amp;$C$134&amp;$AU$134&amp;"C"&amp;$A175))</f>
        <v>13</v>
      </c>
      <c r="AV175" s="3">
        <f>-IF(RTD("tos.rtd",,AV$2,"."&amp;$C$134&amp;$AU$134&amp;"P"&amp;$A175)="N/A",0,RTD("tos.rtd",,AV$2,"."&amp;$C$134&amp;$AU$134&amp;"P"&amp;$A175))</f>
        <v>-28</v>
      </c>
      <c r="AW175" s="54">
        <f>IF(RTD("tos.rtd",,AW$2,"."&amp;$D$134&amp;$AW$134&amp;"C"&amp;$A175)="N/A",0,RTD("tos.rtd",,AW$2,"."&amp;$D$134&amp;$AW$134&amp;"C"&amp;$A175))</f>
        <v>78</v>
      </c>
      <c r="AX175" s="3">
        <f>-IF(RTD("tos.rtd",,AX$2,"."&amp;$D$134&amp;$AW$134&amp;"P"&amp;$A175)="N/A",0,RTD("tos.rtd",,AX$2,"."&amp;$D$134&amp;$AW$134&amp;"P"&amp;$A175))</f>
        <v>-82</v>
      </c>
      <c r="AY175" s="76">
        <f t="shared" si="639"/>
        <v>-38</v>
      </c>
      <c r="AZ175" s="8">
        <f t="shared" si="542"/>
        <v>19500</v>
      </c>
      <c r="BA175" s="54">
        <f>IF(RTD("tos.rtd",,BA$43,"."&amp;$B$134&amp;$AS$82&amp;"C"&amp;$A175)="N/A",0,RTD("tos.rtd",,BA$43,"."&amp;$B$134&amp;$AS$82&amp;"C"&amp;$A175))</f>
        <v>15</v>
      </c>
      <c r="BB175" s="3">
        <f>-IF(RTD("tos.rtd",,BB$43,"."&amp;$B$134&amp;$AS$82&amp;"P"&amp;$A175)="N/A",0,RTD("tos.rtd",,BB$43,"."&amp;$B$134&amp;$AS$82&amp;"P"&amp;$A175))</f>
        <v>-1231</v>
      </c>
      <c r="BC175" s="54">
        <f>IF(RTD("tos.rtd",,BC$2,"."&amp;$C$134&amp;$AU$82&amp;"C"&amp;$A175)="N/A",0,RTD("tos.rtd",,BC$2,"."&amp;$C$134&amp;$AU$82&amp;"C"&amp;$A175))</f>
        <v>2</v>
      </c>
      <c r="BD175" s="3">
        <f>-IF(RTD("tos.rtd",,BD$2,"."&amp;$C$134&amp;$AU$82&amp;"P"&amp;$A175)="N/A",0,RTD("tos.rtd",,BD$2,"."&amp;$C$134&amp;$AU$82&amp;"P"&amp;$A175))</f>
        <v>-33</v>
      </c>
      <c r="BE175" s="54">
        <f>IF(RTD("tos.rtd",,BE$2,"."&amp;$D$134&amp;$AW$82&amp;"C"&amp;$A175)="N/A",0,RTD("tos.rtd",,BE$2,"."&amp;$D$134&amp;$AW$82&amp;"C"&amp;$A175))</f>
        <v>1</v>
      </c>
      <c r="BF175" s="3">
        <f>-IF(RTD("tos.rtd",,BF$2,"."&amp;$D$134&amp;$AW$82&amp;"P"&amp;$A175)="N/A",0,RTD("tos.rtd",,BF$2,"."&amp;$D$134&amp;$AW$82&amp;"P"&amp;$A175))</f>
        <v>-21</v>
      </c>
      <c r="BG175" s="3">
        <f ca="1">+Hoja2!Y176</f>
        <v>-39</v>
      </c>
      <c r="BH175" s="7">
        <f t="shared" ca="1" si="543"/>
        <v>-1306</v>
      </c>
      <c r="BI175" s="32" t="str">
        <f t="shared" ca="1" si="601"/>
        <v/>
      </c>
      <c r="BJ175" s="3">
        <f ca="1">IF($BP$1=1,DX175,IF(RTD("tos.rtd",,BJ$43,"."&amp;$B$134&amp;$AS$82&amp;"C"&amp;$A175)="N/A",0,RTD("tos.rtd",,BJ$43,"."&amp;$B$134&amp;$AS$82&amp;"C"&amp;$A175)))</f>
        <v>3.5869350079891235E-7</v>
      </c>
      <c r="BK175" s="3">
        <f ca="1">IF($BP$1=1,DY175,-IF(RTD("tos.rtd",,BK$43,"."&amp;$B$134&amp;$AS$82&amp;"P"&amp;$A175)="N/A",0,RTD("tos.rtd",,BK$43,"."&amp;$B$134&amp;$AS$82&amp;"P"&amp;$A175)))</f>
        <v>-7.9001217277884731E-4</v>
      </c>
      <c r="BL175" s="3">
        <f ca="1">IF($BP$1=1,DZ175,IF(RTD("tos.rtd",,BL$2,"."&amp;$C$134&amp;$AU$82&amp;"C"&amp;$A175)="N/A",0,RTD("tos.rtd",,BL$2,"."&amp;$C$134&amp;$AU$82&amp;"C"&amp;$A175)))</f>
        <v>5.5616665935439842E-4</v>
      </c>
      <c r="BM175" s="3">
        <f ca="1">IF($BP$1=1,EA175,-IF(RTD("tos.rtd",,BM$2,"."&amp;$C$134&amp;$AU$82&amp;"P"&amp;$A175)="N/A",0,RTD("tos.rtd",,BM$2,"."&amp;$C$134&amp;$AU$82&amp;"P"&amp;$A175)))</f>
        <v>-5.6279457999670261E-4</v>
      </c>
      <c r="BN175" s="3">
        <f ca="1">IF($BP$1=1,EB175,IF(RTD("tos.rtd",,BN$2,"."&amp;$D$134&amp;$AW$82&amp;"C"&amp;$A175)="N/A",0,RTD("tos.rtd",,BN$2,"."&amp;$D$134&amp;$AW$82&amp;"C"&amp;$A175)))</f>
        <v>6.3210240822811391E-4</v>
      </c>
      <c r="BO175" s="3">
        <f ca="1">IF($BP$1=1,EC175,-IF(RTD("tos.rtd",,BO$2,"."&amp;$D$134&amp;$AW$82&amp;"P"&amp;$A175)="N/A",0,RTD("tos.rtd",,BO$2,"."&amp;$D$134&amp;$AW$82&amp;"P"&amp;$A175)))</f>
        <v>-6.1959577105739265E-4</v>
      </c>
      <c r="BQ175" s="3">
        <f t="shared" ca="1" si="640"/>
        <v>-817629.28042449767</v>
      </c>
      <c r="BR175" s="3" t="str">
        <f t="shared" ca="1" si="544"/>
        <v/>
      </c>
      <c r="BS175" s="3">
        <f t="shared" ca="1" si="641"/>
        <v>-267512.28180096316</v>
      </c>
      <c r="BT175" s="3" t="str">
        <f t="shared" ca="1" si="545"/>
        <v>Cruce -</v>
      </c>
      <c r="BU175" s="3">
        <f t="shared" ca="1" si="642"/>
        <v>-47142.483385476517</v>
      </c>
      <c r="BV175" s="3" t="str">
        <f t="shared" ca="1" si="545"/>
        <v>Cruce -</v>
      </c>
      <c r="BX175" s="3">
        <f t="shared" ca="1" si="579"/>
        <v>-225485.22711367573</v>
      </c>
      <c r="BY175" s="3" t="str">
        <f t="shared" ca="1" si="580"/>
        <v/>
      </c>
      <c r="BZ175" s="3">
        <f t="shared" ca="1" si="581"/>
        <v>-4048.2759616339135</v>
      </c>
      <c r="CA175" s="3" t="str">
        <f t="shared" ca="1" si="580"/>
        <v/>
      </c>
      <c r="CB175" s="3">
        <f t="shared" ca="1" si="582"/>
        <v>-2870.3084185119651</v>
      </c>
      <c r="CC175" s="3" t="str">
        <f t="shared" ca="1" si="580"/>
        <v/>
      </c>
      <c r="CD175" s="3">
        <f>IF(RTD("tos.rtd",,CD$43,"."&amp;$B$134&amp;$AS$82&amp;"C"&amp;$A175)="N/A",0,RTD("tos.rtd",,CD$43,"."&amp;$B$134&amp;$AS$82&amp;"C"&amp;$A175))</f>
        <v>1</v>
      </c>
      <c r="CE175" s="3">
        <f>-IF(RTD("tos.rtd",,CE$43,"."&amp;$B$134&amp;$AS$82&amp;"P"&amp;$A175)="N/A",0,RTD("tos.rtd",,CE$43,"."&amp;$B$134&amp;$AS$82&amp;"P"&amp;$A175))</f>
        <v>0.09</v>
      </c>
      <c r="CF175" s="3">
        <f>IF(RTD("tos.rtd",,CF$2,"."&amp;$C$134&amp;$AU$82&amp;"C"&amp;$A175)="N/A",0,RTD("tos.rtd",,CF$2,"."&amp;$C$134&amp;$AU$82&amp;"C"&amp;$A175))</f>
        <v>0.71</v>
      </c>
      <c r="CG175" s="3">
        <f>-IF(RTD("tos.rtd",,CG$2,"."&amp;$C$134&amp;$AU$82&amp;"P"&amp;$A175)="N/A",0,RTD("tos.rtd",,CG$2,"."&amp;$C$134&amp;$AU$82&amp;"P"&amp;$A175))</f>
        <v>0.28000000000000003</v>
      </c>
      <c r="CH175" s="3">
        <f>IF(RTD("tos.rtd",,CH$2,"."&amp;$D$134&amp;$AW$82&amp;"C"&amp;$A175)="N/A",0,RTD("tos.rtd",,CH$2,"."&amp;$D$134&amp;$AW$82&amp;"C"&amp;$A175))</f>
        <v>0.66</v>
      </c>
      <c r="CI175" s="3">
        <f>-IF(RTD("tos.rtd",,CI$2,"."&amp;$D$134&amp;$AW$82&amp;"P"&amp;$A175)="N/A",0,RTD("tos.rtd",,CI$2,"."&amp;$D$134&amp;$AW$82&amp;"P"&amp;$A175))</f>
        <v>0.35</v>
      </c>
      <c r="CK175" s="3">
        <f t="shared" si="643"/>
        <v>1103</v>
      </c>
      <c r="CL175" s="3"/>
      <c r="CM175" s="3">
        <f t="shared" si="644"/>
        <v>138.99999999999989</v>
      </c>
      <c r="CN175" s="3"/>
      <c r="CO175" s="3">
        <f t="shared" si="645"/>
        <v>2278</v>
      </c>
      <c r="CP175" s="3">
        <f t="shared" si="536"/>
        <v>3520</v>
      </c>
      <c r="CQ175" s="3">
        <f t="shared" si="546"/>
        <v>-1216</v>
      </c>
      <c r="CR175" s="3"/>
      <c r="CS175" s="3">
        <f t="shared" si="547"/>
        <v>-31</v>
      </c>
      <c r="CT175" s="3"/>
      <c r="CU175" s="3">
        <f t="shared" si="548"/>
        <v>-20</v>
      </c>
      <c r="CV175" s="3"/>
      <c r="CW175" s="3">
        <f t="shared" ca="1" si="549"/>
        <v>-1132284.0456109373</v>
      </c>
      <c r="CY175" s="3">
        <f t="shared" ca="1" si="550"/>
        <v>-232403.81149382162</v>
      </c>
      <c r="CZ175" s="70" t="str">
        <f t="shared" ca="1" si="583"/>
        <v/>
      </c>
      <c r="DA175" s="3">
        <f>IF(RTD("tos.rtd",,DA$43,"."&amp;$B$134&amp;$AS$82&amp;"C"&amp;$A175)="N/A",0,RTD("tos.rtd",,DA$43,"."&amp;$B$134&amp;$AS$82&amp;"C"&amp;$A175))</f>
        <v>365.6</v>
      </c>
      <c r="DB175" s="3">
        <f>IF(RTD("tos.rtd",,DB$43,"."&amp;$B$134&amp;$AS$82&amp;"P"&amp;$A175)="N/A",0,RTD("tos.rtd",,DB$43,"."&amp;$B$134&amp;$AS$82&amp;"P"&amp;$A175))</f>
        <v>0.1</v>
      </c>
      <c r="DC175" s="3">
        <f>IF(RTD("tos.rtd",,DC$43,"."&amp;$B$134&amp;$AS$82&amp;"C"&amp;$A175)="N/A",0,RTD("tos.rtd",,DC$43,"."&amp;$B$134&amp;$AS$82&amp;"C"&amp;$A175))</f>
        <v>310.3</v>
      </c>
      <c r="DD175" s="3">
        <f>IF(RTD("tos.rtd",,DD$43,"."&amp;$B$134&amp;$AS$82&amp;"P"&amp;$A175)="N/A",0,RTD("tos.rtd",,DD$43,"."&amp;$B$134&amp;$AS$82&amp;"P"&amp;$A175))</f>
        <v>19.8</v>
      </c>
      <c r="DE175" s="3">
        <f>IF(RTD("tos.rtd",,DE$43,"."&amp;$B$134&amp;$AS$82&amp;"C"&amp;$A175)="N/A",0,RTD("tos.rtd",,DE$43,"."&amp;$B$134&amp;$AS$82&amp;"C"&amp;$A175))</f>
        <v>270.8</v>
      </c>
      <c r="DF175" s="3">
        <f>IF(RTD("tos.rtd",,DF$43,"."&amp;$B$134&amp;$AS$82&amp;"P"&amp;$A175)="N/A",0,RTD("tos.rtd",,DF$43,"."&amp;$B$134&amp;$AS$82&amp;"P"&amp;$A175))</f>
        <v>0</v>
      </c>
      <c r="DG175" s="86">
        <f t="shared" si="584"/>
        <v>-279.5</v>
      </c>
      <c r="DH175" s="3">
        <f t="shared" si="551"/>
        <v>0</v>
      </c>
      <c r="DI175" s="3">
        <f t="shared" si="552"/>
        <v>0</v>
      </c>
      <c r="DJ175" s="3">
        <f t="shared" si="553"/>
        <v>0</v>
      </c>
      <c r="DK175" s="3">
        <f t="shared" si="554"/>
        <v>0</v>
      </c>
      <c r="DL175" s="3">
        <f t="shared" si="555"/>
        <v>0</v>
      </c>
      <c r="DM175" s="3">
        <f t="shared" si="556"/>
        <v>0</v>
      </c>
      <c r="DN175" s="64" t="str">
        <f t="shared" si="557"/>
        <v>UNKNOWN</v>
      </c>
      <c r="DO175" s="64" t="str">
        <f t="shared" si="558"/>
        <v>UNKNOWN</v>
      </c>
      <c r="DP175" s="3">
        <f t="shared" si="559"/>
        <v>0</v>
      </c>
      <c r="DQ175" s="3">
        <f t="shared" si="560"/>
        <v>0</v>
      </c>
      <c r="DR175" s="3">
        <f t="shared" ca="1" si="561"/>
        <v>0</v>
      </c>
      <c r="DS175" s="3">
        <f t="shared" si="562"/>
        <v>0</v>
      </c>
      <c r="DT175" s="3">
        <f t="shared" si="585"/>
        <v>0</v>
      </c>
      <c r="DU175" s="3">
        <f t="shared" si="586"/>
        <v>0</v>
      </c>
      <c r="DV175" s="3">
        <f t="shared" si="563"/>
        <v>-13</v>
      </c>
      <c r="DW175" s="3">
        <f t="shared" si="564"/>
        <v>129</v>
      </c>
      <c r="DX175" s="3">
        <f t="shared" ca="1" si="646"/>
        <v>3.5869350079891235E-7</v>
      </c>
      <c r="DY175" s="3">
        <f t="shared" ca="1" si="647"/>
        <v>-7.9001217277884731E-4</v>
      </c>
      <c r="DZ175" s="3">
        <f t="shared" ca="1" si="648"/>
        <v>5.5616665935439842E-4</v>
      </c>
      <c r="EA175" s="3">
        <f t="shared" ca="1" si="649"/>
        <v>-5.6279457999670261E-4</v>
      </c>
      <c r="EB175" s="3">
        <f t="shared" ca="1" si="650"/>
        <v>6.3210240822811391E-4</v>
      </c>
      <c r="EC175" s="3">
        <f t="shared" ca="1" si="651"/>
        <v>-6.1959577105739265E-4</v>
      </c>
      <c r="EE175" s="59">
        <f t="shared" si="571"/>
        <v>0.25</v>
      </c>
      <c r="EF175" s="59">
        <f t="shared" si="572"/>
        <v>1.4986999999999999</v>
      </c>
      <c r="EG175" s="59">
        <f t="shared" si="573"/>
        <v>0.30309999999999998</v>
      </c>
      <c r="EH175" s="59">
        <f t="shared" si="574"/>
        <v>0.29859999999999998</v>
      </c>
      <c r="EI175" s="59">
        <f t="shared" si="575"/>
        <v>0.25590000000000002</v>
      </c>
      <c r="EJ175" s="59">
        <f t="shared" si="576"/>
        <v>0.2631</v>
      </c>
      <c r="EL175" s="3" t="str">
        <f>RTD("tos.rtd",,EL$43,"."&amp;$B$134&amp;$AS$82&amp;"C"&amp;$A175)</f>
        <v>--</v>
      </c>
      <c r="EM175" s="3" t="str">
        <f>RTD("tos.rtd",,EM$43,"."&amp;$B$134&amp;$AS$82&amp;"P"&amp;$A175)</f>
        <v>149.87%</v>
      </c>
      <c r="EN175" s="3" t="str">
        <f>RTD("tos.rtd",,EN$2,"."&amp;$C$134&amp;$AU$82&amp;"C"&amp;$A175)</f>
        <v>30.31%</v>
      </c>
      <c r="EO175" s="3" t="str">
        <f>RTD("tos.rtd",,EO$2,"."&amp;$C$134&amp;$AU$82&amp;"P"&amp;$A175)</f>
        <v>29.86%</v>
      </c>
      <c r="EP175" s="3" t="str">
        <f>RTD("tos.rtd",,EP$2,"."&amp;$D$134&amp;$AW$82&amp;"C"&amp;$A175)</f>
        <v>25.59%</v>
      </c>
      <c r="EQ175" s="3" t="str">
        <f>RTD("tos.rtd",,EQ$2,"."&amp;$D$134&amp;$AW$82&amp;"P"&amp;$A175)</f>
        <v>26.31%</v>
      </c>
      <c r="ES175" s="63" t="str">
        <f t="shared" si="577"/>
        <v>19500,116.00</v>
      </c>
      <c r="ET175" s="64" t="str">
        <f t="shared" ca="1" si="578"/>
        <v>19500,-232.40</v>
      </c>
      <c r="EU175" s="68">
        <v>561.92999999999995</v>
      </c>
      <c r="EV175" s="68" t="s">
        <v>1415</v>
      </c>
      <c r="EW175" s="68">
        <v>483.31</v>
      </c>
      <c r="EX175" s="68" t="s">
        <v>1416</v>
      </c>
      <c r="EY175" s="68">
        <v>5632.75</v>
      </c>
      <c r="EZ175" s="68" t="s">
        <v>1417</v>
      </c>
      <c r="FA175" s="68">
        <v>19854</v>
      </c>
      <c r="FB175" s="68" t="s">
        <v>1418</v>
      </c>
      <c r="FC175" s="68" t="s">
        <v>1419</v>
      </c>
      <c r="FD175" s="68" t="s">
        <v>1420</v>
      </c>
      <c r="FE175" s="68" t="s">
        <v>1421</v>
      </c>
      <c r="FF175" s="68" t="s">
        <v>1422</v>
      </c>
    </row>
    <row r="176" spans="1:162" ht="11.1" customHeight="1" thickBot="1" x14ac:dyDescent="0.25">
      <c r="A176" s="2">
        <f t="shared" si="587"/>
        <v>19475</v>
      </c>
      <c r="B176" s="3">
        <f t="shared" si="623"/>
        <v>7</v>
      </c>
      <c r="C176" s="3">
        <f t="shared" si="624"/>
        <v>12</v>
      </c>
      <c r="D176" s="3">
        <f t="shared" si="625"/>
        <v>285</v>
      </c>
      <c r="E176" s="3">
        <f t="shared" si="626"/>
        <v>304</v>
      </c>
      <c r="F176" s="4">
        <f t="shared" si="627"/>
        <v>19573.460527313633</v>
      </c>
      <c r="G176" s="5">
        <f t="shared" si="628"/>
        <v>474.10713112060466</v>
      </c>
      <c r="AM176" s="1">
        <v>0</v>
      </c>
      <c r="AN176" s="1">
        <v>-6</v>
      </c>
      <c r="AO176" s="1">
        <v>19475</v>
      </c>
      <c r="AP176" s="1">
        <v>0</v>
      </c>
      <c r="AQ176" s="1">
        <v>-99</v>
      </c>
      <c r="AS176" s="54">
        <f>IF(RTD("tos.rtd",,AS$83,"."&amp;$B$134&amp;$AS$82&amp;"C"&amp;$A176)="N/A",0,RTD("tos.rtd",,AS$83,"."&amp;$B$134&amp;$AS$82&amp;"C"&amp;$A176))</f>
        <v>0</v>
      </c>
      <c r="AT176" s="3">
        <f>-IF(RTD("tos.rtd",,AT$83,"."&amp;$B$134&amp;$AS$82&amp;"P"&amp;$A176)="N/A",0,RTD("tos.rtd",,AT$83,"."&amp;$B$134&amp;$AS$82&amp;"P"&amp;$A176))</f>
        <v>-7</v>
      </c>
      <c r="AU176" s="54">
        <f>IF(RTD("tos.rtd",,AU$2,"."&amp;$C$134&amp;$AU$134&amp;"C"&amp;$A176)="N/A",0,RTD("tos.rtd",,AU$2,"."&amp;$C$134&amp;$AU$134&amp;"C"&amp;$A176))</f>
        <v>1</v>
      </c>
      <c r="AV176" s="3">
        <f>-IF(RTD("tos.rtd",,AV$2,"."&amp;$C$134&amp;$AU$134&amp;"P"&amp;$A176)="N/A",0,RTD("tos.rtd",,AV$2,"."&amp;$C$134&amp;$AU$134&amp;"P"&amp;$A176))</f>
        <v>-11</v>
      </c>
      <c r="AW176" s="54">
        <f>IF(RTD("tos.rtd",,AW$2,"."&amp;$D$134&amp;$AW$134&amp;"C"&amp;$A176)="N/A",0,RTD("tos.rtd",,AW$2,"."&amp;$D$134&amp;$AW$134&amp;"C"&amp;$A176))</f>
        <v>257</v>
      </c>
      <c r="AX176" s="3">
        <f>-IF(RTD("tos.rtd",,AX$2,"."&amp;$D$134&amp;$AW$134&amp;"P"&amp;$A176)="N/A",0,RTD("tos.rtd",,AX$2,"."&amp;$D$134&amp;$AW$134&amp;"P"&amp;$A176))</f>
        <v>-28</v>
      </c>
      <c r="AY176" s="76">
        <f t="shared" si="629"/>
        <v>212</v>
      </c>
      <c r="AZ176" s="8">
        <f t="shared" si="542"/>
        <v>19475</v>
      </c>
      <c r="BA176" s="54">
        <f>IF(RTD("tos.rtd",,BA$43,"."&amp;$B$134&amp;$AS$82&amp;"C"&amp;$A176)="N/A",0,RTD("tos.rtd",,BA$43,"."&amp;$B$134&amp;$AS$82&amp;"C"&amp;$A176))</f>
        <v>0</v>
      </c>
      <c r="BB176" s="3">
        <f>-IF(RTD("tos.rtd",,BB$43,"."&amp;$B$134&amp;$AS$82&amp;"P"&amp;$A176)="N/A",0,RTD("tos.rtd",,BB$43,"."&amp;$B$134&amp;$AS$82&amp;"P"&amp;$A176))</f>
        <v>-99</v>
      </c>
      <c r="BC176" s="54">
        <f>IF(RTD("tos.rtd",,BC$2,"."&amp;$C$134&amp;$AU$82&amp;"C"&amp;$A176)="N/A",0,RTD("tos.rtd",,BC$2,"."&amp;$C$134&amp;$AU$82&amp;"C"&amp;$A176))</f>
        <v>0</v>
      </c>
      <c r="BD176" s="3">
        <f>-IF(RTD("tos.rtd",,BD$2,"."&amp;$C$134&amp;$AU$82&amp;"P"&amp;$A176)="N/A",0,RTD("tos.rtd",,BD$2,"."&amp;$C$134&amp;$AU$82&amp;"P"&amp;$A176))</f>
        <v>-2</v>
      </c>
      <c r="BE176" s="54">
        <f>IF(RTD("tos.rtd",,BE$2,"."&amp;$D$134&amp;$AW$82&amp;"C"&amp;$A176)="N/A",0,RTD("tos.rtd",,BE$2,"."&amp;$D$134&amp;$AW$82&amp;"C"&amp;$A176))</f>
        <v>2</v>
      </c>
      <c r="BF176" s="3">
        <f>-IF(RTD("tos.rtd",,BF$2,"."&amp;$D$134&amp;$AW$82&amp;"P"&amp;$A176)="N/A",0,RTD("tos.rtd",,BF$2,"."&amp;$D$134&amp;$AW$82&amp;"P"&amp;$A176))</f>
        <v>-2</v>
      </c>
      <c r="BG176" s="3">
        <f ca="1">+Hoja2!Y177</f>
        <v>-26</v>
      </c>
      <c r="BH176" s="7">
        <f t="shared" ca="1" si="543"/>
        <v>-127</v>
      </c>
      <c r="BI176" s="32" t="str">
        <f t="shared" ca="1" si="601"/>
        <v/>
      </c>
      <c r="BJ176" s="3">
        <f ca="1">IF($BP$1=1,DX176,IF(RTD("tos.rtd",,BJ$43,"."&amp;$B$134&amp;$AS$82&amp;"C"&amp;$A176)="N/A",0,RTD("tos.rtd",,BJ$43,"."&amp;$B$134&amp;$AS$82&amp;"C"&amp;$A176)))</f>
        <v>6.9725874219802664E-4</v>
      </c>
      <c r="BK176" s="3">
        <f ca="1">IF($BP$1=1,DY176,-IF(RTD("tos.rtd",,BK$43,"."&amp;$B$134&amp;$AS$82&amp;"P"&amp;$A176)="N/A",0,RTD("tos.rtd",,BK$43,"."&amp;$B$134&amp;$AS$82&amp;"P"&amp;$A176)))</f>
        <v>-7.8160561448085812E-4</v>
      </c>
      <c r="BL176" s="3">
        <f ca="1">IF($BP$1=1,DZ176,IF(RTD("tos.rtd",,BL$2,"."&amp;$C$134&amp;$AU$82&amp;"C"&amp;$A176)="N/A",0,RTD("tos.rtd",,BL$2,"."&amp;$C$134&amp;$AU$82&amp;"C"&amp;$A176)))</f>
        <v>5.437622596834999E-4</v>
      </c>
      <c r="BM176" s="3">
        <f ca="1">IF($BP$1=1,EA176,-IF(RTD("tos.rtd",,BM$2,"."&amp;$C$134&amp;$AU$82&amp;"P"&amp;$A176)="N/A",0,RTD("tos.rtd",,BM$2,"."&amp;$C$134&amp;$AU$82&amp;"P"&amp;$A176)))</f>
        <v>-5.499211689180243E-4</v>
      </c>
      <c r="BN176" s="3">
        <f ca="1">IF($BP$1=1,EB176,IF(RTD("tos.rtd",,BN$2,"."&amp;$D$134&amp;$AW$82&amp;"C"&amp;$A176)="N/A",0,RTD("tos.rtd",,BN$2,"."&amp;$D$134&amp;$AW$82&amp;"C"&amp;$A176)))</f>
        <v>6.1267654783704259E-4</v>
      </c>
      <c r="BO176" s="3">
        <f ca="1">IF($BP$1=1,EC176,-IF(RTD("tos.rtd",,BO$2,"."&amp;$D$134&amp;$AW$82&amp;"P"&amp;$A176)="N/A",0,RTD("tos.rtd",,BO$2,"."&amp;$D$134&amp;$AW$82&amp;"P"&amp;$A176)))</f>
        <v>-6.0218090045907786E-4</v>
      </c>
      <c r="BQ176" s="3">
        <f t="shared" ca="1" si="630"/>
        <v>-171624.02597854155</v>
      </c>
      <c r="BR176" s="3" t="str">
        <f t="shared" ca="1" si="544"/>
        <v/>
      </c>
      <c r="BS176" s="3">
        <f t="shared" ca="1" si="631"/>
        <v>-172694.67017608474</v>
      </c>
      <c r="BT176" s="3" t="str">
        <f t="shared" ca="1" si="545"/>
        <v/>
      </c>
      <c r="BU176" s="3">
        <f t="shared" ca="1" si="632"/>
        <v>4410296.9780178815</v>
      </c>
      <c r="BV176" s="3" t="str">
        <f t="shared" ca="1" si="545"/>
        <v>Cruce +</v>
      </c>
      <c r="BX176" s="3">
        <f t="shared" ca="1" si="579"/>
        <v>-17941.201572754533</v>
      </c>
      <c r="BY176" s="3" t="str">
        <f t="shared" ca="1" si="580"/>
        <v/>
      </c>
      <c r="BZ176" s="3">
        <f t="shared" ca="1" si="581"/>
        <v>-255.01110565253327</v>
      </c>
      <c r="CA176" s="3" t="str">
        <f t="shared" ca="1" si="580"/>
        <v/>
      </c>
      <c r="CB176" s="3">
        <f t="shared" ca="1" si="582"/>
        <v>4.8670733073614088</v>
      </c>
      <c r="CC176" s="3" t="str">
        <f t="shared" ca="1" si="580"/>
        <v>Cruce +</v>
      </c>
      <c r="CD176" s="3">
        <f>IF(RTD("tos.rtd",,CD$43,"."&amp;$B$134&amp;$AS$82&amp;"C"&amp;$A176)="N/A",0,RTD("tos.rtd",,CD$43,"."&amp;$B$134&amp;$AS$82&amp;"C"&amp;$A176))</f>
        <v>0.99</v>
      </c>
      <c r="CE176" s="3">
        <f>-IF(RTD("tos.rtd",,CE$43,"."&amp;$B$134&amp;$AS$82&amp;"P"&amp;$A176)="N/A",0,RTD("tos.rtd",,CE$43,"."&amp;$B$134&amp;$AS$82&amp;"P"&amp;$A176))</f>
        <v>0.03</v>
      </c>
      <c r="CF176" s="3">
        <f>IF(RTD("tos.rtd",,CF$2,"."&amp;$C$134&amp;$AU$82&amp;"C"&amp;$A176)="N/A",0,RTD("tos.rtd",,CF$2,"."&amp;$C$134&amp;$AU$82&amp;"C"&amp;$A176))</f>
        <v>0.73</v>
      </c>
      <c r="CG176" s="3">
        <f>-IF(RTD("tos.rtd",,CG$2,"."&amp;$C$134&amp;$AU$82&amp;"P"&amp;$A176)="N/A",0,RTD("tos.rtd",,CG$2,"."&amp;$C$134&amp;$AU$82&amp;"P"&amp;$A176))</f>
        <v>0.27</v>
      </c>
      <c r="CH176" s="3">
        <f>IF(RTD("tos.rtd",,CH$2,"."&amp;$D$134&amp;$AW$82&amp;"C"&amp;$A176)="N/A",0,RTD("tos.rtd",,CH$2,"."&amp;$D$134&amp;$AW$82&amp;"C"&amp;$A176))</f>
        <v>0.67</v>
      </c>
      <c r="CI176" s="3">
        <f>-IF(RTD("tos.rtd",,CI$2,"."&amp;$D$134&amp;$AW$82&amp;"P"&amp;$A176)="N/A",0,RTD("tos.rtd",,CI$2,"."&amp;$D$134&amp;$AW$82&amp;"P"&amp;$A176))</f>
        <v>0.34</v>
      </c>
      <c r="CK176" s="3">
        <f t="shared" ref="CK176:CK189" si="652">+AS176*CD176*100+AT176*CE176*100</f>
        <v>-21</v>
      </c>
      <c r="CL176" s="3"/>
      <c r="CM176" s="3">
        <f t="shared" ref="CM176:CM189" si="653">+AU176*CF176*100+AV176*CG176*100</f>
        <v>-224</v>
      </c>
      <c r="CN176" s="3"/>
      <c r="CO176" s="3">
        <f t="shared" ref="CO176:CO189" si="654">+AW176*CH176*100+AX176*CI176*100</f>
        <v>16267</v>
      </c>
      <c r="CP176" s="3">
        <f t="shared" si="536"/>
        <v>16022</v>
      </c>
      <c r="CQ176" s="3">
        <f t="shared" si="546"/>
        <v>-99</v>
      </c>
      <c r="CR176" s="3"/>
      <c r="CS176" s="3">
        <f t="shared" si="547"/>
        <v>-2</v>
      </c>
      <c r="CT176" s="3"/>
      <c r="CU176" s="3">
        <f t="shared" si="548"/>
        <v>0</v>
      </c>
      <c r="CV176" s="3"/>
      <c r="CW176" s="3">
        <f t="shared" ca="1" si="549"/>
        <v>4065978.2818632554</v>
      </c>
      <c r="CY176" s="3">
        <f t="shared" ca="1" si="550"/>
        <v>-18191.345605099705</v>
      </c>
      <c r="CZ176" s="70" t="str">
        <f t="shared" ca="1" si="583"/>
        <v/>
      </c>
      <c r="DA176" s="3">
        <f>IF(RTD("tos.rtd",,DA$43,"."&amp;$B$134&amp;$AS$82&amp;"C"&amp;$A176)="N/A",0,RTD("tos.rtd",,DA$43,"."&amp;$B$134&amp;$AS$82&amp;"C"&amp;$A176))</f>
        <v>0</v>
      </c>
      <c r="DB176" s="3">
        <f>IF(RTD("tos.rtd",,DB$43,"."&amp;$B$134&amp;$AS$82&amp;"P"&amp;$A176)="N/A",0,RTD("tos.rtd",,DB$43,"."&amp;$B$134&amp;$AS$82&amp;"P"&amp;$A176))</f>
        <v>0.1</v>
      </c>
      <c r="DC176" s="3">
        <f>IF(RTD("tos.rtd",,DC$43,"."&amp;$B$134&amp;$AS$82&amp;"C"&amp;$A176)="N/A",0,RTD("tos.rtd",,DC$43,"."&amp;$B$134&amp;$AS$82&amp;"C"&amp;$A176))</f>
        <v>338.5</v>
      </c>
      <c r="DD176" s="3">
        <f>IF(RTD("tos.rtd",,DD$43,"."&amp;$B$134&amp;$AS$82&amp;"P"&amp;$A176)="N/A",0,RTD("tos.rtd",,DD$43,"."&amp;$B$134&amp;$AS$82&amp;"P"&amp;$A176))</f>
        <v>4.8</v>
      </c>
      <c r="DE176" s="3">
        <f>IF(RTD("tos.rtd",,DE$43,"."&amp;$B$134&amp;$AS$82&amp;"C"&amp;$A176)="N/A",0,RTD("tos.rtd",,DE$43,"."&amp;$B$134&amp;$AS$82&amp;"C"&amp;$A176))</f>
        <v>295</v>
      </c>
      <c r="DF176" s="3">
        <f>IF(RTD("tos.rtd",,DF$43,"."&amp;$B$134&amp;$AS$82&amp;"P"&amp;$A176)="N/A",0,RTD("tos.rtd",,DF$43,"."&amp;$B$134&amp;$AS$82&amp;"P"&amp;$A176))</f>
        <v>0</v>
      </c>
      <c r="DG176" s="86">
        <f t="shared" si="584"/>
        <v>-304.5</v>
      </c>
      <c r="DH176" s="3">
        <f t="shared" si="551"/>
        <v>0</v>
      </c>
      <c r="DI176" s="3">
        <f t="shared" si="552"/>
        <v>0</v>
      </c>
      <c r="DJ176" s="3">
        <f t="shared" si="553"/>
        <v>0</v>
      </c>
      <c r="DK176" s="3">
        <f t="shared" si="554"/>
        <v>0</v>
      </c>
      <c r="DL176" s="3">
        <f t="shared" si="555"/>
        <v>0</v>
      </c>
      <c r="DM176" s="3">
        <f t="shared" si="556"/>
        <v>0</v>
      </c>
      <c r="DN176" s="64" t="str">
        <f t="shared" si="557"/>
        <v>UNKNOWN</v>
      </c>
      <c r="DO176" s="64" t="str">
        <f t="shared" si="558"/>
        <v>UNKNOWN</v>
      </c>
      <c r="DP176" s="3">
        <f t="shared" si="559"/>
        <v>0</v>
      </c>
      <c r="DQ176" s="3">
        <f t="shared" si="560"/>
        <v>0</v>
      </c>
      <c r="DR176" s="3">
        <f t="shared" ca="1" si="561"/>
        <v>0</v>
      </c>
      <c r="DS176" s="3">
        <f t="shared" si="562"/>
        <v>0</v>
      </c>
      <c r="DT176" s="3">
        <f t="shared" si="585"/>
        <v>0</v>
      </c>
      <c r="DU176" s="3">
        <f t="shared" si="586"/>
        <v>0</v>
      </c>
      <c r="DV176" s="3">
        <f t="shared" si="563"/>
        <v>0</v>
      </c>
      <c r="DW176" s="3">
        <f t="shared" si="564"/>
        <v>-6</v>
      </c>
      <c r="DX176" s="3">
        <f t="shared" ca="1" si="646"/>
        <v>6.9725874219802664E-4</v>
      </c>
      <c r="DY176" s="3">
        <f t="shared" ca="1" si="647"/>
        <v>-7.8160561448085812E-4</v>
      </c>
      <c r="DZ176" s="3">
        <f t="shared" ca="1" si="648"/>
        <v>5.437622596834999E-4</v>
      </c>
      <c r="EA176" s="3">
        <f t="shared" ca="1" si="649"/>
        <v>-5.499211689180243E-4</v>
      </c>
      <c r="EB176" s="3">
        <f t="shared" ca="1" si="650"/>
        <v>6.1267654783704259E-4</v>
      </c>
      <c r="EC176" s="3">
        <f t="shared" ca="1" si="651"/>
        <v>-6.0218090045907786E-4</v>
      </c>
      <c r="EE176" s="59">
        <f t="shared" si="571"/>
        <v>0.88800000000000001</v>
      </c>
      <c r="EF176" s="59">
        <f t="shared" si="572"/>
        <v>1.1759999999999999</v>
      </c>
      <c r="EG176" s="59">
        <f t="shared" si="573"/>
        <v>0.3044</v>
      </c>
      <c r="EH176" s="59">
        <f t="shared" si="574"/>
        <v>0.2999</v>
      </c>
      <c r="EI176" s="59">
        <f t="shared" si="575"/>
        <v>0.2576</v>
      </c>
      <c r="EJ176" s="59">
        <f t="shared" si="576"/>
        <v>0.26429999999999998</v>
      </c>
      <c r="EL176" s="3" t="str">
        <f>RTD("tos.rtd",,EL$43,"."&amp;$B$134&amp;$AS$82&amp;"C"&amp;$A176)</f>
        <v>88.80%</v>
      </c>
      <c r="EM176" s="3" t="str">
        <f>RTD("tos.rtd",,EM$43,"."&amp;$B$134&amp;$AS$82&amp;"P"&amp;$A176)</f>
        <v>117.60%</v>
      </c>
      <c r="EN176" s="3" t="str">
        <f>RTD("tos.rtd",,EN$2,"."&amp;$C$134&amp;$AU$82&amp;"C"&amp;$A176)</f>
        <v>30.44%</v>
      </c>
      <c r="EO176" s="3" t="str">
        <f>RTD("tos.rtd",,EO$2,"."&amp;$C$134&amp;$AU$82&amp;"P"&amp;$A176)</f>
        <v>29.99%</v>
      </c>
      <c r="EP176" s="3" t="str">
        <f>RTD("tos.rtd",,EP$2,"."&amp;$D$134&amp;$AW$82&amp;"C"&amp;$A176)</f>
        <v>25.76%</v>
      </c>
      <c r="EQ176" s="3" t="str">
        <f>RTD("tos.rtd",,EQ$2,"."&amp;$D$134&amp;$AW$82&amp;"P"&amp;$A176)</f>
        <v>26.43%</v>
      </c>
      <c r="ES176" s="63" t="str">
        <f t="shared" si="577"/>
        <v>19475,-06.00</v>
      </c>
      <c r="ET176" s="64" t="str">
        <f t="shared" ca="1" si="578"/>
        <v>19475,-18.19</v>
      </c>
      <c r="EU176" s="68">
        <v>562</v>
      </c>
      <c r="EV176" s="68" t="s">
        <v>1423</v>
      </c>
      <c r="EW176" s="68">
        <v>483.43</v>
      </c>
      <c r="EX176" s="68" t="s">
        <v>1424</v>
      </c>
      <c r="EY176" s="68">
        <v>5633.25</v>
      </c>
      <c r="EZ176" s="68" t="s">
        <v>1425</v>
      </c>
      <c r="FA176" s="68">
        <v>19856.75</v>
      </c>
      <c r="FB176" s="68" t="s">
        <v>1426</v>
      </c>
      <c r="FC176" s="68" t="s">
        <v>1427</v>
      </c>
      <c r="FD176" s="68" t="s">
        <v>1428</v>
      </c>
      <c r="FE176" s="68" t="s">
        <v>1429</v>
      </c>
      <c r="FF176" s="68" t="s">
        <v>1430</v>
      </c>
    </row>
    <row r="177" spans="1:162" ht="11.1" customHeight="1" thickBot="1" x14ac:dyDescent="0.25">
      <c r="A177" s="2">
        <f t="shared" si="587"/>
        <v>19450</v>
      </c>
      <c r="B177" s="3">
        <f t="shared" si="623"/>
        <v>58</v>
      </c>
      <c r="C177" s="3">
        <f t="shared" si="624"/>
        <v>21</v>
      </c>
      <c r="D177" s="3">
        <f t="shared" si="625"/>
        <v>35</v>
      </c>
      <c r="E177" s="3">
        <f t="shared" si="626"/>
        <v>114</v>
      </c>
      <c r="F177" s="4">
        <f t="shared" si="627"/>
        <v>19548.334133825425</v>
      </c>
      <c r="G177" s="5">
        <f t="shared" si="628"/>
        <v>473.49852119618794</v>
      </c>
      <c r="AM177" s="1">
        <v>0</v>
      </c>
      <c r="AN177" s="1">
        <v>-546</v>
      </c>
      <c r="AO177" s="1">
        <v>19450</v>
      </c>
      <c r="AP177" s="1">
        <v>2</v>
      </c>
      <c r="AQ177" s="1">
        <v>-1209</v>
      </c>
      <c r="AS177" s="54">
        <f>IF(RTD("tos.rtd",,AS$83,"."&amp;$B$134&amp;$AS$82&amp;"C"&amp;$A177)="N/A",0,RTD("tos.rtd",,AS$83,"."&amp;$B$134&amp;$AS$82&amp;"C"&amp;$A177))</f>
        <v>1</v>
      </c>
      <c r="AT177" s="3">
        <f>-IF(RTD("tos.rtd",,AT$83,"."&amp;$B$134&amp;$AS$82&amp;"P"&amp;$A177)="N/A",0,RTD("tos.rtd",,AT$83,"."&amp;$B$134&amp;$AS$82&amp;"P"&amp;$A177))</f>
        <v>-57</v>
      </c>
      <c r="AU177" s="54">
        <f>IF(RTD("tos.rtd",,AU$2,"."&amp;$C$134&amp;$AU$134&amp;"C"&amp;$A177)="N/A",0,RTD("tos.rtd",,AU$2,"."&amp;$C$134&amp;$AU$134&amp;"C"&amp;$A177))</f>
        <v>8</v>
      </c>
      <c r="AV177" s="3">
        <f>-IF(RTD("tos.rtd",,AV$2,"."&amp;$C$134&amp;$AU$134&amp;"P"&amp;$A177)="N/A",0,RTD("tos.rtd",,AV$2,"."&amp;$C$134&amp;$AU$134&amp;"P"&amp;$A177))</f>
        <v>-13</v>
      </c>
      <c r="AW177" s="54">
        <f>IF(RTD("tos.rtd",,AW$2,"."&amp;$D$134&amp;$AW$134&amp;"C"&amp;$A177)="N/A",0,RTD("tos.rtd",,AW$2,"."&amp;$D$134&amp;$AW$134&amp;"C"&amp;$A177))</f>
        <v>25</v>
      </c>
      <c r="AX177" s="3">
        <f>-IF(RTD("tos.rtd",,AX$2,"."&amp;$D$134&amp;$AW$134&amp;"P"&amp;$A177)="N/A",0,RTD("tos.rtd",,AX$2,"."&amp;$D$134&amp;$AW$134&amp;"P"&amp;$A177))</f>
        <v>-10</v>
      </c>
      <c r="AY177" s="76">
        <f t="shared" si="629"/>
        <v>-46</v>
      </c>
      <c r="AZ177" s="8">
        <f t="shared" si="542"/>
        <v>19450</v>
      </c>
      <c r="BA177" s="54">
        <f>IF(RTD("tos.rtd",,BA$43,"."&amp;$B$134&amp;$AS$82&amp;"C"&amp;$A177)="N/A",0,RTD("tos.rtd",,BA$43,"."&amp;$B$134&amp;$AS$82&amp;"C"&amp;$A177))</f>
        <v>2</v>
      </c>
      <c r="BB177" s="3">
        <f>-IF(RTD("tos.rtd",,BB$43,"."&amp;$B$134&amp;$AS$82&amp;"P"&amp;$A177)="N/A",0,RTD("tos.rtd",,BB$43,"."&amp;$B$134&amp;$AS$82&amp;"P"&amp;$A177))</f>
        <v>-1209</v>
      </c>
      <c r="BC177" s="54">
        <f>IF(RTD("tos.rtd",,BC$2,"."&amp;$C$134&amp;$AU$82&amp;"C"&amp;$A177)="N/A",0,RTD("tos.rtd",,BC$2,"."&amp;$C$134&amp;$AU$82&amp;"C"&amp;$A177))</f>
        <v>0</v>
      </c>
      <c r="BD177" s="3">
        <f>-IF(RTD("tos.rtd",,BD$2,"."&amp;$C$134&amp;$AU$82&amp;"P"&amp;$A177)="N/A",0,RTD("tos.rtd",,BD$2,"."&amp;$C$134&amp;$AU$82&amp;"P"&amp;$A177))</f>
        <v>-4</v>
      </c>
      <c r="BE177" s="54">
        <f>IF(RTD("tos.rtd",,BE$2,"."&amp;$D$134&amp;$AW$82&amp;"C"&amp;$A177)="N/A",0,RTD("tos.rtd",,BE$2,"."&amp;$D$134&amp;$AW$82&amp;"C"&amp;$A177))</f>
        <v>1</v>
      </c>
      <c r="BF177" s="3">
        <f>-IF(RTD("tos.rtd",,BF$2,"."&amp;$D$134&amp;$AW$82&amp;"P"&amp;$A177)="N/A",0,RTD("tos.rtd",,BF$2,"."&amp;$D$134&amp;$AW$82&amp;"P"&amp;$A177))</f>
        <v>0</v>
      </c>
      <c r="BG177" s="3">
        <f ca="1">+Hoja2!Y178</f>
        <v>-14</v>
      </c>
      <c r="BH177" s="7">
        <f t="shared" ca="1" si="543"/>
        <v>-1224</v>
      </c>
      <c r="BI177" s="32" t="str">
        <f t="shared" ca="1" si="601"/>
        <v/>
      </c>
      <c r="BJ177" s="3">
        <f ca="1">IF($BP$1=1,DX177,IF(RTD("tos.rtd",,BJ$43,"."&amp;$B$134&amp;$AS$82&amp;"C"&amp;$A177)="N/A",0,RTD("tos.rtd",,BJ$43,"."&amp;$B$134&amp;$AS$82&amp;"C"&amp;$A177)))</f>
        <v>7.7230743639361409E-9</v>
      </c>
      <c r="BK177" s="3">
        <f ca="1">IF($BP$1=1,DY177,-IF(RTD("tos.rtd",,BK$43,"."&amp;$B$134&amp;$AS$82&amp;"P"&amp;$A177)="N/A",0,RTD("tos.rtd",,BK$43,"."&amp;$B$134&amp;$AS$82&amp;"P"&amp;$A177)))</f>
        <v>-6.821069887019888E-4</v>
      </c>
      <c r="BL177" s="3">
        <f ca="1">IF($BP$1=1,DZ177,IF(RTD("tos.rtd",,BL$2,"."&amp;$C$134&amp;$AU$82&amp;"C"&amp;$A177)="N/A",0,RTD("tos.rtd",,BL$2,"."&amp;$C$134&amp;$AU$82&amp;"C"&amp;$A177)))</f>
        <v>5.3085072669884121E-4</v>
      </c>
      <c r="BM177" s="3">
        <f ca="1">IF($BP$1=1,EA177,-IF(RTD("tos.rtd",,BM$2,"."&amp;$C$134&amp;$AU$82&amp;"P"&amp;$A177)="N/A",0,RTD("tos.rtd",,BM$2,"."&amp;$C$134&amp;$AU$82&amp;"P"&amp;$A177)))</f>
        <v>-5.3665917956154238E-4</v>
      </c>
      <c r="BN177" s="3">
        <f ca="1">IF($BP$1=1,EB177,IF(RTD("tos.rtd",,BN$2,"."&amp;$D$134&amp;$AW$82&amp;"C"&amp;$A177)="N/A",0,RTD("tos.rtd",,BN$2,"."&amp;$D$134&amp;$AW$82&amp;"C"&amp;$A177)))</f>
        <v>5.9465043189089561E-4</v>
      </c>
      <c r="BO177" s="3">
        <f ca="1">IF($BP$1=1,EC177,-IF(RTD("tos.rtd",,BO$2,"."&amp;$D$134&amp;$AW$82&amp;"P"&amp;$A177)="N/A",0,RTD("tos.rtd",,BO$2,"."&amp;$D$134&amp;$AW$82&amp;"P"&amp;$A177)))</f>
        <v>-5.8430713653600023E-4</v>
      </c>
      <c r="BQ177" s="3">
        <f t="shared" ca="1" si="630"/>
        <v>-1219606.2568803346</v>
      </c>
      <c r="BR177" s="3" t="str">
        <f t="shared" ca="1" si="544"/>
        <v/>
      </c>
      <c r="BS177" s="3">
        <f t="shared" ca="1" si="631"/>
        <v>-85628.31555851028</v>
      </c>
      <c r="BT177" s="3" t="str">
        <f t="shared" ca="1" si="545"/>
        <v/>
      </c>
      <c r="BU177" s="3">
        <f t="shared" ca="1" si="632"/>
        <v>283043.02045154455</v>
      </c>
      <c r="BV177" s="3" t="str">
        <f t="shared" ca="1" si="545"/>
        <v/>
      </c>
      <c r="BX177" s="3">
        <f t="shared" ca="1" si="579"/>
        <v>-191208.61361433277</v>
      </c>
      <c r="BY177" s="3" t="str">
        <f t="shared" ca="1" si="580"/>
        <v/>
      </c>
      <c r="BZ177" s="3">
        <f t="shared" ca="1" si="581"/>
        <v>-497.72243177265602</v>
      </c>
      <c r="CA177" s="3" t="str">
        <f t="shared" ca="1" si="580"/>
        <v/>
      </c>
      <c r="CB177" s="3">
        <f t="shared" ca="1" si="582"/>
        <v>137.87654729823538</v>
      </c>
      <c r="CC177" s="3" t="str">
        <f t="shared" ca="1" si="580"/>
        <v/>
      </c>
      <c r="CD177" s="3">
        <f>IF(RTD("tos.rtd",,CD$43,"."&amp;$B$134&amp;$AS$82&amp;"C"&amp;$A177)="N/A",0,RTD("tos.rtd",,CD$43,"."&amp;$B$134&amp;$AS$82&amp;"C"&amp;$A177))</f>
        <v>1</v>
      </c>
      <c r="CE177" s="3">
        <f>-IF(RTD("tos.rtd",,CE$43,"."&amp;$B$134&amp;$AS$82&amp;"P"&amp;$A177)="N/A",0,RTD("tos.rtd",,CE$43,"."&amp;$B$134&amp;$AS$82&amp;"P"&amp;$A177))</f>
        <v>0.09</v>
      </c>
      <c r="CF177" s="3">
        <f>IF(RTD("tos.rtd",,CF$2,"."&amp;$C$134&amp;$AU$82&amp;"C"&amp;$A177)="N/A",0,RTD("tos.rtd",,CF$2,"."&amp;$C$134&amp;$AU$82&amp;"C"&amp;$A177))</f>
        <v>0.74</v>
      </c>
      <c r="CG177" s="3">
        <f>-IF(RTD("tos.rtd",,CG$2,"."&amp;$C$134&amp;$AU$82&amp;"P"&amp;$A177)="N/A",0,RTD("tos.rtd",,CG$2,"."&amp;$C$134&amp;$AU$82&amp;"P"&amp;$A177))</f>
        <v>0.25</v>
      </c>
      <c r="CH177" s="3">
        <f>IF(RTD("tos.rtd",,CH$2,"."&amp;$D$134&amp;$AW$82&amp;"C"&amp;$A177)="N/A",0,RTD("tos.rtd",,CH$2,"."&amp;$D$134&amp;$AW$82&amp;"C"&amp;$A177))</f>
        <v>0.68</v>
      </c>
      <c r="CI177" s="3">
        <f>-IF(RTD("tos.rtd",,CI$2,"."&amp;$D$134&amp;$AW$82&amp;"P"&amp;$A177)="N/A",0,RTD("tos.rtd",,CI$2,"."&amp;$D$134&amp;$AW$82&amp;"P"&amp;$A177))</f>
        <v>0.33</v>
      </c>
      <c r="CK177" s="3">
        <f t="shared" si="652"/>
        <v>-413</v>
      </c>
      <c r="CL177" s="3"/>
      <c r="CM177" s="3">
        <f t="shared" si="653"/>
        <v>267</v>
      </c>
      <c r="CN177" s="3"/>
      <c r="CO177" s="3">
        <f t="shared" si="654"/>
        <v>1370</v>
      </c>
      <c r="CP177" s="3">
        <f t="shared" si="536"/>
        <v>1224</v>
      </c>
      <c r="CQ177" s="3">
        <f t="shared" si="546"/>
        <v>-1207</v>
      </c>
      <c r="CR177" s="3"/>
      <c r="CS177" s="3">
        <f t="shared" si="547"/>
        <v>-4</v>
      </c>
      <c r="CT177" s="3"/>
      <c r="CU177" s="3">
        <f t="shared" si="548"/>
        <v>1</v>
      </c>
      <c r="CV177" s="3"/>
      <c r="CW177" s="3">
        <f t="shared" ca="1" si="549"/>
        <v>-1022191.5519873004</v>
      </c>
      <c r="CY177" s="3">
        <f t="shared" ca="1" si="550"/>
        <v>-191568.45949880718</v>
      </c>
      <c r="CZ177" s="70" t="str">
        <f t="shared" ca="1" si="583"/>
        <v/>
      </c>
      <c r="DA177" s="3">
        <f>IF(RTD("tos.rtd",,DA$43,"."&amp;$B$134&amp;$AS$82&amp;"C"&amp;$A177)="N/A",0,RTD("tos.rtd",,DA$43,"."&amp;$B$134&amp;$AS$82&amp;"C"&amp;$A177))</f>
        <v>368.65</v>
      </c>
      <c r="DB177" s="3">
        <f>IF(RTD("tos.rtd",,DB$43,"."&amp;$B$134&amp;$AS$82&amp;"P"&amp;$A177)="N/A",0,RTD("tos.rtd",,DB$43,"."&amp;$B$134&amp;$AS$82&amp;"P"&amp;$A177))</f>
        <v>0.2</v>
      </c>
      <c r="DC177" s="3">
        <f>IF(RTD("tos.rtd",,DC$43,"."&amp;$B$134&amp;$AS$82&amp;"C"&amp;$A177)="N/A",0,RTD("tos.rtd",,DC$43,"."&amp;$B$134&amp;$AS$82&amp;"C"&amp;$A177))</f>
        <v>358.8</v>
      </c>
      <c r="DD177" s="3">
        <f>IF(RTD("tos.rtd",,DD$43,"."&amp;$B$134&amp;$AS$82&amp;"P"&amp;$A177)="N/A",0,RTD("tos.rtd",,DD$43,"."&amp;$B$134&amp;$AS$82&amp;"P"&amp;$A177))</f>
        <v>19.8</v>
      </c>
      <c r="DE177" s="3">
        <f>IF(RTD("tos.rtd",,DE$43,"."&amp;$B$134&amp;$AS$82&amp;"C"&amp;$A177)="N/A",0,RTD("tos.rtd",,DE$43,"."&amp;$B$134&amp;$AS$82&amp;"C"&amp;$A177))</f>
        <v>310.3</v>
      </c>
      <c r="DF177" s="3">
        <f>IF(RTD("tos.rtd",,DF$43,"."&amp;$B$134&amp;$AS$82&amp;"P"&amp;$A177)="N/A",0,RTD("tos.rtd",,DF$43,"."&amp;$B$134&amp;$AS$82&amp;"P"&amp;$A177))</f>
        <v>0</v>
      </c>
      <c r="DG177" s="86">
        <f t="shared" si="584"/>
        <v>-329.5</v>
      </c>
      <c r="DH177" s="3">
        <f t="shared" si="551"/>
        <v>0</v>
      </c>
      <c r="DI177" s="3">
        <f t="shared" si="552"/>
        <v>0</v>
      </c>
      <c r="DJ177" s="3">
        <f t="shared" si="553"/>
        <v>0</v>
      </c>
      <c r="DK177" s="3">
        <f t="shared" si="554"/>
        <v>0</v>
      </c>
      <c r="DL177" s="3">
        <f t="shared" si="555"/>
        <v>0</v>
      </c>
      <c r="DM177" s="3">
        <f t="shared" si="556"/>
        <v>0</v>
      </c>
      <c r="DN177" s="64" t="str">
        <f t="shared" si="557"/>
        <v>UNKNOWN</v>
      </c>
      <c r="DO177" s="64" t="str">
        <f t="shared" si="558"/>
        <v>UNKNOWN</v>
      </c>
      <c r="DP177" s="3">
        <f t="shared" si="559"/>
        <v>0</v>
      </c>
      <c r="DQ177" s="3">
        <f t="shared" si="560"/>
        <v>0</v>
      </c>
      <c r="DR177" s="3">
        <f t="shared" ca="1" si="561"/>
        <v>0</v>
      </c>
      <c r="DS177" s="3">
        <f t="shared" si="562"/>
        <v>0</v>
      </c>
      <c r="DT177" s="3">
        <f t="shared" si="585"/>
        <v>0</v>
      </c>
      <c r="DU177" s="3">
        <f t="shared" si="586"/>
        <v>0</v>
      </c>
      <c r="DV177" s="3">
        <f t="shared" si="563"/>
        <v>0</v>
      </c>
      <c r="DW177" s="3">
        <f t="shared" si="564"/>
        <v>-546</v>
      </c>
      <c r="DX177" s="3">
        <f t="shared" ca="1" si="646"/>
        <v>7.7230743639361409E-9</v>
      </c>
      <c r="DY177" s="3">
        <f t="shared" ca="1" si="647"/>
        <v>-6.821069887019888E-4</v>
      </c>
      <c r="DZ177" s="3">
        <f t="shared" ca="1" si="648"/>
        <v>5.3085072669884121E-4</v>
      </c>
      <c r="EA177" s="3">
        <f t="shared" ca="1" si="649"/>
        <v>-5.3665917956154238E-4</v>
      </c>
      <c r="EB177" s="3">
        <f t="shared" ca="1" si="650"/>
        <v>5.9465043189089561E-4</v>
      </c>
      <c r="EC177" s="3">
        <f t="shared" ca="1" si="651"/>
        <v>-5.8430713653600023E-4</v>
      </c>
      <c r="EE177" s="59">
        <f t="shared" si="571"/>
        <v>0.25</v>
      </c>
      <c r="EF177" s="59">
        <f t="shared" si="572"/>
        <v>1.6878</v>
      </c>
      <c r="EG177" s="59">
        <f t="shared" si="573"/>
        <v>0.30580000000000002</v>
      </c>
      <c r="EH177" s="59">
        <f t="shared" si="574"/>
        <v>0.30120000000000002</v>
      </c>
      <c r="EI177" s="59">
        <f t="shared" si="575"/>
        <v>0.2581</v>
      </c>
      <c r="EJ177" s="59">
        <f t="shared" si="576"/>
        <v>0.26550000000000001</v>
      </c>
      <c r="EL177" s="3" t="str">
        <f>RTD("tos.rtd",,EL$43,"."&amp;$B$134&amp;$AS$82&amp;"C"&amp;$A177)</f>
        <v>--</v>
      </c>
      <c r="EM177" s="3" t="str">
        <f>RTD("tos.rtd",,EM$43,"."&amp;$B$134&amp;$AS$82&amp;"P"&amp;$A177)</f>
        <v>168.78%</v>
      </c>
      <c r="EN177" s="3" t="str">
        <f>RTD("tos.rtd",,EN$2,"."&amp;$C$134&amp;$AU$82&amp;"C"&amp;$A177)</f>
        <v>30.58%</v>
      </c>
      <c r="EO177" s="3" t="str">
        <f>RTD("tos.rtd",,EO$2,"."&amp;$C$134&amp;$AU$82&amp;"P"&amp;$A177)</f>
        <v>30.12%</v>
      </c>
      <c r="EP177" s="3" t="str">
        <f>RTD("tos.rtd",,EP$2,"."&amp;$D$134&amp;$AW$82&amp;"C"&amp;$A177)</f>
        <v>25.81%</v>
      </c>
      <c r="EQ177" s="3" t="str">
        <f>RTD("tos.rtd",,EQ$2,"."&amp;$D$134&amp;$AW$82&amp;"P"&amp;$A177)</f>
        <v>26.55%</v>
      </c>
      <c r="ES177" s="63" t="str">
        <f t="shared" si="577"/>
        <v>19450,-546.00</v>
      </c>
      <c r="ET177" s="64" t="str">
        <f t="shared" ca="1" si="578"/>
        <v>19450,-191.57</v>
      </c>
      <c r="EU177" s="68">
        <v>562</v>
      </c>
      <c r="EV177" s="68" t="s">
        <v>1431</v>
      </c>
      <c r="EW177" s="68">
        <v>483.45</v>
      </c>
      <c r="EX177" s="68" t="s">
        <v>1432</v>
      </c>
      <c r="EY177" s="68">
        <v>5633.25</v>
      </c>
      <c r="EZ177" s="68" t="s">
        <v>1433</v>
      </c>
      <c r="FA177" s="68">
        <v>19856.5</v>
      </c>
      <c r="FB177" s="68" t="s">
        <v>1434</v>
      </c>
      <c r="FC177" s="68" t="s">
        <v>1435</v>
      </c>
      <c r="FD177" s="68" t="s">
        <v>1436</v>
      </c>
      <c r="FE177" s="68" t="s">
        <v>1437</v>
      </c>
      <c r="FF177" s="68" t="s">
        <v>1438</v>
      </c>
    </row>
    <row r="178" spans="1:162" ht="11.1" customHeight="1" thickBot="1" x14ac:dyDescent="0.25">
      <c r="A178" s="2">
        <f t="shared" si="587"/>
        <v>19425</v>
      </c>
      <c r="B178" s="3">
        <f t="shared" si="623"/>
        <v>4</v>
      </c>
      <c r="C178" s="3">
        <f t="shared" si="624"/>
        <v>21</v>
      </c>
      <c r="D178" s="3">
        <f t="shared" si="625"/>
        <v>58</v>
      </c>
      <c r="E178" s="3">
        <f t="shared" si="626"/>
        <v>83</v>
      </c>
      <c r="F178" s="4">
        <f t="shared" si="627"/>
        <v>19523.207740337217</v>
      </c>
      <c r="G178" s="5">
        <f t="shared" si="628"/>
        <v>472.88991127177127</v>
      </c>
      <c r="AM178" s="1">
        <v>0</v>
      </c>
      <c r="AN178" s="1">
        <v>4</v>
      </c>
      <c r="AO178" s="1">
        <v>19425</v>
      </c>
      <c r="AP178" s="1">
        <v>0</v>
      </c>
      <c r="AQ178" s="1">
        <v>-117</v>
      </c>
      <c r="AS178" s="54">
        <f>IF(RTD("tos.rtd",,AS$83,"."&amp;$B$134&amp;$AS$82&amp;"C"&amp;$A178)="N/A",0,RTD("tos.rtd",,AS$83,"."&amp;$B$134&amp;$AS$82&amp;"C"&amp;$A178))</f>
        <v>1</v>
      </c>
      <c r="AT178" s="3">
        <f>-IF(RTD("tos.rtd",,AT$83,"."&amp;$B$134&amp;$AS$82&amp;"P"&amp;$A178)="N/A",0,RTD("tos.rtd",,AT$83,"."&amp;$B$134&amp;$AS$82&amp;"P"&amp;$A178))</f>
        <v>-3</v>
      </c>
      <c r="AU178" s="54">
        <f>IF(RTD("tos.rtd",,AU$2,"."&amp;$C$134&amp;$AU$134&amp;"C"&amp;$A178)="N/A",0,RTD("tos.rtd",,AU$2,"."&amp;$C$134&amp;$AU$134&amp;"C"&amp;$A178))</f>
        <v>1</v>
      </c>
      <c r="AV178" s="3">
        <f>-IF(RTD("tos.rtd",,AV$2,"."&amp;$C$134&amp;$AU$134&amp;"P"&amp;$A178)="N/A",0,RTD("tos.rtd",,AV$2,"."&amp;$C$134&amp;$AU$134&amp;"P"&amp;$A178))</f>
        <v>-20</v>
      </c>
      <c r="AW178" s="54">
        <f>IF(RTD("tos.rtd",,AW$2,"."&amp;$D$134&amp;$AW$134&amp;"C"&amp;$A178)="N/A",0,RTD("tos.rtd",,AW$2,"."&amp;$D$134&amp;$AW$134&amp;"C"&amp;$A178))</f>
        <v>33</v>
      </c>
      <c r="AX178" s="3">
        <f>-IF(RTD("tos.rtd",,AX$2,"."&amp;$D$134&amp;$AW$134&amp;"P"&amp;$A178)="N/A",0,RTD("tos.rtd",,AX$2,"."&amp;$D$134&amp;$AW$134&amp;"P"&amp;$A178))</f>
        <v>-25</v>
      </c>
      <c r="AY178" s="76">
        <f t="shared" si="629"/>
        <v>-13</v>
      </c>
      <c r="AZ178" s="8">
        <f t="shared" si="542"/>
        <v>19425</v>
      </c>
      <c r="BA178" s="54">
        <f>IF(RTD("tos.rtd",,BA$43,"."&amp;$B$134&amp;$AS$82&amp;"C"&amp;$A178)="N/A",0,RTD("tos.rtd",,BA$43,"."&amp;$B$134&amp;$AS$82&amp;"C"&amp;$A178))</f>
        <v>0</v>
      </c>
      <c r="BB178" s="3">
        <f>-IF(RTD("tos.rtd",,BB$43,"."&amp;$B$134&amp;$AS$82&amp;"P"&amp;$A178)="N/A",0,RTD("tos.rtd",,BB$43,"."&amp;$B$134&amp;$AS$82&amp;"P"&amp;$A178))</f>
        <v>-117</v>
      </c>
      <c r="BC178" s="54">
        <f>IF(RTD("tos.rtd",,BC$2,"."&amp;$C$134&amp;$AU$82&amp;"C"&amp;$A178)="N/A",0,RTD("tos.rtd",,BC$2,"."&amp;$C$134&amp;$AU$82&amp;"C"&amp;$A178))</f>
        <v>0</v>
      </c>
      <c r="BD178" s="3">
        <f>-IF(RTD("tos.rtd",,BD$2,"."&amp;$C$134&amp;$AU$82&amp;"P"&amp;$A178)="N/A",0,RTD("tos.rtd",,BD$2,"."&amp;$C$134&amp;$AU$82&amp;"P"&amp;$A178))</f>
        <v>0</v>
      </c>
      <c r="BE178" s="54">
        <f>IF(RTD("tos.rtd",,BE$2,"."&amp;$D$134&amp;$AW$82&amp;"C"&amp;$A178)="N/A",0,RTD("tos.rtd",,BE$2,"."&amp;$D$134&amp;$AW$82&amp;"C"&amp;$A178))</f>
        <v>0</v>
      </c>
      <c r="BF178" s="3">
        <f>-IF(RTD("tos.rtd",,BF$2,"."&amp;$D$134&amp;$AW$82&amp;"P"&amp;$A178)="N/A",0,RTD("tos.rtd",,BF$2,"."&amp;$D$134&amp;$AW$82&amp;"P"&amp;$A178))</f>
        <v>0</v>
      </c>
      <c r="BG178" s="3">
        <f ca="1">+Hoja2!Y179</f>
        <v>-5</v>
      </c>
      <c r="BH178" s="7">
        <f t="shared" ca="1" si="543"/>
        <v>-122</v>
      </c>
      <c r="BI178" s="32" t="str">
        <f t="shared" ca="1" si="601"/>
        <v/>
      </c>
      <c r="BJ178" s="3">
        <f ca="1">IF($BP$1=1,DX178,IF(RTD("tos.rtd",,BJ$43,"."&amp;$B$134&amp;$AS$82&amp;"C"&amp;$A178)="N/A",0,RTD("tos.rtd",,BJ$43,"."&amp;$B$134&amp;$AS$82&amp;"C"&amp;$A178)))</f>
        <v>8.8939049714562658E-10</v>
      </c>
      <c r="BK178" s="3">
        <f ca="1">IF($BP$1=1,DY178,-IF(RTD("tos.rtd",,BK$43,"."&amp;$B$134&amp;$AS$82&amp;"P"&amp;$A178)="N/A",0,RTD("tos.rtd",,BK$43,"."&amp;$B$134&amp;$AS$82&amp;"P"&amp;$A178)))</f>
        <v>-6.3819111942015712E-4</v>
      </c>
      <c r="BL178" s="3">
        <f ca="1">IF($BP$1=1,DZ178,IF(RTD("tos.rtd",,BL$2,"."&amp;$C$134&amp;$AU$82&amp;"C"&amp;$A178)="N/A",0,RTD("tos.rtd",,BL$2,"."&amp;$C$134&amp;$AU$82&amp;"C"&amp;$A178)))</f>
        <v>5.1751793341561813E-4</v>
      </c>
      <c r="BM178" s="3">
        <f ca="1">IF($BP$1=1,EA178,-IF(RTD("tos.rtd",,BM$2,"."&amp;$C$134&amp;$AU$82&amp;"P"&amp;$A178)="N/A",0,RTD("tos.rtd",,BM$2,"."&amp;$C$134&amp;$AU$82&amp;"P"&amp;$A178)))</f>
        <v>-5.2295018694517538E-4</v>
      </c>
      <c r="BN178" s="3">
        <f ca="1">IF($BP$1=1,EB178,IF(RTD("tos.rtd",,BN$2,"."&amp;$D$134&amp;$AW$82&amp;"C"&amp;$A178)="N/A",0,RTD("tos.rtd",,BN$2,"."&amp;$D$134&amp;$AW$82&amp;"C"&amp;$A178)))</f>
        <v>5.745430659844171E-4</v>
      </c>
      <c r="BO178" s="3">
        <f ca="1">IF($BP$1=1,EC178,-IF(RTD("tos.rtd",,BO$2,"."&amp;$D$134&amp;$AW$82&amp;"P"&amp;$A178)="N/A",0,RTD("tos.rtd",,BO$2,"."&amp;$D$134&amp;$AW$82&amp;"P"&amp;$A178)))</f>
        <v>-5.6618997499666775E-4</v>
      </c>
      <c r="BQ178" s="3">
        <f t="shared" ca="1" si="630"/>
        <v>-60057.076109447917</v>
      </c>
      <c r="BR178" s="3" t="str">
        <f t="shared" ca="1" si="544"/>
        <v/>
      </c>
      <c r="BS178" s="3">
        <f t="shared" ca="1" si="631"/>
        <v>-311848.50893295207</v>
      </c>
      <c r="BT178" s="3" t="str">
        <f t="shared" ca="1" si="545"/>
        <v/>
      </c>
      <c r="BU178" s="3">
        <f t="shared" ca="1" si="632"/>
        <v>150730.5538746168</v>
      </c>
      <c r="BV178" s="3" t="str">
        <f t="shared" ca="1" si="545"/>
        <v/>
      </c>
      <c r="BX178" s="3">
        <f t="shared" ca="1" si="579"/>
        <v>-17312.718954097054</v>
      </c>
      <c r="BY178" s="3" t="str">
        <f t="shared" ca="1" si="580"/>
        <v/>
      </c>
      <c r="BZ178" s="3">
        <f t="shared" ca="1" si="581"/>
        <v>0</v>
      </c>
      <c r="CA178" s="3" t="str">
        <f t="shared" ca="1" si="580"/>
        <v/>
      </c>
      <c r="CB178" s="3">
        <f t="shared" ca="1" si="582"/>
        <v>0</v>
      </c>
      <c r="CC178" s="3" t="str">
        <f t="shared" ca="1" si="580"/>
        <v/>
      </c>
      <c r="CD178" s="3">
        <f>IF(RTD("tos.rtd",,CD$43,"."&amp;$B$134&amp;$AS$82&amp;"C"&amp;$A178)="N/A",0,RTD("tos.rtd",,CD$43,"."&amp;$B$134&amp;$AS$82&amp;"C"&amp;$A178))</f>
        <v>1</v>
      </c>
      <c r="CE178" s="3">
        <f>-IF(RTD("tos.rtd",,CE$43,"."&amp;$B$134&amp;$AS$82&amp;"P"&amp;$A178)="N/A",0,RTD("tos.rtd",,CE$43,"."&amp;$B$134&amp;$AS$82&amp;"P"&amp;$A178))</f>
        <v>0.08</v>
      </c>
      <c r="CF178" s="3">
        <f>IF(RTD("tos.rtd",,CF$2,"."&amp;$C$134&amp;$AU$82&amp;"C"&amp;$A178)="N/A",0,RTD("tos.rtd",,CF$2,"."&amp;$C$134&amp;$AU$82&amp;"C"&amp;$A178))</f>
        <v>0.76</v>
      </c>
      <c r="CG178" s="3">
        <f>-IF(RTD("tos.rtd",,CG$2,"."&amp;$C$134&amp;$AU$82&amp;"P"&amp;$A178)="N/A",0,RTD("tos.rtd",,CG$2,"."&amp;$C$134&amp;$AU$82&amp;"P"&amp;$A178))</f>
        <v>0.24</v>
      </c>
      <c r="CH178" s="3">
        <f>IF(RTD("tos.rtd",,CH$2,"."&amp;$D$134&amp;$AW$82&amp;"C"&amp;$A178)="N/A",0,RTD("tos.rtd",,CH$2,"."&amp;$D$134&amp;$AW$82&amp;"C"&amp;$A178))</f>
        <v>0.69</v>
      </c>
      <c r="CI178" s="3">
        <f>-IF(RTD("tos.rtd",,CI$2,"."&amp;$D$134&amp;$AW$82&amp;"P"&amp;$A178)="N/A",0,RTD("tos.rtd",,CI$2,"."&amp;$D$134&amp;$AW$82&amp;"P"&amp;$A178))</f>
        <v>0.32</v>
      </c>
      <c r="CK178" s="3">
        <f t="shared" si="652"/>
        <v>76</v>
      </c>
      <c r="CL178" s="3"/>
      <c r="CM178" s="3">
        <f t="shared" si="653"/>
        <v>-404</v>
      </c>
      <c r="CN178" s="3"/>
      <c r="CO178" s="3">
        <f t="shared" si="654"/>
        <v>1477</v>
      </c>
      <c r="CP178" s="3">
        <f t="shared" si="536"/>
        <v>1149</v>
      </c>
      <c r="CQ178" s="3">
        <f t="shared" si="546"/>
        <v>-117</v>
      </c>
      <c r="CR178" s="3"/>
      <c r="CS178" s="3">
        <f t="shared" si="547"/>
        <v>0</v>
      </c>
      <c r="CT178" s="3"/>
      <c r="CU178" s="3">
        <f t="shared" si="548"/>
        <v>0</v>
      </c>
      <c r="CV178" s="3"/>
      <c r="CW178" s="3">
        <f t="shared" ca="1" si="549"/>
        <v>-221175.03116778319</v>
      </c>
      <c r="CY178" s="3">
        <f t="shared" ca="1" si="550"/>
        <v>-17312.718954097054</v>
      </c>
      <c r="CZ178" s="70" t="str">
        <f t="shared" ca="1" si="583"/>
        <v/>
      </c>
      <c r="DA178" s="3">
        <f>IF(RTD("tos.rtd",,DA$43,"."&amp;$B$134&amp;$AS$82&amp;"C"&amp;$A178)="N/A",0,RTD("tos.rtd",,DA$43,"."&amp;$B$134&amp;$AS$82&amp;"C"&amp;$A178))</f>
        <v>154</v>
      </c>
      <c r="DB178" s="3">
        <f>IF(RTD("tos.rtd",,DB$43,"."&amp;$B$134&amp;$AS$82&amp;"P"&amp;$A178)="N/A",0,RTD("tos.rtd",,DB$43,"."&amp;$B$134&amp;$AS$82&amp;"P"&amp;$A178))</f>
        <v>0.25</v>
      </c>
      <c r="DC178" s="3">
        <f>IF(RTD("tos.rtd",,DC$43,"."&amp;$B$134&amp;$AS$82&amp;"C"&amp;$A178)="N/A",0,RTD("tos.rtd",,DC$43,"."&amp;$B$134&amp;$AS$82&amp;"C"&amp;$A178))</f>
        <v>383.8</v>
      </c>
      <c r="DD178" s="3">
        <f>IF(RTD("tos.rtd",,DD$43,"."&amp;$B$134&amp;$AS$82&amp;"P"&amp;$A178)="N/A",0,RTD("tos.rtd",,DD$43,"."&amp;$B$134&amp;$AS$82&amp;"P"&amp;$A178))</f>
        <v>19.8</v>
      </c>
      <c r="DE178" s="3">
        <f>IF(RTD("tos.rtd",,DE$43,"."&amp;$B$134&amp;$AS$82&amp;"C"&amp;$A178)="N/A",0,RTD("tos.rtd",,DE$43,"."&amp;$B$134&amp;$AS$82&amp;"C"&amp;$A178))</f>
        <v>335.3</v>
      </c>
      <c r="DF178" s="3">
        <f>IF(RTD("tos.rtd",,DF$43,"."&amp;$B$134&amp;$AS$82&amp;"P"&amp;$A178)="N/A",0,RTD("tos.rtd",,DF$43,"."&amp;$B$134&amp;$AS$82&amp;"P"&amp;$A178))</f>
        <v>0</v>
      </c>
      <c r="DG178" s="86">
        <f t="shared" si="584"/>
        <v>-354.5</v>
      </c>
      <c r="DH178" s="3">
        <f t="shared" si="551"/>
        <v>0</v>
      </c>
      <c r="DI178" s="3">
        <f t="shared" si="552"/>
        <v>0</v>
      </c>
      <c r="DJ178" s="3">
        <f t="shared" si="553"/>
        <v>0</v>
      </c>
      <c r="DK178" s="3">
        <f t="shared" si="554"/>
        <v>0</v>
      </c>
      <c r="DL178" s="3">
        <f t="shared" si="555"/>
        <v>0</v>
      </c>
      <c r="DM178" s="3">
        <f t="shared" si="556"/>
        <v>0</v>
      </c>
      <c r="DN178" s="64" t="str">
        <f t="shared" si="557"/>
        <v>UNKNOWN</v>
      </c>
      <c r="DO178" s="64" t="str">
        <f t="shared" si="558"/>
        <v>UNKNOWN</v>
      </c>
      <c r="DP178" s="3">
        <f t="shared" si="559"/>
        <v>0</v>
      </c>
      <c r="DQ178" s="3">
        <f t="shared" si="560"/>
        <v>0</v>
      </c>
      <c r="DR178" s="3">
        <f t="shared" ca="1" si="561"/>
        <v>0</v>
      </c>
      <c r="DS178" s="3">
        <f t="shared" si="562"/>
        <v>0</v>
      </c>
      <c r="DT178" s="3">
        <f t="shared" si="585"/>
        <v>0</v>
      </c>
      <c r="DU178" s="3">
        <f t="shared" si="586"/>
        <v>0</v>
      </c>
      <c r="DV178" s="3">
        <f t="shared" si="563"/>
        <v>0</v>
      </c>
      <c r="DW178" s="3">
        <f t="shared" si="564"/>
        <v>4</v>
      </c>
      <c r="DX178" s="3">
        <f t="shared" ca="1" si="646"/>
        <v>8.8939049714562658E-10</v>
      </c>
      <c r="DY178" s="3">
        <f t="shared" ca="1" si="647"/>
        <v>-6.3819111942015712E-4</v>
      </c>
      <c r="DZ178" s="3">
        <f t="shared" ca="1" si="648"/>
        <v>5.1751793341561813E-4</v>
      </c>
      <c r="EA178" s="3">
        <f t="shared" ca="1" si="649"/>
        <v>-5.2295018694517538E-4</v>
      </c>
      <c r="EB178" s="3">
        <f t="shared" ca="1" si="650"/>
        <v>5.745430659844171E-4</v>
      </c>
      <c r="EC178" s="3">
        <f t="shared" ca="1" si="651"/>
        <v>-5.6618997499666775E-4</v>
      </c>
      <c r="EE178" s="59">
        <f t="shared" si="571"/>
        <v>0.25</v>
      </c>
      <c r="EF178" s="59">
        <f t="shared" si="572"/>
        <v>1.7808999999999999</v>
      </c>
      <c r="EG178" s="59">
        <f t="shared" si="573"/>
        <v>0.30730000000000002</v>
      </c>
      <c r="EH178" s="59">
        <f t="shared" si="574"/>
        <v>0.30259999999999998</v>
      </c>
      <c r="EI178" s="59">
        <f t="shared" si="575"/>
        <v>0.25979999999999998</v>
      </c>
      <c r="EJ178" s="59">
        <f t="shared" si="576"/>
        <v>0.2666</v>
      </c>
      <c r="EL178" s="3" t="str">
        <f>RTD("tos.rtd",,EL$43,"."&amp;$B$134&amp;$AS$82&amp;"C"&amp;$A178)</f>
        <v>--</v>
      </c>
      <c r="EM178" s="3" t="str">
        <f>RTD("tos.rtd",,EM$43,"."&amp;$B$134&amp;$AS$82&amp;"P"&amp;$A178)</f>
        <v>178.09%</v>
      </c>
      <c r="EN178" s="3" t="str">
        <f>RTD("tos.rtd",,EN$2,"."&amp;$C$134&amp;$AU$82&amp;"C"&amp;$A178)</f>
        <v>30.73%</v>
      </c>
      <c r="EO178" s="3" t="str">
        <f>RTD("tos.rtd",,EO$2,"."&amp;$C$134&amp;$AU$82&amp;"P"&amp;$A178)</f>
        <v>30.26%</v>
      </c>
      <c r="EP178" s="3" t="str">
        <f>RTD("tos.rtd",,EP$2,"."&amp;$D$134&amp;$AW$82&amp;"C"&amp;$A178)</f>
        <v>25.98%</v>
      </c>
      <c r="EQ178" s="3" t="str">
        <f>RTD("tos.rtd",,EQ$2,"."&amp;$D$134&amp;$AW$82&amp;"P"&amp;$A178)</f>
        <v>26.66%</v>
      </c>
      <c r="ES178" s="63" t="str">
        <f t="shared" si="577"/>
        <v>19425,04.00</v>
      </c>
      <c r="ET178" s="64" t="str">
        <f t="shared" ca="1" si="578"/>
        <v>19425,-17.31</v>
      </c>
      <c r="EU178" s="68">
        <v>562.15</v>
      </c>
      <c r="EV178" s="68" t="s">
        <v>1439</v>
      </c>
      <c r="EW178" s="68">
        <v>483.63</v>
      </c>
      <c r="EX178" s="68" t="s">
        <v>1440</v>
      </c>
      <c r="EY178" s="68">
        <v>5635</v>
      </c>
      <c r="EZ178" s="68" t="s">
        <v>1441</v>
      </c>
      <c r="FA178" s="68">
        <v>19864.5</v>
      </c>
      <c r="FB178" s="68" t="s">
        <v>1442</v>
      </c>
      <c r="FC178" s="68" t="s">
        <v>1443</v>
      </c>
      <c r="FD178" s="68" t="s">
        <v>1444</v>
      </c>
      <c r="FE178" s="68" t="s">
        <v>1445</v>
      </c>
      <c r="FF178" s="68" t="s">
        <v>1446</v>
      </c>
    </row>
    <row r="179" spans="1:162" ht="11.1" customHeight="1" thickBot="1" x14ac:dyDescent="0.25">
      <c r="A179" s="2">
        <f t="shared" si="587"/>
        <v>19400</v>
      </c>
      <c r="B179" s="3">
        <f t="shared" si="623"/>
        <v>237</v>
      </c>
      <c r="C179" s="3">
        <f t="shared" si="624"/>
        <v>50</v>
      </c>
      <c r="D179" s="3">
        <f t="shared" si="625"/>
        <v>107</v>
      </c>
      <c r="E179" s="3">
        <f t="shared" si="626"/>
        <v>394</v>
      </c>
      <c r="F179" s="4">
        <f t="shared" si="627"/>
        <v>19498.081346849012</v>
      </c>
      <c r="G179" s="5">
        <f t="shared" si="628"/>
        <v>472.28130134735454</v>
      </c>
      <c r="AM179" s="1">
        <v>-1</v>
      </c>
      <c r="AN179" s="1">
        <v>-2078</v>
      </c>
      <c r="AO179" s="1">
        <v>19400</v>
      </c>
      <c r="AP179" s="1">
        <v>1</v>
      </c>
      <c r="AQ179" s="1">
        <v>-2311</v>
      </c>
      <c r="AS179" s="54">
        <f>IF(RTD("tos.rtd",,AS$83,"."&amp;$B$134&amp;$AS$82&amp;"C"&amp;$A179)="N/A",0,RTD("tos.rtd",,AS$83,"."&amp;$B$134&amp;$AS$82&amp;"C"&amp;$A179))</f>
        <v>195</v>
      </c>
      <c r="AT179" s="3">
        <f>-IF(RTD("tos.rtd",,AT$83,"."&amp;$B$134&amp;$AS$82&amp;"P"&amp;$A179)="N/A",0,RTD("tos.rtd",,AT$83,"."&amp;$B$134&amp;$AS$82&amp;"P"&amp;$A179))</f>
        <v>-42</v>
      </c>
      <c r="AU179" s="54">
        <f>IF(RTD("tos.rtd",,AU$2,"."&amp;$C$134&amp;$AU$134&amp;"C"&amp;$A179)="N/A",0,RTD("tos.rtd",,AU$2,"."&amp;$C$134&amp;$AU$134&amp;"C"&amp;$A179))</f>
        <v>11</v>
      </c>
      <c r="AV179" s="3">
        <f>-IF(RTD("tos.rtd",,AV$2,"."&amp;$C$134&amp;$AU$134&amp;"P"&amp;$A179)="N/A",0,RTD("tos.rtd",,AV$2,"."&amp;$C$134&amp;$AU$134&amp;"P"&amp;$A179))</f>
        <v>-39</v>
      </c>
      <c r="AW179" s="54">
        <f>IF(RTD("tos.rtd",,AW$2,"."&amp;$D$134&amp;$AW$134&amp;"C"&amp;$A179)="N/A",0,RTD("tos.rtd",,AW$2,"."&amp;$D$134&amp;$AW$134&amp;"C"&amp;$A179))</f>
        <v>44</v>
      </c>
      <c r="AX179" s="3">
        <f>-IF(RTD("tos.rtd",,AX$2,"."&amp;$D$134&amp;$AW$134&amp;"P"&amp;$A179)="N/A",0,RTD("tos.rtd",,AX$2,"."&amp;$D$134&amp;$AW$134&amp;"P"&amp;$A179))</f>
        <v>-63</v>
      </c>
      <c r="AY179" s="76">
        <f t="shared" si="629"/>
        <v>106</v>
      </c>
      <c r="AZ179" s="8">
        <f t="shared" si="542"/>
        <v>19400</v>
      </c>
      <c r="BA179" s="54">
        <f>IF(RTD("tos.rtd",,BA$43,"."&amp;$B$134&amp;$AS$82&amp;"C"&amp;$A179)="N/A",0,RTD("tos.rtd",,BA$43,"."&amp;$B$134&amp;$AS$82&amp;"C"&amp;$A179))</f>
        <v>1</v>
      </c>
      <c r="BB179" s="3">
        <f>-IF(RTD("tos.rtd",,BB$43,"."&amp;$B$134&amp;$AS$82&amp;"P"&amp;$A179)="N/A",0,RTD("tos.rtd",,BB$43,"."&amp;$B$134&amp;$AS$82&amp;"P"&amp;$A179))</f>
        <v>-2311</v>
      </c>
      <c r="BC179" s="54">
        <f>IF(RTD("tos.rtd",,BC$2,"."&amp;$C$134&amp;$AU$82&amp;"C"&amp;$A179)="N/A",0,RTD("tos.rtd",,BC$2,"."&amp;$C$134&amp;$AU$82&amp;"C"&amp;$A179))</f>
        <v>0</v>
      </c>
      <c r="BD179" s="3">
        <f>-IF(RTD("tos.rtd",,BD$2,"."&amp;$C$134&amp;$AU$82&amp;"P"&amp;$A179)="N/A",0,RTD("tos.rtd",,BD$2,"."&amp;$C$134&amp;$AU$82&amp;"P"&amp;$A179))</f>
        <v>-11</v>
      </c>
      <c r="BE179" s="54">
        <f>IF(RTD("tos.rtd",,BE$2,"."&amp;$D$134&amp;$AW$82&amp;"C"&amp;$A179)="N/A",0,RTD("tos.rtd",,BE$2,"."&amp;$D$134&amp;$AW$82&amp;"C"&amp;$A179))</f>
        <v>1</v>
      </c>
      <c r="BF179" s="3">
        <f>-IF(RTD("tos.rtd",,BF$2,"."&amp;$D$134&amp;$AW$82&amp;"P"&amp;$A179)="N/A",0,RTD("tos.rtd",,BF$2,"."&amp;$D$134&amp;$AW$82&amp;"P"&amp;$A179))</f>
        <v>-1</v>
      </c>
      <c r="BG179" s="3">
        <f ca="1">+Hoja2!Y180</f>
        <v>-133</v>
      </c>
      <c r="BH179" s="7">
        <f t="shared" ca="1" si="543"/>
        <v>-2454</v>
      </c>
      <c r="BI179" s="32" t="str">
        <f t="shared" ca="1" si="601"/>
        <v/>
      </c>
      <c r="BJ179" s="3">
        <f ca="1">IF($BP$1=1,DX179,IF(RTD("tos.rtd",,BJ$43,"."&amp;$B$134&amp;$AS$82&amp;"C"&amp;$A179)="N/A",0,RTD("tos.rtd",,BJ$43,"."&amp;$B$134&amp;$AS$82&amp;"C"&amp;$A179)))</f>
        <v>8.7072519632811382E-11</v>
      </c>
      <c r="BK179" s="3">
        <f ca="1">IF($BP$1=1,DY179,-IF(RTD("tos.rtd",,BK$43,"."&amp;$B$134&amp;$AS$82&amp;"P"&amp;$A179)="N/A",0,RTD("tos.rtd",,BK$43,"."&amp;$B$134&amp;$AS$82&amp;"P"&amp;$A179)))</f>
        <v>-4.1100346401677006E-4</v>
      </c>
      <c r="BL179" s="3">
        <f ca="1">IF($BP$1=1,DZ179,IF(RTD("tos.rtd",,BL$2,"."&amp;$C$134&amp;$AU$82&amp;"C"&amp;$A179)="N/A",0,RTD("tos.rtd",,BL$2,"."&amp;$C$134&amp;$AU$82&amp;"C"&amp;$A179)))</f>
        <v>5.0416178809947754E-4</v>
      </c>
      <c r="BM179" s="3">
        <f ca="1">IF($BP$1=1,EA179,-IF(RTD("tos.rtd",,BM$2,"."&amp;$C$134&amp;$AU$82&amp;"P"&amp;$A179)="N/A",0,RTD("tos.rtd",,BM$2,"."&amp;$C$134&amp;$AU$82&amp;"P"&amp;$A179)))</f>
        <v>-5.0919896281153741E-4</v>
      </c>
      <c r="BN179" s="3">
        <f ca="1">IF($BP$1=1,EB179,IF(RTD("tos.rtd",,BN$2,"."&amp;$D$134&amp;$AW$82&amp;"C"&amp;$A179)="N/A",0,RTD("tos.rtd",,BN$2,"."&amp;$D$134&amp;$AW$82&amp;"C"&amp;$A179)))</f>
        <v>5.5571893312381484E-4</v>
      </c>
      <c r="BO179" s="3">
        <f ca="1">IF($BP$1=1,EC179,-IF(RTD("tos.rtd",,BO$2,"."&amp;$D$134&amp;$AW$82&amp;"P"&amp;$A179)="N/A",0,RTD("tos.rtd",,BO$2,"."&amp;$D$134&amp;$AW$82&amp;"P"&amp;$A179)))</f>
        <v>-5.4755020920284141E-4</v>
      </c>
      <c r="BQ179" s="3">
        <f t="shared" ca="1" si="630"/>
        <v>-541485.36164932372</v>
      </c>
      <c r="BR179" s="3" t="str">
        <f t="shared" ca="1" si="544"/>
        <v/>
      </c>
      <c r="BS179" s="3">
        <f t="shared" ca="1" si="631"/>
        <v>-448975.28613627481</v>
      </c>
      <c r="BT179" s="3" t="str">
        <f t="shared" ca="1" si="545"/>
        <v/>
      </c>
      <c r="BU179" s="3">
        <f t="shared" ca="1" si="632"/>
        <v>-315065.16013909958</v>
      </c>
      <c r="BV179" s="3" t="str">
        <f t="shared" ca="1" si="545"/>
        <v>Cruce -</v>
      </c>
      <c r="BX179" s="3">
        <f t="shared" ca="1" si="579"/>
        <v>-220228.78778031218</v>
      </c>
      <c r="BY179" s="3" t="str">
        <f t="shared" ca="1" si="580"/>
        <v/>
      </c>
      <c r="BZ179" s="3">
        <f t="shared" ca="1" si="581"/>
        <v>-1298.7000467275614</v>
      </c>
      <c r="CA179" s="3" t="str">
        <f t="shared" ca="1" si="580"/>
        <v/>
      </c>
      <c r="CB179" s="3">
        <f t="shared" ca="1" si="582"/>
        <v>1.8940126663575114</v>
      </c>
      <c r="CC179" s="3" t="str">
        <f t="shared" ca="1" si="580"/>
        <v/>
      </c>
      <c r="CD179" s="3">
        <f>IF(RTD("tos.rtd",,CD$43,"."&amp;$B$134&amp;$AS$82&amp;"C"&amp;$A179)="N/A",0,RTD("tos.rtd",,CD$43,"."&amp;$B$134&amp;$AS$82&amp;"C"&amp;$A179))</f>
        <v>1</v>
      </c>
      <c r="CE179" s="3">
        <f>-IF(RTD("tos.rtd",,CE$43,"."&amp;$B$134&amp;$AS$82&amp;"P"&amp;$A179)="N/A",0,RTD("tos.rtd",,CE$43,"."&amp;$B$134&amp;$AS$82&amp;"P"&amp;$A179))</f>
        <v>0</v>
      </c>
      <c r="CF179" s="3">
        <f>IF(RTD("tos.rtd",,CF$2,"."&amp;$C$134&amp;$AU$82&amp;"C"&amp;$A179)="N/A",0,RTD("tos.rtd",,CF$2,"."&amp;$C$134&amp;$AU$82&amp;"C"&amp;$A179))</f>
        <v>0.77</v>
      </c>
      <c r="CG179" s="3">
        <f>-IF(RTD("tos.rtd",,CG$2,"."&amp;$C$134&amp;$AU$82&amp;"P"&amp;$A179)="N/A",0,RTD("tos.rtd",,CG$2,"."&amp;$C$134&amp;$AU$82&amp;"P"&amp;$A179))</f>
        <v>0.23</v>
      </c>
      <c r="CH179" s="3">
        <f>IF(RTD("tos.rtd",,CH$2,"."&amp;$D$134&amp;$AW$82&amp;"C"&amp;$A179)="N/A",0,RTD("tos.rtd",,CH$2,"."&amp;$D$134&amp;$AW$82&amp;"C"&amp;$A179))</f>
        <v>0.7</v>
      </c>
      <c r="CI179" s="3">
        <f>-IF(RTD("tos.rtd",,CI$2,"."&amp;$D$134&amp;$AW$82&amp;"P"&amp;$A179)="N/A",0,RTD("tos.rtd",,CI$2,"."&amp;$D$134&amp;$AW$82&amp;"P"&amp;$A179))</f>
        <v>0.31</v>
      </c>
      <c r="CK179" s="3">
        <f t="shared" si="652"/>
        <v>19500</v>
      </c>
      <c r="CL179" s="3"/>
      <c r="CM179" s="3">
        <f t="shared" si="653"/>
        <v>-50</v>
      </c>
      <c r="CN179" s="3"/>
      <c r="CO179" s="3">
        <f t="shared" si="654"/>
        <v>1126.9999999999995</v>
      </c>
      <c r="CP179" s="3">
        <f t="shared" si="536"/>
        <v>20577</v>
      </c>
      <c r="CQ179" s="3">
        <f t="shared" si="546"/>
        <v>-2310</v>
      </c>
      <c r="CR179" s="3"/>
      <c r="CS179" s="3">
        <f t="shared" si="547"/>
        <v>-11</v>
      </c>
      <c r="CT179" s="3"/>
      <c r="CU179" s="3">
        <f t="shared" si="548"/>
        <v>0</v>
      </c>
      <c r="CV179" s="3"/>
      <c r="CW179" s="3">
        <f t="shared" ca="1" si="549"/>
        <v>-1305525.8079246981</v>
      </c>
      <c r="CY179" s="3">
        <f t="shared" ca="1" si="550"/>
        <v>-221525.59381437337</v>
      </c>
      <c r="CZ179" s="70" t="str">
        <f t="shared" ca="1" si="583"/>
        <v/>
      </c>
      <c r="DA179" s="3">
        <f>IF(RTD("tos.rtd",,DA$43,"."&amp;$B$134&amp;$AS$82&amp;"C"&amp;$A179)="N/A",0,RTD("tos.rtd",,DA$43,"."&amp;$B$134&amp;$AS$82&amp;"C"&amp;$A179))</f>
        <v>366.15</v>
      </c>
      <c r="DB179" s="3">
        <f>IF(RTD("tos.rtd",,DB$43,"."&amp;$B$134&amp;$AS$82&amp;"P"&amp;$A179)="N/A",0,RTD("tos.rtd",,DB$43,"."&amp;$B$134&amp;$AS$82&amp;"P"&amp;$A179))</f>
        <v>0.1</v>
      </c>
      <c r="DC179" s="3">
        <f>IF(RTD("tos.rtd",,DC$43,"."&amp;$B$134&amp;$AS$82&amp;"C"&amp;$A179)="N/A",0,RTD("tos.rtd",,DC$43,"."&amp;$B$134&amp;$AS$82&amp;"C"&amp;$A179))</f>
        <v>410.6</v>
      </c>
      <c r="DD179" s="3">
        <f>IF(RTD("tos.rtd",,DD$43,"."&amp;$B$134&amp;$AS$82&amp;"P"&amp;$A179)="N/A",0,RTD("tos.rtd",,DD$43,"."&amp;$B$134&amp;$AS$82&amp;"P"&amp;$A179))</f>
        <v>0.1</v>
      </c>
      <c r="DE179" s="3">
        <f>IF(RTD("tos.rtd",,DE$43,"."&amp;$B$134&amp;$AS$82&amp;"C"&amp;$A179)="N/A",0,RTD("tos.rtd",,DE$43,"."&amp;$B$134&amp;$AS$82&amp;"C"&amp;$A179))</f>
        <v>362.4</v>
      </c>
      <c r="DF179" s="3">
        <f>IF(RTD("tos.rtd",,DF$43,"."&amp;$B$134&amp;$AS$82&amp;"P"&amp;$A179)="N/A",0,RTD("tos.rtd",,DF$43,"."&amp;$B$134&amp;$AS$82&amp;"P"&amp;$A179))</f>
        <v>0</v>
      </c>
      <c r="DG179" s="86">
        <f t="shared" si="584"/>
        <v>-379.5</v>
      </c>
      <c r="DH179" s="3">
        <f t="shared" si="551"/>
        <v>0</v>
      </c>
      <c r="DI179" s="3">
        <f t="shared" si="552"/>
        <v>0</v>
      </c>
      <c r="DJ179" s="3">
        <f t="shared" si="553"/>
        <v>0</v>
      </c>
      <c r="DK179" s="3">
        <f t="shared" si="554"/>
        <v>0</v>
      </c>
      <c r="DL179" s="3">
        <f t="shared" si="555"/>
        <v>0</v>
      </c>
      <c r="DM179" s="3">
        <f t="shared" si="556"/>
        <v>0</v>
      </c>
      <c r="DN179" s="64" t="str">
        <f t="shared" si="557"/>
        <v>UNKNOWN</v>
      </c>
      <c r="DO179" s="64" t="str">
        <f t="shared" si="558"/>
        <v>UNKNOWN</v>
      </c>
      <c r="DP179" s="3">
        <f t="shared" si="559"/>
        <v>0</v>
      </c>
      <c r="DQ179" s="3">
        <f t="shared" si="560"/>
        <v>0</v>
      </c>
      <c r="DR179" s="3">
        <f t="shared" ca="1" si="561"/>
        <v>0</v>
      </c>
      <c r="DS179" s="3">
        <f t="shared" si="562"/>
        <v>0</v>
      </c>
      <c r="DT179" s="3">
        <f t="shared" si="585"/>
        <v>0</v>
      </c>
      <c r="DU179" s="3">
        <f t="shared" si="586"/>
        <v>0</v>
      </c>
      <c r="DV179" s="3">
        <f t="shared" si="563"/>
        <v>-1</v>
      </c>
      <c r="DW179" s="3">
        <f t="shared" si="564"/>
        <v>-2078</v>
      </c>
      <c r="DX179" s="3">
        <f t="shared" ca="1" si="646"/>
        <v>8.7072519632811382E-11</v>
      </c>
      <c r="DY179" s="3">
        <f t="shared" ca="1" si="647"/>
        <v>-4.1100346401677006E-4</v>
      </c>
      <c r="DZ179" s="3">
        <f t="shared" ca="1" si="648"/>
        <v>5.0416178809947754E-4</v>
      </c>
      <c r="EA179" s="3">
        <f t="shared" ca="1" si="649"/>
        <v>-5.0919896281153741E-4</v>
      </c>
      <c r="EB179" s="3">
        <f t="shared" ca="1" si="650"/>
        <v>5.5571893312381484E-4</v>
      </c>
      <c r="EC179" s="3">
        <f t="shared" ca="1" si="651"/>
        <v>-5.4755020920284141E-4</v>
      </c>
      <c r="EE179" s="59">
        <f t="shared" si="571"/>
        <v>0.25</v>
      </c>
      <c r="EF179" s="59">
        <f t="shared" si="572"/>
        <v>0.88200000000000001</v>
      </c>
      <c r="EG179" s="59">
        <f t="shared" si="573"/>
        <v>0.30859999999999999</v>
      </c>
      <c r="EH179" s="59">
        <f t="shared" si="574"/>
        <v>0.30380000000000001</v>
      </c>
      <c r="EI179" s="59">
        <f t="shared" si="575"/>
        <v>0.26019999999999999</v>
      </c>
      <c r="EJ179" s="59">
        <f t="shared" si="576"/>
        <v>0.26790000000000003</v>
      </c>
      <c r="EL179" s="3" t="str">
        <f>RTD("tos.rtd",,EL$43,"."&amp;$B$134&amp;$AS$82&amp;"C"&amp;$A179)</f>
        <v>--</v>
      </c>
      <c r="EM179" s="3" t="str">
        <f>RTD("tos.rtd",,EM$43,"."&amp;$B$134&amp;$AS$82&amp;"P"&amp;$A179)</f>
        <v>88.20%</v>
      </c>
      <c r="EN179" s="3" t="str">
        <f>RTD("tos.rtd",,EN$2,"."&amp;$C$134&amp;$AU$82&amp;"C"&amp;$A179)</f>
        <v>30.86%</v>
      </c>
      <c r="EO179" s="3" t="str">
        <f>RTD("tos.rtd",,EO$2,"."&amp;$C$134&amp;$AU$82&amp;"P"&amp;$A179)</f>
        <v>30.38%</v>
      </c>
      <c r="EP179" s="3" t="str">
        <f>RTD("tos.rtd",,EP$2,"."&amp;$D$134&amp;$AW$82&amp;"C"&amp;$A179)</f>
        <v>26.02%</v>
      </c>
      <c r="EQ179" s="3" t="str">
        <f>RTD("tos.rtd",,EQ$2,"."&amp;$D$134&amp;$AW$82&amp;"P"&amp;$A179)</f>
        <v>26.79%</v>
      </c>
      <c r="ES179" s="63" t="str">
        <f t="shared" si="577"/>
        <v>19400,-2079.00</v>
      </c>
      <c r="ET179" s="64" t="str">
        <f t="shared" ca="1" si="578"/>
        <v>19400,-221.53</v>
      </c>
      <c r="EU179" s="68">
        <v>562.15</v>
      </c>
      <c r="EV179" s="68" t="s">
        <v>1447</v>
      </c>
      <c r="EW179" s="68">
        <v>483.63</v>
      </c>
      <c r="EX179" s="68" t="s">
        <v>1448</v>
      </c>
      <c r="EY179" s="68">
        <v>5634.5</v>
      </c>
      <c r="EZ179" s="68" t="s">
        <v>1449</v>
      </c>
      <c r="FA179" s="68">
        <v>19864</v>
      </c>
      <c r="FB179" s="68" t="s">
        <v>1450</v>
      </c>
      <c r="FC179" s="68" t="s">
        <v>1451</v>
      </c>
      <c r="FD179" s="68" t="s">
        <v>1452</v>
      </c>
      <c r="FE179" s="68" t="s">
        <v>1453</v>
      </c>
      <c r="FF179" s="68" t="s">
        <v>1454</v>
      </c>
    </row>
    <row r="180" spans="1:162" ht="11.1" customHeight="1" thickBot="1" x14ac:dyDescent="0.25">
      <c r="A180" s="2">
        <f t="shared" si="587"/>
        <v>19375</v>
      </c>
      <c r="B180" s="3">
        <f t="shared" si="623"/>
        <v>42</v>
      </c>
      <c r="C180" s="3">
        <f t="shared" si="624"/>
        <v>26</v>
      </c>
      <c r="D180" s="3">
        <f t="shared" si="625"/>
        <v>30</v>
      </c>
      <c r="E180" s="3">
        <f t="shared" si="626"/>
        <v>98</v>
      </c>
      <c r="F180" s="4">
        <f t="shared" si="627"/>
        <v>19472.954953360804</v>
      </c>
      <c r="G180" s="5">
        <f t="shared" si="628"/>
        <v>471.67269142293787</v>
      </c>
      <c r="AM180" s="1">
        <v>-1</v>
      </c>
      <c r="AN180" s="1">
        <v>-91</v>
      </c>
      <c r="AO180" s="1">
        <v>19375</v>
      </c>
      <c r="AP180" s="1">
        <v>1</v>
      </c>
      <c r="AQ180" s="1">
        <v>-106</v>
      </c>
      <c r="AS180" s="54">
        <f>IF(RTD("tos.rtd",,AS$83,"."&amp;$B$134&amp;$AS$82&amp;"C"&amp;$A180)="N/A",0,RTD("tos.rtd",,AS$83,"."&amp;$B$134&amp;$AS$82&amp;"C"&amp;$A180))</f>
        <v>2</v>
      </c>
      <c r="AT180" s="3">
        <f>-IF(RTD("tos.rtd",,AT$83,"."&amp;$B$134&amp;$AS$82&amp;"P"&amp;$A180)="N/A",0,RTD("tos.rtd",,AT$83,"."&amp;$B$134&amp;$AS$82&amp;"P"&amp;$A180))</f>
        <v>-40</v>
      </c>
      <c r="AU180" s="54">
        <f>IF(RTD("tos.rtd",,AU$2,"."&amp;$C$134&amp;$AU$134&amp;"C"&amp;$A180)="N/A",0,RTD("tos.rtd",,AU$2,"."&amp;$C$134&amp;$AU$134&amp;"C"&amp;$A180))</f>
        <v>0</v>
      </c>
      <c r="AV180" s="3">
        <f>-IF(RTD("tos.rtd",,AV$2,"."&amp;$C$134&amp;$AU$134&amp;"P"&amp;$A180)="N/A",0,RTD("tos.rtd",,AV$2,"."&amp;$C$134&amp;$AU$134&amp;"P"&amp;$A180))</f>
        <v>-26</v>
      </c>
      <c r="AW180" s="54">
        <f>IF(RTD("tos.rtd",,AW$2,"."&amp;$D$134&amp;$AW$134&amp;"C"&amp;$A180)="N/A",0,RTD("tos.rtd",,AW$2,"."&amp;$D$134&amp;$AW$134&amp;"C"&amp;$A180))</f>
        <v>18</v>
      </c>
      <c r="AX180" s="3">
        <f>-IF(RTD("tos.rtd",,AX$2,"."&amp;$D$134&amp;$AW$134&amp;"P"&amp;$A180)="N/A",0,RTD("tos.rtd",,AX$2,"."&amp;$D$134&amp;$AW$134&amp;"P"&amp;$A180))</f>
        <v>-12</v>
      </c>
      <c r="AY180" s="76">
        <f t="shared" si="629"/>
        <v>-58</v>
      </c>
      <c r="AZ180" s="8">
        <f t="shared" si="542"/>
        <v>19375</v>
      </c>
      <c r="BA180" s="54">
        <f>IF(RTD("tos.rtd",,BA$43,"."&amp;$B$134&amp;$AS$82&amp;"C"&amp;$A180)="N/A",0,RTD("tos.rtd",,BA$43,"."&amp;$B$134&amp;$AS$82&amp;"C"&amp;$A180))</f>
        <v>1</v>
      </c>
      <c r="BB180" s="3">
        <f>-IF(RTD("tos.rtd",,BB$43,"."&amp;$B$134&amp;$AS$82&amp;"P"&amp;$A180)="N/A",0,RTD("tos.rtd",,BB$43,"."&amp;$B$134&amp;$AS$82&amp;"P"&amp;$A180))</f>
        <v>-106</v>
      </c>
      <c r="BC180" s="54">
        <f>IF(RTD("tos.rtd",,BC$2,"."&amp;$C$134&amp;$AU$82&amp;"C"&amp;$A180)="N/A",0,RTD("tos.rtd",,BC$2,"."&amp;$C$134&amp;$AU$82&amp;"C"&amp;$A180))</f>
        <v>0</v>
      </c>
      <c r="BD180" s="3">
        <f>-IF(RTD("tos.rtd",,BD$2,"."&amp;$C$134&amp;$AU$82&amp;"P"&amp;$A180)="N/A",0,RTD("tos.rtd",,BD$2,"."&amp;$C$134&amp;$AU$82&amp;"P"&amp;$A180))</f>
        <v>-3</v>
      </c>
      <c r="BE180" s="54">
        <f>IF(RTD("tos.rtd",,BE$2,"."&amp;$D$134&amp;$AW$82&amp;"C"&amp;$A180)="N/A",0,RTD("tos.rtd",,BE$2,"."&amp;$D$134&amp;$AW$82&amp;"C"&amp;$A180))</f>
        <v>0</v>
      </c>
      <c r="BF180" s="3">
        <f>-IF(RTD("tos.rtd",,BF$2,"."&amp;$D$134&amp;$AW$82&amp;"P"&amp;$A180)="N/A",0,RTD("tos.rtd",,BF$2,"."&amp;$D$134&amp;$AW$82&amp;"P"&amp;$A180))</f>
        <v>0</v>
      </c>
      <c r="BG180" s="3">
        <f ca="1">+Hoja2!Y181</f>
        <v>-4</v>
      </c>
      <c r="BH180" s="7">
        <f t="shared" ca="1" si="543"/>
        <v>-112</v>
      </c>
      <c r="BI180" s="32" t="str">
        <f t="shared" ca="1" si="601"/>
        <v/>
      </c>
      <c r="BJ180" s="3">
        <f ca="1">IF($BP$1=1,DX180,IF(RTD("tos.rtd",,BJ$43,"."&amp;$B$134&amp;$AS$82&amp;"C"&amp;$A180)="N/A",0,RTD("tos.rtd",,BJ$43,"."&amp;$B$134&amp;$AS$82&amp;"C"&amp;$A180)))</f>
        <v>7.2424385467820077E-12</v>
      </c>
      <c r="BK180" s="3">
        <f ca="1">IF($BP$1=1,DY180,-IF(RTD("tos.rtd",,BK$43,"."&amp;$B$134&amp;$AS$82&amp;"P"&amp;$A180)="N/A",0,RTD("tos.rtd",,BK$43,"."&amp;$B$134&amp;$AS$82&amp;"P"&amp;$A180)))</f>
        <v>-5.6489680698770209E-4</v>
      </c>
      <c r="BL180" s="3">
        <f ca="1">IF($BP$1=1,DZ180,IF(RTD("tos.rtd",,BL$2,"."&amp;$C$134&amp;$AU$82&amp;"C"&amp;$A180)="N/A",0,RTD("tos.rtd",,BL$2,"."&amp;$C$134&amp;$AU$82&amp;"C"&amp;$A180)))</f>
        <v>4.9039434777483541E-4</v>
      </c>
      <c r="BM180" s="3">
        <f ca="1">IF($BP$1=1,EA180,-IF(RTD("tos.rtd",,BM$2,"."&amp;$C$134&amp;$AU$82&amp;"P"&amp;$A180)="N/A",0,RTD("tos.rtd",,BM$2,"."&amp;$C$134&amp;$AU$82&amp;"P"&amp;$A180)))</f>
        <v>-4.9529985963015725E-4</v>
      </c>
      <c r="BN180" s="3">
        <f ca="1">IF($BP$1=1,EB180,IF(RTD("tos.rtd",,BN$2,"."&amp;$D$134&amp;$AW$82&amp;"C"&amp;$A180)="N/A",0,RTD("tos.rtd",,BN$2,"."&amp;$D$134&amp;$AW$82&amp;"C"&amp;$A180)))</f>
        <v>5.3530333454438579E-4</v>
      </c>
      <c r="BO180" s="3">
        <f ca="1">IF($BP$1=1,EC180,-IF(RTD("tos.rtd",,BO$2,"."&amp;$D$134&amp;$AW$82&amp;"P"&amp;$A180)="N/A",0,RTD("tos.rtd",,BO$2,"."&amp;$D$134&amp;$AW$82&amp;"P"&amp;$A180)))</f>
        <v>-5.2884088137563994E-4</v>
      </c>
      <c r="BQ180" s="3">
        <f t="shared" ca="1" si="630"/>
        <v>-708796.37226833217</v>
      </c>
      <c r="BR180" s="3" t="str">
        <f t="shared" ca="1" si="544"/>
        <v/>
      </c>
      <c r="BS180" s="3">
        <f t="shared" ca="1" si="631"/>
        <v>-403955.87428114866</v>
      </c>
      <c r="BT180" s="3" t="str">
        <f t="shared" ca="1" si="545"/>
        <v/>
      </c>
      <c r="BU180" s="3">
        <f t="shared" ca="1" si="632"/>
        <v>103182.25835794481</v>
      </c>
      <c r="BV180" s="3" t="str">
        <f t="shared" ca="1" si="545"/>
        <v>Cruce +</v>
      </c>
      <c r="BX180" s="3">
        <f t="shared" ca="1" si="579"/>
        <v>-13883.64964848118</v>
      </c>
      <c r="BY180" s="3" t="str">
        <f t="shared" ca="1" si="580"/>
        <v/>
      </c>
      <c r="BZ180" s="3">
        <f t="shared" ca="1" si="581"/>
        <v>-344.52292066426867</v>
      </c>
      <c r="CA180" s="3" t="str">
        <f t="shared" ca="1" si="580"/>
        <v/>
      </c>
      <c r="CB180" s="3">
        <f t="shared" ca="1" si="582"/>
        <v>0</v>
      </c>
      <c r="CC180" s="3" t="str">
        <f t="shared" ca="1" si="580"/>
        <v/>
      </c>
      <c r="CD180" s="3">
        <f>IF(RTD("tos.rtd",,CD$43,"."&amp;$B$134&amp;$AS$82&amp;"C"&amp;$A180)="N/A",0,RTD("tos.rtd",,CD$43,"."&amp;$B$134&amp;$AS$82&amp;"C"&amp;$A180))</f>
        <v>1</v>
      </c>
      <c r="CE180" s="3">
        <f>-IF(RTD("tos.rtd",,CE$43,"."&amp;$B$134&amp;$AS$82&amp;"P"&amp;$A180)="N/A",0,RTD("tos.rtd",,CE$43,"."&amp;$B$134&amp;$AS$82&amp;"P"&amp;$A180))</f>
        <v>7.0000000000000007E-2</v>
      </c>
      <c r="CF180" s="3">
        <f>IF(RTD("tos.rtd",,CF$2,"."&amp;$C$134&amp;$AU$82&amp;"C"&amp;$A180)="N/A",0,RTD("tos.rtd",,CF$2,"."&amp;$C$134&amp;$AU$82&amp;"C"&amp;$A180))</f>
        <v>0.78</v>
      </c>
      <c r="CG180" s="3">
        <f>-IF(RTD("tos.rtd",,CG$2,"."&amp;$C$134&amp;$AU$82&amp;"P"&amp;$A180)="N/A",0,RTD("tos.rtd",,CG$2,"."&amp;$C$134&amp;$AU$82&amp;"P"&amp;$A180))</f>
        <v>0.21</v>
      </c>
      <c r="CH180" s="3">
        <f>IF(RTD("tos.rtd",,CH$2,"."&amp;$D$134&amp;$AW$82&amp;"C"&amp;$A180)="N/A",0,RTD("tos.rtd",,CH$2,"."&amp;$D$134&amp;$AW$82&amp;"C"&amp;$A180))</f>
        <v>0.71</v>
      </c>
      <c r="CI180" s="3">
        <f>-IF(RTD("tos.rtd",,CI$2,"."&amp;$D$134&amp;$AW$82&amp;"P"&amp;$A180)="N/A",0,RTD("tos.rtd",,CI$2,"."&amp;$D$134&amp;$AW$82&amp;"P"&amp;$A180))</f>
        <v>0.3</v>
      </c>
      <c r="CK180" s="3">
        <f t="shared" si="652"/>
        <v>-80</v>
      </c>
      <c r="CL180" s="3"/>
      <c r="CM180" s="3">
        <f t="shared" si="653"/>
        <v>-546</v>
      </c>
      <c r="CN180" s="3"/>
      <c r="CO180" s="3">
        <f t="shared" si="654"/>
        <v>918</v>
      </c>
      <c r="CP180" s="3">
        <f t="shared" si="536"/>
        <v>292</v>
      </c>
      <c r="CQ180" s="3">
        <f t="shared" si="546"/>
        <v>-105</v>
      </c>
      <c r="CR180" s="3"/>
      <c r="CS180" s="3">
        <f t="shared" si="547"/>
        <v>-3</v>
      </c>
      <c r="CT180" s="3"/>
      <c r="CU180" s="3">
        <f t="shared" si="548"/>
        <v>0</v>
      </c>
      <c r="CV180" s="3"/>
      <c r="CW180" s="3">
        <f t="shared" ca="1" si="549"/>
        <v>-1009569.988191536</v>
      </c>
      <c r="CY180" s="3">
        <f t="shared" ca="1" si="550"/>
        <v>-14228.172569145449</v>
      </c>
      <c r="CZ180" s="70" t="str">
        <f t="shared" ca="1" si="583"/>
        <v/>
      </c>
      <c r="DA180" s="3">
        <f>IF(RTD("tos.rtd",,DA$43,"."&amp;$B$134&amp;$AS$82&amp;"C"&amp;$A180)="N/A",0,RTD("tos.rtd",,DA$43,"."&amp;$B$134&amp;$AS$82&amp;"C"&amp;$A180))</f>
        <v>438.95</v>
      </c>
      <c r="DB180" s="3">
        <f>IF(RTD("tos.rtd",,DB$43,"."&amp;$B$134&amp;$AS$82&amp;"P"&amp;$A180)="N/A",0,RTD("tos.rtd",,DB$43,"."&amp;$B$134&amp;$AS$82&amp;"P"&amp;$A180))</f>
        <v>0.2</v>
      </c>
      <c r="DC180" s="3">
        <f>IF(RTD("tos.rtd",,DC$43,"."&amp;$B$134&amp;$AS$82&amp;"C"&amp;$A180)="N/A",0,RTD("tos.rtd",,DC$43,"."&amp;$B$134&amp;$AS$82&amp;"C"&amp;$A180))</f>
        <v>439.7</v>
      </c>
      <c r="DD180" s="3">
        <f>IF(RTD("tos.rtd",,DD$43,"."&amp;$B$134&amp;$AS$82&amp;"P"&amp;$A180)="N/A",0,RTD("tos.rtd",,DD$43,"."&amp;$B$134&amp;$AS$82&amp;"P"&amp;$A180))</f>
        <v>19.8</v>
      </c>
      <c r="DE180" s="3">
        <f>IF(RTD("tos.rtd",,DE$43,"."&amp;$B$134&amp;$AS$82&amp;"C"&amp;$A180)="N/A",0,RTD("tos.rtd",,DE$43,"."&amp;$B$134&amp;$AS$82&amp;"C"&amp;$A180))</f>
        <v>390.1</v>
      </c>
      <c r="DF180" s="3">
        <f>IF(RTD("tos.rtd",,DF$43,"."&amp;$B$134&amp;$AS$82&amp;"P"&amp;$A180)="N/A",0,RTD("tos.rtd",,DF$43,"."&amp;$B$134&amp;$AS$82&amp;"P"&amp;$A180))</f>
        <v>0</v>
      </c>
      <c r="DG180" s="86">
        <f t="shared" si="584"/>
        <v>-404.5</v>
      </c>
      <c r="DH180" s="3">
        <f t="shared" si="551"/>
        <v>0</v>
      </c>
      <c r="DI180" s="3">
        <f t="shared" si="552"/>
        <v>0</v>
      </c>
      <c r="DJ180" s="3">
        <f t="shared" si="553"/>
        <v>0</v>
      </c>
      <c r="DK180" s="3">
        <f t="shared" si="554"/>
        <v>0</v>
      </c>
      <c r="DL180" s="3">
        <f t="shared" si="555"/>
        <v>0</v>
      </c>
      <c r="DM180" s="3">
        <f t="shared" si="556"/>
        <v>0</v>
      </c>
      <c r="DN180" s="64" t="str">
        <f t="shared" si="557"/>
        <v>UNKNOWN</v>
      </c>
      <c r="DO180" s="64" t="str">
        <f t="shared" si="558"/>
        <v>UNKNOWN</v>
      </c>
      <c r="DP180" s="3">
        <f t="shared" si="559"/>
        <v>0</v>
      </c>
      <c r="DQ180" s="3">
        <f t="shared" si="560"/>
        <v>0</v>
      </c>
      <c r="DR180" s="3">
        <f t="shared" ca="1" si="561"/>
        <v>0</v>
      </c>
      <c r="DS180" s="3">
        <f t="shared" si="562"/>
        <v>0</v>
      </c>
      <c r="DT180" s="3">
        <f t="shared" si="585"/>
        <v>0</v>
      </c>
      <c r="DU180" s="3">
        <f t="shared" si="586"/>
        <v>0</v>
      </c>
      <c r="DV180" s="3">
        <f t="shared" si="563"/>
        <v>-1</v>
      </c>
      <c r="DW180" s="3">
        <f t="shared" si="564"/>
        <v>-91</v>
      </c>
      <c r="DX180" s="3">
        <f t="shared" ca="1" si="646"/>
        <v>7.2424385467820077E-12</v>
      </c>
      <c r="DY180" s="3">
        <f t="shared" ca="1" si="647"/>
        <v>-5.6489680698770209E-4</v>
      </c>
      <c r="DZ180" s="3">
        <f t="shared" ca="1" si="648"/>
        <v>4.9039434777483541E-4</v>
      </c>
      <c r="EA180" s="3">
        <f t="shared" ca="1" si="649"/>
        <v>-4.9529985963015725E-4</v>
      </c>
      <c r="EB180" s="3">
        <f t="shared" ca="1" si="650"/>
        <v>5.3530333454438579E-4</v>
      </c>
      <c r="EC180" s="3">
        <f t="shared" ca="1" si="651"/>
        <v>-5.2884088137563994E-4</v>
      </c>
      <c r="EE180" s="59">
        <f t="shared" si="571"/>
        <v>0.25</v>
      </c>
      <c r="EF180" s="59">
        <f t="shared" si="572"/>
        <v>1.9645999999999999</v>
      </c>
      <c r="EG180" s="59">
        <f t="shared" si="573"/>
        <v>0.31009999999999999</v>
      </c>
      <c r="EH180" s="59">
        <f t="shared" si="574"/>
        <v>0.3049</v>
      </c>
      <c r="EI180" s="59">
        <f t="shared" si="575"/>
        <v>0.26190000000000002</v>
      </c>
      <c r="EJ180" s="59">
        <f t="shared" si="576"/>
        <v>0.26910000000000001</v>
      </c>
      <c r="EL180" s="3" t="str">
        <f>RTD("tos.rtd",,EL$43,"."&amp;$B$134&amp;$AS$82&amp;"C"&amp;$A180)</f>
        <v>--</v>
      </c>
      <c r="EM180" s="3" t="str">
        <f>RTD("tos.rtd",,EM$43,"."&amp;$B$134&amp;$AS$82&amp;"P"&amp;$A180)</f>
        <v>196.46%</v>
      </c>
      <c r="EN180" s="3" t="str">
        <f>RTD("tos.rtd",,EN$2,"."&amp;$C$134&amp;$AU$82&amp;"C"&amp;$A180)</f>
        <v>31.01%</v>
      </c>
      <c r="EO180" s="3" t="str">
        <f>RTD("tos.rtd",,EO$2,"."&amp;$C$134&amp;$AU$82&amp;"P"&amp;$A180)</f>
        <v>30.49%</v>
      </c>
      <c r="EP180" s="3" t="str">
        <f>RTD("tos.rtd",,EP$2,"."&amp;$D$134&amp;$AW$82&amp;"C"&amp;$A180)</f>
        <v>26.19%</v>
      </c>
      <c r="EQ180" s="3" t="str">
        <f>RTD("tos.rtd",,EQ$2,"."&amp;$D$134&amp;$AW$82&amp;"P"&amp;$A180)</f>
        <v>26.91%</v>
      </c>
      <c r="ES180" s="63" t="str">
        <f t="shared" si="577"/>
        <v>19375,-92.00</v>
      </c>
      <c r="ET180" s="64" t="str">
        <f t="shared" ca="1" si="578"/>
        <v>19375,-14.23</v>
      </c>
      <c r="EU180" s="68">
        <v>562.16</v>
      </c>
      <c r="EV180" s="68" t="s">
        <v>1455</v>
      </c>
      <c r="EW180" s="68">
        <v>483.69</v>
      </c>
      <c r="EX180" s="68" t="s">
        <v>1456</v>
      </c>
      <c r="EY180" s="68">
        <v>5635</v>
      </c>
      <c r="EZ180" s="68" t="s">
        <v>1457</v>
      </c>
      <c r="FA180" s="68">
        <v>19865.75</v>
      </c>
      <c r="FB180" s="68" t="s">
        <v>1458</v>
      </c>
      <c r="FC180" s="68" t="s">
        <v>1459</v>
      </c>
      <c r="FD180" s="68" t="s">
        <v>1460</v>
      </c>
      <c r="FE180" s="68" t="s">
        <v>1461</v>
      </c>
      <c r="FF180" s="68" t="s">
        <v>1462</v>
      </c>
    </row>
    <row r="181" spans="1:162" ht="11.1" customHeight="1" thickBot="1" x14ac:dyDescent="0.25">
      <c r="A181" s="2">
        <f t="shared" si="587"/>
        <v>19350</v>
      </c>
      <c r="B181" s="3">
        <f t="shared" si="623"/>
        <v>38</v>
      </c>
      <c r="C181" s="3">
        <f t="shared" si="624"/>
        <v>39</v>
      </c>
      <c r="D181" s="3">
        <f t="shared" si="625"/>
        <v>41</v>
      </c>
      <c r="E181" s="3">
        <f t="shared" si="626"/>
        <v>118</v>
      </c>
      <c r="F181" s="4">
        <f t="shared" si="627"/>
        <v>19447.828559872596</v>
      </c>
      <c r="G181" s="5">
        <f t="shared" si="628"/>
        <v>471.0640814985212</v>
      </c>
      <c r="AM181" s="1">
        <v>0</v>
      </c>
      <c r="AN181" s="1">
        <v>-224</v>
      </c>
      <c r="AO181" s="1">
        <v>19350</v>
      </c>
      <c r="AP181" s="1">
        <v>0</v>
      </c>
      <c r="AQ181" s="1">
        <v>-393</v>
      </c>
      <c r="AS181" s="54">
        <f>IF(RTD("tos.rtd",,AS$83,"."&amp;$B$134&amp;$AS$82&amp;"C"&amp;$A181)="N/A",0,RTD("tos.rtd",,AS$83,"."&amp;$B$134&amp;$AS$82&amp;"C"&amp;$A181))</f>
        <v>1</v>
      </c>
      <c r="AT181" s="3">
        <f>-IF(RTD("tos.rtd",,AT$83,"."&amp;$B$134&amp;$AS$82&amp;"P"&amp;$A181)="N/A",0,RTD("tos.rtd",,AT$83,"."&amp;$B$134&amp;$AS$82&amp;"P"&amp;$A181))</f>
        <v>-37</v>
      </c>
      <c r="AU181" s="54">
        <f>IF(RTD("tos.rtd",,AU$2,"."&amp;$C$134&amp;$AU$134&amp;"C"&amp;$A181)="N/A",0,RTD("tos.rtd",,AU$2,"."&amp;$C$134&amp;$AU$134&amp;"C"&amp;$A181))</f>
        <v>4</v>
      </c>
      <c r="AV181" s="3">
        <f>-IF(RTD("tos.rtd",,AV$2,"."&amp;$C$134&amp;$AU$134&amp;"P"&amp;$A181)="N/A",0,RTD("tos.rtd",,AV$2,"."&amp;$C$134&amp;$AU$134&amp;"P"&amp;$A181))</f>
        <v>-35</v>
      </c>
      <c r="AW181" s="54">
        <f>IF(RTD("tos.rtd",,AW$2,"."&amp;$D$134&amp;$AW$134&amp;"C"&amp;$A181)="N/A",0,RTD("tos.rtd",,AW$2,"."&amp;$D$134&amp;$AW$134&amp;"C"&amp;$A181))</f>
        <v>27</v>
      </c>
      <c r="AX181" s="3">
        <f>-IF(RTD("tos.rtd",,AX$2,"."&amp;$D$134&amp;$AW$134&amp;"P"&amp;$A181)="N/A",0,RTD("tos.rtd",,AX$2,"."&amp;$D$134&amp;$AW$134&amp;"P"&amp;$A181))</f>
        <v>-14</v>
      </c>
      <c r="AY181" s="76">
        <f t="shared" si="629"/>
        <v>-54</v>
      </c>
      <c r="AZ181" s="8">
        <f t="shared" si="542"/>
        <v>19350</v>
      </c>
      <c r="BA181" s="54">
        <f>IF(RTD("tos.rtd",,BA$43,"."&amp;$B$134&amp;$AS$82&amp;"C"&amp;$A181)="N/A",0,RTD("tos.rtd",,BA$43,"."&amp;$B$134&amp;$AS$82&amp;"C"&amp;$A181))</f>
        <v>0</v>
      </c>
      <c r="BB181" s="3">
        <f>-IF(RTD("tos.rtd",,BB$43,"."&amp;$B$134&amp;$AS$82&amp;"P"&amp;$A181)="N/A",0,RTD("tos.rtd",,BB$43,"."&amp;$B$134&amp;$AS$82&amp;"P"&amp;$A181))</f>
        <v>-393</v>
      </c>
      <c r="BC181" s="54">
        <f>IF(RTD("tos.rtd",,BC$2,"."&amp;$C$134&amp;$AU$82&amp;"C"&amp;$A181)="N/A",0,RTD("tos.rtd",,BC$2,"."&amp;$C$134&amp;$AU$82&amp;"C"&amp;$A181))</f>
        <v>0</v>
      </c>
      <c r="BD181" s="3">
        <f>-IF(RTD("tos.rtd",,BD$2,"."&amp;$C$134&amp;$AU$82&amp;"P"&amp;$A181)="N/A",0,RTD("tos.rtd",,BD$2,"."&amp;$C$134&amp;$AU$82&amp;"P"&amp;$A181))</f>
        <v>0</v>
      </c>
      <c r="BE181" s="54">
        <f>IF(RTD("tos.rtd",,BE$2,"."&amp;$D$134&amp;$AW$82&amp;"C"&amp;$A181)="N/A",0,RTD("tos.rtd",,BE$2,"."&amp;$D$134&amp;$AW$82&amp;"C"&amp;$A181))</f>
        <v>0</v>
      </c>
      <c r="BF181" s="3">
        <f>-IF(RTD("tos.rtd",,BF$2,"."&amp;$D$134&amp;$AW$82&amp;"P"&amp;$A181)="N/A",0,RTD("tos.rtd",,BF$2,"."&amp;$D$134&amp;$AW$82&amp;"P"&amp;$A181))</f>
        <v>-2</v>
      </c>
      <c r="BG181" s="3">
        <f ca="1">+Hoja2!Y182</f>
        <v>-74</v>
      </c>
      <c r="BH181" s="7">
        <f t="shared" ca="1" si="543"/>
        <v>-469</v>
      </c>
      <c r="BI181" s="32" t="str">
        <f t="shared" ca="1" si="601"/>
        <v/>
      </c>
      <c r="BJ181" s="3">
        <f ca="1">IF($BP$1=1,DX181,IF(RTD("tos.rtd",,BJ$43,"."&amp;$B$134&amp;$AS$82&amp;"C"&amp;$A181)="N/A",0,RTD("tos.rtd",,BJ$43,"."&amp;$B$134&amp;$AS$82&amp;"C"&amp;$A181)))</f>
        <v>5.3137995774285281E-4</v>
      </c>
      <c r="BK181" s="3">
        <f ca="1">IF($BP$1=1,DY181,-IF(RTD("tos.rtd",,BK$43,"."&amp;$B$134&amp;$AS$82&amp;"P"&amp;$A181)="N/A",0,RTD("tos.rtd",,BK$43,"."&amp;$B$134&amp;$AS$82&amp;"P"&amp;$A181)))</f>
        <v>-5.3400116589080227E-4</v>
      </c>
      <c r="BL181" s="3">
        <f ca="1">IF($BP$1=1,DZ181,IF(RTD("tos.rtd",,BL$2,"."&amp;$C$134&amp;$AU$82&amp;"C"&amp;$A181)="N/A",0,RTD("tos.rtd",,BL$2,"."&amp;$C$134&amp;$AU$82&amp;"C"&amp;$A181)))</f>
        <v>4.8536482253433731E-4</v>
      </c>
      <c r="BM181" s="3">
        <f ca="1">IF($BP$1=1,EA181,-IF(RTD("tos.rtd",,BM$2,"."&amp;$C$134&amp;$AU$82&amp;"P"&amp;$A181)="N/A",0,RTD("tos.rtd",,BM$2,"."&amp;$C$134&amp;$AU$82&amp;"P"&amp;$A181)))</f>
        <v>-4.8085423592552387E-4</v>
      </c>
      <c r="BN181" s="3">
        <f ca="1">IF($BP$1=1,EB181,IF(RTD("tos.rtd",,BN$2,"."&amp;$D$134&amp;$AW$82&amp;"C"&amp;$A181)="N/A",0,RTD("tos.rtd",,BN$2,"."&amp;$D$134&amp;$AW$82&amp;"C"&amp;$A181)))</f>
        <v>5.1547733188857421E-4</v>
      </c>
      <c r="BO181" s="3">
        <f ca="1">IF($BP$1=1,EC181,-IF(RTD("tos.rtd",,BO$2,"."&amp;$D$134&amp;$AW$82&amp;"P"&amp;$A181)="N/A",0,RTD("tos.rtd",,BO$2,"."&amp;$D$134&amp;$AW$82&amp;"P"&amp;$A181)))</f>
        <v>-5.1001958393324964E-4</v>
      </c>
      <c r="BQ181" s="3">
        <f t="shared" ca="1" si="630"/>
        <v>-603109.67211731162</v>
      </c>
      <c r="BR181" s="3" t="str">
        <f t="shared" ca="1" si="544"/>
        <v/>
      </c>
      <c r="BS181" s="3">
        <f t="shared" ca="1" si="631"/>
        <v>-467026.51727521961</v>
      </c>
      <c r="BT181" s="3" t="str">
        <f t="shared" ca="1" si="545"/>
        <v/>
      </c>
      <c r="BU181" s="3">
        <f t="shared" ca="1" si="632"/>
        <v>212602.90409484916</v>
      </c>
      <c r="BV181" s="3" t="str">
        <f t="shared" ca="1" si="545"/>
        <v/>
      </c>
      <c r="BX181" s="3">
        <f t="shared" ca="1" si="579"/>
        <v>-48659.026533369324</v>
      </c>
      <c r="BY181" s="3" t="str">
        <f t="shared" ca="1" si="580"/>
        <v/>
      </c>
      <c r="BZ181" s="3">
        <f t="shared" ca="1" si="581"/>
        <v>0</v>
      </c>
      <c r="CA181" s="3" t="str">
        <f t="shared" ca="1" si="580"/>
        <v/>
      </c>
      <c r="CB181" s="3">
        <f t="shared" ca="1" si="582"/>
        <v>-236.50782212868563</v>
      </c>
      <c r="CC181" s="3" t="str">
        <f t="shared" ca="1" si="580"/>
        <v/>
      </c>
      <c r="CD181" s="3">
        <f>IF(RTD("tos.rtd",,CD$43,"."&amp;$B$134&amp;$AS$82&amp;"C"&amp;$A181)="N/A",0,RTD("tos.rtd",,CD$43,"."&amp;$B$134&amp;$AS$82&amp;"C"&amp;$A181))</f>
        <v>0.92</v>
      </c>
      <c r="CE181" s="3">
        <f>-IF(RTD("tos.rtd",,CE$43,"."&amp;$B$134&amp;$AS$82&amp;"P"&amp;$A181)="N/A",0,RTD("tos.rtd",,CE$43,"."&amp;$B$134&amp;$AS$82&amp;"P"&amp;$A181))</f>
        <v>7.0000000000000007E-2</v>
      </c>
      <c r="CF181" s="3">
        <f>IF(RTD("tos.rtd",,CF$2,"."&amp;$C$134&amp;$AU$82&amp;"C"&amp;$A181)="N/A",0,RTD("tos.rtd",,CF$2,"."&amp;$C$134&amp;$AU$82&amp;"C"&amp;$A181))</f>
        <v>0.8</v>
      </c>
      <c r="CG181" s="3">
        <f>-IF(RTD("tos.rtd",,CG$2,"."&amp;$C$134&amp;$AU$82&amp;"P"&amp;$A181)="N/A",0,RTD("tos.rtd",,CG$2,"."&amp;$C$134&amp;$AU$82&amp;"P"&amp;$A181))</f>
        <v>0.2</v>
      </c>
      <c r="CH181" s="3">
        <f>IF(RTD("tos.rtd",,CH$2,"."&amp;$D$134&amp;$AW$82&amp;"C"&amp;$A181)="N/A",0,RTD("tos.rtd",,CH$2,"."&amp;$D$134&amp;$AW$82&amp;"C"&amp;$A181))</f>
        <v>0.72</v>
      </c>
      <c r="CI181" s="3">
        <f>-IF(RTD("tos.rtd",,CI$2,"."&amp;$D$134&amp;$AW$82&amp;"P"&amp;$A181)="N/A",0,RTD("tos.rtd",,CI$2,"."&amp;$D$134&amp;$AW$82&amp;"P"&amp;$A181))</f>
        <v>0.28999999999999998</v>
      </c>
      <c r="CK181" s="3">
        <f t="shared" si="652"/>
        <v>-167.00000000000006</v>
      </c>
      <c r="CL181" s="3"/>
      <c r="CM181" s="3">
        <f t="shared" si="653"/>
        <v>-380</v>
      </c>
      <c r="CN181" s="3"/>
      <c r="CO181" s="3">
        <f t="shared" si="654"/>
        <v>1537.9999999999998</v>
      </c>
      <c r="CP181" s="3">
        <f t="shared" si="536"/>
        <v>990.99999999999977</v>
      </c>
      <c r="CQ181" s="3">
        <f t="shared" si="546"/>
        <v>-393</v>
      </c>
      <c r="CR181" s="3"/>
      <c r="CS181" s="3">
        <f t="shared" si="547"/>
        <v>0</v>
      </c>
      <c r="CT181" s="3"/>
      <c r="CU181" s="3">
        <f t="shared" si="548"/>
        <v>-2</v>
      </c>
      <c r="CV181" s="3"/>
      <c r="CW181" s="3">
        <f t="shared" ca="1" si="549"/>
        <v>-857533.28529768216</v>
      </c>
      <c r="CY181" s="3">
        <f t="shared" ca="1" si="550"/>
        <v>-48895.534355498006</v>
      </c>
      <c r="CZ181" s="70" t="str">
        <f t="shared" ca="1" si="583"/>
        <v/>
      </c>
      <c r="DA181" s="3">
        <f>IF(RTD("tos.rtd",,DA$43,"."&amp;$B$134&amp;$AS$82&amp;"C"&amp;$A181)="N/A",0,RTD("tos.rtd",,DA$43,"."&amp;$B$134&amp;$AS$82&amp;"C"&amp;$A181))</f>
        <v>363.4</v>
      </c>
      <c r="DB181" s="3">
        <f>IF(RTD("tos.rtd",,DB$43,"."&amp;$B$134&amp;$AS$82&amp;"P"&amp;$A181)="N/A",0,RTD("tos.rtd",,DB$43,"."&amp;$B$134&amp;$AS$82&amp;"P"&amp;$A181))</f>
        <v>0.15</v>
      </c>
      <c r="DC181" s="3">
        <f>IF(RTD("tos.rtd",,DC$43,"."&amp;$B$134&amp;$AS$82&amp;"C"&amp;$A181)="N/A",0,RTD("tos.rtd",,DC$43,"."&amp;$B$134&amp;$AS$82&amp;"C"&amp;$A181))</f>
        <v>491.7</v>
      </c>
      <c r="DD181" s="3">
        <f>IF(RTD("tos.rtd",,DD$43,"."&amp;$B$134&amp;$AS$82&amp;"P"&amp;$A181)="N/A",0,RTD("tos.rtd",,DD$43,"."&amp;$B$134&amp;$AS$82&amp;"P"&amp;$A181))</f>
        <v>19.8</v>
      </c>
      <c r="DE181" s="3">
        <f>IF(RTD("tos.rtd",,DE$43,"."&amp;$B$134&amp;$AS$82&amp;"C"&amp;$A181)="N/A",0,RTD("tos.rtd",,DE$43,"."&amp;$B$134&amp;$AS$82&amp;"C"&amp;$A181))</f>
        <v>412.2</v>
      </c>
      <c r="DF181" s="3">
        <f>IF(RTD("tos.rtd",,DF$43,"."&amp;$B$134&amp;$AS$82&amp;"P"&amp;$A181)="N/A",0,RTD("tos.rtd",,DF$43,"."&amp;$B$134&amp;$AS$82&amp;"P"&amp;$A181))</f>
        <v>0</v>
      </c>
      <c r="DG181" s="86">
        <f t="shared" si="584"/>
        <v>-429.5</v>
      </c>
      <c r="DH181" s="3">
        <f t="shared" si="551"/>
        <v>0</v>
      </c>
      <c r="DI181" s="3">
        <f t="shared" si="552"/>
        <v>0</v>
      </c>
      <c r="DJ181" s="3">
        <f t="shared" si="553"/>
        <v>0</v>
      </c>
      <c r="DK181" s="3">
        <f t="shared" si="554"/>
        <v>0</v>
      </c>
      <c r="DL181" s="3">
        <f t="shared" si="555"/>
        <v>0</v>
      </c>
      <c r="DM181" s="3">
        <f t="shared" si="556"/>
        <v>0</v>
      </c>
      <c r="DN181" s="64" t="str">
        <f t="shared" si="557"/>
        <v>UNKNOWN</v>
      </c>
      <c r="DO181" s="64" t="str">
        <f t="shared" si="558"/>
        <v>UNKNOWN</v>
      </c>
      <c r="DP181" s="3">
        <f t="shared" si="559"/>
        <v>0</v>
      </c>
      <c r="DQ181" s="3">
        <f t="shared" si="560"/>
        <v>0</v>
      </c>
      <c r="DR181" s="3">
        <f t="shared" ca="1" si="561"/>
        <v>0</v>
      </c>
      <c r="DS181" s="3">
        <f t="shared" si="562"/>
        <v>0</v>
      </c>
      <c r="DT181" s="3">
        <f t="shared" si="585"/>
        <v>0</v>
      </c>
      <c r="DU181" s="3">
        <f t="shared" si="586"/>
        <v>0</v>
      </c>
      <c r="DV181" s="3">
        <f t="shared" si="563"/>
        <v>0</v>
      </c>
      <c r="DW181" s="3">
        <f t="shared" si="564"/>
        <v>-224</v>
      </c>
      <c r="DX181" s="3">
        <f t="shared" ca="1" si="646"/>
        <v>5.3137995774285281E-4</v>
      </c>
      <c r="DY181" s="3">
        <f t="shared" ca="1" si="647"/>
        <v>-5.3400116589080227E-4</v>
      </c>
      <c r="DZ181" s="3">
        <f t="shared" ca="1" si="648"/>
        <v>4.8536482253433731E-4</v>
      </c>
      <c r="EA181" s="3">
        <f t="shared" ca="1" si="649"/>
        <v>-4.8085423592552387E-4</v>
      </c>
      <c r="EB181" s="3">
        <f t="shared" ca="1" si="650"/>
        <v>5.1547733188857421E-4</v>
      </c>
      <c r="EC181" s="3">
        <f t="shared" ca="1" si="651"/>
        <v>-5.1001958393324964E-4</v>
      </c>
      <c r="EE181" s="59">
        <f t="shared" si="571"/>
        <v>2.0868000000000002</v>
      </c>
      <c r="EF181" s="59">
        <f t="shared" si="572"/>
        <v>2.0552999999999999</v>
      </c>
      <c r="EG181" s="59">
        <f t="shared" si="573"/>
        <v>0.30099999999999999</v>
      </c>
      <c r="EH181" s="59">
        <f t="shared" si="574"/>
        <v>0.30640000000000001</v>
      </c>
      <c r="EI181" s="59">
        <f t="shared" si="575"/>
        <v>0.26290000000000002</v>
      </c>
      <c r="EJ181" s="59">
        <f t="shared" si="576"/>
        <v>0.27029999999999998</v>
      </c>
      <c r="EL181" s="3" t="str">
        <f>RTD("tos.rtd",,EL$43,"."&amp;$B$134&amp;$AS$82&amp;"C"&amp;$A181)</f>
        <v>208.68%</v>
      </c>
      <c r="EM181" s="3" t="str">
        <f>RTD("tos.rtd",,EM$43,"."&amp;$B$134&amp;$AS$82&amp;"P"&amp;$A181)</f>
        <v>205.53%</v>
      </c>
      <c r="EN181" s="3" t="str">
        <f>RTD("tos.rtd",,EN$2,"."&amp;$C$134&amp;$AU$82&amp;"C"&amp;$A181)</f>
        <v>30.10%</v>
      </c>
      <c r="EO181" s="3" t="str">
        <f>RTD("tos.rtd",,EO$2,"."&amp;$C$134&amp;$AU$82&amp;"P"&amp;$A181)</f>
        <v>30.64%</v>
      </c>
      <c r="EP181" s="3" t="str">
        <f>RTD("tos.rtd",,EP$2,"."&amp;$D$134&amp;$AW$82&amp;"C"&amp;$A181)</f>
        <v>26.29%</v>
      </c>
      <c r="EQ181" s="3" t="str">
        <f>RTD("tos.rtd",,EQ$2,"."&amp;$D$134&amp;$AW$82&amp;"P"&amp;$A181)</f>
        <v>27.03%</v>
      </c>
      <c r="ES181" s="63" t="str">
        <f t="shared" si="577"/>
        <v>19350,-224.00</v>
      </c>
      <c r="ET181" s="64" t="str">
        <f t="shared" ca="1" si="578"/>
        <v>19350,-48.90</v>
      </c>
      <c r="EU181" s="68">
        <v>562.15</v>
      </c>
      <c r="EV181" s="68" t="s">
        <v>1463</v>
      </c>
      <c r="EW181" s="68">
        <v>483.67</v>
      </c>
      <c r="EX181" s="68" t="s">
        <v>1464</v>
      </c>
      <c r="EY181" s="68">
        <v>5634.75</v>
      </c>
      <c r="EZ181" s="68" t="s">
        <v>1465</v>
      </c>
      <c r="FA181" s="68">
        <v>19865</v>
      </c>
      <c r="FB181" s="68" t="s">
        <v>1466</v>
      </c>
      <c r="FC181" s="68" t="s">
        <v>1467</v>
      </c>
      <c r="FD181" s="68" t="s">
        <v>1468</v>
      </c>
      <c r="FE181" s="68" t="s">
        <v>1469</v>
      </c>
      <c r="FF181" s="68" t="s">
        <v>1470</v>
      </c>
    </row>
    <row r="182" spans="1:162" ht="11.1" customHeight="1" thickBot="1" x14ac:dyDescent="0.25">
      <c r="A182" s="2">
        <f t="shared" si="587"/>
        <v>19325</v>
      </c>
      <c r="B182" s="3">
        <f t="shared" si="620"/>
        <v>16</v>
      </c>
      <c r="C182" s="3">
        <f t="shared" si="621"/>
        <v>22</v>
      </c>
      <c r="D182" s="3">
        <f t="shared" si="622"/>
        <v>54</v>
      </c>
      <c r="E182" s="3">
        <f t="shared" ref="E182:E189" si="655">SUM(B182:D182)</f>
        <v>92</v>
      </c>
      <c r="F182" s="4">
        <f t="shared" si="615"/>
        <v>19422.702166384388</v>
      </c>
      <c r="G182" s="5">
        <f t="shared" ref="G182:G189" si="656">+$G$136/$A$136*A182</f>
        <v>470.45547157410448</v>
      </c>
      <c r="AM182" s="1">
        <v>0</v>
      </c>
      <c r="AN182" s="1">
        <v>-11</v>
      </c>
      <c r="AO182" s="1">
        <v>19325</v>
      </c>
      <c r="AP182" s="1">
        <v>0</v>
      </c>
      <c r="AQ182" s="1">
        <v>-32</v>
      </c>
      <c r="AS182" s="54">
        <f>IF(RTD("tos.rtd",,AS$83,"."&amp;$B$134&amp;$AS$82&amp;"C"&amp;$A182)="N/A",0,RTD("tos.rtd",,AS$83,"."&amp;$B$134&amp;$AS$82&amp;"C"&amp;$A182))</f>
        <v>0</v>
      </c>
      <c r="AT182" s="3">
        <f>-IF(RTD("tos.rtd",,AT$83,"."&amp;$B$134&amp;$AS$82&amp;"P"&amp;$A182)="N/A",0,RTD("tos.rtd",,AT$83,"."&amp;$B$134&amp;$AS$82&amp;"P"&amp;$A182))</f>
        <v>-16</v>
      </c>
      <c r="AU182" s="54">
        <f>IF(RTD("tos.rtd",,AU$2,"."&amp;$C$134&amp;$AU$134&amp;"C"&amp;$A182)="N/A",0,RTD("tos.rtd",,AU$2,"."&amp;$C$134&amp;$AU$134&amp;"C"&amp;$A182))</f>
        <v>1</v>
      </c>
      <c r="AV182" s="3">
        <f>-IF(RTD("tos.rtd",,AV$2,"."&amp;$C$134&amp;$AU$134&amp;"P"&amp;$A182)="N/A",0,RTD("tos.rtd",,AV$2,"."&amp;$C$134&amp;$AU$134&amp;"P"&amp;$A182))</f>
        <v>-21</v>
      </c>
      <c r="AW182" s="54">
        <f>IF(RTD("tos.rtd",,AW$2,"."&amp;$D$134&amp;$AW$134&amp;"C"&amp;$A182)="N/A",0,RTD("tos.rtd",,AW$2,"."&amp;$D$134&amp;$AW$134&amp;"C"&amp;$A182))</f>
        <v>30</v>
      </c>
      <c r="AX182" s="3">
        <f>-IF(RTD("tos.rtd",,AX$2,"."&amp;$D$134&amp;$AW$134&amp;"P"&amp;$A182)="N/A",0,RTD("tos.rtd",,AX$2,"."&amp;$D$134&amp;$AW$134&amp;"P"&amp;$A182))</f>
        <v>-24</v>
      </c>
      <c r="AY182" s="76">
        <f t="shared" si="616"/>
        <v>-30</v>
      </c>
      <c r="AZ182" s="8">
        <f t="shared" si="542"/>
        <v>19325</v>
      </c>
      <c r="BA182" s="54">
        <f>IF(RTD("tos.rtd",,BA$43,"."&amp;$B$134&amp;$AS$82&amp;"C"&amp;$A182)="N/A",0,RTD("tos.rtd",,BA$43,"."&amp;$B$134&amp;$AS$82&amp;"C"&amp;$A182))</f>
        <v>0</v>
      </c>
      <c r="BB182" s="3">
        <f>-IF(RTD("tos.rtd",,BB$43,"."&amp;$B$134&amp;$AS$82&amp;"P"&amp;$A182)="N/A",0,RTD("tos.rtd",,BB$43,"."&amp;$B$134&amp;$AS$82&amp;"P"&amp;$A182))</f>
        <v>-32</v>
      </c>
      <c r="BC182" s="54">
        <f>IF(RTD("tos.rtd",,BC$2,"."&amp;$C$134&amp;$AU$82&amp;"C"&amp;$A182)="N/A",0,RTD("tos.rtd",,BC$2,"."&amp;$C$134&amp;$AU$82&amp;"C"&amp;$A182))</f>
        <v>0</v>
      </c>
      <c r="BD182" s="3">
        <f>-IF(RTD("tos.rtd",,BD$2,"."&amp;$C$134&amp;$AU$82&amp;"P"&amp;$A182)="N/A",0,RTD("tos.rtd",,BD$2,"."&amp;$C$134&amp;$AU$82&amp;"P"&amp;$A182))</f>
        <v>0</v>
      </c>
      <c r="BE182" s="54">
        <f>IF(RTD("tos.rtd",,BE$2,"."&amp;$D$134&amp;$AW$82&amp;"C"&amp;$A182)="N/A",0,RTD("tos.rtd",,BE$2,"."&amp;$D$134&amp;$AW$82&amp;"C"&amp;$A182))</f>
        <v>0</v>
      </c>
      <c r="BF182" s="3">
        <f>-IF(RTD("tos.rtd",,BF$2,"."&amp;$D$134&amp;$AW$82&amp;"P"&amp;$A182)="N/A",0,RTD("tos.rtd",,BF$2,"."&amp;$D$134&amp;$AW$82&amp;"P"&amp;$A182))</f>
        <v>0</v>
      </c>
      <c r="BG182" s="3">
        <f ca="1">+Hoja2!Y183</f>
        <v>-16</v>
      </c>
      <c r="BH182" s="7">
        <f t="shared" ca="1" si="543"/>
        <v>-48</v>
      </c>
      <c r="BI182" s="32" t="str">
        <f t="shared" ca="1" si="601"/>
        <v/>
      </c>
      <c r="BJ182" s="3">
        <f ca="1">IF($BP$1=1,DX182,IF(RTD("tos.rtd",,BJ$43,"."&amp;$B$134&amp;$AS$82&amp;"C"&amp;$A182)="N/A",0,RTD("tos.rtd",,BJ$43,"."&amp;$B$134&amp;$AS$82&amp;"C"&amp;$A182)))</f>
        <v>5.1975719642480571E-4</v>
      </c>
      <c r="BK182" s="3">
        <f ca="1">IF($BP$1=1,DY182,-IF(RTD("tos.rtd",,BK$43,"."&amp;$B$134&amp;$AS$82&amp;"P"&amp;$A182)="N/A",0,RTD("tos.rtd",,BK$43,"."&amp;$B$134&amp;$AS$82&amp;"P"&amp;$A182)))</f>
        <v>-5.0617111273828749E-4</v>
      </c>
      <c r="BL182" s="3">
        <f ca="1">IF($BP$1=1,DZ182,IF(RTD("tos.rtd",,BL$2,"."&amp;$C$134&amp;$AU$82&amp;"C"&amp;$A182)="N/A",0,RTD("tos.rtd",,BL$2,"."&amp;$C$134&amp;$AU$82&amp;"C"&amp;$A182)))</f>
        <v>4.6902873814225351E-4</v>
      </c>
      <c r="BM182" s="3">
        <f ca="1">IF($BP$1=1,EA182,-IF(RTD("tos.rtd",,BM$2,"."&amp;$C$134&amp;$AU$82&amp;"P"&amp;$A182)="N/A",0,RTD("tos.rtd",,BM$2,"."&amp;$C$134&amp;$AU$82&amp;"P"&amp;$A182)))</f>
        <v>-4.6647854267916012E-4</v>
      </c>
      <c r="BN182" s="3">
        <f ca="1">IF($BP$1=1,EB182,IF(RTD("tos.rtd",,BN$2,"."&amp;$D$134&amp;$AW$82&amp;"C"&amp;$A182)="N/A",0,RTD("tos.rtd",,BN$2,"."&amp;$D$134&amp;$AW$82&amp;"C"&amp;$A182)))</f>
        <v>4.9260001639838086E-4</v>
      </c>
      <c r="BO182" s="3">
        <f ca="1">IF($BP$1=1,EC182,-IF(RTD("tos.rtd",,BO$2,"."&amp;$D$134&amp;$AW$82&amp;"P"&amp;$A182)="N/A",0,RTD("tos.rtd",,BO$2,"."&amp;$D$134&amp;$AW$82&amp;"P"&amp;$A182)))</f>
        <v>-4.9122249363287777E-4</v>
      </c>
      <c r="BQ182" s="3">
        <f t="shared" ca="1" si="617"/>
        <v>-254044.45148065517</v>
      </c>
      <c r="BR182" s="3" t="str">
        <f t="shared" ca="1" si="544"/>
        <v/>
      </c>
      <c r="BS182" s="3">
        <f t="shared" ca="1" si="618"/>
        <v>-292573.72005862393</v>
      </c>
      <c r="BT182" s="3" t="str">
        <f t="shared" ca="1" si="545"/>
        <v/>
      </c>
      <c r="BU182" s="3">
        <f t="shared" ca="1" si="619"/>
        <v>93749.504250285157</v>
      </c>
      <c r="BV182" s="3" t="str">
        <f t="shared" ca="1" si="545"/>
        <v/>
      </c>
      <c r="BX182" s="3">
        <f t="shared" ca="1" si="579"/>
        <v>-3755.571159051136</v>
      </c>
      <c r="BY182" s="3" t="str">
        <f t="shared" ca="1" si="580"/>
        <v/>
      </c>
      <c r="BZ182" s="3">
        <f t="shared" ca="1" si="581"/>
        <v>0</v>
      </c>
      <c r="CA182" s="3" t="str">
        <f t="shared" ca="1" si="580"/>
        <v/>
      </c>
      <c r="CB182" s="3">
        <f t="shared" ca="1" si="582"/>
        <v>0</v>
      </c>
      <c r="CC182" s="3" t="str">
        <f t="shared" ca="1" si="580"/>
        <v/>
      </c>
      <c r="CD182" s="3">
        <f>IF(RTD("tos.rtd",,CD$43,"."&amp;$B$134&amp;$AS$82&amp;"C"&amp;$A182)="N/A",0,RTD("tos.rtd",,CD$43,"."&amp;$B$134&amp;$AS$82&amp;"C"&amp;$A182))</f>
        <v>0.96</v>
      </c>
      <c r="CE182" s="3">
        <f>-IF(RTD("tos.rtd",,CE$43,"."&amp;$B$134&amp;$AS$82&amp;"P"&amp;$A182)="N/A",0,RTD("tos.rtd",,CE$43,"."&amp;$B$134&amp;$AS$82&amp;"P"&amp;$A182))</f>
        <v>7.0000000000000007E-2</v>
      </c>
      <c r="CF182" s="3">
        <f>IF(RTD("tos.rtd",,CF$2,"."&amp;$C$134&amp;$AU$82&amp;"C"&amp;$A182)="N/A",0,RTD("tos.rtd",,CF$2,"."&amp;$C$134&amp;$AU$82&amp;"C"&amp;$A182))</f>
        <v>0.81</v>
      </c>
      <c r="CG182" s="3">
        <f>-IF(RTD("tos.rtd",,CG$2,"."&amp;$C$134&amp;$AU$82&amp;"P"&amp;$A182)="N/A",0,RTD("tos.rtd",,CG$2,"."&amp;$C$134&amp;$AU$82&amp;"P"&amp;$A182))</f>
        <v>0.19</v>
      </c>
      <c r="CH182" s="3">
        <f>IF(RTD("tos.rtd",,CH$2,"."&amp;$D$134&amp;$AW$82&amp;"C"&amp;$A182)="N/A",0,RTD("tos.rtd",,CH$2,"."&amp;$D$134&amp;$AW$82&amp;"C"&amp;$A182))</f>
        <v>0.72</v>
      </c>
      <c r="CI182" s="3">
        <f>-IF(RTD("tos.rtd",,CI$2,"."&amp;$D$134&amp;$AW$82&amp;"P"&amp;$A182)="N/A",0,RTD("tos.rtd",,CI$2,"."&amp;$D$134&amp;$AW$82&amp;"P"&amp;$A182))</f>
        <v>0.28000000000000003</v>
      </c>
      <c r="CK182" s="3">
        <f t="shared" si="652"/>
        <v>-112.00000000000001</v>
      </c>
      <c r="CL182" s="3"/>
      <c r="CM182" s="3">
        <f t="shared" si="653"/>
        <v>-318</v>
      </c>
      <c r="CN182" s="3"/>
      <c r="CO182" s="3">
        <f t="shared" si="654"/>
        <v>1488</v>
      </c>
      <c r="CP182" s="3">
        <f t="shared" si="536"/>
        <v>1058</v>
      </c>
      <c r="CQ182" s="3">
        <f t="shared" si="546"/>
        <v>-32</v>
      </c>
      <c r="CR182" s="3"/>
      <c r="CS182" s="3">
        <f t="shared" si="547"/>
        <v>0</v>
      </c>
      <c r="CT182" s="3"/>
      <c r="CU182" s="3">
        <f t="shared" si="548"/>
        <v>0</v>
      </c>
      <c r="CV182" s="3"/>
      <c r="CW182" s="3">
        <f t="shared" ca="1" si="549"/>
        <v>-452868.66728899401</v>
      </c>
      <c r="CY182" s="3">
        <f t="shared" ca="1" si="550"/>
        <v>-3755.571159051136</v>
      </c>
      <c r="CZ182" s="70" t="str">
        <f t="shared" ca="1" si="583"/>
        <v/>
      </c>
      <c r="DA182" s="3">
        <f>IF(RTD("tos.rtd",,DA$43,"."&amp;$B$134&amp;$AS$82&amp;"C"&amp;$A182)="N/A",0,RTD("tos.rtd",,DA$43,"."&amp;$B$134&amp;$AS$82&amp;"C"&amp;$A182))</f>
        <v>0</v>
      </c>
      <c r="DB182" s="3">
        <f>IF(RTD("tos.rtd",,DB$43,"."&amp;$B$134&amp;$AS$82&amp;"P"&amp;$A182)="N/A",0,RTD("tos.rtd",,DB$43,"."&amp;$B$134&amp;$AS$82&amp;"P"&amp;$A182))</f>
        <v>0.15</v>
      </c>
      <c r="DC182" s="3">
        <f>IF(RTD("tos.rtd",,DC$43,"."&amp;$B$134&amp;$AS$82&amp;"C"&amp;$A182)="N/A",0,RTD("tos.rtd",,DC$43,"."&amp;$B$134&amp;$AS$82&amp;"C"&amp;$A182))</f>
        <v>503.3</v>
      </c>
      <c r="DD182" s="3">
        <f>IF(RTD("tos.rtd",,DD$43,"."&amp;$B$134&amp;$AS$82&amp;"P"&amp;$A182)="N/A",0,RTD("tos.rtd",,DD$43,"."&amp;$B$134&amp;$AS$82&amp;"P"&amp;$A182))</f>
        <v>19.8</v>
      </c>
      <c r="DE182" s="3">
        <f>IF(RTD("tos.rtd",,DE$43,"."&amp;$B$134&amp;$AS$82&amp;"C"&amp;$A182)="N/A",0,RTD("tos.rtd",,DE$43,"."&amp;$B$134&amp;$AS$82&amp;"C"&amp;$A182))</f>
        <v>437.2</v>
      </c>
      <c r="DF182" s="3">
        <f>IF(RTD("tos.rtd",,DF$43,"."&amp;$B$134&amp;$AS$82&amp;"P"&amp;$A182)="N/A",0,RTD("tos.rtd",,DF$43,"."&amp;$B$134&amp;$AS$82&amp;"P"&amp;$A182))</f>
        <v>0</v>
      </c>
      <c r="DG182" s="86">
        <f t="shared" si="584"/>
        <v>-454.5</v>
      </c>
      <c r="DH182" s="3">
        <f t="shared" si="551"/>
        <v>0</v>
      </c>
      <c r="DI182" s="3">
        <f t="shared" si="552"/>
        <v>0</v>
      </c>
      <c r="DJ182" s="3">
        <f t="shared" si="553"/>
        <v>0</v>
      </c>
      <c r="DK182" s="3">
        <f t="shared" si="554"/>
        <v>0</v>
      </c>
      <c r="DL182" s="3">
        <f t="shared" si="555"/>
        <v>0</v>
      </c>
      <c r="DM182" s="3">
        <f t="shared" si="556"/>
        <v>0</v>
      </c>
      <c r="DN182" s="64" t="str">
        <f t="shared" si="557"/>
        <v>UNKNOWN</v>
      </c>
      <c r="DO182" s="64" t="str">
        <f t="shared" si="558"/>
        <v>UNKNOWN</v>
      </c>
      <c r="DP182" s="3">
        <f t="shared" si="559"/>
        <v>0</v>
      </c>
      <c r="DQ182" s="3">
        <f t="shared" si="560"/>
        <v>0</v>
      </c>
      <c r="DR182" s="3">
        <f t="shared" ca="1" si="561"/>
        <v>0</v>
      </c>
      <c r="DS182" s="3">
        <f t="shared" si="562"/>
        <v>0</v>
      </c>
      <c r="DT182" s="3">
        <f t="shared" si="585"/>
        <v>0</v>
      </c>
      <c r="DU182" s="3">
        <f t="shared" si="586"/>
        <v>0</v>
      </c>
      <c r="DV182" s="3">
        <f t="shared" si="563"/>
        <v>0</v>
      </c>
      <c r="DW182" s="3">
        <f t="shared" si="564"/>
        <v>-11</v>
      </c>
      <c r="DX182" s="3">
        <f t="shared" ca="1" si="646"/>
        <v>5.1975719642480571E-4</v>
      </c>
      <c r="DY182" s="3">
        <f t="shared" ca="1" si="647"/>
        <v>-5.0617111273828749E-4</v>
      </c>
      <c r="DZ182" s="3">
        <f t="shared" ca="1" si="648"/>
        <v>4.6902873814225351E-4</v>
      </c>
      <c r="EA182" s="3">
        <f t="shared" ca="1" si="649"/>
        <v>-4.6647854267916012E-4</v>
      </c>
      <c r="EB182" s="3">
        <f t="shared" ca="1" si="650"/>
        <v>4.9260001639838086E-4</v>
      </c>
      <c r="EC182" s="3">
        <f t="shared" ca="1" si="651"/>
        <v>-4.9122249363287777E-4</v>
      </c>
      <c r="EE182" s="59">
        <f t="shared" si="571"/>
        <v>1.7675000000000001</v>
      </c>
      <c r="EF182" s="59">
        <f t="shared" si="572"/>
        <v>2.1454</v>
      </c>
      <c r="EG182" s="59">
        <f t="shared" si="573"/>
        <v>0.30420000000000003</v>
      </c>
      <c r="EH182" s="59">
        <f t="shared" si="574"/>
        <v>0.30769999999999997</v>
      </c>
      <c r="EI182" s="59">
        <f t="shared" si="575"/>
        <v>0.26910000000000001</v>
      </c>
      <c r="EJ182" s="59">
        <f t="shared" si="576"/>
        <v>0.27139999999999997</v>
      </c>
      <c r="EL182" s="3" t="str">
        <f>RTD("tos.rtd",,EL$43,"."&amp;$B$134&amp;$AS$82&amp;"C"&amp;$A182)</f>
        <v>176.75%</v>
      </c>
      <c r="EM182" s="3" t="str">
        <f>RTD("tos.rtd",,EM$43,"."&amp;$B$134&amp;$AS$82&amp;"P"&amp;$A182)</f>
        <v>214.54%</v>
      </c>
      <c r="EN182" s="3" t="str">
        <f>RTD("tos.rtd",,EN$2,"."&amp;$C$134&amp;$AU$82&amp;"C"&amp;$A182)</f>
        <v>30.42%</v>
      </c>
      <c r="EO182" s="3" t="str">
        <f>RTD("tos.rtd",,EO$2,"."&amp;$C$134&amp;$AU$82&amp;"P"&amp;$A182)</f>
        <v>30.77%</v>
      </c>
      <c r="EP182" s="3" t="str">
        <f>RTD("tos.rtd",,EP$2,"."&amp;$D$134&amp;$AW$82&amp;"C"&amp;$A182)</f>
        <v>26.91%</v>
      </c>
      <c r="EQ182" s="3" t="str">
        <f>RTD("tos.rtd",,EQ$2,"."&amp;$D$134&amp;$AW$82&amp;"P"&amp;$A182)</f>
        <v>27.14%</v>
      </c>
      <c r="ES182" s="63" t="str">
        <f t="shared" si="577"/>
        <v>19325,-11.00</v>
      </c>
      <c r="ET182" s="64" t="str">
        <f t="shared" ca="1" si="578"/>
        <v>19325,-03.76</v>
      </c>
      <c r="EU182" s="68">
        <v>562.13</v>
      </c>
      <c r="EV182" s="68" t="s">
        <v>1471</v>
      </c>
      <c r="EW182" s="68">
        <v>483.7</v>
      </c>
      <c r="EX182" s="68" t="s">
        <v>1472</v>
      </c>
      <c r="EY182" s="68">
        <v>5634.75</v>
      </c>
      <c r="EZ182" s="68" t="s">
        <v>1473</v>
      </c>
      <c r="FA182" s="68">
        <v>19866.75</v>
      </c>
      <c r="FB182" s="68" t="s">
        <v>1474</v>
      </c>
      <c r="FC182" s="68" t="s">
        <v>1475</v>
      </c>
      <c r="FD182" s="68" t="s">
        <v>1476</v>
      </c>
      <c r="FE182" s="68" t="s">
        <v>1477</v>
      </c>
      <c r="FF182" s="68" t="s">
        <v>1478</v>
      </c>
    </row>
    <row r="183" spans="1:162" ht="11.1" customHeight="1" thickBot="1" x14ac:dyDescent="0.25">
      <c r="A183" s="2">
        <f t="shared" si="587"/>
        <v>19300</v>
      </c>
      <c r="B183" s="3">
        <f t="shared" si="620"/>
        <v>30</v>
      </c>
      <c r="C183" s="3">
        <f t="shared" si="621"/>
        <v>24</v>
      </c>
      <c r="D183" s="3">
        <f t="shared" si="622"/>
        <v>89</v>
      </c>
      <c r="E183" s="3">
        <f t="shared" si="655"/>
        <v>143</v>
      </c>
      <c r="F183" s="4">
        <f t="shared" si="615"/>
        <v>19397.57577289618</v>
      </c>
      <c r="G183" s="5">
        <f t="shared" si="656"/>
        <v>469.84686164968781</v>
      </c>
      <c r="AM183" s="1">
        <v>-1</v>
      </c>
      <c r="AN183" s="1">
        <v>18</v>
      </c>
      <c r="AO183" s="1">
        <v>19300</v>
      </c>
      <c r="AP183" s="1">
        <v>1</v>
      </c>
      <c r="AQ183" s="1">
        <v>-216</v>
      </c>
      <c r="AS183" s="54">
        <f>IF(RTD("tos.rtd",,AS$83,"."&amp;$B$134&amp;$AS$82&amp;"C"&amp;$A183)="N/A",0,RTD("tos.rtd",,AS$83,"."&amp;$B$134&amp;$AS$82&amp;"C"&amp;$A183))</f>
        <v>2</v>
      </c>
      <c r="AT183" s="3">
        <f>-IF(RTD("tos.rtd",,AT$83,"."&amp;$B$134&amp;$AS$82&amp;"P"&amp;$A183)="N/A",0,RTD("tos.rtd",,AT$83,"."&amp;$B$134&amp;$AS$82&amp;"P"&amp;$A183))</f>
        <v>-28</v>
      </c>
      <c r="AU183" s="54">
        <f>IF(RTD("tos.rtd",,AU$2,"."&amp;$C$134&amp;$AU$134&amp;"C"&amp;$A183)="N/A",0,RTD("tos.rtd",,AU$2,"."&amp;$C$134&amp;$AU$134&amp;"C"&amp;$A183))</f>
        <v>6</v>
      </c>
      <c r="AV183" s="3">
        <f>-IF(RTD("tos.rtd",,AV$2,"."&amp;$C$134&amp;$AU$134&amp;"P"&amp;$A183)="N/A",0,RTD("tos.rtd",,AV$2,"."&amp;$C$134&amp;$AU$134&amp;"P"&amp;$A183))</f>
        <v>-18</v>
      </c>
      <c r="AW183" s="54">
        <f>IF(RTD("tos.rtd",,AW$2,"."&amp;$D$134&amp;$AW$134&amp;"C"&amp;$A183)="N/A",0,RTD("tos.rtd",,AW$2,"."&amp;$D$134&amp;$AW$134&amp;"C"&amp;$A183))</f>
        <v>66</v>
      </c>
      <c r="AX183" s="3">
        <f>-IF(RTD("tos.rtd",,AX$2,"."&amp;$D$134&amp;$AW$134&amp;"P"&amp;$A183)="N/A",0,RTD("tos.rtd",,AX$2,"."&amp;$D$134&amp;$AW$134&amp;"P"&amp;$A183))</f>
        <v>-23</v>
      </c>
      <c r="AY183" s="76">
        <f t="shared" si="616"/>
        <v>5</v>
      </c>
      <c r="AZ183" s="8">
        <f t="shared" si="542"/>
        <v>19300</v>
      </c>
      <c r="BA183" s="54">
        <f>IF(RTD("tos.rtd",,BA$43,"."&amp;$B$134&amp;$AS$82&amp;"C"&amp;$A183)="N/A",0,RTD("tos.rtd",,BA$43,"."&amp;$B$134&amp;$AS$82&amp;"C"&amp;$A183))</f>
        <v>1</v>
      </c>
      <c r="BB183" s="3">
        <f>-IF(RTD("tos.rtd",,BB$43,"."&amp;$B$134&amp;$AS$82&amp;"P"&amp;$A183)="N/A",0,RTD("tos.rtd",,BB$43,"."&amp;$B$134&amp;$AS$82&amp;"P"&amp;$A183))</f>
        <v>-216</v>
      </c>
      <c r="BC183" s="54">
        <f>IF(RTD("tos.rtd",,BC$2,"."&amp;$C$134&amp;$AU$82&amp;"C"&amp;$A183)="N/A",0,RTD("tos.rtd",,BC$2,"."&amp;$C$134&amp;$AU$82&amp;"C"&amp;$A183))</f>
        <v>0</v>
      </c>
      <c r="BD183" s="3">
        <f>-IF(RTD("tos.rtd",,BD$2,"."&amp;$C$134&amp;$AU$82&amp;"P"&amp;$A183)="N/A",0,RTD("tos.rtd",,BD$2,"."&amp;$C$134&amp;$AU$82&amp;"P"&amp;$A183))</f>
        <v>-26</v>
      </c>
      <c r="BE183" s="54">
        <f>IF(RTD("tos.rtd",,BE$2,"."&amp;$D$134&amp;$AW$82&amp;"C"&amp;$A183)="N/A",0,RTD("tos.rtd",,BE$2,"."&amp;$D$134&amp;$AW$82&amp;"C"&amp;$A183))</f>
        <v>0</v>
      </c>
      <c r="BF183" s="3">
        <f>-IF(RTD("tos.rtd",,BF$2,"."&amp;$D$134&amp;$AW$82&amp;"P"&amp;$A183)="N/A",0,RTD("tos.rtd",,BF$2,"."&amp;$D$134&amp;$AW$82&amp;"P"&amp;$A183))</f>
        <v>-6</v>
      </c>
      <c r="BG183" s="3">
        <f ca="1">+Hoja2!Y184</f>
        <v>-648</v>
      </c>
      <c r="BH183" s="7">
        <f t="shared" ca="1" si="543"/>
        <v>-895</v>
      </c>
      <c r="BI183" s="32" t="str">
        <f t="shared" ca="1" si="601"/>
        <v/>
      </c>
      <c r="BJ183" s="3">
        <f ca="1">IF($BP$1=1,DX183,IF(RTD("tos.rtd",,BJ$43,"."&amp;$B$134&amp;$AS$82&amp;"C"&amp;$A183)="N/A",0,RTD("tos.rtd",,BJ$43,"."&amp;$B$134&amp;$AS$82&amp;"C"&amp;$A183)))</f>
        <v>1.5575943259127296E-15</v>
      </c>
      <c r="BK183" s="3">
        <f ca="1">IF($BP$1=1,DY183,-IF(RTD("tos.rtd",,BK$43,"."&amp;$B$134&amp;$AS$82&amp;"P"&amp;$A183)="N/A",0,RTD("tos.rtd",,BK$43,"."&amp;$B$134&amp;$AS$82&amp;"P"&amp;$A183)))</f>
        <v>-3.2921093468986281E-4</v>
      </c>
      <c r="BL183" s="3">
        <f ca="1">IF($BP$1=1,DZ183,IF(RTD("tos.rtd",,BL$2,"."&amp;$C$134&amp;$AU$82&amp;"C"&amp;$A183)="N/A",0,RTD("tos.rtd",,BL$2,"."&amp;$C$134&amp;$AU$82&amp;"C"&amp;$A183)))</f>
        <v>4.5384162029506972E-4</v>
      </c>
      <c r="BM183" s="3">
        <f ca="1">IF($BP$1=1,EA183,-IF(RTD("tos.rtd",,BM$2,"."&amp;$C$134&amp;$AU$82&amp;"P"&amp;$A183)="N/A",0,RTD("tos.rtd",,BM$2,"."&amp;$C$134&amp;$AU$82&amp;"P"&amp;$A183)))</f>
        <v>-4.5196818553284686E-4</v>
      </c>
      <c r="BN183" s="3">
        <f ca="1">IF($BP$1=1,EB183,IF(RTD("tos.rtd",,BN$2,"."&amp;$D$134&amp;$AW$82&amp;"C"&amp;$A183)="N/A",0,RTD("tos.rtd",,BN$2,"."&amp;$D$134&amp;$AW$82&amp;"C"&amp;$A183)))</f>
        <v>4.7266055401642504E-4</v>
      </c>
      <c r="BO183" s="3">
        <f ca="1">IF($BP$1=1,EC183,-IF(RTD("tos.rtd",,BO$2,"."&amp;$D$134&amp;$AW$82&amp;"P"&amp;$A183)="N/A",0,RTD("tos.rtd",,BO$2,"."&amp;$D$134&amp;$AW$82&amp;"P"&amp;$A183)))</f>
        <v>-4.7233836408130904E-4</v>
      </c>
      <c r="BQ183" s="3">
        <f t="shared" ca="1" si="617"/>
        <v>-289150.97312928829</v>
      </c>
      <c r="BR183" s="3" t="str">
        <f t="shared" ca="1" si="544"/>
        <v/>
      </c>
      <c r="BS183" s="3">
        <f t="shared" ca="1" si="618"/>
        <v>-169777.6291113132</v>
      </c>
      <c r="BT183" s="3" t="str">
        <f t="shared" ca="1" si="545"/>
        <v/>
      </c>
      <c r="BU183" s="3">
        <f t="shared" ca="1" si="619"/>
        <v>637776.49171232106</v>
      </c>
      <c r="BV183" s="3" t="str">
        <f t="shared" ca="1" si="545"/>
        <v/>
      </c>
      <c r="BX183" s="3">
        <f t="shared" ca="1" si="579"/>
        <v>-16487.570424395304</v>
      </c>
      <c r="BY183" s="3" t="str">
        <f t="shared" ca="1" si="580"/>
        <v/>
      </c>
      <c r="BZ183" s="3">
        <f t="shared" ca="1" si="581"/>
        <v>-2724.6446799102255</v>
      </c>
      <c r="CA183" s="3" t="str">
        <f t="shared" ca="1" si="580"/>
        <v/>
      </c>
      <c r="CB183" s="3">
        <f t="shared" ca="1" si="582"/>
        <v>-657.10251909454439</v>
      </c>
      <c r="CC183" s="3" t="str">
        <f t="shared" ca="1" si="580"/>
        <v/>
      </c>
      <c r="CD183" s="3">
        <f>IF(RTD("tos.rtd",,CD$43,"."&amp;$B$134&amp;$AS$82&amp;"C"&amp;$A183)="N/A",0,RTD("tos.rtd",,CD$43,"."&amp;$B$134&amp;$AS$82&amp;"C"&amp;$A183))</f>
        <v>1</v>
      </c>
      <c r="CE183" s="3">
        <f>-IF(RTD("tos.rtd",,CE$43,"."&amp;$B$134&amp;$AS$82&amp;"P"&amp;$A183)="N/A",0,RTD("tos.rtd",,CE$43,"."&amp;$B$134&amp;$AS$82&amp;"P"&amp;$A183))</f>
        <v>0</v>
      </c>
      <c r="CF183" s="3">
        <f>IF(RTD("tos.rtd",,CF$2,"."&amp;$C$134&amp;$AU$82&amp;"C"&amp;$A183)="N/A",0,RTD("tos.rtd",,CF$2,"."&amp;$C$134&amp;$AU$82&amp;"C"&amp;$A183))</f>
        <v>0.82</v>
      </c>
      <c r="CG183" s="3">
        <f>-IF(RTD("tos.rtd",,CG$2,"."&amp;$C$134&amp;$AU$82&amp;"P"&amp;$A183)="N/A",0,RTD("tos.rtd",,CG$2,"."&amp;$C$134&amp;$AU$82&amp;"P"&amp;$A183))</f>
        <v>0.18</v>
      </c>
      <c r="CH183" s="3">
        <f>IF(RTD("tos.rtd",,CH$2,"."&amp;$D$134&amp;$AW$82&amp;"C"&amp;$A183)="N/A",0,RTD("tos.rtd",,CH$2,"."&amp;$D$134&amp;$AW$82&amp;"C"&amp;$A183))</f>
        <v>0.73</v>
      </c>
      <c r="CI183" s="3">
        <f>-IF(RTD("tos.rtd",,CI$2,"."&amp;$D$134&amp;$AW$82&amp;"P"&amp;$A183)="N/A",0,RTD("tos.rtd",,CI$2,"."&amp;$D$134&amp;$AW$82&amp;"P"&amp;$A183))</f>
        <v>0.27</v>
      </c>
      <c r="CK183" s="3">
        <f t="shared" si="652"/>
        <v>200</v>
      </c>
      <c r="CL183" s="3"/>
      <c r="CM183" s="3">
        <f t="shared" si="653"/>
        <v>168</v>
      </c>
      <c r="CN183" s="3"/>
      <c r="CO183" s="3">
        <f t="shared" si="654"/>
        <v>4197</v>
      </c>
      <c r="CP183" s="3">
        <f t="shared" si="536"/>
        <v>4565</v>
      </c>
      <c r="CQ183" s="3">
        <f t="shared" si="546"/>
        <v>-215</v>
      </c>
      <c r="CR183" s="3"/>
      <c r="CS183" s="3">
        <f t="shared" si="547"/>
        <v>-26</v>
      </c>
      <c r="CT183" s="3"/>
      <c r="CU183" s="3">
        <f t="shared" si="548"/>
        <v>-6</v>
      </c>
      <c r="CV183" s="3"/>
      <c r="CW183" s="3">
        <f t="shared" ca="1" si="549"/>
        <v>178847.88947171957</v>
      </c>
      <c r="CY183" s="3">
        <f t="shared" ca="1" si="550"/>
        <v>-19869.317623400075</v>
      </c>
      <c r="CZ183" s="70" t="str">
        <f t="shared" ca="1" si="583"/>
        <v/>
      </c>
      <c r="DA183" s="3">
        <f>IF(RTD("tos.rtd",,DA$43,"."&amp;$B$134&amp;$AS$82&amp;"C"&amp;$A183)="N/A",0,RTD("tos.rtd",,DA$43,"."&amp;$B$134&amp;$AS$82&amp;"C"&amp;$A183))</f>
        <v>463.75</v>
      </c>
      <c r="DB183" s="3">
        <f>IF(RTD("tos.rtd",,DB$43,"."&amp;$B$134&amp;$AS$82&amp;"P"&amp;$A183)="N/A",0,RTD("tos.rtd",,DB$43,"."&amp;$B$134&amp;$AS$82&amp;"P"&amp;$A183))</f>
        <v>0.11</v>
      </c>
      <c r="DC183" s="3">
        <f>IF(RTD("tos.rtd",,DC$43,"."&amp;$B$134&amp;$AS$82&amp;"C"&amp;$A183)="N/A",0,RTD("tos.rtd",,DC$43,"."&amp;$B$134&amp;$AS$82&amp;"C"&amp;$A183))</f>
        <v>528.29999999999995</v>
      </c>
      <c r="DD183" s="3">
        <f>IF(RTD("tos.rtd",,DD$43,"."&amp;$B$134&amp;$AS$82&amp;"P"&amp;$A183)="N/A",0,RTD("tos.rtd",,DD$43,"."&amp;$B$134&amp;$AS$82&amp;"P"&amp;$A183))</f>
        <v>0.15</v>
      </c>
      <c r="DE183" s="3">
        <f>IF(RTD("tos.rtd",,DE$43,"."&amp;$B$134&amp;$AS$82&amp;"C"&amp;$A183)="N/A",0,RTD("tos.rtd",,DE$43,"."&amp;$B$134&amp;$AS$82&amp;"C"&amp;$A183))</f>
        <v>451.4</v>
      </c>
      <c r="DF183" s="3">
        <f>IF(RTD("tos.rtd",,DF$43,"."&amp;$B$134&amp;$AS$82&amp;"P"&amp;$A183)="N/A",0,RTD("tos.rtd",,DF$43,"."&amp;$B$134&amp;$AS$82&amp;"P"&amp;$A183))</f>
        <v>0</v>
      </c>
      <c r="DG183" s="86">
        <f t="shared" si="584"/>
        <v>-479.5</v>
      </c>
      <c r="DH183" s="3">
        <f t="shared" si="551"/>
        <v>0</v>
      </c>
      <c r="DI183" s="3">
        <f t="shared" si="552"/>
        <v>0</v>
      </c>
      <c r="DJ183" s="3">
        <f t="shared" si="553"/>
        <v>0</v>
      </c>
      <c r="DK183" s="3">
        <f t="shared" si="554"/>
        <v>0</v>
      </c>
      <c r="DL183" s="3">
        <f t="shared" si="555"/>
        <v>0</v>
      </c>
      <c r="DM183" s="3">
        <f t="shared" si="556"/>
        <v>0</v>
      </c>
      <c r="DN183" s="64" t="str">
        <f t="shared" si="557"/>
        <v>UNKNOWN</v>
      </c>
      <c r="DO183" s="64" t="str">
        <f t="shared" si="558"/>
        <v>UNKNOWN</v>
      </c>
      <c r="DP183" s="3">
        <f t="shared" si="559"/>
        <v>0</v>
      </c>
      <c r="DQ183" s="3">
        <f t="shared" si="560"/>
        <v>0</v>
      </c>
      <c r="DR183" s="3">
        <f t="shared" ca="1" si="561"/>
        <v>0</v>
      </c>
      <c r="DS183" s="3">
        <f t="shared" si="562"/>
        <v>0</v>
      </c>
      <c r="DT183" s="3">
        <f t="shared" si="585"/>
        <v>0</v>
      </c>
      <c r="DU183" s="3">
        <f t="shared" si="586"/>
        <v>0</v>
      </c>
      <c r="DV183" s="3">
        <f t="shared" si="563"/>
        <v>-1</v>
      </c>
      <c r="DW183" s="3">
        <f t="shared" si="564"/>
        <v>18</v>
      </c>
      <c r="DX183" s="3">
        <f t="shared" ca="1" si="646"/>
        <v>1.5575943259127296E-15</v>
      </c>
      <c r="DY183" s="3">
        <f t="shared" ca="1" si="647"/>
        <v>-3.2921093468986281E-4</v>
      </c>
      <c r="DZ183" s="3">
        <f t="shared" ca="1" si="648"/>
        <v>4.5384162029506972E-4</v>
      </c>
      <c r="EA183" s="3">
        <f t="shared" ca="1" si="649"/>
        <v>-4.5196818553284686E-4</v>
      </c>
      <c r="EB183" s="3">
        <f t="shared" ca="1" si="650"/>
        <v>4.7266055401642504E-4</v>
      </c>
      <c r="EC183" s="3">
        <f t="shared" ca="1" si="651"/>
        <v>-4.7233836408130904E-4</v>
      </c>
      <c r="EE183" s="59">
        <f t="shared" si="571"/>
        <v>0.25</v>
      </c>
      <c r="EF183" s="59">
        <f t="shared" si="572"/>
        <v>1.1274</v>
      </c>
      <c r="EG183" s="59">
        <f t="shared" si="573"/>
        <v>0.30609999999999998</v>
      </c>
      <c r="EH183" s="59">
        <f t="shared" si="574"/>
        <v>0.30909999999999999</v>
      </c>
      <c r="EI183" s="59">
        <f t="shared" si="575"/>
        <v>0.27200000000000002</v>
      </c>
      <c r="EJ183" s="59">
        <f t="shared" si="576"/>
        <v>0.2727</v>
      </c>
      <c r="EL183" s="3" t="str">
        <f>RTD("tos.rtd",,EL$43,"."&amp;$B$134&amp;$AS$82&amp;"C"&amp;$A183)</f>
        <v>--</v>
      </c>
      <c r="EM183" s="3" t="str">
        <f>RTD("tos.rtd",,EM$43,"."&amp;$B$134&amp;$AS$82&amp;"P"&amp;$A183)</f>
        <v>112.74%</v>
      </c>
      <c r="EN183" s="3" t="str">
        <f>RTD("tos.rtd",,EN$2,"."&amp;$C$134&amp;$AU$82&amp;"C"&amp;$A183)</f>
        <v>30.61%</v>
      </c>
      <c r="EO183" s="3" t="str">
        <f>RTD("tos.rtd",,EO$2,"."&amp;$C$134&amp;$AU$82&amp;"P"&amp;$A183)</f>
        <v>30.91%</v>
      </c>
      <c r="EP183" s="3" t="str">
        <f>RTD("tos.rtd",,EP$2,"."&amp;$D$134&amp;$AW$82&amp;"C"&amp;$A183)</f>
        <v>27.20%</v>
      </c>
      <c r="EQ183" s="3" t="str">
        <f>RTD("tos.rtd",,EQ$2,"."&amp;$D$134&amp;$AW$82&amp;"P"&amp;$A183)</f>
        <v>27.27%</v>
      </c>
      <c r="ES183" s="63" t="str">
        <f t="shared" si="577"/>
        <v>19300,17.00</v>
      </c>
      <c r="ET183" s="64" t="str">
        <f t="shared" ca="1" si="578"/>
        <v>19300,-19.87</v>
      </c>
      <c r="EU183" s="68">
        <v>562.13</v>
      </c>
      <c r="EV183" s="68" t="s">
        <v>1479</v>
      </c>
      <c r="EW183" s="68">
        <v>483.64</v>
      </c>
      <c r="EX183" s="68" t="s">
        <v>1480</v>
      </c>
      <c r="EY183" s="68">
        <v>5634.5</v>
      </c>
      <c r="EZ183" s="68" t="s">
        <v>1481</v>
      </c>
      <c r="FA183" s="68">
        <v>19864.75</v>
      </c>
      <c r="FB183" s="68" t="s">
        <v>1482</v>
      </c>
      <c r="FC183" s="68" t="s">
        <v>1483</v>
      </c>
      <c r="FD183" s="68" t="s">
        <v>1484</v>
      </c>
      <c r="FE183" s="68" t="s">
        <v>1485</v>
      </c>
      <c r="FF183" s="68" t="s">
        <v>1486</v>
      </c>
    </row>
    <row r="184" spans="1:162" ht="11.1" customHeight="1" thickBot="1" x14ac:dyDescent="0.25">
      <c r="A184" s="2">
        <f t="shared" si="587"/>
        <v>19275</v>
      </c>
      <c r="B184" s="3">
        <f t="shared" si="620"/>
        <v>24</v>
      </c>
      <c r="C184" s="3">
        <f t="shared" si="621"/>
        <v>15</v>
      </c>
      <c r="D184" s="3">
        <f t="shared" si="622"/>
        <v>13</v>
      </c>
      <c r="E184" s="3">
        <f t="shared" si="655"/>
        <v>52</v>
      </c>
      <c r="F184" s="4">
        <f t="shared" si="615"/>
        <v>19372.449379407972</v>
      </c>
      <c r="G184" s="5">
        <f t="shared" si="656"/>
        <v>469.23825172527108</v>
      </c>
      <c r="AM184" s="1">
        <v>0</v>
      </c>
      <c r="AN184" s="1">
        <v>-5</v>
      </c>
      <c r="AO184" s="1">
        <v>19275</v>
      </c>
      <c r="AP184" s="1">
        <v>0</v>
      </c>
      <c r="AQ184" s="1">
        <v>-18</v>
      </c>
      <c r="AS184" s="54">
        <f>IF(RTD("tos.rtd",,AS$83,"."&amp;$B$134&amp;$AS$82&amp;"C"&amp;$A184)="N/A",0,RTD("tos.rtd",,AS$83,"."&amp;$B$134&amp;$AS$82&amp;"C"&amp;$A184))</f>
        <v>2</v>
      </c>
      <c r="AT184" s="3">
        <f>-IF(RTD("tos.rtd",,AT$83,"."&amp;$B$134&amp;$AS$82&amp;"P"&amp;$A184)="N/A",0,RTD("tos.rtd",,AT$83,"."&amp;$B$134&amp;$AS$82&amp;"P"&amp;$A184))</f>
        <v>-22</v>
      </c>
      <c r="AU184" s="54">
        <f>IF(RTD("tos.rtd",,AU$2,"."&amp;$C$134&amp;$AU$134&amp;"C"&amp;$A184)="N/A",0,RTD("tos.rtd",,AU$2,"."&amp;$C$134&amp;$AU$134&amp;"C"&amp;$A184))</f>
        <v>7</v>
      </c>
      <c r="AV184" s="3">
        <f>-IF(RTD("tos.rtd",,AV$2,"."&amp;$C$134&amp;$AU$134&amp;"P"&amp;$A184)="N/A",0,RTD("tos.rtd",,AV$2,"."&amp;$C$134&amp;$AU$134&amp;"P"&amp;$A184))</f>
        <v>-8</v>
      </c>
      <c r="AW184" s="54">
        <f>IF(RTD("tos.rtd",,AW$2,"."&amp;$D$134&amp;$AW$134&amp;"C"&amp;$A184)="N/A",0,RTD("tos.rtd",,AW$2,"."&amp;$D$134&amp;$AW$134&amp;"C"&amp;$A184))</f>
        <v>11</v>
      </c>
      <c r="AX184" s="3">
        <f>-IF(RTD("tos.rtd",,AX$2,"."&amp;$D$134&amp;$AW$134&amp;"P"&amp;$A184)="N/A",0,RTD("tos.rtd",,AX$2,"."&amp;$D$134&amp;$AW$134&amp;"P"&amp;$A184))</f>
        <v>-2</v>
      </c>
      <c r="AY184" s="76">
        <f t="shared" si="616"/>
        <v>-12</v>
      </c>
      <c r="AZ184" s="8">
        <f t="shared" si="542"/>
        <v>19275</v>
      </c>
      <c r="BA184" s="54">
        <f>IF(RTD("tos.rtd",,BA$43,"."&amp;$B$134&amp;$AS$82&amp;"C"&amp;$A184)="N/A",0,RTD("tos.rtd",,BA$43,"."&amp;$B$134&amp;$AS$82&amp;"C"&amp;$A184))</f>
        <v>0</v>
      </c>
      <c r="BB184" s="3">
        <f>-IF(RTD("tos.rtd",,BB$43,"."&amp;$B$134&amp;$AS$82&amp;"P"&amp;$A184)="N/A",0,RTD("tos.rtd",,BB$43,"."&amp;$B$134&amp;$AS$82&amp;"P"&amp;$A184))</f>
        <v>-18</v>
      </c>
      <c r="BC184" s="54">
        <f>IF(RTD("tos.rtd",,BC$2,"."&amp;$C$134&amp;$AU$82&amp;"C"&amp;$A184)="N/A",0,RTD("tos.rtd",,BC$2,"."&amp;$C$134&amp;$AU$82&amp;"C"&amp;$A184))</f>
        <v>0</v>
      </c>
      <c r="BD184" s="3">
        <f>-IF(RTD("tos.rtd",,BD$2,"."&amp;$C$134&amp;$AU$82&amp;"P"&amp;$A184)="N/A",0,RTD("tos.rtd",,BD$2,"."&amp;$C$134&amp;$AU$82&amp;"P"&amp;$A184))</f>
        <v>-3</v>
      </c>
      <c r="BE184" s="54">
        <f>IF(RTD("tos.rtd",,BE$2,"."&amp;$D$134&amp;$AW$82&amp;"C"&amp;$A184)="N/A",0,RTD("tos.rtd",,BE$2,"."&amp;$D$134&amp;$AW$82&amp;"C"&amp;$A184))</f>
        <v>2</v>
      </c>
      <c r="BF184" s="3">
        <f>-IF(RTD("tos.rtd",,BF$2,"."&amp;$D$134&amp;$AW$82&amp;"P"&amp;$A184)="N/A",0,RTD("tos.rtd",,BF$2,"."&amp;$D$134&amp;$AW$82&amp;"P"&amp;$A184))</f>
        <v>0</v>
      </c>
      <c r="BG184" s="3">
        <f ca="1">+Hoja2!Y185</f>
        <v>-10</v>
      </c>
      <c r="BH184" s="7">
        <f t="shared" ca="1" si="543"/>
        <v>-29</v>
      </c>
      <c r="BI184" s="32" t="str">
        <f t="shared" ca="1" si="601"/>
        <v/>
      </c>
      <c r="BJ184" s="3">
        <f ca="1">IF($BP$1=1,DX184,IF(RTD("tos.rtd",,BJ$43,"."&amp;$B$134&amp;$AS$82&amp;"C"&amp;$A184)="N/A",0,RTD("tos.rtd",,BJ$43,"."&amp;$B$134&amp;$AS$82&amp;"C"&amp;$A184)))</f>
        <v>6.7077959519380412E-17</v>
      </c>
      <c r="BK184" s="3">
        <f ca="1">IF($BP$1=1,DY184,-IF(RTD("tos.rtd",,BK$43,"."&amp;$B$134&amp;$AS$82&amp;"P"&amp;$A184)="N/A",0,RTD("tos.rtd",,BK$43,"."&amp;$B$134&amp;$AS$82&amp;"P"&amp;$A184)))</f>
        <v>-4.5806134720522768E-4</v>
      </c>
      <c r="BL184" s="3">
        <f ca="1">IF($BP$1=1,DZ184,IF(RTD("tos.rtd",,BL$2,"."&amp;$C$134&amp;$AU$82&amp;"C"&amp;$A184)="N/A",0,RTD("tos.rtd",,BL$2,"."&amp;$C$134&amp;$AU$82&amp;"C"&amp;$A184)))</f>
        <v>4.3994485029957468E-4</v>
      </c>
      <c r="BM184" s="3">
        <f ca="1">IF($BP$1=1,EA184,-IF(RTD("tos.rtd",,BM$2,"."&amp;$C$134&amp;$AU$82&amp;"P"&amp;$A184)="N/A",0,RTD("tos.rtd",,BM$2,"."&amp;$C$134&amp;$AU$82&amp;"P"&amp;$A184)))</f>
        <v>-4.3750349155420728E-4</v>
      </c>
      <c r="BN184" s="3">
        <f ca="1">IF($BP$1=1,EB184,IF(RTD("tos.rtd",,BN$2,"."&amp;$D$134&amp;$AW$82&amp;"C"&amp;$A184)="N/A",0,RTD("tos.rtd",,BN$2,"."&amp;$D$134&amp;$AW$82&amp;"C"&amp;$A184)))</f>
        <v>4.545819056488811E-4</v>
      </c>
      <c r="BO184" s="3">
        <f ca="1">IF($BP$1=1,EC184,-IF(RTD("tos.rtd",,BO$2,"."&amp;$D$134&amp;$AW$82&amp;"P"&amp;$A184)="N/A",0,RTD("tos.rtd",,BO$2,"."&amp;$D$134&amp;$AW$82&amp;"P"&amp;$A184)))</f>
        <v>-4.5364703074888012E-4</v>
      </c>
      <c r="BQ184" s="3">
        <f t="shared" ca="1" si="617"/>
        <v>-316110.34006929921</v>
      </c>
      <c r="BR184" s="3" t="str">
        <f t="shared" ca="1" si="544"/>
        <v/>
      </c>
      <c r="BS184" s="3">
        <f t="shared" ca="1" si="618"/>
        <v>-13187.714137274583</v>
      </c>
      <c r="BT184" s="3" t="str">
        <f t="shared" ca="1" si="545"/>
        <v/>
      </c>
      <c r="BU184" s="3">
        <f t="shared" ca="1" si="619"/>
        <v>128394.21680440627</v>
      </c>
      <c r="BV184" s="3" t="str">
        <f t="shared" ca="1" si="545"/>
        <v/>
      </c>
      <c r="BX184" s="3">
        <f t="shared" ca="1" si="579"/>
        <v>-1911.7223247395323</v>
      </c>
      <c r="BY184" s="3" t="str">
        <f t="shared" ca="1" si="580"/>
        <v/>
      </c>
      <c r="BZ184" s="3">
        <f t="shared" ca="1" si="581"/>
        <v>-304.32066107109637</v>
      </c>
      <c r="CA184" s="3" t="str">
        <f t="shared" ca="1" si="580"/>
        <v/>
      </c>
      <c r="CB184" s="3">
        <f t="shared" ca="1" si="582"/>
        <v>210.8000944885197</v>
      </c>
      <c r="CC184" s="3" t="str">
        <f t="shared" ca="1" si="580"/>
        <v>Cruce +</v>
      </c>
      <c r="CD184" s="3">
        <f>IF(RTD("tos.rtd",,CD$43,"."&amp;$B$134&amp;$AS$82&amp;"C"&amp;$A184)="N/A",0,RTD("tos.rtd",,CD$43,"."&amp;$B$134&amp;$AS$82&amp;"C"&amp;$A184))</f>
        <v>1</v>
      </c>
      <c r="CE184" s="3">
        <f>-IF(RTD("tos.rtd",,CE$43,"."&amp;$B$134&amp;$AS$82&amp;"P"&amp;$A184)="N/A",0,RTD("tos.rtd",,CE$43,"."&amp;$B$134&amp;$AS$82&amp;"P"&amp;$A184))</f>
        <v>0.06</v>
      </c>
      <c r="CF184" s="3">
        <f>IF(RTD("tos.rtd",,CF$2,"."&amp;$C$134&amp;$AU$82&amp;"C"&amp;$A184)="N/A",0,RTD("tos.rtd",,CF$2,"."&amp;$C$134&amp;$AU$82&amp;"C"&amp;$A184))</f>
        <v>0.84</v>
      </c>
      <c r="CG184" s="3">
        <f>-IF(RTD("tos.rtd",,CG$2,"."&amp;$C$134&amp;$AU$82&amp;"P"&amp;$A184)="N/A",0,RTD("tos.rtd",,CG$2,"."&amp;$C$134&amp;$AU$82&amp;"P"&amp;$A184))</f>
        <v>0.17</v>
      </c>
      <c r="CH184" s="3">
        <f>IF(RTD("tos.rtd",,CH$2,"."&amp;$D$134&amp;$AW$82&amp;"C"&amp;$A184)="N/A",0,RTD("tos.rtd",,CH$2,"."&amp;$D$134&amp;$AW$82&amp;"C"&amp;$A184))</f>
        <v>0.74</v>
      </c>
      <c r="CI184" s="3">
        <f>-IF(RTD("tos.rtd",,CI$2,"."&amp;$D$134&amp;$AW$82&amp;"P"&amp;$A184)="N/A",0,RTD("tos.rtd",,CI$2,"."&amp;$D$134&amp;$AW$82&amp;"P"&amp;$A184))</f>
        <v>0.26</v>
      </c>
      <c r="CK184" s="3">
        <f t="shared" si="652"/>
        <v>68.000000000000028</v>
      </c>
      <c r="CL184" s="3"/>
      <c r="CM184" s="3">
        <f t="shared" si="653"/>
        <v>452</v>
      </c>
      <c r="CN184" s="3"/>
      <c r="CO184" s="3">
        <f t="shared" si="654"/>
        <v>762</v>
      </c>
      <c r="CP184" s="3">
        <f t="shared" si="536"/>
        <v>1282</v>
      </c>
      <c r="CQ184" s="3">
        <f t="shared" si="546"/>
        <v>-18</v>
      </c>
      <c r="CR184" s="3"/>
      <c r="CS184" s="3">
        <f t="shared" si="547"/>
        <v>-3</v>
      </c>
      <c r="CT184" s="3"/>
      <c r="CU184" s="3">
        <f t="shared" si="548"/>
        <v>2</v>
      </c>
      <c r="CV184" s="3"/>
      <c r="CW184" s="3">
        <f t="shared" ca="1" si="549"/>
        <v>-200903.83740216756</v>
      </c>
      <c r="CY184" s="3">
        <f t="shared" ca="1" si="550"/>
        <v>-2005.2428913221088</v>
      </c>
      <c r="CZ184" s="70" t="str">
        <f t="shared" ca="1" si="583"/>
        <v/>
      </c>
      <c r="DA184" s="3">
        <f>IF(RTD("tos.rtd",,DA$43,"."&amp;$B$134&amp;$AS$82&amp;"C"&amp;$A184)="N/A",0,RTD("tos.rtd",,DA$43,"."&amp;$B$134&amp;$AS$82&amp;"C"&amp;$A184))</f>
        <v>216.6</v>
      </c>
      <c r="DB184" s="3">
        <f>IF(RTD("tos.rtd",,DB$43,"."&amp;$B$134&amp;$AS$82&amp;"P"&amp;$A184)="N/A",0,RTD("tos.rtd",,DB$43,"."&amp;$B$134&amp;$AS$82&amp;"P"&amp;$A184))</f>
        <v>0.9</v>
      </c>
      <c r="DC184" s="3">
        <f>IF(RTD("tos.rtd",,DC$43,"."&amp;$B$134&amp;$AS$82&amp;"C"&amp;$A184)="N/A",0,RTD("tos.rtd",,DC$43,"."&amp;$B$134&amp;$AS$82&amp;"C"&amp;$A184))</f>
        <v>553.6</v>
      </c>
      <c r="DD184" s="3">
        <f>IF(RTD("tos.rtd",,DD$43,"."&amp;$B$134&amp;$AS$82&amp;"P"&amp;$A184)="N/A",0,RTD("tos.rtd",,DD$43,"."&amp;$B$134&amp;$AS$82&amp;"P"&amp;$A184))</f>
        <v>19.8</v>
      </c>
      <c r="DE184" s="3">
        <f>IF(RTD("tos.rtd",,DE$43,"."&amp;$B$134&amp;$AS$82&amp;"C"&amp;$A184)="N/A",0,RTD("tos.rtd",,DE$43,"."&amp;$B$134&amp;$AS$82&amp;"C"&amp;$A184))</f>
        <v>476.4</v>
      </c>
      <c r="DF184" s="3">
        <f>IF(RTD("tos.rtd",,DF$43,"."&amp;$B$134&amp;$AS$82&amp;"P"&amp;$A184)="N/A",0,RTD("tos.rtd",,DF$43,"."&amp;$B$134&amp;$AS$82&amp;"P"&amp;$A184))</f>
        <v>0</v>
      </c>
      <c r="DG184" s="86">
        <f t="shared" si="584"/>
        <v>-504.5</v>
      </c>
      <c r="DH184" s="3">
        <f t="shared" si="551"/>
        <v>0</v>
      </c>
      <c r="DI184" s="3">
        <f t="shared" si="552"/>
        <v>0</v>
      </c>
      <c r="DJ184" s="3">
        <f t="shared" si="553"/>
        <v>0</v>
      </c>
      <c r="DK184" s="3">
        <f t="shared" si="554"/>
        <v>0</v>
      </c>
      <c r="DL184" s="3">
        <f t="shared" si="555"/>
        <v>0</v>
      </c>
      <c r="DM184" s="3">
        <f t="shared" si="556"/>
        <v>0</v>
      </c>
      <c r="DN184" s="64" t="str">
        <f t="shared" si="557"/>
        <v>UNKNOWN</v>
      </c>
      <c r="DO184" s="64" t="str">
        <f t="shared" si="558"/>
        <v>UNKNOWN</v>
      </c>
      <c r="DP184" s="3">
        <f t="shared" si="559"/>
        <v>0</v>
      </c>
      <c r="DQ184" s="3">
        <f t="shared" si="560"/>
        <v>0</v>
      </c>
      <c r="DR184" s="3">
        <f t="shared" ca="1" si="561"/>
        <v>0</v>
      </c>
      <c r="DS184" s="3">
        <f t="shared" si="562"/>
        <v>0</v>
      </c>
      <c r="DT184" s="3">
        <f t="shared" si="585"/>
        <v>0</v>
      </c>
      <c r="DU184" s="3">
        <f t="shared" si="586"/>
        <v>0</v>
      </c>
      <c r="DV184" s="3">
        <f t="shared" si="563"/>
        <v>0</v>
      </c>
      <c r="DW184" s="3">
        <f t="shared" si="564"/>
        <v>-5</v>
      </c>
      <c r="DX184" s="3">
        <f t="shared" ca="1" si="646"/>
        <v>6.7077959519380412E-17</v>
      </c>
      <c r="DY184" s="3">
        <f t="shared" ca="1" si="647"/>
        <v>-4.5806134720522768E-4</v>
      </c>
      <c r="DZ184" s="3">
        <f t="shared" ca="1" si="648"/>
        <v>4.3994485029957468E-4</v>
      </c>
      <c r="EA184" s="3">
        <f t="shared" ca="1" si="649"/>
        <v>-4.3750349155420728E-4</v>
      </c>
      <c r="EB184" s="3">
        <f t="shared" ca="1" si="650"/>
        <v>4.545819056488811E-4</v>
      </c>
      <c r="EC184" s="3">
        <f t="shared" ca="1" si="651"/>
        <v>-4.5364703074888012E-4</v>
      </c>
      <c r="EE184" s="59">
        <f t="shared" si="571"/>
        <v>0.25</v>
      </c>
      <c r="EF184" s="59">
        <f t="shared" si="572"/>
        <v>2.3237999999999999</v>
      </c>
      <c r="EG184" s="59">
        <f t="shared" si="573"/>
        <v>0.30570000000000003</v>
      </c>
      <c r="EH184" s="59">
        <f t="shared" si="574"/>
        <v>0.31040000000000001</v>
      </c>
      <c r="EI184" s="59">
        <f t="shared" si="575"/>
        <v>0.27079999999999999</v>
      </c>
      <c r="EJ184" s="59">
        <f t="shared" si="576"/>
        <v>0.27379999999999999</v>
      </c>
      <c r="EL184" s="3" t="str">
        <f>RTD("tos.rtd",,EL$43,"."&amp;$B$134&amp;$AS$82&amp;"C"&amp;$A184)</f>
        <v>--</v>
      </c>
      <c r="EM184" s="3" t="str">
        <f>RTD("tos.rtd",,EM$43,"."&amp;$B$134&amp;$AS$82&amp;"P"&amp;$A184)</f>
        <v>232.38%</v>
      </c>
      <c r="EN184" s="3" t="str">
        <f>RTD("tos.rtd",,EN$2,"."&amp;$C$134&amp;$AU$82&amp;"C"&amp;$A184)</f>
        <v>30.57%</v>
      </c>
      <c r="EO184" s="3" t="str">
        <f>RTD("tos.rtd",,EO$2,"."&amp;$C$134&amp;$AU$82&amp;"P"&amp;$A184)</f>
        <v>31.04%</v>
      </c>
      <c r="EP184" s="3" t="str">
        <f>RTD("tos.rtd",,EP$2,"."&amp;$D$134&amp;$AW$82&amp;"C"&amp;$A184)</f>
        <v>27.08%</v>
      </c>
      <c r="EQ184" s="3" t="str">
        <f>RTD("tos.rtd",,EQ$2,"."&amp;$D$134&amp;$AW$82&amp;"P"&amp;$A184)</f>
        <v>27.38%</v>
      </c>
      <c r="ES184" s="63" t="str">
        <f t="shared" si="577"/>
        <v>19275,-05.00</v>
      </c>
      <c r="ET184" s="64" t="str">
        <f t="shared" ca="1" si="578"/>
        <v>19275,-02.01</v>
      </c>
      <c r="EU184" s="68">
        <v>562.12</v>
      </c>
      <c r="EV184" s="68" t="s">
        <v>1487</v>
      </c>
      <c r="EW184" s="68">
        <v>483.62</v>
      </c>
      <c r="EX184" s="68" t="s">
        <v>1488</v>
      </c>
      <c r="EY184" s="68">
        <v>5634.5</v>
      </c>
      <c r="EZ184" s="68" t="s">
        <v>1489</v>
      </c>
      <c r="FA184" s="68">
        <v>19863.25</v>
      </c>
      <c r="FB184" s="68" t="s">
        <v>1490</v>
      </c>
      <c r="FC184" s="68" t="s">
        <v>1491</v>
      </c>
      <c r="FD184" s="68" t="s">
        <v>1492</v>
      </c>
      <c r="FE184" s="68" t="s">
        <v>1493</v>
      </c>
      <c r="FF184" s="68" t="s">
        <v>1494</v>
      </c>
    </row>
    <row r="185" spans="1:162" ht="11.1" customHeight="1" thickBot="1" x14ac:dyDescent="0.25">
      <c r="A185" s="2">
        <f t="shared" si="587"/>
        <v>19250</v>
      </c>
      <c r="B185" s="3">
        <f t="shared" si="620"/>
        <v>17</v>
      </c>
      <c r="C185" s="3">
        <f t="shared" si="621"/>
        <v>7</v>
      </c>
      <c r="D185" s="3">
        <f t="shared" si="622"/>
        <v>26</v>
      </c>
      <c r="E185" s="3">
        <f t="shared" si="655"/>
        <v>50</v>
      </c>
      <c r="F185" s="4">
        <f t="shared" si="615"/>
        <v>19347.322985919767</v>
      </c>
      <c r="G185" s="5">
        <f t="shared" si="656"/>
        <v>468.62964180085442</v>
      </c>
      <c r="AM185" s="1">
        <v>0</v>
      </c>
      <c r="AN185" s="1">
        <v>-346</v>
      </c>
      <c r="AO185" s="1">
        <v>19250</v>
      </c>
      <c r="AP185" s="1">
        <v>0</v>
      </c>
      <c r="AQ185" s="1">
        <v>-656</v>
      </c>
      <c r="AS185" s="54">
        <f>IF(RTD("tos.rtd",,AS$83,"."&amp;$B$134&amp;$AS$82&amp;"C"&amp;$A185)="N/A",0,RTD("tos.rtd",,AS$83,"."&amp;$B$134&amp;$AS$82&amp;"C"&amp;$A185))</f>
        <v>0</v>
      </c>
      <c r="AT185" s="3">
        <f>-IF(RTD("tos.rtd",,AT$83,"."&amp;$B$134&amp;$AS$82&amp;"P"&amp;$A185)="N/A",0,RTD("tos.rtd",,AT$83,"."&amp;$B$134&amp;$AS$82&amp;"P"&amp;$A185))</f>
        <v>-17</v>
      </c>
      <c r="AU185" s="54">
        <f>IF(RTD("tos.rtd",,AU$2,"."&amp;$C$134&amp;$AU$134&amp;"C"&amp;$A185)="N/A",0,RTD("tos.rtd",,AU$2,"."&amp;$C$134&amp;$AU$134&amp;"C"&amp;$A185))</f>
        <v>2</v>
      </c>
      <c r="AV185" s="3">
        <f>-IF(RTD("tos.rtd",,AV$2,"."&amp;$C$134&amp;$AU$134&amp;"P"&amp;$A185)="N/A",0,RTD("tos.rtd",,AV$2,"."&amp;$C$134&amp;$AU$134&amp;"P"&amp;$A185))</f>
        <v>-5</v>
      </c>
      <c r="AW185" s="54">
        <f>IF(RTD("tos.rtd",,AW$2,"."&amp;$D$134&amp;$AW$134&amp;"C"&amp;$A185)="N/A",0,RTD("tos.rtd",,AW$2,"."&amp;$D$134&amp;$AW$134&amp;"C"&amp;$A185))</f>
        <v>21</v>
      </c>
      <c r="AX185" s="3">
        <f>-IF(RTD("tos.rtd",,AX$2,"."&amp;$D$134&amp;$AW$134&amp;"P"&amp;$A185)="N/A",0,RTD("tos.rtd",,AX$2,"."&amp;$D$134&amp;$AW$134&amp;"P"&amp;$A185))</f>
        <v>-5</v>
      </c>
      <c r="AY185" s="76">
        <f t="shared" si="616"/>
        <v>-4</v>
      </c>
      <c r="AZ185" s="8">
        <f t="shared" si="542"/>
        <v>19250</v>
      </c>
      <c r="BA185" s="54">
        <f>IF(RTD("tos.rtd",,BA$43,"."&amp;$B$134&amp;$AS$82&amp;"C"&amp;$A185)="N/A",0,RTD("tos.rtd",,BA$43,"."&amp;$B$134&amp;$AS$82&amp;"C"&amp;$A185))</f>
        <v>0</v>
      </c>
      <c r="BB185" s="3">
        <f>-IF(RTD("tos.rtd",,BB$43,"."&amp;$B$134&amp;$AS$82&amp;"P"&amp;$A185)="N/A",0,RTD("tos.rtd",,BB$43,"."&amp;$B$134&amp;$AS$82&amp;"P"&amp;$A185))</f>
        <v>-656</v>
      </c>
      <c r="BC185" s="54">
        <f>IF(RTD("tos.rtd",,BC$2,"."&amp;$C$134&amp;$AU$82&amp;"C"&amp;$A185)="N/A",0,RTD("tos.rtd",,BC$2,"."&amp;$C$134&amp;$AU$82&amp;"C"&amp;$A185))</f>
        <v>0</v>
      </c>
      <c r="BD185" s="3">
        <f>-IF(RTD("tos.rtd",,BD$2,"."&amp;$C$134&amp;$AU$82&amp;"P"&amp;$A185)="N/A",0,RTD("tos.rtd",,BD$2,"."&amp;$C$134&amp;$AU$82&amp;"P"&amp;$A185))</f>
        <v>-2</v>
      </c>
      <c r="BE185" s="54">
        <f>IF(RTD("tos.rtd",,BE$2,"."&amp;$D$134&amp;$AW$82&amp;"C"&amp;$A185)="N/A",0,RTD("tos.rtd",,BE$2,"."&amp;$D$134&amp;$AW$82&amp;"C"&amp;$A185))</f>
        <v>2</v>
      </c>
      <c r="BF185" s="3">
        <f>-IF(RTD("tos.rtd",,BF$2,"."&amp;$D$134&amp;$AW$82&amp;"P"&amp;$A185)="N/A",0,RTD("tos.rtd",,BF$2,"."&amp;$D$134&amp;$AW$82&amp;"P"&amp;$A185))</f>
        <v>-5</v>
      </c>
      <c r="BG185" s="3">
        <f ca="1">+Hoja2!Y186</f>
        <v>-27</v>
      </c>
      <c r="BH185" s="7">
        <f t="shared" ca="1" si="543"/>
        <v>-688</v>
      </c>
      <c r="BI185" s="32" t="str">
        <f t="shared" ca="1" si="601"/>
        <v/>
      </c>
      <c r="BJ185" s="3">
        <f ca="1">IF($BP$1=1,DX185,IF(RTD("tos.rtd",,BJ$43,"."&amp;$B$134&amp;$AS$82&amp;"C"&amp;$A185)="N/A",0,RTD("tos.rtd",,BJ$43,"."&amp;$B$134&amp;$AS$82&amp;"C"&amp;$A185)))</f>
        <v>2.4464967078978846E-18</v>
      </c>
      <c r="BK185" s="3">
        <f ca="1">IF($BP$1=1,DY185,-IF(RTD("tos.rtd",,BK$43,"."&amp;$B$134&amp;$AS$82&amp;"P"&amp;$A185)="N/A",0,RTD("tos.rtd",,BK$43,"."&amp;$B$134&amp;$AS$82&amp;"P"&amp;$A185)))</f>
        <v>-3.1638968632724654E-4</v>
      </c>
      <c r="BL185" s="3">
        <f ca="1">IF($BP$1=1,DZ185,IF(RTD("tos.rtd",,BL$2,"."&amp;$C$134&amp;$AU$82&amp;"C"&amp;$A185)="N/A",0,RTD("tos.rtd",,BL$2,"."&amp;$C$134&amp;$AU$82&amp;"C"&amp;$A185)))</f>
        <v>4.1990136415504529E-4</v>
      </c>
      <c r="BM185" s="3">
        <f ca="1">IF($BP$1=1,EA185,-IF(RTD("tos.rtd",,BM$2,"."&amp;$C$134&amp;$AU$82&amp;"P"&amp;$A185)="N/A",0,RTD("tos.rtd",,BM$2,"."&amp;$C$134&amp;$AU$82&amp;"P"&amp;$A185)))</f>
        <v>-4.2292402731015211E-4</v>
      </c>
      <c r="BN185" s="3">
        <f ca="1">IF($BP$1=1,EB185,IF(RTD("tos.rtd",,BN$2,"."&amp;$D$134&amp;$AW$82&amp;"C"&amp;$A185)="N/A",0,RTD("tos.rtd",,BN$2,"."&amp;$D$134&amp;$AW$82&amp;"C"&amp;$A185)))</f>
        <v>4.3557431173530872E-4</v>
      </c>
      <c r="BO185" s="3">
        <f ca="1">IF($BP$1=1,EC185,-IF(RTD("tos.rtd",,BO$2,"."&amp;$D$134&amp;$AW$82&amp;"P"&amp;$A185)="N/A",0,RTD("tos.rtd",,BO$2,"."&amp;$D$134&amp;$AW$82&amp;"P"&amp;$A185)))</f>
        <v>-4.3508945151545512E-4</v>
      </c>
      <c r="BQ185" s="3">
        <f t="shared" ca="1" si="617"/>
        <v>-168718.85304746559</v>
      </c>
      <c r="BR185" s="3" t="str">
        <f t="shared" ca="1" si="544"/>
        <v/>
      </c>
      <c r="BS185" s="3">
        <f t="shared" ca="1" si="618"/>
        <v>-39988.983105741427</v>
      </c>
      <c r="BT185" s="3" t="str">
        <f t="shared" ca="1" si="545"/>
        <v/>
      </c>
      <c r="BU185" s="3">
        <f t="shared" ca="1" si="619"/>
        <v>218688.35821194047</v>
      </c>
      <c r="BV185" s="3" t="str">
        <f t="shared" ca="1" si="545"/>
        <v/>
      </c>
      <c r="BX185" s="3">
        <f t="shared" ca="1" si="579"/>
        <v>-48123.235398712342</v>
      </c>
      <c r="BY185" s="3" t="str">
        <f t="shared" ca="1" si="580"/>
        <v/>
      </c>
      <c r="BZ185" s="3">
        <f t="shared" ca="1" si="581"/>
        <v>-196.11960751316542</v>
      </c>
      <c r="CA185" s="3" t="str">
        <f t="shared" ca="1" si="580"/>
        <v/>
      </c>
      <c r="CB185" s="3">
        <f t="shared" ca="1" si="582"/>
        <v>-302.41665131662671</v>
      </c>
      <c r="CC185" s="3" t="str">
        <f t="shared" ca="1" si="580"/>
        <v>Cruce -</v>
      </c>
      <c r="CD185" s="3">
        <f>IF(RTD("tos.rtd",,CD$43,"."&amp;$B$134&amp;$AS$82&amp;"C"&amp;$A185)="N/A",0,RTD("tos.rtd",,CD$43,"."&amp;$B$134&amp;$AS$82&amp;"C"&amp;$A185))</f>
        <v>1</v>
      </c>
      <c r="CE185" s="3">
        <f>-IF(RTD("tos.rtd",,CE$43,"."&amp;$B$134&amp;$AS$82&amp;"P"&amp;$A185)="N/A",0,RTD("tos.rtd",,CE$43,"."&amp;$B$134&amp;$AS$82&amp;"P"&amp;$A185))</f>
        <v>0</v>
      </c>
      <c r="CF185" s="3">
        <f>IF(RTD("tos.rtd",,CF$2,"."&amp;$C$134&amp;$AU$82&amp;"C"&amp;$A185)="N/A",0,RTD("tos.rtd",,CF$2,"."&amp;$C$134&amp;$AU$82&amp;"C"&amp;$A185))</f>
        <v>0.84</v>
      </c>
      <c r="CG185" s="3">
        <f>-IF(RTD("tos.rtd",,CG$2,"."&amp;$C$134&amp;$AU$82&amp;"P"&amp;$A185)="N/A",0,RTD("tos.rtd",,CG$2,"."&amp;$C$134&amp;$AU$82&amp;"P"&amp;$A185))</f>
        <v>0.16</v>
      </c>
      <c r="CH185" s="3">
        <f>IF(RTD("tos.rtd",,CH$2,"."&amp;$D$134&amp;$AW$82&amp;"C"&amp;$A185)="N/A",0,RTD("tos.rtd",,CH$2,"."&amp;$D$134&amp;$AW$82&amp;"C"&amp;$A185))</f>
        <v>0.75</v>
      </c>
      <c r="CI185" s="3">
        <f>-IF(RTD("tos.rtd",,CI$2,"."&amp;$D$134&amp;$AW$82&amp;"P"&amp;$A185)="N/A",0,RTD("tos.rtd",,CI$2,"."&amp;$D$134&amp;$AW$82&amp;"P"&amp;$A185))</f>
        <v>0.25</v>
      </c>
      <c r="CK185" s="3">
        <f t="shared" si="652"/>
        <v>0</v>
      </c>
      <c r="CL185" s="3"/>
      <c r="CM185" s="3">
        <f t="shared" si="653"/>
        <v>88</v>
      </c>
      <c r="CN185" s="3"/>
      <c r="CO185" s="3">
        <f t="shared" si="654"/>
        <v>1450</v>
      </c>
      <c r="CP185" s="3">
        <f t="shared" si="536"/>
        <v>1538</v>
      </c>
      <c r="CQ185" s="3">
        <f t="shared" si="546"/>
        <v>-656</v>
      </c>
      <c r="CR185" s="3"/>
      <c r="CS185" s="3">
        <f t="shared" si="547"/>
        <v>-2</v>
      </c>
      <c r="CT185" s="3"/>
      <c r="CU185" s="3">
        <f t="shared" si="548"/>
        <v>-3</v>
      </c>
      <c r="CV185" s="3"/>
      <c r="CW185" s="3">
        <f t="shared" ca="1" si="549"/>
        <v>9980.522058733477</v>
      </c>
      <c r="CY185" s="3">
        <f t="shared" ca="1" si="550"/>
        <v>-48621.771657542136</v>
      </c>
      <c r="CZ185" s="70" t="str">
        <f t="shared" ca="1" si="583"/>
        <v/>
      </c>
      <c r="DA185" s="3">
        <f>IF(RTD("tos.rtd",,DA$43,"."&amp;$B$134&amp;$AS$82&amp;"C"&amp;$A185)="N/A",0,RTD("tos.rtd",,DA$43,"."&amp;$B$134&amp;$AS$82&amp;"C"&amp;$A185))</f>
        <v>0</v>
      </c>
      <c r="DB185" s="3">
        <f>IF(RTD("tos.rtd",,DB$43,"."&amp;$B$134&amp;$AS$82&amp;"P"&amp;$A185)="N/A",0,RTD("tos.rtd",,DB$43,"."&amp;$B$134&amp;$AS$82&amp;"P"&amp;$A185))</f>
        <v>0.05</v>
      </c>
      <c r="DC185" s="3">
        <f>IF(RTD("tos.rtd",,DC$43,"."&amp;$B$134&amp;$AS$82&amp;"C"&amp;$A185)="N/A",0,RTD("tos.rtd",,DC$43,"."&amp;$B$134&amp;$AS$82&amp;"C"&amp;$A185))</f>
        <v>578.6</v>
      </c>
      <c r="DD185" s="3">
        <f>IF(RTD("tos.rtd",,DD$43,"."&amp;$B$134&amp;$AS$82&amp;"P"&amp;$A185)="N/A",0,RTD("tos.rtd",,DD$43,"."&amp;$B$134&amp;$AS$82&amp;"P"&amp;$A185))</f>
        <v>0.25</v>
      </c>
      <c r="DE185" s="3">
        <f>IF(RTD("tos.rtd",,DE$43,"."&amp;$B$134&amp;$AS$82&amp;"C"&amp;$A185)="N/A",0,RTD("tos.rtd",,DE$43,"."&amp;$B$134&amp;$AS$82&amp;"C"&amp;$A185))</f>
        <v>499.1</v>
      </c>
      <c r="DF185" s="3">
        <f>IF(RTD("tos.rtd",,DF$43,"."&amp;$B$134&amp;$AS$82&amp;"P"&amp;$A185)="N/A",0,RTD("tos.rtd",,DF$43,"."&amp;$B$134&amp;$AS$82&amp;"P"&amp;$A185))</f>
        <v>0</v>
      </c>
      <c r="DG185" s="86">
        <f t="shared" si="584"/>
        <v>-529.5</v>
      </c>
      <c r="DH185" s="3">
        <f t="shared" si="551"/>
        <v>0</v>
      </c>
      <c r="DI185" s="3">
        <f t="shared" si="552"/>
        <v>0</v>
      </c>
      <c r="DJ185" s="3">
        <f t="shared" si="553"/>
        <v>0</v>
      </c>
      <c r="DK185" s="3">
        <f t="shared" si="554"/>
        <v>0</v>
      </c>
      <c r="DL185" s="3">
        <f t="shared" si="555"/>
        <v>0</v>
      </c>
      <c r="DM185" s="3">
        <f t="shared" si="556"/>
        <v>0</v>
      </c>
      <c r="DN185" s="64" t="str">
        <f t="shared" si="557"/>
        <v>UNKNOWN</v>
      </c>
      <c r="DO185" s="64" t="str">
        <f t="shared" si="558"/>
        <v>UNKNOWN</v>
      </c>
      <c r="DP185" s="3">
        <f t="shared" si="559"/>
        <v>0</v>
      </c>
      <c r="DQ185" s="3">
        <f t="shared" si="560"/>
        <v>0</v>
      </c>
      <c r="DR185" s="3">
        <f t="shared" ca="1" si="561"/>
        <v>0</v>
      </c>
      <c r="DS185" s="3">
        <f t="shared" si="562"/>
        <v>0</v>
      </c>
      <c r="DT185" s="3">
        <f t="shared" si="585"/>
        <v>0</v>
      </c>
      <c r="DU185" s="3">
        <f t="shared" si="586"/>
        <v>0</v>
      </c>
      <c r="DV185" s="3">
        <f t="shared" si="563"/>
        <v>0</v>
      </c>
      <c r="DW185" s="3">
        <f t="shared" si="564"/>
        <v>-346</v>
      </c>
      <c r="DX185" s="3">
        <f t="shared" ca="1" si="646"/>
        <v>2.4464967078978846E-18</v>
      </c>
      <c r="DY185" s="3">
        <f t="shared" ca="1" si="647"/>
        <v>-3.1638968632724654E-4</v>
      </c>
      <c r="DZ185" s="3">
        <f t="shared" ca="1" si="648"/>
        <v>4.1990136415504529E-4</v>
      </c>
      <c r="EA185" s="3">
        <f t="shared" ca="1" si="649"/>
        <v>-4.2292402731015211E-4</v>
      </c>
      <c r="EB185" s="3">
        <f t="shared" ca="1" si="650"/>
        <v>4.3557431173530872E-4</v>
      </c>
      <c r="EC185" s="3">
        <f t="shared" ca="1" si="651"/>
        <v>-4.3508945151545512E-4</v>
      </c>
      <c r="EE185" s="59">
        <f t="shared" si="571"/>
        <v>0.25</v>
      </c>
      <c r="EF185" s="59">
        <f t="shared" si="572"/>
        <v>1.2914000000000001</v>
      </c>
      <c r="EG185" s="59">
        <f t="shared" si="573"/>
        <v>0.31879999999999997</v>
      </c>
      <c r="EH185" s="59">
        <f t="shared" si="574"/>
        <v>0.312</v>
      </c>
      <c r="EI185" s="59">
        <f t="shared" si="575"/>
        <v>0.2722</v>
      </c>
      <c r="EJ185" s="59">
        <f t="shared" si="576"/>
        <v>0.27489999999999998</v>
      </c>
      <c r="EL185" s="3" t="str">
        <f>RTD("tos.rtd",,EL$43,"."&amp;$B$134&amp;$AS$82&amp;"C"&amp;$A185)</f>
        <v>--</v>
      </c>
      <c r="EM185" s="3" t="str">
        <f>RTD("tos.rtd",,EM$43,"."&amp;$B$134&amp;$AS$82&amp;"P"&amp;$A185)</f>
        <v>129.14%</v>
      </c>
      <c r="EN185" s="3" t="str">
        <f>RTD("tos.rtd",,EN$2,"."&amp;$C$134&amp;$AU$82&amp;"C"&amp;$A185)</f>
        <v>31.88%</v>
      </c>
      <c r="EO185" s="3" t="str">
        <f>RTD("tos.rtd",,EO$2,"."&amp;$C$134&amp;$AU$82&amp;"P"&amp;$A185)</f>
        <v>31.20%</v>
      </c>
      <c r="EP185" s="3" t="str">
        <f>RTD("tos.rtd",,EP$2,"."&amp;$D$134&amp;$AW$82&amp;"C"&amp;$A185)</f>
        <v>27.22%</v>
      </c>
      <c r="EQ185" s="3" t="str">
        <f>RTD("tos.rtd",,EQ$2,"."&amp;$D$134&amp;$AW$82&amp;"P"&amp;$A185)</f>
        <v>27.49%</v>
      </c>
      <c r="ES185" s="63" t="str">
        <f t="shared" si="577"/>
        <v>19250,-346.00</v>
      </c>
      <c r="ET185" s="64" t="str">
        <f t="shared" ca="1" si="578"/>
        <v>19250,-48.62</v>
      </c>
      <c r="EU185" s="68">
        <v>562.13</v>
      </c>
      <c r="EV185" s="68" t="s">
        <v>1495</v>
      </c>
      <c r="EW185" s="68">
        <v>483.67</v>
      </c>
      <c r="EX185" s="68" t="s">
        <v>1496</v>
      </c>
      <c r="EY185" s="68">
        <v>5634.75</v>
      </c>
      <c r="EZ185" s="68" t="s">
        <v>1497</v>
      </c>
      <c r="FA185" s="68">
        <v>19866</v>
      </c>
      <c r="FB185" s="68" t="s">
        <v>1498</v>
      </c>
      <c r="FC185" s="68" t="s">
        <v>1499</v>
      </c>
      <c r="FD185" s="68" t="s">
        <v>1500</v>
      </c>
      <c r="FE185" s="68" t="s">
        <v>1501</v>
      </c>
      <c r="FF185" s="68" t="s">
        <v>1502</v>
      </c>
    </row>
    <row r="186" spans="1:162" ht="11.1" customHeight="1" thickBot="1" x14ac:dyDescent="0.25">
      <c r="A186" s="2">
        <f t="shared" si="587"/>
        <v>19225</v>
      </c>
      <c r="B186" s="3">
        <f t="shared" si="620"/>
        <v>1</v>
      </c>
      <c r="C186" s="3">
        <f t="shared" si="621"/>
        <v>5</v>
      </c>
      <c r="D186" s="3">
        <f t="shared" si="622"/>
        <v>15</v>
      </c>
      <c r="E186" s="3">
        <f t="shared" si="655"/>
        <v>21</v>
      </c>
      <c r="F186" s="4">
        <f t="shared" si="615"/>
        <v>19322.196592431559</v>
      </c>
      <c r="G186" s="5">
        <f t="shared" si="656"/>
        <v>468.02103187643769</v>
      </c>
      <c r="AM186" s="1">
        <v>0</v>
      </c>
      <c r="AN186" s="1">
        <v>-15</v>
      </c>
      <c r="AO186" s="1">
        <v>19225</v>
      </c>
      <c r="AP186" s="1">
        <v>0</v>
      </c>
      <c r="AQ186" s="1">
        <v>-16</v>
      </c>
      <c r="AS186" s="54">
        <f>IF(RTD("tos.rtd",,AS$83,"."&amp;$B$134&amp;$AS$82&amp;"C"&amp;$A186)="N/A",0,RTD("tos.rtd",,AS$83,"."&amp;$B$134&amp;$AS$82&amp;"C"&amp;$A186))</f>
        <v>0</v>
      </c>
      <c r="AT186" s="3">
        <f>-IF(RTD("tos.rtd",,AT$83,"."&amp;$B$134&amp;$AS$82&amp;"P"&amp;$A186)="N/A",0,RTD("tos.rtd",,AT$83,"."&amp;$B$134&amp;$AS$82&amp;"P"&amp;$A186))</f>
        <v>-1</v>
      </c>
      <c r="AU186" s="54">
        <f>IF(RTD("tos.rtd",,AU$2,"."&amp;$C$134&amp;$AU$134&amp;"C"&amp;$A186)="N/A",0,RTD("tos.rtd",,AU$2,"."&amp;$C$134&amp;$AU$134&amp;"C"&amp;$A186))</f>
        <v>4</v>
      </c>
      <c r="AV186" s="3">
        <f>-IF(RTD("tos.rtd",,AV$2,"."&amp;$C$134&amp;$AU$134&amp;"P"&amp;$A186)="N/A",0,RTD("tos.rtd",,AV$2,"."&amp;$C$134&amp;$AU$134&amp;"P"&amp;$A186))</f>
        <v>-1</v>
      </c>
      <c r="AW186" s="54">
        <f>IF(RTD("tos.rtd",,AW$2,"."&amp;$D$134&amp;$AW$134&amp;"C"&amp;$A186)="N/A",0,RTD("tos.rtd",,AW$2,"."&amp;$D$134&amp;$AW$134&amp;"C"&amp;$A186))</f>
        <v>4</v>
      </c>
      <c r="AX186" s="3">
        <f>-IF(RTD("tos.rtd",,AX$2,"."&amp;$D$134&amp;$AW$134&amp;"P"&amp;$A186)="N/A",0,RTD("tos.rtd",,AX$2,"."&amp;$D$134&amp;$AW$134&amp;"P"&amp;$A186))</f>
        <v>-11</v>
      </c>
      <c r="AY186" s="76">
        <f t="shared" si="616"/>
        <v>-5</v>
      </c>
      <c r="AZ186" s="8">
        <f t="shared" si="542"/>
        <v>19225</v>
      </c>
      <c r="BA186" s="54">
        <f>IF(RTD("tos.rtd",,BA$43,"."&amp;$B$134&amp;$AS$82&amp;"C"&amp;$A186)="N/A",0,RTD("tos.rtd",,BA$43,"."&amp;$B$134&amp;$AS$82&amp;"C"&amp;$A186))</f>
        <v>0</v>
      </c>
      <c r="BB186" s="3">
        <f>-IF(RTD("tos.rtd",,BB$43,"."&amp;$B$134&amp;$AS$82&amp;"P"&amp;$A186)="N/A",0,RTD("tos.rtd",,BB$43,"."&amp;$B$134&amp;$AS$82&amp;"P"&amp;$A186))</f>
        <v>-16</v>
      </c>
      <c r="BC186" s="54">
        <f>IF(RTD("tos.rtd",,BC$2,"."&amp;$C$134&amp;$AU$82&amp;"C"&amp;$A186)="N/A",0,RTD("tos.rtd",,BC$2,"."&amp;$C$134&amp;$AU$82&amp;"C"&amp;$A186))</f>
        <v>0</v>
      </c>
      <c r="BD186" s="3">
        <f>-IF(RTD("tos.rtd",,BD$2,"."&amp;$C$134&amp;$AU$82&amp;"P"&amp;$A186)="N/A",0,RTD("tos.rtd",,BD$2,"."&amp;$C$134&amp;$AU$82&amp;"P"&amp;$A186))</f>
        <v>-3</v>
      </c>
      <c r="BE186" s="54">
        <f>IF(RTD("tos.rtd",,BE$2,"."&amp;$D$134&amp;$AW$82&amp;"C"&amp;$A186)="N/A",0,RTD("tos.rtd",,BE$2,"."&amp;$D$134&amp;$AW$82&amp;"C"&amp;$A186))</f>
        <v>0</v>
      </c>
      <c r="BF186" s="3">
        <f>-IF(RTD("tos.rtd",,BF$2,"."&amp;$D$134&amp;$AW$82&amp;"P"&amp;$A186)="N/A",0,RTD("tos.rtd",,BF$2,"."&amp;$D$134&amp;$AW$82&amp;"P"&amp;$A186))</f>
        <v>-2</v>
      </c>
      <c r="BG186" s="3">
        <f ca="1">+Hoja2!Y187</f>
        <v>-7</v>
      </c>
      <c r="BH186" s="7">
        <f t="shared" ca="1" si="543"/>
        <v>-28</v>
      </c>
      <c r="BI186" s="32" t="str">
        <f t="shared" ca="1" si="601"/>
        <v/>
      </c>
      <c r="BJ186" s="3">
        <f ca="1">IF($BP$1=1,DX186,IF(RTD("tos.rtd",,BJ$43,"."&amp;$B$134&amp;$AS$82&amp;"C"&amp;$A186)="N/A",0,RTD("tos.rtd",,BJ$43,"."&amp;$B$134&amp;$AS$82&amp;"C"&amp;$A186)))</f>
        <v>7.5521333560045866E-20</v>
      </c>
      <c r="BK186" s="3">
        <f ca="1">IF($BP$1=1,DY186,-IF(RTD("tos.rtd",,BK$43,"."&amp;$B$134&amp;$AS$82&amp;"P"&amp;$A186)="N/A",0,RTD("tos.rtd",,BK$43,"."&amp;$B$134&amp;$AS$82&amp;"P"&amp;$A186)))</f>
        <v>-4.1792942662916807E-4</v>
      </c>
      <c r="BL186" s="3">
        <f ca="1">IF($BP$1=1,DZ186,IF(RTD("tos.rtd",,BL$2,"."&amp;$C$134&amp;$AU$82&amp;"C"&amp;$A186)="N/A",0,RTD("tos.rtd",,BL$2,"."&amp;$C$134&amp;$AU$82&amp;"C"&amp;$A186)))</f>
        <v>4.1033498471952526E-4</v>
      </c>
      <c r="BM186" s="3">
        <f ca="1">IF($BP$1=1,EA186,-IF(RTD("tos.rtd",,BM$2,"."&amp;$C$134&amp;$AU$82&amp;"P"&amp;$A186)="N/A",0,RTD("tos.rtd",,BM$2,"."&amp;$C$134&amp;$AU$82&amp;"P"&amp;$A186)))</f>
        <v>-4.0852191532900331E-4</v>
      </c>
      <c r="BN186" s="3">
        <f ca="1">IF($BP$1=1,EB186,IF(RTD("tos.rtd",,BN$2,"."&amp;$D$134&amp;$AW$82&amp;"C"&amp;$A186)="N/A",0,RTD("tos.rtd",,BN$2,"."&amp;$D$134&amp;$AW$82&amp;"C"&amp;$A186)))</f>
        <v>4.1688165974166226E-4</v>
      </c>
      <c r="BO186" s="3">
        <f ca="1">IF($BP$1=1,EC186,-IF(RTD("tos.rtd",,BO$2,"."&amp;$D$134&amp;$AW$82&amp;"P"&amp;$A186)="N/A",0,RTD("tos.rtd",,BO$2,"."&amp;$D$134&amp;$AW$82&amp;"P"&amp;$A186)))</f>
        <v>-4.1671610345261158E-4</v>
      </c>
      <c r="BQ186" s="3">
        <f t="shared" ca="1" si="617"/>
        <v>-13109.777661359698</v>
      </c>
      <c r="BR186" s="3" t="str">
        <f t="shared" ca="1" si="544"/>
        <v/>
      </c>
      <c r="BS186" s="3">
        <f t="shared" ca="1" si="618"/>
        <v>38671.529583357653</v>
      </c>
      <c r="BT186" s="3" t="str">
        <f t="shared" ca="1" si="545"/>
        <v>Cruce +</v>
      </c>
      <c r="BU186" s="3">
        <f t="shared" ca="1" si="619"/>
        <v>-91481.250633657648</v>
      </c>
      <c r="BV186" s="3" t="str">
        <f t="shared" ca="1" si="545"/>
        <v>Cruce -</v>
      </c>
      <c r="BX186" s="3">
        <f t="shared" ca="1" si="579"/>
        <v>-1550.427969581518</v>
      </c>
      <c r="BY186" s="3" t="str">
        <f t="shared" ca="1" si="580"/>
        <v/>
      </c>
      <c r="BZ186" s="3">
        <f t="shared" ca="1" si="581"/>
        <v>-284.16152495905078</v>
      </c>
      <c r="CA186" s="3" t="str">
        <f t="shared" ca="1" si="580"/>
        <v/>
      </c>
      <c r="CB186" s="3">
        <f t="shared" ca="1" si="582"/>
        <v>-193.24085030905033</v>
      </c>
      <c r="CC186" s="3" t="str">
        <f t="shared" ca="1" si="580"/>
        <v/>
      </c>
      <c r="CD186" s="3">
        <f>IF(RTD("tos.rtd",,CD$43,"."&amp;$B$134&amp;$AS$82&amp;"C"&amp;$A186)="N/A",0,RTD("tos.rtd",,CD$43,"."&amp;$B$134&amp;$AS$82&amp;"C"&amp;$A186))</f>
        <v>1</v>
      </c>
      <c r="CE186" s="3">
        <f>-IF(RTD("tos.rtd",,CE$43,"."&amp;$B$134&amp;$AS$82&amp;"P"&amp;$A186)="N/A",0,RTD("tos.rtd",,CE$43,"."&amp;$B$134&amp;$AS$82&amp;"P"&amp;$A186))</f>
        <v>0.06</v>
      </c>
      <c r="CF186" s="3">
        <f>IF(RTD("tos.rtd",,CF$2,"."&amp;$C$134&amp;$AU$82&amp;"C"&amp;$A186)="N/A",0,RTD("tos.rtd",,CF$2,"."&amp;$C$134&amp;$AU$82&amp;"C"&amp;$A186))</f>
        <v>0.86</v>
      </c>
      <c r="CG186" s="3">
        <f>-IF(RTD("tos.rtd",,CG$2,"."&amp;$C$134&amp;$AU$82&amp;"P"&amp;$A186)="N/A",0,RTD("tos.rtd",,CG$2,"."&amp;$C$134&amp;$AU$82&amp;"P"&amp;$A186))</f>
        <v>0.15</v>
      </c>
      <c r="CH186" s="3">
        <f>IF(RTD("tos.rtd",,CH$2,"."&amp;$D$134&amp;$AW$82&amp;"C"&amp;$A186)="N/A",0,RTD("tos.rtd",,CH$2,"."&amp;$D$134&amp;$AW$82&amp;"C"&amp;$A186))</f>
        <v>0.76</v>
      </c>
      <c r="CI186" s="3">
        <f>-IF(RTD("tos.rtd",,CI$2,"."&amp;$D$134&amp;$AW$82&amp;"P"&amp;$A186)="N/A",0,RTD("tos.rtd",,CI$2,"."&amp;$D$134&amp;$AW$82&amp;"P"&amp;$A186))</f>
        <v>0.24</v>
      </c>
      <c r="CK186" s="3">
        <f t="shared" si="652"/>
        <v>-6</v>
      </c>
      <c r="CL186" s="3"/>
      <c r="CM186" s="3">
        <f t="shared" si="653"/>
        <v>329</v>
      </c>
      <c r="CN186" s="3"/>
      <c r="CO186" s="3">
        <f t="shared" si="654"/>
        <v>40.000000000000057</v>
      </c>
      <c r="CP186" s="3">
        <f t="shared" si="536"/>
        <v>363.00000000000006</v>
      </c>
      <c r="CQ186" s="3">
        <f t="shared" si="546"/>
        <v>-16</v>
      </c>
      <c r="CR186" s="3"/>
      <c r="CS186" s="3">
        <f t="shared" si="547"/>
        <v>-3</v>
      </c>
      <c r="CT186" s="3"/>
      <c r="CU186" s="3">
        <f t="shared" si="548"/>
        <v>-2</v>
      </c>
      <c r="CV186" s="3"/>
      <c r="CW186" s="3">
        <f t="shared" ca="1" si="549"/>
        <v>-65919.498711659689</v>
      </c>
      <c r="CY186" s="3">
        <f t="shared" ca="1" si="550"/>
        <v>-2027.8303448496192</v>
      </c>
      <c r="CZ186" s="70" t="str">
        <f t="shared" ca="1" si="583"/>
        <v/>
      </c>
      <c r="DA186" s="3">
        <f>IF(RTD("tos.rtd",,DA$43,"."&amp;$B$134&amp;$AS$82&amp;"C"&amp;$A186)="N/A",0,RTD("tos.rtd",,DA$43,"."&amp;$B$134&amp;$AS$82&amp;"C"&amp;$A186))</f>
        <v>0</v>
      </c>
      <c r="DB186" s="3">
        <f>IF(RTD("tos.rtd",,DB$43,"."&amp;$B$134&amp;$AS$82&amp;"P"&amp;$A186)="N/A",0,RTD("tos.rtd",,DB$43,"."&amp;$B$134&amp;$AS$82&amp;"P"&amp;$A186))</f>
        <v>1.3</v>
      </c>
      <c r="DC186" s="3">
        <f>IF(RTD("tos.rtd",,DC$43,"."&amp;$B$134&amp;$AS$82&amp;"C"&amp;$A186)="N/A",0,RTD("tos.rtd",,DC$43,"."&amp;$B$134&amp;$AS$82&amp;"C"&amp;$A186))</f>
        <v>603.6</v>
      </c>
      <c r="DD186" s="3">
        <f>IF(RTD("tos.rtd",,DD$43,"."&amp;$B$134&amp;$AS$82&amp;"P"&amp;$A186)="N/A",0,RTD("tos.rtd",,DD$43,"."&amp;$B$134&amp;$AS$82&amp;"P"&amp;$A186))</f>
        <v>19.8</v>
      </c>
      <c r="DE186" s="3">
        <f>IF(RTD("tos.rtd",,DE$43,"."&amp;$B$134&amp;$AS$82&amp;"C"&amp;$A186)="N/A",0,RTD("tos.rtd",,DE$43,"."&amp;$B$134&amp;$AS$82&amp;"C"&amp;$A186))</f>
        <v>524.1</v>
      </c>
      <c r="DF186" s="3">
        <f>IF(RTD("tos.rtd",,DF$43,"."&amp;$B$134&amp;$AS$82&amp;"P"&amp;$A186)="N/A",0,RTD("tos.rtd",,DF$43,"."&amp;$B$134&amp;$AS$82&amp;"P"&amp;$A186))</f>
        <v>0</v>
      </c>
      <c r="DG186" s="86">
        <f t="shared" si="584"/>
        <v>-554.5</v>
      </c>
      <c r="DH186" s="3">
        <f t="shared" si="551"/>
        <v>0</v>
      </c>
      <c r="DI186" s="3">
        <f t="shared" si="552"/>
        <v>0</v>
      </c>
      <c r="DJ186" s="3">
        <f t="shared" si="553"/>
        <v>0</v>
      </c>
      <c r="DK186" s="3">
        <f t="shared" si="554"/>
        <v>0</v>
      </c>
      <c r="DL186" s="3">
        <f t="shared" si="555"/>
        <v>0</v>
      </c>
      <c r="DM186" s="3">
        <f t="shared" si="556"/>
        <v>0</v>
      </c>
      <c r="DN186" s="64" t="str">
        <f t="shared" si="557"/>
        <v>UNKNOWN</v>
      </c>
      <c r="DO186" s="64" t="str">
        <f t="shared" si="558"/>
        <v>UNKNOWN</v>
      </c>
      <c r="DP186" s="3">
        <f t="shared" si="559"/>
        <v>0</v>
      </c>
      <c r="DQ186" s="3">
        <f t="shared" si="560"/>
        <v>0</v>
      </c>
      <c r="DR186" s="3">
        <f t="shared" ca="1" si="561"/>
        <v>0</v>
      </c>
      <c r="DS186" s="3">
        <f t="shared" si="562"/>
        <v>0</v>
      </c>
      <c r="DT186" s="3">
        <f t="shared" si="585"/>
        <v>0</v>
      </c>
      <c r="DU186" s="3">
        <f t="shared" si="586"/>
        <v>0</v>
      </c>
      <c r="DV186" s="3">
        <f t="shared" si="563"/>
        <v>0</v>
      </c>
      <c r="DW186" s="3">
        <f t="shared" si="564"/>
        <v>-15</v>
      </c>
      <c r="DX186" s="3">
        <f t="shared" ca="1" si="646"/>
        <v>7.5521333560045866E-20</v>
      </c>
      <c r="DY186" s="3">
        <f t="shared" ca="1" si="647"/>
        <v>-4.1792942662916807E-4</v>
      </c>
      <c r="DZ186" s="3">
        <f t="shared" ca="1" si="648"/>
        <v>4.1033498471952526E-4</v>
      </c>
      <c r="EA186" s="3">
        <f t="shared" ca="1" si="649"/>
        <v>-4.0852191532900331E-4</v>
      </c>
      <c r="EB186" s="3">
        <f t="shared" ca="1" si="650"/>
        <v>4.1688165974166226E-4</v>
      </c>
      <c r="EC186" s="3">
        <f t="shared" ca="1" si="651"/>
        <v>-4.1671610345261158E-4</v>
      </c>
      <c r="EE186" s="59">
        <f t="shared" si="571"/>
        <v>0.25</v>
      </c>
      <c r="EF186" s="59">
        <f t="shared" si="572"/>
        <v>2.5002</v>
      </c>
      <c r="EG186" s="59">
        <f t="shared" si="573"/>
        <v>0.30780000000000002</v>
      </c>
      <c r="EH186" s="59">
        <f t="shared" si="574"/>
        <v>0.31340000000000001</v>
      </c>
      <c r="EI186" s="59">
        <f t="shared" si="575"/>
        <v>0.27289999999999998</v>
      </c>
      <c r="EJ186" s="59">
        <f t="shared" si="576"/>
        <v>0.27610000000000001</v>
      </c>
      <c r="EL186" s="3" t="str">
        <f>RTD("tos.rtd",,EL$43,"."&amp;$B$134&amp;$AS$82&amp;"C"&amp;$A186)</f>
        <v>--</v>
      </c>
      <c r="EM186" s="3" t="str">
        <f>RTD("tos.rtd",,EM$43,"."&amp;$B$134&amp;$AS$82&amp;"P"&amp;$A186)</f>
        <v>250.02%</v>
      </c>
      <c r="EN186" s="3" t="str">
        <f>RTD("tos.rtd",,EN$2,"."&amp;$C$134&amp;$AU$82&amp;"C"&amp;$A186)</f>
        <v>30.78%</v>
      </c>
      <c r="EO186" s="3" t="str">
        <f>RTD("tos.rtd",,EO$2,"."&amp;$C$134&amp;$AU$82&amp;"P"&amp;$A186)</f>
        <v>31.34%</v>
      </c>
      <c r="EP186" s="3" t="str">
        <f>RTD("tos.rtd",,EP$2,"."&amp;$D$134&amp;$AW$82&amp;"C"&amp;$A186)</f>
        <v>27.29%</v>
      </c>
      <c r="EQ186" s="3" t="str">
        <f>RTD("tos.rtd",,EQ$2,"."&amp;$D$134&amp;$AW$82&amp;"P"&amp;$A186)</f>
        <v>27.61%</v>
      </c>
      <c r="ES186" s="63" t="str">
        <f t="shared" si="577"/>
        <v>19225,-15.00</v>
      </c>
      <c r="ET186" s="64" t="str">
        <f t="shared" ca="1" si="578"/>
        <v>19225,-02.03</v>
      </c>
      <c r="EU186" s="68">
        <v>562.13</v>
      </c>
      <c r="EV186" s="68" t="s">
        <v>1503</v>
      </c>
      <c r="EW186" s="68">
        <v>483.65</v>
      </c>
      <c r="EX186" s="68" t="s">
        <v>1504</v>
      </c>
      <c r="EY186" s="68">
        <v>5634.75</v>
      </c>
      <c r="EZ186" s="68" t="s">
        <v>1505</v>
      </c>
      <c r="FA186" s="68">
        <v>19865</v>
      </c>
      <c r="FB186" s="68" t="s">
        <v>1506</v>
      </c>
      <c r="FC186" s="68" t="s">
        <v>1507</v>
      </c>
      <c r="FD186" s="68" t="s">
        <v>1508</v>
      </c>
      <c r="FE186" s="68" t="s">
        <v>1509</v>
      </c>
      <c r="FF186" s="68" t="s">
        <v>1510</v>
      </c>
    </row>
    <row r="187" spans="1:162" ht="11.1" customHeight="1" thickBot="1" x14ac:dyDescent="0.25">
      <c r="A187" s="2">
        <f t="shared" si="587"/>
        <v>19200</v>
      </c>
      <c r="B187" s="3">
        <f t="shared" si="620"/>
        <v>14</v>
      </c>
      <c r="C187" s="3">
        <f t="shared" si="621"/>
        <v>54</v>
      </c>
      <c r="D187" s="3">
        <f t="shared" si="622"/>
        <v>215</v>
      </c>
      <c r="E187" s="3">
        <f t="shared" si="655"/>
        <v>283</v>
      </c>
      <c r="F187" s="4">
        <f t="shared" si="615"/>
        <v>19297.070198943351</v>
      </c>
      <c r="G187" s="5">
        <f t="shared" si="656"/>
        <v>467.41242195202102</v>
      </c>
      <c r="AM187" s="1">
        <v>0</v>
      </c>
      <c r="AN187" s="1">
        <v>78</v>
      </c>
      <c r="AO187" s="1">
        <v>19200</v>
      </c>
      <c r="AP187" s="1">
        <v>0</v>
      </c>
      <c r="AQ187" s="1">
        <v>-404</v>
      </c>
      <c r="AS187" s="54">
        <f>IF(RTD("tos.rtd",,AS$83,"."&amp;$B$134&amp;$AS$82&amp;"C"&amp;$A187)="N/A",0,RTD("tos.rtd",,AS$83,"."&amp;$B$134&amp;$AS$82&amp;"C"&amp;$A187))</f>
        <v>0</v>
      </c>
      <c r="AT187" s="3">
        <f>-IF(RTD("tos.rtd",,AT$83,"."&amp;$B$134&amp;$AS$82&amp;"P"&amp;$A187)="N/A",0,RTD("tos.rtd",,AT$83,"."&amp;$B$134&amp;$AS$82&amp;"P"&amp;$A187))</f>
        <v>-14</v>
      </c>
      <c r="AU187" s="54">
        <f>IF(RTD("tos.rtd",,AU$2,"."&amp;$C$134&amp;$AU$134&amp;"C"&amp;$A187)="N/A",0,RTD("tos.rtd",,AU$2,"."&amp;$C$134&amp;$AU$134&amp;"C"&amp;$A187))</f>
        <v>38</v>
      </c>
      <c r="AV187" s="3">
        <f>-IF(RTD("tos.rtd",,AV$2,"."&amp;$C$134&amp;$AU$134&amp;"P"&amp;$A187)="N/A",0,RTD("tos.rtd",,AV$2,"."&amp;$C$134&amp;$AU$134&amp;"P"&amp;$A187))</f>
        <v>-16</v>
      </c>
      <c r="AW187" s="54">
        <f>IF(RTD("tos.rtd",,AW$2,"."&amp;$D$134&amp;$AW$134&amp;"C"&amp;$A187)="N/A",0,RTD("tos.rtd",,AW$2,"."&amp;$D$134&amp;$AW$134&amp;"C"&amp;$A187))</f>
        <v>80</v>
      </c>
      <c r="AX187" s="3">
        <f>-IF(RTD("tos.rtd",,AX$2,"."&amp;$D$134&amp;$AW$134&amp;"P"&amp;$A187)="N/A",0,RTD("tos.rtd",,AX$2,"."&amp;$D$134&amp;$AW$134&amp;"P"&amp;$A187))</f>
        <v>-135</v>
      </c>
      <c r="AY187" s="76">
        <f t="shared" si="616"/>
        <v>-47</v>
      </c>
      <c r="AZ187" s="8">
        <f t="shared" si="542"/>
        <v>19200</v>
      </c>
      <c r="BA187" s="54">
        <f>IF(RTD("tos.rtd",,BA$43,"."&amp;$B$134&amp;$AS$82&amp;"C"&amp;$A187)="N/A",0,RTD("tos.rtd",,BA$43,"."&amp;$B$134&amp;$AS$82&amp;"C"&amp;$A187))</f>
        <v>0</v>
      </c>
      <c r="BB187" s="3">
        <f>-IF(RTD("tos.rtd",,BB$43,"."&amp;$B$134&amp;$AS$82&amp;"P"&amp;$A187)="N/A",0,RTD("tos.rtd",,BB$43,"."&amp;$B$134&amp;$AS$82&amp;"P"&amp;$A187))</f>
        <v>-404</v>
      </c>
      <c r="BC187" s="54">
        <f>IF(RTD("tos.rtd",,BC$2,"."&amp;$C$134&amp;$AU$82&amp;"C"&amp;$A187)="N/A",0,RTD("tos.rtd",,BC$2,"."&amp;$C$134&amp;$AU$82&amp;"C"&amp;$A187))</f>
        <v>0</v>
      </c>
      <c r="BD187" s="3">
        <f>-IF(RTD("tos.rtd",,BD$2,"."&amp;$C$134&amp;$AU$82&amp;"P"&amp;$A187)="N/A",0,RTD("tos.rtd",,BD$2,"."&amp;$C$134&amp;$AU$82&amp;"P"&amp;$A187))</f>
        <v>-7</v>
      </c>
      <c r="BE187" s="54">
        <f>IF(RTD("tos.rtd",,BE$2,"."&amp;$D$134&amp;$AW$82&amp;"C"&amp;$A187)="N/A",0,RTD("tos.rtd",,BE$2,"."&amp;$D$134&amp;$AW$82&amp;"C"&amp;$A187))</f>
        <v>0</v>
      </c>
      <c r="BF187" s="3">
        <f>-IF(RTD("tos.rtd",,BF$2,"."&amp;$D$134&amp;$AW$82&amp;"P"&amp;$A187)="N/A",0,RTD("tos.rtd",,BF$2,"."&amp;$D$134&amp;$AW$82&amp;"P"&amp;$A187))</f>
        <v>-6</v>
      </c>
      <c r="BG187" s="3">
        <f ca="1">+Hoja2!Y188</f>
        <v>-59</v>
      </c>
      <c r="BH187" s="7">
        <f t="shared" ca="1" si="543"/>
        <v>-476</v>
      </c>
      <c r="BI187" s="32" t="str">
        <f t="shared" ca="1" si="601"/>
        <v/>
      </c>
      <c r="BJ187" s="3">
        <f ca="1">IF($BP$1=1,DX187,IF(RTD("tos.rtd",,BJ$43,"."&amp;$B$134&amp;$AS$82&amp;"C"&amp;$A187)="N/A",0,RTD("tos.rtd",,BJ$43,"."&amp;$B$134&amp;$AS$82&amp;"C"&amp;$A187)))</f>
        <v>1.9718527233078724E-21</v>
      </c>
      <c r="BK187" s="3">
        <f ca="1">IF($BP$1=1,DY187,-IF(RTD("tos.rtd",,BK$43,"."&amp;$B$134&amp;$AS$82&amp;"P"&amp;$A187)="N/A",0,RTD("tos.rtd",,BK$43,"."&amp;$B$134&amp;$AS$82&amp;"P"&amp;$A187)))</f>
        <v>-4.0026257816502548E-4</v>
      </c>
      <c r="BL187" s="3">
        <f ca="1">IF($BP$1=1,DZ187,IF(RTD("tos.rtd",,BL$2,"."&amp;$C$134&amp;$AU$82&amp;"C"&amp;$A187)="N/A",0,RTD("tos.rtd",,BL$2,"."&amp;$C$134&amp;$AU$82&amp;"C"&amp;$A187)))</f>
        <v>3.9548449261217131E-4</v>
      </c>
      <c r="BM187" s="3">
        <f ca="1">IF($BP$1=1,EA187,-IF(RTD("tos.rtd",,BM$2,"."&amp;$C$134&amp;$AU$82&amp;"P"&amp;$A187)="N/A",0,RTD("tos.rtd",,BM$2,"."&amp;$C$134&amp;$AU$82&amp;"P"&amp;$A187)))</f>
        <v>-3.9417717403487549E-4</v>
      </c>
      <c r="BN187" s="3">
        <f ca="1">IF($BP$1=1,EB187,IF(RTD("tos.rtd",,BN$2,"."&amp;$D$134&amp;$AW$82&amp;"C"&amp;$A187)="N/A",0,RTD("tos.rtd",,BN$2,"."&amp;$D$134&amp;$AW$82&amp;"C"&amp;$A187)))</f>
        <v>3.9847660955568938E-4</v>
      </c>
      <c r="BO187" s="3">
        <f ca="1">IF($BP$1=1,EC187,-IF(RTD("tos.rtd",,BO$2,"."&amp;$D$134&amp;$AW$82&amp;"P"&amp;$A187)="N/A",0,RTD("tos.rtd",,BO$2,"."&amp;$D$134&amp;$AW$82&amp;"P"&amp;$A187)))</f>
        <v>-3.9860947209130959E-4</v>
      </c>
      <c r="BQ187" s="3">
        <f t="shared" ca="1" si="617"/>
        <v>-175778.35634883281</v>
      </c>
      <c r="BR187" s="3" t="str">
        <f t="shared" ca="1" si="544"/>
        <v/>
      </c>
      <c r="BS187" s="3">
        <f t="shared" ca="1" si="618"/>
        <v>273581.88745607121</v>
      </c>
      <c r="BT187" s="3" t="str">
        <f t="shared" ca="1" si="545"/>
        <v/>
      </c>
      <c r="BU187" s="3">
        <f t="shared" ca="1" si="619"/>
        <v>-688039.20219014434</v>
      </c>
      <c r="BV187" s="3" t="str">
        <f t="shared" ca="1" si="545"/>
        <v/>
      </c>
      <c r="BX187" s="3">
        <f t="shared" ca="1" si="579"/>
        <v>-37493.416315696108</v>
      </c>
      <c r="BY187" s="3" t="str">
        <f t="shared" ca="1" si="580"/>
        <v/>
      </c>
      <c r="BZ187" s="3">
        <f t="shared" ca="1" si="581"/>
        <v>-639.76160455850913</v>
      </c>
      <c r="CA187" s="3" t="str">
        <f t="shared" ca="1" si="580"/>
        <v/>
      </c>
      <c r="CB187" s="3">
        <f t="shared" ca="1" si="582"/>
        <v>-554.53316555302604</v>
      </c>
      <c r="CC187" s="3" t="str">
        <f t="shared" ca="1" si="580"/>
        <v/>
      </c>
      <c r="CD187" s="3">
        <f>IF(RTD("tos.rtd",,CD$43,"."&amp;$B$134&amp;$AS$82&amp;"C"&amp;$A187)="N/A",0,RTD("tos.rtd",,CD$43,"."&amp;$B$134&amp;$AS$82&amp;"C"&amp;$A187))</f>
        <v>1</v>
      </c>
      <c r="CE187" s="3">
        <f>-IF(RTD("tos.rtd",,CE$43,"."&amp;$B$134&amp;$AS$82&amp;"P"&amp;$A187)="N/A",0,RTD("tos.rtd",,CE$43,"."&amp;$B$134&amp;$AS$82&amp;"P"&amp;$A187))</f>
        <v>0.06</v>
      </c>
      <c r="CF187" s="3">
        <f>IF(RTD("tos.rtd",,CF$2,"."&amp;$C$134&amp;$AU$82&amp;"C"&amp;$A187)="N/A",0,RTD("tos.rtd",,CF$2,"."&amp;$C$134&amp;$AU$82&amp;"C"&amp;$A187))</f>
        <v>0.87</v>
      </c>
      <c r="CG187" s="3">
        <f>-IF(RTD("tos.rtd",,CG$2,"."&amp;$C$134&amp;$AU$82&amp;"P"&amp;$A187)="N/A",0,RTD("tos.rtd",,CG$2,"."&amp;$C$134&amp;$AU$82&amp;"P"&amp;$A187))</f>
        <v>0.14000000000000001</v>
      </c>
      <c r="CH187" s="3">
        <f>IF(RTD("tos.rtd",,CH$2,"."&amp;$D$134&amp;$AW$82&amp;"C"&amp;$A187)="N/A",0,RTD("tos.rtd",,CH$2,"."&amp;$D$134&amp;$AW$82&amp;"C"&amp;$A187))</f>
        <v>0.77</v>
      </c>
      <c r="CI187" s="3">
        <f>-IF(RTD("tos.rtd",,CI$2,"."&amp;$D$134&amp;$AW$82&amp;"P"&amp;$A187)="N/A",0,RTD("tos.rtd",,CI$2,"."&amp;$D$134&amp;$AW$82&amp;"P"&amp;$A187))</f>
        <v>0.24</v>
      </c>
      <c r="CK187" s="3">
        <f t="shared" si="652"/>
        <v>-84</v>
      </c>
      <c r="CL187" s="3"/>
      <c r="CM187" s="3">
        <f t="shared" si="653"/>
        <v>3082</v>
      </c>
      <c r="CN187" s="3"/>
      <c r="CO187" s="3">
        <f t="shared" si="654"/>
        <v>2920</v>
      </c>
      <c r="CP187" s="3">
        <f t="shared" si="536"/>
        <v>5918</v>
      </c>
      <c r="CQ187" s="3">
        <f t="shared" si="546"/>
        <v>-404</v>
      </c>
      <c r="CR187" s="3"/>
      <c r="CS187" s="3">
        <f t="shared" si="547"/>
        <v>-7</v>
      </c>
      <c r="CT187" s="3"/>
      <c r="CU187" s="3">
        <f t="shared" si="548"/>
        <v>-6</v>
      </c>
      <c r="CV187" s="3"/>
      <c r="CW187" s="3">
        <f t="shared" ca="1" si="549"/>
        <v>-590235.67108290596</v>
      </c>
      <c r="CY187" s="3">
        <f t="shared" ca="1" si="550"/>
        <v>-38687.711085807641</v>
      </c>
      <c r="CZ187" s="70" t="str">
        <f t="shared" ca="1" si="583"/>
        <v/>
      </c>
      <c r="DA187" s="3">
        <f>IF(RTD("tos.rtd",,DA$43,"."&amp;$B$134&amp;$AS$82&amp;"C"&amp;$A187)="N/A",0,RTD("tos.rtd",,DA$43,"."&amp;$B$134&amp;$AS$82&amp;"C"&amp;$A187))</f>
        <v>809.62</v>
      </c>
      <c r="DB187" s="3">
        <f>IF(RTD("tos.rtd",,DB$43,"."&amp;$B$134&amp;$AS$82&amp;"P"&amp;$A187)="N/A",0,RTD("tos.rtd",,DB$43,"."&amp;$B$134&amp;$AS$82&amp;"P"&amp;$A187))</f>
        <v>0.05</v>
      </c>
      <c r="DC187" s="3">
        <f>IF(RTD("tos.rtd",,DC$43,"."&amp;$B$134&amp;$AS$82&amp;"C"&amp;$A187)="N/A",0,RTD("tos.rtd",,DC$43,"."&amp;$B$134&amp;$AS$82&amp;"C"&amp;$A187))</f>
        <v>628.6</v>
      </c>
      <c r="DD187" s="3">
        <f>IF(RTD("tos.rtd",,DD$43,"."&amp;$B$134&amp;$AS$82&amp;"P"&amp;$A187)="N/A",0,RTD("tos.rtd",,DD$43,"."&amp;$B$134&amp;$AS$82&amp;"P"&amp;$A187))</f>
        <v>19.8</v>
      </c>
      <c r="DE187" s="3">
        <f>IF(RTD("tos.rtd",,DE$43,"."&amp;$B$134&amp;$AS$82&amp;"C"&amp;$A187)="N/A",0,RTD("tos.rtd",,DE$43,"."&amp;$B$134&amp;$AS$82&amp;"C"&amp;$A187))</f>
        <v>551.4</v>
      </c>
      <c r="DF187" s="3">
        <f>IF(RTD("tos.rtd",,DF$43,"."&amp;$B$134&amp;$AS$82&amp;"P"&amp;$A187)="N/A",0,RTD("tos.rtd",,DF$43,"."&amp;$B$134&amp;$AS$82&amp;"P"&amp;$A187))</f>
        <v>0</v>
      </c>
      <c r="DG187" s="86">
        <f t="shared" si="584"/>
        <v>-579.5</v>
      </c>
      <c r="DH187" s="3">
        <f t="shared" si="551"/>
        <v>0</v>
      </c>
      <c r="DI187" s="3">
        <f t="shared" si="552"/>
        <v>0</v>
      </c>
      <c r="DJ187" s="3">
        <f t="shared" si="553"/>
        <v>0</v>
      </c>
      <c r="DK187" s="3">
        <f t="shared" si="554"/>
        <v>0</v>
      </c>
      <c r="DL187" s="3">
        <f t="shared" si="555"/>
        <v>0</v>
      </c>
      <c r="DM187" s="3">
        <f t="shared" si="556"/>
        <v>0</v>
      </c>
      <c r="DN187" s="64" t="str">
        <f t="shared" si="557"/>
        <v>UNKNOWN</v>
      </c>
      <c r="DO187" s="64" t="str">
        <f t="shared" si="558"/>
        <v>UNKNOWN</v>
      </c>
      <c r="DP187" s="3">
        <f t="shared" si="559"/>
        <v>0</v>
      </c>
      <c r="DQ187" s="3">
        <f t="shared" si="560"/>
        <v>0</v>
      </c>
      <c r="DR187" s="3">
        <f t="shared" ca="1" si="561"/>
        <v>0</v>
      </c>
      <c r="DS187" s="3">
        <f t="shared" si="562"/>
        <v>0</v>
      </c>
      <c r="DT187" s="3">
        <f t="shared" si="585"/>
        <v>0</v>
      </c>
      <c r="DU187" s="3">
        <f t="shared" si="586"/>
        <v>0</v>
      </c>
      <c r="DV187" s="3">
        <f t="shared" si="563"/>
        <v>0</v>
      </c>
      <c r="DW187" s="3">
        <f t="shared" si="564"/>
        <v>78</v>
      </c>
      <c r="DX187" s="3">
        <f t="shared" ca="1" si="646"/>
        <v>1.9718527233078724E-21</v>
      </c>
      <c r="DY187" s="3">
        <f t="shared" ca="1" si="647"/>
        <v>-4.0026257816502548E-4</v>
      </c>
      <c r="DZ187" s="3">
        <f t="shared" ca="1" si="648"/>
        <v>3.9548449261217131E-4</v>
      </c>
      <c r="EA187" s="3">
        <f t="shared" ca="1" si="649"/>
        <v>-3.9417717403487549E-4</v>
      </c>
      <c r="EB187" s="3">
        <f t="shared" ca="1" si="650"/>
        <v>3.9847660955568938E-4</v>
      </c>
      <c r="EC187" s="3">
        <f t="shared" ca="1" si="651"/>
        <v>-3.9860947209130959E-4</v>
      </c>
      <c r="EE187" s="59">
        <f t="shared" si="571"/>
        <v>0.25</v>
      </c>
      <c r="EF187" s="59">
        <f t="shared" si="572"/>
        <v>2.5876999999999999</v>
      </c>
      <c r="EG187" s="59">
        <f t="shared" si="573"/>
        <v>0.30940000000000001</v>
      </c>
      <c r="EH187" s="59">
        <f t="shared" si="574"/>
        <v>0.315</v>
      </c>
      <c r="EI187" s="59">
        <f t="shared" si="575"/>
        <v>0.27510000000000001</v>
      </c>
      <c r="EJ187" s="59">
        <f t="shared" si="576"/>
        <v>0.27729999999999999</v>
      </c>
      <c r="EL187" s="3" t="str">
        <f>RTD("tos.rtd",,EL$43,"."&amp;$B$134&amp;$AS$82&amp;"C"&amp;$A187)</f>
        <v>--</v>
      </c>
      <c r="EM187" s="3" t="str">
        <f>RTD("tos.rtd",,EM$43,"."&amp;$B$134&amp;$AS$82&amp;"P"&amp;$A187)</f>
        <v>258.77%</v>
      </c>
      <c r="EN187" s="3" t="str">
        <f>RTD("tos.rtd",,EN$2,"."&amp;$C$134&amp;$AU$82&amp;"C"&amp;$A187)</f>
        <v>30.94%</v>
      </c>
      <c r="EO187" s="3" t="str">
        <f>RTD("tos.rtd",,EO$2,"."&amp;$C$134&amp;$AU$82&amp;"P"&amp;$A187)</f>
        <v>31.50%</v>
      </c>
      <c r="EP187" s="3" t="str">
        <f>RTD("tos.rtd",,EP$2,"."&amp;$D$134&amp;$AW$82&amp;"C"&amp;$A187)</f>
        <v>27.51%</v>
      </c>
      <c r="EQ187" s="3" t="str">
        <f>RTD("tos.rtd",,EQ$2,"."&amp;$D$134&amp;$AW$82&amp;"P"&amp;$A187)</f>
        <v>27.73%</v>
      </c>
      <c r="ES187" s="63" t="str">
        <f t="shared" si="577"/>
        <v>19200,78.00</v>
      </c>
      <c r="ET187" s="64" t="str">
        <f t="shared" ca="1" si="578"/>
        <v>19200,-38.69</v>
      </c>
      <c r="EU187" s="68">
        <v>562.13</v>
      </c>
      <c r="EV187" s="68" t="s">
        <v>1511</v>
      </c>
      <c r="EW187" s="68">
        <v>483.73</v>
      </c>
      <c r="EX187" s="68" t="s">
        <v>1512</v>
      </c>
      <c r="EY187" s="68">
        <v>5634.75</v>
      </c>
      <c r="EZ187" s="68" t="s">
        <v>1513</v>
      </c>
      <c r="FA187" s="68">
        <v>19868.25</v>
      </c>
      <c r="FB187" s="68" t="s">
        <v>1514</v>
      </c>
      <c r="FC187" s="68" t="s">
        <v>1515</v>
      </c>
      <c r="FD187" s="68" t="s">
        <v>1516</v>
      </c>
      <c r="FE187" s="68" t="s">
        <v>1517</v>
      </c>
      <c r="FF187" s="68" t="s">
        <v>1518</v>
      </c>
    </row>
    <row r="188" spans="1:162" ht="11.1" customHeight="1" thickBot="1" x14ac:dyDescent="0.25">
      <c r="A188" s="2">
        <f t="shared" si="587"/>
        <v>19175</v>
      </c>
      <c r="B188" s="3">
        <f t="shared" si="620"/>
        <v>2</v>
      </c>
      <c r="C188" s="3">
        <f t="shared" si="621"/>
        <v>6</v>
      </c>
      <c r="D188" s="3">
        <f t="shared" si="622"/>
        <v>14</v>
      </c>
      <c r="E188" s="3">
        <f t="shared" si="655"/>
        <v>22</v>
      </c>
      <c r="F188" s="11">
        <f t="shared" si="615"/>
        <v>19271.943805455143</v>
      </c>
      <c r="G188" s="5">
        <f t="shared" si="656"/>
        <v>466.80381202760435</v>
      </c>
      <c r="AM188" s="1">
        <v>0</v>
      </c>
      <c r="AN188" s="1">
        <v>-1</v>
      </c>
      <c r="AO188" s="1">
        <v>19175</v>
      </c>
      <c r="AP188" s="1">
        <v>0</v>
      </c>
      <c r="AQ188" s="1">
        <v>-1</v>
      </c>
      <c r="AS188" s="54">
        <f>IF(RTD("tos.rtd",,AS$83,"."&amp;$B$134&amp;$AS$82&amp;"C"&amp;$A188)="N/A",0,RTD("tos.rtd",,AS$83,"."&amp;$B$134&amp;$AS$82&amp;"C"&amp;$A188))</f>
        <v>0</v>
      </c>
      <c r="AT188" s="3">
        <f>-IF(RTD("tos.rtd",,AT$83,"."&amp;$B$134&amp;$AS$82&amp;"P"&amp;$A188)="N/A",0,RTD("tos.rtd",,AT$83,"."&amp;$B$134&amp;$AS$82&amp;"P"&amp;$A188))</f>
        <v>-2</v>
      </c>
      <c r="AU188" s="54">
        <f>IF(RTD("tos.rtd",,AU$2,"."&amp;$C$134&amp;$AU$134&amp;"C"&amp;$A188)="N/A",0,RTD("tos.rtd",,AU$2,"."&amp;$C$134&amp;$AU$134&amp;"C"&amp;$A188))</f>
        <v>4</v>
      </c>
      <c r="AV188" s="3">
        <f>-IF(RTD("tos.rtd",,AV$2,"."&amp;$C$134&amp;$AU$134&amp;"P"&amp;$A188)="N/A",0,RTD("tos.rtd",,AV$2,"."&amp;$C$134&amp;$AU$134&amp;"P"&amp;$A188))</f>
        <v>-2</v>
      </c>
      <c r="AW188" s="54">
        <f>IF(RTD("tos.rtd",,AW$2,"."&amp;$D$134&amp;$AW$134&amp;"C"&amp;$A188)="N/A",0,RTD("tos.rtd",,AW$2,"."&amp;$D$134&amp;$AW$134&amp;"C"&amp;$A188))</f>
        <v>5</v>
      </c>
      <c r="AX188" s="3">
        <f>-IF(RTD("tos.rtd",,AX$2,"."&amp;$D$134&amp;$AW$134&amp;"P"&amp;$A188)="N/A",0,RTD("tos.rtd",,AX$2,"."&amp;$D$134&amp;$AW$134&amp;"P"&amp;$A188))</f>
        <v>-9</v>
      </c>
      <c r="AY188" s="76">
        <f t="shared" si="616"/>
        <v>-4</v>
      </c>
      <c r="AZ188" s="8">
        <f t="shared" si="542"/>
        <v>19175</v>
      </c>
      <c r="BA188" s="54">
        <f>IF(RTD("tos.rtd",,BA$43,"."&amp;$B$134&amp;$AS$82&amp;"C"&amp;$A188)="N/A",0,RTD("tos.rtd",,BA$43,"."&amp;$B$134&amp;$AS$82&amp;"C"&amp;$A188))</f>
        <v>0</v>
      </c>
      <c r="BB188" s="3">
        <f>-IF(RTD("tos.rtd",,BB$43,"."&amp;$B$134&amp;$AS$82&amp;"P"&amp;$A188)="N/A",0,RTD("tos.rtd",,BB$43,"."&amp;$B$134&amp;$AS$82&amp;"P"&amp;$A188))</f>
        <v>-1</v>
      </c>
      <c r="BC188" s="54">
        <f>IF(RTD("tos.rtd",,BC$2,"."&amp;$C$134&amp;$AU$82&amp;"C"&amp;$A188)="N/A",0,RTD("tos.rtd",,BC$2,"."&amp;$C$134&amp;$AU$82&amp;"C"&amp;$A188))</f>
        <v>0</v>
      </c>
      <c r="BD188" s="3">
        <f>-IF(RTD("tos.rtd",,BD$2,"."&amp;$C$134&amp;$AU$82&amp;"P"&amp;$A188)="N/A",0,RTD("tos.rtd",,BD$2,"."&amp;$C$134&amp;$AU$82&amp;"P"&amp;$A188))</f>
        <v>-1</v>
      </c>
      <c r="BE188" s="54">
        <f>IF(RTD("tos.rtd",,BE$2,"."&amp;$D$134&amp;$AW$82&amp;"C"&amp;$A188)="N/A",0,RTD("tos.rtd",,BE$2,"."&amp;$D$134&amp;$AW$82&amp;"C"&amp;$A188))</f>
        <v>0</v>
      </c>
      <c r="BF188" s="3">
        <f>-IF(RTD("tos.rtd",,BF$2,"."&amp;$D$134&amp;$AW$82&amp;"P"&amp;$A188)="N/A",0,RTD("tos.rtd",,BF$2,"."&amp;$D$134&amp;$AW$82&amp;"P"&amp;$A188))</f>
        <v>-5</v>
      </c>
      <c r="BG188" s="3">
        <f ca="1">+Hoja2!Y189</f>
        <v>-50</v>
      </c>
      <c r="BH188" s="7">
        <f t="shared" ca="1" si="543"/>
        <v>-57</v>
      </c>
      <c r="BI188" s="32" t="str">
        <f t="shared" ca="1" si="601"/>
        <v/>
      </c>
      <c r="BJ188" s="3">
        <f ca="1">IF($BP$1=1,DX188,IF(RTD("tos.rtd",,BJ$43,"."&amp;$B$134&amp;$AS$82&amp;"C"&amp;$A188)="N/A",0,RTD("tos.rtd",,BJ$43,"."&amp;$B$134&amp;$AS$82&amp;"C"&amp;$A188)))</f>
        <v>4.3518845081490058E-23</v>
      </c>
      <c r="BK188" s="3">
        <f ca="1">IF($BP$1=1,DY188,-IF(RTD("tos.rtd",,BK$43,"."&amp;$B$134&amp;$AS$82&amp;"P"&amp;$A188)="N/A",0,RTD("tos.rtd",,BK$43,"."&amp;$B$134&amp;$AS$82&amp;"P"&amp;$A188)))</f>
        <v>-3.8394986741330738E-4</v>
      </c>
      <c r="BL188" s="3">
        <f ca="1">IF($BP$1=1,DZ188,IF(RTD("tos.rtd",,BL$2,"."&amp;$C$134&amp;$AU$82&amp;"C"&amp;$A188)="N/A",0,RTD("tos.rtd",,BL$2,"."&amp;$C$134&amp;$AU$82&amp;"C"&amp;$A188)))</f>
        <v>3.8087136208306142E-4</v>
      </c>
      <c r="BM188" s="3">
        <f ca="1">IF($BP$1=1,EA188,-IF(RTD("tos.rtd",,BM$2,"."&amp;$C$134&amp;$AU$82&amp;"P"&amp;$A188)="N/A",0,RTD("tos.rtd",,BM$2,"."&amp;$C$134&amp;$AU$82&amp;"P"&amp;$A188)))</f>
        <v>-3.8000607119098915E-4</v>
      </c>
      <c r="BN188" s="3">
        <f ca="1">IF($BP$1=1,EB188,IF(RTD("tos.rtd",,BN$2,"."&amp;$D$134&amp;$AW$82&amp;"C"&amp;$A188)="N/A",0,RTD("tos.rtd",,BN$2,"."&amp;$D$134&amp;$AW$82&amp;"C"&amp;$A188)))</f>
        <v>3.8025182941742901E-4</v>
      </c>
      <c r="BO188" s="3">
        <f ca="1">IF($BP$1=1,EC188,-IF(RTD("tos.rtd",,BO$2,"."&amp;$D$134&amp;$AW$82&amp;"P"&amp;$A188)="N/A",0,RTD("tos.rtd",,BO$2,"."&amp;$D$134&amp;$AW$82&amp;"P"&amp;$A188)))</f>
        <v>-3.8081455504599478E-4</v>
      </c>
      <c r="BQ188" s="3">
        <f t="shared" ca="1" si="617"/>
        <v>-24087.786473878783</v>
      </c>
      <c r="BR188" s="3" t="str">
        <f t="shared" ca="1" si="544"/>
        <v/>
      </c>
      <c r="BS188" s="3">
        <f t="shared" ca="1" si="618"/>
        <v>23948.936479824104</v>
      </c>
      <c r="BT188" s="3" t="str">
        <f t="shared" ca="1" si="545"/>
        <v/>
      </c>
      <c r="BU188" s="3">
        <f t="shared" ca="1" si="619"/>
        <v>-47870.433025470054</v>
      </c>
      <c r="BV188" s="3" t="str">
        <f t="shared" ca="1" si="545"/>
        <v/>
      </c>
      <c r="BX188" s="3">
        <f t="shared" ca="1" si="579"/>
        <v>-89.023196176329179</v>
      </c>
      <c r="BY188" s="3" t="str">
        <f t="shared" ca="1" si="580"/>
        <v/>
      </c>
      <c r="BZ188" s="3">
        <f t="shared" ca="1" si="581"/>
        <v>-88.108781627512656</v>
      </c>
      <c r="CA188" s="3" t="str">
        <f t="shared" ca="1" si="580"/>
        <v/>
      </c>
      <c r="CB188" s="3">
        <f t="shared" ca="1" si="582"/>
        <v>-441.48118957634142</v>
      </c>
      <c r="CC188" s="3" t="str">
        <f t="shared" ca="1" si="580"/>
        <v/>
      </c>
      <c r="CD188" s="3">
        <f>IF(RTD("tos.rtd",,CD$43,"."&amp;$B$134&amp;$AS$82&amp;"C"&amp;$A188)="N/A",0,RTD("tos.rtd",,CD$43,"."&amp;$B$134&amp;$AS$82&amp;"C"&amp;$A188))</f>
        <v>1</v>
      </c>
      <c r="CE188" s="3">
        <f>-IF(RTD("tos.rtd",,CE$43,"."&amp;$B$134&amp;$AS$82&amp;"P"&amp;$A188)="N/A",0,RTD("tos.rtd",,CE$43,"."&amp;$B$134&amp;$AS$82&amp;"P"&amp;$A188))</f>
        <v>0.06</v>
      </c>
      <c r="CF188" s="3">
        <f>IF(RTD("tos.rtd",,CF$2,"."&amp;$C$134&amp;$AU$82&amp;"C"&amp;$A188)="N/A",0,RTD("tos.rtd",,CF$2,"."&amp;$C$134&amp;$AU$82&amp;"C"&amp;$A188))</f>
        <v>0.88</v>
      </c>
      <c r="CG188" s="3">
        <f>-IF(RTD("tos.rtd",,CG$2,"."&amp;$C$134&amp;$AU$82&amp;"P"&amp;$A188)="N/A",0,RTD("tos.rtd",,CG$2,"."&amp;$C$134&amp;$AU$82&amp;"P"&amp;$A188))</f>
        <v>0.13</v>
      </c>
      <c r="CH188" s="3">
        <f>IF(RTD("tos.rtd",,CH$2,"."&amp;$D$134&amp;$AW$82&amp;"C"&amp;$A188)="N/A",0,RTD("tos.rtd",,CH$2,"."&amp;$D$134&amp;$AW$82&amp;"C"&amp;$A188))</f>
        <v>0.77</v>
      </c>
      <c r="CI188" s="3">
        <f>-IF(RTD("tos.rtd",,CI$2,"."&amp;$D$134&amp;$AW$82&amp;"P"&amp;$A188)="N/A",0,RTD("tos.rtd",,CI$2,"."&amp;$D$134&amp;$AW$82&amp;"P"&amp;$A188))</f>
        <v>0.23</v>
      </c>
      <c r="CK188" s="3">
        <f t="shared" si="652"/>
        <v>-12</v>
      </c>
      <c r="CL188" s="3"/>
      <c r="CM188" s="3">
        <f t="shared" si="653"/>
        <v>326</v>
      </c>
      <c r="CN188" s="3"/>
      <c r="CO188" s="3">
        <f t="shared" si="654"/>
        <v>177.99999999999997</v>
      </c>
      <c r="CP188" s="3">
        <f t="shared" si="536"/>
        <v>492</v>
      </c>
      <c r="CQ188" s="3">
        <f t="shared" si="546"/>
        <v>-1</v>
      </c>
      <c r="CR188" s="3"/>
      <c r="CS188" s="3">
        <f t="shared" si="547"/>
        <v>-1</v>
      </c>
      <c r="CT188" s="3"/>
      <c r="CU188" s="3">
        <f t="shared" si="548"/>
        <v>-5</v>
      </c>
      <c r="CV188" s="3"/>
      <c r="CW188" s="3">
        <f t="shared" ca="1" si="549"/>
        <v>-48009.283019524737</v>
      </c>
      <c r="CY188" s="3">
        <f t="shared" ca="1" si="550"/>
        <v>-618.61316738018331</v>
      </c>
      <c r="CZ188" s="70" t="str">
        <f t="shared" ca="1" si="583"/>
        <v/>
      </c>
      <c r="DA188" s="3">
        <f>IF(RTD("tos.rtd",,DA$43,"."&amp;$B$134&amp;$AS$82&amp;"C"&amp;$A188)="N/A",0,RTD("tos.rtd",,DA$43,"."&amp;$B$134&amp;$AS$82&amp;"C"&amp;$A188))</f>
        <v>0</v>
      </c>
      <c r="DB188" s="3">
        <f>IF(RTD("tos.rtd",,DB$43,"."&amp;$B$134&amp;$AS$82&amp;"P"&amp;$A188)="N/A",0,RTD("tos.rtd",,DB$43,"."&amp;$B$134&amp;$AS$82&amp;"P"&amp;$A188))</f>
        <v>1.05</v>
      </c>
      <c r="DC188" s="3">
        <f>IF(RTD("tos.rtd",,DC$43,"."&amp;$B$134&amp;$AS$82&amp;"C"&amp;$A188)="N/A",0,RTD("tos.rtd",,DC$43,"."&amp;$B$134&amp;$AS$82&amp;"C"&amp;$A188))</f>
        <v>651.5</v>
      </c>
      <c r="DD188" s="3">
        <f>IF(RTD("tos.rtd",,DD$43,"."&amp;$B$134&amp;$AS$82&amp;"P"&amp;$A188)="N/A",0,RTD("tos.rtd",,DD$43,"."&amp;$B$134&amp;$AS$82&amp;"P"&amp;$A188))</f>
        <v>19.8</v>
      </c>
      <c r="DE188" s="3">
        <f>IF(RTD("tos.rtd",,DE$43,"."&amp;$B$134&amp;$AS$82&amp;"C"&amp;$A188)="N/A",0,RTD("tos.rtd",,DE$43,"."&amp;$B$134&amp;$AS$82&amp;"C"&amp;$A188))</f>
        <v>574.1</v>
      </c>
      <c r="DF188" s="3">
        <f>IF(RTD("tos.rtd",,DF$43,"."&amp;$B$134&amp;$AS$82&amp;"P"&amp;$A188)="N/A",0,RTD("tos.rtd",,DF$43,"."&amp;$B$134&amp;$AS$82&amp;"P"&amp;$A188))</f>
        <v>0</v>
      </c>
      <c r="DG188" s="86">
        <f t="shared" si="584"/>
        <v>-604.5</v>
      </c>
      <c r="DH188" s="3">
        <f t="shared" si="551"/>
        <v>0</v>
      </c>
      <c r="DI188" s="3">
        <f t="shared" si="552"/>
        <v>0</v>
      </c>
      <c r="DJ188" s="3">
        <f t="shared" si="553"/>
        <v>0</v>
      </c>
      <c r="DK188" s="3">
        <f t="shared" si="554"/>
        <v>0</v>
      </c>
      <c r="DL188" s="3">
        <f t="shared" si="555"/>
        <v>0</v>
      </c>
      <c r="DM188" s="3">
        <f t="shared" si="556"/>
        <v>0</v>
      </c>
      <c r="DN188" s="64" t="str">
        <f t="shared" si="557"/>
        <v>UNKNOWN</v>
      </c>
      <c r="DO188" s="64" t="str">
        <f t="shared" si="558"/>
        <v>UNKNOWN</v>
      </c>
      <c r="DP188" s="3">
        <f t="shared" si="559"/>
        <v>0</v>
      </c>
      <c r="DQ188" s="3">
        <f t="shared" si="560"/>
        <v>0</v>
      </c>
      <c r="DR188" s="3">
        <f t="shared" ca="1" si="561"/>
        <v>0</v>
      </c>
      <c r="DS188" s="3">
        <f t="shared" si="562"/>
        <v>0</v>
      </c>
      <c r="DT188" s="3">
        <f t="shared" si="585"/>
        <v>0</v>
      </c>
      <c r="DU188" s="3">
        <f t="shared" si="586"/>
        <v>0</v>
      </c>
      <c r="DV188" s="3">
        <f t="shared" si="563"/>
        <v>0</v>
      </c>
      <c r="DW188" s="3">
        <f t="shared" si="564"/>
        <v>-1</v>
      </c>
      <c r="DX188" s="3">
        <f t="shared" ca="1" si="646"/>
        <v>4.3518845081490058E-23</v>
      </c>
      <c r="DY188" s="3">
        <f t="shared" ca="1" si="647"/>
        <v>-3.8394986741330738E-4</v>
      </c>
      <c r="DZ188" s="3">
        <f t="shared" ca="1" si="648"/>
        <v>3.8087136208306142E-4</v>
      </c>
      <c r="EA188" s="3">
        <f t="shared" ca="1" si="649"/>
        <v>-3.8000607119098915E-4</v>
      </c>
      <c r="EB188" s="3">
        <f t="shared" ca="1" si="650"/>
        <v>3.8025182941742901E-4</v>
      </c>
      <c r="EC188" s="3">
        <f t="shared" ca="1" si="651"/>
        <v>-3.8081455504599478E-4</v>
      </c>
      <c r="EE188" s="59">
        <f t="shared" si="571"/>
        <v>0.25</v>
      </c>
      <c r="EF188" s="59">
        <f t="shared" si="572"/>
        <v>2.6747999999999998</v>
      </c>
      <c r="EG188" s="59">
        <f t="shared" si="573"/>
        <v>0.31069999999999998</v>
      </c>
      <c r="EH188" s="59">
        <f t="shared" si="574"/>
        <v>0.31659999999999999</v>
      </c>
      <c r="EI188" s="59">
        <f t="shared" si="575"/>
        <v>0.27529999999999999</v>
      </c>
      <c r="EJ188" s="59">
        <f t="shared" si="576"/>
        <v>0.27850000000000003</v>
      </c>
      <c r="EL188" s="3" t="str">
        <f>RTD("tos.rtd",,EL$43,"."&amp;$B$134&amp;$AS$82&amp;"C"&amp;$A188)</f>
        <v>--</v>
      </c>
      <c r="EM188" s="3" t="str">
        <f>RTD("tos.rtd",,EM$43,"."&amp;$B$134&amp;$AS$82&amp;"P"&amp;$A188)</f>
        <v>267.48%</v>
      </c>
      <c r="EN188" s="3" t="str">
        <f>RTD("tos.rtd",,EN$2,"."&amp;$C$134&amp;$AU$82&amp;"C"&amp;$A188)</f>
        <v>31.07%</v>
      </c>
      <c r="EO188" s="3" t="str">
        <f>RTD("tos.rtd",,EO$2,"."&amp;$C$134&amp;$AU$82&amp;"P"&amp;$A188)</f>
        <v>31.66%</v>
      </c>
      <c r="EP188" s="3" t="str">
        <f>RTD("tos.rtd",,EP$2,"."&amp;$D$134&amp;$AW$82&amp;"C"&amp;$A188)</f>
        <v>27.53%</v>
      </c>
      <c r="EQ188" s="3" t="str">
        <f>RTD("tos.rtd",,EQ$2,"."&amp;$D$134&amp;$AW$82&amp;"P"&amp;$A188)</f>
        <v>27.85%</v>
      </c>
      <c r="ES188" s="63" t="str">
        <f t="shared" si="577"/>
        <v>19175,-01.00</v>
      </c>
      <c r="ET188" s="64" t="str">
        <f t="shared" ca="1" si="578"/>
        <v>19175,-00.62</v>
      </c>
      <c r="EU188" s="68">
        <v>562.32000000000005</v>
      </c>
      <c r="EV188" s="68" t="s">
        <v>1519</v>
      </c>
      <c r="EW188" s="68">
        <v>483.9</v>
      </c>
      <c r="EX188" s="68" t="s">
        <v>1520</v>
      </c>
      <c r="EY188" s="68">
        <v>5636.5</v>
      </c>
      <c r="EZ188" s="68" t="s">
        <v>1521</v>
      </c>
      <c r="FA188" s="68">
        <v>19875.5</v>
      </c>
      <c r="FB188" s="68" t="s">
        <v>1522</v>
      </c>
      <c r="FC188" s="68" t="s">
        <v>1523</v>
      </c>
      <c r="FD188" s="68" t="s">
        <v>1524</v>
      </c>
      <c r="FE188" s="68" t="s">
        <v>1525</v>
      </c>
      <c r="FF188" s="68" t="s">
        <v>1526</v>
      </c>
    </row>
    <row r="189" spans="1:162" ht="11.1" customHeight="1" thickBot="1" x14ac:dyDescent="0.25">
      <c r="A189" s="2">
        <f t="shared" si="587"/>
        <v>19150</v>
      </c>
      <c r="B189" s="3">
        <f t="shared" si="620"/>
        <v>4</v>
      </c>
      <c r="C189" s="3">
        <f t="shared" si="621"/>
        <v>8</v>
      </c>
      <c r="D189" s="3">
        <f t="shared" si="622"/>
        <v>18</v>
      </c>
      <c r="E189" s="3">
        <f t="shared" si="655"/>
        <v>30</v>
      </c>
      <c r="F189" s="11">
        <f t="shared" si="615"/>
        <v>19246.817411966935</v>
      </c>
      <c r="G189" s="5">
        <f t="shared" si="656"/>
        <v>466.19520210318763</v>
      </c>
      <c r="AM189" s="1">
        <v>0</v>
      </c>
      <c r="AN189" s="1">
        <v>6</v>
      </c>
      <c r="AO189" s="1">
        <v>19150</v>
      </c>
      <c r="AP189" s="1">
        <v>2</v>
      </c>
      <c r="AQ189" s="1">
        <v>-20</v>
      </c>
      <c r="AS189" s="56">
        <f>IF(RTD("tos.rtd",,AS$83,"."&amp;$B$134&amp;$AS$82&amp;"C"&amp;$A189)="N/A",0,RTD("tos.rtd",,AS$83,"."&amp;$B$134&amp;$AS$82&amp;"C"&amp;$A189))</f>
        <v>1</v>
      </c>
      <c r="AT189" s="35">
        <f>-IF(RTD("tos.rtd",,AT$83,"."&amp;$B$134&amp;$AS$82&amp;"P"&amp;$A189)="N/A",0,RTD("tos.rtd",,AT$83,"."&amp;$B$134&amp;$AS$82&amp;"P"&amp;$A189))</f>
        <v>-3</v>
      </c>
      <c r="AU189" s="16">
        <f>IF(RTD("tos.rtd",,AU$2,"."&amp;$C$134&amp;$AU$134&amp;"C"&amp;$A189)="N/A",0,RTD("tos.rtd",,AU$2,"."&amp;$C$134&amp;$AU$134&amp;"C"&amp;$A189))</f>
        <v>4</v>
      </c>
      <c r="AV189" s="16">
        <f>-IF(RTD("tos.rtd",,AV$2,"."&amp;$C$134&amp;$AU$134&amp;"P"&amp;$A189)="N/A",0,RTD("tos.rtd",,AV$2,"."&amp;$C$134&amp;$AU$134&amp;"P"&amp;$A189))</f>
        <v>-4</v>
      </c>
      <c r="AW189" s="56">
        <f>IF(RTD("tos.rtd",,AW$2,"."&amp;$D$134&amp;$AW$134&amp;"C"&amp;$A189)="N/A",0,RTD("tos.rtd",,AW$2,"."&amp;$D$134&amp;$AW$134&amp;"C"&amp;$A189))</f>
        <v>11</v>
      </c>
      <c r="AX189" s="35">
        <f>-IF(RTD("tos.rtd",,AX$2,"."&amp;$D$134&amp;$AW$134&amp;"P"&amp;$A189)="N/A",0,RTD("tos.rtd",,AX$2,"."&amp;$D$134&amp;$AW$134&amp;"P"&amp;$A189))</f>
        <v>-7</v>
      </c>
      <c r="AY189" s="77">
        <f t="shared" si="616"/>
        <v>2</v>
      </c>
      <c r="AZ189" s="8">
        <f t="shared" si="542"/>
        <v>19150</v>
      </c>
      <c r="BA189" s="56">
        <f>IF(RTD("tos.rtd",,BA$43,"."&amp;$B$134&amp;$AS$82&amp;"C"&amp;$A189)="N/A",0,RTD("tos.rtd",,BA$43,"."&amp;$B$134&amp;$AS$82&amp;"C"&amp;$A189))</f>
        <v>2</v>
      </c>
      <c r="BB189" s="35">
        <f>-IF(RTD("tos.rtd",,BB$43,"."&amp;$B$134&amp;$AS$82&amp;"P"&amp;$A189)="N/A",0,RTD("tos.rtd",,BB$43,"."&amp;$B$134&amp;$AS$82&amp;"P"&amp;$A189))</f>
        <v>-20</v>
      </c>
      <c r="BC189" s="16">
        <f>IF(RTD("tos.rtd",,BC$2,"."&amp;$C$134&amp;$AU$82&amp;"C"&amp;$A189)="N/A",0,RTD("tos.rtd",,BC$2,"."&amp;$C$134&amp;$AU$82&amp;"C"&amp;$A189))</f>
        <v>0</v>
      </c>
      <c r="BD189" s="16">
        <f>-IF(RTD("tos.rtd",,BD$2,"."&amp;$C$134&amp;$AU$82&amp;"P"&amp;$A189)="N/A",0,RTD("tos.rtd",,BD$2,"."&amp;$C$134&amp;$AU$82&amp;"P"&amp;$A189))</f>
        <v>-4</v>
      </c>
      <c r="BE189" s="56">
        <f>IF(RTD("tos.rtd",,BE$2,"."&amp;$D$134&amp;$AW$82&amp;"C"&amp;$A189)="N/A",0,RTD("tos.rtd",,BE$2,"."&amp;$D$134&amp;$AW$82&amp;"C"&amp;$A189))</f>
        <v>0</v>
      </c>
      <c r="BF189" s="35">
        <f>-IF(RTD("tos.rtd",,BF$2,"."&amp;$D$134&amp;$AW$82&amp;"P"&amp;$A189)="N/A",0,RTD("tos.rtd",,BF$2,"."&amp;$D$134&amp;$AW$82&amp;"P"&amp;$A189))</f>
        <v>-6</v>
      </c>
      <c r="BG189" s="35">
        <f ca="1">+Hoja2!Y190</f>
        <v>-47</v>
      </c>
      <c r="BH189" s="36">
        <f t="shared" ca="1" si="543"/>
        <v>-75</v>
      </c>
      <c r="BI189" s="32" t="str">
        <f t="shared" ca="1" si="601"/>
        <v/>
      </c>
      <c r="BJ189" s="3">
        <f ca="1">IF($BP$1=1,DX189,IF(RTD("tos.rtd",,BJ$43,"."&amp;$B$134&amp;$AS$82&amp;"C"&amp;$A189)="N/A",0,RTD("tos.rtd",,BJ$43,"."&amp;$B$134&amp;$AS$82&amp;"C"&amp;$A189)))</f>
        <v>8.113256743019131E-25</v>
      </c>
      <c r="BK189" s="3">
        <f ca="1">IF($BP$1=1,DY189,-IF(RTD("tos.rtd",,BK$43,"."&amp;$B$134&amp;$AS$82&amp;"P"&amp;$A189)="N/A",0,RTD("tos.rtd",,BK$43,"."&amp;$B$134&amp;$AS$82&amp;"P"&amp;$A189)))</f>
        <v>-3.499932186023503E-4</v>
      </c>
      <c r="BL189" s="83">
        <f ca="1">IF($BP$1=1,DZ189,IF(RTD("tos.rtd",,BL$2,"."&amp;$C$134&amp;$AU$82&amp;"C"&amp;$A189)="N/A",0,RTD("tos.rtd",,BL$2,"."&amp;$C$134&amp;$AU$82&amp;"C"&amp;$A189)))</f>
        <v>3.6629913707515363E-4</v>
      </c>
      <c r="BM189" s="83">
        <f ca="1">IF($BP$1=1,EA189,-IF(RTD("tos.rtd",,BM$2,"."&amp;$C$134&amp;$AU$82&amp;"P"&amp;$A189)="N/A",0,RTD("tos.rtd",,BM$2,"."&amp;$C$134&amp;$AU$82&amp;"P"&amp;$A189)))</f>
        <v>-3.6603579445649946E-4</v>
      </c>
      <c r="BN189" s="3">
        <f ca="1">IF($BP$1=1,EB189,IF(RTD("tos.rtd",,BN$2,"."&amp;$D$134&amp;$AW$82&amp;"C"&amp;$A189)="N/A",0,RTD("tos.rtd",,BN$2,"."&amp;$D$134&amp;$AW$82&amp;"C"&amp;$A189)))</f>
        <v>3.6263001709418746E-4</v>
      </c>
      <c r="BO189" s="3">
        <f ca="1">IF($BP$1=1,EC189,-IF(RTD("tos.rtd",,BO$2,"."&amp;$D$134&amp;$AW$82&amp;"P"&amp;$A189)="N/A",0,RTD("tos.rtd",,BO$2,"."&amp;$D$134&amp;$AW$82&amp;"P"&amp;$A189)))</f>
        <v>-3.6339714643873424E-4</v>
      </c>
      <c r="BQ189" s="3">
        <f t="shared" ca="1" si="617"/>
        <v>-32936.182425831452</v>
      </c>
      <c r="BR189" s="3"/>
      <c r="BS189" s="83">
        <f t="shared" ca="1" si="618"/>
        <v>33.04254698848672</v>
      </c>
      <c r="BT189" s="83"/>
      <c r="BU189" s="3">
        <f t="shared" ca="1" si="619"/>
        <v>45332.049184845833</v>
      </c>
      <c r="BV189" s="3" t="str">
        <f t="shared" ref="BV189" ca="1" si="657">IF(AND(BU189&lt;0,BU188&gt;0), "Cruce -", IF(AND(BU189&gt;0,BU188&lt;0),"Cruce +", ""))</f>
        <v>Cruce +</v>
      </c>
      <c r="BX189" s="3">
        <f t="shared" ca="1" si="579"/>
        <v>-1622.9991258979662</v>
      </c>
      <c r="BY189" s="3" t="str">
        <f t="shared" ca="1" si="580"/>
        <v/>
      </c>
      <c r="BZ189" s="83">
        <f t="shared" ca="1" si="581"/>
        <v>-339.47844865259162</v>
      </c>
      <c r="CA189" s="83" t="str">
        <f t="shared" ca="1" si="580"/>
        <v/>
      </c>
      <c r="CB189" s="3">
        <f t="shared" ca="1" si="582"/>
        <v>-505.54686749000933</v>
      </c>
      <c r="CC189" s="3" t="str">
        <f t="shared" ca="1" si="580"/>
        <v/>
      </c>
      <c r="CD189" s="3">
        <f>IF(RTD("tos.rtd",,CD$43,"."&amp;$B$134&amp;$AS$82&amp;"C"&amp;$A189)="N/A",0,RTD("tos.rtd",,CD$43,"."&amp;$B$134&amp;$AS$82&amp;"C"&amp;$A189))</f>
        <v>1</v>
      </c>
      <c r="CE189" s="3">
        <f>-IF(RTD("tos.rtd",,CE$43,"."&amp;$B$134&amp;$AS$82&amp;"P"&amp;$A189)="N/A",0,RTD("tos.rtd",,CE$43,"."&amp;$B$134&amp;$AS$82&amp;"P"&amp;$A189))</f>
        <v>0.01</v>
      </c>
      <c r="CF189" s="83">
        <f>IF(RTD("tos.rtd",,CF$2,"."&amp;$C$134&amp;$AU$82&amp;"C"&amp;$A189)="N/A",0,RTD("tos.rtd",,CF$2,"."&amp;$C$134&amp;$AU$82&amp;"C"&amp;$A189))</f>
        <v>0.88</v>
      </c>
      <c r="CG189" s="83">
        <f>-IF(RTD("tos.rtd",,CG$2,"."&amp;$C$134&amp;$AU$82&amp;"P"&amp;$A189)="N/A",0,RTD("tos.rtd",,CG$2,"."&amp;$C$134&amp;$AU$82&amp;"P"&amp;$A189))</f>
        <v>0.12</v>
      </c>
      <c r="CH189" s="3">
        <f>IF(RTD("tos.rtd",,CH$2,"."&amp;$D$134&amp;$AW$82&amp;"C"&amp;$A189)="N/A",0,RTD("tos.rtd",,CH$2,"."&amp;$D$134&amp;$AW$82&amp;"C"&amp;$A189))</f>
        <v>0.78</v>
      </c>
      <c r="CI189" s="3">
        <f>-IF(RTD("tos.rtd",,CI$2,"."&amp;$D$134&amp;$AW$82&amp;"P"&amp;$A189)="N/A",0,RTD("tos.rtd",,CI$2,"."&amp;$D$134&amp;$AW$82&amp;"P"&amp;$A189))</f>
        <v>0.22</v>
      </c>
      <c r="CK189" s="3">
        <f t="shared" si="652"/>
        <v>97</v>
      </c>
      <c r="CL189" s="3"/>
      <c r="CM189" s="83">
        <f t="shared" si="653"/>
        <v>304</v>
      </c>
      <c r="CN189" s="83"/>
      <c r="CO189" s="3">
        <f t="shared" si="654"/>
        <v>704</v>
      </c>
      <c r="CP189" s="3">
        <f t="shared" si="536"/>
        <v>1105</v>
      </c>
      <c r="CQ189" s="3">
        <f t="shared" si="546"/>
        <v>-18</v>
      </c>
      <c r="CR189" s="3"/>
      <c r="CS189" s="83">
        <f t="shared" si="547"/>
        <v>-4</v>
      </c>
      <c r="CT189" s="83"/>
      <c r="CU189" s="3">
        <f t="shared" si="548"/>
        <v>-6</v>
      </c>
      <c r="CV189" s="3"/>
      <c r="CW189" s="3">
        <f t="shared" ca="1" si="549"/>
        <v>12428.909306002868</v>
      </c>
      <c r="CY189" s="3">
        <f t="shared" ca="1" si="550"/>
        <v>-2468.024442040567</v>
      </c>
      <c r="CZ189" s="70" t="str">
        <f t="shared" ca="1" si="583"/>
        <v/>
      </c>
      <c r="DA189" s="3">
        <f>IF(RTD("tos.rtd",,DA$43,"."&amp;$B$134&amp;$AS$82&amp;"C"&amp;$A189)="N/A",0,RTD("tos.rtd",,DA$43,"."&amp;$B$134&amp;$AS$82&amp;"C"&amp;$A189))</f>
        <v>690.95</v>
      </c>
      <c r="DB189" s="3">
        <f>IF(RTD("tos.rtd",,DB$43,"."&amp;$B$134&amp;$AS$82&amp;"P"&amp;$A189)="N/A",0,RTD("tos.rtd",,DB$43,"."&amp;$B$134&amp;$AS$82&amp;"P"&amp;$A189))</f>
        <v>0.05</v>
      </c>
      <c r="DC189" s="3">
        <f>IF(RTD("tos.rtd",,DC$43,"."&amp;$B$134&amp;$AS$82&amp;"C"&amp;$A189)="N/A",0,RTD("tos.rtd",,DC$43,"."&amp;$B$134&amp;$AS$82&amp;"C"&amp;$A189))</f>
        <v>676.5</v>
      </c>
      <c r="DD189" s="3">
        <f>IF(RTD("tos.rtd",,DD$43,"."&amp;$B$134&amp;$AS$82&amp;"P"&amp;$A189)="N/A",0,RTD("tos.rtd",,DD$43,"."&amp;$B$134&amp;$AS$82&amp;"P"&amp;$A189))</f>
        <v>3</v>
      </c>
      <c r="DE189" s="3">
        <f>IF(RTD("tos.rtd",,DE$43,"."&amp;$B$134&amp;$AS$82&amp;"C"&amp;$A189)="N/A",0,RTD("tos.rtd",,DE$43,"."&amp;$B$134&amp;$AS$82&amp;"C"&amp;$A189))</f>
        <v>599.1</v>
      </c>
      <c r="DF189" s="3">
        <f>IF(RTD("tos.rtd",,DF$43,"."&amp;$B$134&amp;$AS$82&amp;"P"&amp;$A189)="N/A",0,RTD("tos.rtd",,DF$43,"."&amp;$B$134&amp;$AS$82&amp;"P"&amp;$A189))</f>
        <v>0</v>
      </c>
      <c r="DG189" s="86">
        <f t="shared" si="584"/>
        <v>-629.5</v>
      </c>
      <c r="DH189" s="3">
        <f t="shared" si="551"/>
        <v>0</v>
      </c>
      <c r="DI189" s="3">
        <f t="shared" si="552"/>
        <v>0</v>
      </c>
      <c r="DJ189" s="3">
        <f t="shared" ref="DJ189" si="658">IF(DA189&gt;=(DE189+(DC189-DE189)*0.6),(BA189-AP189),IF(DA189&lt;=(DE189+(DC189-DE189)*0.4),-(BA189-AP189),0))</f>
        <v>0</v>
      </c>
      <c r="DK189" s="3">
        <f t="shared" ref="DK189" si="659">IF(DB189&lt;=(DF189+(DD189-DF189)*0.4),-(BB189-AQ189),IF(DB189&gt;=(DF189+(DD189-DF189)*0.6),(BB189-AQ189),0))</f>
        <v>0</v>
      </c>
      <c r="DL189" s="3">
        <f t="shared" si="555"/>
        <v>0</v>
      </c>
      <c r="DM189" s="3">
        <f t="shared" si="556"/>
        <v>0</v>
      </c>
      <c r="DN189" s="64" t="str">
        <f t="shared" si="557"/>
        <v>UNKNOWN</v>
      </c>
      <c r="DO189" s="64" t="str">
        <f t="shared" si="558"/>
        <v>UNKNOWN</v>
      </c>
      <c r="DP189" s="3">
        <f t="shared" si="559"/>
        <v>0</v>
      </c>
      <c r="DQ189" s="3">
        <f t="shared" si="560"/>
        <v>0</v>
      </c>
      <c r="DR189" s="83">
        <f t="shared" ca="1" si="561"/>
        <v>0</v>
      </c>
      <c r="DS189" s="83">
        <f t="shared" si="562"/>
        <v>0</v>
      </c>
      <c r="DT189" s="3">
        <f t="shared" si="585"/>
        <v>0</v>
      </c>
      <c r="DU189" s="3">
        <f t="shared" si="586"/>
        <v>0</v>
      </c>
      <c r="DV189" s="3">
        <f t="shared" si="563"/>
        <v>0</v>
      </c>
      <c r="DW189" s="3">
        <f t="shared" si="564"/>
        <v>6</v>
      </c>
      <c r="DX189" s="3">
        <f t="shared" ca="1" si="646"/>
        <v>8.113256743019131E-25</v>
      </c>
      <c r="DY189" s="3">
        <f t="shared" ca="1" si="647"/>
        <v>-3.499932186023503E-4</v>
      </c>
      <c r="DZ189" s="83">
        <f t="shared" ca="1" si="648"/>
        <v>3.6629913707515363E-4</v>
      </c>
      <c r="EA189" s="83">
        <f t="shared" ca="1" si="649"/>
        <v>-3.6603579445649946E-4</v>
      </c>
      <c r="EB189" s="3">
        <f t="shared" ca="1" si="650"/>
        <v>3.6263001709418746E-4</v>
      </c>
      <c r="EC189" s="3">
        <f t="shared" ca="1" si="651"/>
        <v>-3.6339714643873424E-4</v>
      </c>
      <c r="EE189" s="59">
        <f t="shared" si="571"/>
        <v>0.25</v>
      </c>
      <c r="EF189" s="59">
        <f t="shared" si="572"/>
        <v>1.9970000000000001</v>
      </c>
      <c r="EG189" s="84">
        <f t="shared" si="573"/>
        <v>0.31459999999999999</v>
      </c>
      <c r="EH189" s="84">
        <f t="shared" si="574"/>
        <v>0.31819999999999998</v>
      </c>
      <c r="EI189" s="59">
        <f t="shared" si="575"/>
        <v>0.27700000000000002</v>
      </c>
      <c r="EJ189" s="59">
        <f t="shared" si="576"/>
        <v>0.27979999999999999</v>
      </c>
      <c r="EL189" s="3" t="str">
        <f>RTD("tos.rtd",,EL$43,"."&amp;$B$134&amp;$AS$82&amp;"C"&amp;$A189)</f>
        <v>--</v>
      </c>
      <c r="EM189" s="3" t="str">
        <f>RTD("tos.rtd",,EM$43,"."&amp;$B$134&amp;$AS$82&amp;"P"&amp;$A189)</f>
        <v>199.70%</v>
      </c>
      <c r="EN189" s="83" t="str">
        <f>RTD("tos.rtd",,EN$2,"."&amp;$C$134&amp;$AU$82&amp;"C"&amp;$A189)</f>
        <v>31.46%</v>
      </c>
      <c r="EO189" s="83" t="str">
        <f>RTD("tos.rtd",,EO$2,"."&amp;$C$134&amp;$AU$82&amp;"P"&amp;$A189)</f>
        <v>31.82%</v>
      </c>
      <c r="EP189" s="3" t="str">
        <f>RTD("tos.rtd",,EP$2,"."&amp;$D$134&amp;$AW$82&amp;"C"&amp;$A189)</f>
        <v>27.70%</v>
      </c>
      <c r="EQ189" s="3" t="str">
        <f>RTD("tos.rtd",,EQ$2,"."&amp;$D$134&amp;$AW$82&amp;"P"&amp;$A189)</f>
        <v>27.98%</v>
      </c>
      <c r="ES189" s="63" t="str">
        <f t="shared" si="577"/>
        <v>19150,06.00</v>
      </c>
      <c r="ET189" s="64" t="str">
        <f t="shared" ca="1" si="578"/>
        <v>19150,-02.47</v>
      </c>
      <c r="EU189" s="68">
        <v>562.29999999999995</v>
      </c>
      <c r="EV189" s="68" t="s">
        <v>1527</v>
      </c>
      <c r="EW189" s="68">
        <v>484</v>
      </c>
      <c r="EX189" s="68" t="s">
        <v>1528</v>
      </c>
      <c r="EY189" s="68">
        <v>5637.5</v>
      </c>
      <c r="EZ189" s="68" t="s">
        <v>1529</v>
      </c>
      <c r="FA189" s="68">
        <v>19879.5</v>
      </c>
      <c r="FB189" s="68" t="s">
        <v>1530</v>
      </c>
      <c r="FC189" s="68" t="s">
        <v>1531</v>
      </c>
      <c r="FD189" s="68" t="s">
        <v>1532</v>
      </c>
      <c r="FE189" s="68" t="s">
        <v>1533</v>
      </c>
      <c r="FF189" s="68" t="s">
        <v>1534</v>
      </c>
    </row>
    <row r="190" spans="1:162" ht="13.5" thickBot="1" x14ac:dyDescent="0.25">
      <c r="A190" s="56"/>
      <c r="C190" s="35"/>
      <c r="D190" s="35"/>
      <c r="E190" s="35"/>
      <c r="F190" s="57"/>
      <c r="BH190" s="1">
        <f ca="1">MIN(BH137:BH189)</f>
        <v>-2454</v>
      </c>
      <c r="BI190" s="1">
        <f ca="1">IFERROR(IF(MIN(BH137:BH189)&lt;&gt;0,INDEX(A137:A189,MATCH(MIN(BH137:BH189),BH137:BH189,0)),""),"")</f>
        <v>19400</v>
      </c>
      <c r="BP190" s="64">
        <f ca="1">INDEX(BQ190:BU190,MATCH(MAX(BQ136:BU136),BQ136:BU136,0))</f>
        <v>19475</v>
      </c>
      <c r="BQ190" s="1" t="str">
        <f ca="1">IF(AND(BQ136&gt;0,ABS(MAX(BQ137:BQ189))&gt;ABS(MIN(BQ137:BQ189))),IF(MAX(BQ137:BQ189)&lt;&gt;0,INDEX($A137:$A189,MATCH(MAX(BQ137:BQ189),BQ137:BQ189,0)),""),"")</f>
        <v/>
      </c>
      <c r="BS190" s="1">
        <f ca="1">IF(AND(BS136&gt;0,ABS(MAX(BS137:BS189))&gt;ABS(MIN(BS137:BS189))),IF(MAX(BS137:BS189)&lt;&gt;0,INDEX($A137:$A189,MATCH(MAX(BS137:BS189),BS137:BS189,0)),""),"")</f>
        <v>19650</v>
      </c>
      <c r="BU190" s="1">
        <f ca="1">IF(AND(BU136&gt;0,ABS(MAX(BU137:BU189))&gt;ABS(MIN(BU137:BU189))),IF(MAX(BU137:BU189)&lt;&gt;0,INDEX($A137:$A189,MATCH(MAX(BU137:BU189),BU137:BU189,0)),""),"")</f>
        <v>19475</v>
      </c>
      <c r="BW190" s="64" t="str">
        <f ca="1">INDEX(BX190:CB190,MATCH(MAX(BX136:CB136),BX136:CB136,0))</f>
        <v/>
      </c>
      <c r="BX190" s="1" t="str">
        <f ca="1">IF(AND(BX136&gt;0,ABS(MAX(BX137:BX189))&gt;ABS(MIN(BX137:BX189))),IF(MAX(BX137:BX189)&lt;&gt;0,INDEX($A137:$A189,MATCH(MAX(BX137:BX189),BX137:BX189,0)),""),"")</f>
        <v/>
      </c>
      <c r="BY190" s="1">
        <f ca="1">INDEX($A$137:$A$189,MATCH("Cruce -",BY137:BY189,)+1)</f>
        <v>19800</v>
      </c>
      <c r="BZ190" s="1">
        <f ca="1">IF(AND(BZ136&gt;0,ABS(MAX(BZ137:BZ189))&gt;ABS(MIN(BZ137:BZ189))),IF(MAX(BZ137:BZ189)&lt;&gt;0,INDEX($A137:$A189,MATCH(MAX(BZ137:BZ189),BZ137:BZ189,0)),""),"")</f>
        <v>20350</v>
      </c>
      <c r="CB190" s="1" t="str">
        <f ca="1">IF(AND(CB136&gt;0,ABS(MAX(CB137:CB189))&gt;ABS(MIN(CB137:CB189))),IF(MAX(CB137:CB189)&lt;&gt;0,INDEX($A137:$A189,MATCH(MAX(CB137:CB189),CB137:CB189,0)),""),"")</f>
        <v/>
      </c>
      <c r="CJ190" s="64">
        <f>INDEX(CK190:CO190,MATCH(MAX(CK136:CO136),CK136:CO136,0))</f>
        <v>19475</v>
      </c>
      <c r="CK190" s="1" t="str">
        <f>IF(AND(CK136&gt;0,ABS(MAX(CK137:CK189))&gt;ABS(MIN(CK137:CK189))),IF(MAX(CK137:CK189)&lt;&gt;0,INDEX($A137:$A189,MATCH(MAX(CK137:CK189),CK137:CK189,0)),""),"")</f>
        <v/>
      </c>
      <c r="CM190" s="1">
        <f>IF(AND(CM136&gt;0,ABS(MAX(CM137:CM189))&gt;ABS(MIN(CM137:CM189))),IF(MAX(CM137:CM189)&lt;&gt;0,INDEX($A137:$A189,MATCH(MAX(CM137:CM189),CM137:CM189,0)),""),"")</f>
        <v>19650</v>
      </c>
      <c r="CO190" s="1">
        <f>IF(AND(CO136&gt;0,ABS(MAX(CO137:CO189))&gt;ABS(MIN(CO137:CO189))),IF(MAX(CO137:CO189)&lt;&gt;0,INDEX($A137:$A189,MATCH(MAX(CO137:CO189),CO137:CO189,0)),""),"")</f>
        <v>19475</v>
      </c>
      <c r="CP190" s="1">
        <f>IF(ABS(MAX(CP137:CP189))&gt;ABS(MIN(CP137:CP189)),IF(MAX(CP137:CP189)&lt;&gt;0,INDEX($A137:$A189,MATCH(MAX(CP137:CP189),CP137:CP189,0)),""),"")</f>
        <v>19400</v>
      </c>
      <c r="CW190" s="1">
        <f ca="1">IF(AND(CW136&gt;0,ABS(MAX(CW137:CW189))&gt;ABS(MIN(CW137:CW189))),IF(MAX(CW137:CW189)&lt;&gt;0,INDEX($A137:$A189,MATCH(MAX(CW137:CW189),CW137:CW189,0)),""),"")</f>
        <v>19475</v>
      </c>
      <c r="CY190" s="1" t="str">
        <f ca="1">IF(AND(CY136&gt;0,ABS(MAX(CY137:CY189))&gt;ABS(MIN(CY137:CY189))),IF(MAX(CY137:CY189)&lt;&gt;0,INDEX($A137:$A189,MATCH(MAX(CY137:CY189),CY137:CY189,0)),""),"")</f>
        <v/>
      </c>
      <c r="DH190" s="1" t="str">
        <f t="shared" ref="DH190:DM190" si="660">IF(AND(DH136&gt;0,ABS(MAX(DH137:DH189))&gt;ABS(MIN(DH137:DH189))),IF(MAX(DH137:DH189)&lt;&gt;0,INDEX($A137:$A189,MATCH(MAX(DH137:DH189),DH137:DH189,0)),""),"")</f>
        <v/>
      </c>
      <c r="DI190" s="1" t="str">
        <f t="shared" si="660"/>
        <v/>
      </c>
      <c r="DJ190" s="89" t="str">
        <f>IF(AND(ABS(MAX(DJ137:DJ189))&gt;$DG$135,ABS(INDEX($DG$137:$DG$189,MATCH(MAX(DJ137:DJ189),DJ137:DJ189,0)))&lt;25,1),IF(MAX(DJ137:DJ189)&lt;&gt;0,INDEX($A137:$A189,MATCH(MAX(DJ137:DJ189),DJ137:DJ189,0)),""),"")</f>
        <v/>
      </c>
      <c r="DK190" s="89" t="str">
        <f>IF(AND(ABS(MAX(DK137:DK189))&gt;$DG$135,ABS(INDEX($DG$137:$DG$189,MATCH(MAX(DK137:DK189),DK137:DK189,0)))&lt;25,1),IF(MAX(DK137:DK189)&lt;&gt;0,INDEX($A137:$A189,MATCH(MAX(DK137:DK189),DK137:DK189,0)),""),"")</f>
        <v/>
      </c>
      <c r="DL190" s="1" t="str">
        <f t="shared" si="660"/>
        <v/>
      </c>
      <c r="DM190" s="1" t="str">
        <f t="shared" si="660"/>
        <v/>
      </c>
      <c r="DN190" s="64" t="str">
        <f>DJ190&amp;","&amp;DJ191&amp;","&amp;DK190&amp;","&amp;DK191</f>
        <v>,,,</v>
      </c>
      <c r="DP190" s="1" t="str">
        <f>IF(AND(DP136&gt;0,ABS(MAX(DP137:DP189))&gt;ABS(MIN(DP137:DP189))),IF(MAX(DP137:DP189)&lt;&gt;0,INDEX($A137:$A189,MATCH(MAX(DP137:DP189),DP137:DP189,0)),""),"")</f>
        <v/>
      </c>
      <c r="DQ190" s="1" t="str">
        <f>IF(AND(DQ136&gt;0,ABS(MAX(DQ137:DQ189))&gt;ABS(MIN(DQ137:DQ189))),IF(MAX(DQ137:DQ189)&lt;&gt;0,INDEX($A137:$A189,MATCH(MAX(DQ137:DQ189),DQ137:DQ189,0)),""),"")</f>
        <v/>
      </c>
      <c r="DR190" s="1" t="str">
        <f ca="1">IF(AND(DR136&gt;0,ABS(MAX(DR137:DR189))&gt;ABS(MIN(DR137:DR189))),IF(MAX(DR137:DR189)&lt;&gt;0,INDEX($A137:$A189,MATCH(MAX(DR137:DR189),DR137:DR189,0)),""),"")</f>
        <v/>
      </c>
      <c r="EU190" s="68">
        <v>562.47</v>
      </c>
      <c r="EV190" s="68" t="s">
        <v>1535</v>
      </c>
      <c r="EW190" s="68">
        <v>484.05</v>
      </c>
      <c r="EX190" s="68" t="s">
        <v>1536</v>
      </c>
      <c r="EY190" s="68">
        <v>5638.25</v>
      </c>
      <c r="EZ190" s="68" t="s">
        <v>1537</v>
      </c>
      <c r="FA190" s="68">
        <v>19882</v>
      </c>
      <c r="FB190" s="68" t="s">
        <v>1538</v>
      </c>
      <c r="FC190" s="68" t="s">
        <v>1539</v>
      </c>
      <c r="FD190" s="68" t="s">
        <v>1540</v>
      </c>
      <c r="FE190" s="68" t="s">
        <v>1541</v>
      </c>
      <c r="FF190" s="68" t="s">
        <v>1542</v>
      </c>
    </row>
    <row r="191" spans="1:162" x14ac:dyDescent="0.2">
      <c r="BP191" s="64">
        <f ca="1">INDEX(BQ191:BU191,MATCH(MIN(BQ136:BU136),BQ136:BU136,0))</f>
        <v>19750</v>
      </c>
      <c r="BQ191" s="1">
        <f ca="1">IF(AND(BQ136&lt;0,ABS(MIN(BQ137:BQ189))&gt;ABS(MAX(BQ137:BQ189))),IF(MIN(BQ137:BQ189)&lt;&gt;0,INDEX($A137:$A189,MATCH(MIN(BQ137:BQ189),BQ137:BQ189,0)),""),"")</f>
        <v>19750</v>
      </c>
      <c r="BS191" s="1" t="str">
        <f ca="1">IF(AND(BS136&lt;0,ABS(MIN(BS137:BS189))&gt;ABS(MAX(BS137:BS189))),IF(MIN(BS137:BS189)&lt;&gt;0,INDEX($A137:$A189,MATCH(MIN(BS137:BS189),BS137:BS189,0)),""),"")</f>
        <v/>
      </c>
      <c r="BU191" s="1" t="str">
        <f ca="1">IF(AND(BU136&lt;0,ABS(MIN(BU137:BU189))&gt;ABS(MAX(BU137:BU189))),IF(MIN(BU137:BU189)&lt;&gt;0,INDEX($A137:$A189,MATCH(MIN(BU137:BU189),BU137:BU189,0)),""),"")</f>
        <v/>
      </c>
      <c r="BW191" s="64">
        <f ca="1">INDEX(BX191:CB191,MATCH(MIN(BX136:CB136),BX136:CB136,0))</f>
        <v>19750</v>
      </c>
      <c r="BX191" s="1">
        <f ca="1">IF(AND(BX136&lt;0,ABS(MIN(BX137:BX189))&gt;ABS(MAX(BX137:BX189))),IF(MIN(BX137:BX189)&lt;&gt;0,INDEX($A137:$A189,MATCH(MIN(BX137:BX189),BX137:BX189,0)),""),"")</f>
        <v>19750</v>
      </c>
      <c r="BY191" s="1">
        <f ca="1">INDEX($A$137:$A$189,MATCH("Cruce -",BY137:BY189,)-1)</f>
        <v>19850</v>
      </c>
      <c r="BZ191" s="1" t="str">
        <f ca="1">IF(AND(BZ136&lt;0,ABS(MIN(BZ137:BZ189))&gt;ABS(MAX(BZ137:BZ189))),IF(MIN(BZ137:BZ189)&lt;&gt;0,INDEX($A137:$A189,MATCH(MIN(BZ137:BZ189),BZ137:BZ189,0)),""),"")</f>
        <v/>
      </c>
      <c r="CB191" s="1" t="str">
        <f ca="1">IF(AND(CB136&lt;0,ABS(MIN(CB137:CB189))&gt;ABS(MAX(CB137:CB189))),IF(MIN(CB137:CB189)&lt;&gt;0,INDEX($A137:$A189,MATCH(MIN(CB137:CB189),CB137:CB189,0)),""),"")</f>
        <v/>
      </c>
      <c r="CJ191" s="64" t="str">
        <f>INDEX(CK191:CO191,MATCH(MIN(CK136:CO136),CK136:CO136,0))</f>
        <v/>
      </c>
      <c r="CK191" s="1" t="str">
        <f>IF(AND(CK136&lt;0,ABS(MIN(CK137:CK189))&gt;ABS(MAX(CK137:CK189))),IF(MIN(CK137:CK189)&lt;&gt;0,INDEX($A137:$A189,MATCH(MIN(CK137:CK189),CK137:CK189,0)),""),"")</f>
        <v/>
      </c>
      <c r="CM191" s="1" t="str">
        <f>IF(AND(CM136&lt;0,ABS(MIN(CM137:CM189))&gt;ABS(MAX(CM137:CM189))),IF(MIN(CM137:CM189)&lt;&gt;0,INDEX($A137:$A189,MATCH(MIN(CM137:CM189),CM137:CM189,0)),""),"")</f>
        <v/>
      </c>
      <c r="CO191" s="1" t="str">
        <f>IF(AND(CO136&lt;0,ABS(MIN(CO137:CO189))&gt;ABS(MAX(CO137:CO189))),IF(MIN(CO137:CO189)&lt;&gt;0,INDEX($A137:$A189,MATCH(MIN(CO137:CO189),CO137:CO189,0)),""),"")</f>
        <v/>
      </c>
      <c r="CP191" s="1" t="str">
        <f>IF(ABS(MIN(CP137:CP189))&gt;ABS(MAX(CP137:CP189)),IF(MIN(CP137:CP189)&lt;&gt;0,INDEX($A137:$A189,MATCH(MIN(CP137:CP189),CP137:CP189,0)),""),"")</f>
        <v/>
      </c>
      <c r="CW191" s="1" t="str">
        <f ca="1">IF(AND(CW136&lt;0,ABS(MIN(CW137:CW189))&gt;ABS(MAX(CW137:CW189))),IF(MIN(CW137:CW189)&lt;&gt;0,INDEX($A137:$A189,MATCH(MIN(CW137:CW189),CW137:CW189,0)),""),"")</f>
        <v/>
      </c>
      <c r="CY191" s="1">
        <f ca="1">IF(AND(CY136&lt;0,ABS(MIN(CY137:CY189))&gt;ABS(MAX(CY137:CY189))),IF(MIN(CY137:CY189)&lt;&gt;0,INDEX($A137:$A189,MATCH(MIN(CY137:CY189),CY137:CY189,0)),""),"")</f>
        <v>19750</v>
      </c>
      <c r="DH191" s="1" t="str">
        <f t="shared" ref="DH191:DM191" si="661">IF(AND(DH136&lt;0,ABS(MIN(DH137:DH189))&gt;ABS(MAX(DH137:DH189))),IF(MIN(DH137:DH189)&lt;&gt;0,INDEX($A137:$A189,MATCH(MIN(DH137:DH189),DH137:DH189,0)),""),"")</f>
        <v/>
      </c>
      <c r="DI191" s="1" t="str">
        <f t="shared" si="661"/>
        <v/>
      </c>
      <c r="DJ191" s="89" t="str">
        <f>IF(AND(ABS(MIN(DJ137:DJ189))&gt;$DG$135,ABS(INDEX($DG$137:$DG$189,MATCH(MIN(DJ137:DJ189),DJ137:DJ189,0)))&lt;25,1),IF(MIN(DJ137:DJ189)&lt;&gt;0,INDEX($A137:$A189,MATCH(MIN(DJ137:DJ189),DJ137:DJ189,0)),""),"")</f>
        <v/>
      </c>
      <c r="DK191" s="89" t="str">
        <f>IF(AND(ABS(MIN(DK137:DK189))&gt;$DG$135,ABS(INDEX($DG$137:$DG$189,MATCH(MIN(DK137:DK189),DK137:DK189,0)))&lt;25,1),IF(MIN(DK137:DK189)&lt;&gt;0,INDEX($A137:$A189,MATCH(MIN(DK137:DK189),DK137:DK189,0)),""),"")</f>
        <v/>
      </c>
      <c r="DL191" s="1" t="str">
        <f t="shared" si="661"/>
        <v/>
      </c>
      <c r="DM191" s="1" t="str">
        <f t="shared" si="661"/>
        <v/>
      </c>
      <c r="DN191" s="64" t="str">
        <f ca="1">BI134&amp;","&amp;BI190</f>
        <v>19900,19400</v>
      </c>
      <c r="DP191" s="1" t="str">
        <f>IF(AND(DP136&lt;0,ABS(MIN(DP137:DP189))&gt;ABS(MAX(DP137:DP189))),IF(MIN(DP137:DP189)&lt;&gt;0,INDEX($A137:$A189,MATCH(MIN(DP137:DP189),DP137:DP189,0)),""),"")</f>
        <v/>
      </c>
      <c r="DQ191" s="1" t="str">
        <f>IF(AND(DQ136&lt;0,ABS(MIN(DQ137:DQ189))&gt;ABS(MAX(DQ137:DQ189))),IF(MIN(DQ137:DQ189)&lt;&gt;0,INDEX($A137:$A189,MATCH(MIN(DQ137:DQ189),DQ137:DQ189,0)),""),"")</f>
        <v/>
      </c>
      <c r="DR191" s="1" t="str">
        <f ca="1">IF(AND(DR136&lt;0,ABS(MIN(DR137:DR189))&gt;ABS(MAX(DR137:DR189))),IF(MIN(DR137:DR189)&lt;&gt;0,INDEX($A137:$A189,MATCH(MIN(DR137:DR189),DR137:DR189,0)),""),"")</f>
        <v/>
      </c>
      <c r="EU191" s="68">
        <v>562.44000000000005</v>
      </c>
      <c r="EV191" s="68" t="s">
        <v>1543</v>
      </c>
      <c r="EW191" s="68">
        <v>484.02</v>
      </c>
      <c r="EX191" s="68" t="s">
        <v>1544</v>
      </c>
      <c r="EY191" s="68">
        <v>5637.75</v>
      </c>
      <c r="EZ191" s="68" t="s">
        <v>1545</v>
      </c>
      <c r="FA191" s="68">
        <v>19880.5</v>
      </c>
      <c r="FB191" s="68" t="s">
        <v>1546</v>
      </c>
      <c r="FC191" s="68" t="s">
        <v>1547</v>
      </c>
      <c r="FD191" s="68" t="s">
        <v>1548</v>
      </c>
      <c r="FE191" s="68" t="s">
        <v>1549</v>
      </c>
      <c r="FF191" s="68" t="s">
        <v>1550</v>
      </c>
    </row>
    <row r="192" spans="1:162" x14ac:dyDescent="0.2">
      <c r="ET192" s="64">
        <v>250410</v>
      </c>
      <c r="EU192" s="68">
        <v>562.41</v>
      </c>
      <c r="EV192" s="68" t="s">
        <v>1551</v>
      </c>
      <c r="EW192" s="68">
        <v>484</v>
      </c>
      <c r="EX192" s="68" t="s">
        <v>1552</v>
      </c>
      <c r="EY192" s="68">
        <v>5637.25</v>
      </c>
      <c r="EZ192" s="68" t="s">
        <v>1553</v>
      </c>
      <c r="FA192" s="68">
        <v>19879.25</v>
      </c>
      <c r="FB192" s="68" t="s">
        <v>1554</v>
      </c>
      <c r="FC192" s="68" t="s">
        <v>1555</v>
      </c>
      <c r="FD192" s="68" t="s">
        <v>1556</v>
      </c>
      <c r="FE192" s="68" t="s">
        <v>1557</v>
      </c>
      <c r="FF192" s="68" t="s">
        <v>1558</v>
      </c>
    </row>
    <row r="193" spans="151:162" x14ac:dyDescent="0.2">
      <c r="EU193" s="67">
        <v>562.4</v>
      </c>
      <c r="EV193" s="67" t="s">
        <v>1559</v>
      </c>
      <c r="EW193" s="67">
        <v>483.98</v>
      </c>
      <c r="EX193" s="67" t="s">
        <v>1560</v>
      </c>
      <c r="EY193" s="67">
        <v>5637.25</v>
      </c>
      <c r="EZ193" s="67" t="s">
        <v>1561</v>
      </c>
      <c r="FA193" s="67">
        <v>19878.5</v>
      </c>
      <c r="FB193" s="67" t="s">
        <v>1562</v>
      </c>
      <c r="FC193" s="67" t="s">
        <v>1563</v>
      </c>
      <c r="FD193" s="67" t="s">
        <v>1564</v>
      </c>
      <c r="FE193" s="68" t="s">
        <v>1565</v>
      </c>
      <c r="FF193" s="68" t="s">
        <v>1566</v>
      </c>
    </row>
    <row r="194" spans="151:162" x14ac:dyDescent="0.2">
      <c r="EU194" s="67">
        <v>562.4</v>
      </c>
      <c r="EV194" s="67" t="s">
        <v>1567</v>
      </c>
      <c r="EW194" s="67">
        <v>483.99</v>
      </c>
      <c r="EX194" s="67" t="s">
        <v>1568</v>
      </c>
      <c r="EY194" s="67">
        <v>5637.25</v>
      </c>
      <c r="EZ194" s="67" t="s">
        <v>1569</v>
      </c>
      <c r="FA194" s="67">
        <v>19879</v>
      </c>
      <c r="FB194" s="67" t="s">
        <v>1570</v>
      </c>
      <c r="FC194" s="67" t="s">
        <v>1571</v>
      </c>
      <c r="FD194" s="67" t="s">
        <v>1572</v>
      </c>
      <c r="FE194" s="68" t="s">
        <v>1573</v>
      </c>
      <c r="FF194" s="68" t="s">
        <v>1574</v>
      </c>
    </row>
    <row r="195" spans="151:162" x14ac:dyDescent="0.2">
      <c r="EU195" s="67">
        <v>562.41999999999996</v>
      </c>
      <c r="EV195" s="67" t="s">
        <v>1575</v>
      </c>
      <c r="EW195" s="67">
        <v>484.05</v>
      </c>
      <c r="EX195" s="67" t="s">
        <v>1576</v>
      </c>
      <c r="EY195" s="67">
        <v>5637.5</v>
      </c>
      <c r="EZ195" s="67" t="s">
        <v>1577</v>
      </c>
      <c r="FA195" s="67">
        <v>19881</v>
      </c>
      <c r="FB195" s="67" t="s">
        <v>1578</v>
      </c>
      <c r="FC195" s="67" t="s">
        <v>1579</v>
      </c>
      <c r="FD195" s="67" t="s">
        <v>1580</v>
      </c>
      <c r="FE195" s="68" t="s">
        <v>1581</v>
      </c>
      <c r="FF195" s="68" t="s">
        <v>1582</v>
      </c>
    </row>
    <row r="196" spans="151:162" x14ac:dyDescent="0.2">
      <c r="EU196" s="67">
        <v>562.47</v>
      </c>
      <c r="EV196" s="67" t="s">
        <v>1583</v>
      </c>
      <c r="EW196" s="67">
        <v>484.09</v>
      </c>
      <c r="EX196" s="67" t="s">
        <v>1584</v>
      </c>
      <c r="EY196" s="67">
        <v>5638.25</v>
      </c>
      <c r="EZ196" s="67" t="s">
        <v>1585</v>
      </c>
      <c r="FA196" s="67">
        <v>19883</v>
      </c>
      <c r="FB196" s="67" t="s">
        <v>1586</v>
      </c>
      <c r="FC196" s="67" t="s">
        <v>1587</v>
      </c>
      <c r="FD196" s="67" t="s">
        <v>1588</v>
      </c>
      <c r="FE196" s="68" t="s">
        <v>1589</v>
      </c>
      <c r="FF196" s="68" t="s">
        <v>1590</v>
      </c>
    </row>
    <row r="197" spans="151:162" x14ac:dyDescent="0.2">
      <c r="EU197" s="67">
        <v>562.47</v>
      </c>
      <c r="EV197" s="67" t="s">
        <v>1591</v>
      </c>
      <c r="EW197" s="67">
        <v>484.05</v>
      </c>
      <c r="EX197" s="67" t="s">
        <v>1592</v>
      </c>
      <c r="EY197" s="67">
        <v>5638</v>
      </c>
      <c r="EZ197" s="67" t="s">
        <v>1593</v>
      </c>
      <c r="FA197" s="67">
        <v>19881</v>
      </c>
      <c r="FB197" s="67" t="s">
        <v>1594</v>
      </c>
      <c r="FC197" s="67" t="s">
        <v>1595</v>
      </c>
      <c r="FD197" s="67" t="s">
        <v>1596</v>
      </c>
      <c r="FE197" s="68" t="s">
        <v>1597</v>
      </c>
      <c r="FF197" s="68" t="s">
        <v>1598</v>
      </c>
    </row>
    <row r="198" spans="151:162" x14ac:dyDescent="0.2">
      <c r="EU198" s="67">
        <v>562.47</v>
      </c>
      <c r="EV198" s="67" t="s">
        <v>1599</v>
      </c>
      <c r="EW198" s="67">
        <v>484.06</v>
      </c>
      <c r="EX198" s="67" t="s">
        <v>1600</v>
      </c>
      <c r="EY198" s="67">
        <v>5638</v>
      </c>
      <c r="EZ198" s="67" t="s">
        <v>1601</v>
      </c>
      <c r="FA198" s="67">
        <v>19881</v>
      </c>
      <c r="FB198" s="67" t="s">
        <v>1602</v>
      </c>
      <c r="FC198" s="67" t="s">
        <v>1603</v>
      </c>
      <c r="FD198" s="67" t="s">
        <v>1604</v>
      </c>
      <c r="FE198" s="68" t="s">
        <v>1605</v>
      </c>
      <c r="FF198" s="68" t="s">
        <v>1606</v>
      </c>
    </row>
    <row r="199" spans="151:162" x14ac:dyDescent="0.2">
      <c r="EU199" s="67">
        <v>562.47</v>
      </c>
      <c r="EV199" s="67" t="s">
        <v>1607</v>
      </c>
      <c r="EW199" s="67">
        <v>484.05</v>
      </c>
      <c r="EX199" s="67" t="s">
        <v>1608</v>
      </c>
      <c r="EY199" s="67">
        <v>5638</v>
      </c>
      <c r="EZ199" s="67" t="s">
        <v>1609</v>
      </c>
      <c r="FA199" s="67">
        <v>19881.25</v>
      </c>
      <c r="FB199" s="67" t="s">
        <v>1610</v>
      </c>
      <c r="FC199" s="67" t="s">
        <v>1611</v>
      </c>
      <c r="FD199" s="67" t="s">
        <v>1612</v>
      </c>
      <c r="FE199" s="68" t="s">
        <v>1613</v>
      </c>
      <c r="FF199" s="68" t="s">
        <v>1614</v>
      </c>
    </row>
    <row r="200" spans="151:162" x14ac:dyDescent="0.2">
      <c r="EU200" s="67">
        <v>562.47</v>
      </c>
      <c r="EV200" s="67" t="s">
        <v>1615</v>
      </c>
      <c r="EW200" s="67">
        <v>484.08</v>
      </c>
      <c r="EX200" s="67" t="s">
        <v>1616</v>
      </c>
      <c r="EY200" s="67">
        <v>5638</v>
      </c>
      <c r="EZ200" s="67" t="s">
        <v>1617</v>
      </c>
      <c r="FA200" s="67">
        <v>19882</v>
      </c>
      <c r="FB200" s="67" t="s">
        <v>1618</v>
      </c>
      <c r="FC200" s="67" t="s">
        <v>1619</v>
      </c>
      <c r="FD200" s="67" t="s">
        <v>1620</v>
      </c>
      <c r="FE200" s="68" t="s">
        <v>1621</v>
      </c>
      <c r="FF200" s="68" t="s">
        <v>1622</v>
      </c>
    </row>
    <row r="201" spans="151:162" x14ac:dyDescent="0.2">
      <c r="EU201" s="67">
        <v>562.45000000000005</v>
      </c>
      <c r="EV201" s="67" t="s">
        <v>1623</v>
      </c>
      <c r="EW201" s="67">
        <v>484.08</v>
      </c>
      <c r="EX201" s="67" t="s">
        <v>1624</v>
      </c>
      <c r="EY201" s="67">
        <v>5638</v>
      </c>
      <c r="EZ201" s="67" t="s">
        <v>1625</v>
      </c>
      <c r="FA201" s="67">
        <v>19883</v>
      </c>
      <c r="FB201" s="67" t="s">
        <v>1626</v>
      </c>
      <c r="FC201" s="67" t="s">
        <v>1627</v>
      </c>
      <c r="FD201" s="67" t="s">
        <v>1628</v>
      </c>
      <c r="FE201" s="68" t="s">
        <v>1629</v>
      </c>
      <c r="FF201" s="68" t="s">
        <v>1630</v>
      </c>
    </row>
    <row r="202" spans="151:162" x14ac:dyDescent="0.2">
      <c r="EU202" s="67">
        <v>562.41</v>
      </c>
      <c r="EV202" s="67" t="s">
        <v>1631</v>
      </c>
      <c r="EW202" s="67">
        <v>484.04</v>
      </c>
      <c r="EX202" s="67" t="s">
        <v>1632</v>
      </c>
      <c r="EY202" s="67">
        <v>5637.5</v>
      </c>
      <c r="EZ202" s="67" t="s">
        <v>1633</v>
      </c>
      <c r="FA202" s="67">
        <v>19881.5</v>
      </c>
      <c r="FB202" s="67" t="s">
        <v>1634</v>
      </c>
      <c r="FC202" s="67" t="s">
        <v>1635</v>
      </c>
      <c r="FD202" s="67" t="s">
        <v>1636</v>
      </c>
      <c r="FE202" s="68" t="s">
        <v>1637</v>
      </c>
      <c r="FF202" s="68" t="s">
        <v>1638</v>
      </c>
    </row>
    <row r="203" spans="151:162" x14ac:dyDescent="0.2">
      <c r="EU203" s="67">
        <v>562.4</v>
      </c>
      <c r="EV203" s="67" t="s">
        <v>1639</v>
      </c>
      <c r="EW203" s="67">
        <v>484.02</v>
      </c>
      <c r="EX203" s="67" t="s">
        <v>1640</v>
      </c>
      <c r="EY203" s="67">
        <v>5637.5</v>
      </c>
      <c r="EZ203" s="67" t="s">
        <v>1641</v>
      </c>
      <c r="FA203" s="67">
        <v>19879.25</v>
      </c>
      <c r="FB203" s="67" t="s">
        <v>1642</v>
      </c>
      <c r="FC203" s="67" t="s">
        <v>1643</v>
      </c>
      <c r="FD203" s="67" t="s">
        <v>1644</v>
      </c>
      <c r="FE203" s="68" t="s">
        <v>1645</v>
      </c>
      <c r="FF203" s="68" t="s">
        <v>1646</v>
      </c>
    </row>
    <row r="204" spans="151:162" x14ac:dyDescent="0.2">
      <c r="EU204" s="67">
        <v>562.41999999999996</v>
      </c>
      <c r="EV204" s="67" t="s">
        <v>1647</v>
      </c>
      <c r="EW204" s="67">
        <v>484.05</v>
      </c>
      <c r="EX204" s="67" t="s">
        <v>1648</v>
      </c>
      <c r="EY204" s="67">
        <v>5637.5</v>
      </c>
      <c r="EZ204" s="67" t="s">
        <v>1649</v>
      </c>
      <c r="FA204" s="67">
        <v>19881.75</v>
      </c>
      <c r="FB204" s="67" t="s">
        <v>1650</v>
      </c>
      <c r="FC204" s="67" t="s">
        <v>1651</v>
      </c>
      <c r="FD204" s="67" t="s">
        <v>1652</v>
      </c>
      <c r="FE204" s="68" t="s">
        <v>1653</v>
      </c>
      <c r="FF204" s="68" t="s">
        <v>1654</v>
      </c>
    </row>
    <row r="205" spans="151:162" x14ac:dyDescent="0.2">
      <c r="EU205" s="67">
        <v>562.41</v>
      </c>
      <c r="EV205" s="67" t="s">
        <v>1655</v>
      </c>
      <c r="EW205" s="67">
        <v>484.05</v>
      </c>
      <c r="EX205" s="67" t="s">
        <v>1656</v>
      </c>
      <c r="EY205" s="67">
        <v>5637.5</v>
      </c>
      <c r="EZ205" s="67" t="s">
        <v>1657</v>
      </c>
      <c r="FA205" s="67">
        <v>19881</v>
      </c>
      <c r="FB205" s="67" t="s">
        <v>1658</v>
      </c>
      <c r="FC205" s="67" t="s">
        <v>1659</v>
      </c>
      <c r="FD205" s="67" t="s">
        <v>1660</v>
      </c>
      <c r="FE205" s="68" t="s">
        <v>1661</v>
      </c>
      <c r="FF205" s="68" t="s">
        <v>1662</v>
      </c>
    </row>
    <row r="206" spans="151:162" x14ac:dyDescent="0.2">
      <c r="EU206" s="67">
        <v>562.46</v>
      </c>
      <c r="EV206" s="67" t="s">
        <v>1663</v>
      </c>
      <c r="EW206" s="67">
        <v>484.09</v>
      </c>
      <c r="EX206" s="67" t="s">
        <v>1664</v>
      </c>
      <c r="EY206" s="67">
        <v>5638</v>
      </c>
      <c r="EZ206" s="67" t="s">
        <v>1665</v>
      </c>
      <c r="FA206" s="67">
        <v>19883.75</v>
      </c>
      <c r="FB206" s="67" t="s">
        <v>1666</v>
      </c>
      <c r="FC206" s="67" t="s">
        <v>1667</v>
      </c>
      <c r="FD206" s="67" t="s">
        <v>1668</v>
      </c>
      <c r="FE206" s="68" t="s">
        <v>1669</v>
      </c>
      <c r="FF206" s="68" t="s">
        <v>1670</v>
      </c>
    </row>
    <row r="207" spans="151:162" x14ac:dyDescent="0.2">
      <c r="EU207" s="67">
        <v>562.41999999999996</v>
      </c>
      <c r="EV207" s="67" t="s">
        <v>1671</v>
      </c>
      <c r="EW207" s="67">
        <v>484.03</v>
      </c>
      <c r="EX207" s="67" t="s">
        <v>1672</v>
      </c>
      <c r="EY207" s="67">
        <v>5637.75</v>
      </c>
      <c r="EZ207" s="67" t="s">
        <v>1673</v>
      </c>
      <c r="FA207" s="67">
        <v>19880.5</v>
      </c>
      <c r="FB207" s="67" t="s">
        <v>1674</v>
      </c>
      <c r="FC207" s="67" t="s">
        <v>1675</v>
      </c>
      <c r="FD207" s="67" t="s">
        <v>1676</v>
      </c>
      <c r="FE207" s="68" t="s">
        <v>1677</v>
      </c>
      <c r="FF207" s="68" t="s">
        <v>1678</v>
      </c>
    </row>
    <row r="208" spans="151:162" x14ac:dyDescent="0.2">
      <c r="EU208" s="67">
        <v>562.47</v>
      </c>
      <c r="EV208" s="67" t="s">
        <v>1679</v>
      </c>
      <c r="EW208" s="67">
        <v>484.08</v>
      </c>
      <c r="EX208" s="67" t="s">
        <v>1680</v>
      </c>
      <c r="EY208" s="67">
        <v>5638</v>
      </c>
      <c r="EZ208" s="67" t="s">
        <v>1681</v>
      </c>
      <c r="FA208" s="67">
        <v>19882</v>
      </c>
      <c r="FB208" s="67" t="s">
        <v>1682</v>
      </c>
      <c r="FC208" s="67" t="s">
        <v>1683</v>
      </c>
      <c r="FD208" s="67" t="s">
        <v>1684</v>
      </c>
      <c r="FE208" s="68" t="s">
        <v>1685</v>
      </c>
      <c r="FF208" s="68" t="s">
        <v>1686</v>
      </c>
    </row>
    <row r="209" spans="151:162" x14ac:dyDescent="0.2">
      <c r="EU209" s="67">
        <v>562.41999999999996</v>
      </c>
      <c r="EV209" s="67" t="s">
        <v>1687</v>
      </c>
      <c r="EW209" s="67">
        <v>484.02</v>
      </c>
      <c r="EX209" s="67" t="s">
        <v>1688</v>
      </c>
      <c r="EY209" s="67">
        <v>5637.75</v>
      </c>
      <c r="EZ209" s="67" t="s">
        <v>1689</v>
      </c>
      <c r="FA209" s="67">
        <v>19880.25</v>
      </c>
      <c r="FB209" s="67" t="s">
        <v>1690</v>
      </c>
      <c r="FC209" s="67" t="s">
        <v>1691</v>
      </c>
      <c r="FD209" s="67" t="s">
        <v>1692</v>
      </c>
      <c r="FE209" s="68" t="s">
        <v>1693</v>
      </c>
      <c r="FF209" s="68" t="s">
        <v>1694</v>
      </c>
    </row>
    <row r="210" spans="151:162" x14ac:dyDescent="0.2">
      <c r="EU210" s="67">
        <v>562.44000000000005</v>
      </c>
      <c r="EV210" s="67" t="s">
        <v>1695</v>
      </c>
      <c r="EW210" s="67">
        <v>484.03</v>
      </c>
      <c r="EX210" s="67" t="s">
        <v>1696</v>
      </c>
      <c r="EY210" s="67">
        <v>5637.75</v>
      </c>
      <c r="EZ210" s="67" t="s">
        <v>1697</v>
      </c>
      <c r="FA210" s="67">
        <v>19880.25</v>
      </c>
      <c r="FB210" s="67" t="s">
        <v>1698</v>
      </c>
      <c r="FC210" s="67" t="s">
        <v>1699</v>
      </c>
      <c r="FD210" s="67" t="s">
        <v>1700</v>
      </c>
      <c r="FE210" s="68" t="s">
        <v>1701</v>
      </c>
      <c r="FF210" s="68" t="s">
        <v>1702</v>
      </c>
    </row>
    <row r="211" spans="151:162" x14ac:dyDescent="0.2">
      <c r="EU211" s="67">
        <v>562.49</v>
      </c>
      <c r="EV211" s="67" t="s">
        <v>1703</v>
      </c>
      <c r="EW211" s="67">
        <v>484.1</v>
      </c>
      <c r="EX211" s="67" t="s">
        <v>1704</v>
      </c>
      <c r="EY211" s="67">
        <v>5638.25</v>
      </c>
      <c r="EZ211" s="67" t="s">
        <v>1705</v>
      </c>
      <c r="FA211" s="67">
        <v>19883.5</v>
      </c>
      <c r="FB211" s="67" t="s">
        <v>1706</v>
      </c>
      <c r="FC211" s="67" t="s">
        <v>1707</v>
      </c>
      <c r="FD211" s="67" t="s">
        <v>1708</v>
      </c>
      <c r="FE211" s="68" t="s">
        <v>1709</v>
      </c>
      <c r="FF211" s="68" t="s">
        <v>1710</v>
      </c>
    </row>
    <row r="212" spans="151:162" x14ac:dyDescent="0.2">
      <c r="EU212" s="67">
        <v>562.5</v>
      </c>
      <c r="EV212" s="67" t="s">
        <v>1711</v>
      </c>
      <c r="EW212" s="67">
        <v>484.19</v>
      </c>
      <c r="EX212" s="67" t="s">
        <v>1712</v>
      </c>
      <c r="EY212" s="67">
        <v>5639</v>
      </c>
      <c r="EZ212" s="67" t="s">
        <v>1713</v>
      </c>
      <c r="FA212" s="67">
        <v>19887.25</v>
      </c>
      <c r="FB212" s="67" t="s">
        <v>1714</v>
      </c>
      <c r="FC212" s="67" t="s">
        <v>1715</v>
      </c>
      <c r="FD212" s="67" t="s">
        <v>1716</v>
      </c>
      <c r="FE212" s="68" t="s">
        <v>1717</v>
      </c>
      <c r="FF212" s="68" t="s">
        <v>1718</v>
      </c>
    </row>
    <row r="213" spans="151:162" x14ac:dyDescent="0.2">
      <c r="EU213" s="67">
        <v>562.5</v>
      </c>
      <c r="EV213" s="67" t="s">
        <v>1719</v>
      </c>
      <c r="EW213" s="67">
        <v>484.19</v>
      </c>
      <c r="EX213" s="67" t="s">
        <v>1720</v>
      </c>
      <c r="EY213" s="67">
        <v>5638.75</v>
      </c>
      <c r="EZ213" s="67" t="s">
        <v>1721</v>
      </c>
      <c r="FA213" s="67">
        <v>19887.25</v>
      </c>
      <c r="FB213" s="67" t="s">
        <v>1722</v>
      </c>
      <c r="FC213" s="67" t="s">
        <v>1723</v>
      </c>
      <c r="FD213" s="67" t="s">
        <v>1724</v>
      </c>
      <c r="FE213" s="68" t="s">
        <v>1725</v>
      </c>
      <c r="FF213" s="68" t="s">
        <v>1726</v>
      </c>
    </row>
    <row r="214" spans="151:162" x14ac:dyDescent="0.2">
      <c r="EU214" s="67">
        <v>562.5</v>
      </c>
      <c r="EV214" s="67" t="s">
        <v>1727</v>
      </c>
      <c r="EW214" s="67">
        <v>484.17</v>
      </c>
      <c r="EX214" s="67" t="s">
        <v>1728</v>
      </c>
      <c r="EY214" s="67">
        <v>5638.75</v>
      </c>
      <c r="EZ214" s="67" t="s">
        <v>1729</v>
      </c>
      <c r="FA214" s="67">
        <v>19886.75</v>
      </c>
      <c r="FB214" s="67" t="s">
        <v>1730</v>
      </c>
      <c r="FC214" s="67" t="s">
        <v>1731</v>
      </c>
      <c r="FD214" s="67" t="s">
        <v>1732</v>
      </c>
      <c r="FE214" s="68" t="s">
        <v>1733</v>
      </c>
      <c r="FF214" s="68" t="s">
        <v>1734</v>
      </c>
    </row>
    <row r="215" spans="151:162" x14ac:dyDescent="0.2">
      <c r="EU215" s="67">
        <v>562.49</v>
      </c>
      <c r="EV215" s="67" t="s">
        <v>1735</v>
      </c>
      <c r="EW215" s="67">
        <v>484.15</v>
      </c>
      <c r="EX215" s="67" t="s">
        <v>1736</v>
      </c>
      <c r="EY215" s="67">
        <v>5638.5</v>
      </c>
      <c r="EZ215" s="67" t="s">
        <v>1737</v>
      </c>
      <c r="FA215" s="67">
        <v>19884.75</v>
      </c>
      <c r="FB215" s="67" t="s">
        <v>1738</v>
      </c>
      <c r="FC215" s="67" t="s">
        <v>1739</v>
      </c>
      <c r="FD215" s="67" t="s">
        <v>1740</v>
      </c>
      <c r="FE215" s="68" t="s">
        <v>1741</v>
      </c>
      <c r="FF215" s="68" t="s">
        <v>1742</v>
      </c>
    </row>
    <row r="216" spans="151:162" x14ac:dyDescent="0.2">
      <c r="EU216" s="67">
        <v>562.5</v>
      </c>
      <c r="EV216" s="67" t="s">
        <v>1743</v>
      </c>
      <c r="EW216" s="67">
        <v>484.19</v>
      </c>
      <c r="EX216" s="67" t="s">
        <v>1744</v>
      </c>
      <c r="EY216" s="67">
        <v>5638.5</v>
      </c>
      <c r="EZ216" s="67" t="s">
        <v>1745</v>
      </c>
      <c r="FA216" s="67">
        <v>19887.5</v>
      </c>
      <c r="FB216" s="67" t="s">
        <v>1746</v>
      </c>
      <c r="FC216" s="67" t="s">
        <v>1747</v>
      </c>
      <c r="FD216" s="67" t="s">
        <v>1748</v>
      </c>
      <c r="FE216" s="68" t="s">
        <v>1749</v>
      </c>
      <c r="FF216" s="68" t="s">
        <v>1750</v>
      </c>
    </row>
    <row r="217" spans="151:162" x14ac:dyDescent="0.2">
      <c r="EU217" s="67">
        <v>562.5</v>
      </c>
      <c r="EV217" s="67" t="s">
        <v>1751</v>
      </c>
      <c r="EW217" s="67">
        <v>484.24</v>
      </c>
      <c r="EX217" s="67" t="s">
        <v>1752</v>
      </c>
      <c r="EY217" s="67">
        <v>5639</v>
      </c>
      <c r="EZ217" s="67" t="s">
        <v>1753</v>
      </c>
      <c r="FA217" s="67">
        <v>19888.75</v>
      </c>
      <c r="FB217" s="67" t="s">
        <v>1754</v>
      </c>
      <c r="FC217" s="67" t="s">
        <v>1755</v>
      </c>
      <c r="FD217" s="67" t="s">
        <v>1756</v>
      </c>
      <c r="FE217" s="68" t="s">
        <v>1757</v>
      </c>
      <c r="FF217" s="68" t="s">
        <v>1758</v>
      </c>
    </row>
    <row r="218" spans="151:162" x14ac:dyDescent="0.2">
      <c r="EU218" s="67">
        <v>562.5</v>
      </c>
      <c r="EV218" s="67" t="s">
        <v>1759</v>
      </c>
      <c r="EW218" s="67">
        <v>484.22</v>
      </c>
      <c r="EX218" s="67" t="s">
        <v>1760</v>
      </c>
      <c r="EY218" s="67">
        <v>5639</v>
      </c>
      <c r="EZ218" s="67" t="s">
        <v>1761</v>
      </c>
      <c r="FA218" s="67">
        <v>19888</v>
      </c>
      <c r="FB218" s="67" t="s">
        <v>1762</v>
      </c>
      <c r="FC218" s="67" t="s">
        <v>1763</v>
      </c>
      <c r="FD218" s="67" t="s">
        <v>1764</v>
      </c>
      <c r="FE218" s="68" t="s">
        <v>1765</v>
      </c>
      <c r="FF218" s="68" t="s">
        <v>1766</v>
      </c>
    </row>
    <row r="219" spans="151:162" x14ac:dyDescent="0.2">
      <c r="EU219" s="67">
        <v>562.5</v>
      </c>
      <c r="EV219" s="67" t="s">
        <v>1767</v>
      </c>
      <c r="EW219" s="67">
        <v>484.18</v>
      </c>
      <c r="EX219" s="67" t="s">
        <v>1768</v>
      </c>
      <c r="EY219" s="67">
        <v>5638.75</v>
      </c>
      <c r="EZ219" s="67" t="s">
        <v>1769</v>
      </c>
      <c r="FA219" s="67">
        <v>19887.25</v>
      </c>
      <c r="FB219" s="67" t="s">
        <v>1770</v>
      </c>
      <c r="FC219" s="67" t="s">
        <v>1771</v>
      </c>
      <c r="FD219" s="67" t="s">
        <v>1772</v>
      </c>
      <c r="FE219" s="68" t="s">
        <v>1773</v>
      </c>
      <c r="FF219" s="68" t="s">
        <v>1774</v>
      </c>
    </row>
    <row r="220" spans="151:162" x14ac:dyDescent="0.2">
      <c r="EU220" s="67">
        <v>562.5</v>
      </c>
      <c r="EV220" s="67" t="s">
        <v>1775</v>
      </c>
      <c r="EW220" s="67">
        <v>484.25</v>
      </c>
      <c r="EX220" s="67" t="s">
        <v>1776</v>
      </c>
      <c r="EY220" s="67">
        <v>5639</v>
      </c>
      <c r="EZ220" s="67" t="s">
        <v>1777</v>
      </c>
      <c r="FA220" s="67">
        <v>19889.25</v>
      </c>
      <c r="FB220" s="67" t="s">
        <v>1778</v>
      </c>
      <c r="FC220" s="67" t="s">
        <v>1779</v>
      </c>
      <c r="FD220" s="67" t="s">
        <v>1780</v>
      </c>
      <c r="FE220" s="68" t="s">
        <v>1781</v>
      </c>
      <c r="FF220" s="68" t="s">
        <v>1782</v>
      </c>
    </row>
    <row r="221" spans="151:162" x14ac:dyDescent="0.2">
      <c r="EU221" s="67">
        <v>562.5</v>
      </c>
      <c r="EV221" s="67" t="s">
        <v>1783</v>
      </c>
      <c r="EW221" s="67">
        <v>484.27</v>
      </c>
      <c r="EX221" s="67" t="s">
        <v>1784</v>
      </c>
      <c r="EY221" s="67">
        <v>5639.5</v>
      </c>
      <c r="EZ221" s="67" t="s">
        <v>1785</v>
      </c>
      <c r="FA221" s="67">
        <v>19890.75</v>
      </c>
      <c r="FB221" s="67" t="s">
        <v>1786</v>
      </c>
      <c r="FC221" s="67" t="s">
        <v>1787</v>
      </c>
      <c r="FD221" s="67" t="s">
        <v>1788</v>
      </c>
      <c r="FE221" s="68" t="s">
        <v>1789</v>
      </c>
      <c r="FF221" s="68" t="s">
        <v>1790</v>
      </c>
    </row>
    <row r="222" spans="151:162" x14ac:dyDescent="0.2">
      <c r="EU222" s="67">
        <v>562.5</v>
      </c>
      <c r="EV222" s="67" t="s">
        <v>1791</v>
      </c>
      <c r="EW222" s="67">
        <v>484.25</v>
      </c>
      <c r="EX222" s="67" t="s">
        <v>1792</v>
      </c>
      <c r="EY222" s="67">
        <v>5639</v>
      </c>
      <c r="EZ222" s="67" t="s">
        <v>1793</v>
      </c>
      <c r="FA222" s="67">
        <v>19890</v>
      </c>
      <c r="FB222" s="67" t="s">
        <v>1794</v>
      </c>
      <c r="FC222" s="67" t="s">
        <v>1795</v>
      </c>
      <c r="FD222" s="67" t="s">
        <v>1796</v>
      </c>
      <c r="FE222" s="68" t="s">
        <v>1797</v>
      </c>
      <c r="FF222" s="68" t="s">
        <v>1798</v>
      </c>
    </row>
    <row r="223" spans="151:162" x14ac:dyDescent="0.2">
      <c r="EU223" s="67">
        <v>562.46</v>
      </c>
      <c r="EV223" s="67" t="s">
        <v>1799</v>
      </c>
      <c r="EW223" s="67">
        <v>484.03</v>
      </c>
      <c r="EX223" s="67" t="s">
        <v>1800</v>
      </c>
      <c r="EY223" s="67">
        <v>5637.75</v>
      </c>
      <c r="EZ223" s="67" t="s">
        <v>1801</v>
      </c>
      <c r="FA223" s="67">
        <v>19880.5</v>
      </c>
      <c r="FB223" s="67" t="s">
        <v>1802</v>
      </c>
      <c r="FC223" s="67" t="s">
        <v>1803</v>
      </c>
      <c r="FD223" s="67" t="s">
        <v>1804</v>
      </c>
      <c r="FE223" s="68" t="s">
        <v>1805</v>
      </c>
      <c r="FF223" s="68" t="s">
        <v>1806</v>
      </c>
    </row>
    <row r="224" spans="151:162" x14ac:dyDescent="0.2">
      <c r="EU224" s="67">
        <v>562.41</v>
      </c>
      <c r="EV224" s="67" t="s">
        <v>1807</v>
      </c>
      <c r="EW224" s="67">
        <v>483.98</v>
      </c>
      <c r="EX224" s="67" t="s">
        <v>1808</v>
      </c>
      <c r="EY224" s="67">
        <v>5637.25</v>
      </c>
      <c r="EZ224" s="67" t="s">
        <v>1809</v>
      </c>
      <c r="FA224" s="67">
        <v>19879</v>
      </c>
      <c r="FB224" s="67" t="s">
        <v>1810</v>
      </c>
      <c r="FC224" s="67" t="s">
        <v>1811</v>
      </c>
      <c r="FD224" s="67" t="s">
        <v>1812</v>
      </c>
      <c r="FE224" s="68" t="s">
        <v>1813</v>
      </c>
      <c r="FF224" s="68" t="s">
        <v>1814</v>
      </c>
    </row>
    <row r="225" spans="151:162" x14ac:dyDescent="0.2">
      <c r="EU225" s="67">
        <v>562.4</v>
      </c>
      <c r="EV225" s="67" t="s">
        <v>1815</v>
      </c>
      <c r="EW225" s="67">
        <v>484.01</v>
      </c>
      <c r="EX225" s="67" t="s">
        <v>1816</v>
      </c>
      <c r="EY225" s="67">
        <v>5637.25</v>
      </c>
      <c r="EZ225" s="67" t="s">
        <v>1817</v>
      </c>
      <c r="FA225" s="67">
        <v>19879.75</v>
      </c>
      <c r="FB225" s="67" t="s">
        <v>1818</v>
      </c>
      <c r="FC225" s="67" t="s">
        <v>1819</v>
      </c>
      <c r="FD225" s="67" t="s">
        <v>1820</v>
      </c>
      <c r="FE225" s="68" t="s">
        <v>1821</v>
      </c>
      <c r="FF225" s="68" t="s">
        <v>1822</v>
      </c>
    </row>
    <row r="226" spans="151:162" x14ac:dyDescent="0.2">
      <c r="EU226" s="67">
        <v>562.4</v>
      </c>
      <c r="EV226" s="67" t="s">
        <v>1823</v>
      </c>
      <c r="EW226" s="67">
        <v>484</v>
      </c>
      <c r="EX226" s="67" t="s">
        <v>1824</v>
      </c>
      <c r="EY226" s="67">
        <v>5637.5</v>
      </c>
      <c r="EZ226" s="67" t="s">
        <v>1825</v>
      </c>
      <c r="FA226" s="67">
        <v>19879.75</v>
      </c>
      <c r="FB226" s="67" t="s">
        <v>1826</v>
      </c>
      <c r="FC226" s="67" t="s">
        <v>1827</v>
      </c>
      <c r="FD226" s="67" t="s">
        <v>1828</v>
      </c>
      <c r="FE226" s="68" t="s">
        <v>1829</v>
      </c>
      <c r="FF226" s="68" t="s">
        <v>1830</v>
      </c>
    </row>
    <row r="227" spans="151:162" x14ac:dyDescent="0.2">
      <c r="EU227" s="67">
        <v>562.39</v>
      </c>
      <c r="EV227" s="67" t="s">
        <v>1831</v>
      </c>
      <c r="EW227" s="67">
        <v>483.96</v>
      </c>
      <c r="EX227" s="67" t="s">
        <v>1832</v>
      </c>
      <c r="EY227" s="67">
        <v>5637.25</v>
      </c>
      <c r="EZ227" s="67" t="s">
        <v>1833</v>
      </c>
      <c r="FA227" s="67">
        <v>19877.5</v>
      </c>
      <c r="FB227" s="67" t="s">
        <v>1834</v>
      </c>
      <c r="FC227" s="67" t="s">
        <v>1835</v>
      </c>
      <c r="FD227" s="67" t="s">
        <v>1836</v>
      </c>
      <c r="FE227" s="68" t="s">
        <v>1837</v>
      </c>
      <c r="FF227" s="68" t="s">
        <v>1838</v>
      </c>
    </row>
    <row r="228" spans="151:162" x14ac:dyDescent="0.2">
      <c r="EU228" s="67">
        <v>562.35</v>
      </c>
      <c r="EV228" s="67" t="s">
        <v>1839</v>
      </c>
      <c r="EW228" s="67">
        <v>483.91</v>
      </c>
      <c r="EX228" s="67" t="s">
        <v>1840</v>
      </c>
      <c r="EY228" s="67">
        <v>5636.5</v>
      </c>
      <c r="EZ228" s="67" t="s">
        <v>1841</v>
      </c>
      <c r="FA228" s="67">
        <v>19875.25</v>
      </c>
      <c r="FB228" s="67" t="s">
        <v>1842</v>
      </c>
      <c r="FC228" s="67" t="s">
        <v>1843</v>
      </c>
      <c r="FD228" s="67" t="s">
        <v>1844</v>
      </c>
      <c r="FE228" s="68" t="s">
        <v>1845</v>
      </c>
      <c r="FF228" s="68" t="s">
        <v>1846</v>
      </c>
    </row>
    <row r="229" spans="151:162" x14ac:dyDescent="0.2">
      <c r="EU229" s="67">
        <v>562.37</v>
      </c>
      <c r="EV229" s="67" t="s">
        <v>1847</v>
      </c>
      <c r="EW229" s="67">
        <v>483.93</v>
      </c>
      <c r="EX229" s="67" t="s">
        <v>1848</v>
      </c>
      <c r="EY229" s="67">
        <v>5637.25</v>
      </c>
      <c r="EZ229" s="67" t="s">
        <v>1849</v>
      </c>
      <c r="FA229" s="67">
        <v>19876.5</v>
      </c>
      <c r="FB229" s="67" t="s">
        <v>1850</v>
      </c>
      <c r="FC229" s="67" t="s">
        <v>1851</v>
      </c>
      <c r="FD229" s="67" t="s">
        <v>1852</v>
      </c>
      <c r="FE229" s="68" t="s">
        <v>1853</v>
      </c>
      <c r="FF229" s="68" t="s">
        <v>1854</v>
      </c>
    </row>
    <row r="230" spans="151:162" x14ac:dyDescent="0.2">
      <c r="EU230" s="67">
        <v>562.4</v>
      </c>
      <c r="EV230" s="67" t="s">
        <v>1855</v>
      </c>
      <c r="EW230" s="67">
        <v>483.95</v>
      </c>
      <c r="EX230" s="67" t="s">
        <v>1856</v>
      </c>
      <c r="EY230" s="67">
        <v>5637.25</v>
      </c>
      <c r="EZ230" s="67" t="s">
        <v>1857</v>
      </c>
      <c r="FA230" s="67">
        <v>19877.5</v>
      </c>
      <c r="FB230" s="67" t="s">
        <v>1858</v>
      </c>
      <c r="FC230" s="67" t="s">
        <v>1859</v>
      </c>
      <c r="FD230" s="67" t="s">
        <v>1860</v>
      </c>
      <c r="FE230" s="68" t="s">
        <v>1861</v>
      </c>
      <c r="FF230" s="68" t="s">
        <v>1862</v>
      </c>
    </row>
    <row r="231" spans="151:162" x14ac:dyDescent="0.2">
      <c r="EU231" s="67">
        <v>562.4</v>
      </c>
      <c r="EV231" s="67" t="s">
        <v>1863</v>
      </c>
      <c r="EW231" s="67">
        <v>483.97</v>
      </c>
      <c r="EX231" s="67" t="s">
        <v>1864</v>
      </c>
      <c r="EY231" s="67">
        <v>5637.5</v>
      </c>
      <c r="EZ231" s="67" t="s">
        <v>1865</v>
      </c>
      <c r="FA231" s="67">
        <v>19878</v>
      </c>
      <c r="FB231" s="67" t="s">
        <v>1866</v>
      </c>
      <c r="FC231" s="67" t="s">
        <v>1867</v>
      </c>
      <c r="FD231" s="67" t="s">
        <v>1868</v>
      </c>
      <c r="FE231" s="68" t="s">
        <v>1869</v>
      </c>
      <c r="FF231" s="68" t="s">
        <v>1870</v>
      </c>
    </row>
    <row r="232" spans="151:162" x14ac:dyDescent="0.2">
      <c r="EU232" s="67">
        <v>562.35</v>
      </c>
      <c r="EV232" s="67" t="s">
        <v>1871</v>
      </c>
      <c r="EW232" s="67">
        <v>484</v>
      </c>
      <c r="EX232" s="67" t="s">
        <v>1872</v>
      </c>
      <c r="EY232" s="67">
        <v>5637.75</v>
      </c>
      <c r="EZ232" s="67" t="s">
        <v>1873</v>
      </c>
      <c r="FA232" s="67">
        <v>19879.75</v>
      </c>
      <c r="FB232" s="67" t="s">
        <v>1874</v>
      </c>
      <c r="FC232" s="67" t="s">
        <v>1875</v>
      </c>
      <c r="FD232" s="67" t="s">
        <v>1876</v>
      </c>
      <c r="FE232" s="68" t="s">
        <v>1877</v>
      </c>
      <c r="FF232" s="68" t="s">
        <v>1878</v>
      </c>
    </row>
    <row r="233" spans="151:162" x14ac:dyDescent="0.2">
      <c r="EU233" s="67">
        <v>562.37</v>
      </c>
      <c r="EV233" s="67" t="s">
        <v>1879</v>
      </c>
      <c r="EW233" s="67">
        <v>483.98</v>
      </c>
      <c r="EX233" s="67" t="s">
        <v>1880</v>
      </c>
      <c r="EY233" s="67">
        <v>5637</v>
      </c>
      <c r="EZ233" s="67" t="s">
        <v>1881</v>
      </c>
      <c r="FA233" s="67">
        <v>19877.5</v>
      </c>
      <c r="FB233" s="67" t="s">
        <v>1882</v>
      </c>
      <c r="FC233" s="67" t="s">
        <v>1883</v>
      </c>
      <c r="FD233" s="67" t="s">
        <v>1884</v>
      </c>
      <c r="FE233" s="68" t="s">
        <v>1885</v>
      </c>
      <c r="FF233" s="68" t="s">
        <v>1886</v>
      </c>
    </row>
    <row r="234" spans="151:162" x14ac:dyDescent="0.2">
      <c r="EU234" s="67">
        <v>562.32000000000005</v>
      </c>
      <c r="EV234" s="67" t="s">
        <v>1887</v>
      </c>
      <c r="EW234" s="67">
        <v>483.93</v>
      </c>
      <c r="EX234" s="67" t="s">
        <v>1888</v>
      </c>
      <c r="EY234" s="67">
        <v>5636.5</v>
      </c>
      <c r="EZ234" s="67" t="s">
        <v>1889</v>
      </c>
      <c r="FA234" s="67">
        <v>19876.5</v>
      </c>
      <c r="FB234" s="67" t="s">
        <v>1890</v>
      </c>
      <c r="FC234" s="67" t="s">
        <v>1891</v>
      </c>
      <c r="FD234" s="67" t="s">
        <v>1892</v>
      </c>
      <c r="FE234" s="68" t="s">
        <v>1893</v>
      </c>
      <c r="FF234" s="68" t="s">
        <v>1894</v>
      </c>
    </row>
    <row r="235" spans="151:162" x14ac:dyDescent="0.2">
      <c r="EU235" s="67">
        <v>562.29999999999995</v>
      </c>
      <c r="EV235" s="67" t="s">
        <v>1895</v>
      </c>
      <c r="EW235" s="67">
        <v>483.9</v>
      </c>
      <c r="EX235" s="67" t="s">
        <v>1896</v>
      </c>
      <c r="EY235" s="67">
        <v>5636.5</v>
      </c>
      <c r="EZ235" s="67" t="s">
        <v>1897</v>
      </c>
      <c r="FA235" s="67">
        <v>19874.5</v>
      </c>
      <c r="FB235" s="67" t="s">
        <v>1898</v>
      </c>
      <c r="FC235" s="67" t="s">
        <v>1899</v>
      </c>
      <c r="FD235" s="67" t="s">
        <v>1900</v>
      </c>
      <c r="FE235" s="68" t="s">
        <v>1901</v>
      </c>
      <c r="FF235" s="68" t="s">
        <v>1902</v>
      </c>
    </row>
    <row r="236" spans="151:162" x14ac:dyDescent="0.2">
      <c r="EU236" s="67">
        <v>562.16</v>
      </c>
      <c r="EV236" s="67" t="s">
        <v>1903</v>
      </c>
      <c r="EW236" s="67">
        <v>483.75</v>
      </c>
      <c r="EX236" s="67" t="s">
        <v>1904</v>
      </c>
      <c r="EY236" s="67">
        <v>5635</v>
      </c>
      <c r="EZ236" s="67" t="s">
        <v>1905</v>
      </c>
      <c r="FA236" s="67">
        <v>19868.75</v>
      </c>
      <c r="FB236" s="67" t="s">
        <v>1906</v>
      </c>
      <c r="FC236" s="67" t="s">
        <v>1907</v>
      </c>
      <c r="FD236" s="67" t="s">
        <v>1908</v>
      </c>
      <c r="FE236" s="68" t="s">
        <v>1909</v>
      </c>
      <c r="FF236" s="68" t="s">
        <v>1910</v>
      </c>
    </row>
    <row r="237" spans="151:162" x14ac:dyDescent="0.2">
      <c r="EU237" s="67">
        <v>562.13</v>
      </c>
      <c r="EV237" s="67" t="s">
        <v>1911</v>
      </c>
      <c r="EW237" s="67">
        <v>483.76</v>
      </c>
      <c r="EX237" s="67" t="s">
        <v>1912</v>
      </c>
      <c r="EY237" s="67">
        <v>5634.5</v>
      </c>
      <c r="EZ237" s="67" t="s">
        <v>1913</v>
      </c>
      <c r="FA237" s="67">
        <v>19870</v>
      </c>
      <c r="FB237" s="67" t="s">
        <v>1914</v>
      </c>
      <c r="FC237" s="67" t="s">
        <v>1915</v>
      </c>
      <c r="FD237" s="67" t="s">
        <v>1916</v>
      </c>
      <c r="FE237" s="68" t="s">
        <v>1917</v>
      </c>
      <c r="FF237" s="68" t="s">
        <v>1918</v>
      </c>
    </row>
    <row r="238" spans="151:162" x14ac:dyDescent="0.2">
      <c r="EU238" s="67">
        <v>562.14</v>
      </c>
      <c r="EV238" s="67" t="s">
        <v>1919</v>
      </c>
      <c r="EW238" s="67">
        <v>483.79</v>
      </c>
      <c r="EX238" s="67" t="s">
        <v>1920</v>
      </c>
      <c r="EY238" s="67">
        <v>5634.75</v>
      </c>
      <c r="EZ238" s="67" t="s">
        <v>1921</v>
      </c>
      <c r="FA238" s="67">
        <v>19871</v>
      </c>
      <c r="FB238" s="67" t="s">
        <v>1922</v>
      </c>
      <c r="FC238" s="67" t="s">
        <v>1923</v>
      </c>
      <c r="FD238" s="67" t="s">
        <v>1924</v>
      </c>
      <c r="FE238" s="68" t="s">
        <v>1925</v>
      </c>
      <c r="FF238" s="68" t="s">
        <v>1926</v>
      </c>
    </row>
    <row r="239" spans="151:162" x14ac:dyDescent="0.2">
      <c r="EU239" s="67">
        <v>562.1</v>
      </c>
      <c r="EV239" s="67" t="s">
        <v>1927</v>
      </c>
      <c r="EW239" s="67">
        <v>483.76</v>
      </c>
      <c r="EX239" s="67" t="s">
        <v>1928</v>
      </c>
      <c r="EY239" s="67">
        <v>5634.5</v>
      </c>
      <c r="EZ239" s="67" t="s">
        <v>1929</v>
      </c>
      <c r="FA239" s="67">
        <v>19869.5</v>
      </c>
      <c r="FB239" s="67" t="s">
        <v>1930</v>
      </c>
      <c r="FC239" s="67" t="s">
        <v>1931</v>
      </c>
      <c r="FD239" s="67" t="s">
        <v>1932</v>
      </c>
      <c r="FE239" s="68" t="s">
        <v>1933</v>
      </c>
      <c r="FF239" s="68" t="s">
        <v>1934</v>
      </c>
    </row>
    <row r="240" spans="151:162" x14ac:dyDescent="0.2">
      <c r="EU240" s="67">
        <v>562.12</v>
      </c>
      <c r="EV240" s="67" t="s">
        <v>1935</v>
      </c>
      <c r="EW240" s="67">
        <v>483.76</v>
      </c>
      <c r="EX240" s="67" t="s">
        <v>1936</v>
      </c>
      <c r="EY240" s="67">
        <v>5634.5</v>
      </c>
      <c r="EZ240" s="67" t="s">
        <v>1937</v>
      </c>
      <c r="FA240" s="67">
        <v>19869.75</v>
      </c>
      <c r="FB240" s="67" t="s">
        <v>1938</v>
      </c>
      <c r="FC240" s="67" t="s">
        <v>1939</v>
      </c>
      <c r="FD240" s="67" t="s">
        <v>1940</v>
      </c>
      <c r="FE240" s="68" t="s">
        <v>1941</v>
      </c>
      <c r="FF240" s="68" t="s">
        <v>1942</v>
      </c>
    </row>
    <row r="241" spans="151:162" x14ac:dyDescent="0.2">
      <c r="EU241" s="67">
        <v>562.12</v>
      </c>
      <c r="EV241" s="67" t="s">
        <v>1943</v>
      </c>
      <c r="EW241" s="67">
        <v>483.79</v>
      </c>
      <c r="EX241" s="67" t="s">
        <v>1944</v>
      </c>
      <c r="EY241" s="67">
        <v>5634.75</v>
      </c>
      <c r="EZ241" s="67" t="s">
        <v>1945</v>
      </c>
      <c r="FA241" s="67">
        <v>19869.75</v>
      </c>
      <c r="FB241" s="67" t="s">
        <v>1946</v>
      </c>
      <c r="FC241" s="67" t="s">
        <v>1947</v>
      </c>
      <c r="FD241" s="67" t="s">
        <v>1948</v>
      </c>
      <c r="FE241" s="68" t="s">
        <v>1949</v>
      </c>
      <c r="FF241" s="68" t="s">
        <v>1950</v>
      </c>
    </row>
    <row r="242" spans="151:162" x14ac:dyDescent="0.2">
      <c r="EU242" s="67">
        <v>562.09</v>
      </c>
      <c r="EV242" s="67" t="s">
        <v>1951</v>
      </c>
      <c r="EW242" s="67">
        <v>483.74</v>
      </c>
      <c r="EX242" s="67" t="s">
        <v>1952</v>
      </c>
      <c r="EY242" s="67">
        <v>5634.5</v>
      </c>
      <c r="EZ242" s="67" t="s">
        <v>1953</v>
      </c>
      <c r="FA242" s="67">
        <v>19868.5</v>
      </c>
      <c r="FB242" s="67" t="s">
        <v>1954</v>
      </c>
      <c r="FC242" s="67" t="s">
        <v>1955</v>
      </c>
      <c r="FD242" s="67" t="s">
        <v>1956</v>
      </c>
      <c r="FE242" s="68" t="s">
        <v>1957</v>
      </c>
      <c r="FF242" s="68" t="s">
        <v>1958</v>
      </c>
    </row>
    <row r="243" spans="151:162" x14ac:dyDescent="0.2">
      <c r="EU243" s="67">
        <v>562.09</v>
      </c>
      <c r="EV243" s="67" t="s">
        <v>1959</v>
      </c>
      <c r="EW243" s="67">
        <v>483.66</v>
      </c>
      <c r="EX243" s="67" t="s">
        <v>1960</v>
      </c>
      <c r="EY243" s="67">
        <v>5634</v>
      </c>
      <c r="EZ243" s="67" t="s">
        <v>1961</v>
      </c>
      <c r="FA243" s="67">
        <v>19865.5</v>
      </c>
      <c r="FB243" s="67" t="s">
        <v>1962</v>
      </c>
      <c r="FC243" s="67" t="s">
        <v>1963</v>
      </c>
      <c r="FD243" s="67" t="s">
        <v>1964</v>
      </c>
      <c r="FE243" s="68" t="s">
        <v>1965</v>
      </c>
      <c r="FF243" s="68" t="s">
        <v>1966</v>
      </c>
    </row>
    <row r="244" spans="151:162" x14ac:dyDescent="0.2">
      <c r="EU244" s="67">
        <v>562.05999999999995</v>
      </c>
      <c r="EV244" s="67" t="s">
        <v>1967</v>
      </c>
      <c r="EW244" s="67">
        <v>483.68</v>
      </c>
      <c r="EX244" s="67" t="s">
        <v>1968</v>
      </c>
      <c r="EY244" s="67">
        <v>5634</v>
      </c>
      <c r="EZ244" s="67" t="s">
        <v>1969</v>
      </c>
      <c r="FA244" s="67">
        <v>19865.75</v>
      </c>
      <c r="FB244" s="67" t="s">
        <v>1970</v>
      </c>
      <c r="FC244" s="67" t="s">
        <v>1971</v>
      </c>
      <c r="FD244" s="67" t="s">
        <v>1972</v>
      </c>
      <c r="FE244" s="68" t="s">
        <v>1973</v>
      </c>
      <c r="FF244" s="68" t="s">
        <v>1974</v>
      </c>
    </row>
    <row r="245" spans="151:162" x14ac:dyDescent="0.2">
      <c r="EU245" s="67">
        <v>561.97</v>
      </c>
      <c r="EV245" s="67" t="s">
        <v>1975</v>
      </c>
      <c r="EW245" s="67">
        <v>483.59</v>
      </c>
      <c r="EX245" s="67" t="s">
        <v>1976</v>
      </c>
      <c r="EY245" s="67">
        <v>5633</v>
      </c>
      <c r="EZ245" s="67" t="s">
        <v>1977</v>
      </c>
      <c r="FA245" s="67">
        <v>19862.25</v>
      </c>
      <c r="FB245" s="67" t="s">
        <v>1978</v>
      </c>
      <c r="FC245" s="67" t="s">
        <v>1979</v>
      </c>
      <c r="FD245" s="67" t="s">
        <v>1980</v>
      </c>
      <c r="FE245" s="68" t="s">
        <v>1981</v>
      </c>
      <c r="FF245" s="68" t="s">
        <v>1982</v>
      </c>
    </row>
    <row r="246" spans="151:162" x14ac:dyDescent="0.2">
      <c r="EU246" s="67">
        <v>562</v>
      </c>
      <c r="EV246" s="67" t="s">
        <v>1983</v>
      </c>
      <c r="EW246" s="67">
        <v>483.65</v>
      </c>
      <c r="EX246" s="67" t="s">
        <v>1984</v>
      </c>
      <c r="EY246" s="67">
        <v>5633.5</v>
      </c>
      <c r="EZ246" s="67" t="s">
        <v>1985</v>
      </c>
      <c r="FA246" s="67">
        <v>19864.75</v>
      </c>
      <c r="FB246" s="67" t="s">
        <v>1986</v>
      </c>
      <c r="FC246" s="67" t="s">
        <v>1987</v>
      </c>
      <c r="FD246" s="67" t="s">
        <v>1988</v>
      </c>
      <c r="FE246" s="68" t="s">
        <v>1989</v>
      </c>
      <c r="FF246" s="68" t="s">
        <v>1990</v>
      </c>
    </row>
    <row r="247" spans="151:162" x14ac:dyDescent="0.2">
      <c r="EU247" s="67">
        <v>561.99</v>
      </c>
      <c r="EV247" s="67" t="s">
        <v>1991</v>
      </c>
      <c r="EW247" s="67">
        <v>483.64</v>
      </c>
      <c r="EX247" s="67" t="s">
        <v>1992</v>
      </c>
      <c r="EY247" s="67">
        <v>5633.5</v>
      </c>
      <c r="EZ247" s="67" t="s">
        <v>1993</v>
      </c>
      <c r="FA247" s="67">
        <v>19864</v>
      </c>
      <c r="FB247" s="67" t="s">
        <v>1994</v>
      </c>
      <c r="FC247" s="67" t="s">
        <v>1995</v>
      </c>
      <c r="FD247" s="67" t="s">
        <v>1996</v>
      </c>
      <c r="FE247" s="68" t="s">
        <v>1997</v>
      </c>
      <c r="FF247" s="68" t="s">
        <v>1998</v>
      </c>
    </row>
    <row r="248" spans="151:162" x14ac:dyDescent="0.2">
      <c r="EU248" s="67">
        <v>561.98</v>
      </c>
      <c r="EV248" s="67" t="s">
        <v>1999</v>
      </c>
      <c r="EW248" s="67">
        <v>483.62</v>
      </c>
      <c r="EX248" s="67" t="s">
        <v>2000</v>
      </c>
      <c r="EY248" s="67">
        <v>5633</v>
      </c>
      <c r="EZ248" s="67" t="s">
        <v>2001</v>
      </c>
      <c r="FA248" s="67">
        <v>19863.5</v>
      </c>
      <c r="FB248" s="67" t="s">
        <v>2002</v>
      </c>
      <c r="FC248" s="67" t="s">
        <v>2003</v>
      </c>
      <c r="FD248" s="67" t="s">
        <v>2004</v>
      </c>
      <c r="FE248" s="68" t="s">
        <v>2005</v>
      </c>
      <c r="FF248" s="68" t="s">
        <v>2006</v>
      </c>
    </row>
    <row r="249" spans="151:162" x14ac:dyDescent="0.2">
      <c r="EU249" s="67">
        <v>561.98</v>
      </c>
      <c r="EV249" s="67" t="s">
        <v>2007</v>
      </c>
      <c r="EW249" s="67">
        <v>483.62</v>
      </c>
      <c r="EX249" s="67" t="s">
        <v>2008</v>
      </c>
      <c r="EY249" s="67">
        <v>5633.25</v>
      </c>
      <c r="EZ249" s="67" t="s">
        <v>2009</v>
      </c>
      <c r="FA249" s="67">
        <v>19863.5</v>
      </c>
      <c r="FB249" s="67" t="s">
        <v>2010</v>
      </c>
      <c r="FC249" s="67" t="s">
        <v>2011</v>
      </c>
      <c r="FD249" s="67" t="s">
        <v>2012</v>
      </c>
      <c r="FE249" s="68" t="s">
        <v>2013</v>
      </c>
      <c r="FF249" s="68" t="s">
        <v>2014</v>
      </c>
    </row>
    <row r="250" spans="151:162" x14ac:dyDescent="0.2">
      <c r="EU250" s="67">
        <v>561.98</v>
      </c>
      <c r="EV250" s="67" t="s">
        <v>2015</v>
      </c>
      <c r="EW250" s="67">
        <v>483.62</v>
      </c>
      <c r="EX250" s="67" t="s">
        <v>2016</v>
      </c>
      <c r="EY250" s="67">
        <v>5633.25</v>
      </c>
      <c r="EZ250" s="67" t="s">
        <v>2017</v>
      </c>
      <c r="FA250" s="67">
        <v>19863.25</v>
      </c>
      <c r="FB250" s="67" t="s">
        <v>2018</v>
      </c>
      <c r="FC250" s="67" t="s">
        <v>2019</v>
      </c>
      <c r="FD250" s="67" t="s">
        <v>2020</v>
      </c>
      <c r="FE250" s="68" t="s">
        <v>2021</v>
      </c>
      <c r="FF250" s="68" t="s">
        <v>2022</v>
      </c>
    </row>
    <row r="251" spans="151:162" x14ac:dyDescent="0.2">
      <c r="EU251" s="67">
        <v>561.98</v>
      </c>
      <c r="EV251" s="67" t="s">
        <v>2023</v>
      </c>
      <c r="EW251" s="67">
        <v>483.59</v>
      </c>
      <c r="EX251" s="67" t="s">
        <v>2024</v>
      </c>
      <c r="EY251" s="67">
        <v>5633</v>
      </c>
      <c r="EZ251" s="67" t="s">
        <v>2025</v>
      </c>
      <c r="FA251" s="67">
        <v>19862.25</v>
      </c>
      <c r="FB251" s="67" t="s">
        <v>2026</v>
      </c>
      <c r="FC251" s="67" t="s">
        <v>2027</v>
      </c>
      <c r="FD251" s="67" t="s">
        <v>2028</v>
      </c>
      <c r="FE251" s="68" t="s">
        <v>2029</v>
      </c>
      <c r="FF251" s="68" t="s">
        <v>2030</v>
      </c>
    </row>
    <row r="252" spans="151:162" x14ac:dyDescent="0.2">
      <c r="EU252" s="67">
        <v>561.95000000000005</v>
      </c>
      <c r="EV252" s="67" t="s">
        <v>2031</v>
      </c>
      <c r="EW252" s="67">
        <v>483.59</v>
      </c>
      <c r="EX252" s="67" t="s">
        <v>2032</v>
      </c>
      <c r="EY252" s="67">
        <v>5633</v>
      </c>
      <c r="EZ252" s="67" t="s">
        <v>2033</v>
      </c>
      <c r="FA252" s="67">
        <v>19862.75</v>
      </c>
      <c r="FB252" s="67" t="s">
        <v>2034</v>
      </c>
      <c r="FC252" s="67" t="s">
        <v>2035</v>
      </c>
      <c r="FD252" s="67" t="s">
        <v>2036</v>
      </c>
      <c r="FE252" s="68" t="s">
        <v>2037</v>
      </c>
      <c r="FF252" s="68" t="s">
        <v>2038</v>
      </c>
    </row>
    <row r="253" spans="151:162" x14ac:dyDescent="0.2">
      <c r="EU253" s="67">
        <v>561.94000000000005</v>
      </c>
      <c r="EV253" s="67" t="s">
        <v>2039</v>
      </c>
      <c r="EW253" s="67">
        <v>483.56</v>
      </c>
      <c r="EX253" s="67" t="s">
        <v>2040</v>
      </c>
      <c r="EY253" s="67">
        <v>5633</v>
      </c>
      <c r="EZ253" s="67" t="s">
        <v>2041</v>
      </c>
      <c r="FA253" s="67">
        <v>19861.5</v>
      </c>
      <c r="FB253" s="67" t="s">
        <v>2042</v>
      </c>
      <c r="FC253" s="67" t="s">
        <v>2043</v>
      </c>
      <c r="FD253" s="67" t="s">
        <v>2044</v>
      </c>
      <c r="FE253" s="68" t="s">
        <v>2045</v>
      </c>
      <c r="FF253" s="68" t="s">
        <v>2046</v>
      </c>
    </row>
    <row r="254" spans="151:162" x14ac:dyDescent="0.2">
      <c r="EU254" s="67">
        <v>561.98</v>
      </c>
      <c r="EV254" s="67" t="s">
        <v>2047</v>
      </c>
      <c r="EW254" s="67">
        <v>483.61</v>
      </c>
      <c r="EX254" s="67" t="s">
        <v>2048</v>
      </c>
      <c r="EY254" s="67">
        <v>5633.25</v>
      </c>
      <c r="EZ254" s="67" t="s">
        <v>2049</v>
      </c>
      <c r="FA254" s="67">
        <v>19862.5</v>
      </c>
      <c r="FB254" s="67" t="s">
        <v>2050</v>
      </c>
      <c r="FC254" s="67" t="s">
        <v>2051</v>
      </c>
      <c r="FD254" s="67" t="s">
        <v>2052</v>
      </c>
      <c r="FE254" s="68" t="s">
        <v>2053</v>
      </c>
      <c r="FF254" s="68" t="s">
        <v>2054</v>
      </c>
    </row>
    <row r="255" spans="151:162" x14ac:dyDescent="0.2">
      <c r="EU255" s="67">
        <v>561.95000000000005</v>
      </c>
      <c r="EV255" s="67" t="s">
        <v>2055</v>
      </c>
      <c r="EW255" s="67">
        <v>483.59</v>
      </c>
      <c r="EX255" s="67" t="s">
        <v>2056</v>
      </c>
      <c r="EY255" s="67">
        <v>5633</v>
      </c>
      <c r="EZ255" s="67" t="s">
        <v>2057</v>
      </c>
      <c r="FA255" s="67">
        <v>19860.75</v>
      </c>
      <c r="FB255" s="67" t="s">
        <v>2058</v>
      </c>
      <c r="FC255" s="67" t="s">
        <v>2059</v>
      </c>
      <c r="FD255" s="67" t="s">
        <v>2060</v>
      </c>
      <c r="FE255" s="68" t="s">
        <v>2061</v>
      </c>
      <c r="FF255" s="68" t="s">
        <v>2062</v>
      </c>
    </row>
    <row r="256" spans="151:162" x14ac:dyDescent="0.2">
      <c r="EU256" s="67">
        <v>561.94000000000005</v>
      </c>
      <c r="EV256" s="67" t="s">
        <v>2063</v>
      </c>
      <c r="EW256" s="67">
        <v>483.55</v>
      </c>
      <c r="EX256" s="67" t="s">
        <v>2064</v>
      </c>
      <c r="EY256" s="67">
        <v>5632.75</v>
      </c>
      <c r="EZ256" s="67" t="s">
        <v>2065</v>
      </c>
      <c r="FA256" s="67">
        <v>19860.25</v>
      </c>
      <c r="FB256" s="67" t="s">
        <v>2066</v>
      </c>
      <c r="FC256" s="67" t="s">
        <v>2067</v>
      </c>
      <c r="FD256" s="67" t="s">
        <v>2068</v>
      </c>
      <c r="FE256" s="68" t="s">
        <v>2069</v>
      </c>
      <c r="FF256" s="68" t="s">
        <v>2070</v>
      </c>
    </row>
    <row r="257" spans="151:162" x14ac:dyDescent="0.2">
      <c r="EU257" s="67">
        <v>561.91999999999996</v>
      </c>
      <c r="EV257" s="67" t="s">
        <v>2071</v>
      </c>
      <c r="EW257" s="67">
        <v>483.46</v>
      </c>
      <c r="EX257" s="67" t="s">
        <v>2072</v>
      </c>
      <c r="EY257" s="67">
        <v>5632</v>
      </c>
      <c r="EZ257" s="67" t="s">
        <v>2073</v>
      </c>
      <c r="FA257" s="67">
        <v>19856.75</v>
      </c>
      <c r="FB257" s="67" t="s">
        <v>2074</v>
      </c>
      <c r="FC257" s="67" t="s">
        <v>2075</v>
      </c>
      <c r="FD257" s="67" t="s">
        <v>2076</v>
      </c>
      <c r="FE257" s="68" t="s">
        <v>2077</v>
      </c>
      <c r="FF257" s="68" t="s">
        <v>2078</v>
      </c>
    </row>
    <row r="258" spans="151:162" x14ac:dyDescent="0.2">
      <c r="EU258" s="67">
        <v>561.95000000000005</v>
      </c>
      <c r="EV258" s="67" t="s">
        <v>2079</v>
      </c>
      <c r="EW258" s="67">
        <v>483.54</v>
      </c>
      <c r="EX258" s="67" t="s">
        <v>2080</v>
      </c>
      <c r="EY258" s="67">
        <v>5633</v>
      </c>
      <c r="EZ258" s="67" t="s">
        <v>2081</v>
      </c>
      <c r="FA258" s="67">
        <v>19860</v>
      </c>
      <c r="FB258" s="67" t="s">
        <v>2082</v>
      </c>
      <c r="FC258" s="67" t="s">
        <v>2083</v>
      </c>
      <c r="FD258" s="67" t="s">
        <v>2084</v>
      </c>
      <c r="FE258" s="68" t="s">
        <v>2085</v>
      </c>
      <c r="FF258" s="68" t="s">
        <v>2086</v>
      </c>
    </row>
    <row r="259" spans="151:162" x14ac:dyDescent="0.2">
      <c r="EU259" s="67">
        <v>561.95000000000005</v>
      </c>
      <c r="EV259" s="67" t="s">
        <v>2087</v>
      </c>
      <c r="EW259" s="67">
        <v>483.52</v>
      </c>
      <c r="EX259" s="67" t="s">
        <v>2088</v>
      </c>
      <c r="EY259" s="67">
        <v>5633</v>
      </c>
      <c r="EZ259" s="67" t="s">
        <v>2089</v>
      </c>
      <c r="FA259" s="67">
        <v>19859.25</v>
      </c>
      <c r="FB259" s="67" t="s">
        <v>2090</v>
      </c>
      <c r="FC259" s="67" t="s">
        <v>2091</v>
      </c>
      <c r="FD259" s="67" t="s">
        <v>2092</v>
      </c>
      <c r="FE259" s="68" t="s">
        <v>2093</v>
      </c>
      <c r="FF259" s="68" t="s">
        <v>2094</v>
      </c>
    </row>
    <row r="260" spans="151:162" x14ac:dyDescent="0.2">
      <c r="EU260" s="67">
        <v>561.99</v>
      </c>
      <c r="EV260" s="67" t="s">
        <v>2095</v>
      </c>
      <c r="EW260" s="67">
        <v>483.63</v>
      </c>
      <c r="EX260" s="67" t="s">
        <v>2096</v>
      </c>
      <c r="EY260" s="67">
        <v>5633.5</v>
      </c>
      <c r="EZ260" s="67" t="s">
        <v>2097</v>
      </c>
      <c r="FA260" s="67">
        <v>19863.25</v>
      </c>
      <c r="FB260" s="67" t="s">
        <v>2098</v>
      </c>
      <c r="FC260" s="67" t="s">
        <v>2099</v>
      </c>
      <c r="FD260" s="67" t="s">
        <v>2100</v>
      </c>
      <c r="FE260" s="68" t="s">
        <v>2101</v>
      </c>
      <c r="FF260" s="68" t="s">
        <v>2102</v>
      </c>
    </row>
    <row r="261" spans="151:162" x14ac:dyDescent="0.2">
      <c r="EU261" s="67">
        <v>562.03</v>
      </c>
      <c r="EV261" s="67" t="s">
        <v>2103</v>
      </c>
      <c r="EW261" s="67">
        <v>483.63</v>
      </c>
      <c r="EX261" s="67" t="s">
        <v>2104</v>
      </c>
      <c r="EY261" s="67">
        <v>5633.75</v>
      </c>
      <c r="EZ261" s="67" t="s">
        <v>2105</v>
      </c>
      <c r="FA261" s="67">
        <v>19864.25</v>
      </c>
      <c r="FB261" s="67" t="s">
        <v>2106</v>
      </c>
      <c r="FC261" s="67" t="s">
        <v>2107</v>
      </c>
      <c r="FD261" s="67" t="s">
        <v>2108</v>
      </c>
      <c r="FE261" s="68" t="s">
        <v>2109</v>
      </c>
      <c r="FF261" s="68" t="s">
        <v>2110</v>
      </c>
    </row>
    <row r="262" spans="151:162" x14ac:dyDescent="0.2">
      <c r="EU262" s="67">
        <v>562.02</v>
      </c>
      <c r="EV262" s="67" t="s">
        <v>2111</v>
      </c>
      <c r="EW262" s="67">
        <v>483.61</v>
      </c>
      <c r="EX262" s="67" t="s">
        <v>2112</v>
      </c>
      <c r="EY262" s="67">
        <v>5633.5</v>
      </c>
      <c r="EZ262" s="67" t="s">
        <v>2113</v>
      </c>
      <c r="FA262" s="67">
        <v>19863</v>
      </c>
      <c r="FB262" s="67" t="s">
        <v>2114</v>
      </c>
      <c r="FC262" s="67" t="s">
        <v>2115</v>
      </c>
      <c r="FD262" s="67" t="s">
        <v>2116</v>
      </c>
      <c r="FE262" s="68" t="s">
        <v>2117</v>
      </c>
      <c r="FF262" s="68" t="s">
        <v>2118</v>
      </c>
    </row>
    <row r="263" spans="151:162" x14ac:dyDescent="0.2">
      <c r="EU263" s="67">
        <v>562.03</v>
      </c>
      <c r="EV263" s="67" t="s">
        <v>2119</v>
      </c>
      <c r="EW263" s="67">
        <v>483.64</v>
      </c>
      <c r="EX263" s="67" t="s">
        <v>2120</v>
      </c>
      <c r="EY263" s="67">
        <v>5633.5</v>
      </c>
      <c r="EZ263" s="67" t="s">
        <v>2121</v>
      </c>
      <c r="FA263" s="67">
        <v>19863.25</v>
      </c>
      <c r="FB263" s="67" t="s">
        <v>2122</v>
      </c>
      <c r="FC263" s="67" t="s">
        <v>2123</v>
      </c>
      <c r="FD263" s="67" t="s">
        <v>2124</v>
      </c>
      <c r="FE263" s="68" t="s">
        <v>2125</v>
      </c>
      <c r="FF263" s="68" t="s">
        <v>2126</v>
      </c>
    </row>
    <row r="264" spans="151:162" x14ac:dyDescent="0.2">
      <c r="EU264" s="67">
        <v>562.03</v>
      </c>
      <c r="EV264" s="67" t="s">
        <v>2127</v>
      </c>
      <c r="EW264" s="67">
        <v>483.66</v>
      </c>
      <c r="EX264" s="67" t="s">
        <v>2128</v>
      </c>
      <c r="EY264" s="67">
        <v>5633.75</v>
      </c>
      <c r="EZ264" s="67" t="s">
        <v>2129</v>
      </c>
      <c r="FA264" s="67">
        <v>19864.75</v>
      </c>
      <c r="FB264" s="67" t="s">
        <v>2130</v>
      </c>
      <c r="FC264" s="67" t="s">
        <v>2131</v>
      </c>
      <c r="FD264" s="67" t="s">
        <v>2132</v>
      </c>
      <c r="FE264" s="68" t="s">
        <v>2133</v>
      </c>
      <c r="FF264" s="68" t="s">
        <v>2134</v>
      </c>
    </row>
    <row r="265" spans="151:162" x14ac:dyDescent="0.2">
      <c r="EU265" s="67">
        <v>562.03</v>
      </c>
      <c r="EV265" s="67" t="s">
        <v>2135</v>
      </c>
      <c r="EW265" s="67">
        <v>483.66</v>
      </c>
      <c r="EX265" s="67" t="s">
        <v>2136</v>
      </c>
      <c r="EY265" s="67">
        <v>5633.5</v>
      </c>
      <c r="EZ265" s="67" t="s">
        <v>2137</v>
      </c>
      <c r="FA265" s="67">
        <v>19865.25</v>
      </c>
      <c r="FB265" s="67" t="s">
        <v>2138</v>
      </c>
      <c r="FC265" s="67" t="s">
        <v>2139</v>
      </c>
      <c r="FD265" s="67" t="s">
        <v>2140</v>
      </c>
      <c r="FE265" s="68" t="s">
        <v>2141</v>
      </c>
      <c r="FF265" s="68" t="s">
        <v>2142</v>
      </c>
    </row>
    <row r="266" spans="151:162" x14ac:dyDescent="0.2">
      <c r="EU266" s="67">
        <v>562.04999999999995</v>
      </c>
      <c r="EV266" s="67" t="s">
        <v>2143</v>
      </c>
      <c r="EW266" s="67">
        <v>483.7</v>
      </c>
      <c r="EX266" s="67" t="s">
        <v>2144</v>
      </c>
      <c r="EY266" s="67">
        <v>5634</v>
      </c>
      <c r="EZ266" s="67" t="s">
        <v>2145</v>
      </c>
      <c r="FA266" s="67">
        <v>19867</v>
      </c>
      <c r="FB266" s="67" t="s">
        <v>2146</v>
      </c>
      <c r="FC266" s="67" t="s">
        <v>2147</v>
      </c>
      <c r="FD266" s="67" t="s">
        <v>2148</v>
      </c>
      <c r="FE266" s="68" t="s">
        <v>2149</v>
      </c>
      <c r="FF266" s="68" t="s">
        <v>2150</v>
      </c>
    </row>
    <row r="267" spans="151:162" x14ac:dyDescent="0.2">
      <c r="EU267" s="67">
        <v>562.04999999999995</v>
      </c>
      <c r="EV267" s="67" t="s">
        <v>2151</v>
      </c>
      <c r="EW267" s="67">
        <v>483.71</v>
      </c>
      <c r="EX267" s="67" t="s">
        <v>2152</v>
      </c>
      <c r="EY267" s="67">
        <v>5633.75</v>
      </c>
      <c r="EZ267" s="67" t="s">
        <v>2153</v>
      </c>
      <c r="FA267" s="67">
        <v>19866.75</v>
      </c>
      <c r="FB267" s="67" t="s">
        <v>2154</v>
      </c>
      <c r="FC267" s="67" t="s">
        <v>2155</v>
      </c>
      <c r="FD267" s="67" t="s">
        <v>2156</v>
      </c>
      <c r="FE267" s="68" t="s">
        <v>2157</v>
      </c>
      <c r="FF267" s="68" t="s">
        <v>2158</v>
      </c>
    </row>
    <row r="268" spans="151:162" x14ac:dyDescent="0.2">
      <c r="EU268" s="67">
        <v>562</v>
      </c>
      <c r="EV268" s="67" t="s">
        <v>2159</v>
      </c>
      <c r="EW268" s="67">
        <v>483.63</v>
      </c>
      <c r="EX268" s="67" t="s">
        <v>2160</v>
      </c>
      <c r="EY268" s="67">
        <v>5633.25</v>
      </c>
      <c r="EZ268" s="67" t="s">
        <v>2161</v>
      </c>
      <c r="FA268" s="67">
        <v>19864</v>
      </c>
      <c r="FB268" s="67" t="s">
        <v>2162</v>
      </c>
      <c r="FC268" s="67" t="s">
        <v>2163</v>
      </c>
      <c r="FD268" s="67" t="s">
        <v>2164</v>
      </c>
      <c r="FE268" s="68" t="s">
        <v>2165</v>
      </c>
      <c r="FF268" s="68" t="s">
        <v>2166</v>
      </c>
    </row>
    <row r="269" spans="151:162" x14ac:dyDescent="0.2">
      <c r="EU269" s="67">
        <v>562.07000000000005</v>
      </c>
      <c r="EV269" s="67" t="s">
        <v>2167</v>
      </c>
      <c r="EW269" s="67">
        <v>483.69</v>
      </c>
      <c r="EX269" s="67" t="s">
        <v>2168</v>
      </c>
      <c r="EY269" s="67">
        <v>5633.75</v>
      </c>
      <c r="EZ269" s="67" t="s">
        <v>2169</v>
      </c>
      <c r="FA269" s="67">
        <v>19866.25</v>
      </c>
      <c r="FB269" s="67" t="s">
        <v>2170</v>
      </c>
      <c r="FC269" s="67" t="s">
        <v>2171</v>
      </c>
      <c r="FD269" s="67" t="s">
        <v>2172</v>
      </c>
      <c r="FE269" s="68" t="s">
        <v>2173</v>
      </c>
      <c r="FF269" s="68" t="s">
        <v>2174</v>
      </c>
    </row>
    <row r="270" spans="151:162" x14ac:dyDescent="0.2">
      <c r="EU270" s="67">
        <v>562.07000000000005</v>
      </c>
      <c r="EV270" s="67" t="s">
        <v>2175</v>
      </c>
      <c r="EW270" s="67">
        <v>483.65</v>
      </c>
      <c r="EX270" s="67" t="s">
        <v>2176</v>
      </c>
      <c r="EY270" s="67">
        <v>5634</v>
      </c>
      <c r="EZ270" s="67" t="s">
        <v>2177</v>
      </c>
      <c r="FA270" s="67">
        <v>19864.5</v>
      </c>
      <c r="FB270" s="67" t="s">
        <v>2178</v>
      </c>
      <c r="FC270" s="67" t="s">
        <v>2179</v>
      </c>
      <c r="FD270" s="67" t="s">
        <v>2180</v>
      </c>
      <c r="FE270" s="68" t="s">
        <v>2181</v>
      </c>
      <c r="FF270" s="68" t="s">
        <v>2182</v>
      </c>
    </row>
    <row r="271" spans="151:162" x14ac:dyDescent="0.2">
      <c r="EU271" s="67">
        <v>562.12</v>
      </c>
      <c r="EV271" s="67" t="s">
        <v>2183</v>
      </c>
      <c r="EW271" s="67">
        <v>483.72</v>
      </c>
      <c r="EX271" s="67" t="s">
        <v>2184</v>
      </c>
      <c r="EY271" s="67">
        <v>5634.25</v>
      </c>
      <c r="EZ271" s="67" t="s">
        <v>2185</v>
      </c>
      <c r="FA271" s="67">
        <v>19867.5</v>
      </c>
      <c r="FB271" s="67" t="s">
        <v>2186</v>
      </c>
      <c r="FC271" s="67" t="s">
        <v>2187</v>
      </c>
      <c r="FD271" s="67" t="s">
        <v>2188</v>
      </c>
      <c r="FE271" s="68" t="s">
        <v>2189</v>
      </c>
      <c r="FF271" s="68" t="s">
        <v>2190</v>
      </c>
    </row>
    <row r="272" spans="151:162" x14ac:dyDescent="0.2">
      <c r="EU272" s="67">
        <v>562.14</v>
      </c>
      <c r="EV272" s="67" t="s">
        <v>2191</v>
      </c>
      <c r="EW272" s="67">
        <v>483.75</v>
      </c>
      <c r="EX272" s="67" t="s">
        <v>2192</v>
      </c>
      <c r="EY272" s="67">
        <v>5634.25</v>
      </c>
      <c r="EZ272" s="67" t="s">
        <v>2193</v>
      </c>
      <c r="FA272" s="67">
        <v>19868.5</v>
      </c>
      <c r="FB272" s="67" t="s">
        <v>2194</v>
      </c>
      <c r="FC272" s="67" t="s">
        <v>2195</v>
      </c>
      <c r="FD272" s="67" t="s">
        <v>2196</v>
      </c>
      <c r="FE272" s="68" t="s">
        <v>2197</v>
      </c>
      <c r="FF272" s="68" t="s">
        <v>2198</v>
      </c>
    </row>
    <row r="273" spans="151:162" x14ac:dyDescent="0.2">
      <c r="EU273" s="67">
        <v>562.14</v>
      </c>
      <c r="EV273" s="67" t="s">
        <v>2199</v>
      </c>
      <c r="EW273" s="67">
        <v>483.79</v>
      </c>
      <c r="EX273" s="67" t="s">
        <v>2200</v>
      </c>
      <c r="EY273" s="67">
        <v>5634.75</v>
      </c>
      <c r="EZ273" s="67" t="s">
        <v>2201</v>
      </c>
      <c r="FA273" s="67">
        <v>19871</v>
      </c>
      <c r="FB273" s="67" t="s">
        <v>2202</v>
      </c>
      <c r="FC273" s="67" t="s">
        <v>2203</v>
      </c>
      <c r="FD273" s="67" t="s">
        <v>2204</v>
      </c>
      <c r="FE273" s="68" t="s">
        <v>2205</v>
      </c>
      <c r="FF273" s="68" t="s">
        <v>2206</v>
      </c>
    </row>
    <row r="274" spans="151:162" x14ac:dyDescent="0.2">
      <c r="EU274" s="67">
        <v>562.20000000000005</v>
      </c>
      <c r="EV274" s="67" t="s">
        <v>2207</v>
      </c>
      <c r="EW274" s="67">
        <v>483.83</v>
      </c>
      <c r="EX274" s="67" t="s">
        <v>2208</v>
      </c>
      <c r="EY274" s="67">
        <v>5635</v>
      </c>
      <c r="EZ274" s="67" t="s">
        <v>2209</v>
      </c>
      <c r="FA274" s="67">
        <v>19872.25</v>
      </c>
      <c r="FB274" s="67" t="s">
        <v>2210</v>
      </c>
      <c r="FC274" s="67" t="s">
        <v>2211</v>
      </c>
      <c r="FD274" s="67" t="s">
        <v>2212</v>
      </c>
      <c r="FE274" s="68" t="s">
        <v>2213</v>
      </c>
      <c r="FF274" s="68" t="s">
        <v>2214</v>
      </c>
    </row>
    <row r="275" spans="151:162" x14ac:dyDescent="0.2">
      <c r="EU275" s="67">
        <v>562.16999999999996</v>
      </c>
      <c r="EV275" s="67" t="s">
        <v>2215</v>
      </c>
      <c r="EW275" s="67">
        <v>483.82</v>
      </c>
      <c r="EX275" s="67" t="s">
        <v>2216</v>
      </c>
      <c r="EY275" s="67">
        <v>5635.25</v>
      </c>
      <c r="EZ275" s="67" t="s">
        <v>2217</v>
      </c>
      <c r="FA275" s="67">
        <v>19871.5</v>
      </c>
      <c r="FB275" s="67" t="s">
        <v>2218</v>
      </c>
      <c r="FC275" s="67" t="s">
        <v>2219</v>
      </c>
      <c r="FD275" s="67" t="s">
        <v>2220</v>
      </c>
      <c r="FE275" s="68" t="s">
        <v>2221</v>
      </c>
      <c r="FF275" s="68" t="s">
        <v>2222</v>
      </c>
    </row>
    <row r="276" spans="151:162" x14ac:dyDescent="0.2">
      <c r="EU276" s="67">
        <v>562.15</v>
      </c>
      <c r="EV276" s="67" t="s">
        <v>2223</v>
      </c>
      <c r="EW276" s="67">
        <v>483.75</v>
      </c>
      <c r="EX276" s="67" t="s">
        <v>2224</v>
      </c>
      <c r="EY276" s="67">
        <v>5634.5</v>
      </c>
      <c r="EZ276" s="67" t="s">
        <v>2225</v>
      </c>
      <c r="FA276" s="67">
        <v>19869</v>
      </c>
      <c r="FB276" s="67" t="s">
        <v>2226</v>
      </c>
      <c r="FC276" s="67" t="s">
        <v>2227</v>
      </c>
      <c r="FD276" s="67" t="s">
        <v>2228</v>
      </c>
      <c r="FE276" s="68" t="s">
        <v>2229</v>
      </c>
      <c r="FF276" s="68" t="s">
        <v>2230</v>
      </c>
    </row>
    <row r="277" spans="151:162" x14ac:dyDescent="0.2">
      <c r="EU277" s="67">
        <v>562.1</v>
      </c>
      <c r="EV277" s="67" t="s">
        <v>2231</v>
      </c>
      <c r="EW277" s="67">
        <v>483.73</v>
      </c>
      <c r="EX277" s="67" t="s">
        <v>2232</v>
      </c>
      <c r="EY277" s="67">
        <v>5634.25</v>
      </c>
      <c r="EZ277" s="67" t="s">
        <v>2233</v>
      </c>
      <c r="FA277" s="67">
        <v>19868</v>
      </c>
      <c r="FB277" s="67" t="s">
        <v>2234</v>
      </c>
      <c r="FC277" s="67" t="s">
        <v>2235</v>
      </c>
      <c r="FD277" s="67" t="s">
        <v>2236</v>
      </c>
      <c r="FE277" s="68" t="s">
        <v>2237</v>
      </c>
      <c r="FF277" s="68" t="s">
        <v>2238</v>
      </c>
    </row>
    <row r="278" spans="151:162" x14ac:dyDescent="0.2">
      <c r="EU278" s="67">
        <v>562</v>
      </c>
      <c r="EV278" s="67" t="s">
        <v>2239</v>
      </c>
      <c r="EW278" s="67">
        <v>483.55</v>
      </c>
      <c r="EX278" s="67" t="s">
        <v>2240</v>
      </c>
      <c r="EY278" s="67">
        <v>5632.75</v>
      </c>
      <c r="EZ278" s="67" t="s">
        <v>2241</v>
      </c>
      <c r="FA278" s="67">
        <v>19860.25</v>
      </c>
      <c r="FB278" s="67" t="s">
        <v>2242</v>
      </c>
      <c r="FC278" s="67" t="s">
        <v>2243</v>
      </c>
      <c r="FD278" s="67" t="s">
        <v>2244</v>
      </c>
      <c r="FE278" s="68" t="s">
        <v>2245</v>
      </c>
      <c r="FF278" s="68" t="s">
        <v>2246</v>
      </c>
    </row>
    <row r="279" spans="151:162" x14ac:dyDescent="0.2">
      <c r="EU279" s="67">
        <v>561.95000000000005</v>
      </c>
      <c r="EV279" s="67" t="s">
        <v>2247</v>
      </c>
      <c r="EW279" s="67">
        <v>483.51</v>
      </c>
      <c r="EX279" s="67" t="s">
        <v>2248</v>
      </c>
      <c r="EY279" s="67">
        <v>5632.75</v>
      </c>
      <c r="EZ279" s="67" t="s">
        <v>2249</v>
      </c>
      <c r="FA279" s="67">
        <v>19858.5</v>
      </c>
      <c r="FB279" s="67" t="s">
        <v>2250</v>
      </c>
      <c r="FC279" s="67" t="s">
        <v>2251</v>
      </c>
      <c r="FD279" s="67" t="s">
        <v>2252</v>
      </c>
      <c r="FE279" s="68" t="s">
        <v>2253</v>
      </c>
      <c r="FF279" s="68" t="s">
        <v>2254</v>
      </c>
    </row>
    <row r="280" spans="151:162" x14ac:dyDescent="0.2">
      <c r="EU280" s="67">
        <v>562</v>
      </c>
      <c r="EV280" s="67" t="s">
        <v>2255</v>
      </c>
      <c r="EW280" s="67">
        <v>483.57</v>
      </c>
      <c r="EX280" s="67" t="s">
        <v>2256</v>
      </c>
      <c r="EY280" s="67">
        <v>5633</v>
      </c>
      <c r="EZ280" s="67" t="s">
        <v>2257</v>
      </c>
      <c r="FA280" s="67">
        <v>19860.5</v>
      </c>
      <c r="FB280" s="67" t="s">
        <v>2258</v>
      </c>
      <c r="FC280" s="67" t="s">
        <v>2259</v>
      </c>
      <c r="FD280" s="67" t="s">
        <v>2260</v>
      </c>
      <c r="FE280" s="68" t="s">
        <v>2261</v>
      </c>
      <c r="FF280" s="68" t="s">
        <v>2262</v>
      </c>
    </row>
    <row r="281" spans="151:162" x14ac:dyDescent="0.2">
      <c r="EU281" s="67">
        <v>562.04</v>
      </c>
      <c r="EV281" s="67" t="s">
        <v>2263</v>
      </c>
      <c r="EW281" s="67">
        <v>483.63</v>
      </c>
      <c r="EX281" s="67" t="s">
        <v>2264</v>
      </c>
      <c r="EY281" s="67">
        <v>5634</v>
      </c>
      <c r="EZ281" s="67" t="s">
        <v>2265</v>
      </c>
      <c r="FA281" s="67">
        <v>19865</v>
      </c>
      <c r="FB281" s="67" t="s">
        <v>2266</v>
      </c>
      <c r="FC281" s="67" t="s">
        <v>2267</v>
      </c>
      <c r="FD281" s="67" t="s">
        <v>2268</v>
      </c>
      <c r="FE281" s="68" t="s">
        <v>2269</v>
      </c>
      <c r="FF281" s="68" t="s">
        <v>2270</v>
      </c>
    </row>
    <row r="282" spans="151:162" x14ac:dyDescent="0.2">
      <c r="EU282" s="67">
        <v>562.08000000000004</v>
      </c>
      <c r="EV282" s="67" t="s">
        <v>2271</v>
      </c>
      <c r="EW282" s="67">
        <v>483.68</v>
      </c>
      <c r="EX282" s="67" t="s">
        <v>2272</v>
      </c>
      <c r="EY282" s="67">
        <v>5634.25</v>
      </c>
      <c r="EZ282" s="67" t="s">
        <v>2273</v>
      </c>
      <c r="FA282" s="67">
        <v>19866</v>
      </c>
      <c r="FB282" s="67" t="s">
        <v>2274</v>
      </c>
      <c r="FC282" s="67" t="s">
        <v>2275</v>
      </c>
      <c r="FD282" s="67" t="s">
        <v>2276</v>
      </c>
      <c r="FE282" s="68" t="s">
        <v>2277</v>
      </c>
      <c r="FF282" s="68" t="s">
        <v>2278</v>
      </c>
    </row>
    <row r="283" spans="151:162" x14ac:dyDescent="0.2">
      <c r="EU283" s="67">
        <v>562.12</v>
      </c>
      <c r="EV283" s="67" t="s">
        <v>2279</v>
      </c>
      <c r="EW283" s="67">
        <v>483.74</v>
      </c>
      <c r="EX283" s="67" t="s">
        <v>2280</v>
      </c>
      <c r="EY283" s="67">
        <v>5634.75</v>
      </c>
      <c r="EZ283" s="67" t="s">
        <v>2281</v>
      </c>
      <c r="FA283" s="67">
        <v>19868.5</v>
      </c>
      <c r="FB283" s="67" t="s">
        <v>2282</v>
      </c>
      <c r="FC283" s="67" t="s">
        <v>2283</v>
      </c>
      <c r="FD283" s="67" t="s">
        <v>2284</v>
      </c>
      <c r="FE283" s="68" t="s">
        <v>2285</v>
      </c>
      <c r="FF283" s="68" t="s">
        <v>2286</v>
      </c>
    </row>
    <row r="284" spans="151:162" x14ac:dyDescent="0.2">
      <c r="EU284" s="67">
        <v>562.13</v>
      </c>
      <c r="EV284" s="67" t="s">
        <v>2287</v>
      </c>
      <c r="EW284" s="67">
        <v>483.7</v>
      </c>
      <c r="EX284" s="67" t="s">
        <v>2288</v>
      </c>
      <c r="EY284" s="67">
        <v>5634.5</v>
      </c>
      <c r="EZ284" s="67" t="s">
        <v>2289</v>
      </c>
      <c r="FA284" s="67">
        <v>19866.25</v>
      </c>
      <c r="FB284" s="67" t="s">
        <v>2290</v>
      </c>
      <c r="FC284" s="67" t="s">
        <v>2291</v>
      </c>
      <c r="FD284" s="67" t="s">
        <v>2292</v>
      </c>
      <c r="FE284" s="68" t="s">
        <v>2293</v>
      </c>
      <c r="FF284" s="68" t="s">
        <v>2294</v>
      </c>
    </row>
    <row r="285" spans="151:162" x14ac:dyDescent="0.2">
      <c r="EU285" s="67">
        <v>562.13</v>
      </c>
      <c r="EV285" s="67" t="s">
        <v>2295</v>
      </c>
      <c r="EW285" s="67">
        <v>483.73</v>
      </c>
      <c r="EX285" s="67" t="s">
        <v>2296</v>
      </c>
      <c r="EY285" s="67">
        <v>5634.5</v>
      </c>
      <c r="EZ285" s="67" t="s">
        <v>2297</v>
      </c>
      <c r="FA285" s="67">
        <v>19867.75</v>
      </c>
      <c r="FB285" s="67" t="s">
        <v>2298</v>
      </c>
      <c r="FC285" s="67" t="s">
        <v>2299</v>
      </c>
      <c r="FD285" s="67" t="s">
        <v>2300</v>
      </c>
      <c r="FE285" s="68" t="s">
        <v>2301</v>
      </c>
      <c r="FF285" s="68" t="s">
        <v>2302</v>
      </c>
    </row>
    <row r="286" spans="151:162" x14ac:dyDescent="0.2">
      <c r="EU286" s="67">
        <v>562.15</v>
      </c>
      <c r="EV286" s="67" t="s">
        <v>2303</v>
      </c>
      <c r="EW286" s="67">
        <v>483.79</v>
      </c>
      <c r="EX286" s="67" t="s">
        <v>2304</v>
      </c>
      <c r="EY286" s="67">
        <v>5635</v>
      </c>
      <c r="EZ286" s="67" t="s">
        <v>2305</v>
      </c>
      <c r="FA286" s="67">
        <v>19870.5</v>
      </c>
      <c r="FB286" s="67" t="s">
        <v>2306</v>
      </c>
      <c r="FC286" s="67" t="s">
        <v>2307</v>
      </c>
      <c r="FD286" s="67" t="s">
        <v>2308</v>
      </c>
      <c r="FE286" s="68" t="s">
        <v>2309</v>
      </c>
      <c r="FF286" s="68" t="s">
        <v>2310</v>
      </c>
    </row>
    <row r="287" spans="151:162" x14ac:dyDescent="0.2">
      <c r="EU287" s="67">
        <v>562.13</v>
      </c>
      <c r="EV287" s="67" t="s">
        <v>2311</v>
      </c>
      <c r="EW287" s="67">
        <v>483.79</v>
      </c>
      <c r="EX287" s="67" t="s">
        <v>2312</v>
      </c>
      <c r="EY287" s="67">
        <v>5634.5</v>
      </c>
      <c r="EZ287" s="67" t="s">
        <v>2313</v>
      </c>
      <c r="FA287" s="67">
        <v>19870</v>
      </c>
      <c r="FB287" s="67" t="s">
        <v>2314</v>
      </c>
      <c r="FC287" s="67" t="s">
        <v>2315</v>
      </c>
      <c r="FD287" s="67" t="s">
        <v>2316</v>
      </c>
      <c r="FE287" s="68" t="s">
        <v>2317</v>
      </c>
      <c r="FF287" s="68" t="s">
        <v>2318</v>
      </c>
    </row>
    <row r="288" spans="151:162" x14ac:dyDescent="0.2">
      <c r="EU288" s="67">
        <v>561.99</v>
      </c>
      <c r="EV288" s="67" t="s">
        <v>2319</v>
      </c>
      <c r="EW288" s="67">
        <v>483.58</v>
      </c>
      <c r="EX288" s="67" t="s">
        <v>2320</v>
      </c>
      <c r="EY288" s="67">
        <v>5633.25</v>
      </c>
      <c r="EZ288" s="67" t="s">
        <v>2321</v>
      </c>
      <c r="FA288" s="67">
        <v>19861.5</v>
      </c>
      <c r="FB288" s="67" t="s">
        <v>2322</v>
      </c>
      <c r="FC288" s="67" t="s">
        <v>2323</v>
      </c>
      <c r="FD288" s="67" t="s">
        <v>2324</v>
      </c>
      <c r="FE288" s="68" t="s">
        <v>2325</v>
      </c>
      <c r="FF288" s="68" t="s">
        <v>2326</v>
      </c>
    </row>
    <row r="289" spans="151:162" x14ac:dyDescent="0.2">
      <c r="EU289" s="67">
        <v>561.95000000000005</v>
      </c>
      <c r="EV289" s="67" t="s">
        <v>2327</v>
      </c>
      <c r="EW289" s="67">
        <v>483.53</v>
      </c>
      <c r="EX289" s="67" t="s">
        <v>2328</v>
      </c>
      <c r="EY289" s="67">
        <v>5632.75</v>
      </c>
      <c r="EZ289" s="67" t="s">
        <v>2329</v>
      </c>
      <c r="FA289" s="67">
        <v>19858.75</v>
      </c>
      <c r="FB289" s="67" t="s">
        <v>2330</v>
      </c>
      <c r="FC289" s="67" t="s">
        <v>2331</v>
      </c>
      <c r="FD289" s="67" t="s">
        <v>2332</v>
      </c>
      <c r="FE289" s="68" t="s">
        <v>2333</v>
      </c>
      <c r="FF289" s="68" t="s">
        <v>2334</v>
      </c>
    </row>
    <row r="290" spans="151:162" x14ac:dyDescent="0.2">
      <c r="EU290" s="67">
        <v>561.98</v>
      </c>
      <c r="EV290" s="67" t="s">
        <v>2335</v>
      </c>
      <c r="EW290" s="67">
        <v>483.55</v>
      </c>
      <c r="EX290" s="67" t="s">
        <v>2336</v>
      </c>
      <c r="EY290" s="67">
        <v>5633.25</v>
      </c>
      <c r="EZ290" s="67" t="s">
        <v>2337</v>
      </c>
      <c r="FA290" s="67">
        <v>19860</v>
      </c>
      <c r="FB290" s="67" t="s">
        <v>2338</v>
      </c>
      <c r="FC290" s="67" t="s">
        <v>2339</v>
      </c>
      <c r="FD290" s="67" t="s">
        <v>2340</v>
      </c>
      <c r="FE290" s="68" t="s">
        <v>2341</v>
      </c>
      <c r="FF290" s="68" t="s">
        <v>2342</v>
      </c>
    </row>
    <row r="291" spans="151:162" x14ac:dyDescent="0.2">
      <c r="EU291" s="67">
        <v>561.9</v>
      </c>
      <c r="EV291" s="67" t="s">
        <v>2343</v>
      </c>
      <c r="EW291" s="67">
        <v>483.48</v>
      </c>
      <c r="EX291" s="67" t="s">
        <v>2344</v>
      </c>
      <c r="EY291" s="67">
        <v>5632.25</v>
      </c>
      <c r="EZ291" s="67" t="s">
        <v>2345</v>
      </c>
      <c r="FA291" s="67">
        <v>19856.5</v>
      </c>
      <c r="FB291" s="67" t="s">
        <v>2346</v>
      </c>
      <c r="FC291" s="67" t="s">
        <v>2347</v>
      </c>
      <c r="FD291" s="67" t="s">
        <v>2348</v>
      </c>
      <c r="FE291" s="68" t="s">
        <v>2349</v>
      </c>
      <c r="FF291" s="68" t="s">
        <v>2350</v>
      </c>
    </row>
    <row r="292" spans="151:162" x14ac:dyDescent="0.2">
      <c r="EU292" s="67">
        <v>561.9</v>
      </c>
      <c r="EV292" s="67" t="s">
        <v>2351</v>
      </c>
      <c r="EW292" s="67">
        <v>483.46</v>
      </c>
      <c r="EX292" s="67" t="s">
        <v>2352</v>
      </c>
      <c r="EY292" s="67">
        <v>5632.25</v>
      </c>
      <c r="EZ292" s="67" t="s">
        <v>2353</v>
      </c>
      <c r="FA292" s="67">
        <v>19856.5</v>
      </c>
      <c r="FB292" s="67" t="s">
        <v>2354</v>
      </c>
      <c r="FC292" s="67" t="s">
        <v>2355</v>
      </c>
      <c r="FD292" s="67" t="s">
        <v>2356</v>
      </c>
      <c r="FE292" s="68" t="s">
        <v>2357</v>
      </c>
      <c r="FF292" s="68" t="s">
        <v>2358</v>
      </c>
    </row>
    <row r="293" spans="151:162" x14ac:dyDescent="0.2">
      <c r="EU293" s="67">
        <v>561.79999999999995</v>
      </c>
      <c r="EV293" s="67" t="s">
        <v>2359</v>
      </c>
      <c r="EW293" s="67">
        <v>483.37</v>
      </c>
      <c r="EX293" s="67" t="s">
        <v>2360</v>
      </c>
      <c r="EY293" s="67">
        <v>5631.5</v>
      </c>
      <c r="EZ293" s="67" t="s">
        <v>2361</v>
      </c>
      <c r="FA293" s="67">
        <v>19853</v>
      </c>
      <c r="FB293" s="67" t="s">
        <v>2362</v>
      </c>
      <c r="FC293" s="67" t="s">
        <v>2363</v>
      </c>
      <c r="FD293" s="67" t="s">
        <v>2364</v>
      </c>
      <c r="FE293" s="68" t="s">
        <v>2365</v>
      </c>
      <c r="FF293" s="68" t="s">
        <v>2366</v>
      </c>
    </row>
    <row r="294" spans="151:162" x14ac:dyDescent="0.2">
      <c r="EU294" s="67">
        <v>561.78</v>
      </c>
      <c r="EV294" s="67" t="s">
        <v>2367</v>
      </c>
      <c r="EW294" s="67">
        <v>483.29</v>
      </c>
      <c r="EX294" s="67" t="s">
        <v>2368</v>
      </c>
      <c r="EY294" s="67">
        <v>5631.25</v>
      </c>
      <c r="EZ294" s="67" t="s">
        <v>2369</v>
      </c>
      <c r="FA294" s="67">
        <v>19849.5</v>
      </c>
      <c r="FB294" s="67" t="s">
        <v>2370</v>
      </c>
      <c r="FC294" s="67" t="s">
        <v>2371</v>
      </c>
      <c r="FD294" s="67" t="s">
        <v>2372</v>
      </c>
      <c r="FE294" s="68" t="s">
        <v>2373</v>
      </c>
      <c r="FF294" s="68" t="s">
        <v>2374</v>
      </c>
    </row>
    <row r="295" spans="151:162" x14ac:dyDescent="0.2">
      <c r="EU295" s="67">
        <v>561.77</v>
      </c>
      <c r="EV295" s="67" t="s">
        <v>2375</v>
      </c>
      <c r="EW295" s="67">
        <v>483.28</v>
      </c>
      <c r="EX295" s="67" t="s">
        <v>2376</v>
      </c>
      <c r="EY295" s="67">
        <v>5631</v>
      </c>
      <c r="EZ295" s="67" t="s">
        <v>2377</v>
      </c>
      <c r="FA295" s="67">
        <v>19849</v>
      </c>
      <c r="FB295" s="67" t="s">
        <v>2378</v>
      </c>
      <c r="FC295" s="67" t="s">
        <v>2379</v>
      </c>
      <c r="FD295" s="67" t="s">
        <v>2380</v>
      </c>
      <c r="FE295" s="68" t="s">
        <v>2381</v>
      </c>
      <c r="FF295" s="68" t="s">
        <v>2382</v>
      </c>
    </row>
    <row r="296" spans="151:162" x14ac:dyDescent="0.2">
      <c r="EU296" s="67">
        <v>561.71</v>
      </c>
      <c r="EV296" s="67" t="s">
        <v>2383</v>
      </c>
      <c r="EW296" s="67">
        <v>483.23</v>
      </c>
      <c r="EX296" s="67" t="s">
        <v>2384</v>
      </c>
      <c r="EY296" s="67">
        <v>5630.25</v>
      </c>
      <c r="EZ296" s="67" t="s">
        <v>2385</v>
      </c>
      <c r="FA296" s="67">
        <v>19846.75</v>
      </c>
      <c r="FB296" s="67" t="s">
        <v>2386</v>
      </c>
      <c r="FC296" s="67" t="s">
        <v>2387</v>
      </c>
      <c r="FD296" s="67" t="s">
        <v>2388</v>
      </c>
      <c r="FE296" s="68" t="s">
        <v>2389</v>
      </c>
      <c r="FF296" s="68" t="s">
        <v>2390</v>
      </c>
    </row>
    <row r="297" spans="151:162" x14ac:dyDescent="0.2">
      <c r="EU297" s="67">
        <v>561.78</v>
      </c>
      <c r="EV297" s="67" t="s">
        <v>2391</v>
      </c>
      <c r="EW297" s="67">
        <v>483.39</v>
      </c>
      <c r="EX297" s="67" t="s">
        <v>2392</v>
      </c>
      <c r="EY297" s="67">
        <v>5631.25</v>
      </c>
      <c r="EZ297" s="67" t="s">
        <v>2393</v>
      </c>
      <c r="FA297" s="67">
        <v>19854</v>
      </c>
      <c r="FB297" s="67" t="s">
        <v>2394</v>
      </c>
      <c r="FC297" s="67" t="s">
        <v>2395</v>
      </c>
      <c r="FD297" s="67" t="s">
        <v>2396</v>
      </c>
      <c r="FE297" s="68" t="s">
        <v>2397</v>
      </c>
      <c r="FF297" s="68" t="s">
        <v>2398</v>
      </c>
    </row>
    <row r="298" spans="151:162" x14ac:dyDescent="0.2">
      <c r="EU298" s="67">
        <v>561.83000000000004</v>
      </c>
      <c r="EV298" s="67" t="s">
        <v>2399</v>
      </c>
      <c r="EW298" s="67">
        <v>483.41</v>
      </c>
      <c r="EX298" s="67" t="s">
        <v>2400</v>
      </c>
      <c r="EY298" s="67">
        <v>5631.25</v>
      </c>
      <c r="EZ298" s="67" t="s">
        <v>2401</v>
      </c>
      <c r="FA298" s="67">
        <v>19854.75</v>
      </c>
      <c r="FB298" s="67" t="s">
        <v>2402</v>
      </c>
      <c r="FC298" s="67" t="s">
        <v>2403</v>
      </c>
      <c r="FD298" s="67" t="s">
        <v>2404</v>
      </c>
      <c r="FE298" s="68" t="s">
        <v>2405</v>
      </c>
      <c r="FF298" s="68" t="s">
        <v>2406</v>
      </c>
    </row>
    <row r="299" spans="151:162" x14ac:dyDescent="0.2">
      <c r="EU299" s="67">
        <v>561.79</v>
      </c>
      <c r="EV299" s="67" t="s">
        <v>2407</v>
      </c>
      <c r="EW299" s="67">
        <v>483.36</v>
      </c>
      <c r="EX299" s="67" t="s">
        <v>2408</v>
      </c>
      <c r="EY299" s="67">
        <v>5631.25</v>
      </c>
      <c r="EZ299" s="67" t="s">
        <v>2409</v>
      </c>
      <c r="FA299" s="67">
        <v>19852.75</v>
      </c>
      <c r="FB299" s="67" t="s">
        <v>2410</v>
      </c>
      <c r="FC299" s="67" t="s">
        <v>2411</v>
      </c>
      <c r="FD299" s="67" t="s">
        <v>2412</v>
      </c>
      <c r="FE299" s="68" t="s">
        <v>2413</v>
      </c>
      <c r="FF299" s="68" t="s">
        <v>2414</v>
      </c>
    </row>
    <row r="300" spans="151:162" x14ac:dyDescent="0.2">
      <c r="EU300" s="67">
        <v>561.77</v>
      </c>
      <c r="EV300" s="67" t="s">
        <v>2415</v>
      </c>
      <c r="EW300" s="67">
        <v>483.34</v>
      </c>
      <c r="EX300" s="67" t="s">
        <v>2416</v>
      </c>
      <c r="EY300" s="67">
        <v>5630.75</v>
      </c>
      <c r="EZ300" s="67" t="s">
        <v>2417</v>
      </c>
      <c r="FA300" s="67">
        <v>19851.25</v>
      </c>
      <c r="FB300" s="67" t="s">
        <v>2418</v>
      </c>
      <c r="FC300" s="67" t="s">
        <v>2419</v>
      </c>
      <c r="FD300" s="67" t="s">
        <v>2420</v>
      </c>
      <c r="FE300" s="68" t="s">
        <v>2421</v>
      </c>
      <c r="FF300" s="68" t="s">
        <v>2422</v>
      </c>
    </row>
    <row r="301" spans="151:162" x14ac:dyDescent="0.2">
      <c r="EU301" s="67">
        <v>561.79999999999995</v>
      </c>
      <c r="EV301" s="67" t="s">
        <v>2423</v>
      </c>
      <c r="EW301" s="67">
        <v>483.3</v>
      </c>
      <c r="EX301" s="67" t="s">
        <v>2424</v>
      </c>
      <c r="EY301" s="67">
        <v>5631.5</v>
      </c>
      <c r="EZ301" s="67" t="s">
        <v>2425</v>
      </c>
      <c r="FA301" s="67">
        <v>19853.25</v>
      </c>
      <c r="FB301" s="67" t="s">
        <v>2426</v>
      </c>
      <c r="FC301" s="67" t="s">
        <v>2427</v>
      </c>
      <c r="FD301" s="67" t="s">
        <v>2428</v>
      </c>
      <c r="FE301" s="68" t="s">
        <v>2429</v>
      </c>
      <c r="FF301" s="68" t="s">
        <v>2430</v>
      </c>
    </row>
    <row r="302" spans="151:162" x14ac:dyDescent="0.2">
      <c r="EU302" s="67">
        <v>561.85</v>
      </c>
      <c r="EV302" s="67" t="s">
        <v>2431</v>
      </c>
      <c r="EW302" s="67">
        <v>483.4</v>
      </c>
      <c r="EX302" s="67" t="s">
        <v>2432</v>
      </c>
      <c r="EY302" s="67">
        <v>5631.5</v>
      </c>
      <c r="EZ302" s="67" t="s">
        <v>2433</v>
      </c>
      <c r="FA302" s="67">
        <v>19854.5</v>
      </c>
      <c r="FB302" s="67" t="s">
        <v>2434</v>
      </c>
      <c r="FC302" s="67" t="s">
        <v>2435</v>
      </c>
      <c r="FD302" s="67" t="s">
        <v>2436</v>
      </c>
      <c r="FE302" s="68" t="s">
        <v>2437</v>
      </c>
      <c r="FF302" s="68" t="s">
        <v>2438</v>
      </c>
    </row>
    <row r="303" spans="151:162" x14ac:dyDescent="0.2">
      <c r="EU303" s="67">
        <v>561.74</v>
      </c>
      <c r="EV303" s="67" t="s">
        <v>2439</v>
      </c>
      <c r="EW303" s="67">
        <v>483.32</v>
      </c>
      <c r="EX303" s="67" t="s">
        <v>2440</v>
      </c>
      <c r="EY303" s="67">
        <v>5630.75</v>
      </c>
      <c r="EZ303" s="67" t="s">
        <v>2441</v>
      </c>
      <c r="FA303" s="67">
        <v>19851</v>
      </c>
      <c r="FB303" s="67" t="s">
        <v>2442</v>
      </c>
      <c r="FC303" s="67" t="s">
        <v>2443</v>
      </c>
      <c r="FD303" s="67" t="s">
        <v>2444</v>
      </c>
      <c r="FE303" s="68" t="s">
        <v>2445</v>
      </c>
      <c r="FF303" s="68" t="s">
        <v>2446</v>
      </c>
    </row>
    <row r="304" spans="151:162" x14ac:dyDescent="0.2">
      <c r="EU304" s="67">
        <v>561.77</v>
      </c>
      <c r="EV304" s="67" t="s">
        <v>2447</v>
      </c>
      <c r="EW304" s="67">
        <v>483.31</v>
      </c>
      <c r="EX304" s="67" t="s">
        <v>2448</v>
      </c>
      <c r="EY304" s="67">
        <v>5631</v>
      </c>
      <c r="EZ304" s="67" t="s">
        <v>2449</v>
      </c>
      <c r="FA304" s="67">
        <v>19851</v>
      </c>
      <c r="FB304" s="67" t="s">
        <v>2450</v>
      </c>
      <c r="FC304" s="67" t="s">
        <v>2451</v>
      </c>
      <c r="FD304" s="67" t="s">
        <v>2452</v>
      </c>
      <c r="FE304" s="68" t="s">
        <v>2453</v>
      </c>
      <c r="FF304" s="68" t="s">
        <v>2454</v>
      </c>
    </row>
    <row r="305" spans="151:162" x14ac:dyDescent="0.2">
      <c r="EU305" s="67">
        <v>561.76</v>
      </c>
      <c r="EV305" s="67" t="s">
        <v>2455</v>
      </c>
      <c r="EW305" s="67">
        <v>483.23</v>
      </c>
      <c r="EX305" s="67" t="s">
        <v>2456</v>
      </c>
      <c r="EY305" s="67">
        <v>5630.75</v>
      </c>
      <c r="EZ305" s="67" t="s">
        <v>2457</v>
      </c>
      <c r="FA305" s="67">
        <v>19851</v>
      </c>
      <c r="FB305" s="67" t="s">
        <v>2458</v>
      </c>
      <c r="FC305" s="67" t="s">
        <v>2459</v>
      </c>
      <c r="FD305" s="67" t="s">
        <v>2460</v>
      </c>
      <c r="FE305" s="68" t="s">
        <v>2461</v>
      </c>
      <c r="FF305" s="68" t="s">
        <v>2462</v>
      </c>
    </row>
    <row r="306" spans="151:162" x14ac:dyDescent="0.2">
      <c r="EU306" s="67">
        <v>561.74</v>
      </c>
      <c r="EV306" s="67" t="s">
        <v>2463</v>
      </c>
      <c r="EW306" s="67">
        <v>483.3</v>
      </c>
      <c r="EX306" s="67" t="s">
        <v>2464</v>
      </c>
      <c r="EY306" s="67">
        <v>5630.75</v>
      </c>
      <c r="EZ306" s="67" t="s">
        <v>2465</v>
      </c>
      <c r="FA306" s="67">
        <v>19849.5</v>
      </c>
      <c r="FB306" s="67" t="s">
        <v>2466</v>
      </c>
      <c r="FC306" s="67" t="s">
        <v>2467</v>
      </c>
      <c r="FD306" s="67" t="s">
        <v>2468</v>
      </c>
      <c r="FE306" s="68" t="s">
        <v>2469</v>
      </c>
      <c r="FF306" s="68" t="s">
        <v>2470</v>
      </c>
    </row>
    <row r="307" spans="151:162" x14ac:dyDescent="0.2">
      <c r="EU307" s="67">
        <v>561.64</v>
      </c>
      <c r="EV307" s="67" t="s">
        <v>2471</v>
      </c>
      <c r="EW307" s="67">
        <v>483.13</v>
      </c>
      <c r="EX307" s="67" t="s">
        <v>2472</v>
      </c>
      <c r="EY307" s="67">
        <v>5629.5</v>
      </c>
      <c r="EZ307" s="67" t="s">
        <v>2473</v>
      </c>
      <c r="FA307" s="67">
        <v>19843.25</v>
      </c>
      <c r="FB307" s="67" t="s">
        <v>2474</v>
      </c>
      <c r="FC307" s="67" t="s">
        <v>2475</v>
      </c>
      <c r="FD307" s="67" t="s">
        <v>2476</v>
      </c>
      <c r="FE307" s="68" t="s">
        <v>2477</v>
      </c>
      <c r="FF307" s="68" t="s">
        <v>2478</v>
      </c>
    </row>
    <row r="308" spans="151:162" x14ac:dyDescent="0.2">
      <c r="EU308" s="67">
        <v>561.58000000000004</v>
      </c>
      <c r="EV308" s="67" t="s">
        <v>2479</v>
      </c>
      <c r="EW308" s="67">
        <v>483.1</v>
      </c>
      <c r="EX308" s="67" t="s">
        <v>2480</v>
      </c>
      <c r="EY308" s="67">
        <v>5629.25</v>
      </c>
      <c r="EZ308" s="67" t="s">
        <v>2481</v>
      </c>
      <c r="FA308" s="67">
        <v>19841</v>
      </c>
      <c r="FB308" s="67" t="s">
        <v>2482</v>
      </c>
      <c r="FC308" s="67" t="s">
        <v>2483</v>
      </c>
      <c r="FD308" s="67" t="s">
        <v>2484</v>
      </c>
      <c r="FE308" s="68" t="s">
        <v>2485</v>
      </c>
      <c r="FF308" s="68" t="s">
        <v>2486</v>
      </c>
    </row>
    <row r="309" spans="151:162" x14ac:dyDescent="0.2">
      <c r="EU309" s="67">
        <v>561.66</v>
      </c>
      <c r="EV309" s="67" t="s">
        <v>2487</v>
      </c>
      <c r="EW309" s="67">
        <v>483.22</v>
      </c>
      <c r="EX309" s="67" t="s">
        <v>2488</v>
      </c>
      <c r="EY309" s="67">
        <v>5629.75</v>
      </c>
      <c r="EZ309" s="67" t="s">
        <v>2489</v>
      </c>
      <c r="FA309" s="67">
        <v>19846.25</v>
      </c>
      <c r="FB309" s="67" t="s">
        <v>2490</v>
      </c>
      <c r="FC309" s="67" t="s">
        <v>2491</v>
      </c>
      <c r="FD309" s="67" t="s">
        <v>2492</v>
      </c>
      <c r="FE309" s="68" t="s">
        <v>2493</v>
      </c>
      <c r="FF309" s="68" t="s">
        <v>2494</v>
      </c>
    </row>
    <row r="310" spans="151:162" x14ac:dyDescent="0.2">
      <c r="EU310" s="67">
        <v>561.72</v>
      </c>
      <c r="EV310" s="67" t="s">
        <v>2495</v>
      </c>
      <c r="EW310" s="67">
        <v>483.17</v>
      </c>
      <c r="EX310" s="67" t="s">
        <v>2496</v>
      </c>
      <c r="EY310" s="67">
        <v>5629.75</v>
      </c>
      <c r="EZ310" s="67" t="s">
        <v>2497</v>
      </c>
      <c r="FA310" s="67">
        <v>19845.5</v>
      </c>
      <c r="FB310" s="67" t="s">
        <v>2498</v>
      </c>
      <c r="FC310" s="67" t="s">
        <v>2499</v>
      </c>
      <c r="FD310" s="67" t="s">
        <v>2500</v>
      </c>
      <c r="FE310" s="68" t="s">
        <v>2501</v>
      </c>
      <c r="FF310" s="68" t="s">
        <v>2502</v>
      </c>
    </row>
    <row r="311" spans="151:162" x14ac:dyDescent="0.2">
      <c r="EU311" s="67">
        <v>561.67999999999995</v>
      </c>
      <c r="EV311" s="67" t="s">
        <v>2503</v>
      </c>
      <c r="EW311" s="67">
        <v>483.17</v>
      </c>
      <c r="EX311" s="67" t="s">
        <v>2504</v>
      </c>
      <c r="EY311" s="67">
        <v>5630</v>
      </c>
      <c r="EZ311" s="67" t="s">
        <v>2505</v>
      </c>
      <c r="FA311" s="67">
        <v>19847</v>
      </c>
      <c r="FB311" s="67" t="s">
        <v>2506</v>
      </c>
      <c r="FC311" s="67" t="s">
        <v>2507</v>
      </c>
      <c r="FD311" s="67" t="s">
        <v>2508</v>
      </c>
      <c r="FE311" s="68" t="s">
        <v>2509</v>
      </c>
      <c r="FF311" s="68" t="s">
        <v>2510</v>
      </c>
    </row>
    <row r="312" spans="151:162" x14ac:dyDescent="0.2">
      <c r="EU312" s="67">
        <v>561.69000000000005</v>
      </c>
      <c r="EV312" s="67" t="s">
        <v>2511</v>
      </c>
      <c r="EW312" s="67">
        <v>483.17</v>
      </c>
      <c r="EX312" s="67" t="s">
        <v>2512</v>
      </c>
      <c r="EY312" s="67">
        <v>5630</v>
      </c>
      <c r="EZ312" s="67" t="s">
        <v>2513</v>
      </c>
      <c r="FA312" s="67">
        <v>19847.5</v>
      </c>
      <c r="FB312" s="67" t="s">
        <v>2514</v>
      </c>
      <c r="FC312" s="67" t="s">
        <v>2515</v>
      </c>
      <c r="FD312" s="67" t="s">
        <v>2516</v>
      </c>
      <c r="FE312" s="68" t="s">
        <v>2517</v>
      </c>
      <c r="FF312" s="68" t="s">
        <v>2518</v>
      </c>
    </row>
    <row r="313" spans="151:162" x14ac:dyDescent="0.2">
      <c r="EU313" s="67">
        <v>561.69000000000005</v>
      </c>
      <c r="EV313" s="67" t="s">
        <v>2519</v>
      </c>
      <c r="EW313" s="67">
        <v>483.23</v>
      </c>
      <c r="EX313" s="67" t="s">
        <v>2520</v>
      </c>
      <c r="EY313" s="67">
        <v>5630.5</v>
      </c>
      <c r="EZ313" s="67" t="s">
        <v>2521</v>
      </c>
      <c r="FA313" s="67">
        <v>19847.5</v>
      </c>
      <c r="FB313" s="67" t="s">
        <v>2522</v>
      </c>
      <c r="FC313" s="67" t="s">
        <v>2523</v>
      </c>
      <c r="FD313" s="67" t="s">
        <v>2524</v>
      </c>
      <c r="FE313" s="68" t="s">
        <v>2525</v>
      </c>
      <c r="FF313" s="68" t="s">
        <v>2526</v>
      </c>
    </row>
    <row r="314" spans="151:162" x14ac:dyDescent="0.2">
      <c r="EU314" s="67">
        <v>561.73</v>
      </c>
      <c r="EV314" s="67" t="s">
        <v>2527</v>
      </c>
      <c r="EW314" s="67">
        <v>483.28</v>
      </c>
      <c r="EX314" s="67" t="s">
        <v>2528</v>
      </c>
      <c r="EY314" s="67">
        <v>5630.75</v>
      </c>
      <c r="EZ314" s="67" t="s">
        <v>2529</v>
      </c>
      <c r="FA314" s="67">
        <v>19849.25</v>
      </c>
      <c r="FB314" s="67" t="s">
        <v>2530</v>
      </c>
      <c r="FC314" s="67" t="s">
        <v>2531</v>
      </c>
      <c r="FD314" s="67" t="s">
        <v>2532</v>
      </c>
      <c r="FE314" s="68" t="s">
        <v>2533</v>
      </c>
      <c r="FF314" s="68" t="s">
        <v>2534</v>
      </c>
    </row>
    <row r="315" spans="151:162" x14ac:dyDescent="0.2">
      <c r="EU315" s="67">
        <v>561.82000000000005</v>
      </c>
      <c r="EV315" s="67" t="s">
        <v>2535</v>
      </c>
      <c r="EW315" s="67">
        <v>483.38</v>
      </c>
      <c r="EX315" s="67" t="s">
        <v>2536</v>
      </c>
      <c r="EY315" s="67">
        <v>5631.25</v>
      </c>
      <c r="EZ315" s="67" t="s">
        <v>2537</v>
      </c>
      <c r="FA315" s="67">
        <v>19853.25</v>
      </c>
      <c r="FB315" s="67" t="s">
        <v>2538</v>
      </c>
      <c r="FC315" s="67" t="s">
        <v>2539</v>
      </c>
      <c r="FD315" s="67" t="s">
        <v>2540</v>
      </c>
      <c r="FE315" s="68" t="s">
        <v>2541</v>
      </c>
      <c r="FF315" s="68" t="s">
        <v>2542</v>
      </c>
    </row>
    <row r="316" spans="151:162" x14ac:dyDescent="0.2">
      <c r="EU316" s="67">
        <v>561.84</v>
      </c>
      <c r="EV316" s="67" t="s">
        <v>2543</v>
      </c>
      <c r="EW316" s="67">
        <v>483.39</v>
      </c>
      <c r="EX316" s="67" t="s">
        <v>2544</v>
      </c>
      <c r="EY316" s="67">
        <v>5631.5</v>
      </c>
      <c r="EZ316" s="67" t="s">
        <v>2545</v>
      </c>
      <c r="FA316" s="67">
        <v>19853.25</v>
      </c>
      <c r="FB316" s="67" t="s">
        <v>2546</v>
      </c>
      <c r="FC316" s="67" t="s">
        <v>2547</v>
      </c>
      <c r="FD316" s="67" t="s">
        <v>2548</v>
      </c>
      <c r="FE316" s="68" t="s">
        <v>2549</v>
      </c>
      <c r="FF316" s="68" t="s">
        <v>2550</v>
      </c>
    </row>
    <row r="317" spans="151:162" x14ac:dyDescent="0.2">
      <c r="EU317" s="67">
        <v>561.76</v>
      </c>
      <c r="EV317" s="67" t="s">
        <v>2551</v>
      </c>
      <c r="EW317" s="67">
        <v>483.29</v>
      </c>
      <c r="EX317" s="67" t="s">
        <v>2552</v>
      </c>
      <c r="EY317" s="67">
        <v>5630.75</v>
      </c>
      <c r="EZ317" s="67" t="s">
        <v>2553</v>
      </c>
      <c r="FA317" s="67">
        <v>19849.5</v>
      </c>
      <c r="FB317" s="67" t="s">
        <v>2554</v>
      </c>
      <c r="FC317" s="67" t="s">
        <v>2555</v>
      </c>
      <c r="FD317" s="67" t="s">
        <v>2556</v>
      </c>
      <c r="FE317" s="68" t="s">
        <v>2557</v>
      </c>
      <c r="FF317" s="68" t="s">
        <v>2558</v>
      </c>
    </row>
    <row r="318" spans="151:162" x14ac:dyDescent="0.2">
      <c r="EU318" s="67">
        <v>561.63</v>
      </c>
      <c r="EV318" s="67" t="s">
        <v>2559</v>
      </c>
      <c r="EW318" s="67">
        <v>483.16</v>
      </c>
      <c r="EX318" s="67" t="s">
        <v>2560</v>
      </c>
      <c r="EY318" s="67">
        <v>5629.5</v>
      </c>
      <c r="EZ318" s="67" t="s">
        <v>2561</v>
      </c>
      <c r="FA318" s="67">
        <v>19844</v>
      </c>
      <c r="FB318" s="67" t="s">
        <v>2562</v>
      </c>
      <c r="FC318" s="67" t="s">
        <v>2563</v>
      </c>
      <c r="FD318" s="67" t="s">
        <v>2564</v>
      </c>
      <c r="FE318" s="68" t="s">
        <v>2565</v>
      </c>
      <c r="FF318" s="68" t="s">
        <v>2566</v>
      </c>
    </row>
    <row r="319" spans="151:162" x14ac:dyDescent="0.2">
      <c r="EU319" s="67">
        <v>561.6</v>
      </c>
      <c r="EV319" s="67" t="s">
        <v>2567</v>
      </c>
      <c r="EW319" s="67">
        <v>483.12</v>
      </c>
      <c r="EX319" s="67" t="s">
        <v>2568</v>
      </c>
      <c r="EY319" s="67">
        <v>5629.5</v>
      </c>
      <c r="EZ319" s="67" t="s">
        <v>2569</v>
      </c>
      <c r="FA319" s="67">
        <v>19842.25</v>
      </c>
      <c r="FB319" s="67" t="s">
        <v>2570</v>
      </c>
      <c r="FC319" s="67" t="s">
        <v>2571</v>
      </c>
      <c r="FD319" s="67" t="s">
        <v>2572</v>
      </c>
      <c r="FE319" s="68" t="s">
        <v>2573</v>
      </c>
      <c r="FF319" s="68" t="s">
        <v>2574</v>
      </c>
    </row>
    <row r="320" spans="151:162" x14ac:dyDescent="0.2">
      <c r="EU320" s="67">
        <v>561.62</v>
      </c>
      <c r="EV320" s="67" t="s">
        <v>2575</v>
      </c>
      <c r="EW320" s="67">
        <v>483.14</v>
      </c>
      <c r="EX320" s="67" t="s">
        <v>2576</v>
      </c>
      <c r="EY320" s="67">
        <v>5629.5</v>
      </c>
      <c r="EZ320" s="67" t="s">
        <v>2577</v>
      </c>
      <c r="FA320" s="67">
        <v>19843.25</v>
      </c>
      <c r="FB320" s="67" t="s">
        <v>2578</v>
      </c>
      <c r="FC320" s="67" t="s">
        <v>2579</v>
      </c>
      <c r="FD320" s="67" t="s">
        <v>2580</v>
      </c>
      <c r="FE320" s="68" t="s">
        <v>2581</v>
      </c>
      <c r="FF320" s="68" t="s">
        <v>2582</v>
      </c>
    </row>
    <row r="321" spans="151:162" x14ac:dyDescent="0.2">
      <c r="EU321" s="67">
        <v>561.58000000000004</v>
      </c>
      <c r="EV321" s="67" t="s">
        <v>2583</v>
      </c>
      <c r="EW321" s="67">
        <v>483.08</v>
      </c>
      <c r="EX321" s="67" t="s">
        <v>2584</v>
      </c>
      <c r="EY321" s="67">
        <v>5629.25</v>
      </c>
      <c r="EZ321" s="67" t="s">
        <v>2585</v>
      </c>
      <c r="FA321" s="67">
        <v>19840.25</v>
      </c>
      <c r="FB321" s="67" t="s">
        <v>2586</v>
      </c>
      <c r="FC321" s="67" t="s">
        <v>2587</v>
      </c>
      <c r="FD321" s="67" t="s">
        <v>2588</v>
      </c>
      <c r="FE321" s="68" t="s">
        <v>2589</v>
      </c>
      <c r="FF321" s="68" t="s">
        <v>2590</v>
      </c>
    </row>
    <row r="322" spans="151:162" x14ac:dyDescent="0.2">
      <c r="EU322" s="67">
        <v>561.48</v>
      </c>
      <c r="EV322" s="67" t="s">
        <v>2591</v>
      </c>
      <c r="EW322" s="67">
        <v>482.99</v>
      </c>
      <c r="EX322" s="67" t="s">
        <v>2592</v>
      </c>
      <c r="EY322" s="67">
        <v>5628.25</v>
      </c>
      <c r="EZ322" s="67" t="s">
        <v>2593</v>
      </c>
      <c r="FA322" s="67">
        <v>19837.25</v>
      </c>
      <c r="FB322" s="67" t="s">
        <v>2594</v>
      </c>
      <c r="FC322" s="67" t="s">
        <v>2595</v>
      </c>
      <c r="FD322" s="67" t="s">
        <v>2596</v>
      </c>
      <c r="FE322" s="68" t="s">
        <v>2597</v>
      </c>
      <c r="FF322" s="68" t="s">
        <v>2598</v>
      </c>
    </row>
    <row r="323" spans="151:162" x14ac:dyDescent="0.2">
      <c r="EU323" s="67">
        <v>561.54999999999995</v>
      </c>
      <c r="EV323" s="67" t="s">
        <v>2599</v>
      </c>
      <c r="EW323" s="67">
        <v>483.01</v>
      </c>
      <c r="EX323" s="67" t="s">
        <v>2600</v>
      </c>
      <c r="EY323" s="67">
        <v>5628.25</v>
      </c>
      <c r="EZ323" s="67" t="s">
        <v>2601</v>
      </c>
      <c r="FA323" s="67">
        <v>19837.75</v>
      </c>
      <c r="FB323" s="67" t="s">
        <v>2602</v>
      </c>
      <c r="FC323" s="67" t="s">
        <v>2603</v>
      </c>
      <c r="FD323" s="67" t="s">
        <v>2604</v>
      </c>
      <c r="FE323" s="68" t="s">
        <v>2605</v>
      </c>
      <c r="FF323" s="68" t="s">
        <v>2606</v>
      </c>
    </row>
    <row r="324" spans="151:162" x14ac:dyDescent="0.2">
      <c r="EU324" s="67">
        <v>561.53</v>
      </c>
      <c r="EV324" s="67" t="s">
        <v>2607</v>
      </c>
      <c r="EW324" s="67">
        <v>483.02</v>
      </c>
      <c r="EX324" s="67" t="s">
        <v>2608</v>
      </c>
      <c r="EY324" s="67">
        <v>5628.5</v>
      </c>
      <c r="EZ324" s="67" t="s">
        <v>2609</v>
      </c>
      <c r="FA324" s="67">
        <v>19838.5</v>
      </c>
      <c r="FB324" s="67" t="s">
        <v>2610</v>
      </c>
      <c r="FC324" s="67" t="s">
        <v>2611</v>
      </c>
      <c r="FD324" s="67" t="s">
        <v>2612</v>
      </c>
      <c r="FE324" s="68" t="s">
        <v>2613</v>
      </c>
      <c r="FF324" s="68" t="s">
        <v>2614</v>
      </c>
    </row>
    <row r="325" spans="151:162" x14ac:dyDescent="0.2">
      <c r="EU325" s="67">
        <v>561.42999999999995</v>
      </c>
      <c r="EV325" s="67" t="s">
        <v>2615</v>
      </c>
      <c r="EW325" s="67">
        <v>482.91</v>
      </c>
      <c r="EX325" s="67" t="s">
        <v>2616</v>
      </c>
      <c r="EY325" s="67">
        <v>5627.5</v>
      </c>
      <c r="EZ325" s="67" t="s">
        <v>2617</v>
      </c>
      <c r="FA325" s="67">
        <v>19833.75</v>
      </c>
      <c r="FB325" s="67" t="s">
        <v>2618</v>
      </c>
      <c r="FC325" s="67" t="s">
        <v>2619</v>
      </c>
      <c r="FD325" s="67" t="s">
        <v>2620</v>
      </c>
      <c r="FE325" s="68" t="s">
        <v>2621</v>
      </c>
      <c r="FF325" s="68" t="s">
        <v>2622</v>
      </c>
    </row>
    <row r="326" spans="151:162" x14ac:dyDescent="0.2">
      <c r="EU326" s="67">
        <v>561.42999999999995</v>
      </c>
      <c r="EV326" s="67" t="s">
        <v>2623</v>
      </c>
      <c r="EW326" s="67">
        <v>482.96</v>
      </c>
      <c r="EX326" s="67" t="s">
        <v>2624</v>
      </c>
      <c r="EY326" s="67">
        <v>5627.5</v>
      </c>
      <c r="EZ326" s="67" t="s">
        <v>2625</v>
      </c>
      <c r="FA326" s="67">
        <v>19835.25</v>
      </c>
      <c r="FB326" s="67" t="s">
        <v>2626</v>
      </c>
      <c r="FC326" s="67" t="s">
        <v>2627</v>
      </c>
      <c r="FD326" s="67" t="s">
        <v>2628</v>
      </c>
      <c r="FE326" s="68" t="s">
        <v>2629</v>
      </c>
      <c r="FF326" s="68" t="s">
        <v>2630</v>
      </c>
    </row>
    <row r="327" spans="151:162" x14ac:dyDescent="0.2">
      <c r="EU327" s="67">
        <v>561.44000000000005</v>
      </c>
      <c r="EV327" s="67" t="s">
        <v>2631</v>
      </c>
      <c r="EW327" s="67">
        <v>482.93</v>
      </c>
      <c r="EX327" s="67" t="s">
        <v>2632</v>
      </c>
      <c r="EY327" s="67">
        <v>5627.5</v>
      </c>
      <c r="EZ327" s="67" t="s">
        <v>2633</v>
      </c>
      <c r="FA327" s="67">
        <v>19834.5</v>
      </c>
      <c r="FB327" s="67" t="s">
        <v>2634</v>
      </c>
      <c r="FC327" s="67" t="s">
        <v>2635</v>
      </c>
      <c r="FD327" s="67" t="s">
        <v>2636</v>
      </c>
      <c r="FE327" s="68" t="s">
        <v>2637</v>
      </c>
      <c r="FF327" s="68" t="s">
        <v>2638</v>
      </c>
    </row>
    <row r="328" spans="151:162" x14ac:dyDescent="0.2">
      <c r="EU328" s="67">
        <v>561.41</v>
      </c>
      <c r="EV328" s="67" t="s">
        <v>2639</v>
      </c>
      <c r="EW328" s="67">
        <v>482.87</v>
      </c>
      <c r="EX328" s="67" t="s">
        <v>2640</v>
      </c>
      <c r="EY328" s="67">
        <v>5627.25</v>
      </c>
      <c r="EZ328" s="67" t="s">
        <v>2641</v>
      </c>
      <c r="FA328" s="67">
        <v>19833</v>
      </c>
      <c r="FB328" s="67" t="s">
        <v>2642</v>
      </c>
      <c r="FC328" s="67" t="s">
        <v>2643</v>
      </c>
      <c r="FD328" s="67" t="s">
        <v>2644</v>
      </c>
      <c r="FE328" s="68" t="s">
        <v>2645</v>
      </c>
      <c r="FF328" s="68" t="s">
        <v>2646</v>
      </c>
    </row>
    <row r="329" spans="151:162" x14ac:dyDescent="0.2">
      <c r="EU329" s="67">
        <v>561.41</v>
      </c>
      <c r="EV329" s="67" t="s">
        <v>2647</v>
      </c>
      <c r="EW329" s="67">
        <v>482.89</v>
      </c>
      <c r="EX329" s="67" t="s">
        <v>2648</v>
      </c>
      <c r="EY329" s="67">
        <v>5627.5</v>
      </c>
      <c r="EZ329" s="67" t="s">
        <v>2649</v>
      </c>
      <c r="FA329" s="67">
        <v>19833.5</v>
      </c>
      <c r="FB329" s="67" t="s">
        <v>2650</v>
      </c>
      <c r="FC329" s="67" t="s">
        <v>2651</v>
      </c>
      <c r="FD329" s="67" t="s">
        <v>2652</v>
      </c>
      <c r="FE329" s="68" t="s">
        <v>2653</v>
      </c>
      <c r="FF329" s="68" t="s">
        <v>2654</v>
      </c>
    </row>
    <row r="330" spans="151:162" x14ac:dyDescent="0.2">
      <c r="EU330" s="67">
        <v>561.45000000000005</v>
      </c>
      <c r="EV330" s="67" t="s">
        <v>2655</v>
      </c>
      <c r="EW330" s="67">
        <v>482.93</v>
      </c>
      <c r="EX330" s="67" t="s">
        <v>2656</v>
      </c>
      <c r="EY330" s="67">
        <v>5627.75</v>
      </c>
      <c r="EZ330" s="67" t="s">
        <v>2657</v>
      </c>
      <c r="FA330" s="67">
        <v>19834.5</v>
      </c>
      <c r="FB330" s="67" t="s">
        <v>2658</v>
      </c>
      <c r="FC330" s="67" t="s">
        <v>2659</v>
      </c>
      <c r="FD330" s="67" t="s">
        <v>2660</v>
      </c>
      <c r="FE330" s="68" t="s">
        <v>2661</v>
      </c>
      <c r="FF330" s="68" t="s">
        <v>2662</v>
      </c>
    </row>
    <row r="331" spans="151:162" x14ac:dyDescent="0.2">
      <c r="EU331" s="67">
        <v>561.45000000000005</v>
      </c>
      <c r="EV331" s="67" t="s">
        <v>2663</v>
      </c>
      <c r="EW331" s="67">
        <v>482.93</v>
      </c>
      <c r="EX331" s="67" t="s">
        <v>2664</v>
      </c>
      <c r="EY331" s="67">
        <v>5628</v>
      </c>
      <c r="EZ331" s="67" t="s">
        <v>2665</v>
      </c>
      <c r="FA331" s="67">
        <v>19835</v>
      </c>
      <c r="FB331" s="67" t="s">
        <v>2666</v>
      </c>
      <c r="FC331" s="67" t="s">
        <v>2667</v>
      </c>
      <c r="FD331" s="67" t="s">
        <v>2668</v>
      </c>
      <c r="FE331" s="68" t="s">
        <v>2669</v>
      </c>
      <c r="FF331" s="68" t="s">
        <v>2670</v>
      </c>
    </row>
    <row r="332" spans="151:162" x14ac:dyDescent="0.2">
      <c r="EU332" s="67">
        <v>560.95000000000005</v>
      </c>
      <c r="EV332" s="67" t="s">
        <v>2671</v>
      </c>
      <c r="EW332" s="67">
        <v>482.46</v>
      </c>
      <c r="EX332" s="67" t="s">
        <v>2672</v>
      </c>
      <c r="EY332" s="67">
        <v>5622.25</v>
      </c>
      <c r="EZ332" s="67" t="s">
        <v>2673</v>
      </c>
      <c r="FA332" s="67">
        <v>19814.75</v>
      </c>
      <c r="FB332" s="67" t="s">
        <v>2674</v>
      </c>
      <c r="FC332" s="67" t="s">
        <v>2675</v>
      </c>
      <c r="FD332" s="67" t="s">
        <v>2676</v>
      </c>
      <c r="FE332" s="68" t="s">
        <v>2677</v>
      </c>
      <c r="FF332" s="68" t="s">
        <v>2678</v>
      </c>
    </row>
    <row r="333" spans="151:162" x14ac:dyDescent="0.2">
      <c r="EU333" s="67">
        <v>561.14</v>
      </c>
      <c r="EV333" s="67" t="s">
        <v>2679</v>
      </c>
      <c r="EW333" s="67">
        <v>482.65</v>
      </c>
      <c r="EX333" s="67" t="s">
        <v>2680</v>
      </c>
      <c r="EY333" s="67">
        <v>5624.5</v>
      </c>
      <c r="EZ333" s="67" t="s">
        <v>2681</v>
      </c>
      <c r="FA333" s="67">
        <v>19823</v>
      </c>
      <c r="FB333" s="67" t="s">
        <v>2682</v>
      </c>
      <c r="FC333" s="67" t="s">
        <v>2683</v>
      </c>
      <c r="FD333" s="67" t="s">
        <v>2684</v>
      </c>
      <c r="FE333" s="68" t="s">
        <v>2685</v>
      </c>
      <c r="FF333" s="68" t="s">
        <v>2686</v>
      </c>
    </row>
    <row r="334" spans="151:162" x14ac:dyDescent="0.2">
      <c r="EU334" s="67">
        <v>561.28</v>
      </c>
      <c r="EV334" s="67" t="s">
        <v>2687</v>
      </c>
      <c r="EW334" s="67">
        <v>482.74</v>
      </c>
      <c r="EX334" s="67" t="s">
        <v>2688</v>
      </c>
      <c r="EY334" s="67">
        <v>5625.75</v>
      </c>
      <c r="EZ334" s="67" t="s">
        <v>2689</v>
      </c>
      <c r="FA334" s="67">
        <v>19825.75</v>
      </c>
      <c r="FB334" s="67" t="s">
        <v>2690</v>
      </c>
      <c r="FC334" s="67" t="s">
        <v>2691</v>
      </c>
      <c r="FD334" s="67" t="s">
        <v>2692</v>
      </c>
      <c r="FE334" s="68" t="s">
        <v>2693</v>
      </c>
      <c r="FF334" s="68" t="s">
        <v>2694</v>
      </c>
    </row>
    <row r="335" spans="151:162" x14ac:dyDescent="0.2">
      <c r="EU335" s="67">
        <v>561.30999999999995</v>
      </c>
      <c r="EV335" s="67" t="s">
        <v>2695</v>
      </c>
      <c r="EW335" s="67">
        <v>482.83</v>
      </c>
      <c r="EX335" s="67" t="s">
        <v>2696</v>
      </c>
      <c r="EY335" s="67">
        <v>5626.25</v>
      </c>
      <c r="EZ335" s="67" t="s">
        <v>2697</v>
      </c>
      <c r="FA335" s="67">
        <v>19830</v>
      </c>
      <c r="FB335" s="67" t="s">
        <v>2698</v>
      </c>
      <c r="FC335" s="67" t="s">
        <v>2699</v>
      </c>
      <c r="FD335" s="67" t="s">
        <v>2700</v>
      </c>
      <c r="FE335" s="68" t="s">
        <v>2701</v>
      </c>
      <c r="FF335" s="68" t="s">
        <v>2702</v>
      </c>
    </row>
    <row r="336" spans="151:162" x14ac:dyDescent="0.2">
      <c r="EU336" s="67">
        <v>561.23</v>
      </c>
      <c r="EV336" s="67" t="s">
        <v>2703</v>
      </c>
      <c r="EW336" s="67">
        <v>482.77</v>
      </c>
      <c r="EX336" s="67" t="s">
        <v>2704</v>
      </c>
      <c r="EY336" s="67">
        <v>5625.75</v>
      </c>
      <c r="EZ336" s="67" t="s">
        <v>2705</v>
      </c>
      <c r="FA336" s="67">
        <v>19828.25</v>
      </c>
      <c r="FB336" s="67" t="s">
        <v>2706</v>
      </c>
      <c r="FC336" s="67" t="s">
        <v>2707</v>
      </c>
      <c r="FD336" s="67" t="s">
        <v>2708</v>
      </c>
      <c r="FE336" s="68" t="s">
        <v>2709</v>
      </c>
      <c r="FF336" s="68" t="s">
        <v>2710</v>
      </c>
    </row>
    <row r="337" spans="151:162" x14ac:dyDescent="0.2">
      <c r="EU337" s="67">
        <v>561.36</v>
      </c>
      <c r="EV337" s="67" t="s">
        <v>2711</v>
      </c>
      <c r="EW337" s="67">
        <v>482.92</v>
      </c>
      <c r="EX337" s="67" t="s">
        <v>2712</v>
      </c>
      <c r="EY337" s="67">
        <v>5626.5</v>
      </c>
      <c r="EZ337" s="67" t="s">
        <v>2713</v>
      </c>
      <c r="FA337" s="67">
        <v>19834</v>
      </c>
      <c r="FB337" s="67" t="s">
        <v>2714</v>
      </c>
      <c r="FC337" s="67" t="s">
        <v>2715</v>
      </c>
      <c r="FD337" s="67" t="s">
        <v>2716</v>
      </c>
      <c r="FE337" s="68" t="s">
        <v>2717</v>
      </c>
      <c r="FF337" s="68" t="s">
        <v>2718</v>
      </c>
    </row>
    <row r="338" spans="151:162" x14ac:dyDescent="0.2">
      <c r="EU338" s="67">
        <v>561.30999999999995</v>
      </c>
      <c r="EV338" s="67" t="s">
        <v>2719</v>
      </c>
      <c r="EW338" s="67">
        <v>482.86</v>
      </c>
      <c r="EX338" s="67" t="s">
        <v>2720</v>
      </c>
      <c r="EY338" s="67">
        <v>5626.25</v>
      </c>
      <c r="EZ338" s="67" t="s">
        <v>2721</v>
      </c>
      <c r="FA338" s="67">
        <v>19830.75</v>
      </c>
      <c r="FB338" s="67" t="s">
        <v>2722</v>
      </c>
      <c r="FC338" s="67" t="s">
        <v>2723</v>
      </c>
      <c r="FD338" s="67" t="s">
        <v>2724</v>
      </c>
      <c r="FE338" s="68" t="s">
        <v>2725</v>
      </c>
      <c r="FF338" s="68" t="s">
        <v>2726</v>
      </c>
    </row>
    <row r="339" spans="151:162" x14ac:dyDescent="0.2">
      <c r="EU339" s="67">
        <v>561.46</v>
      </c>
      <c r="EV339" s="67" t="s">
        <v>2727</v>
      </c>
      <c r="EW339" s="67">
        <v>483.06</v>
      </c>
      <c r="EX339" s="67" t="s">
        <v>2728</v>
      </c>
      <c r="EY339" s="67">
        <v>5628</v>
      </c>
      <c r="EZ339" s="67" t="s">
        <v>2729</v>
      </c>
      <c r="FA339" s="67">
        <v>19839.75</v>
      </c>
      <c r="FB339" s="67" t="s">
        <v>2730</v>
      </c>
      <c r="FC339" s="67" t="s">
        <v>2731</v>
      </c>
      <c r="FD339" s="67" t="s">
        <v>2732</v>
      </c>
      <c r="FE339" s="68" t="s">
        <v>2733</v>
      </c>
      <c r="FF339" s="68" t="s">
        <v>2734</v>
      </c>
    </row>
    <row r="340" spans="151:162" x14ac:dyDescent="0.2">
      <c r="EU340" s="67">
        <v>561.48</v>
      </c>
      <c r="EV340" s="67" t="s">
        <v>2735</v>
      </c>
      <c r="EW340" s="67">
        <v>483.05</v>
      </c>
      <c r="EX340" s="67" t="s">
        <v>2736</v>
      </c>
      <c r="EY340" s="67">
        <v>5628</v>
      </c>
      <c r="EZ340" s="67" t="s">
        <v>2737</v>
      </c>
      <c r="FA340" s="67">
        <v>19838.5</v>
      </c>
      <c r="FB340" s="67" t="s">
        <v>2738</v>
      </c>
      <c r="FC340" s="67" t="s">
        <v>2739</v>
      </c>
      <c r="FD340" s="67" t="s">
        <v>2740</v>
      </c>
      <c r="FE340" s="68" t="s">
        <v>2741</v>
      </c>
      <c r="FF340" s="68" t="s">
        <v>2742</v>
      </c>
    </row>
    <row r="341" spans="151:162" x14ac:dyDescent="0.2">
      <c r="EU341" s="67">
        <v>561.48</v>
      </c>
      <c r="EV341" s="67" t="s">
        <v>2743</v>
      </c>
      <c r="EW341" s="67">
        <v>483.03</v>
      </c>
      <c r="EX341" s="67" t="s">
        <v>2744</v>
      </c>
      <c r="EY341" s="67">
        <v>5628.25</v>
      </c>
      <c r="EZ341" s="67" t="s">
        <v>2745</v>
      </c>
      <c r="FA341" s="67">
        <v>19839.25</v>
      </c>
      <c r="FB341" s="67" t="s">
        <v>2746</v>
      </c>
      <c r="FC341" s="67" t="s">
        <v>2747</v>
      </c>
      <c r="FD341" s="67" t="s">
        <v>2748</v>
      </c>
      <c r="FE341" s="68" t="s">
        <v>2749</v>
      </c>
      <c r="FF341" s="68" t="s">
        <v>2750</v>
      </c>
    </row>
    <row r="342" spans="151:162" x14ac:dyDescent="0.2">
      <c r="EU342" s="67">
        <v>561.47</v>
      </c>
      <c r="EV342" s="67" t="s">
        <v>2751</v>
      </c>
      <c r="EW342" s="67">
        <v>483</v>
      </c>
      <c r="EX342" s="67" t="s">
        <v>2752</v>
      </c>
      <c r="EY342" s="67">
        <v>5627.5</v>
      </c>
      <c r="EZ342" s="67" t="s">
        <v>2753</v>
      </c>
      <c r="FA342" s="67">
        <v>19837.75</v>
      </c>
      <c r="FB342" s="67" t="s">
        <v>2754</v>
      </c>
      <c r="FC342" s="67" t="s">
        <v>2755</v>
      </c>
      <c r="FD342" s="67" t="s">
        <v>2756</v>
      </c>
      <c r="FE342" s="68" t="s">
        <v>2757</v>
      </c>
      <c r="FF342" s="68" t="s">
        <v>2758</v>
      </c>
    </row>
    <row r="343" spans="151:162" x14ac:dyDescent="0.2">
      <c r="EU343" s="67">
        <v>561.59</v>
      </c>
      <c r="EV343" s="67" t="s">
        <v>2759</v>
      </c>
      <c r="EW343" s="67">
        <v>483.16</v>
      </c>
      <c r="EX343" s="67" t="s">
        <v>2760</v>
      </c>
      <c r="EY343" s="67">
        <v>5629</v>
      </c>
      <c r="EZ343" s="67" t="s">
        <v>2761</v>
      </c>
      <c r="FA343" s="67">
        <v>19843.75</v>
      </c>
      <c r="FB343" s="67" t="s">
        <v>2762</v>
      </c>
      <c r="FC343" s="67" t="s">
        <v>2763</v>
      </c>
      <c r="FD343" s="67" t="s">
        <v>2764</v>
      </c>
      <c r="FE343" s="68" t="s">
        <v>2765</v>
      </c>
      <c r="FF343" s="68" t="s">
        <v>2766</v>
      </c>
    </row>
    <row r="344" spans="151:162" x14ac:dyDescent="0.2">
      <c r="EU344" s="67">
        <v>561.54</v>
      </c>
      <c r="EV344" s="67" t="s">
        <v>2767</v>
      </c>
      <c r="EW344" s="67">
        <v>483.09</v>
      </c>
      <c r="EX344" s="67" t="s">
        <v>2768</v>
      </c>
      <c r="EY344" s="67">
        <v>5628.5</v>
      </c>
      <c r="EZ344" s="67" t="s">
        <v>2769</v>
      </c>
      <c r="FA344" s="67">
        <v>19841.5</v>
      </c>
      <c r="FB344" s="67" t="s">
        <v>2770</v>
      </c>
      <c r="FC344" s="67" t="s">
        <v>2771</v>
      </c>
      <c r="FD344" s="67" t="s">
        <v>2772</v>
      </c>
      <c r="FE344" s="68" t="s">
        <v>2773</v>
      </c>
      <c r="FF344" s="68" t="s">
        <v>2774</v>
      </c>
    </row>
    <row r="345" spans="151:162" x14ac:dyDescent="0.2">
      <c r="EU345" s="67">
        <v>561.59</v>
      </c>
      <c r="EV345" s="67" t="s">
        <v>2775</v>
      </c>
      <c r="EW345" s="67">
        <v>483.13</v>
      </c>
      <c r="EX345" s="67" t="s">
        <v>2776</v>
      </c>
      <c r="EY345" s="67">
        <v>5629</v>
      </c>
      <c r="EZ345" s="67" t="s">
        <v>2777</v>
      </c>
      <c r="FA345" s="67">
        <v>19844.75</v>
      </c>
      <c r="FB345" s="67" t="s">
        <v>2778</v>
      </c>
      <c r="FC345" s="67" t="s">
        <v>2779</v>
      </c>
      <c r="FD345" s="67" t="s">
        <v>2780</v>
      </c>
      <c r="FE345" s="68" t="s">
        <v>2781</v>
      </c>
      <c r="FF345" s="68" t="s">
        <v>2782</v>
      </c>
    </row>
    <row r="346" spans="151:162" x14ac:dyDescent="0.2">
      <c r="EU346" s="67">
        <v>561.57000000000005</v>
      </c>
      <c r="EV346" s="67" t="s">
        <v>2783</v>
      </c>
      <c r="EW346" s="67">
        <v>483.12</v>
      </c>
      <c r="EX346" s="67" t="s">
        <v>2784</v>
      </c>
      <c r="EY346" s="67">
        <v>5628.5</v>
      </c>
      <c r="EZ346" s="67" t="s">
        <v>2785</v>
      </c>
      <c r="FA346" s="67">
        <v>19841.75</v>
      </c>
      <c r="FB346" s="67" t="s">
        <v>2786</v>
      </c>
      <c r="FC346" s="67" t="s">
        <v>2787</v>
      </c>
      <c r="FD346" s="67" t="s">
        <v>2788</v>
      </c>
      <c r="FE346" s="68" t="s">
        <v>2789</v>
      </c>
      <c r="FF346" s="68" t="s">
        <v>2790</v>
      </c>
    </row>
    <row r="347" spans="151:162" x14ac:dyDescent="0.2">
      <c r="EU347" s="67">
        <v>561.57000000000005</v>
      </c>
      <c r="EV347" s="67" t="s">
        <v>2791</v>
      </c>
      <c r="EW347" s="67">
        <v>483.13</v>
      </c>
      <c r="EX347" s="67" t="s">
        <v>2792</v>
      </c>
      <c r="EY347" s="67">
        <v>5628.75</v>
      </c>
      <c r="EZ347" s="67" t="s">
        <v>2793</v>
      </c>
      <c r="FA347" s="67">
        <v>19843.25</v>
      </c>
      <c r="FB347" s="67" t="s">
        <v>2794</v>
      </c>
      <c r="FC347" s="67" t="s">
        <v>2795</v>
      </c>
      <c r="FD347" s="67" t="s">
        <v>2796</v>
      </c>
      <c r="FE347" s="68" t="s">
        <v>2797</v>
      </c>
      <c r="FF347" s="68" t="s">
        <v>2798</v>
      </c>
    </row>
    <row r="348" spans="151:162" x14ac:dyDescent="0.2">
      <c r="EU348" s="67">
        <v>561.57000000000005</v>
      </c>
      <c r="EV348" s="67" t="s">
        <v>2799</v>
      </c>
      <c r="EW348" s="67">
        <v>483.13</v>
      </c>
      <c r="EX348" s="67" t="s">
        <v>2800</v>
      </c>
      <c r="EY348" s="67">
        <v>5628.75</v>
      </c>
      <c r="EZ348" s="67" t="s">
        <v>2801</v>
      </c>
      <c r="FA348" s="67">
        <v>19844</v>
      </c>
      <c r="FB348" s="67" t="s">
        <v>2802</v>
      </c>
      <c r="FC348" s="67" t="s">
        <v>2803</v>
      </c>
      <c r="FD348" s="67" t="s">
        <v>2804</v>
      </c>
      <c r="FE348" s="68" t="s">
        <v>2805</v>
      </c>
      <c r="FF348" s="68" t="s">
        <v>2806</v>
      </c>
    </row>
    <row r="349" spans="151:162" x14ac:dyDescent="0.2">
      <c r="EU349" s="67">
        <v>561.57000000000005</v>
      </c>
      <c r="EV349" s="67" t="s">
        <v>2807</v>
      </c>
      <c r="EW349" s="67">
        <v>483.13</v>
      </c>
      <c r="EX349" s="67" t="s">
        <v>2808</v>
      </c>
      <c r="EY349" s="67">
        <v>5628.75</v>
      </c>
      <c r="EZ349" s="67" t="s">
        <v>2809</v>
      </c>
      <c r="FA349" s="67">
        <v>19843.5</v>
      </c>
      <c r="FB349" s="67" t="s">
        <v>2810</v>
      </c>
      <c r="FC349" s="67" t="s">
        <v>2811</v>
      </c>
      <c r="FD349" s="67" t="s">
        <v>2812</v>
      </c>
      <c r="FE349" s="68" t="s">
        <v>2813</v>
      </c>
      <c r="FF349" s="68" t="s">
        <v>2814</v>
      </c>
    </row>
    <row r="350" spans="151:162" x14ac:dyDescent="0.2">
      <c r="EU350" s="67">
        <v>561.51</v>
      </c>
      <c r="EV350" s="67" t="s">
        <v>2815</v>
      </c>
      <c r="EW350" s="67">
        <v>483.1</v>
      </c>
      <c r="EX350" s="67" t="s">
        <v>2816</v>
      </c>
      <c r="EY350" s="67">
        <v>5628.5</v>
      </c>
      <c r="EZ350" s="67" t="s">
        <v>2817</v>
      </c>
      <c r="FA350" s="67">
        <v>19841.25</v>
      </c>
      <c r="FB350" s="67" t="s">
        <v>2818</v>
      </c>
      <c r="FC350" s="67" t="s">
        <v>2819</v>
      </c>
      <c r="FD350" s="67" t="s">
        <v>2820</v>
      </c>
      <c r="FE350" s="68" t="s">
        <v>2821</v>
      </c>
      <c r="FF350" s="68" t="s">
        <v>2822</v>
      </c>
    </row>
    <row r="351" spans="151:162" x14ac:dyDescent="0.2">
      <c r="EU351" s="67">
        <v>561.51</v>
      </c>
      <c r="EV351" s="67" t="s">
        <v>2823</v>
      </c>
      <c r="EW351" s="67">
        <v>483.07</v>
      </c>
      <c r="EX351" s="67" t="s">
        <v>2824</v>
      </c>
      <c r="EY351" s="67">
        <v>5628.25</v>
      </c>
      <c r="EZ351" s="67" t="s">
        <v>2825</v>
      </c>
      <c r="FA351" s="67">
        <v>19840</v>
      </c>
      <c r="FB351" s="67" t="s">
        <v>2826</v>
      </c>
      <c r="FC351" s="67" t="s">
        <v>2827</v>
      </c>
      <c r="FD351" s="67" t="s">
        <v>2828</v>
      </c>
      <c r="FE351" s="68" t="s">
        <v>2829</v>
      </c>
      <c r="FF351" s="68" t="s">
        <v>2830</v>
      </c>
    </row>
    <row r="352" spans="151:162" x14ac:dyDescent="0.2">
      <c r="EU352" s="67">
        <v>561.57000000000005</v>
      </c>
      <c r="EV352" s="67" t="s">
        <v>2831</v>
      </c>
      <c r="EW352" s="67">
        <v>483.1</v>
      </c>
      <c r="EX352" s="67" t="s">
        <v>2832</v>
      </c>
      <c r="EY352" s="67">
        <v>5628.75</v>
      </c>
      <c r="EZ352" s="67" t="s">
        <v>2833</v>
      </c>
      <c r="FA352" s="67">
        <v>19843</v>
      </c>
      <c r="FB352" s="67" t="s">
        <v>2834</v>
      </c>
      <c r="FC352" s="67" t="s">
        <v>2835</v>
      </c>
      <c r="FD352" s="67" t="s">
        <v>2836</v>
      </c>
      <c r="FE352" s="68" t="s">
        <v>2837</v>
      </c>
      <c r="FF352" s="68" t="s">
        <v>2838</v>
      </c>
    </row>
    <row r="353" spans="151:162" x14ac:dyDescent="0.2">
      <c r="EU353" s="67">
        <v>561.6</v>
      </c>
      <c r="EV353" s="67" t="s">
        <v>2839</v>
      </c>
      <c r="EW353" s="67">
        <v>483.32</v>
      </c>
      <c r="EX353" s="67" t="s">
        <v>2840</v>
      </c>
      <c r="EY353" s="67">
        <v>5630.5</v>
      </c>
      <c r="EZ353" s="67" t="s">
        <v>2841</v>
      </c>
      <c r="FA353" s="67">
        <v>19851.25</v>
      </c>
      <c r="FB353" s="67" t="s">
        <v>2842</v>
      </c>
      <c r="FC353" s="67" t="s">
        <v>2843</v>
      </c>
      <c r="FD353" s="67" t="s">
        <v>2844</v>
      </c>
      <c r="FE353" s="68" t="s">
        <v>2845</v>
      </c>
      <c r="FF353" s="68" t="s">
        <v>2846</v>
      </c>
    </row>
    <row r="354" spans="151:162" x14ac:dyDescent="0.2">
      <c r="EU354" s="67">
        <v>561.6</v>
      </c>
      <c r="EV354" s="67" t="s">
        <v>2847</v>
      </c>
      <c r="EW354" s="67">
        <v>483.24</v>
      </c>
      <c r="EX354" s="67" t="s">
        <v>2848</v>
      </c>
      <c r="EY354" s="67">
        <v>5629.5</v>
      </c>
      <c r="EZ354" s="67" t="s">
        <v>2849</v>
      </c>
      <c r="FA354" s="67">
        <v>19847</v>
      </c>
      <c r="FB354" s="67" t="s">
        <v>2850</v>
      </c>
      <c r="FC354" s="67" t="s">
        <v>2851</v>
      </c>
      <c r="FD354" s="67" t="s">
        <v>2852</v>
      </c>
      <c r="FE354" s="68" t="s">
        <v>2853</v>
      </c>
      <c r="FF354" s="68" t="s">
        <v>2854</v>
      </c>
    </row>
    <row r="355" spans="151:162" x14ac:dyDescent="0.2">
      <c r="EU355" s="67">
        <v>561.49</v>
      </c>
      <c r="EV355" s="67" t="s">
        <v>2855</v>
      </c>
      <c r="EW355" s="67">
        <v>483.05</v>
      </c>
      <c r="EX355" s="67" t="s">
        <v>2856</v>
      </c>
      <c r="EY355" s="67">
        <v>5628.25</v>
      </c>
      <c r="EZ355" s="67" t="s">
        <v>2857</v>
      </c>
      <c r="FA355" s="67">
        <v>19839.75</v>
      </c>
      <c r="FB355" s="67" t="s">
        <v>2858</v>
      </c>
      <c r="FC355" s="67" t="s">
        <v>2859</v>
      </c>
      <c r="FD355" s="67" t="s">
        <v>2860</v>
      </c>
      <c r="FE355" s="68" t="s">
        <v>2861</v>
      </c>
      <c r="FF355" s="68" t="s">
        <v>2862</v>
      </c>
    </row>
    <row r="356" spans="151:162" x14ac:dyDescent="0.2">
      <c r="EU356" s="67">
        <v>561.52</v>
      </c>
      <c r="EV356" s="67" t="s">
        <v>2863</v>
      </c>
      <c r="EW356" s="67">
        <v>483.01</v>
      </c>
      <c r="EX356" s="67" t="s">
        <v>2864</v>
      </c>
      <c r="EY356" s="67">
        <v>5628</v>
      </c>
      <c r="EZ356" s="67" t="s">
        <v>2865</v>
      </c>
      <c r="FA356" s="67">
        <v>19838.75</v>
      </c>
      <c r="FB356" s="67" t="s">
        <v>2866</v>
      </c>
      <c r="FC356" s="67" t="s">
        <v>2867</v>
      </c>
      <c r="FD356" s="67" t="s">
        <v>2868</v>
      </c>
      <c r="FE356" s="68" t="s">
        <v>2869</v>
      </c>
      <c r="FF356" s="68" t="s">
        <v>2870</v>
      </c>
    </row>
    <row r="357" spans="151:162" x14ac:dyDescent="0.2">
      <c r="EU357" s="67">
        <v>561.6</v>
      </c>
      <c r="EV357" s="67" t="s">
        <v>2871</v>
      </c>
      <c r="EW357" s="67">
        <v>483.25</v>
      </c>
      <c r="EX357" s="67" t="s">
        <v>2872</v>
      </c>
      <c r="EY357" s="67">
        <v>5629.75</v>
      </c>
      <c r="EZ357" s="67" t="s">
        <v>2873</v>
      </c>
      <c r="FA357" s="67">
        <v>19847.75</v>
      </c>
      <c r="FB357" s="67" t="s">
        <v>2874</v>
      </c>
      <c r="FC357" s="67" t="s">
        <v>2875</v>
      </c>
      <c r="FD357" s="67" t="s">
        <v>2876</v>
      </c>
      <c r="FE357" s="68" t="s">
        <v>2877</v>
      </c>
      <c r="FF357" s="68" t="s">
        <v>2878</v>
      </c>
    </row>
    <row r="358" spans="151:162" x14ac:dyDescent="0.2">
      <c r="EU358" s="67">
        <v>561.59</v>
      </c>
      <c r="EV358" s="67" t="s">
        <v>2879</v>
      </c>
      <c r="EW358" s="67">
        <v>483.21</v>
      </c>
      <c r="EX358" s="67" t="s">
        <v>2880</v>
      </c>
      <c r="EY358" s="67">
        <v>5629.25</v>
      </c>
      <c r="EZ358" s="67" t="s">
        <v>2881</v>
      </c>
      <c r="FA358" s="67">
        <v>19845.5</v>
      </c>
      <c r="FB358" s="67" t="s">
        <v>2882</v>
      </c>
      <c r="FC358" s="67" t="s">
        <v>2883</v>
      </c>
      <c r="FD358" s="67" t="s">
        <v>2884</v>
      </c>
      <c r="FE358" s="68" t="s">
        <v>2885</v>
      </c>
      <c r="FF358" s="68" t="s">
        <v>2886</v>
      </c>
    </row>
    <row r="359" spans="151:162" x14ac:dyDescent="0.2">
      <c r="EU359" s="67">
        <v>561.6</v>
      </c>
      <c r="EV359" s="67" t="s">
        <v>2887</v>
      </c>
      <c r="EW359" s="67">
        <v>483.27</v>
      </c>
      <c r="EX359" s="67" t="s">
        <v>2888</v>
      </c>
      <c r="EY359" s="67">
        <v>5630</v>
      </c>
      <c r="EZ359" s="67" t="s">
        <v>2889</v>
      </c>
      <c r="FA359" s="67">
        <v>19848</v>
      </c>
      <c r="FB359" s="67" t="s">
        <v>2890</v>
      </c>
      <c r="FC359" s="67" t="s">
        <v>2891</v>
      </c>
      <c r="FD359" s="67" t="s">
        <v>2892</v>
      </c>
      <c r="FE359" s="68" t="s">
        <v>2893</v>
      </c>
      <c r="FF359" s="68" t="s">
        <v>2894</v>
      </c>
    </row>
    <row r="360" spans="151:162" x14ac:dyDescent="0.2">
      <c r="EU360" s="67">
        <v>561.86</v>
      </c>
      <c r="EV360" s="67" t="s">
        <v>2895</v>
      </c>
      <c r="EW360" s="67">
        <v>483.42</v>
      </c>
      <c r="EX360" s="67" t="s">
        <v>2896</v>
      </c>
      <c r="EY360" s="67">
        <v>5632</v>
      </c>
      <c r="EZ360" s="67" t="s">
        <v>2897</v>
      </c>
      <c r="FA360" s="67">
        <v>19855.5</v>
      </c>
      <c r="FB360" s="67" t="s">
        <v>2898</v>
      </c>
      <c r="FC360" s="67" t="s">
        <v>2899</v>
      </c>
      <c r="FD360" s="67" t="s">
        <v>2900</v>
      </c>
      <c r="FE360" s="68" t="s">
        <v>2901</v>
      </c>
      <c r="FF360" s="68" t="s">
        <v>2902</v>
      </c>
    </row>
    <row r="361" spans="151:162" x14ac:dyDescent="0.2">
      <c r="EU361" s="67">
        <v>561.83000000000004</v>
      </c>
      <c r="EV361" s="67" t="s">
        <v>2903</v>
      </c>
      <c r="EW361" s="67">
        <v>483.42</v>
      </c>
      <c r="EX361" s="67" t="s">
        <v>2904</v>
      </c>
      <c r="EY361" s="67">
        <v>5631.5</v>
      </c>
      <c r="EZ361" s="67" t="s">
        <v>2905</v>
      </c>
      <c r="FA361" s="67">
        <v>19855.25</v>
      </c>
      <c r="FB361" s="67" t="s">
        <v>2906</v>
      </c>
      <c r="FC361" s="67" t="s">
        <v>2907</v>
      </c>
      <c r="FD361" s="67" t="s">
        <v>2908</v>
      </c>
      <c r="FE361" s="68" t="s">
        <v>2909</v>
      </c>
      <c r="FF361" s="68" t="s">
        <v>2910</v>
      </c>
    </row>
    <row r="362" spans="151:162" x14ac:dyDescent="0.2">
      <c r="EU362" s="67">
        <v>561.88</v>
      </c>
      <c r="EV362" s="67" t="s">
        <v>2911</v>
      </c>
      <c r="EW362" s="67">
        <v>483.46</v>
      </c>
      <c r="EX362" s="67" t="s">
        <v>2912</v>
      </c>
      <c r="EY362" s="67">
        <v>5632</v>
      </c>
      <c r="EZ362" s="67" t="s">
        <v>2913</v>
      </c>
      <c r="FA362" s="67">
        <v>19856</v>
      </c>
      <c r="FB362" s="67" t="s">
        <v>2914</v>
      </c>
      <c r="FC362" s="67" t="s">
        <v>2915</v>
      </c>
      <c r="FD362" s="67" t="s">
        <v>2916</v>
      </c>
      <c r="FE362" s="68" t="s">
        <v>2917</v>
      </c>
      <c r="FF362" s="68" t="s">
        <v>2918</v>
      </c>
    </row>
    <row r="363" spans="151:162" x14ac:dyDescent="0.2">
      <c r="EU363" s="67">
        <v>561.86</v>
      </c>
      <c r="EV363" s="67" t="s">
        <v>2919</v>
      </c>
      <c r="EW363" s="67">
        <v>483.42</v>
      </c>
      <c r="EX363" s="67" t="s">
        <v>2920</v>
      </c>
      <c r="EY363" s="67">
        <v>5632</v>
      </c>
      <c r="EZ363" s="67" t="s">
        <v>2921</v>
      </c>
      <c r="FA363" s="67">
        <v>19854.75</v>
      </c>
      <c r="FB363" s="67" t="s">
        <v>2922</v>
      </c>
      <c r="FC363" s="67" t="s">
        <v>2923</v>
      </c>
      <c r="FD363" s="67" t="s">
        <v>2924</v>
      </c>
      <c r="FE363" s="68" t="s">
        <v>2925</v>
      </c>
      <c r="FF363" s="68" t="s">
        <v>2926</v>
      </c>
    </row>
    <row r="364" spans="151:162" x14ac:dyDescent="0.2">
      <c r="EU364" s="67">
        <v>561.78</v>
      </c>
      <c r="EV364" s="67" t="s">
        <v>2927</v>
      </c>
      <c r="EW364" s="67">
        <v>483.36</v>
      </c>
      <c r="EX364" s="67" t="s">
        <v>2928</v>
      </c>
      <c r="EY364" s="67">
        <v>5631</v>
      </c>
      <c r="EZ364" s="67" t="s">
        <v>2929</v>
      </c>
      <c r="FA364" s="67">
        <v>19852.25</v>
      </c>
      <c r="FB364" s="67" t="s">
        <v>2930</v>
      </c>
      <c r="FC364" s="67" t="s">
        <v>2931</v>
      </c>
      <c r="FD364" s="67" t="s">
        <v>2932</v>
      </c>
      <c r="FE364" s="68" t="s">
        <v>2933</v>
      </c>
      <c r="FF364" s="68" t="s">
        <v>2934</v>
      </c>
    </row>
    <row r="365" spans="151:162" x14ac:dyDescent="0.2">
      <c r="EU365" s="67">
        <v>561.70000000000005</v>
      </c>
      <c r="EV365" s="67" t="s">
        <v>2935</v>
      </c>
      <c r="EW365" s="67">
        <v>483.36</v>
      </c>
      <c r="EX365" s="67" t="s">
        <v>2936</v>
      </c>
      <c r="EY365" s="67">
        <v>5631</v>
      </c>
      <c r="EZ365" s="67" t="s">
        <v>2937</v>
      </c>
      <c r="FA365" s="67">
        <v>19852.5</v>
      </c>
      <c r="FB365" s="67" t="s">
        <v>2938</v>
      </c>
      <c r="FC365" s="67" t="s">
        <v>2939</v>
      </c>
      <c r="FD365" s="67" t="s">
        <v>2940</v>
      </c>
      <c r="FE365" s="68" t="s">
        <v>2941</v>
      </c>
      <c r="FF365" s="68" t="s">
        <v>2942</v>
      </c>
    </row>
    <row r="366" spans="151:162" x14ac:dyDescent="0.2">
      <c r="EU366" s="67">
        <v>561.84</v>
      </c>
      <c r="EV366" s="67" t="s">
        <v>2943</v>
      </c>
      <c r="EW366" s="67">
        <v>483.4</v>
      </c>
      <c r="EX366" s="67" t="s">
        <v>2944</v>
      </c>
      <c r="EY366" s="67">
        <v>5631.5</v>
      </c>
      <c r="EZ366" s="67" t="s">
        <v>2945</v>
      </c>
      <c r="FA366" s="67">
        <v>19854</v>
      </c>
      <c r="FB366" s="67" t="s">
        <v>2946</v>
      </c>
      <c r="FC366" s="67" t="s">
        <v>2947</v>
      </c>
      <c r="FD366" s="67" t="s">
        <v>2948</v>
      </c>
      <c r="FE366" s="68" t="s">
        <v>2949</v>
      </c>
      <c r="FF366" s="68" t="s">
        <v>2950</v>
      </c>
    </row>
    <row r="367" spans="151:162" x14ac:dyDescent="0.2">
      <c r="EU367" s="67">
        <v>561.84</v>
      </c>
      <c r="EV367" s="67" t="s">
        <v>2951</v>
      </c>
      <c r="EW367" s="67">
        <v>483.42</v>
      </c>
      <c r="EX367" s="67" t="s">
        <v>2952</v>
      </c>
      <c r="EY367" s="67">
        <v>5631.75</v>
      </c>
      <c r="EZ367" s="67" t="s">
        <v>2953</v>
      </c>
      <c r="FA367" s="67">
        <v>19855.25</v>
      </c>
      <c r="FB367" s="67" t="s">
        <v>2954</v>
      </c>
      <c r="FC367" s="67" t="s">
        <v>2955</v>
      </c>
      <c r="FD367" s="67" t="s">
        <v>2956</v>
      </c>
      <c r="FE367" s="68" t="s">
        <v>2957</v>
      </c>
      <c r="FF367" s="68" t="s">
        <v>2958</v>
      </c>
    </row>
    <row r="368" spans="151:162" x14ac:dyDescent="0.2">
      <c r="EU368" s="67">
        <v>561.88</v>
      </c>
      <c r="EV368" s="67" t="s">
        <v>2959</v>
      </c>
      <c r="EW368" s="67">
        <v>483.45</v>
      </c>
      <c r="EX368" s="67" t="s">
        <v>2960</v>
      </c>
      <c r="EY368" s="67">
        <v>5632</v>
      </c>
      <c r="EZ368" s="67" t="s">
        <v>2961</v>
      </c>
      <c r="FA368" s="67">
        <v>19856</v>
      </c>
      <c r="FB368" s="67" t="s">
        <v>2962</v>
      </c>
      <c r="FC368" s="67" t="s">
        <v>2963</v>
      </c>
      <c r="FD368" s="67" t="s">
        <v>2964</v>
      </c>
      <c r="FE368" s="68" t="s">
        <v>2965</v>
      </c>
      <c r="FF368" s="68" t="s">
        <v>2966</v>
      </c>
    </row>
    <row r="369" spans="151:162" x14ac:dyDescent="0.2">
      <c r="EU369" s="67">
        <v>561.94000000000005</v>
      </c>
      <c r="EV369" s="67" t="s">
        <v>2967</v>
      </c>
      <c r="EW369" s="67">
        <v>483.48</v>
      </c>
      <c r="EX369" s="67" t="s">
        <v>2968</v>
      </c>
      <c r="EY369" s="67">
        <v>5632.5</v>
      </c>
      <c r="EZ369" s="67" t="s">
        <v>2969</v>
      </c>
      <c r="FA369" s="67">
        <v>19856.5</v>
      </c>
      <c r="FB369" s="67" t="s">
        <v>2970</v>
      </c>
      <c r="FC369" s="67" t="s">
        <v>2971</v>
      </c>
      <c r="FD369" s="67" t="s">
        <v>2972</v>
      </c>
      <c r="FE369" s="68" t="s">
        <v>2973</v>
      </c>
      <c r="FF369" s="68" t="s">
        <v>2974</v>
      </c>
    </row>
    <row r="370" spans="151:162" x14ac:dyDescent="0.2">
      <c r="EU370" s="67">
        <v>561.98</v>
      </c>
      <c r="EV370" s="67" t="s">
        <v>2975</v>
      </c>
      <c r="EW370" s="67">
        <v>483.48</v>
      </c>
      <c r="EX370" s="67" t="s">
        <v>2976</v>
      </c>
      <c r="EY370" s="67">
        <v>5633</v>
      </c>
      <c r="EZ370" s="67" t="s">
        <v>2977</v>
      </c>
      <c r="FA370" s="67">
        <v>19856.75</v>
      </c>
      <c r="FB370" s="67" t="s">
        <v>2978</v>
      </c>
      <c r="FC370" s="67" t="s">
        <v>2979</v>
      </c>
      <c r="FD370" s="67" t="s">
        <v>2980</v>
      </c>
      <c r="FE370" s="68" t="s">
        <v>2981</v>
      </c>
      <c r="FF370" s="68" t="s">
        <v>2982</v>
      </c>
    </row>
    <row r="371" spans="151:162" x14ac:dyDescent="0.2">
      <c r="EU371" s="67">
        <v>562.08000000000004</v>
      </c>
      <c r="EV371" s="67" t="s">
        <v>2983</v>
      </c>
      <c r="EW371" s="67">
        <v>483.56</v>
      </c>
      <c r="EX371" s="67" t="s">
        <v>2984</v>
      </c>
      <c r="EY371" s="67">
        <v>5634</v>
      </c>
      <c r="EZ371" s="67" t="s">
        <v>2985</v>
      </c>
      <c r="FA371" s="67">
        <v>19860</v>
      </c>
      <c r="FB371" s="67" t="s">
        <v>2986</v>
      </c>
      <c r="FC371" s="67" t="s">
        <v>2987</v>
      </c>
      <c r="FD371" s="67" t="s">
        <v>2988</v>
      </c>
      <c r="FE371" s="68" t="s">
        <v>2989</v>
      </c>
      <c r="FF371" s="68" t="s">
        <v>2990</v>
      </c>
    </row>
    <row r="372" spans="151:162" x14ac:dyDescent="0.2">
      <c r="EU372" s="67">
        <v>561.97</v>
      </c>
      <c r="EV372" s="67" t="s">
        <v>2991</v>
      </c>
      <c r="EW372" s="67">
        <v>483.44</v>
      </c>
      <c r="EX372" s="67" t="s">
        <v>2992</v>
      </c>
      <c r="EY372" s="67">
        <v>5632.75</v>
      </c>
      <c r="EZ372" s="67" t="s">
        <v>2993</v>
      </c>
      <c r="FA372" s="67">
        <v>19856</v>
      </c>
      <c r="FB372" s="67" t="s">
        <v>2994</v>
      </c>
      <c r="FC372" s="67" t="s">
        <v>2995</v>
      </c>
      <c r="FD372" s="67" t="s">
        <v>2996</v>
      </c>
      <c r="FE372" s="68" t="s">
        <v>2997</v>
      </c>
      <c r="FF372" s="68" t="s">
        <v>2998</v>
      </c>
    </row>
    <row r="373" spans="151:162" x14ac:dyDescent="0.2">
      <c r="EU373" s="67">
        <v>561.94000000000005</v>
      </c>
      <c r="EV373" s="67" t="s">
        <v>2999</v>
      </c>
      <c r="EW373" s="67">
        <v>483.39</v>
      </c>
      <c r="EX373" s="67" t="s">
        <v>3000</v>
      </c>
      <c r="EY373" s="67">
        <v>5632.5</v>
      </c>
      <c r="EZ373" s="67" t="s">
        <v>3001</v>
      </c>
      <c r="FA373" s="67">
        <v>19853.5</v>
      </c>
      <c r="FB373" s="67" t="s">
        <v>3002</v>
      </c>
      <c r="FC373" s="67" t="s">
        <v>3003</v>
      </c>
      <c r="FD373" s="67" t="s">
        <v>3004</v>
      </c>
      <c r="FE373" s="68" t="s">
        <v>3005</v>
      </c>
      <c r="FF373" s="68" t="s">
        <v>3006</v>
      </c>
    </row>
    <row r="374" spans="151:162" x14ac:dyDescent="0.2">
      <c r="EU374" s="67">
        <v>561.86</v>
      </c>
      <c r="EV374" s="67" t="s">
        <v>3007</v>
      </c>
      <c r="EW374" s="67">
        <v>483.32</v>
      </c>
      <c r="EX374" s="67" t="s">
        <v>3008</v>
      </c>
      <c r="EY374" s="67">
        <v>5632</v>
      </c>
      <c r="EZ374" s="67" t="s">
        <v>3009</v>
      </c>
      <c r="FA374" s="67">
        <v>19850.5</v>
      </c>
      <c r="FB374" s="67" t="s">
        <v>3010</v>
      </c>
      <c r="FC374" s="67" t="s">
        <v>3011</v>
      </c>
      <c r="FD374" s="67" t="s">
        <v>3012</v>
      </c>
      <c r="FE374" s="68" t="s">
        <v>3013</v>
      </c>
      <c r="FF374" s="68" t="s">
        <v>3014</v>
      </c>
    </row>
    <row r="375" spans="151:162" x14ac:dyDescent="0.2">
      <c r="EU375" s="67">
        <v>561.83000000000004</v>
      </c>
      <c r="EV375" s="67" t="s">
        <v>3015</v>
      </c>
      <c r="EW375" s="67">
        <v>483.29</v>
      </c>
      <c r="EX375" s="67" t="s">
        <v>3016</v>
      </c>
      <c r="EY375" s="67">
        <v>5631.75</v>
      </c>
      <c r="EZ375" s="67" t="s">
        <v>3017</v>
      </c>
      <c r="FA375" s="67">
        <v>19849.25</v>
      </c>
      <c r="FB375" s="67" t="s">
        <v>3018</v>
      </c>
      <c r="FC375" s="67" t="s">
        <v>3019</v>
      </c>
      <c r="FD375" s="67" t="s">
        <v>3020</v>
      </c>
      <c r="FE375" s="68" t="s">
        <v>3021</v>
      </c>
      <c r="FF375" s="68" t="s">
        <v>3022</v>
      </c>
    </row>
    <row r="376" spans="151:162" x14ac:dyDescent="0.2">
      <c r="EU376" s="67">
        <v>561.89</v>
      </c>
      <c r="EV376" s="67" t="s">
        <v>3023</v>
      </c>
      <c r="EW376" s="67">
        <v>483.32</v>
      </c>
      <c r="EX376" s="67" t="s">
        <v>3024</v>
      </c>
      <c r="EY376" s="67">
        <v>5632</v>
      </c>
      <c r="EZ376" s="67" t="s">
        <v>3025</v>
      </c>
      <c r="FA376" s="67">
        <v>19850</v>
      </c>
      <c r="FB376" s="67" t="s">
        <v>3026</v>
      </c>
      <c r="FC376" s="67" t="s">
        <v>3027</v>
      </c>
      <c r="FD376" s="67" t="s">
        <v>3028</v>
      </c>
      <c r="FE376" s="68" t="s">
        <v>3029</v>
      </c>
      <c r="FF376" s="68" t="s">
        <v>3030</v>
      </c>
    </row>
    <row r="377" spans="151:162" x14ac:dyDescent="0.2">
      <c r="EU377" s="67">
        <v>561.87</v>
      </c>
      <c r="EV377" s="67" t="s">
        <v>3031</v>
      </c>
      <c r="EW377" s="67">
        <v>483.31</v>
      </c>
      <c r="EX377" s="67" t="s">
        <v>3032</v>
      </c>
      <c r="EY377" s="67">
        <v>5632</v>
      </c>
      <c r="EZ377" s="67" t="s">
        <v>3033</v>
      </c>
      <c r="FA377" s="67">
        <v>19850.25</v>
      </c>
      <c r="FB377" s="67" t="s">
        <v>3034</v>
      </c>
      <c r="FC377" s="67" t="s">
        <v>3035</v>
      </c>
      <c r="FD377" s="67" t="s">
        <v>3036</v>
      </c>
      <c r="FE377" s="68" t="s">
        <v>3037</v>
      </c>
      <c r="FF377" s="68" t="s">
        <v>3038</v>
      </c>
    </row>
    <row r="378" spans="151:162" x14ac:dyDescent="0.2">
      <c r="EU378" s="67">
        <v>561.79999999999995</v>
      </c>
      <c r="EV378" s="67" t="s">
        <v>3039</v>
      </c>
      <c r="EW378" s="67">
        <v>483.33</v>
      </c>
      <c r="EX378" s="67" t="s">
        <v>3040</v>
      </c>
      <c r="EY378" s="67">
        <v>5632</v>
      </c>
      <c r="EZ378" s="67" t="s">
        <v>3041</v>
      </c>
      <c r="FA378" s="67">
        <v>19850.75</v>
      </c>
      <c r="FB378" s="67" t="s">
        <v>3042</v>
      </c>
      <c r="FC378" s="67" t="s">
        <v>3043</v>
      </c>
      <c r="FD378" s="67" t="s">
        <v>3044</v>
      </c>
      <c r="FE378" s="68" t="s">
        <v>3045</v>
      </c>
      <c r="FF378" s="68" t="s">
        <v>3046</v>
      </c>
    </row>
    <row r="379" spans="151:162" x14ac:dyDescent="0.2">
      <c r="EU379" s="67">
        <v>561.79999999999995</v>
      </c>
      <c r="EV379" s="67" t="s">
        <v>3047</v>
      </c>
      <c r="EW379" s="67">
        <v>483.26</v>
      </c>
      <c r="EX379" s="67" t="s">
        <v>3048</v>
      </c>
      <c r="EY379" s="67">
        <v>5631.5</v>
      </c>
      <c r="EZ379" s="67" t="s">
        <v>3049</v>
      </c>
      <c r="FA379" s="67">
        <v>19848.75</v>
      </c>
      <c r="FB379" s="67" t="s">
        <v>3050</v>
      </c>
      <c r="FC379" s="67" t="s">
        <v>3051</v>
      </c>
      <c r="FD379" s="67" t="s">
        <v>3052</v>
      </c>
      <c r="FE379" s="68" t="s">
        <v>3053</v>
      </c>
      <c r="FF379" s="68" t="s">
        <v>3054</v>
      </c>
    </row>
    <row r="380" spans="151:162" x14ac:dyDescent="0.2">
      <c r="EU380" s="67">
        <v>561.79999999999995</v>
      </c>
      <c r="EV380" s="67" t="s">
        <v>3055</v>
      </c>
      <c r="EW380" s="67">
        <v>483.27</v>
      </c>
      <c r="EX380" s="67" t="s">
        <v>3056</v>
      </c>
      <c r="EY380" s="67">
        <v>5631.75</v>
      </c>
      <c r="EZ380" s="67" t="s">
        <v>3057</v>
      </c>
      <c r="FA380" s="67">
        <v>19848</v>
      </c>
      <c r="FB380" s="67" t="s">
        <v>3058</v>
      </c>
      <c r="FC380" s="67" t="s">
        <v>3059</v>
      </c>
      <c r="FD380" s="67" t="s">
        <v>3060</v>
      </c>
      <c r="FE380" s="68" t="s">
        <v>3061</v>
      </c>
      <c r="FF380" s="68" t="s">
        <v>3062</v>
      </c>
    </row>
    <row r="381" spans="151:162" x14ac:dyDescent="0.2">
      <c r="EU381" s="67">
        <v>561.79999999999995</v>
      </c>
      <c r="EV381" s="67" t="s">
        <v>3063</v>
      </c>
      <c r="EW381" s="67">
        <v>483.25</v>
      </c>
      <c r="EX381" s="67" t="s">
        <v>3064</v>
      </c>
      <c r="EY381" s="67">
        <v>5631.75</v>
      </c>
      <c r="EZ381" s="67" t="s">
        <v>3065</v>
      </c>
      <c r="FA381" s="67">
        <v>19847.25</v>
      </c>
      <c r="FB381" s="67" t="s">
        <v>3066</v>
      </c>
      <c r="FC381" s="67" t="s">
        <v>3067</v>
      </c>
      <c r="FD381" s="67" t="s">
        <v>3068</v>
      </c>
      <c r="FE381" s="68" t="s">
        <v>3069</v>
      </c>
      <c r="FF381" s="68" t="s">
        <v>3070</v>
      </c>
    </row>
    <row r="382" spans="151:162" x14ac:dyDescent="0.2">
      <c r="EU382" s="67">
        <v>561.97</v>
      </c>
      <c r="EV382" s="67" t="s">
        <v>3071</v>
      </c>
      <c r="EW382" s="67">
        <v>483.44</v>
      </c>
      <c r="EX382" s="67" t="s">
        <v>3072</v>
      </c>
      <c r="EY382" s="67">
        <v>5632.75</v>
      </c>
      <c r="EZ382" s="67" t="s">
        <v>3073</v>
      </c>
      <c r="FA382" s="67">
        <v>19856.5</v>
      </c>
      <c r="FB382" s="67" t="s">
        <v>3074</v>
      </c>
      <c r="FC382" s="67" t="s">
        <v>3075</v>
      </c>
      <c r="FD382" s="67" t="s">
        <v>3076</v>
      </c>
      <c r="FE382" s="68" t="s">
        <v>3077</v>
      </c>
      <c r="FF382" s="68" t="s">
        <v>3078</v>
      </c>
    </row>
    <row r="383" spans="151:162" x14ac:dyDescent="0.2">
      <c r="EU383" s="67">
        <v>561.99</v>
      </c>
      <c r="EV383" s="67" t="s">
        <v>3079</v>
      </c>
      <c r="EW383" s="67">
        <v>483.49</v>
      </c>
      <c r="EX383" s="67" t="s">
        <v>3080</v>
      </c>
      <c r="EY383" s="67">
        <v>5633</v>
      </c>
      <c r="EZ383" s="67" t="s">
        <v>3081</v>
      </c>
      <c r="FA383" s="67">
        <v>19858.25</v>
      </c>
      <c r="FB383" s="67" t="s">
        <v>3082</v>
      </c>
      <c r="FC383" s="67" t="s">
        <v>3083</v>
      </c>
      <c r="FD383" s="67" t="s">
        <v>3084</v>
      </c>
      <c r="FE383" s="68" t="s">
        <v>3085</v>
      </c>
      <c r="FF383" s="68" t="s">
        <v>3086</v>
      </c>
    </row>
    <row r="384" spans="151:162" x14ac:dyDescent="0.2">
      <c r="EU384" s="67">
        <v>561.98</v>
      </c>
      <c r="EV384" s="67" t="s">
        <v>3087</v>
      </c>
      <c r="EW384" s="67">
        <v>483.45</v>
      </c>
      <c r="EX384" s="67" t="s">
        <v>3088</v>
      </c>
      <c r="EY384" s="67">
        <v>5633.25</v>
      </c>
      <c r="EZ384" s="67" t="s">
        <v>3089</v>
      </c>
      <c r="FA384" s="67">
        <v>19855.5</v>
      </c>
      <c r="FB384" s="67" t="s">
        <v>3090</v>
      </c>
      <c r="FC384" s="67" t="s">
        <v>3091</v>
      </c>
      <c r="FD384" s="67" t="s">
        <v>3092</v>
      </c>
      <c r="FE384" s="68" t="s">
        <v>3093</v>
      </c>
      <c r="FF384" s="68" t="s">
        <v>3094</v>
      </c>
    </row>
    <row r="385" spans="151:162" x14ac:dyDescent="0.2">
      <c r="EU385" s="67">
        <v>561.98</v>
      </c>
      <c r="EV385" s="67" t="s">
        <v>3095</v>
      </c>
      <c r="EW385" s="67">
        <v>483.4</v>
      </c>
      <c r="EX385" s="67" t="s">
        <v>3096</v>
      </c>
      <c r="EY385" s="67">
        <v>5633</v>
      </c>
      <c r="EZ385" s="67" t="s">
        <v>3097</v>
      </c>
      <c r="FA385" s="67">
        <v>19854.5</v>
      </c>
      <c r="FB385" s="67" t="s">
        <v>3098</v>
      </c>
      <c r="FC385" s="67" t="s">
        <v>3099</v>
      </c>
      <c r="FD385" s="67" t="s">
        <v>3100</v>
      </c>
      <c r="FE385" s="68" t="s">
        <v>3101</v>
      </c>
      <c r="FF385" s="68" t="s">
        <v>3102</v>
      </c>
    </row>
    <row r="386" spans="151:162" x14ac:dyDescent="0.2">
      <c r="EU386" s="67">
        <v>561.95000000000005</v>
      </c>
      <c r="EV386" s="67" t="s">
        <v>3103</v>
      </c>
      <c r="EW386" s="67">
        <v>483.38</v>
      </c>
      <c r="EX386" s="67" t="s">
        <v>3104</v>
      </c>
      <c r="EY386" s="67">
        <v>5633</v>
      </c>
      <c r="EZ386" s="67" t="s">
        <v>3105</v>
      </c>
      <c r="FA386" s="67">
        <v>19853</v>
      </c>
      <c r="FB386" s="67" t="s">
        <v>3106</v>
      </c>
      <c r="FC386" s="67" t="s">
        <v>3107</v>
      </c>
      <c r="FD386" s="67" t="s">
        <v>3108</v>
      </c>
      <c r="FE386" s="68" t="s">
        <v>3109</v>
      </c>
      <c r="FF386" s="68" t="s">
        <v>3110</v>
      </c>
    </row>
    <row r="387" spans="151:162" x14ac:dyDescent="0.2">
      <c r="EU387" s="67">
        <v>561.95000000000005</v>
      </c>
      <c r="EV387" s="67" t="s">
        <v>3111</v>
      </c>
      <c r="EW387" s="67">
        <v>483.51</v>
      </c>
      <c r="EX387" s="67" t="s">
        <v>3112</v>
      </c>
      <c r="EY387" s="67">
        <v>5633.75</v>
      </c>
      <c r="EZ387" s="67" t="s">
        <v>3113</v>
      </c>
      <c r="FA387" s="67">
        <v>19859</v>
      </c>
      <c r="FB387" s="67" t="s">
        <v>3114</v>
      </c>
      <c r="FC387" s="67" t="s">
        <v>3115</v>
      </c>
      <c r="FD387" s="67" t="s">
        <v>3116</v>
      </c>
      <c r="FE387" s="68" t="s">
        <v>3117</v>
      </c>
      <c r="FF387" s="68" t="s">
        <v>3118</v>
      </c>
    </row>
    <row r="388" spans="151:162" x14ac:dyDescent="0.2">
      <c r="EU388" s="67">
        <v>562.04</v>
      </c>
      <c r="EV388" s="67" t="s">
        <v>3119</v>
      </c>
      <c r="EW388" s="67">
        <v>483.46</v>
      </c>
      <c r="EX388" s="67" t="s">
        <v>3120</v>
      </c>
      <c r="EY388" s="67">
        <v>5633.75</v>
      </c>
      <c r="EZ388" s="67" t="s">
        <v>3121</v>
      </c>
      <c r="FA388" s="67">
        <v>19856.75</v>
      </c>
      <c r="FB388" s="67" t="s">
        <v>3122</v>
      </c>
      <c r="FC388" s="67" t="s">
        <v>3123</v>
      </c>
      <c r="FD388" s="67" t="s">
        <v>3124</v>
      </c>
      <c r="FE388" s="68" t="s">
        <v>3125</v>
      </c>
      <c r="FF388" s="68" t="s">
        <v>3126</v>
      </c>
    </row>
    <row r="389" spans="151:162" x14ac:dyDescent="0.2">
      <c r="EU389" s="67">
        <v>561.97</v>
      </c>
      <c r="EV389" s="67" t="s">
        <v>3127</v>
      </c>
      <c r="EW389" s="67">
        <v>483.35</v>
      </c>
      <c r="EX389" s="67" t="s">
        <v>3128</v>
      </c>
      <c r="EY389" s="67">
        <v>5632.75</v>
      </c>
      <c r="EZ389" s="67" t="s">
        <v>3129</v>
      </c>
      <c r="FA389" s="67">
        <v>19851.5</v>
      </c>
      <c r="FB389" s="67" t="s">
        <v>3130</v>
      </c>
      <c r="FC389" s="67" t="s">
        <v>3131</v>
      </c>
      <c r="FD389" s="67" t="s">
        <v>3132</v>
      </c>
      <c r="FE389" s="68" t="s">
        <v>3133</v>
      </c>
      <c r="FF389" s="68" t="s">
        <v>3134</v>
      </c>
    </row>
    <row r="390" spans="151:162" x14ac:dyDescent="0.2">
      <c r="EU390" s="67">
        <v>562.04999999999995</v>
      </c>
      <c r="EV390" s="67" t="s">
        <v>3135</v>
      </c>
      <c r="EW390" s="67">
        <v>483.43</v>
      </c>
      <c r="EX390" s="67" t="s">
        <v>3136</v>
      </c>
      <c r="EY390" s="67">
        <v>5633.75</v>
      </c>
      <c r="EZ390" s="67" t="s">
        <v>3137</v>
      </c>
      <c r="FA390" s="67">
        <v>19857.5</v>
      </c>
      <c r="FB390" s="67" t="s">
        <v>3138</v>
      </c>
      <c r="FC390" s="67" t="s">
        <v>3139</v>
      </c>
      <c r="FD390" s="67" t="s">
        <v>3140</v>
      </c>
      <c r="FE390" s="68" t="s">
        <v>3141</v>
      </c>
      <c r="FF390" s="68" t="s">
        <v>3142</v>
      </c>
    </row>
    <row r="391" spans="151:162" x14ac:dyDescent="0.2">
      <c r="EU391" s="67">
        <v>562.04</v>
      </c>
      <c r="EV391" s="67" t="s">
        <v>3143</v>
      </c>
      <c r="EW391" s="67">
        <v>483.43</v>
      </c>
      <c r="EX391" s="67" t="s">
        <v>3144</v>
      </c>
      <c r="EY391" s="67">
        <v>5633.5</v>
      </c>
      <c r="EZ391" s="67" t="s">
        <v>3145</v>
      </c>
      <c r="FA391" s="67">
        <v>19856</v>
      </c>
      <c r="FB391" s="67" t="s">
        <v>3146</v>
      </c>
      <c r="FC391" s="67" t="s">
        <v>3147</v>
      </c>
      <c r="FD391" s="67" t="s">
        <v>3148</v>
      </c>
      <c r="FE391" s="68" t="s">
        <v>3149</v>
      </c>
      <c r="FF391" s="68" t="s">
        <v>3150</v>
      </c>
    </row>
    <row r="392" spans="151:162" x14ac:dyDescent="0.2">
      <c r="EU392" s="67">
        <v>562.03</v>
      </c>
      <c r="EV392" s="67" t="s">
        <v>3151</v>
      </c>
      <c r="EW392" s="67">
        <v>483.39</v>
      </c>
      <c r="EX392" s="67" t="s">
        <v>3152</v>
      </c>
      <c r="EY392" s="67">
        <v>5633.5</v>
      </c>
      <c r="EZ392" s="67" t="s">
        <v>3153</v>
      </c>
      <c r="FA392" s="67">
        <v>19853.25</v>
      </c>
      <c r="FB392" s="67" t="s">
        <v>3154</v>
      </c>
      <c r="FC392" s="67" t="s">
        <v>3155</v>
      </c>
      <c r="FD392" s="67" t="s">
        <v>3156</v>
      </c>
      <c r="FE392" s="68" t="s">
        <v>3157</v>
      </c>
      <c r="FF392" s="68" t="s">
        <v>3158</v>
      </c>
    </row>
    <row r="393" spans="151:162" x14ac:dyDescent="0.2">
      <c r="EU393" s="67">
        <v>562.16</v>
      </c>
      <c r="EV393" s="67" t="s">
        <v>3159</v>
      </c>
      <c r="EW393" s="67">
        <v>483.54</v>
      </c>
      <c r="EX393" s="67" t="s">
        <v>3160</v>
      </c>
      <c r="EY393" s="67">
        <v>5635</v>
      </c>
      <c r="EZ393" s="67" t="s">
        <v>3161</v>
      </c>
      <c r="FA393" s="67">
        <v>19860</v>
      </c>
      <c r="FB393" s="67" t="s">
        <v>3162</v>
      </c>
      <c r="FC393" s="67" t="s">
        <v>3163</v>
      </c>
      <c r="FD393" s="67" t="s">
        <v>3164</v>
      </c>
      <c r="FE393" s="68" t="s">
        <v>3165</v>
      </c>
      <c r="FF393" s="68" t="s">
        <v>3166</v>
      </c>
    </row>
    <row r="394" spans="151:162" x14ac:dyDescent="0.2">
      <c r="EU394" s="67">
        <v>562.15</v>
      </c>
      <c r="EV394" s="67" t="s">
        <v>3167</v>
      </c>
      <c r="EW394" s="67">
        <v>483.59</v>
      </c>
      <c r="EX394" s="67" t="s">
        <v>3168</v>
      </c>
      <c r="EY394" s="67">
        <v>5634.75</v>
      </c>
      <c r="EZ394" s="67" t="s">
        <v>3169</v>
      </c>
      <c r="FA394" s="67">
        <v>19862</v>
      </c>
      <c r="FB394" s="67" t="s">
        <v>3170</v>
      </c>
      <c r="FC394" s="67" t="s">
        <v>3171</v>
      </c>
      <c r="FD394" s="67" t="s">
        <v>3172</v>
      </c>
      <c r="FE394" s="68" t="s">
        <v>3173</v>
      </c>
      <c r="FF394" s="68" t="s">
        <v>3174</v>
      </c>
    </row>
    <row r="395" spans="151:162" x14ac:dyDescent="0.2">
      <c r="EU395" s="67">
        <v>561.95000000000005</v>
      </c>
      <c r="EV395" s="67" t="s">
        <v>3175</v>
      </c>
      <c r="EW395" s="67">
        <v>483.33</v>
      </c>
      <c r="EX395" s="67" t="s">
        <v>3176</v>
      </c>
      <c r="EY395" s="67">
        <v>5632.75</v>
      </c>
      <c r="EZ395" s="67" t="s">
        <v>3177</v>
      </c>
      <c r="FA395" s="67">
        <v>19850.75</v>
      </c>
      <c r="FB395" s="67" t="s">
        <v>3178</v>
      </c>
      <c r="FC395" s="67" t="s">
        <v>3179</v>
      </c>
      <c r="FD395" s="67" t="s">
        <v>3180</v>
      </c>
      <c r="FE395" s="68" t="s">
        <v>3181</v>
      </c>
      <c r="FF395" s="68" t="s">
        <v>3182</v>
      </c>
    </row>
    <row r="396" spans="151:162" x14ac:dyDescent="0.2">
      <c r="EU396" s="67">
        <v>562.05999999999995</v>
      </c>
      <c r="EV396" s="67" t="s">
        <v>3183</v>
      </c>
      <c r="EW396" s="67">
        <v>483.57</v>
      </c>
      <c r="EX396" s="67" t="s">
        <v>3184</v>
      </c>
      <c r="EY396" s="67">
        <v>5634</v>
      </c>
      <c r="EZ396" s="67" t="s">
        <v>3185</v>
      </c>
      <c r="FA396" s="67">
        <v>19860.75</v>
      </c>
      <c r="FB396" s="67" t="s">
        <v>3186</v>
      </c>
      <c r="FC396" s="67" t="s">
        <v>3187</v>
      </c>
      <c r="FD396" s="67" t="s">
        <v>3188</v>
      </c>
      <c r="FE396" s="68" t="s">
        <v>3189</v>
      </c>
      <c r="FF396" s="68" t="s">
        <v>3190</v>
      </c>
    </row>
    <row r="397" spans="151:162" x14ac:dyDescent="0.2">
      <c r="EU397" s="67">
        <v>562.14</v>
      </c>
      <c r="EV397" s="67" t="s">
        <v>3191</v>
      </c>
      <c r="EW397" s="67">
        <v>483.62</v>
      </c>
      <c r="EX397" s="67" t="s">
        <v>3192</v>
      </c>
      <c r="EY397" s="67">
        <v>5634.75</v>
      </c>
      <c r="EZ397" s="67" t="s">
        <v>3193</v>
      </c>
      <c r="FA397" s="67">
        <v>19862.75</v>
      </c>
      <c r="FB397" s="67" t="s">
        <v>3194</v>
      </c>
      <c r="FC397" s="67" t="s">
        <v>3195</v>
      </c>
      <c r="FD397" s="67" t="s">
        <v>3196</v>
      </c>
      <c r="FE397" s="68" t="s">
        <v>3197</v>
      </c>
      <c r="FF397" s="68" t="s">
        <v>3198</v>
      </c>
    </row>
    <row r="398" spans="151:162" x14ac:dyDescent="0.2">
      <c r="EU398" s="67">
        <v>562.23</v>
      </c>
      <c r="EV398" s="67" t="s">
        <v>3199</v>
      </c>
      <c r="EW398" s="67">
        <v>483.79</v>
      </c>
      <c r="EX398" s="67" t="s">
        <v>3200</v>
      </c>
      <c r="EY398" s="67">
        <v>5635.75</v>
      </c>
      <c r="EZ398" s="67" t="s">
        <v>3201</v>
      </c>
      <c r="FA398" s="67">
        <v>19869.5</v>
      </c>
      <c r="FB398" s="67" t="s">
        <v>3202</v>
      </c>
      <c r="FC398" s="67" t="s">
        <v>3203</v>
      </c>
      <c r="FD398" s="67" t="s">
        <v>3204</v>
      </c>
      <c r="FE398" s="68" t="s">
        <v>3205</v>
      </c>
      <c r="FF398" s="68" t="s">
        <v>3206</v>
      </c>
    </row>
    <row r="399" spans="151:162" x14ac:dyDescent="0.2">
      <c r="EU399" s="67">
        <v>562.1</v>
      </c>
      <c r="EV399" s="67" t="s">
        <v>3207</v>
      </c>
      <c r="EW399" s="67">
        <v>483.66</v>
      </c>
      <c r="EX399" s="67" t="s">
        <v>3208</v>
      </c>
      <c r="EY399" s="67">
        <v>5634.25</v>
      </c>
      <c r="EZ399" s="67" t="s">
        <v>3209</v>
      </c>
      <c r="FA399" s="67">
        <v>19864.5</v>
      </c>
      <c r="FB399" s="67" t="s">
        <v>3210</v>
      </c>
      <c r="FC399" s="67" t="s">
        <v>3211</v>
      </c>
      <c r="FD399" s="67" t="s">
        <v>3212</v>
      </c>
      <c r="FE399" s="68" t="s">
        <v>3213</v>
      </c>
      <c r="FF399" s="68" t="s">
        <v>3214</v>
      </c>
    </row>
    <row r="400" spans="151:162" x14ac:dyDescent="0.2">
      <c r="EU400" s="67">
        <v>561.92999999999995</v>
      </c>
      <c r="EV400" s="67" t="s">
        <v>3215</v>
      </c>
      <c r="EW400" s="67">
        <v>483.46</v>
      </c>
      <c r="EX400" s="67" t="s">
        <v>3216</v>
      </c>
      <c r="EY400" s="67">
        <v>5632.5</v>
      </c>
      <c r="EZ400" s="67" t="s">
        <v>3217</v>
      </c>
      <c r="FA400" s="67">
        <v>19856.75</v>
      </c>
      <c r="FB400" s="67" t="s">
        <v>3218</v>
      </c>
      <c r="FC400" s="67" t="s">
        <v>3219</v>
      </c>
      <c r="FD400" s="67" t="s">
        <v>3220</v>
      </c>
      <c r="FE400" s="68" t="s">
        <v>3221</v>
      </c>
      <c r="FF400" s="68" t="s">
        <v>3222</v>
      </c>
    </row>
    <row r="401" spans="151:162" x14ac:dyDescent="0.2">
      <c r="EU401" s="67">
        <v>561.86</v>
      </c>
      <c r="EV401" s="67" t="s">
        <v>3223</v>
      </c>
      <c r="EW401" s="67">
        <v>483.45</v>
      </c>
      <c r="EX401" s="67" t="s">
        <v>3224</v>
      </c>
      <c r="EY401" s="67">
        <v>5631.75</v>
      </c>
      <c r="EZ401" s="67" t="s">
        <v>3225</v>
      </c>
      <c r="FA401" s="67">
        <v>19855.5</v>
      </c>
      <c r="FB401" s="67" t="s">
        <v>3226</v>
      </c>
      <c r="FC401" s="67" t="s">
        <v>3227</v>
      </c>
      <c r="FD401" s="67" t="s">
        <v>3228</v>
      </c>
      <c r="FE401" s="68" t="s">
        <v>3229</v>
      </c>
      <c r="FF401" s="68" t="s">
        <v>3230</v>
      </c>
    </row>
    <row r="402" spans="151:162" x14ac:dyDescent="0.2">
      <c r="EU402" s="67">
        <v>561.79</v>
      </c>
      <c r="EV402" s="67" t="s">
        <v>3231</v>
      </c>
      <c r="EW402" s="67">
        <v>483.38</v>
      </c>
      <c r="EX402" s="67" t="s">
        <v>3232</v>
      </c>
      <c r="EY402" s="67">
        <v>5631.25</v>
      </c>
      <c r="EZ402" s="67" t="s">
        <v>3233</v>
      </c>
      <c r="FA402" s="67">
        <v>19853.5</v>
      </c>
      <c r="FB402" s="67" t="s">
        <v>3234</v>
      </c>
      <c r="FC402" s="67" t="s">
        <v>3235</v>
      </c>
      <c r="FD402" s="67" t="s">
        <v>3236</v>
      </c>
      <c r="FE402" s="68" t="s">
        <v>3237</v>
      </c>
      <c r="FF402" s="68" t="s">
        <v>3238</v>
      </c>
    </row>
    <row r="403" spans="151:162" x14ac:dyDescent="0.2">
      <c r="EU403" s="67">
        <v>561.79999999999995</v>
      </c>
      <c r="EV403" s="67" t="s">
        <v>3239</v>
      </c>
      <c r="EW403" s="67">
        <v>483.41</v>
      </c>
      <c r="EX403" s="67" t="s">
        <v>3240</v>
      </c>
      <c r="EY403" s="67">
        <v>5631.25</v>
      </c>
      <c r="EZ403" s="67" t="s">
        <v>3241</v>
      </c>
      <c r="FA403" s="67">
        <v>19854.5</v>
      </c>
      <c r="FB403" s="67" t="s">
        <v>3242</v>
      </c>
      <c r="FC403" s="67" t="s">
        <v>3243</v>
      </c>
      <c r="FD403" s="67" t="s">
        <v>3244</v>
      </c>
      <c r="FE403" s="68" t="s">
        <v>3245</v>
      </c>
      <c r="FF403" s="68" t="s">
        <v>3246</v>
      </c>
    </row>
    <row r="404" spans="151:162" x14ac:dyDescent="0.2">
      <c r="EU404" s="67">
        <v>561.79999999999995</v>
      </c>
      <c r="EV404" s="67" t="s">
        <v>3247</v>
      </c>
      <c r="EW404" s="67">
        <v>483.4</v>
      </c>
      <c r="EX404" s="67" t="s">
        <v>3248</v>
      </c>
      <c r="EY404" s="67">
        <v>5631.5</v>
      </c>
      <c r="EZ404" s="67" t="s">
        <v>3249</v>
      </c>
      <c r="FA404" s="67">
        <v>19854.25</v>
      </c>
      <c r="FB404" s="67" t="s">
        <v>3250</v>
      </c>
      <c r="FC404" s="67" t="s">
        <v>3251</v>
      </c>
      <c r="FD404" s="67" t="s">
        <v>3252</v>
      </c>
      <c r="FE404" s="68" t="s">
        <v>3253</v>
      </c>
      <c r="FF404" s="68" t="s">
        <v>3254</v>
      </c>
    </row>
    <row r="405" spans="151:162" x14ac:dyDescent="0.2">
      <c r="EU405" s="67">
        <v>561.79999999999995</v>
      </c>
      <c r="EV405" s="67" t="s">
        <v>3255</v>
      </c>
      <c r="EW405" s="67">
        <v>483.43</v>
      </c>
      <c r="EX405" s="67" t="s">
        <v>3256</v>
      </c>
      <c r="EY405" s="67">
        <v>5631.5</v>
      </c>
      <c r="EZ405" s="67" t="s">
        <v>3257</v>
      </c>
      <c r="FA405" s="67">
        <v>19855</v>
      </c>
      <c r="FB405" s="67" t="s">
        <v>3258</v>
      </c>
      <c r="FC405" s="67" t="s">
        <v>3259</v>
      </c>
      <c r="FD405" s="67" t="s">
        <v>3260</v>
      </c>
      <c r="FE405" s="68" t="s">
        <v>3261</v>
      </c>
      <c r="FF405" s="68" t="s">
        <v>3262</v>
      </c>
    </row>
    <row r="406" spans="151:162" x14ac:dyDescent="0.2">
      <c r="EU406" s="67">
        <v>561.79</v>
      </c>
      <c r="EV406" s="67" t="s">
        <v>3263</v>
      </c>
      <c r="EW406" s="67">
        <v>483.36</v>
      </c>
      <c r="EX406" s="67" t="s">
        <v>3264</v>
      </c>
      <c r="EY406" s="67">
        <v>5631.25</v>
      </c>
      <c r="EZ406" s="67" t="s">
        <v>3265</v>
      </c>
      <c r="FA406" s="67">
        <v>19852.25</v>
      </c>
      <c r="FB406" s="67" t="s">
        <v>3266</v>
      </c>
      <c r="FC406" s="67" t="s">
        <v>3267</v>
      </c>
      <c r="FD406" s="67" t="s">
        <v>3268</v>
      </c>
      <c r="FE406" s="68" t="s">
        <v>3269</v>
      </c>
      <c r="FF406" s="68" t="s">
        <v>3270</v>
      </c>
    </row>
    <row r="407" spans="151:162" x14ac:dyDescent="0.2">
      <c r="EU407" s="67">
        <v>561.59</v>
      </c>
      <c r="EV407" s="67" t="s">
        <v>3271</v>
      </c>
      <c r="EW407" s="67">
        <v>483.1</v>
      </c>
      <c r="EX407" s="67" t="s">
        <v>3272</v>
      </c>
      <c r="EY407" s="67">
        <v>5628.75</v>
      </c>
      <c r="EZ407" s="67" t="s">
        <v>3273</v>
      </c>
      <c r="FA407" s="67">
        <v>19841.25</v>
      </c>
      <c r="FB407" s="67" t="s">
        <v>3274</v>
      </c>
      <c r="FC407" s="67" t="s">
        <v>3275</v>
      </c>
      <c r="FD407" s="67" t="s">
        <v>3276</v>
      </c>
      <c r="FE407" s="68" t="s">
        <v>3277</v>
      </c>
      <c r="FF407" s="68" t="s">
        <v>3278</v>
      </c>
    </row>
    <row r="408" spans="151:162" x14ac:dyDescent="0.2">
      <c r="EU408" s="67">
        <v>561.70000000000005</v>
      </c>
      <c r="EV408" s="67" t="s">
        <v>3279</v>
      </c>
      <c r="EW408" s="67">
        <v>483.22</v>
      </c>
      <c r="EX408" s="67" t="s">
        <v>3280</v>
      </c>
      <c r="EY408" s="67">
        <v>5629.75</v>
      </c>
      <c r="EZ408" s="67" t="s">
        <v>3281</v>
      </c>
      <c r="FA408" s="67">
        <v>19847</v>
      </c>
      <c r="FB408" s="67" t="s">
        <v>3282</v>
      </c>
      <c r="FC408" s="67" t="s">
        <v>3283</v>
      </c>
      <c r="FD408" s="67" t="s">
        <v>3284</v>
      </c>
      <c r="FE408" s="68" t="s">
        <v>3285</v>
      </c>
      <c r="FF408" s="68" t="s">
        <v>3286</v>
      </c>
    </row>
    <row r="409" spans="151:162" x14ac:dyDescent="0.2">
      <c r="EU409" s="67">
        <v>561.64</v>
      </c>
      <c r="EV409" s="67" t="s">
        <v>3287</v>
      </c>
      <c r="EW409" s="67">
        <v>483.17</v>
      </c>
      <c r="EX409" s="67" t="s">
        <v>3288</v>
      </c>
      <c r="EY409" s="67">
        <v>5629.25</v>
      </c>
      <c r="EZ409" s="67" t="s">
        <v>3289</v>
      </c>
      <c r="FA409" s="67">
        <v>19844.5</v>
      </c>
      <c r="FB409" s="67" t="s">
        <v>3290</v>
      </c>
      <c r="FC409" s="67" t="s">
        <v>3291</v>
      </c>
      <c r="FD409" s="67" t="s">
        <v>3292</v>
      </c>
      <c r="FE409" s="68" t="s">
        <v>3293</v>
      </c>
      <c r="FF409" s="68" t="s">
        <v>3294</v>
      </c>
    </row>
    <row r="410" spans="151:162" x14ac:dyDescent="0.2">
      <c r="EU410" s="67">
        <v>561.66</v>
      </c>
      <c r="EV410" s="67" t="s">
        <v>3295</v>
      </c>
      <c r="EW410" s="67">
        <v>483.24</v>
      </c>
      <c r="EX410" s="67" t="s">
        <v>3296</v>
      </c>
      <c r="EY410" s="67">
        <v>5629.75</v>
      </c>
      <c r="EZ410" s="67" t="s">
        <v>3297</v>
      </c>
      <c r="FA410" s="67">
        <v>19847.75</v>
      </c>
      <c r="FB410" s="67" t="s">
        <v>3298</v>
      </c>
      <c r="FC410" s="67" t="s">
        <v>3299</v>
      </c>
      <c r="FD410" s="67" t="s">
        <v>3300</v>
      </c>
      <c r="FE410" s="68" t="s">
        <v>3301</v>
      </c>
      <c r="FF410" s="68" t="s">
        <v>3302</v>
      </c>
    </row>
    <row r="411" spans="151:162" x14ac:dyDescent="0.2">
      <c r="EU411" s="67">
        <v>561.79999999999995</v>
      </c>
      <c r="EV411" s="67" t="s">
        <v>3303</v>
      </c>
      <c r="EW411" s="67">
        <v>483.33</v>
      </c>
      <c r="EX411" s="67" t="s">
        <v>3304</v>
      </c>
      <c r="EY411" s="67">
        <v>5631</v>
      </c>
      <c r="EZ411" s="67" t="s">
        <v>3305</v>
      </c>
      <c r="FA411" s="67">
        <v>19850.25</v>
      </c>
      <c r="FB411" s="67" t="s">
        <v>3306</v>
      </c>
      <c r="FC411" s="67" t="s">
        <v>3307</v>
      </c>
      <c r="FD411" s="67" t="s">
        <v>3308</v>
      </c>
      <c r="FE411" s="68" t="s">
        <v>3309</v>
      </c>
      <c r="FF411" s="68" t="s">
        <v>3310</v>
      </c>
    </row>
    <row r="412" spans="151:162" x14ac:dyDescent="0.2">
      <c r="EU412" s="67">
        <v>561.64</v>
      </c>
      <c r="EV412" s="67" t="s">
        <v>3311</v>
      </c>
      <c r="EW412" s="67">
        <v>483.12</v>
      </c>
      <c r="EX412" s="67" t="s">
        <v>3312</v>
      </c>
      <c r="EY412" s="67">
        <v>5629.25</v>
      </c>
      <c r="EZ412" s="67" t="s">
        <v>3313</v>
      </c>
      <c r="FA412" s="67">
        <v>19841.75</v>
      </c>
      <c r="FB412" s="67" t="s">
        <v>3314</v>
      </c>
      <c r="FC412" s="67" t="s">
        <v>3315</v>
      </c>
      <c r="FD412" s="67" t="s">
        <v>3316</v>
      </c>
      <c r="FE412" s="68" t="s">
        <v>3317</v>
      </c>
      <c r="FF412" s="68" t="s">
        <v>3318</v>
      </c>
    </row>
    <row r="413" spans="151:162" x14ac:dyDescent="0.2">
      <c r="EU413" s="67">
        <v>561.52</v>
      </c>
      <c r="EV413" s="67" t="s">
        <v>3319</v>
      </c>
      <c r="EW413" s="67">
        <v>483.04</v>
      </c>
      <c r="EX413" s="67" t="s">
        <v>3320</v>
      </c>
      <c r="EY413" s="67">
        <v>5628.5</v>
      </c>
      <c r="EZ413" s="67" t="s">
        <v>3321</v>
      </c>
      <c r="FA413" s="67">
        <v>19838.75</v>
      </c>
      <c r="FB413" s="67" t="s">
        <v>3322</v>
      </c>
      <c r="FC413" s="67" t="s">
        <v>3323</v>
      </c>
      <c r="FD413" s="67" t="s">
        <v>3324</v>
      </c>
      <c r="FE413" s="68" t="s">
        <v>3325</v>
      </c>
      <c r="FF413" s="68" t="s">
        <v>3326</v>
      </c>
    </row>
    <row r="414" spans="151:162" x14ac:dyDescent="0.2">
      <c r="EU414" s="67">
        <v>561.64</v>
      </c>
      <c r="EV414" s="67" t="s">
        <v>3327</v>
      </c>
      <c r="EW414" s="67">
        <v>483.23</v>
      </c>
      <c r="EX414" s="67" t="s">
        <v>3328</v>
      </c>
      <c r="EY414" s="67">
        <v>5629.5</v>
      </c>
      <c r="EZ414" s="67" t="s">
        <v>3329</v>
      </c>
      <c r="FA414" s="67">
        <v>19847</v>
      </c>
      <c r="FB414" s="67" t="s">
        <v>3330</v>
      </c>
      <c r="FC414" s="67" t="s">
        <v>3331</v>
      </c>
      <c r="FD414" s="67" t="s">
        <v>3332</v>
      </c>
      <c r="FE414" s="68" t="s">
        <v>3333</v>
      </c>
      <c r="FF414" s="68" t="s">
        <v>3334</v>
      </c>
    </row>
    <row r="415" spans="151:162" x14ac:dyDescent="0.2">
      <c r="EU415" s="67">
        <v>561.63</v>
      </c>
      <c r="EV415" s="67" t="s">
        <v>3335</v>
      </c>
      <c r="EW415" s="67">
        <v>483.21</v>
      </c>
      <c r="EX415" s="67" t="s">
        <v>3336</v>
      </c>
      <c r="EY415" s="67">
        <v>5629.5</v>
      </c>
      <c r="EZ415" s="67" t="s">
        <v>3337</v>
      </c>
      <c r="FA415" s="67">
        <v>19846</v>
      </c>
      <c r="FB415" s="67" t="s">
        <v>3338</v>
      </c>
      <c r="FC415" s="67" t="s">
        <v>3339</v>
      </c>
      <c r="FD415" s="67" t="s">
        <v>3340</v>
      </c>
      <c r="FE415" s="68" t="s">
        <v>3341</v>
      </c>
      <c r="FF415" s="68" t="s">
        <v>3342</v>
      </c>
    </row>
    <row r="416" spans="151:162" x14ac:dyDescent="0.2">
      <c r="EU416" s="67">
        <v>561.67999999999995</v>
      </c>
      <c r="EV416" s="67" t="s">
        <v>3343</v>
      </c>
      <c r="EW416" s="67">
        <v>483.26</v>
      </c>
      <c r="EX416" s="67" t="s">
        <v>3344</v>
      </c>
      <c r="EY416" s="67">
        <v>5630</v>
      </c>
      <c r="EZ416" s="67" t="s">
        <v>3345</v>
      </c>
      <c r="FA416" s="67">
        <v>19848.75</v>
      </c>
      <c r="FB416" s="67" t="s">
        <v>3346</v>
      </c>
      <c r="FC416" s="67" t="s">
        <v>3347</v>
      </c>
      <c r="FD416" s="67" t="s">
        <v>3348</v>
      </c>
      <c r="FE416" s="68" t="s">
        <v>3349</v>
      </c>
      <c r="FF416" s="68" t="s">
        <v>3350</v>
      </c>
    </row>
    <row r="417" spans="151:162" x14ac:dyDescent="0.2">
      <c r="EU417" s="67">
        <v>561.66999999999996</v>
      </c>
      <c r="EV417" s="67" t="s">
        <v>3351</v>
      </c>
      <c r="EW417" s="67">
        <v>483.25</v>
      </c>
      <c r="EX417" s="67" t="s">
        <v>3352</v>
      </c>
      <c r="EY417" s="67">
        <v>5630</v>
      </c>
      <c r="EZ417" s="67" t="s">
        <v>3353</v>
      </c>
      <c r="FA417" s="67">
        <v>19847.25</v>
      </c>
      <c r="FB417" s="67" t="s">
        <v>3354</v>
      </c>
      <c r="FC417" s="67" t="s">
        <v>3355</v>
      </c>
      <c r="FD417" s="67" t="s">
        <v>3356</v>
      </c>
      <c r="FE417" s="68" t="s">
        <v>3357</v>
      </c>
      <c r="FF417" s="68" t="s">
        <v>3358</v>
      </c>
    </row>
    <row r="418" spans="151:162" x14ac:dyDescent="0.2">
      <c r="EU418" s="67">
        <v>561.70000000000005</v>
      </c>
      <c r="EV418" s="67" t="s">
        <v>3359</v>
      </c>
      <c r="EW418" s="67">
        <v>483.29</v>
      </c>
      <c r="EX418" s="67" t="s">
        <v>3360</v>
      </c>
      <c r="EY418" s="67">
        <v>5630</v>
      </c>
      <c r="EZ418" s="67" t="s">
        <v>3361</v>
      </c>
      <c r="FA418" s="67">
        <v>19849.25</v>
      </c>
      <c r="FB418" s="67" t="s">
        <v>3362</v>
      </c>
      <c r="FC418" s="67" t="s">
        <v>3363</v>
      </c>
      <c r="FD418" s="67" t="s">
        <v>3364</v>
      </c>
      <c r="FE418" s="68" t="s">
        <v>3365</v>
      </c>
      <c r="FF418" s="68" t="s">
        <v>3366</v>
      </c>
    </row>
    <row r="419" spans="151:162" x14ac:dyDescent="0.2">
      <c r="EU419" s="67">
        <v>561.64</v>
      </c>
      <c r="EV419" s="67" t="s">
        <v>3367</v>
      </c>
      <c r="EW419" s="67">
        <v>483.22</v>
      </c>
      <c r="EX419" s="67" t="s">
        <v>3368</v>
      </c>
      <c r="EY419" s="67">
        <v>5629.75</v>
      </c>
      <c r="EZ419" s="67" t="s">
        <v>3369</v>
      </c>
      <c r="FA419" s="67">
        <v>19846.75</v>
      </c>
      <c r="FB419" s="67" t="s">
        <v>3370</v>
      </c>
      <c r="FC419" s="67" t="s">
        <v>3371</v>
      </c>
      <c r="FD419" s="67" t="s">
        <v>3372</v>
      </c>
      <c r="FE419" s="68" t="s">
        <v>3373</v>
      </c>
      <c r="FF419" s="68" t="s">
        <v>3374</v>
      </c>
    </row>
    <row r="420" spans="151:162" x14ac:dyDescent="0.2">
      <c r="EU420" s="67">
        <v>561.54</v>
      </c>
      <c r="EV420" s="67" t="s">
        <v>3375</v>
      </c>
      <c r="EW420" s="67">
        <v>483.07</v>
      </c>
      <c r="EX420" s="67" t="s">
        <v>3376</v>
      </c>
      <c r="EY420" s="67">
        <v>5628.75</v>
      </c>
      <c r="EZ420" s="67" t="s">
        <v>3377</v>
      </c>
      <c r="FA420" s="67">
        <v>19840.25</v>
      </c>
      <c r="FB420" s="67" t="s">
        <v>3378</v>
      </c>
      <c r="FC420" s="67" t="s">
        <v>3379</v>
      </c>
      <c r="FD420" s="67" t="s">
        <v>3380</v>
      </c>
      <c r="FE420" s="68" t="s">
        <v>3381</v>
      </c>
      <c r="FF420" s="68" t="s">
        <v>3382</v>
      </c>
    </row>
    <row r="421" spans="151:162" x14ac:dyDescent="0.2">
      <c r="EU421" s="67">
        <v>561.51</v>
      </c>
      <c r="EV421" s="67" t="s">
        <v>3383</v>
      </c>
      <c r="EW421" s="67">
        <v>482.98</v>
      </c>
      <c r="EX421" s="67" t="s">
        <v>3384</v>
      </c>
      <c r="EY421" s="67">
        <v>5628.25</v>
      </c>
      <c r="EZ421" s="67" t="s">
        <v>3385</v>
      </c>
      <c r="FA421" s="67">
        <v>19836.75</v>
      </c>
      <c r="FB421" s="67" t="s">
        <v>3386</v>
      </c>
      <c r="FC421" s="67" t="s">
        <v>3387</v>
      </c>
      <c r="FD421" s="67" t="s">
        <v>3388</v>
      </c>
      <c r="FE421" s="68" t="s">
        <v>3389</v>
      </c>
      <c r="FF421" s="68" t="s">
        <v>3390</v>
      </c>
    </row>
    <row r="422" spans="151:162" x14ac:dyDescent="0.2">
      <c r="EU422" s="67">
        <v>561.53</v>
      </c>
      <c r="EV422" s="67" t="s">
        <v>3391</v>
      </c>
      <c r="EW422" s="67">
        <v>483.05</v>
      </c>
      <c r="EX422" s="67" t="s">
        <v>3392</v>
      </c>
      <c r="EY422" s="67">
        <v>5628.25</v>
      </c>
      <c r="EZ422" s="67" t="s">
        <v>3393</v>
      </c>
      <c r="FA422" s="67">
        <v>19839</v>
      </c>
      <c r="FB422" s="67" t="s">
        <v>3394</v>
      </c>
      <c r="FC422" s="67" t="s">
        <v>3395</v>
      </c>
      <c r="FD422" s="67" t="s">
        <v>3396</v>
      </c>
      <c r="FE422" s="68" t="s">
        <v>3397</v>
      </c>
      <c r="FF422" s="68" t="s">
        <v>3398</v>
      </c>
    </row>
    <row r="423" spans="151:162" x14ac:dyDescent="0.2">
      <c r="EU423" s="67">
        <v>561.36</v>
      </c>
      <c r="EV423" s="67" t="s">
        <v>3399</v>
      </c>
      <c r="EW423" s="67">
        <v>482.75</v>
      </c>
      <c r="EX423" s="67" t="s">
        <v>3400</v>
      </c>
      <c r="EY423" s="67">
        <v>5626.25</v>
      </c>
      <c r="EZ423" s="67" t="s">
        <v>3401</v>
      </c>
      <c r="FA423" s="67">
        <v>19827.25</v>
      </c>
      <c r="FB423" s="67" t="s">
        <v>3402</v>
      </c>
      <c r="FC423" s="67" t="s">
        <v>3403</v>
      </c>
      <c r="FD423" s="67" t="s">
        <v>3404</v>
      </c>
      <c r="FE423" s="68" t="s">
        <v>3405</v>
      </c>
      <c r="FF423" s="68" t="s">
        <v>3406</v>
      </c>
    </row>
    <row r="424" spans="151:162" x14ac:dyDescent="0.2">
      <c r="EU424" s="67">
        <v>561.1</v>
      </c>
      <c r="EV424" s="67" t="s">
        <v>3407</v>
      </c>
      <c r="EW424" s="67">
        <v>482.57</v>
      </c>
      <c r="EX424" s="67" t="s">
        <v>3408</v>
      </c>
      <c r="EY424" s="67">
        <v>5624</v>
      </c>
      <c r="EZ424" s="67" t="s">
        <v>3409</v>
      </c>
      <c r="FA424" s="67">
        <v>19819.5</v>
      </c>
      <c r="FB424" s="67" t="s">
        <v>3410</v>
      </c>
      <c r="FC424" s="67" t="s">
        <v>3411</v>
      </c>
      <c r="FD424" s="67" t="s">
        <v>3412</v>
      </c>
      <c r="FE424" s="68" t="s">
        <v>3413</v>
      </c>
      <c r="FF424" s="68" t="s">
        <v>3414</v>
      </c>
    </row>
    <row r="425" spans="151:162" x14ac:dyDescent="0.2">
      <c r="EU425" s="67">
        <v>561.30999999999995</v>
      </c>
      <c r="EV425" s="67" t="s">
        <v>3415</v>
      </c>
      <c r="EW425" s="67">
        <v>482.82</v>
      </c>
      <c r="EX425" s="67" t="s">
        <v>3416</v>
      </c>
      <c r="EY425" s="67">
        <v>5626.5</v>
      </c>
      <c r="EZ425" s="67" t="s">
        <v>3417</v>
      </c>
      <c r="FA425" s="67">
        <v>19831.25</v>
      </c>
      <c r="FB425" s="67" t="s">
        <v>3418</v>
      </c>
      <c r="FC425" s="67" t="s">
        <v>3419</v>
      </c>
      <c r="FD425" s="67" t="s">
        <v>3420</v>
      </c>
      <c r="FE425" s="68" t="s">
        <v>3421</v>
      </c>
      <c r="FF425" s="68" t="s">
        <v>3422</v>
      </c>
    </row>
    <row r="426" spans="151:162" x14ac:dyDescent="0.2">
      <c r="EU426" s="67">
        <v>561.30999999999995</v>
      </c>
      <c r="EV426" s="67" t="s">
        <v>3423</v>
      </c>
      <c r="EW426" s="67">
        <v>482.81</v>
      </c>
      <c r="EX426" s="67" t="s">
        <v>3424</v>
      </c>
      <c r="EY426" s="67">
        <v>5626.25</v>
      </c>
      <c r="EZ426" s="67" t="s">
        <v>3425</v>
      </c>
      <c r="FA426" s="67">
        <v>19830</v>
      </c>
      <c r="FB426" s="67" t="s">
        <v>3426</v>
      </c>
      <c r="FC426" s="67" t="s">
        <v>3427</v>
      </c>
      <c r="FD426" s="67" t="s">
        <v>3428</v>
      </c>
      <c r="FE426" s="68" t="s">
        <v>3429</v>
      </c>
      <c r="FF426" s="68" t="s">
        <v>3430</v>
      </c>
    </row>
    <row r="427" spans="151:162" x14ac:dyDescent="0.2">
      <c r="EU427" s="67">
        <v>561.24</v>
      </c>
      <c r="EV427" s="67" t="s">
        <v>3431</v>
      </c>
      <c r="EW427" s="67">
        <v>482.74</v>
      </c>
      <c r="EX427" s="67" t="s">
        <v>3432</v>
      </c>
      <c r="EY427" s="67">
        <v>5625.75</v>
      </c>
      <c r="EZ427" s="67" t="s">
        <v>3433</v>
      </c>
      <c r="FA427" s="67">
        <v>19827.5</v>
      </c>
      <c r="FB427" s="67" t="s">
        <v>3434</v>
      </c>
      <c r="FC427" s="67" t="s">
        <v>3435</v>
      </c>
      <c r="FD427" s="67" t="s">
        <v>3436</v>
      </c>
      <c r="FE427" s="68" t="s">
        <v>3437</v>
      </c>
      <c r="FF427" s="68" t="s">
        <v>3438</v>
      </c>
    </row>
    <row r="428" spans="151:162" x14ac:dyDescent="0.2">
      <c r="EU428" s="67">
        <v>561.21</v>
      </c>
      <c r="EV428" s="67" t="s">
        <v>3439</v>
      </c>
      <c r="EW428" s="67">
        <v>482.73</v>
      </c>
      <c r="EX428" s="67" t="s">
        <v>3440</v>
      </c>
      <c r="EY428" s="67">
        <v>5625.5</v>
      </c>
      <c r="EZ428" s="67" t="s">
        <v>3441</v>
      </c>
      <c r="FA428" s="67">
        <v>19827.5</v>
      </c>
      <c r="FB428" s="67" t="s">
        <v>3442</v>
      </c>
      <c r="FC428" s="67" t="s">
        <v>3443</v>
      </c>
      <c r="FD428" s="67" t="s">
        <v>3444</v>
      </c>
      <c r="FE428" s="68" t="s">
        <v>3445</v>
      </c>
      <c r="FF428" s="68" t="s">
        <v>3446</v>
      </c>
    </row>
    <row r="429" spans="151:162" x14ac:dyDescent="0.2">
      <c r="EU429" s="67">
        <v>561</v>
      </c>
      <c r="EV429" s="67" t="s">
        <v>3447</v>
      </c>
      <c r="EW429" s="67">
        <v>482.51</v>
      </c>
      <c r="EX429" s="67" t="s">
        <v>3448</v>
      </c>
      <c r="EY429" s="67">
        <v>5623</v>
      </c>
      <c r="EZ429" s="67" t="s">
        <v>3449</v>
      </c>
      <c r="FA429" s="67">
        <v>19816</v>
      </c>
      <c r="FB429" s="67" t="s">
        <v>3450</v>
      </c>
      <c r="FC429" s="67" t="s">
        <v>3451</v>
      </c>
      <c r="FD429" s="67" t="s">
        <v>3452</v>
      </c>
      <c r="FE429" s="68" t="s">
        <v>3453</v>
      </c>
      <c r="FF429" s="68" t="s">
        <v>3454</v>
      </c>
    </row>
    <row r="430" spans="151:162" x14ac:dyDescent="0.2">
      <c r="EU430" s="67">
        <v>561.04999999999995</v>
      </c>
      <c r="EV430" s="67" t="s">
        <v>3455</v>
      </c>
      <c r="EW430" s="67">
        <v>482.59</v>
      </c>
      <c r="EX430" s="67" t="s">
        <v>3456</v>
      </c>
      <c r="EY430" s="67">
        <v>5623.75</v>
      </c>
      <c r="EZ430" s="67" t="s">
        <v>3457</v>
      </c>
      <c r="FA430" s="67">
        <v>19820.75</v>
      </c>
      <c r="FB430" s="67" t="s">
        <v>3458</v>
      </c>
      <c r="FC430" s="67" t="s">
        <v>3459</v>
      </c>
      <c r="FD430" s="67" t="s">
        <v>3460</v>
      </c>
      <c r="FE430" s="68" t="s">
        <v>3461</v>
      </c>
      <c r="FF430" s="68" t="s">
        <v>3462</v>
      </c>
    </row>
    <row r="431" spans="151:162" x14ac:dyDescent="0.2">
      <c r="EU431" s="67">
        <v>560.97</v>
      </c>
      <c r="EV431" s="67" t="s">
        <v>3463</v>
      </c>
      <c r="EW431" s="67">
        <v>482.51</v>
      </c>
      <c r="EX431" s="67" t="s">
        <v>3464</v>
      </c>
      <c r="EY431" s="67">
        <v>5622.75</v>
      </c>
      <c r="EZ431" s="67" t="s">
        <v>3465</v>
      </c>
      <c r="FA431" s="67">
        <v>19817.75</v>
      </c>
      <c r="FB431" s="67" t="s">
        <v>3466</v>
      </c>
      <c r="FC431" s="67" t="s">
        <v>3467</v>
      </c>
      <c r="FD431" s="67" t="s">
        <v>3468</v>
      </c>
      <c r="FE431" s="68" t="s">
        <v>3469</v>
      </c>
      <c r="FF431" s="68" t="s">
        <v>3470</v>
      </c>
    </row>
    <row r="432" spans="151:162" x14ac:dyDescent="0.2">
      <c r="EU432" s="67">
        <v>560.85</v>
      </c>
      <c r="EV432" s="67" t="s">
        <v>3471</v>
      </c>
      <c r="EW432" s="67">
        <v>482.28</v>
      </c>
      <c r="EX432" s="67" t="s">
        <v>3472</v>
      </c>
      <c r="EY432" s="67">
        <v>5620.5</v>
      </c>
      <c r="EZ432" s="67" t="s">
        <v>3473</v>
      </c>
      <c r="FA432" s="67">
        <v>19811.75</v>
      </c>
      <c r="FB432" s="67" t="s">
        <v>3474</v>
      </c>
      <c r="FC432" s="67" t="s">
        <v>3475</v>
      </c>
      <c r="FD432" s="67" t="s">
        <v>3476</v>
      </c>
      <c r="FE432" s="68" t="s">
        <v>3477</v>
      </c>
      <c r="FF432" s="68" t="s">
        <v>3478</v>
      </c>
    </row>
    <row r="433" spans="151:162" x14ac:dyDescent="0.2">
      <c r="EU433" s="67">
        <v>560.78</v>
      </c>
      <c r="EV433" s="67" t="s">
        <v>3479</v>
      </c>
      <c r="EW433" s="67">
        <v>482.29</v>
      </c>
      <c r="EX433" s="67" t="s">
        <v>3480</v>
      </c>
      <c r="EY433" s="67">
        <v>5621</v>
      </c>
      <c r="EZ433" s="67" t="s">
        <v>3481</v>
      </c>
      <c r="FA433" s="67">
        <v>19808.75</v>
      </c>
      <c r="FB433" s="67" t="s">
        <v>3482</v>
      </c>
      <c r="FC433" s="67" t="s">
        <v>3483</v>
      </c>
      <c r="FD433" s="67" t="s">
        <v>3484</v>
      </c>
      <c r="FE433" s="68" t="s">
        <v>3485</v>
      </c>
      <c r="FF433" s="68" t="s">
        <v>3486</v>
      </c>
    </row>
    <row r="434" spans="151:162" x14ac:dyDescent="0.2">
      <c r="EU434" s="67">
        <v>560.79999999999995</v>
      </c>
      <c r="EV434" s="67" t="s">
        <v>3487</v>
      </c>
      <c r="EW434" s="67">
        <v>482.23</v>
      </c>
      <c r="EX434" s="67" t="s">
        <v>3488</v>
      </c>
      <c r="EY434" s="67">
        <v>5621.25</v>
      </c>
      <c r="EZ434" s="67" t="s">
        <v>3489</v>
      </c>
      <c r="FA434" s="67">
        <v>19806</v>
      </c>
      <c r="FB434" s="67" t="s">
        <v>3490</v>
      </c>
      <c r="FC434" s="67" t="s">
        <v>3491</v>
      </c>
      <c r="FD434" s="67" t="s">
        <v>3492</v>
      </c>
      <c r="FE434" s="68" t="s">
        <v>3493</v>
      </c>
      <c r="FF434" s="68" t="s">
        <v>3494</v>
      </c>
    </row>
    <row r="435" spans="151:162" x14ac:dyDescent="0.2">
      <c r="EU435" s="67">
        <v>560.71</v>
      </c>
      <c r="EV435" s="67" t="s">
        <v>3495</v>
      </c>
      <c r="EW435" s="67">
        <v>482.15</v>
      </c>
      <c r="EX435" s="67" t="s">
        <v>3496</v>
      </c>
      <c r="EY435" s="67">
        <v>5620.25</v>
      </c>
      <c r="EZ435" s="67" t="s">
        <v>3497</v>
      </c>
      <c r="FA435" s="67">
        <v>19807</v>
      </c>
      <c r="FB435" s="67" t="s">
        <v>3498</v>
      </c>
      <c r="FC435" s="67" t="s">
        <v>3499</v>
      </c>
      <c r="FD435" s="67" t="s">
        <v>3500</v>
      </c>
      <c r="FE435" s="68" t="s">
        <v>3501</v>
      </c>
      <c r="FF435" s="68" t="s">
        <v>3502</v>
      </c>
    </row>
    <row r="436" spans="151:162" x14ac:dyDescent="0.2">
      <c r="EU436" s="67">
        <v>560.78</v>
      </c>
      <c r="EV436" s="67" t="s">
        <v>3503</v>
      </c>
      <c r="EW436" s="67">
        <v>482.26</v>
      </c>
      <c r="EX436" s="67" t="s">
        <v>3504</v>
      </c>
      <c r="EY436" s="67">
        <v>5621</v>
      </c>
      <c r="EZ436" s="67" t="s">
        <v>3505</v>
      </c>
      <c r="FA436" s="67">
        <v>19807</v>
      </c>
      <c r="FB436" s="67" t="s">
        <v>3506</v>
      </c>
      <c r="FC436" s="67" t="s">
        <v>3507</v>
      </c>
      <c r="FD436" s="67" t="s">
        <v>3508</v>
      </c>
      <c r="FE436" s="68" t="s">
        <v>3509</v>
      </c>
      <c r="FF436" s="68" t="s">
        <v>3510</v>
      </c>
    </row>
    <row r="437" spans="151:162" x14ac:dyDescent="0.2">
      <c r="EU437" s="67">
        <v>560.65</v>
      </c>
      <c r="EV437" s="67" t="s">
        <v>3511</v>
      </c>
      <c r="EW437" s="67">
        <v>482.15</v>
      </c>
      <c r="EX437" s="67" t="s">
        <v>3512</v>
      </c>
      <c r="EY437" s="67">
        <v>5619.5</v>
      </c>
      <c r="EZ437" s="67" t="s">
        <v>3513</v>
      </c>
      <c r="FA437" s="67">
        <v>19802.5</v>
      </c>
      <c r="FB437" s="67" t="s">
        <v>3514</v>
      </c>
      <c r="FC437" s="67" t="s">
        <v>3515</v>
      </c>
      <c r="FD437" s="67" t="s">
        <v>3516</v>
      </c>
      <c r="FE437" s="68" t="s">
        <v>3517</v>
      </c>
      <c r="FF437" s="68" t="s">
        <v>3518</v>
      </c>
    </row>
    <row r="438" spans="151:162" x14ac:dyDescent="0.2">
      <c r="EU438" s="67">
        <v>560.54</v>
      </c>
      <c r="EV438" s="67" t="s">
        <v>3519</v>
      </c>
      <c r="EW438" s="67">
        <v>482.11</v>
      </c>
      <c r="EX438" s="67" t="s">
        <v>3520</v>
      </c>
      <c r="EY438" s="67">
        <v>5618.75</v>
      </c>
      <c r="EZ438" s="67" t="s">
        <v>3521</v>
      </c>
      <c r="FA438" s="67">
        <v>19802.25</v>
      </c>
      <c r="FB438" s="67" t="s">
        <v>3522</v>
      </c>
      <c r="FC438" s="67" t="s">
        <v>3523</v>
      </c>
      <c r="FD438" s="67" t="s">
        <v>3524</v>
      </c>
      <c r="FE438" s="68" t="s">
        <v>3525</v>
      </c>
      <c r="FF438" s="68" t="s">
        <v>3526</v>
      </c>
    </row>
    <row r="439" spans="151:162" x14ac:dyDescent="0.2">
      <c r="EU439" s="67">
        <v>560.66</v>
      </c>
      <c r="EV439" s="67" t="s">
        <v>3527</v>
      </c>
      <c r="EW439" s="67">
        <v>482.26</v>
      </c>
      <c r="EX439" s="67" t="s">
        <v>3528</v>
      </c>
      <c r="EY439" s="67">
        <v>5619.75</v>
      </c>
      <c r="EZ439" s="67" t="s">
        <v>3529</v>
      </c>
      <c r="FA439" s="67">
        <v>19808</v>
      </c>
      <c r="FB439" s="67" t="s">
        <v>3530</v>
      </c>
      <c r="FC439" s="67" t="s">
        <v>3531</v>
      </c>
      <c r="FD439" s="67" t="s">
        <v>3532</v>
      </c>
      <c r="FE439" s="68" t="s">
        <v>3533</v>
      </c>
      <c r="FF439" s="68" t="s">
        <v>3534</v>
      </c>
    </row>
    <row r="440" spans="151:162" x14ac:dyDescent="0.2">
      <c r="EU440" s="67">
        <v>560.85</v>
      </c>
      <c r="EV440" s="67" t="s">
        <v>3535</v>
      </c>
      <c r="EW440" s="67">
        <v>482.45</v>
      </c>
      <c r="EX440" s="67" t="s">
        <v>3536</v>
      </c>
      <c r="EY440" s="67">
        <v>5622</v>
      </c>
      <c r="EZ440" s="67" t="s">
        <v>3537</v>
      </c>
      <c r="FA440" s="67">
        <v>19814.25</v>
      </c>
      <c r="FB440" s="67" t="s">
        <v>3538</v>
      </c>
      <c r="FC440" s="67" t="s">
        <v>3539</v>
      </c>
      <c r="FD440" s="67" t="s">
        <v>3540</v>
      </c>
      <c r="FE440" s="68" t="s">
        <v>3541</v>
      </c>
      <c r="FF440" s="68" t="s">
        <v>3542</v>
      </c>
    </row>
    <row r="441" spans="151:162" x14ac:dyDescent="0.2">
      <c r="EU441" s="67">
        <v>560.87</v>
      </c>
      <c r="EV441" s="67" t="s">
        <v>3543</v>
      </c>
      <c r="EW441" s="67">
        <v>482.49</v>
      </c>
      <c r="EX441" s="67" t="s">
        <v>3544</v>
      </c>
      <c r="EY441" s="67">
        <v>5622</v>
      </c>
      <c r="EZ441" s="67" t="s">
        <v>3545</v>
      </c>
      <c r="FA441" s="67">
        <v>19816.75</v>
      </c>
      <c r="FB441" s="67" t="s">
        <v>3546</v>
      </c>
      <c r="FC441" s="67" t="s">
        <v>3547</v>
      </c>
      <c r="FD441" s="67" t="s">
        <v>3548</v>
      </c>
      <c r="FE441" s="68" t="s">
        <v>3549</v>
      </c>
      <c r="FF441" s="68" t="s">
        <v>3550</v>
      </c>
    </row>
    <row r="442" spans="151:162" x14ac:dyDescent="0.2">
      <c r="EU442" s="67">
        <v>560.91999999999996</v>
      </c>
      <c r="EV442" s="67" t="s">
        <v>3551</v>
      </c>
      <c r="EW442" s="67">
        <v>482.59</v>
      </c>
      <c r="EX442" s="67" t="s">
        <v>3552</v>
      </c>
      <c r="EY442" s="67">
        <v>5622.75</v>
      </c>
      <c r="EZ442" s="67" t="s">
        <v>3553</v>
      </c>
      <c r="FA442" s="67">
        <v>19818.25</v>
      </c>
      <c r="FB442" s="67" t="s">
        <v>3554</v>
      </c>
      <c r="FC442" s="67" t="s">
        <v>3555</v>
      </c>
      <c r="FD442" s="67" t="s">
        <v>3556</v>
      </c>
      <c r="FE442" s="68" t="s">
        <v>3557</v>
      </c>
      <c r="FF442" s="68" t="s">
        <v>3558</v>
      </c>
    </row>
    <row r="443" spans="151:162" x14ac:dyDescent="0.2">
      <c r="EU443" s="67">
        <v>560.84</v>
      </c>
      <c r="EV443" s="67" t="s">
        <v>3559</v>
      </c>
      <c r="EW443" s="67">
        <v>482.4</v>
      </c>
      <c r="EX443" s="67" t="s">
        <v>3560</v>
      </c>
      <c r="EY443" s="67">
        <v>5621.75</v>
      </c>
      <c r="EZ443" s="67" t="s">
        <v>3561</v>
      </c>
      <c r="FA443" s="67">
        <v>19810</v>
      </c>
      <c r="FB443" s="67" t="s">
        <v>3562</v>
      </c>
      <c r="FC443" s="67" t="s">
        <v>3563</v>
      </c>
      <c r="FD443" s="67" t="s">
        <v>3564</v>
      </c>
      <c r="FE443" s="68" t="s">
        <v>3565</v>
      </c>
      <c r="FF443" s="68" t="s">
        <v>3566</v>
      </c>
    </row>
    <row r="444" spans="151:162" x14ac:dyDescent="0.2">
      <c r="EU444" s="67">
        <v>560.89</v>
      </c>
      <c r="EV444" s="67" t="s">
        <v>3567</v>
      </c>
      <c r="EW444" s="67">
        <v>482.45</v>
      </c>
      <c r="EX444" s="67" t="s">
        <v>3568</v>
      </c>
      <c r="EY444" s="67">
        <v>5622.25</v>
      </c>
      <c r="EZ444" s="67" t="s">
        <v>3569</v>
      </c>
      <c r="FA444" s="67">
        <v>19814</v>
      </c>
      <c r="FB444" s="67" t="s">
        <v>3570</v>
      </c>
      <c r="FC444" s="67" t="s">
        <v>3571</v>
      </c>
      <c r="FD444" s="67" t="s">
        <v>3572</v>
      </c>
      <c r="FE444" s="68" t="s">
        <v>3573</v>
      </c>
      <c r="FF444" s="68" t="s">
        <v>3574</v>
      </c>
    </row>
    <row r="445" spans="151:162" x14ac:dyDescent="0.2">
      <c r="EU445" s="67">
        <v>560.84</v>
      </c>
      <c r="EV445" s="67" t="s">
        <v>3575</v>
      </c>
      <c r="EW445" s="67">
        <v>482.41</v>
      </c>
      <c r="EX445" s="67" t="s">
        <v>3576</v>
      </c>
      <c r="EY445" s="67">
        <v>5621.25</v>
      </c>
      <c r="EZ445" s="67" t="s">
        <v>3577</v>
      </c>
      <c r="FA445" s="67">
        <v>19813.5</v>
      </c>
      <c r="FB445" s="67" t="s">
        <v>3578</v>
      </c>
      <c r="FC445" s="67" t="s">
        <v>3579</v>
      </c>
      <c r="FD445" s="67" t="s">
        <v>3580</v>
      </c>
      <c r="FE445" s="68" t="s">
        <v>3581</v>
      </c>
      <c r="FF445" s="68" t="s">
        <v>3582</v>
      </c>
    </row>
    <row r="446" spans="151:162" x14ac:dyDescent="0.2">
      <c r="EU446" s="67">
        <v>560.79999999999995</v>
      </c>
      <c r="EV446" s="67" t="s">
        <v>3583</v>
      </c>
      <c r="EW446" s="67">
        <v>482.44</v>
      </c>
      <c r="EX446" s="67" t="s">
        <v>3584</v>
      </c>
      <c r="EY446" s="67">
        <v>5621.25</v>
      </c>
      <c r="EZ446" s="67" t="s">
        <v>3585</v>
      </c>
      <c r="FA446" s="67">
        <v>19815</v>
      </c>
      <c r="FB446" s="67" t="s">
        <v>3586</v>
      </c>
      <c r="FC446" s="67" t="s">
        <v>3587</v>
      </c>
      <c r="FD446" s="67" t="s">
        <v>3588</v>
      </c>
      <c r="FE446" s="68" t="s">
        <v>3589</v>
      </c>
      <c r="FF446" s="68" t="s">
        <v>3590</v>
      </c>
    </row>
    <row r="447" spans="151:162" x14ac:dyDescent="0.2">
      <c r="EU447" s="67">
        <v>560.70000000000005</v>
      </c>
      <c r="EV447" s="67" t="s">
        <v>3591</v>
      </c>
      <c r="EW447" s="67">
        <v>482.4</v>
      </c>
      <c r="EX447" s="67" t="s">
        <v>3592</v>
      </c>
      <c r="EY447" s="67">
        <v>5620.25</v>
      </c>
      <c r="EZ447" s="67" t="s">
        <v>3593</v>
      </c>
      <c r="FA447" s="67">
        <v>19810.5</v>
      </c>
      <c r="FB447" s="67" t="s">
        <v>3594</v>
      </c>
      <c r="FC447" s="67" t="s">
        <v>3595</v>
      </c>
      <c r="FD447" s="67" t="s">
        <v>3596</v>
      </c>
      <c r="FE447" s="68" t="s">
        <v>3597</v>
      </c>
      <c r="FF447" s="68" t="s">
        <v>3598</v>
      </c>
    </row>
    <row r="448" spans="151:162" x14ac:dyDescent="0.2">
      <c r="EU448" s="67">
        <v>560.63</v>
      </c>
      <c r="EV448" s="67" t="s">
        <v>3599</v>
      </c>
      <c r="EW448" s="67">
        <v>482.29</v>
      </c>
      <c r="EX448" s="67" t="s">
        <v>3600</v>
      </c>
      <c r="EY448" s="67">
        <v>5619.75</v>
      </c>
      <c r="EZ448" s="67" t="s">
        <v>3601</v>
      </c>
      <c r="FA448" s="67">
        <v>19808.25</v>
      </c>
      <c r="FB448" s="67" t="s">
        <v>3602</v>
      </c>
      <c r="FC448" s="67" t="s">
        <v>3603</v>
      </c>
      <c r="FD448" s="67" t="s">
        <v>3604</v>
      </c>
      <c r="FE448" s="68" t="s">
        <v>3605</v>
      </c>
      <c r="FF448" s="68" t="s">
        <v>3606</v>
      </c>
    </row>
    <row r="449" spans="151:162" x14ac:dyDescent="0.2">
      <c r="EU449" s="67">
        <v>560.61</v>
      </c>
      <c r="EV449" s="67" t="s">
        <v>3607</v>
      </c>
      <c r="EW449" s="67">
        <v>482.18</v>
      </c>
      <c r="EX449" s="67" t="s">
        <v>3608</v>
      </c>
      <c r="EY449" s="67">
        <v>5618.5</v>
      </c>
      <c r="EZ449" s="67" t="s">
        <v>3609</v>
      </c>
      <c r="FA449" s="67">
        <v>19805.75</v>
      </c>
      <c r="FB449" s="67" t="s">
        <v>3610</v>
      </c>
      <c r="FC449" s="67" t="s">
        <v>3611</v>
      </c>
      <c r="FD449" s="67" t="s">
        <v>3612</v>
      </c>
      <c r="FE449" s="68" t="s">
        <v>3613</v>
      </c>
      <c r="FF449" s="68" t="s">
        <v>3614</v>
      </c>
    </row>
    <row r="450" spans="151:162" x14ac:dyDescent="0.2">
      <c r="EU450" s="67">
        <v>560.59</v>
      </c>
      <c r="EV450" s="67" t="s">
        <v>3615</v>
      </c>
      <c r="EW450" s="67">
        <v>482.3</v>
      </c>
      <c r="EX450" s="67" t="s">
        <v>3616</v>
      </c>
      <c r="EY450" s="67">
        <v>5619.25</v>
      </c>
      <c r="EZ450" s="67" t="s">
        <v>3617</v>
      </c>
      <c r="FA450" s="67">
        <v>19808</v>
      </c>
      <c r="FB450" s="67" t="s">
        <v>3618</v>
      </c>
      <c r="FC450" s="67" t="s">
        <v>3619</v>
      </c>
      <c r="FD450" s="67" t="s">
        <v>3620</v>
      </c>
      <c r="FE450" s="68" t="s">
        <v>3621</v>
      </c>
      <c r="FF450" s="68" t="s">
        <v>3622</v>
      </c>
    </row>
    <row r="451" spans="151:162" x14ac:dyDescent="0.2">
      <c r="EU451" s="67">
        <v>560.75</v>
      </c>
      <c r="EV451" s="67" t="s">
        <v>3623</v>
      </c>
      <c r="EW451" s="67">
        <v>482.42</v>
      </c>
      <c r="EX451" s="67" t="s">
        <v>3624</v>
      </c>
      <c r="EY451" s="67">
        <v>5620.75</v>
      </c>
      <c r="EZ451" s="67" t="s">
        <v>3625</v>
      </c>
      <c r="FA451" s="67">
        <v>19815.25</v>
      </c>
      <c r="FB451" s="67" t="s">
        <v>3626</v>
      </c>
      <c r="FC451" s="67" t="s">
        <v>3627</v>
      </c>
      <c r="FD451" s="67" t="s">
        <v>3628</v>
      </c>
      <c r="FE451" s="68" t="s">
        <v>3629</v>
      </c>
      <c r="FF451" s="68" t="s">
        <v>3630</v>
      </c>
    </row>
    <row r="452" spans="151:162" x14ac:dyDescent="0.2">
      <c r="EU452" s="67">
        <v>560.74</v>
      </c>
      <c r="EV452" s="67" t="s">
        <v>3631</v>
      </c>
      <c r="EW452" s="67">
        <v>482.45</v>
      </c>
      <c r="EX452" s="67" t="s">
        <v>3632</v>
      </c>
      <c r="EY452" s="67">
        <v>5620.5</v>
      </c>
      <c r="EZ452" s="67" t="s">
        <v>3633</v>
      </c>
      <c r="FA452" s="67">
        <v>19816</v>
      </c>
      <c r="FB452" s="67" t="s">
        <v>3634</v>
      </c>
      <c r="FC452" s="67" t="s">
        <v>3635</v>
      </c>
      <c r="FD452" s="67" t="s">
        <v>3636</v>
      </c>
      <c r="FE452" s="68" t="s">
        <v>3637</v>
      </c>
      <c r="FF452" s="68" t="s">
        <v>3638</v>
      </c>
    </row>
    <row r="453" spans="151:162" x14ac:dyDescent="0.2">
      <c r="EU453" s="67">
        <v>560.63</v>
      </c>
      <c r="EV453" s="67" t="s">
        <v>3639</v>
      </c>
      <c r="EW453" s="67">
        <v>482.27</v>
      </c>
      <c r="EX453" s="67" t="s">
        <v>3640</v>
      </c>
      <c r="EY453" s="67">
        <v>5618.5</v>
      </c>
      <c r="EZ453" s="67" t="s">
        <v>3641</v>
      </c>
      <c r="FA453" s="67">
        <v>19807.5</v>
      </c>
      <c r="FB453" s="67" t="s">
        <v>3642</v>
      </c>
      <c r="FC453" s="67" t="s">
        <v>3643</v>
      </c>
      <c r="FD453" s="67" t="s">
        <v>3644</v>
      </c>
      <c r="FE453" s="68" t="s">
        <v>3645</v>
      </c>
      <c r="FF453" s="68" t="s">
        <v>3646</v>
      </c>
    </row>
    <row r="454" spans="151:162" x14ac:dyDescent="0.2">
      <c r="EU454" s="67">
        <v>560.35</v>
      </c>
      <c r="EV454" s="67" t="s">
        <v>3647</v>
      </c>
      <c r="EW454" s="67">
        <v>482.22</v>
      </c>
      <c r="EX454" s="67" t="s">
        <v>3648</v>
      </c>
      <c r="EY454" s="67">
        <v>5617.5</v>
      </c>
      <c r="EZ454" s="67" t="s">
        <v>3649</v>
      </c>
      <c r="FA454" s="67">
        <v>19801</v>
      </c>
      <c r="FB454" s="67" t="s">
        <v>3650</v>
      </c>
      <c r="FC454" s="67" t="s">
        <v>3651</v>
      </c>
      <c r="FD454" s="67" t="s">
        <v>3652</v>
      </c>
      <c r="FE454" s="68" t="s">
        <v>3653</v>
      </c>
      <c r="FF454" s="68" t="s">
        <v>3654</v>
      </c>
    </row>
    <row r="455" spans="151:162" x14ac:dyDescent="0.2">
      <c r="EU455" s="67">
        <v>560.45000000000005</v>
      </c>
      <c r="EV455" s="67" t="s">
        <v>3655</v>
      </c>
      <c r="EW455" s="67">
        <v>482.24</v>
      </c>
      <c r="EX455" s="67" t="s">
        <v>3656</v>
      </c>
      <c r="EY455" s="67">
        <v>5617.75</v>
      </c>
      <c r="EZ455" s="67" t="s">
        <v>3657</v>
      </c>
      <c r="FA455" s="67">
        <v>19805.75</v>
      </c>
      <c r="FB455" s="67" t="s">
        <v>3658</v>
      </c>
      <c r="FC455" s="67" t="s">
        <v>3659</v>
      </c>
      <c r="FD455" s="67" t="s">
        <v>3660</v>
      </c>
      <c r="FE455" s="68" t="s">
        <v>3661</v>
      </c>
      <c r="FF455" s="68" t="s">
        <v>3662</v>
      </c>
    </row>
    <row r="456" spans="151:162" x14ac:dyDescent="0.2">
      <c r="EU456" s="67">
        <v>560.42999999999995</v>
      </c>
      <c r="EV456" s="67" t="s">
        <v>3663</v>
      </c>
      <c r="EW456" s="67">
        <v>482.2</v>
      </c>
      <c r="EX456" s="67" t="s">
        <v>3664</v>
      </c>
      <c r="EY456" s="67">
        <v>5617.5</v>
      </c>
      <c r="EZ456" s="67" t="s">
        <v>3665</v>
      </c>
      <c r="FA456" s="67">
        <v>19802.75</v>
      </c>
      <c r="FB456" s="67" t="s">
        <v>3666</v>
      </c>
      <c r="FC456" s="67" t="s">
        <v>3667</v>
      </c>
      <c r="FD456" s="67" t="s">
        <v>3668</v>
      </c>
      <c r="FE456" s="68" t="s">
        <v>3669</v>
      </c>
      <c r="FF456" s="68" t="s">
        <v>3670</v>
      </c>
    </row>
    <row r="457" spans="151:162" x14ac:dyDescent="0.2">
      <c r="EU457" s="67">
        <v>560.04</v>
      </c>
      <c r="EV457" s="67" t="s">
        <v>3671</v>
      </c>
      <c r="EW457" s="67">
        <v>481.75</v>
      </c>
      <c r="EX457" s="67" t="s">
        <v>3672</v>
      </c>
      <c r="EY457" s="67">
        <v>5613.75</v>
      </c>
      <c r="EZ457" s="67" t="s">
        <v>3673</v>
      </c>
      <c r="FA457" s="67">
        <v>19784</v>
      </c>
      <c r="FB457" s="67" t="s">
        <v>3674</v>
      </c>
      <c r="FC457" s="67" t="s">
        <v>3675</v>
      </c>
      <c r="FD457" s="67" t="s">
        <v>3676</v>
      </c>
      <c r="FE457" s="68" t="s">
        <v>3677</v>
      </c>
      <c r="FF457" s="68" t="s">
        <v>3678</v>
      </c>
    </row>
    <row r="458" spans="151:162" x14ac:dyDescent="0.2">
      <c r="EU458" s="67">
        <v>560.24</v>
      </c>
      <c r="EV458" s="67" t="s">
        <v>3679</v>
      </c>
      <c r="EW458" s="67">
        <v>481.87</v>
      </c>
      <c r="EX458" s="67" t="s">
        <v>3680</v>
      </c>
      <c r="EY458" s="67">
        <v>5615.25</v>
      </c>
      <c r="EZ458" s="67" t="s">
        <v>3681</v>
      </c>
      <c r="FA458" s="67">
        <v>19789.75</v>
      </c>
      <c r="FB458" s="67" t="s">
        <v>3682</v>
      </c>
      <c r="FC458" s="67" t="s">
        <v>3683</v>
      </c>
      <c r="FD458" s="67" t="s">
        <v>3684</v>
      </c>
      <c r="FE458" s="68" t="s">
        <v>3685</v>
      </c>
      <c r="FF458" s="68" t="s">
        <v>3686</v>
      </c>
    </row>
    <row r="459" spans="151:162" x14ac:dyDescent="0.2">
      <c r="EU459" s="67">
        <v>560.23</v>
      </c>
      <c r="EV459" s="67" t="s">
        <v>3687</v>
      </c>
      <c r="EW459" s="67">
        <v>481.85</v>
      </c>
      <c r="EX459" s="67" t="s">
        <v>3688</v>
      </c>
      <c r="EY459" s="67">
        <v>5615.5</v>
      </c>
      <c r="EZ459" s="67" t="s">
        <v>3689</v>
      </c>
      <c r="FA459" s="67">
        <v>19788.5</v>
      </c>
      <c r="FB459" s="67" t="s">
        <v>3690</v>
      </c>
      <c r="FC459" s="67" t="s">
        <v>3691</v>
      </c>
      <c r="FD459" s="67" t="s">
        <v>3692</v>
      </c>
      <c r="FE459" s="68" t="s">
        <v>3693</v>
      </c>
      <c r="FF459" s="68" t="s">
        <v>3694</v>
      </c>
    </row>
    <row r="460" spans="151:162" x14ac:dyDescent="0.2">
      <c r="EU460" s="67">
        <v>560.45000000000005</v>
      </c>
      <c r="EV460" s="67" t="s">
        <v>3695</v>
      </c>
      <c r="EW460" s="67">
        <v>482.09</v>
      </c>
      <c r="EX460" s="67" t="s">
        <v>3696</v>
      </c>
      <c r="EY460" s="67">
        <v>5617.25</v>
      </c>
      <c r="EZ460" s="67" t="s">
        <v>3697</v>
      </c>
      <c r="FA460" s="67">
        <v>19798.75</v>
      </c>
      <c r="FB460" s="67" t="s">
        <v>3698</v>
      </c>
      <c r="FC460" s="67" t="s">
        <v>3699</v>
      </c>
      <c r="FD460" s="67" t="s">
        <v>3700</v>
      </c>
      <c r="FE460" s="68" t="s">
        <v>3701</v>
      </c>
      <c r="FF460" s="68" t="s">
        <v>3702</v>
      </c>
    </row>
    <row r="461" spans="151:162" x14ac:dyDescent="0.2">
      <c r="EU461" s="67">
        <v>560.22</v>
      </c>
      <c r="EV461" s="67" t="s">
        <v>3703</v>
      </c>
      <c r="EW461" s="67">
        <v>481.83</v>
      </c>
      <c r="EX461" s="67" t="s">
        <v>3704</v>
      </c>
      <c r="EY461" s="67">
        <v>5615.5</v>
      </c>
      <c r="EZ461" s="67" t="s">
        <v>3705</v>
      </c>
      <c r="FA461" s="67">
        <v>19789.25</v>
      </c>
      <c r="FB461" s="67" t="s">
        <v>3706</v>
      </c>
      <c r="FC461" s="67" t="s">
        <v>3707</v>
      </c>
      <c r="FD461" s="67" t="s">
        <v>3708</v>
      </c>
      <c r="FE461" s="68" t="s">
        <v>3709</v>
      </c>
      <c r="FF461" s="68" t="s">
        <v>3710</v>
      </c>
    </row>
    <row r="462" spans="151:162" x14ac:dyDescent="0.2">
      <c r="EU462" s="67">
        <v>560.4</v>
      </c>
      <c r="EV462" s="67" t="s">
        <v>3711</v>
      </c>
      <c r="EW462" s="67">
        <v>482.05</v>
      </c>
      <c r="EX462" s="67" t="s">
        <v>3712</v>
      </c>
      <c r="EY462" s="67">
        <v>5616.75</v>
      </c>
      <c r="EZ462" s="67" t="s">
        <v>3713</v>
      </c>
      <c r="FA462" s="67">
        <v>19797.75</v>
      </c>
      <c r="FB462" s="67" t="s">
        <v>3714</v>
      </c>
      <c r="FC462" s="67" t="s">
        <v>3715</v>
      </c>
      <c r="FD462" s="67" t="s">
        <v>3716</v>
      </c>
      <c r="FE462" s="68" t="s">
        <v>3717</v>
      </c>
      <c r="FF462" s="68" t="s">
        <v>3718</v>
      </c>
    </row>
    <row r="463" spans="151:162" x14ac:dyDescent="0.2">
      <c r="EU463" s="67">
        <v>560.46</v>
      </c>
      <c r="EV463" s="67" t="s">
        <v>3719</v>
      </c>
      <c r="EW463" s="67">
        <v>482.17</v>
      </c>
      <c r="EX463" s="67" t="s">
        <v>3720</v>
      </c>
      <c r="EY463" s="67">
        <v>5618</v>
      </c>
      <c r="EZ463" s="67" t="s">
        <v>3721</v>
      </c>
      <c r="FA463" s="67">
        <v>19801.25</v>
      </c>
      <c r="FB463" s="67" t="s">
        <v>3722</v>
      </c>
      <c r="FC463" s="67" t="s">
        <v>3723</v>
      </c>
      <c r="FD463" s="67" t="s">
        <v>3724</v>
      </c>
      <c r="FE463" s="68" t="s">
        <v>3725</v>
      </c>
      <c r="FF463" s="68" t="s">
        <v>3726</v>
      </c>
    </row>
    <row r="464" spans="151:162" x14ac:dyDescent="0.2">
      <c r="EU464" s="67">
        <v>560.33000000000004</v>
      </c>
      <c r="EV464" s="67" t="s">
        <v>3727</v>
      </c>
      <c r="EW464" s="67">
        <v>482</v>
      </c>
      <c r="EX464" s="67" t="s">
        <v>3728</v>
      </c>
      <c r="EY464" s="67">
        <v>5616.25</v>
      </c>
      <c r="EZ464" s="67" t="s">
        <v>3729</v>
      </c>
      <c r="FA464" s="67">
        <v>19796</v>
      </c>
      <c r="FB464" s="67" t="s">
        <v>3730</v>
      </c>
      <c r="FC464" s="67" t="s">
        <v>3731</v>
      </c>
      <c r="FD464" s="67" t="s">
        <v>3732</v>
      </c>
      <c r="FE464" s="68" t="s">
        <v>3733</v>
      </c>
      <c r="FF464" s="68" t="s">
        <v>3734</v>
      </c>
    </row>
    <row r="465" spans="151:162" x14ac:dyDescent="0.2">
      <c r="EU465" s="67">
        <v>560.23</v>
      </c>
      <c r="EV465" s="67" t="s">
        <v>3735</v>
      </c>
      <c r="EW465" s="67">
        <v>481.92</v>
      </c>
      <c r="EX465" s="67" t="s">
        <v>3736</v>
      </c>
      <c r="EY465" s="67">
        <v>5615.5</v>
      </c>
      <c r="EZ465" s="67" t="s">
        <v>3737</v>
      </c>
      <c r="FA465" s="67">
        <v>19791</v>
      </c>
      <c r="FB465" s="67" t="s">
        <v>3738</v>
      </c>
      <c r="FC465" s="67" t="s">
        <v>3739</v>
      </c>
      <c r="FD465" s="67" t="s">
        <v>3740</v>
      </c>
      <c r="FE465" s="68" t="s">
        <v>3741</v>
      </c>
      <c r="FF465" s="68" t="s">
        <v>3742</v>
      </c>
    </row>
    <row r="466" spans="151:162" x14ac:dyDescent="0.2">
      <c r="EU466" s="67">
        <v>559.9</v>
      </c>
      <c r="EV466" s="67" t="s">
        <v>3743</v>
      </c>
      <c r="EW466" s="67">
        <v>481.46</v>
      </c>
      <c r="EX466" s="67" t="s">
        <v>3744</v>
      </c>
      <c r="EY466" s="67">
        <v>5612</v>
      </c>
      <c r="EZ466" s="67" t="s">
        <v>3745</v>
      </c>
      <c r="FA466" s="67">
        <v>19774.5</v>
      </c>
      <c r="FB466" s="67" t="s">
        <v>3746</v>
      </c>
      <c r="FC466" s="67" t="s">
        <v>3747</v>
      </c>
      <c r="FD466" s="67" t="s">
        <v>3748</v>
      </c>
      <c r="FE466" s="68" t="s">
        <v>3749</v>
      </c>
      <c r="FF466" s="68" t="s">
        <v>3750</v>
      </c>
    </row>
    <row r="467" spans="151:162" x14ac:dyDescent="0.2">
      <c r="EU467" s="67">
        <v>559.99</v>
      </c>
      <c r="EV467" s="67" t="s">
        <v>3751</v>
      </c>
      <c r="EW467" s="67">
        <v>481.63</v>
      </c>
      <c r="EX467" s="67" t="s">
        <v>3752</v>
      </c>
      <c r="EY467" s="67">
        <v>5613</v>
      </c>
      <c r="EZ467" s="67" t="s">
        <v>3753</v>
      </c>
      <c r="FA467" s="67">
        <v>19780.75</v>
      </c>
      <c r="FB467" s="67" t="s">
        <v>3754</v>
      </c>
      <c r="FC467" s="67" t="s">
        <v>3755</v>
      </c>
      <c r="FD467" s="67" t="s">
        <v>3756</v>
      </c>
      <c r="FE467" s="68" t="s">
        <v>3757</v>
      </c>
      <c r="FF467" s="68" t="s">
        <v>3758</v>
      </c>
    </row>
    <row r="468" spans="151:162" x14ac:dyDescent="0.2">
      <c r="EU468" s="67">
        <v>559.9</v>
      </c>
      <c r="EV468" s="67" t="s">
        <v>3759</v>
      </c>
      <c r="EW468" s="67">
        <v>481.54</v>
      </c>
      <c r="EX468" s="67" t="s">
        <v>3760</v>
      </c>
      <c r="EY468" s="67">
        <v>5611.75</v>
      </c>
      <c r="EZ468" s="67" t="s">
        <v>3761</v>
      </c>
      <c r="FA468" s="67">
        <v>19777</v>
      </c>
      <c r="FB468" s="67" t="s">
        <v>3762</v>
      </c>
      <c r="FC468" s="67" t="s">
        <v>3763</v>
      </c>
      <c r="FD468" s="67" t="s">
        <v>3764</v>
      </c>
      <c r="FE468" s="68" t="s">
        <v>3765</v>
      </c>
      <c r="FF468" s="68" t="s">
        <v>3766</v>
      </c>
    </row>
    <row r="469" spans="151:162" x14ac:dyDescent="0.2">
      <c r="EU469" s="67">
        <v>559.98</v>
      </c>
      <c r="EV469" s="67" t="s">
        <v>3767</v>
      </c>
      <c r="EW469" s="67">
        <v>481.6</v>
      </c>
      <c r="EX469" s="67" t="s">
        <v>3768</v>
      </c>
      <c r="EY469" s="67">
        <v>5612.75</v>
      </c>
      <c r="EZ469" s="67" t="s">
        <v>3769</v>
      </c>
      <c r="FA469" s="67">
        <v>19779.75</v>
      </c>
      <c r="FB469" s="67" t="s">
        <v>3770</v>
      </c>
      <c r="FC469" s="67" t="s">
        <v>3771</v>
      </c>
      <c r="FD469" s="67" t="s">
        <v>3772</v>
      </c>
      <c r="FE469" s="68" t="s">
        <v>3773</v>
      </c>
      <c r="FF469" s="68" t="s">
        <v>3774</v>
      </c>
    </row>
    <row r="470" spans="151:162" x14ac:dyDescent="0.2">
      <c r="EU470" s="67">
        <v>559.83000000000004</v>
      </c>
      <c r="EV470" s="67" t="s">
        <v>3775</v>
      </c>
      <c r="EW470" s="67">
        <v>481.45</v>
      </c>
      <c r="EX470" s="67" t="s">
        <v>3776</v>
      </c>
      <c r="EY470" s="67">
        <v>5611.25</v>
      </c>
      <c r="EZ470" s="67" t="s">
        <v>3777</v>
      </c>
      <c r="FA470" s="67">
        <v>19773.75</v>
      </c>
      <c r="FB470" s="67" t="s">
        <v>3778</v>
      </c>
      <c r="FC470" s="67" t="s">
        <v>3779</v>
      </c>
      <c r="FD470" s="67" t="s">
        <v>3780</v>
      </c>
      <c r="FE470" s="68" t="s">
        <v>3781</v>
      </c>
      <c r="FF470" s="68" t="s">
        <v>3782</v>
      </c>
    </row>
    <row r="471" spans="151:162" x14ac:dyDescent="0.2">
      <c r="EU471" s="67">
        <v>559.74</v>
      </c>
      <c r="EV471" s="67" t="s">
        <v>3783</v>
      </c>
      <c r="EW471" s="67">
        <v>481.36</v>
      </c>
      <c r="EX471" s="67" t="s">
        <v>3784</v>
      </c>
      <c r="EY471" s="67">
        <v>5610.5</v>
      </c>
      <c r="EZ471" s="67" t="s">
        <v>3785</v>
      </c>
      <c r="FA471" s="67">
        <v>19769.5</v>
      </c>
      <c r="FB471" s="67" t="s">
        <v>3786</v>
      </c>
      <c r="FC471" s="67" t="s">
        <v>3787</v>
      </c>
      <c r="FD471" s="67" t="s">
        <v>3788</v>
      </c>
      <c r="FE471" s="68" t="s">
        <v>3789</v>
      </c>
      <c r="FF471" s="68" t="s">
        <v>3790</v>
      </c>
    </row>
    <row r="472" spans="151:162" x14ac:dyDescent="0.2">
      <c r="EU472" s="67">
        <v>559.80999999999995</v>
      </c>
      <c r="EV472" s="67" t="s">
        <v>3791</v>
      </c>
      <c r="EW472" s="67">
        <v>481.42</v>
      </c>
      <c r="EX472" s="67" t="s">
        <v>3792</v>
      </c>
      <c r="EY472" s="67">
        <v>5611</v>
      </c>
      <c r="EZ472" s="67" t="s">
        <v>3793</v>
      </c>
      <c r="FA472" s="67">
        <v>19771</v>
      </c>
      <c r="FB472" s="67" t="s">
        <v>3794</v>
      </c>
      <c r="FC472" s="67" t="s">
        <v>3795</v>
      </c>
      <c r="FD472" s="67" t="s">
        <v>3796</v>
      </c>
      <c r="FE472" s="68" t="s">
        <v>3797</v>
      </c>
      <c r="FF472" s="68" t="s">
        <v>3798</v>
      </c>
    </row>
    <row r="473" spans="151:162" x14ac:dyDescent="0.2">
      <c r="EU473" s="67">
        <v>559.64</v>
      </c>
      <c r="EV473" s="67" t="s">
        <v>3799</v>
      </c>
      <c r="EW473" s="67">
        <v>481.24</v>
      </c>
      <c r="EX473" s="67" t="s">
        <v>3800</v>
      </c>
      <c r="EY473" s="67">
        <v>5609.75</v>
      </c>
      <c r="EZ473" s="67" t="s">
        <v>3801</v>
      </c>
      <c r="FA473" s="67">
        <v>19763.75</v>
      </c>
      <c r="FB473" s="67" t="s">
        <v>3802</v>
      </c>
      <c r="FC473" s="67" t="s">
        <v>3803</v>
      </c>
      <c r="FD473" s="67" t="s">
        <v>3804</v>
      </c>
      <c r="FE473" s="68" t="s">
        <v>3805</v>
      </c>
      <c r="FF473" s="68" t="s">
        <v>3806</v>
      </c>
    </row>
    <row r="474" spans="151:162" x14ac:dyDescent="0.2">
      <c r="EU474" s="67">
        <v>559.17999999999995</v>
      </c>
      <c r="EV474" s="67" t="s">
        <v>3807</v>
      </c>
      <c r="EW474" s="67">
        <v>480.75</v>
      </c>
      <c r="EX474" s="67" t="s">
        <v>3808</v>
      </c>
      <c r="EY474" s="67">
        <v>5604.75</v>
      </c>
      <c r="EZ474" s="67" t="s">
        <v>3809</v>
      </c>
      <c r="FA474" s="67">
        <v>19743.25</v>
      </c>
      <c r="FB474" s="67" t="s">
        <v>3810</v>
      </c>
      <c r="FC474" s="67" t="s">
        <v>3811</v>
      </c>
      <c r="FD474" s="67" t="s">
        <v>3812</v>
      </c>
      <c r="FE474" s="68" t="s">
        <v>3813</v>
      </c>
      <c r="FF474" s="68" t="s">
        <v>3814</v>
      </c>
    </row>
    <row r="475" spans="151:162" x14ac:dyDescent="0.2">
      <c r="EU475" s="67">
        <v>559.13</v>
      </c>
      <c r="EV475" s="67" t="s">
        <v>3815</v>
      </c>
      <c r="EW475" s="67">
        <v>480.78</v>
      </c>
      <c r="EX475" s="67" t="s">
        <v>3816</v>
      </c>
      <c r="EY475" s="67">
        <v>5604.25</v>
      </c>
      <c r="EZ475" s="67" t="s">
        <v>3817</v>
      </c>
      <c r="FA475" s="67">
        <v>19744.25</v>
      </c>
      <c r="FB475" s="67" t="s">
        <v>3818</v>
      </c>
      <c r="FC475" s="67" t="s">
        <v>3819</v>
      </c>
      <c r="FD475" s="67" t="s">
        <v>3820</v>
      </c>
      <c r="FE475" s="68" t="s">
        <v>3821</v>
      </c>
      <c r="FF475" s="68" t="s">
        <v>3822</v>
      </c>
    </row>
    <row r="476" spans="151:162" x14ac:dyDescent="0.2">
      <c r="EU476" s="67">
        <v>559.15</v>
      </c>
      <c r="EV476" s="67" t="s">
        <v>3823</v>
      </c>
      <c r="EW476" s="67">
        <v>480.72</v>
      </c>
      <c r="EX476" s="67" t="s">
        <v>3824</v>
      </c>
      <c r="EY476" s="67">
        <v>5604</v>
      </c>
      <c r="EZ476" s="67" t="s">
        <v>3825</v>
      </c>
      <c r="FA476" s="67">
        <v>19745.5</v>
      </c>
      <c r="FB476" s="67" t="s">
        <v>3826</v>
      </c>
      <c r="FC476" s="67" t="s">
        <v>3827</v>
      </c>
      <c r="FD476" s="67" t="s">
        <v>3828</v>
      </c>
      <c r="FE476" s="68" t="s">
        <v>3829</v>
      </c>
      <c r="FF476" s="68" t="s">
        <v>3830</v>
      </c>
    </row>
    <row r="477" spans="151:162" x14ac:dyDescent="0.2">
      <c r="EU477" s="67">
        <v>559.01</v>
      </c>
      <c r="EV477" s="67" t="s">
        <v>3831</v>
      </c>
      <c r="EW477" s="67">
        <v>480.63</v>
      </c>
      <c r="EX477" s="67" t="s">
        <v>3832</v>
      </c>
      <c r="EY477" s="67">
        <v>5603.25</v>
      </c>
      <c r="EZ477" s="67" t="s">
        <v>3833</v>
      </c>
      <c r="FA477" s="67">
        <v>19738.25</v>
      </c>
      <c r="FB477" s="67" t="s">
        <v>3834</v>
      </c>
      <c r="FC477" s="67" t="s">
        <v>3835</v>
      </c>
      <c r="FD477" s="67" t="s">
        <v>3836</v>
      </c>
      <c r="FE477" s="68" t="s">
        <v>3837</v>
      </c>
      <c r="FF477" s="68" t="s">
        <v>3838</v>
      </c>
    </row>
    <row r="478" spans="151:162" x14ac:dyDescent="0.2">
      <c r="EU478" s="67">
        <v>559.11</v>
      </c>
      <c r="EV478" s="67" t="s">
        <v>3839</v>
      </c>
      <c r="EW478" s="67">
        <v>480.72</v>
      </c>
      <c r="EX478" s="67" t="s">
        <v>3840</v>
      </c>
      <c r="EY478" s="67">
        <v>5604</v>
      </c>
      <c r="EZ478" s="67" t="s">
        <v>3841</v>
      </c>
      <c r="FA478" s="67">
        <v>19742</v>
      </c>
      <c r="FB478" s="67" t="s">
        <v>3842</v>
      </c>
      <c r="FC478" s="67" t="s">
        <v>3843</v>
      </c>
      <c r="FD478" s="67" t="s">
        <v>3844</v>
      </c>
      <c r="FE478" s="68" t="s">
        <v>3845</v>
      </c>
      <c r="FF478" s="68" t="s">
        <v>3846</v>
      </c>
    </row>
    <row r="479" spans="151:162" x14ac:dyDescent="0.2">
      <c r="EU479" s="67">
        <v>559.24</v>
      </c>
      <c r="EV479" s="67" t="s">
        <v>3847</v>
      </c>
      <c r="EW479" s="67">
        <v>480.84</v>
      </c>
      <c r="EX479" s="67" t="s">
        <v>3848</v>
      </c>
      <c r="EY479" s="67">
        <v>5605.25</v>
      </c>
      <c r="EZ479" s="67" t="s">
        <v>3849</v>
      </c>
      <c r="FA479" s="67">
        <v>19746.75</v>
      </c>
      <c r="FB479" s="67" t="s">
        <v>3850</v>
      </c>
      <c r="FC479" s="67" t="s">
        <v>3851</v>
      </c>
      <c r="FD479" s="67" t="s">
        <v>3852</v>
      </c>
      <c r="FE479" s="68" t="s">
        <v>3853</v>
      </c>
      <c r="FF479" s="68" t="s">
        <v>3854</v>
      </c>
    </row>
    <row r="480" spans="151:162" x14ac:dyDescent="0.2">
      <c r="EU480" s="67">
        <v>559.53</v>
      </c>
      <c r="EV480" s="67" t="s">
        <v>3855</v>
      </c>
      <c r="EW480" s="67">
        <v>481.14</v>
      </c>
      <c r="EX480" s="67" t="s">
        <v>3856</v>
      </c>
      <c r="EY480" s="67">
        <v>5607.75</v>
      </c>
      <c r="EZ480" s="67" t="s">
        <v>3857</v>
      </c>
      <c r="FA480" s="67">
        <v>19758.75</v>
      </c>
      <c r="FB480" s="67" t="s">
        <v>3858</v>
      </c>
      <c r="FC480" s="67" t="s">
        <v>3859</v>
      </c>
      <c r="FD480" s="67" t="s">
        <v>3860</v>
      </c>
      <c r="FE480" s="68" t="s">
        <v>3861</v>
      </c>
      <c r="FF480" s="68" t="s">
        <v>3862</v>
      </c>
    </row>
    <row r="481" spans="151:162" x14ac:dyDescent="0.2">
      <c r="EU481" s="67">
        <v>559.24</v>
      </c>
      <c r="EV481" s="67" t="s">
        <v>3863</v>
      </c>
      <c r="EW481" s="67">
        <v>480.82</v>
      </c>
      <c r="EX481" s="67" t="s">
        <v>3864</v>
      </c>
      <c r="EY481" s="67">
        <v>5605.25</v>
      </c>
      <c r="EZ481" s="67" t="s">
        <v>3865</v>
      </c>
      <c r="FA481" s="67">
        <v>19746.75</v>
      </c>
      <c r="FB481" s="67" t="s">
        <v>3866</v>
      </c>
      <c r="FC481" s="67" t="s">
        <v>3867</v>
      </c>
      <c r="FD481" s="67" t="s">
        <v>3868</v>
      </c>
      <c r="FE481" s="68" t="s">
        <v>3869</v>
      </c>
      <c r="FF481" s="68" t="s">
        <v>3870</v>
      </c>
    </row>
    <row r="482" spans="151:162" x14ac:dyDescent="0.2">
      <c r="EU482" s="67">
        <v>559.03</v>
      </c>
      <c r="EV482" s="67" t="s">
        <v>3871</v>
      </c>
      <c r="EW482" s="67">
        <v>480.65</v>
      </c>
      <c r="EX482" s="67" t="s">
        <v>3872</v>
      </c>
      <c r="EY482" s="67">
        <v>5603</v>
      </c>
      <c r="EZ482" s="67" t="s">
        <v>3873</v>
      </c>
      <c r="FA482" s="67">
        <v>19739.25</v>
      </c>
      <c r="FB482" s="67" t="s">
        <v>3874</v>
      </c>
      <c r="FC482" s="67" t="s">
        <v>3875</v>
      </c>
      <c r="FD482" s="67" t="s">
        <v>3876</v>
      </c>
      <c r="FE482" s="68" t="s">
        <v>3877</v>
      </c>
      <c r="FF482" s="68" t="s">
        <v>3878</v>
      </c>
    </row>
    <row r="483" spans="151:162" x14ac:dyDescent="0.2">
      <c r="EU483" s="67">
        <v>558.99</v>
      </c>
      <c r="EV483" s="67" t="s">
        <v>3879</v>
      </c>
      <c r="EW483" s="67">
        <v>480.61</v>
      </c>
      <c r="EX483" s="67" t="s">
        <v>3880</v>
      </c>
      <c r="EY483" s="67">
        <v>5602.75</v>
      </c>
      <c r="EZ483" s="67" t="s">
        <v>3881</v>
      </c>
      <c r="FA483" s="67">
        <v>19737.25</v>
      </c>
      <c r="FB483" s="67" t="s">
        <v>3882</v>
      </c>
      <c r="FC483" s="67" t="s">
        <v>3883</v>
      </c>
      <c r="FD483" s="67" t="s">
        <v>3884</v>
      </c>
      <c r="FE483" s="68" t="s">
        <v>3885</v>
      </c>
      <c r="FF483" s="68" t="s">
        <v>3886</v>
      </c>
    </row>
    <row r="484" spans="151:162" x14ac:dyDescent="0.2">
      <c r="EU484" s="67">
        <v>559.05999999999995</v>
      </c>
      <c r="EV484" s="67" t="s">
        <v>3887</v>
      </c>
      <c r="EW484" s="67">
        <v>480.7</v>
      </c>
      <c r="EX484" s="67" t="s">
        <v>3888</v>
      </c>
      <c r="EY484" s="67">
        <v>5603</v>
      </c>
      <c r="EZ484" s="67" t="s">
        <v>3889</v>
      </c>
      <c r="FA484" s="67">
        <v>19742</v>
      </c>
      <c r="FB484" s="67" t="s">
        <v>3890</v>
      </c>
      <c r="FC484" s="67" t="s">
        <v>3891</v>
      </c>
      <c r="FD484" s="67" t="s">
        <v>3892</v>
      </c>
      <c r="FE484" s="68" t="s">
        <v>3893</v>
      </c>
      <c r="FF484" s="68" t="s">
        <v>3894</v>
      </c>
    </row>
    <row r="485" spans="151:162" x14ac:dyDescent="0.2">
      <c r="EU485" s="67">
        <v>558.95000000000005</v>
      </c>
      <c r="EV485" s="67" t="s">
        <v>3895</v>
      </c>
      <c r="EW485" s="67">
        <v>480.53</v>
      </c>
      <c r="EX485" s="67" t="s">
        <v>3896</v>
      </c>
      <c r="EY485" s="67">
        <v>5602.25</v>
      </c>
      <c r="EZ485" s="67" t="s">
        <v>3897</v>
      </c>
      <c r="FA485" s="67">
        <v>19735.5</v>
      </c>
      <c r="FB485" s="67" t="s">
        <v>3898</v>
      </c>
      <c r="FC485" s="67" t="s">
        <v>3899</v>
      </c>
      <c r="FD485" s="67" t="s">
        <v>3900</v>
      </c>
      <c r="FE485" s="68" t="s">
        <v>3901</v>
      </c>
      <c r="FF485" s="68" t="s">
        <v>3902</v>
      </c>
    </row>
    <row r="486" spans="151:162" x14ac:dyDescent="0.2">
      <c r="EU486" s="67">
        <v>559.04999999999995</v>
      </c>
      <c r="EV486" s="67" t="s">
        <v>3903</v>
      </c>
      <c r="EW486" s="67">
        <v>480.66</v>
      </c>
      <c r="EX486" s="67" t="s">
        <v>3904</v>
      </c>
      <c r="EY486" s="67">
        <v>5603</v>
      </c>
      <c r="EZ486" s="67" t="s">
        <v>3905</v>
      </c>
      <c r="FA486" s="67">
        <v>19740.5</v>
      </c>
      <c r="FB486" s="67" t="s">
        <v>3906</v>
      </c>
      <c r="FC486" s="67" t="s">
        <v>3907</v>
      </c>
      <c r="FD486" s="67" t="s">
        <v>3908</v>
      </c>
      <c r="FE486" s="68" t="s">
        <v>3909</v>
      </c>
      <c r="FF486" s="68" t="s">
        <v>3910</v>
      </c>
    </row>
    <row r="487" spans="151:162" x14ac:dyDescent="0.2">
      <c r="EU487" s="67">
        <v>559.28</v>
      </c>
      <c r="EV487" s="67" t="s">
        <v>3911</v>
      </c>
      <c r="EW487" s="67">
        <v>480.91</v>
      </c>
      <c r="EX487" s="67" t="s">
        <v>3912</v>
      </c>
      <c r="EY487" s="67">
        <v>5605.5</v>
      </c>
      <c r="EZ487" s="67" t="s">
        <v>3913</v>
      </c>
      <c r="FA487" s="67">
        <v>19751</v>
      </c>
      <c r="FB487" s="67" t="s">
        <v>3914</v>
      </c>
      <c r="FC487" s="67" t="s">
        <v>3915</v>
      </c>
      <c r="FD487" s="67" t="s">
        <v>3916</v>
      </c>
      <c r="FE487" s="68" t="s">
        <v>3917</v>
      </c>
      <c r="FF487" s="68" t="s">
        <v>3918</v>
      </c>
    </row>
    <row r="488" spans="151:162" x14ac:dyDescent="0.2">
      <c r="EU488" s="67">
        <v>559.30999999999995</v>
      </c>
      <c r="EV488" s="67" t="s">
        <v>3919</v>
      </c>
      <c r="EW488" s="67">
        <v>480.93</v>
      </c>
      <c r="EX488" s="67" t="s">
        <v>3920</v>
      </c>
      <c r="EY488" s="67">
        <v>5605.75</v>
      </c>
      <c r="EZ488" s="67" t="s">
        <v>3921</v>
      </c>
      <c r="FA488" s="67">
        <v>19752</v>
      </c>
      <c r="FB488" s="67" t="s">
        <v>3922</v>
      </c>
      <c r="FC488" s="67" t="s">
        <v>3923</v>
      </c>
      <c r="FD488" s="67" t="s">
        <v>3924</v>
      </c>
      <c r="FE488" s="68" t="s">
        <v>3925</v>
      </c>
      <c r="FF488" s="68" t="s">
        <v>3926</v>
      </c>
    </row>
    <row r="489" spans="151:162" x14ac:dyDescent="0.2">
      <c r="EU489" s="67">
        <v>559.42999999999995</v>
      </c>
      <c r="EV489" s="67" t="s">
        <v>3927</v>
      </c>
      <c r="EW489" s="67">
        <v>481.02</v>
      </c>
      <c r="EX489" s="67" t="s">
        <v>3928</v>
      </c>
      <c r="EY489" s="67">
        <v>5607.5</v>
      </c>
      <c r="EZ489" s="67" t="s">
        <v>3929</v>
      </c>
      <c r="FA489" s="67">
        <v>19756.5</v>
      </c>
      <c r="FB489" s="67" t="s">
        <v>3930</v>
      </c>
      <c r="FC489" s="67" t="s">
        <v>3931</v>
      </c>
      <c r="FD489" s="67" t="s">
        <v>3932</v>
      </c>
      <c r="FE489" s="68" t="s">
        <v>3933</v>
      </c>
      <c r="FF489" s="68" t="s">
        <v>3934</v>
      </c>
    </row>
    <row r="490" spans="151:162" x14ac:dyDescent="0.2">
      <c r="EU490" s="67">
        <v>559.4</v>
      </c>
      <c r="EV490" s="67" t="s">
        <v>3935</v>
      </c>
      <c r="EW490" s="67">
        <v>481.05</v>
      </c>
      <c r="EX490" s="67" t="s">
        <v>3936</v>
      </c>
      <c r="EY490" s="67">
        <v>5606.75</v>
      </c>
      <c r="EZ490" s="67" t="s">
        <v>3937</v>
      </c>
      <c r="FA490" s="67">
        <v>19756.5</v>
      </c>
      <c r="FB490" s="67" t="s">
        <v>3938</v>
      </c>
      <c r="FC490" s="67" t="s">
        <v>3939</v>
      </c>
      <c r="FD490" s="67" t="s">
        <v>3940</v>
      </c>
      <c r="FE490" s="68" t="s">
        <v>3941</v>
      </c>
      <c r="FF490" s="68" t="s">
        <v>3942</v>
      </c>
    </row>
    <row r="491" spans="151:162" x14ac:dyDescent="0.2">
      <c r="EU491" s="67">
        <v>559.48</v>
      </c>
      <c r="EV491" s="67" t="s">
        <v>3943</v>
      </c>
      <c r="EW491" s="67">
        <v>481.18</v>
      </c>
      <c r="EX491" s="67" t="s">
        <v>3944</v>
      </c>
      <c r="EY491" s="67">
        <v>5607.25</v>
      </c>
      <c r="EZ491" s="67" t="s">
        <v>3945</v>
      </c>
      <c r="FA491" s="67">
        <v>19762.25</v>
      </c>
      <c r="FB491" s="67" t="s">
        <v>3946</v>
      </c>
      <c r="FC491" s="67" t="s">
        <v>3947</v>
      </c>
      <c r="FD491" s="67" t="s">
        <v>3948</v>
      </c>
      <c r="FE491" s="68" t="s">
        <v>3949</v>
      </c>
      <c r="FF491" s="68" t="s">
        <v>3950</v>
      </c>
    </row>
    <row r="492" spans="151:162" x14ac:dyDescent="0.2">
      <c r="EU492" s="67">
        <v>559.46</v>
      </c>
      <c r="EV492" s="67" t="s">
        <v>3951</v>
      </c>
      <c r="EW492" s="67">
        <v>481.18</v>
      </c>
      <c r="EX492" s="67" t="s">
        <v>3952</v>
      </c>
      <c r="EY492" s="67">
        <v>5607.5</v>
      </c>
      <c r="EZ492" s="67" t="s">
        <v>3953</v>
      </c>
      <c r="FA492" s="67">
        <v>19761.5</v>
      </c>
      <c r="FB492" s="67" t="s">
        <v>3954</v>
      </c>
      <c r="FC492" s="67" t="s">
        <v>3955</v>
      </c>
      <c r="FD492" s="67" t="s">
        <v>3956</v>
      </c>
      <c r="FE492" s="68" t="s">
        <v>3957</v>
      </c>
      <c r="FF492" s="68" t="s">
        <v>3958</v>
      </c>
    </row>
    <row r="493" spans="151:162" x14ac:dyDescent="0.2">
      <c r="EU493" s="67">
        <v>559.44000000000005</v>
      </c>
      <c r="EV493" s="67" t="s">
        <v>3959</v>
      </c>
      <c r="EW493" s="67">
        <v>481.11</v>
      </c>
      <c r="EX493" s="67" t="s">
        <v>3960</v>
      </c>
      <c r="EY493" s="67">
        <v>5607.25</v>
      </c>
      <c r="EZ493" s="67" t="s">
        <v>3961</v>
      </c>
      <c r="FA493" s="67">
        <v>19758.5</v>
      </c>
      <c r="FB493" s="67" t="s">
        <v>3962</v>
      </c>
      <c r="FC493" s="67" t="s">
        <v>3963</v>
      </c>
      <c r="FD493" s="67" t="s">
        <v>3964</v>
      </c>
      <c r="FE493" s="68" t="s">
        <v>3965</v>
      </c>
      <c r="FF493" s="68" t="s">
        <v>3966</v>
      </c>
    </row>
    <row r="494" spans="151:162" x14ac:dyDescent="0.2">
      <c r="EU494" s="67">
        <v>559.48</v>
      </c>
      <c r="EV494" s="67" t="s">
        <v>3967</v>
      </c>
      <c r="EW494" s="67">
        <v>481.15</v>
      </c>
      <c r="EX494" s="67" t="s">
        <v>3968</v>
      </c>
      <c r="EY494" s="67">
        <v>5607.75</v>
      </c>
      <c r="EZ494" s="67" t="s">
        <v>3969</v>
      </c>
      <c r="FA494" s="67">
        <v>19760.5</v>
      </c>
      <c r="FB494" s="67" t="s">
        <v>3970</v>
      </c>
      <c r="FC494" s="67" t="s">
        <v>3971</v>
      </c>
      <c r="FD494" s="67" t="s">
        <v>3972</v>
      </c>
      <c r="FE494" s="68" t="s">
        <v>3973</v>
      </c>
      <c r="FF494" s="68" t="s">
        <v>3974</v>
      </c>
    </row>
    <row r="495" spans="151:162" x14ac:dyDescent="0.2">
      <c r="EU495" s="67">
        <v>559.35</v>
      </c>
      <c r="EV495" s="67" t="s">
        <v>3975</v>
      </c>
      <c r="EW495" s="67">
        <v>481.06</v>
      </c>
      <c r="EX495" s="67" t="s">
        <v>3976</v>
      </c>
      <c r="EY495" s="67">
        <v>5606.25</v>
      </c>
      <c r="EZ495" s="67" t="s">
        <v>3977</v>
      </c>
      <c r="FA495" s="67">
        <v>19757</v>
      </c>
      <c r="FB495" s="67" t="s">
        <v>3978</v>
      </c>
      <c r="FC495" s="67" t="s">
        <v>3979</v>
      </c>
      <c r="FD495" s="67" t="s">
        <v>3980</v>
      </c>
      <c r="FE495" s="68" t="s">
        <v>3981</v>
      </c>
      <c r="FF495" s="68" t="s">
        <v>3982</v>
      </c>
    </row>
    <row r="496" spans="151:162" x14ac:dyDescent="0.2">
      <c r="EU496" s="67">
        <v>559.59</v>
      </c>
      <c r="EV496" s="67" t="s">
        <v>3983</v>
      </c>
      <c r="EW496" s="67">
        <v>481.32</v>
      </c>
      <c r="EX496" s="67" t="s">
        <v>3984</v>
      </c>
      <c r="EY496" s="67">
        <v>5608.75</v>
      </c>
      <c r="EZ496" s="67" t="s">
        <v>3985</v>
      </c>
      <c r="FA496" s="67">
        <v>19768</v>
      </c>
      <c r="FB496" s="67" t="s">
        <v>3986</v>
      </c>
      <c r="FC496" s="67" t="s">
        <v>3987</v>
      </c>
      <c r="FD496" s="67" t="s">
        <v>3988</v>
      </c>
      <c r="FE496" s="68" t="s">
        <v>3989</v>
      </c>
      <c r="FF496" s="68" t="s">
        <v>3990</v>
      </c>
    </row>
    <row r="497" spans="151:162" x14ac:dyDescent="0.2">
      <c r="EU497" s="67">
        <v>559.73</v>
      </c>
      <c r="EV497" s="67" t="s">
        <v>3991</v>
      </c>
      <c r="EW497" s="67">
        <v>481.45</v>
      </c>
      <c r="EX497" s="67" t="s">
        <v>3992</v>
      </c>
      <c r="EY497" s="67">
        <v>5610</v>
      </c>
      <c r="EZ497" s="67" t="s">
        <v>3993</v>
      </c>
      <c r="FA497" s="67">
        <v>19773.75</v>
      </c>
      <c r="FB497" s="67" t="s">
        <v>3994</v>
      </c>
      <c r="FC497" s="67" t="s">
        <v>3995</v>
      </c>
      <c r="FD497" s="67" t="s">
        <v>3996</v>
      </c>
      <c r="FE497" s="68" t="s">
        <v>3997</v>
      </c>
      <c r="FF497" s="68" t="s">
        <v>3998</v>
      </c>
    </row>
    <row r="498" spans="151:162" x14ac:dyDescent="0.2">
      <c r="EU498" s="67">
        <v>559.79</v>
      </c>
      <c r="EV498" s="67" t="s">
        <v>3999</v>
      </c>
      <c r="EW498" s="67">
        <v>481.5</v>
      </c>
      <c r="EX498" s="67" t="s">
        <v>4000</v>
      </c>
      <c r="EY498" s="67">
        <v>5610.75</v>
      </c>
      <c r="EZ498" s="67" t="s">
        <v>4001</v>
      </c>
      <c r="FA498" s="67">
        <v>19775.5</v>
      </c>
      <c r="FB498" s="67" t="s">
        <v>4002</v>
      </c>
      <c r="FC498" s="67" t="s">
        <v>4003</v>
      </c>
      <c r="FD498" s="67" t="s">
        <v>4004</v>
      </c>
      <c r="FE498" s="68" t="s">
        <v>4005</v>
      </c>
      <c r="FF498" s="68" t="s">
        <v>4006</v>
      </c>
    </row>
    <row r="499" spans="151:162" x14ac:dyDescent="0.2">
      <c r="EU499" s="67">
        <v>559.82000000000005</v>
      </c>
      <c r="EV499" s="67" t="s">
        <v>4007</v>
      </c>
      <c r="EW499" s="67">
        <v>481.53</v>
      </c>
      <c r="EX499" s="67" t="s">
        <v>4008</v>
      </c>
      <c r="EY499" s="67">
        <v>5611</v>
      </c>
      <c r="EZ499" s="67" t="s">
        <v>4009</v>
      </c>
      <c r="FA499" s="67">
        <v>19777</v>
      </c>
      <c r="FB499" s="67" t="s">
        <v>4010</v>
      </c>
      <c r="FC499" s="67" t="s">
        <v>4011</v>
      </c>
      <c r="FD499" s="67" t="s">
        <v>4012</v>
      </c>
      <c r="FE499" s="68" t="s">
        <v>4013</v>
      </c>
      <c r="FF499" s="68" t="s">
        <v>4014</v>
      </c>
    </row>
    <row r="500" spans="151:162" x14ac:dyDescent="0.2">
      <c r="EU500" s="67">
        <v>559.79</v>
      </c>
      <c r="EV500" s="67" t="s">
        <v>4015</v>
      </c>
      <c r="EW500" s="67">
        <v>481.51</v>
      </c>
      <c r="EX500" s="67" t="s">
        <v>4016</v>
      </c>
      <c r="EY500" s="67">
        <v>5610.75</v>
      </c>
      <c r="EZ500" s="67" t="s">
        <v>4017</v>
      </c>
      <c r="FA500" s="67">
        <v>19776.5</v>
      </c>
      <c r="FB500" s="67" t="s">
        <v>4018</v>
      </c>
      <c r="FC500" s="67" t="s">
        <v>4019</v>
      </c>
      <c r="FD500" s="67" t="s">
        <v>4020</v>
      </c>
      <c r="FE500" s="68" t="s">
        <v>4021</v>
      </c>
      <c r="FF500" s="68" t="s">
        <v>4022</v>
      </c>
    </row>
    <row r="501" spans="151:162" x14ac:dyDescent="0.2">
      <c r="EU501" s="67">
        <v>559.79999999999995</v>
      </c>
      <c r="EV501" s="67" t="s">
        <v>4023</v>
      </c>
      <c r="EW501" s="67">
        <v>481.52</v>
      </c>
      <c r="EX501" s="67" t="s">
        <v>4024</v>
      </c>
      <c r="EY501" s="67">
        <v>5610.75</v>
      </c>
      <c r="EZ501" s="67" t="s">
        <v>4025</v>
      </c>
      <c r="FA501" s="67">
        <v>19777.5</v>
      </c>
      <c r="FB501" s="67" t="s">
        <v>4026</v>
      </c>
      <c r="FC501" s="67" t="s">
        <v>4027</v>
      </c>
      <c r="FD501" s="67" t="s">
        <v>4028</v>
      </c>
      <c r="FE501" s="68" t="s">
        <v>4029</v>
      </c>
      <c r="FF501" s="68" t="s">
        <v>4030</v>
      </c>
    </row>
    <row r="502" spans="151:162" x14ac:dyDescent="0.2">
      <c r="EU502" s="67">
        <v>559.87</v>
      </c>
      <c r="EV502" s="67" t="s">
        <v>4031</v>
      </c>
      <c r="EW502" s="67">
        <v>481.51</v>
      </c>
      <c r="EX502" s="67" t="s">
        <v>4032</v>
      </c>
      <c r="EY502" s="67">
        <v>5611.5</v>
      </c>
      <c r="EZ502" s="67" t="s">
        <v>4033</v>
      </c>
      <c r="FA502" s="67">
        <v>19776.5</v>
      </c>
      <c r="FB502" s="67" t="s">
        <v>4034</v>
      </c>
      <c r="FC502" s="67" t="s">
        <v>4035</v>
      </c>
      <c r="FD502" s="67" t="s">
        <v>4036</v>
      </c>
      <c r="FE502" s="68" t="s">
        <v>4037</v>
      </c>
      <c r="FF502" s="68" t="s">
        <v>4038</v>
      </c>
    </row>
    <row r="503" spans="151:162" x14ac:dyDescent="0.2">
      <c r="EU503" s="67">
        <v>559.79</v>
      </c>
      <c r="EV503" s="67" t="s">
        <v>4039</v>
      </c>
      <c r="EW503" s="67">
        <v>481.42</v>
      </c>
      <c r="EX503" s="67" t="s">
        <v>4040</v>
      </c>
      <c r="EY503" s="67">
        <v>5610.75</v>
      </c>
      <c r="EZ503" s="67" t="s">
        <v>4041</v>
      </c>
      <c r="FA503" s="67">
        <v>19772.75</v>
      </c>
      <c r="FB503" s="67" t="s">
        <v>4042</v>
      </c>
      <c r="FC503" s="67" t="s">
        <v>4043</v>
      </c>
      <c r="FD503" s="67" t="s">
        <v>4044</v>
      </c>
      <c r="FE503" s="68" t="s">
        <v>4045</v>
      </c>
      <c r="FF503" s="68" t="s">
        <v>4046</v>
      </c>
    </row>
    <row r="504" spans="151:162" x14ac:dyDescent="0.2">
      <c r="EU504" s="67">
        <v>559.73</v>
      </c>
      <c r="EV504" s="67" t="s">
        <v>4047</v>
      </c>
      <c r="EW504" s="67">
        <v>481.4</v>
      </c>
      <c r="EX504" s="67" t="s">
        <v>4048</v>
      </c>
      <c r="EY504" s="67">
        <v>5610</v>
      </c>
      <c r="EZ504" s="67" t="s">
        <v>4049</v>
      </c>
      <c r="FA504" s="67">
        <v>19771.75</v>
      </c>
      <c r="FB504" s="67" t="s">
        <v>4050</v>
      </c>
      <c r="FC504" s="67" t="s">
        <v>4051</v>
      </c>
      <c r="FD504" s="67" t="s">
        <v>4052</v>
      </c>
      <c r="FE504" s="68" t="s">
        <v>4053</v>
      </c>
      <c r="FF504" s="68" t="s">
        <v>4054</v>
      </c>
    </row>
    <row r="505" spans="151:162" x14ac:dyDescent="0.2">
      <c r="EU505" s="67">
        <v>559.86</v>
      </c>
      <c r="EV505" s="67" t="s">
        <v>4055</v>
      </c>
      <c r="EW505" s="67">
        <v>481.58</v>
      </c>
      <c r="EX505" s="67" t="s">
        <v>4056</v>
      </c>
      <c r="EY505" s="67">
        <v>5611.25</v>
      </c>
      <c r="EZ505" s="67" t="s">
        <v>4057</v>
      </c>
      <c r="FA505" s="67">
        <v>19777.75</v>
      </c>
      <c r="FB505" s="67" t="s">
        <v>4058</v>
      </c>
      <c r="FC505" s="67" t="s">
        <v>4059</v>
      </c>
      <c r="FD505" s="67" t="s">
        <v>4060</v>
      </c>
      <c r="FE505" s="68" t="s">
        <v>4061</v>
      </c>
      <c r="FF505" s="68" t="s">
        <v>4062</v>
      </c>
    </row>
    <row r="506" spans="151:162" x14ac:dyDescent="0.2">
      <c r="EU506" s="67">
        <v>559.74</v>
      </c>
      <c r="EV506" s="67" t="s">
        <v>4063</v>
      </c>
      <c r="EW506" s="67">
        <v>481.44</v>
      </c>
      <c r="EX506" s="67" t="s">
        <v>4064</v>
      </c>
      <c r="EY506" s="67">
        <v>5610.25</v>
      </c>
      <c r="EZ506" s="67" t="s">
        <v>4065</v>
      </c>
      <c r="FA506" s="67">
        <v>19773.75</v>
      </c>
      <c r="FB506" s="67" t="s">
        <v>4066</v>
      </c>
      <c r="FC506" s="67" t="s">
        <v>4067</v>
      </c>
      <c r="FD506" s="67" t="s">
        <v>4068</v>
      </c>
      <c r="FE506" s="68" t="s">
        <v>4069</v>
      </c>
      <c r="FF506" s="68" t="s">
        <v>4070</v>
      </c>
    </row>
    <row r="507" spans="151:162" x14ac:dyDescent="0.2">
      <c r="EU507" s="67">
        <v>559.72</v>
      </c>
      <c r="EV507" s="67" t="s">
        <v>4071</v>
      </c>
      <c r="EW507" s="67">
        <v>481.39</v>
      </c>
      <c r="EX507" s="67" t="s">
        <v>4072</v>
      </c>
      <c r="EY507" s="67">
        <v>5610</v>
      </c>
      <c r="EZ507" s="67" t="s">
        <v>4073</v>
      </c>
      <c r="FA507" s="67">
        <v>19771.25</v>
      </c>
      <c r="FB507" s="67" t="s">
        <v>4074</v>
      </c>
      <c r="FC507" s="67" t="s">
        <v>4075</v>
      </c>
      <c r="FD507" s="67" t="s">
        <v>4076</v>
      </c>
      <c r="FE507" s="68" t="s">
        <v>4077</v>
      </c>
      <c r="FF507" s="68" t="s">
        <v>4078</v>
      </c>
    </row>
    <row r="508" spans="151:162" x14ac:dyDescent="0.2">
      <c r="EU508" s="67">
        <v>559.79999999999995</v>
      </c>
      <c r="EV508" s="67" t="s">
        <v>4079</v>
      </c>
      <c r="EW508" s="67">
        <v>481.46</v>
      </c>
      <c r="EX508" s="67" t="s">
        <v>4080</v>
      </c>
      <c r="EY508" s="67">
        <v>5610.75</v>
      </c>
      <c r="EZ508" s="67" t="s">
        <v>4081</v>
      </c>
      <c r="FA508" s="67">
        <v>19774.75</v>
      </c>
      <c r="FB508" s="67" t="s">
        <v>4082</v>
      </c>
      <c r="FC508" s="67" t="s">
        <v>4083</v>
      </c>
      <c r="FD508" s="67" t="s">
        <v>4084</v>
      </c>
      <c r="FE508" s="68" t="s">
        <v>4085</v>
      </c>
      <c r="FF508" s="68" t="s">
        <v>4086</v>
      </c>
    </row>
    <row r="509" spans="151:162" x14ac:dyDescent="0.2">
      <c r="EU509" s="67">
        <v>559.58000000000004</v>
      </c>
      <c r="EV509" s="67" t="s">
        <v>4087</v>
      </c>
      <c r="EW509" s="67">
        <v>481.24</v>
      </c>
      <c r="EX509" s="67" t="s">
        <v>4088</v>
      </c>
      <c r="EY509" s="67">
        <v>5608.5</v>
      </c>
      <c r="EZ509" s="67" t="s">
        <v>4089</v>
      </c>
      <c r="FA509" s="67">
        <v>19765.5</v>
      </c>
      <c r="FB509" s="67" t="s">
        <v>4090</v>
      </c>
      <c r="FC509" s="67" t="s">
        <v>4091</v>
      </c>
      <c r="FD509" s="67" t="s">
        <v>4092</v>
      </c>
      <c r="FE509" s="68" t="s">
        <v>4093</v>
      </c>
      <c r="FF509" s="68" t="s">
        <v>4094</v>
      </c>
    </row>
    <row r="510" spans="151:162" x14ac:dyDescent="0.2">
      <c r="EU510" s="67">
        <v>559.54</v>
      </c>
      <c r="EV510" s="67" t="s">
        <v>4095</v>
      </c>
      <c r="EW510" s="67">
        <v>481.2</v>
      </c>
      <c r="EX510" s="67" t="s">
        <v>4096</v>
      </c>
      <c r="EY510" s="67">
        <v>5608</v>
      </c>
      <c r="EZ510" s="67" t="s">
        <v>4097</v>
      </c>
      <c r="FA510" s="67">
        <v>19764</v>
      </c>
      <c r="FB510" s="67" t="s">
        <v>4098</v>
      </c>
      <c r="FC510" s="67" t="s">
        <v>4099</v>
      </c>
      <c r="FD510" s="67" t="s">
        <v>4100</v>
      </c>
      <c r="FE510" s="68" t="s">
        <v>4101</v>
      </c>
      <c r="FF510" s="68" t="s">
        <v>4102</v>
      </c>
    </row>
    <row r="511" spans="151:162" x14ac:dyDescent="0.2">
      <c r="EU511" s="67">
        <v>559.72</v>
      </c>
      <c r="EV511" s="67" t="s">
        <v>4103</v>
      </c>
      <c r="EW511" s="67">
        <v>481.38</v>
      </c>
      <c r="EX511" s="67" t="s">
        <v>4104</v>
      </c>
      <c r="EY511" s="67">
        <v>5610</v>
      </c>
      <c r="EZ511" s="67" t="s">
        <v>4105</v>
      </c>
      <c r="FA511" s="67">
        <v>19771.5</v>
      </c>
      <c r="FB511" s="67" t="s">
        <v>4106</v>
      </c>
      <c r="FC511" s="67" t="s">
        <v>4107</v>
      </c>
      <c r="FD511" s="67" t="s">
        <v>4108</v>
      </c>
      <c r="FE511" s="68" t="s">
        <v>4109</v>
      </c>
      <c r="FF511" s="68" t="s">
        <v>4110</v>
      </c>
    </row>
    <row r="512" spans="151:162" x14ac:dyDescent="0.2">
      <c r="EU512" s="67">
        <v>559.69000000000005</v>
      </c>
      <c r="EV512" s="67" t="s">
        <v>4111</v>
      </c>
      <c r="EW512" s="67">
        <v>481.33</v>
      </c>
      <c r="EX512" s="67" t="s">
        <v>4112</v>
      </c>
      <c r="EY512" s="67">
        <v>5609.75</v>
      </c>
      <c r="EZ512" s="67" t="s">
        <v>4113</v>
      </c>
      <c r="FA512" s="67">
        <v>19768.75</v>
      </c>
      <c r="FB512" s="67" t="s">
        <v>4114</v>
      </c>
      <c r="FC512" s="67" t="s">
        <v>4115</v>
      </c>
      <c r="FD512" s="67" t="s">
        <v>4116</v>
      </c>
      <c r="FE512" s="68" t="s">
        <v>4117</v>
      </c>
      <c r="FF512" s="68" t="s">
        <v>4118</v>
      </c>
    </row>
    <row r="513" spans="151:162" x14ac:dyDescent="0.2">
      <c r="EU513" s="67">
        <v>559.78</v>
      </c>
      <c r="EV513" s="67" t="s">
        <v>4119</v>
      </c>
      <c r="EW513" s="67">
        <v>481.48</v>
      </c>
      <c r="EX513" s="67" t="s">
        <v>4120</v>
      </c>
      <c r="EY513" s="67">
        <v>5610.75</v>
      </c>
      <c r="EZ513" s="67" t="s">
        <v>4121</v>
      </c>
      <c r="FA513" s="67">
        <v>19775.5</v>
      </c>
      <c r="FB513" s="67" t="s">
        <v>4122</v>
      </c>
      <c r="FC513" s="67" t="s">
        <v>4123</v>
      </c>
      <c r="FD513" s="67" t="s">
        <v>4124</v>
      </c>
      <c r="FE513" s="68" t="s">
        <v>4125</v>
      </c>
      <c r="FF513" s="68" t="s">
        <v>4126</v>
      </c>
    </row>
    <row r="514" spans="151:162" x14ac:dyDescent="0.2">
      <c r="EU514" s="67">
        <v>559.74</v>
      </c>
      <c r="EV514" s="67" t="s">
        <v>4127</v>
      </c>
      <c r="EW514" s="67">
        <v>481.37</v>
      </c>
      <c r="EX514" s="67" t="s">
        <v>4128</v>
      </c>
      <c r="EY514" s="67">
        <v>5610.25</v>
      </c>
      <c r="EZ514" s="67" t="s">
        <v>4129</v>
      </c>
      <c r="FA514" s="67">
        <v>19770.75</v>
      </c>
      <c r="FB514" s="67" t="s">
        <v>4130</v>
      </c>
      <c r="FC514" s="67" t="s">
        <v>4131</v>
      </c>
      <c r="FD514" s="67" t="s">
        <v>4132</v>
      </c>
      <c r="FE514" s="68" t="s">
        <v>4133</v>
      </c>
      <c r="FF514" s="68" t="s">
        <v>4134</v>
      </c>
    </row>
    <row r="515" spans="151:162" x14ac:dyDescent="0.2">
      <c r="EU515" s="67">
        <v>559.61</v>
      </c>
      <c r="EV515" s="67" t="s">
        <v>4135</v>
      </c>
      <c r="EW515" s="67">
        <v>481.24</v>
      </c>
      <c r="EX515" s="67" t="s">
        <v>4136</v>
      </c>
      <c r="EY515" s="67">
        <v>5609</v>
      </c>
      <c r="EZ515" s="67" t="s">
        <v>4137</v>
      </c>
      <c r="FA515" s="67">
        <v>19765.25</v>
      </c>
      <c r="FB515" s="67" t="s">
        <v>4138</v>
      </c>
      <c r="FC515" s="67" t="s">
        <v>4139</v>
      </c>
      <c r="FD515" s="67" t="s">
        <v>4140</v>
      </c>
      <c r="FE515" s="68" t="s">
        <v>4141</v>
      </c>
      <c r="FF515" s="68" t="s">
        <v>4142</v>
      </c>
    </row>
    <row r="516" spans="151:162" x14ac:dyDescent="0.2">
      <c r="EU516" s="67">
        <v>559.46</v>
      </c>
      <c r="EV516" s="67" t="s">
        <v>4143</v>
      </c>
      <c r="EW516" s="67">
        <v>481.08</v>
      </c>
      <c r="EX516" s="67" t="s">
        <v>4144</v>
      </c>
      <c r="EY516" s="67">
        <v>5607.25</v>
      </c>
      <c r="EZ516" s="67" t="s">
        <v>4145</v>
      </c>
      <c r="FA516" s="67">
        <v>19758.75</v>
      </c>
      <c r="FB516" s="67" t="s">
        <v>4146</v>
      </c>
      <c r="FC516" s="67" t="s">
        <v>4147</v>
      </c>
      <c r="FD516" s="67" t="s">
        <v>4148</v>
      </c>
      <c r="FE516" s="68" t="s">
        <v>4149</v>
      </c>
      <c r="FF516" s="68" t="s">
        <v>4150</v>
      </c>
    </row>
    <row r="517" spans="151:162" x14ac:dyDescent="0.2">
      <c r="EU517" s="67">
        <v>559.42999999999995</v>
      </c>
      <c r="EV517" s="67" t="s">
        <v>4151</v>
      </c>
      <c r="EW517" s="67">
        <v>481.04</v>
      </c>
      <c r="EX517" s="67" t="s">
        <v>4152</v>
      </c>
      <c r="EY517" s="67">
        <v>5607</v>
      </c>
      <c r="EZ517" s="67" t="s">
        <v>4153</v>
      </c>
      <c r="FA517" s="67">
        <v>19756.75</v>
      </c>
      <c r="FB517" s="67" t="s">
        <v>4154</v>
      </c>
      <c r="FC517" s="67" t="s">
        <v>4155</v>
      </c>
      <c r="FD517" s="67" t="s">
        <v>4156</v>
      </c>
      <c r="FE517" s="68" t="s">
        <v>4157</v>
      </c>
      <c r="FF517" s="68" t="s">
        <v>4158</v>
      </c>
    </row>
    <row r="518" spans="151:162" x14ac:dyDescent="0.2">
      <c r="EU518" s="67">
        <v>559.37</v>
      </c>
      <c r="EV518" s="67" t="s">
        <v>4159</v>
      </c>
      <c r="EW518" s="67">
        <v>480.95</v>
      </c>
      <c r="EX518" s="67" t="s">
        <v>4160</v>
      </c>
      <c r="EY518" s="67">
        <v>5606.5</v>
      </c>
      <c r="EZ518" s="67" t="s">
        <v>4161</v>
      </c>
      <c r="FA518" s="67">
        <v>19753</v>
      </c>
      <c r="FB518" s="67" t="s">
        <v>4162</v>
      </c>
      <c r="FC518" s="67" t="s">
        <v>4163</v>
      </c>
      <c r="FD518" s="67" t="s">
        <v>4164</v>
      </c>
      <c r="FE518" s="68" t="s">
        <v>4165</v>
      </c>
      <c r="FF518" s="68" t="s">
        <v>4166</v>
      </c>
    </row>
    <row r="519" spans="151:162" x14ac:dyDescent="0.2">
      <c r="EU519" s="67">
        <v>559.6</v>
      </c>
      <c r="EV519" s="67" t="s">
        <v>4167</v>
      </c>
      <c r="EW519" s="67">
        <v>481.21</v>
      </c>
      <c r="EX519" s="67" t="s">
        <v>4168</v>
      </c>
      <c r="EY519" s="67">
        <v>5609</v>
      </c>
      <c r="EZ519" s="67" t="s">
        <v>4169</v>
      </c>
      <c r="FA519" s="67">
        <v>19763</v>
      </c>
      <c r="FB519" s="67" t="s">
        <v>4170</v>
      </c>
      <c r="FC519" s="67" t="s">
        <v>4171</v>
      </c>
      <c r="FD519" s="67" t="s">
        <v>4172</v>
      </c>
      <c r="FE519" s="68" t="s">
        <v>4173</v>
      </c>
      <c r="FF519" s="68" t="s">
        <v>4174</v>
      </c>
    </row>
    <row r="520" spans="151:162" x14ac:dyDescent="0.2">
      <c r="EU520" s="67">
        <v>559.61</v>
      </c>
      <c r="EV520" s="67" t="s">
        <v>4175</v>
      </c>
      <c r="EW520" s="67">
        <v>481.17</v>
      </c>
      <c r="EX520" s="67" t="s">
        <v>4176</v>
      </c>
      <c r="EY520" s="67">
        <v>5609</v>
      </c>
      <c r="EZ520" s="67" t="s">
        <v>4177</v>
      </c>
      <c r="FA520" s="67">
        <v>19761.75</v>
      </c>
      <c r="FB520" s="67" t="s">
        <v>4178</v>
      </c>
      <c r="FC520" s="67" t="s">
        <v>4179</v>
      </c>
      <c r="FD520" s="67" t="s">
        <v>4180</v>
      </c>
      <c r="FE520" s="68" t="s">
        <v>4181</v>
      </c>
      <c r="FF520" s="68" t="s">
        <v>4182</v>
      </c>
    </row>
    <row r="521" spans="151:162" x14ac:dyDescent="0.2">
      <c r="EU521" s="67">
        <v>559.49</v>
      </c>
      <c r="EV521" s="67" t="s">
        <v>4183</v>
      </c>
      <c r="EW521" s="67">
        <v>481.06</v>
      </c>
      <c r="EX521" s="67" t="s">
        <v>4184</v>
      </c>
      <c r="EY521" s="67">
        <v>5607.5</v>
      </c>
      <c r="EZ521" s="67" t="s">
        <v>4185</v>
      </c>
      <c r="FA521" s="67">
        <v>19757</v>
      </c>
      <c r="FB521" s="67" t="s">
        <v>4186</v>
      </c>
      <c r="FC521" s="67" t="s">
        <v>4187</v>
      </c>
      <c r="FD521" s="67" t="s">
        <v>4188</v>
      </c>
      <c r="FE521" s="68" t="s">
        <v>4189</v>
      </c>
      <c r="FF521" s="68" t="s">
        <v>4190</v>
      </c>
    </row>
    <row r="522" spans="151:162" x14ac:dyDescent="0.2">
      <c r="EU522" s="67">
        <v>559.39</v>
      </c>
      <c r="EV522" s="67" t="s">
        <v>4191</v>
      </c>
      <c r="EW522" s="67">
        <v>480.98</v>
      </c>
      <c r="EX522" s="67" t="s">
        <v>4192</v>
      </c>
      <c r="EY522" s="67">
        <v>5606.75</v>
      </c>
      <c r="EZ522" s="67" t="s">
        <v>4193</v>
      </c>
      <c r="FA522" s="67">
        <v>19754.25</v>
      </c>
      <c r="FB522" s="67" t="s">
        <v>4194</v>
      </c>
      <c r="FC522" s="67" t="s">
        <v>4195</v>
      </c>
      <c r="FD522" s="67" t="s">
        <v>4196</v>
      </c>
      <c r="FE522" s="68" t="s">
        <v>4197</v>
      </c>
      <c r="FF522" s="68" t="s">
        <v>4198</v>
      </c>
    </row>
    <row r="523" spans="151:162" x14ac:dyDescent="0.2">
      <c r="EU523" s="67">
        <v>559.29</v>
      </c>
      <c r="EV523" s="67" t="s">
        <v>4199</v>
      </c>
      <c r="EW523" s="67">
        <v>480.88</v>
      </c>
      <c r="EX523" s="67" t="s">
        <v>4200</v>
      </c>
      <c r="EY523" s="67">
        <v>5605.75</v>
      </c>
      <c r="EZ523" s="67" t="s">
        <v>4201</v>
      </c>
      <c r="FA523" s="67">
        <v>19750.25</v>
      </c>
      <c r="FB523" s="67" t="s">
        <v>4202</v>
      </c>
      <c r="FC523" s="67" t="s">
        <v>4203</v>
      </c>
      <c r="FD523" s="67" t="s">
        <v>4204</v>
      </c>
      <c r="FE523" s="68" t="s">
        <v>4205</v>
      </c>
      <c r="FF523" s="68" t="s">
        <v>4206</v>
      </c>
    </row>
    <row r="524" spans="151:162" x14ac:dyDescent="0.2">
      <c r="EU524" s="67">
        <v>559.49</v>
      </c>
      <c r="EV524" s="67" t="s">
        <v>4207</v>
      </c>
      <c r="EW524" s="67">
        <v>481.07</v>
      </c>
      <c r="EX524" s="67" t="s">
        <v>4208</v>
      </c>
      <c r="EY524" s="67">
        <v>5607.75</v>
      </c>
      <c r="EZ524" s="67" t="s">
        <v>4209</v>
      </c>
      <c r="FA524" s="67">
        <v>19756.5</v>
      </c>
      <c r="FB524" s="67" t="s">
        <v>4210</v>
      </c>
      <c r="FC524" s="67" t="s">
        <v>4211</v>
      </c>
      <c r="FD524" s="67" t="s">
        <v>4212</v>
      </c>
      <c r="FE524" s="68" t="s">
        <v>4213</v>
      </c>
      <c r="FF524" s="68" t="s">
        <v>4214</v>
      </c>
    </row>
    <row r="525" spans="151:162" x14ac:dyDescent="0.2">
      <c r="EU525" s="67">
        <v>559.27</v>
      </c>
      <c r="EV525" s="67" t="s">
        <v>4215</v>
      </c>
      <c r="EW525" s="67">
        <v>480.85</v>
      </c>
      <c r="EX525" s="67" t="s">
        <v>4216</v>
      </c>
      <c r="EY525" s="67">
        <v>5605.5</v>
      </c>
      <c r="EZ525" s="67" t="s">
        <v>4217</v>
      </c>
      <c r="FA525" s="67">
        <v>19748.75</v>
      </c>
      <c r="FB525" s="67" t="s">
        <v>4218</v>
      </c>
      <c r="FC525" s="67" t="s">
        <v>4219</v>
      </c>
      <c r="FD525" s="67" t="s">
        <v>4220</v>
      </c>
      <c r="FE525" s="68" t="s">
        <v>4221</v>
      </c>
      <c r="FF525" s="68" t="s">
        <v>4222</v>
      </c>
    </row>
    <row r="526" spans="151:162" x14ac:dyDescent="0.2">
      <c r="EU526" s="67">
        <v>559.35</v>
      </c>
      <c r="EV526" s="67" t="s">
        <v>4223</v>
      </c>
      <c r="EW526" s="67">
        <v>480.97</v>
      </c>
      <c r="EX526" s="67" t="s">
        <v>4224</v>
      </c>
      <c r="EY526" s="67">
        <v>5606.25</v>
      </c>
      <c r="EZ526" s="67" t="s">
        <v>4225</v>
      </c>
      <c r="FA526" s="67">
        <v>19753.75</v>
      </c>
      <c r="FB526" s="67" t="s">
        <v>4226</v>
      </c>
      <c r="FC526" s="67" t="s">
        <v>4227</v>
      </c>
      <c r="FD526" s="67" t="s">
        <v>4228</v>
      </c>
      <c r="FE526" s="68" t="s">
        <v>4229</v>
      </c>
      <c r="FF526" s="68" t="s">
        <v>4230</v>
      </c>
    </row>
    <row r="527" spans="151:162" x14ac:dyDescent="0.2">
      <c r="EU527" s="67">
        <v>559.11</v>
      </c>
      <c r="EV527" s="67" t="s">
        <v>4231</v>
      </c>
      <c r="EW527" s="67">
        <v>480.66</v>
      </c>
      <c r="EX527" s="67" t="s">
        <v>4232</v>
      </c>
      <c r="EY527" s="67">
        <v>5603.75</v>
      </c>
      <c r="EZ527" s="67" t="s">
        <v>4233</v>
      </c>
      <c r="FA527" s="67">
        <v>19740.5</v>
      </c>
      <c r="FB527" s="67" t="s">
        <v>4234</v>
      </c>
      <c r="FC527" s="67" t="s">
        <v>4235</v>
      </c>
      <c r="FD527" s="67" t="s">
        <v>4236</v>
      </c>
      <c r="FE527" s="68" t="s">
        <v>4237</v>
      </c>
      <c r="FF527" s="68" t="s">
        <v>4238</v>
      </c>
    </row>
    <row r="528" spans="151:162" x14ac:dyDescent="0.2">
      <c r="EU528" s="67">
        <v>559.17999999999995</v>
      </c>
      <c r="EV528" s="67" t="s">
        <v>4239</v>
      </c>
      <c r="EW528" s="67">
        <v>480.77</v>
      </c>
      <c r="EX528" s="67" t="s">
        <v>4240</v>
      </c>
      <c r="EY528" s="67">
        <v>5604.25</v>
      </c>
      <c r="EZ528" s="67" t="s">
        <v>4241</v>
      </c>
      <c r="FA528" s="67">
        <v>19744.5</v>
      </c>
      <c r="FB528" s="67" t="s">
        <v>4242</v>
      </c>
      <c r="FC528" s="67" t="s">
        <v>4243</v>
      </c>
      <c r="FD528" s="67" t="s">
        <v>4244</v>
      </c>
      <c r="FE528" s="68" t="s">
        <v>4245</v>
      </c>
      <c r="FF528" s="68" t="s">
        <v>4246</v>
      </c>
    </row>
    <row r="529" spans="151:162" x14ac:dyDescent="0.2">
      <c r="EU529" s="67">
        <v>559.07000000000005</v>
      </c>
      <c r="EV529" s="67" t="s">
        <v>4247</v>
      </c>
      <c r="EW529" s="67">
        <v>480.7</v>
      </c>
      <c r="EX529" s="67" t="s">
        <v>4248</v>
      </c>
      <c r="EY529" s="67">
        <v>5603.25</v>
      </c>
      <c r="EZ529" s="67" t="s">
        <v>4249</v>
      </c>
      <c r="FA529" s="67">
        <v>19742.5</v>
      </c>
      <c r="FB529" s="67" t="s">
        <v>4250</v>
      </c>
      <c r="FC529" s="67" t="s">
        <v>4251</v>
      </c>
      <c r="FD529" s="67" t="s">
        <v>4252</v>
      </c>
      <c r="FE529" s="68" t="s">
        <v>4253</v>
      </c>
      <c r="FF529" s="68" t="s">
        <v>4254</v>
      </c>
    </row>
    <row r="530" spans="151:162" x14ac:dyDescent="0.2">
      <c r="EU530" s="67">
        <v>559</v>
      </c>
      <c r="EV530" s="67" t="s">
        <v>4255</v>
      </c>
      <c r="EW530" s="67">
        <v>480.65</v>
      </c>
      <c r="EX530" s="67" t="s">
        <v>4256</v>
      </c>
      <c r="EY530" s="67">
        <v>5602.5</v>
      </c>
      <c r="EZ530" s="67" t="s">
        <v>4257</v>
      </c>
      <c r="FA530" s="67">
        <v>19740</v>
      </c>
      <c r="FB530" s="67" t="s">
        <v>4258</v>
      </c>
      <c r="FC530" s="67" t="s">
        <v>4259</v>
      </c>
      <c r="FD530" s="67" t="s">
        <v>4260</v>
      </c>
      <c r="FE530" s="68" t="s">
        <v>4261</v>
      </c>
      <c r="FF530" s="68" t="s">
        <v>4262</v>
      </c>
    </row>
    <row r="531" spans="151:162" x14ac:dyDescent="0.2">
      <c r="EU531" s="67">
        <v>559.08000000000004</v>
      </c>
      <c r="EV531" s="67" t="s">
        <v>4263</v>
      </c>
      <c r="EW531" s="67">
        <v>480.73</v>
      </c>
      <c r="EX531" s="67" t="s">
        <v>4264</v>
      </c>
      <c r="EY531" s="67">
        <v>5603.25</v>
      </c>
      <c r="EZ531" s="67" t="s">
        <v>4265</v>
      </c>
      <c r="FA531" s="67">
        <v>19743.5</v>
      </c>
      <c r="FB531" s="67" t="s">
        <v>4266</v>
      </c>
      <c r="FC531" s="67" t="s">
        <v>4267</v>
      </c>
      <c r="FD531" s="67" t="s">
        <v>4268</v>
      </c>
      <c r="FE531" s="68" t="s">
        <v>4269</v>
      </c>
      <c r="FF531" s="68" t="s">
        <v>4270</v>
      </c>
    </row>
    <row r="532" spans="151:162" x14ac:dyDescent="0.2">
      <c r="EU532" s="67">
        <v>559.14</v>
      </c>
      <c r="EV532" s="67" t="s">
        <v>4271</v>
      </c>
      <c r="EW532" s="67">
        <v>480.77</v>
      </c>
      <c r="EX532" s="67" t="s">
        <v>4272</v>
      </c>
      <c r="EY532" s="67">
        <v>5604</v>
      </c>
      <c r="EZ532" s="67" t="s">
        <v>4273</v>
      </c>
      <c r="FA532" s="67">
        <v>19744.5</v>
      </c>
      <c r="FB532" s="67" t="s">
        <v>4274</v>
      </c>
      <c r="FC532" s="67" t="s">
        <v>4275</v>
      </c>
      <c r="FD532" s="67" t="s">
        <v>4276</v>
      </c>
      <c r="FE532" s="68" t="s">
        <v>4277</v>
      </c>
      <c r="FF532" s="68" t="s">
        <v>4278</v>
      </c>
    </row>
    <row r="533" spans="151:162" x14ac:dyDescent="0.2">
      <c r="EU533" s="67">
        <v>559.04999999999995</v>
      </c>
      <c r="EV533" s="67" t="s">
        <v>4279</v>
      </c>
      <c r="EW533" s="67">
        <v>480.68</v>
      </c>
      <c r="EX533" s="67" t="s">
        <v>4280</v>
      </c>
      <c r="EY533" s="67">
        <v>5603</v>
      </c>
      <c r="EZ533" s="67" t="s">
        <v>4281</v>
      </c>
      <c r="FA533" s="67">
        <v>19741.75</v>
      </c>
      <c r="FB533" s="67" t="s">
        <v>4282</v>
      </c>
      <c r="FC533" s="67" t="s">
        <v>4283</v>
      </c>
      <c r="FD533" s="67" t="s">
        <v>4284</v>
      </c>
      <c r="FE533" s="68" t="s">
        <v>4285</v>
      </c>
      <c r="FF533" s="68" t="s">
        <v>4286</v>
      </c>
    </row>
    <row r="534" spans="151:162" x14ac:dyDescent="0.2">
      <c r="EU534" s="67">
        <v>559.03</v>
      </c>
      <c r="EV534" s="67" t="s">
        <v>4287</v>
      </c>
      <c r="EW534" s="67">
        <v>480.68</v>
      </c>
      <c r="EX534" s="67" t="s">
        <v>4288</v>
      </c>
      <c r="EY534" s="67">
        <v>5602.75</v>
      </c>
      <c r="EZ534" s="67" t="s">
        <v>4289</v>
      </c>
      <c r="FA534" s="67">
        <v>19741.5</v>
      </c>
      <c r="FB534" s="67" t="s">
        <v>4290</v>
      </c>
      <c r="FC534" s="67" t="s">
        <v>4291</v>
      </c>
      <c r="FD534" s="67" t="s">
        <v>4292</v>
      </c>
      <c r="FE534" s="68" t="s">
        <v>4293</v>
      </c>
      <c r="FF534" s="68" t="s">
        <v>4294</v>
      </c>
    </row>
    <row r="535" spans="151:162" x14ac:dyDescent="0.2">
      <c r="EU535" s="67">
        <v>558.91999999999996</v>
      </c>
      <c r="EV535" s="67" t="s">
        <v>4295</v>
      </c>
      <c r="EW535" s="67">
        <v>480.56</v>
      </c>
      <c r="EX535" s="67" t="s">
        <v>4296</v>
      </c>
      <c r="EY535" s="67">
        <v>5601.5</v>
      </c>
      <c r="EZ535" s="67" t="s">
        <v>4297</v>
      </c>
      <c r="FA535" s="67">
        <v>19736.25</v>
      </c>
      <c r="FB535" s="67" t="s">
        <v>4298</v>
      </c>
      <c r="FC535" s="67" t="s">
        <v>4299</v>
      </c>
      <c r="FD535" s="67" t="s">
        <v>4300</v>
      </c>
      <c r="FE535" s="68" t="s">
        <v>4301</v>
      </c>
      <c r="FF535" s="68" t="s">
        <v>4302</v>
      </c>
    </row>
    <row r="536" spans="151:162" x14ac:dyDescent="0.2">
      <c r="EU536" s="67">
        <v>558.87</v>
      </c>
      <c r="EV536" s="67" t="s">
        <v>4303</v>
      </c>
      <c r="EW536" s="67">
        <v>480.48</v>
      </c>
      <c r="EX536" s="67" t="s">
        <v>4304</v>
      </c>
      <c r="EY536" s="67">
        <v>5601.25</v>
      </c>
      <c r="EZ536" s="67" t="s">
        <v>4305</v>
      </c>
      <c r="FA536" s="67">
        <v>19732.75</v>
      </c>
      <c r="FB536" s="67" t="s">
        <v>4306</v>
      </c>
      <c r="FC536" s="67" t="s">
        <v>4307</v>
      </c>
      <c r="FD536" s="67" t="s">
        <v>4308</v>
      </c>
      <c r="FE536" s="68" t="s">
        <v>4309</v>
      </c>
      <c r="FF536" s="68" t="s">
        <v>4310</v>
      </c>
    </row>
    <row r="537" spans="151:162" x14ac:dyDescent="0.2">
      <c r="EU537" s="67">
        <v>558.98</v>
      </c>
      <c r="EV537" s="67" t="s">
        <v>4311</v>
      </c>
      <c r="EW537" s="67">
        <v>480.62</v>
      </c>
      <c r="EX537" s="67" t="s">
        <v>4312</v>
      </c>
      <c r="EY537" s="67">
        <v>5602.5</v>
      </c>
      <c r="EZ537" s="67" t="s">
        <v>4313</v>
      </c>
      <c r="FA537" s="67">
        <v>19738.75</v>
      </c>
      <c r="FB537" s="67" t="s">
        <v>4314</v>
      </c>
      <c r="FC537" s="67" t="s">
        <v>4315</v>
      </c>
      <c r="FD537" s="67" t="s">
        <v>4316</v>
      </c>
      <c r="FE537" s="68" t="s">
        <v>4317</v>
      </c>
      <c r="FF537" s="68" t="s">
        <v>4318</v>
      </c>
    </row>
    <row r="538" spans="151:162" x14ac:dyDescent="0.2">
      <c r="EU538" s="67">
        <v>558.86</v>
      </c>
      <c r="EV538" s="67" t="s">
        <v>4319</v>
      </c>
      <c r="EW538" s="67">
        <v>480.48</v>
      </c>
      <c r="EX538" s="67" t="s">
        <v>4320</v>
      </c>
      <c r="EY538" s="67">
        <v>5601.25</v>
      </c>
      <c r="EZ538" s="67" t="s">
        <v>4321</v>
      </c>
      <c r="FA538" s="67">
        <v>19733.25</v>
      </c>
      <c r="FB538" s="67" t="s">
        <v>4322</v>
      </c>
      <c r="FC538" s="67" t="s">
        <v>4323</v>
      </c>
      <c r="FD538" s="67" t="s">
        <v>4324</v>
      </c>
      <c r="FE538" s="68" t="s">
        <v>4325</v>
      </c>
      <c r="FF538" s="68" t="s">
        <v>4326</v>
      </c>
    </row>
    <row r="539" spans="151:162" x14ac:dyDescent="0.2">
      <c r="EU539" s="67">
        <v>558.85</v>
      </c>
      <c r="EV539" s="67" t="s">
        <v>4327</v>
      </c>
      <c r="EW539" s="67">
        <v>480.53</v>
      </c>
      <c r="EX539" s="67" t="s">
        <v>4328</v>
      </c>
      <c r="EY539" s="67">
        <v>5601</v>
      </c>
      <c r="EZ539" s="67" t="s">
        <v>4329</v>
      </c>
      <c r="FA539" s="67">
        <v>19734.75</v>
      </c>
      <c r="FB539" s="67" t="s">
        <v>4330</v>
      </c>
      <c r="FC539" s="67" t="s">
        <v>4331</v>
      </c>
      <c r="FD539" s="67" t="s">
        <v>4332</v>
      </c>
      <c r="FE539" s="68" t="s">
        <v>4333</v>
      </c>
      <c r="FF539" s="68" t="s">
        <v>4334</v>
      </c>
    </row>
    <row r="540" spans="151:162" x14ac:dyDescent="0.2">
      <c r="EU540" s="67">
        <v>558.92999999999995</v>
      </c>
      <c r="EV540" s="67" t="s">
        <v>4335</v>
      </c>
      <c r="EW540" s="67">
        <v>480.61</v>
      </c>
      <c r="EX540" s="67" t="s">
        <v>4336</v>
      </c>
      <c r="EY540" s="67">
        <v>5601.75</v>
      </c>
      <c r="EZ540" s="67" t="s">
        <v>4337</v>
      </c>
      <c r="FA540" s="67">
        <v>19738</v>
      </c>
      <c r="FB540" s="67" t="s">
        <v>4338</v>
      </c>
      <c r="FC540" s="67" t="s">
        <v>4339</v>
      </c>
      <c r="FD540" s="67" t="s">
        <v>4340</v>
      </c>
      <c r="FE540" s="68" t="s">
        <v>4341</v>
      </c>
      <c r="FF540" s="68" t="s">
        <v>4342</v>
      </c>
    </row>
    <row r="541" spans="151:162" x14ac:dyDescent="0.2">
      <c r="EU541" s="67">
        <v>558.89</v>
      </c>
      <c r="EV541" s="67" t="s">
        <v>4343</v>
      </c>
      <c r="EW541" s="67">
        <v>480.54</v>
      </c>
      <c r="EX541" s="67" t="s">
        <v>4344</v>
      </c>
      <c r="EY541" s="67">
        <v>5601.5</v>
      </c>
      <c r="EZ541" s="67" t="s">
        <v>4345</v>
      </c>
      <c r="FA541" s="67">
        <v>19735.25</v>
      </c>
      <c r="FB541" s="67" t="s">
        <v>4346</v>
      </c>
      <c r="FC541" s="67" t="s">
        <v>4347</v>
      </c>
      <c r="FD541" s="67" t="s">
        <v>4348</v>
      </c>
      <c r="FE541" s="68" t="s">
        <v>4349</v>
      </c>
      <c r="FF541" s="68" t="s">
        <v>4350</v>
      </c>
    </row>
    <row r="542" spans="151:162" x14ac:dyDescent="0.2">
      <c r="EU542" s="67">
        <v>558.87</v>
      </c>
      <c r="EV542" s="67" t="s">
        <v>4351</v>
      </c>
      <c r="EW542" s="67">
        <v>480.49</v>
      </c>
      <c r="EX542" s="67" t="s">
        <v>4352</v>
      </c>
      <c r="EY542" s="67">
        <v>5601.25</v>
      </c>
      <c r="EZ542" s="67" t="s">
        <v>4353</v>
      </c>
      <c r="FA542" s="67">
        <v>19732.75</v>
      </c>
      <c r="FB542" s="67" t="s">
        <v>4354</v>
      </c>
      <c r="FC542" s="67" t="s">
        <v>4355</v>
      </c>
      <c r="FD542" s="67" t="s">
        <v>4356</v>
      </c>
      <c r="FE542" s="68" t="s">
        <v>4357</v>
      </c>
      <c r="FF542" s="68" t="s">
        <v>4358</v>
      </c>
    </row>
    <row r="543" spans="151:162" x14ac:dyDescent="0.2">
      <c r="EU543" s="67">
        <v>558.95000000000005</v>
      </c>
      <c r="EV543" s="67" t="s">
        <v>4359</v>
      </c>
      <c r="EW543" s="67">
        <v>480.63</v>
      </c>
      <c r="EX543" s="67" t="s">
        <v>4360</v>
      </c>
      <c r="EY543" s="67">
        <v>5602</v>
      </c>
      <c r="EZ543" s="67" t="s">
        <v>4361</v>
      </c>
      <c r="FA543" s="67">
        <v>19739.25</v>
      </c>
      <c r="FB543" s="67" t="s">
        <v>4362</v>
      </c>
      <c r="FC543" s="67" t="s">
        <v>4363</v>
      </c>
      <c r="FD543" s="67" t="s">
        <v>4364</v>
      </c>
      <c r="FE543" s="68" t="s">
        <v>4365</v>
      </c>
      <c r="FF543" s="68" t="s">
        <v>4366</v>
      </c>
    </row>
    <row r="544" spans="151:162" x14ac:dyDescent="0.2">
      <c r="EU544" s="67">
        <v>559.22</v>
      </c>
      <c r="EV544" s="67" t="s">
        <v>4367</v>
      </c>
      <c r="EW544" s="67">
        <v>480.88</v>
      </c>
      <c r="EX544" s="67" t="s">
        <v>4368</v>
      </c>
      <c r="EY544" s="67">
        <v>5604.75</v>
      </c>
      <c r="EZ544" s="67" t="s">
        <v>4369</v>
      </c>
      <c r="FA544" s="67">
        <v>19748.75</v>
      </c>
      <c r="FB544" s="67" t="s">
        <v>4370</v>
      </c>
      <c r="FC544" s="67" t="s">
        <v>4371</v>
      </c>
      <c r="FD544" s="67" t="s">
        <v>4372</v>
      </c>
      <c r="FE544" s="68" t="s">
        <v>4373</v>
      </c>
      <c r="FF544" s="68" t="s">
        <v>4374</v>
      </c>
    </row>
    <row r="545" spans="151:162" x14ac:dyDescent="0.2">
      <c r="EU545" s="67">
        <v>559.26</v>
      </c>
      <c r="EV545" s="67" t="s">
        <v>4375</v>
      </c>
      <c r="EW545" s="67">
        <v>480.92</v>
      </c>
      <c r="EX545" s="67" t="s">
        <v>4376</v>
      </c>
      <c r="EY545" s="67">
        <v>5605</v>
      </c>
      <c r="EZ545" s="67" t="s">
        <v>4377</v>
      </c>
      <c r="FA545" s="67">
        <v>19751</v>
      </c>
      <c r="FB545" s="67" t="s">
        <v>4378</v>
      </c>
      <c r="FC545" s="67" t="s">
        <v>4379</v>
      </c>
      <c r="FD545" s="67" t="s">
        <v>4380</v>
      </c>
      <c r="FE545" s="68" t="s">
        <v>4381</v>
      </c>
      <c r="FF545" s="68" t="s">
        <v>4382</v>
      </c>
    </row>
    <row r="546" spans="151:162" x14ac:dyDescent="0.2">
      <c r="EU546" s="67">
        <v>559.28</v>
      </c>
      <c r="EV546" s="67" t="s">
        <v>4383</v>
      </c>
      <c r="EW546" s="67">
        <v>480.96</v>
      </c>
      <c r="EX546" s="67" t="s">
        <v>4384</v>
      </c>
      <c r="EY546" s="67">
        <v>5605.25</v>
      </c>
      <c r="EZ546" s="67" t="s">
        <v>4385</v>
      </c>
      <c r="FA546" s="67">
        <v>19752</v>
      </c>
      <c r="FB546" s="67" t="s">
        <v>4386</v>
      </c>
      <c r="FC546" s="67" t="s">
        <v>4387</v>
      </c>
      <c r="FD546" s="67" t="s">
        <v>4388</v>
      </c>
      <c r="FE546" s="68" t="s">
        <v>4389</v>
      </c>
      <c r="FF546" s="68" t="s">
        <v>4390</v>
      </c>
    </row>
    <row r="547" spans="151:162" x14ac:dyDescent="0.2">
      <c r="EU547" s="67">
        <v>559.25</v>
      </c>
      <c r="EV547" s="67" t="s">
        <v>4391</v>
      </c>
      <c r="EW547" s="67">
        <v>480.87</v>
      </c>
      <c r="EX547" s="67" t="s">
        <v>4392</v>
      </c>
      <c r="EY547" s="67">
        <v>5605</v>
      </c>
      <c r="EZ547" s="67" t="s">
        <v>4393</v>
      </c>
      <c r="FA547" s="67">
        <v>19748.75</v>
      </c>
      <c r="FB547" s="67" t="s">
        <v>4394</v>
      </c>
      <c r="FC547" s="67" t="s">
        <v>4395</v>
      </c>
      <c r="FD547" s="67" t="s">
        <v>4396</v>
      </c>
      <c r="FE547" s="68" t="s">
        <v>4397</v>
      </c>
      <c r="FF547" s="68" t="s">
        <v>4398</v>
      </c>
    </row>
    <row r="548" spans="151:162" x14ac:dyDescent="0.2">
      <c r="EU548" s="67">
        <v>559.32000000000005</v>
      </c>
      <c r="EV548" s="67" t="s">
        <v>4399</v>
      </c>
      <c r="EW548" s="67">
        <v>480.98</v>
      </c>
      <c r="EX548" s="67" t="s">
        <v>4400</v>
      </c>
      <c r="EY548" s="67">
        <v>5606</v>
      </c>
      <c r="EZ548" s="67" t="s">
        <v>4401</v>
      </c>
      <c r="FA548" s="67">
        <v>19753.25</v>
      </c>
      <c r="FB548" s="67" t="s">
        <v>4402</v>
      </c>
      <c r="FC548" s="67" t="s">
        <v>4403</v>
      </c>
      <c r="FD548" s="67" t="s">
        <v>4404</v>
      </c>
      <c r="FE548" s="68" t="s">
        <v>4405</v>
      </c>
      <c r="FF548" s="68" t="s">
        <v>4406</v>
      </c>
    </row>
    <row r="549" spans="151:162" x14ac:dyDescent="0.2">
      <c r="EU549" s="67">
        <v>559.33000000000004</v>
      </c>
      <c r="EV549" s="67" t="s">
        <v>4407</v>
      </c>
      <c r="EW549" s="67">
        <v>480.98</v>
      </c>
      <c r="EX549" s="67" t="s">
        <v>4408</v>
      </c>
      <c r="EY549" s="67">
        <v>5606</v>
      </c>
      <c r="EZ549" s="67" t="s">
        <v>4409</v>
      </c>
      <c r="FA549" s="67">
        <v>19753.25</v>
      </c>
      <c r="FB549" s="67" t="s">
        <v>4410</v>
      </c>
      <c r="FC549" s="67" t="s">
        <v>4411</v>
      </c>
      <c r="FD549" s="67" t="s">
        <v>4412</v>
      </c>
      <c r="FE549" s="68" t="s">
        <v>4413</v>
      </c>
      <c r="FF549" s="68" t="s">
        <v>4414</v>
      </c>
    </row>
    <row r="550" spans="151:162" x14ac:dyDescent="0.2">
      <c r="EU550" s="67">
        <v>559.41</v>
      </c>
      <c r="EV550" s="67" t="s">
        <v>4415</v>
      </c>
      <c r="EW550" s="67">
        <v>481.05</v>
      </c>
      <c r="EX550" s="67" t="s">
        <v>4416</v>
      </c>
      <c r="EY550" s="67">
        <v>5606.75</v>
      </c>
      <c r="EZ550" s="67" t="s">
        <v>4417</v>
      </c>
      <c r="FA550" s="67">
        <v>19756.25</v>
      </c>
      <c r="FB550" s="67" t="s">
        <v>4418</v>
      </c>
      <c r="FC550" s="67" t="s">
        <v>4419</v>
      </c>
      <c r="FD550" s="67" t="s">
        <v>4420</v>
      </c>
      <c r="FE550" s="68" t="s">
        <v>4421</v>
      </c>
      <c r="FF550" s="68" t="s">
        <v>4422</v>
      </c>
    </row>
    <row r="551" spans="151:162" x14ac:dyDescent="0.2">
      <c r="EU551" s="67">
        <v>559.41</v>
      </c>
      <c r="EV551" s="67" t="s">
        <v>4423</v>
      </c>
      <c r="EW551" s="67">
        <v>481.06</v>
      </c>
      <c r="EX551" s="67" t="s">
        <v>4424</v>
      </c>
      <c r="EY551" s="67">
        <v>5606.75</v>
      </c>
      <c r="EZ551" s="67" t="s">
        <v>4425</v>
      </c>
      <c r="FA551" s="67">
        <v>19756.5</v>
      </c>
      <c r="FB551" s="67" t="s">
        <v>4426</v>
      </c>
      <c r="FC551" s="67" t="s">
        <v>4427</v>
      </c>
      <c r="FD551" s="67" t="s">
        <v>4428</v>
      </c>
      <c r="FE551" s="68" t="s">
        <v>4429</v>
      </c>
      <c r="FF551" s="68" t="s">
        <v>4430</v>
      </c>
    </row>
    <row r="552" spans="151:162" x14ac:dyDescent="0.2">
      <c r="EU552" s="67">
        <v>559.14</v>
      </c>
      <c r="EV552" s="67" t="s">
        <v>4431</v>
      </c>
      <c r="EW552" s="67">
        <v>480.71</v>
      </c>
      <c r="EX552" s="67" t="s">
        <v>4432</v>
      </c>
      <c r="EY552" s="67">
        <v>5604</v>
      </c>
      <c r="EZ552" s="67" t="s">
        <v>4433</v>
      </c>
      <c r="FA552" s="67">
        <v>19741.75</v>
      </c>
      <c r="FB552" s="67" t="s">
        <v>4434</v>
      </c>
      <c r="FC552" s="67" t="s">
        <v>4435</v>
      </c>
      <c r="FD552" s="67" t="s">
        <v>4436</v>
      </c>
      <c r="FE552" s="68" t="s">
        <v>4437</v>
      </c>
      <c r="FF552" s="68" t="s">
        <v>4438</v>
      </c>
    </row>
    <row r="553" spans="151:162" x14ac:dyDescent="0.2">
      <c r="EU553" s="67">
        <v>559.04999999999995</v>
      </c>
      <c r="EV553" s="67" t="s">
        <v>4439</v>
      </c>
      <c r="EW553" s="67">
        <v>480.61</v>
      </c>
      <c r="EX553" s="67" t="s">
        <v>4440</v>
      </c>
      <c r="EY553" s="67">
        <v>5603</v>
      </c>
      <c r="EZ553" s="67" t="s">
        <v>4441</v>
      </c>
      <c r="FA553" s="67">
        <v>19737.75</v>
      </c>
      <c r="FB553" s="67" t="s">
        <v>4442</v>
      </c>
      <c r="FC553" s="67" t="s">
        <v>4443</v>
      </c>
      <c r="FD553" s="67" t="s">
        <v>4444</v>
      </c>
      <c r="FE553" s="68" t="s">
        <v>4445</v>
      </c>
      <c r="FF553" s="68" t="s">
        <v>4446</v>
      </c>
    </row>
    <row r="554" spans="151:162" x14ac:dyDescent="0.2">
      <c r="EU554" s="67">
        <v>559.02</v>
      </c>
      <c r="EV554" s="67" t="s">
        <v>4447</v>
      </c>
      <c r="EW554" s="67">
        <v>480.58</v>
      </c>
      <c r="EX554" s="67" t="s">
        <v>4448</v>
      </c>
      <c r="EY554" s="67">
        <v>5602.75</v>
      </c>
      <c r="EZ554" s="67" t="s">
        <v>4449</v>
      </c>
      <c r="FA554" s="67">
        <v>19736.25</v>
      </c>
      <c r="FB554" s="67" t="s">
        <v>4450</v>
      </c>
      <c r="FC554" s="67" t="s">
        <v>4451</v>
      </c>
      <c r="FD554" s="67" t="s">
        <v>4452</v>
      </c>
      <c r="FE554" s="68" t="s">
        <v>4453</v>
      </c>
      <c r="FF554" s="68" t="s">
        <v>4454</v>
      </c>
    </row>
    <row r="555" spans="151:162" x14ac:dyDescent="0.2">
      <c r="EU555" s="67">
        <v>559.01</v>
      </c>
      <c r="EV555" s="67" t="s">
        <v>4455</v>
      </c>
      <c r="EW555" s="67">
        <v>480.6</v>
      </c>
      <c r="EX555" s="67" t="s">
        <v>4456</v>
      </c>
      <c r="EY555" s="67">
        <v>5602.5</v>
      </c>
      <c r="EZ555" s="67" t="s">
        <v>4457</v>
      </c>
      <c r="FA555" s="67">
        <v>19737</v>
      </c>
      <c r="FB555" s="67" t="s">
        <v>4458</v>
      </c>
      <c r="FC555" s="67" t="s">
        <v>4459</v>
      </c>
      <c r="FD555" s="67" t="s">
        <v>4460</v>
      </c>
      <c r="FE555" s="68" t="s">
        <v>4461</v>
      </c>
      <c r="FF555" s="68" t="s">
        <v>4462</v>
      </c>
    </row>
    <row r="556" spans="151:162" x14ac:dyDescent="0.2">
      <c r="EU556" s="67">
        <v>558.97</v>
      </c>
      <c r="EV556" s="67" t="s">
        <v>4463</v>
      </c>
      <c r="EW556" s="67">
        <v>480.51</v>
      </c>
      <c r="EX556" s="67" t="s">
        <v>4464</v>
      </c>
      <c r="EY556" s="67">
        <v>5602.25</v>
      </c>
      <c r="EZ556" s="67" t="s">
        <v>4465</v>
      </c>
      <c r="FA556" s="67">
        <v>19733.75</v>
      </c>
      <c r="FB556" s="67" t="s">
        <v>4466</v>
      </c>
      <c r="FC556" s="67" t="s">
        <v>4467</v>
      </c>
      <c r="FD556" s="67" t="s">
        <v>4468</v>
      </c>
      <c r="FE556" s="68" t="s">
        <v>4469</v>
      </c>
      <c r="FF556" s="68" t="s">
        <v>4470</v>
      </c>
    </row>
    <row r="557" spans="151:162" x14ac:dyDescent="0.2">
      <c r="EU557" s="67">
        <v>558.94000000000005</v>
      </c>
      <c r="EV557" s="67" t="s">
        <v>4471</v>
      </c>
      <c r="EW557" s="67">
        <v>480.5</v>
      </c>
      <c r="EX557" s="67" t="s">
        <v>4472</v>
      </c>
      <c r="EY557" s="67">
        <v>5602</v>
      </c>
      <c r="EZ557" s="67" t="s">
        <v>4473</v>
      </c>
      <c r="FA557" s="67">
        <v>19733.5</v>
      </c>
      <c r="FB557" s="67" t="s">
        <v>4474</v>
      </c>
      <c r="FC557" s="67" t="s">
        <v>4475</v>
      </c>
      <c r="FD557" s="67" t="s">
        <v>4476</v>
      </c>
      <c r="FE557" s="68" t="s">
        <v>4477</v>
      </c>
      <c r="FF557" s="68" t="s">
        <v>4478</v>
      </c>
    </row>
    <row r="558" spans="151:162" x14ac:dyDescent="0.2">
      <c r="EU558" s="67">
        <v>559</v>
      </c>
      <c r="EV558" s="67" t="s">
        <v>4479</v>
      </c>
      <c r="EW558" s="67">
        <v>480.55</v>
      </c>
      <c r="EX558" s="67" t="s">
        <v>4480</v>
      </c>
      <c r="EY558" s="67">
        <v>5602.75</v>
      </c>
      <c r="EZ558" s="67" t="s">
        <v>4481</v>
      </c>
      <c r="FA558" s="67">
        <v>19736</v>
      </c>
      <c r="FB558" s="67" t="s">
        <v>4482</v>
      </c>
      <c r="FC558" s="67" t="s">
        <v>4483</v>
      </c>
      <c r="FD558" s="67" t="s">
        <v>4484</v>
      </c>
      <c r="FE558" s="68" t="s">
        <v>4485</v>
      </c>
      <c r="FF558" s="68" t="s">
        <v>4486</v>
      </c>
    </row>
    <row r="559" spans="151:162" x14ac:dyDescent="0.2">
      <c r="EU559" s="67">
        <v>558.96</v>
      </c>
      <c r="EV559" s="67" t="s">
        <v>4487</v>
      </c>
      <c r="EW559" s="67">
        <v>480.49</v>
      </c>
      <c r="EX559" s="67" t="s">
        <v>4488</v>
      </c>
      <c r="EY559" s="67">
        <v>5602.25</v>
      </c>
      <c r="EZ559" s="67" t="s">
        <v>4489</v>
      </c>
      <c r="FA559" s="67">
        <v>19733.5</v>
      </c>
      <c r="FB559" s="67" t="s">
        <v>4490</v>
      </c>
      <c r="FC559" s="67" t="s">
        <v>4491</v>
      </c>
      <c r="FD559" s="67" t="s">
        <v>4492</v>
      </c>
      <c r="FE559" s="68" t="s">
        <v>4493</v>
      </c>
      <c r="FF559" s="68" t="s">
        <v>4494</v>
      </c>
    </row>
    <row r="560" spans="151:162" x14ac:dyDescent="0.2">
      <c r="EU560" s="67">
        <v>558.82000000000005</v>
      </c>
      <c r="EV560" s="67" t="s">
        <v>4495</v>
      </c>
      <c r="EW560" s="67">
        <v>480.34</v>
      </c>
      <c r="EX560" s="67" t="s">
        <v>4496</v>
      </c>
      <c r="EY560" s="67">
        <v>5600.75</v>
      </c>
      <c r="EZ560" s="67" t="s">
        <v>4497</v>
      </c>
      <c r="FA560" s="67">
        <v>19726.5</v>
      </c>
      <c r="FB560" s="67" t="s">
        <v>4498</v>
      </c>
      <c r="FC560" s="67" t="s">
        <v>4499</v>
      </c>
      <c r="FD560" s="67" t="s">
        <v>4500</v>
      </c>
      <c r="FE560" s="68" t="s">
        <v>4501</v>
      </c>
      <c r="FF560" s="68" t="s">
        <v>4502</v>
      </c>
    </row>
    <row r="561" spans="151:162" x14ac:dyDescent="0.2">
      <c r="EU561" s="67">
        <v>558.84</v>
      </c>
      <c r="EV561" s="67" t="s">
        <v>4503</v>
      </c>
      <c r="EW561" s="67">
        <v>480.44</v>
      </c>
      <c r="EX561" s="67" t="s">
        <v>4504</v>
      </c>
      <c r="EY561" s="67">
        <v>5601.25</v>
      </c>
      <c r="EZ561" s="67" t="s">
        <v>4505</v>
      </c>
      <c r="FA561" s="67">
        <v>19730.25</v>
      </c>
      <c r="FB561" s="67" t="s">
        <v>4506</v>
      </c>
      <c r="FC561" s="67" t="s">
        <v>4507</v>
      </c>
      <c r="FD561" s="67" t="s">
        <v>4508</v>
      </c>
      <c r="FE561" s="68" t="s">
        <v>4509</v>
      </c>
      <c r="FF561" s="68" t="s">
        <v>4510</v>
      </c>
    </row>
    <row r="562" spans="151:162" x14ac:dyDescent="0.2">
      <c r="EU562" s="67">
        <v>558.89</v>
      </c>
      <c r="EV562" s="67" t="s">
        <v>4511</v>
      </c>
      <c r="EW562" s="67">
        <v>480.45</v>
      </c>
      <c r="EX562" s="67" t="s">
        <v>4512</v>
      </c>
      <c r="EY562" s="67">
        <v>5601.5</v>
      </c>
      <c r="EZ562" s="67" t="s">
        <v>4513</v>
      </c>
      <c r="FA562" s="67">
        <v>19731</v>
      </c>
      <c r="FB562" s="67" t="s">
        <v>4514</v>
      </c>
      <c r="FC562" s="67" t="s">
        <v>4515</v>
      </c>
      <c r="FD562" s="67" t="s">
        <v>4516</v>
      </c>
      <c r="FE562" s="68" t="s">
        <v>4517</v>
      </c>
      <c r="FF562" s="68" t="s">
        <v>4518</v>
      </c>
    </row>
    <row r="563" spans="151:162" x14ac:dyDescent="0.2">
      <c r="EU563" s="67">
        <v>558.98</v>
      </c>
      <c r="EV563" s="67" t="s">
        <v>4519</v>
      </c>
      <c r="EW563" s="67">
        <v>480.54</v>
      </c>
      <c r="EX563" s="67" t="s">
        <v>4520</v>
      </c>
      <c r="EY563" s="67">
        <v>5602.25</v>
      </c>
      <c r="EZ563" s="67" t="s">
        <v>4521</v>
      </c>
      <c r="FA563" s="67">
        <v>19735</v>
      </c>
      <c r="FB563" s="67" t="s">
        <v>4522</v>
      </c>
      <c r="FC563" s="67" t="s">
        <v>4523</v>
      </c>
      <c r="FD563" s="67" t="s">
        <v>4524</v>
      </c>
      <c r="FE563" s="68" t="s">
        <v>4525</v>
      </c>
      <c r="FF563" s="68" t="s">
        <v>4526</v>
      </c>
    </row>
    <row r="564" spans="151:162" x14ac:dyDescent="0.2">
      <c r="EU564" s="67">
        <v>558.94000000000005</v>
      </c>
      <c r="EV564" s="67" t="s">
        <v>4527</v>
      </c>
      <c r="EW564" s="67">
        <v>480.47</v>
      </c>
      <c r="EX564" s="67" t="s">
        <v>4528</v>
      </c>
      <c r="EY564" s="67">
        <v>5602</v>
      </c>
      <c r="EZ564" s="67" t="s">
        <v>4529</v>
      </c>
      <c r="FA564" s="67">
        <v>19732</v>
      </c>
      <c r="FB564" s="67" t="s">
        <v>4530</v>
      </c>
      <c r="FC564" s="67" t="s">
        <v>4531</v>
      </c>
      <c r="FD564" s="67" t="s">
        <v>4532</v>
      </c>
      <c r="FE564" s="68" t="s">
        <v>4533</v>
      </c>
      <c r="FF564" s="68" t="s">
        <v>4534</v>
      </c>
    </row>
    <row r="565" spans="151:162" x14ac:dyDescent="0.2">
      <c r="EU565" s="67">
        <v>558.94000000000005</v>
      </c>
      <c r="EV565" s="67" t="s">
        <v>4535</v>
      </c>
      <c r="EW565" s="67">
        <v>480.4</v>
      </c>
      <c r="EX565" s="67" t="s">
        <v>4536</v>
      </c>
      <c r="EY565" s="67">
        <v>5602</v>
      </c>
      <c r="EZ565" s="67" t="s">
        <v>4537</v>
      </c>
      <c r="FA565" s="67">
        <v>19730.25</v>
      </c>
      <c r="FB565" s="67" t="s">
        <v>4538</v>
      </c>
      <c r="FC565" s="67" t="s">
        <v>4539</v>
      </c>
      <c r="FD565" s="67" t="s">
        <v>4540</v>
      </c>
      <c r="FE565" s="68" t="s">
        <v>4541</v>
      </c>
      <c r="FF565" s="68" t="s">
        <v>4542</v>
      </c>
    </row>
    <row r="566" spans="151:162" x14ac:dyDescent="0.2">
      <c r="EU566" s="67">
        <v>558.98</v>
      </c>
      <c r="EV566" s="67" t="s">
        <v>4543</v>
      </c>
      <c r="EW566" s="67">
        <v>480.46</v>
      </c>
      <c r="EX566" s="67" t="s">
        <v>4544</v>
      </c>
      <c r="EY566" s="67">
        <v>5602.25</v>
      </c>
      <c r="EZ566" s="67" t="s">
        <v>4545</v>
      </c>
      <c r="FA566" s="67">
        <v>19731.5</v>
      </c>
      <c r="FB566" s="67" t="s">
        <v>4546</v>
      </c>
      <c r="FC566" s="67" t="s">
        <v>4547</v>
      </c>
      <c r="FD566" s="67" t="s">
        <v>4548</v>
      </c>
      <c r="FE566" s="68" t="s">
        <v>4549</v>
      </c>
      <c r="FF566" s="68" t="s">
        <v>4550</v>
      </c>
    </row>
    <row r="567" spans="151:162" x14ac:dyDescent="0.2">
      <c r="EU567" s="67">
        <v>559.27</v>
      </c>
      <c r="EV567" s="67" t="s">
        <v>4551</v>
      </c>
      <c r="EW567" s="67">
        <v>480.79</v>
      </c>
      <c r="EX567" s="67" t="s">
        <v>4552</v>
      </c>
      <c r="EY567" s="67">
        <v>5605.5</v>
      </c>
      <c r="EZ567" s="67" t="s">
        <v>4553</v>
      </c>
      <c r="FA567" s="67">
        <v>19744.5</v>
      </c>
      <c r="FB567" s="67" t="s">
        <v>4554</v>
      </c>
      <c r="FC567" s="67" t="s">
        <v>4555</v>
      </c>
      <c r="FD567" s="67" t="s">
        <v>4556</v>
      </c>
      <c r="FE567" s="68" t="s">
        <v>4557</v>
      </c>
      <c r="FF567" s="68" t="s">
        <v>4558</v>
      </c>
    </row>
    <row r="568" spans="151:162" x14ac:dyDescent="0.2">
      <c r="EU568" s="67">
        <v>559.45000000000005</v>
      </c>
      <c r="EV568" s="67" t="s">
        <v>4559</v>
      </c>
      <c r="EW568" s="67">
        <v>480.98</v>
      </c>
      <c r="EX568" s="67" t="s">
        <v>4560</v>
      </c>
      <c r="EY568" s="67">
        <v>5607</v>
      </c>
      <c r="EZ568" s="67" t="s">
        <v>4561</v>
      </c>
      <c r="FA568" s="67">
        <v>19753.25</v>
      </c>
      <c r="FB568" s="67" t="s">
        <v>4562</v>
      </c>
      <c r="FC568" s="67" t="s">
        <v>4563</v>
      </c>
      <c r="FD568" s="67" t="s">
        <v>4564</v>
      </c>
      <c r="FE568" s="68" t="s">
        <v>4565</v>
      </c>
      <c r="FF568" s="68" t="s">
        <v>4566</v>
      </c>
    </row>
    <row r="569" spans="151:162" x14ac:dyDescent="0.2">
      <c r="EU569" s="67">
        <v>559.57000000000005</v>
      </c>
      <c r="EV569" s="67" t="s">
        <v>4567</v>
      </c>
      <c r="EW569" s="67">
        <v>481.1</v>
      </c>
      <c r="EX569" s="67" t="s">
        <v>4568</v>
      </c>
      <c r="EY569" s="67">
        <v>5608.25</v>
      </c>
      <c r="EZ569" s="67" t="s">
        <v>4569</v>
      </c>
      <c r="FA569" s="67">
        <v>19760</v>
      </c>
      <c r="FB569" s="67" t="s">
        <v>4570</v>
      </c>
      <c r="FC569" s="67" t="s">
        <v>4571</v>
      </c>
      <c r="FD569" s="67" t="s">
        <v>4572</v>
      </c>
      <c r="FE569" s="68" t="s">
        <v>4573</v>
      </c>
      <c r="FF569" s="68" t="s">
        <v>4574</v>
      </c>
    </row>
    <row r="570" spans="151:162" x14ac:dyDescent="0.2">
      <c r="EU570" s="67">
        <v>559.55999999999995</v>
      </c>
      <c r="EV570" s="67" t="s">
        <v>4575</v>
      </c>
      <c r="EW570" s="67">
        <v>481.15</v>
      </c>
      <c r="EX570" s="67" t="s">
        <v>4576</v>
      </c>
      <c r="EY570" s="67">
        <v>5608.25</v>
      </c>
      <c r="EZ570" s="67" t="s">
        <v>4577</v>
      </c>
      <c r="FA570" s="67">
        <v>19760.25</v>
      </c>
      <c r="FB570" s="67" t="s">
        <v>4578</v>
      </c>
      <c r="FC570" s="67" t="s">
        <v>4579</v>
      </c>
      <c r="FD570" s="67" t="s">
        <v>4580</v>
      </c>
      <c r="FE570" s="68" t="s">
        <v>4581</v>
      </c>
      <c r="FF570" s="68" t="s">
        <v>4582</v>
      </c>
    </row>
    <row r="571" spans="151:162" x14ac:dyDescent="0.2">
      <c r="EU571" s="67">
        <v>559.66999999999996</v>
      </c>
      <c r="EV571" s="67" t="s">
        <v>4583</v>
      </c>
      <c r="EW571" s="67">
        <v>481.24</v>
      </c>
      <c r="EX571" s="67" t="s">
        <v>4584</v>
      </c>
      <c r="EY571" s="67">
        <v>5609.5</v>
      </c>
      <c r="EZ571" s="67" t="s">
        <v>4585</v>
      </c>
      <c r="FA571" s="67">
        <v>19764.75</v>
      </c>
      <c r="FB571" s="67" t="s">
        <v>4586</v>
      </c>
      <c r="FC571" s="67" t="s">
        <v>4587</v>
      </c>
      <c r="FD571" s="67" t="s">
        <v>4588</v>
      </c>
      <c r="FE571" s="68" t="s">
        <v>4589</v>
      </c>
      <c r="FF571" s="68" t="s">
        <v>4590</v>
      </c>
    </row>
    <row r="572" spans="151:162" x14ac:dyDescent="0.2">
      <c r="EU572" s="67">
        <v>559.66999999999996</v>
      </c>
      <c r="EV572" s="67" t="s">
        <v>4591</v>
      </c>
      <c r="EW572" s="67">
        <v>481.25</v>
      </c>
      <c r="EX572" s="67" t="s">
        <v>4592</v>
      </c>
      <c r="EY572" s="67">
        <v>5609.25</v>
      </c>
      <c r="EZ572" s="67" t="s">
        <v>4593</v>
      </c>
      <c r="FA572" s="67">
        <v>19764</v>
      </c>
      <c r="FB572" s="67" t="s">
        <v>4594</v>
      </c>
      <c r="FC572" s="67" t="s">
        <v>4595</v>
      </c>
      <c r="FD572" s="67" t="s">
        <v>4596</v>
      </c>
      <c r="FE572" s="68" t="s">
        <v>4597</v>
      </c>
      <c r="FF572" s="68" t="s">
        <v>4598</v>
      </c>
    </row>
    <row r="573" spans="151:162" x14ac:dyDescent="0.2">
      <c r="EU573" s="67">
        <v>559.70000000000005</v>
      </c>
      <c r="EV573" s="67" t="s">
        <v>4599</v>
      </c>
      <c r="EW573" s="67">
        <v>481.27</v>
      </c>
      <c r="EX573" s="67" t="s">
        <v>4600</v>
      </c>
      <c r="EY573" s="67">
        <v>5609.5</v>
      </c>
      <c r="EZ573" s="67" t="s">
        <v>4601</v>
      </c>
      <c r="FA573" s="67">
        <v>19766.25</v>
      </c>
      <c r="FB573" s="67" t="s">
        <v>4602</v>
      </c>
      <c r="FC573" s="67" t="s">
        <v>4603</v>
      </c>
      <c r="FD573" s="67" t="s">
        <v>4604</v>
      </c>
      <c r="FE573" s="68" t="s">
        <v>4605</v>
      </c>
      <c r="FF573" s="68" t="s">
        <v>4606</v>
      </c>
    </row>
    <row r="574" spans="151:162" x14ac:dyDescent="0.2">
      <c r="EU574" s="67">
        <v>559.58000000000004</v>
      </c>
      <c r="EV574" s="67" t="s">
        <v>4607</v>
      </c>
      <c r="EW574" s="67">
        <v>481.13</v>
      </c>
      <c r="EX574" s="67" t="s">
        <v>4608</v>
      </c>
      <c r="EY574" s="67">
        <v>5608.5</v>
      </c>
      <c r="EZ574" s="67" t="s">
        <v>4609</v>
      </c>
      <c r="FA574" s="67">
        <v>19759.5</v>
      </c>
      <c r="FB574" s="67" t="s">
        <v>4610</v>
      </c>
      <c r="FC574" s="67" t="s">
        <v>4611</v>
      </c>
      <c r="FD574" s="67" t="s">
        <v>4612</v>
      </c>
      <c r="FE574" s="68" t="s">
        <v>4613</v>
      </c>
      <c r="FF574" s="68" t="s">
        <v>4614</v>
      </c>
    </row>
    <row r="575" spans="151:162" x14ac:dyDescent="0.2">
      <c r="EU575" s="67">
        <v>559.64</v>
      </c>
      <c r="EV575" s="67" t="s">
        <v>4615</v>
      </c>
      <c r="EW575" s="67">
        <v>481.24</v>
      </c>
      <c r="EX575" s="67" t="s">
        <v>4616</v>
      </c>
      <c r="EY575" s="67">
        <v>5609</v>
      </c>
      <c r="EZ575" s="67" t="s">
        <v>4617</v>
      </c>
      <c r="FA575" s="67">
        <v>19764.5</v>
      </c>
      <c r="FB575" s="67" t="s">
        <v>4618</v>
      </c>
      <c r="FC575" s="67" t="s">
        <v>4619</v>
      </c>
      <c r="FD575" s="67" t="s">
        <v>4620</v>
      </c>
      <c r="FE575" s="68" t="s">
        <v>4621</v>
      </c>
      <c r="FF575" s="68" t="s">
        <v>4622</v>
      </c>
    </row>
    <row r="576" spans="151:162" x14ac:dyDescent="0.2">
      <c r="EU576" s="67">
        <v>559.63</v>
      </c>
      <c r="EV576" s="67" t="s">
        <v>4623</v>
      </c>
      <c r="EW576" s="67">
        <v>481.23</v>
      </c>
      <c r="EX576" s="67" t="s">
        <v>4624</v>
      </c>
      <c r="EY576" s="67">
        <v>5609</v>
      </c>
      <c r="EZ576" s="67" t="s">
        <v>4625</v>
      </c>
      <c r="FA576" s="67">
        <v>19764.5</v>
      </c>
      <c r="FB576" s="67" t="s">
        <v>4626</v>
      </c>
      <c r="FC576" s="67" t="s">
        <v>4627</v>
      </c>
      <c r="FD576" s="67" t="s">
        <v>4628</v>
      </c>
      <c r="FE576" s="68" t="s">
        <v>4629</v>
      </c>
      <c r="FF576" s="68" t="s">
        <v>4630</v>
      </c>
    </row>
    <row r="577" spans="151:162" x14ac:dyDescent="0.2">
      <c r="EU577" s="67">
        <v>559.67999999999995</v>
      </c>
      <c r="EV577" s="67" t="s">
        <v>4631</v>
      </c>
      <c r="EW577" s="67">
        <v>481.29</v>
      </c>
      <c r="EX577" s="67" t="s">
        <v>4632</v>
      </c>
      <c r="EY577" s="67">
        <v>5609.5</v>
      </c>
      <c r="EZ577" s="67" t="s">
        <v>4633</v>
      </c>
      <c r="FA577" s="67">
        <v>19766.5</v>
      </c>
      <c r="FB577" s="67" t="s">
        <v>4634</v>
      </c>
      <c r="FC577" s="67" t="s">
        <v>4635</v>
      </c>
      <c r="FD577" s="67" t="s">
        <v>4636</v>
      </c>
      <c r="FE577" s="68" t="s">
        <v>4637</v>
      </c>
      <c r="FF577" s="68" t="s">
        <v>4638</v>
      </c>
    </row>
    <row r="578" spans="151:162" x14ac:dyDescent="0.2">
      <c r="EU578" s="67">
        <v>559.61</v>
      </c>
      <c r="EV578" s="67" t="s">
        <v>4639</v>
      </c>
      <c r="EW578" s="67">
        <v>481.24</v>
      </c>
      <c r="EX578" s="67" t="s">
        <v>4640</v>
      </c>
      <c r="EY578" s="67">
        <v>5608.75</v>
      </c>
      <c r="EZ578" s="67" t="s">
        <v>4641</v>
      </c>
      <c r="FA578" s="67">
        <v>19764.75</v>
      </c>
      <c r="FB578" s="67" t="s">
        <v>4642</v>
      </c>
      <c r="FC578" s="67" t="s">
        <v>4643</v>
      </c>
      <c r="FD578" s="67" t="s">
        <v>4644</v>
      </c>
      <c r="FE578" s="68" t="s">
        <v>4645</v>
      </c>
      <c r="FF578" s="68" t="s">
        <v>4646</v>
      </c>
    </row>
    <row r="579" spans="151:162" x14ac:dyDescent="0.2">
      <c r="EU579" s="67">
        <v>559.62</v>
      </c>
      <c r="EV579" s="67" t="s">
        <v>4647</v>
      </c>
      <c r="EW579" s="67">
        <v>481.22</v>
      </c>
      <c r="EX579" s="67" t="s">
        <v>4648</v>
      </c>
      <c r="EY579" s="67">
        <v>5608.75</v>
      </c>
      <c r="EZ579" s="67" t="s">
        <v>4649</v>
      </c>
      <c r="FA579" s="67">
        <v>19763.75</v>
      </c>
      <c r="FB579" s="67" t="s">
        <v>4650</v>
      </c>
      <c r="FC579" s="67" t="s">
        <v>4651</v>
      </c>
      <c r="FD579" s="67" t="s">
        <v>4652</v>
      </c>
      <c r="FE579" s="68" t="s">
        <v>4653</v>
      </c>
      <c r="FF579" s="68" t="s">
        <v>4654</v>
      </c>
    </row>
    <row r="580" spans="151:162" x14ac:dyDescent="0.2">
      <c r="EU580" s="67">
        <v>559.61</v>
      </c>
      <c r="EV580" s="67" t="s">
        <v>4655</v>
      </c>
      <c r="EW580" s="67">
        <v>481.23</v>
      </c>
      <c r="EX580" s="67" t="s">
        <v>4656</v>
      </c>
      <c r="EY580" s="67">
        <v>5608.75</v>
      </c>
      <c r="EZ580" s="67" t="s">
        <v>4657</v>
      </c>
      <c r="FA580" s="67">
        <v>19764</v>
      </c>
      <c r="FB580" s="67" t="s">
        <v>4658</v>
      </c>
      <c r="FC580" s="67" t="s">
        <v>4659</v>
      </c>
      <c r="FD580" s="67" t="s">
        <v>4660</v>
      </c>
      <c r="FE580" s="68" t="s">
        <v>4661</v>
      </c>
      <c r="FF580" s="68" t="s">
        <v>4662</v>
      </c>
    </row>
    <row r="581" spans="151:162" x14ac:dyDescent="0.2">
      <c r="EU581" s="67">
        <v>559.71</v>
      </c>
      <c r="EV581" s="67" t="s">
        <v>4663</v>
      </c>
      <c r="EW581" s="67">
        <v>481.33</v>
      </c>
      <c r="EX581" s="67" t="s">
        <v>4664</v>
      </c>
      <c r="EY581" s="67">
        <v>5609.75</v>
      </c>
      <c r="EZ581" s="67" t="s">
        <v>4665</v>
      </c>
      <c r="FA581" s="67">
        <v>19768.75</v>
      </c>
      <c r="FB581" s="67" t="s">
        <v>4666</v>
      </c>
      <c r="FC581" s="67" t="s">
        <v>4667</v>
      </c>
      <c r="FD581" s="67" t="s">
        <v>4668</v>
      </c>
      <c r="FE581" s="68" t="s">
        <v>4669</v>
      </c>
      <c r="FF581" s="68" t="s">
        <v>4670</v>
      </c>
    </row>
    <row r="582" spans="151:162" x14ac:dyDescent="0.2">
      <c r="EU582" s="67">
        <v>559.67999999999995</v>
      </c>
      <c r="EV582" s="67" t="s">
        <v>4671</v>
      </c>
      <c r="EW582" s="67">
        <v>481.3</v>
      </c>
      <c r="EX582" s="67" t="s">
        <v>4672</v>
      </c>
      <c r="EY582" s="67">
        <v>5609.5</v>
      </c>
      <c r="EZ582" s="67" t="s">
        <v>4673</v>
      </c>
      <c r="FA582" s="67">
        <v>19767.75</v>
      </c>
      <c r="FB582" s="67" t="s">
        <v>4674</v>
      </c>
      <c r="FC582" s="67" t="s">
        <v>4675</v>
      </c>
      <c r="FD582" s="67" t="s">
        <v>4676</v>
      </c>
      <c r="FE582" s="68" t="s">
        <v>4677</v>
      </c>
      <c r="FF582" s="68" t="s">
        <v>4678</v>
      </c>
    </row>
    <row r="583" spans="151:162" x14ac:dyDescent="0.2">
      <c r="EU583" s="67">
        <v>559.59</v>
      </c>
      <c r="EV583" s="67" t="s">
        <v>4679</v>
      </c>
      <c r="EW583" s="67">
        <v>481.18</v>
      </c>
      <c r="EX583" s="67" t="s">
        <v>4680</v>
      </c>
      <c r="EY583" s="67">
        <v>5608.25</v>
      </c>
      <c r="EZ583" s="67" t="s">
        <v>4681</v>
      </c>
      <c r="FA583" s="67">
        <v>19762.75</v>
      </c>
      <c r="FB583" s="67" t="s">
        <v>4682</v>
      </c>
      <c r="FC583" s="67" t="s">
        <v>4683</v>
      </c>
      <c r="FD583" s="67" t="s">
        <v>4684</v>
      </c>
      <c r="FE583" s="68" t="s">
        <v>4685</v>
      </c>
      <c r="FF583" s="68" t="s">
        <v>4686</v>
      </c>
    </row>
    <row r="584" spans="151:162" x14ac:dyDescent="0.2">
      <c r="EU584" s="67">
        <v>559.42999999999995</v>
      </c>
      <c r="EV584" s="67" t="s">
        <v>4687</v>
      </c>
      <c r="EW584" s="67">
        <v>481.07</v>
      </c>
      <c r="EX584" s="67" t="s">
        <v>4688</v>
      </c>
      <c r="EY584" s="67">
        <v>5607</v>
      </c>
      <c r="EZ584" s="67" t="s">
        <v>4689</v>
      </c>
      <c r="FA584" s="67">
        <v>19758.5</v>
      </c>
      <c r="FB584" s="67" t="s">
        <v>4690</v>
      </c>
      <c r="FC584" s="67" t="s">
        <v>4691</v>
      </c>
      <c r="FD584" s="67" t="s">
        <v>4692</v>
      </c>
      <c r="FE584" s="68" t="s">
        <v>4693</v>
      </c>
      <c r="FF584" s="68" t="s">
        <v>4694</v>
      </c>
    </row>
    <row r="585" spans="151:162" x14ac:dyDescent="0.2">
      <c r="EU585" s="67">
        <v>559.47</v>
      </c>
      <c r="EV585" s="67" t="s">
        <v>4695</v>
      </c>
      <c r="EW585" s="67">
        <v>481.16</v>
      </c>
      <c r="EX585" s="67" t="s">
        <v>4696</v>
      </c>
      <c r="EY585" s="67">
        <v>5607.25</v>
      </c>
      <c r="EZ585" s="67" t="s">
        <v>4697</v>
      </c>
      <c r="FA585" s="67">
        <v>19761.75</v>
      </c>
      <c r="FB585" s="67" t="s">
        <v>4698</v>
      </c>
      <c r="FC585" s="67" t="s">
        <v>4699</v>
      </c>
      <c r="FD585" s="67" t="s">
        <v>4700</v>
      </c>
      <c r="FE585" s="68" t="s">
        <v>4701</v>
      </c>
      <c r="FF585" s="68" t="s">
        <v>4702</v>
      </c>
    </row>
    <row r="586" spans="151:162" x14ac:dyDescent="0.2">
      <c r="EU586" s="67">
        <v>559.53</v>
      </c>
      <c r="EV586" s="67" t="s">
        <v>4703</v>
      </c>
      <c r="EW586" s="67">
        <v>481.21</v>
      </c>
      <c r="EX586" s="67" t="s">
        <v>4704</v>
      </c>
      <c r="EY586" s="67">
        <v>5608</v>
      </c>
      <c r="EZ586" s="67" t="s">
        <v>4705</v>
      </c>
      <c r="FA586" s="67">
        <v>19764</v>
      </c>
      <c r="FB586" s="67" t="s">
        <v>4706</v>
      </c>
      <c r="FC586" s="67" t="s">
        <v>4707</v>
      </c>
      <c r="FD586" s="67" t="s">
        <v>4708</v>
      </c>
      <c r="FE586" s="68" t="s">
        <v>4709</v>
      </c>
      <c r="FF586" s="68" t="s">
        <v>4710</v>
      </c>
    </row>
    <row r="587" spans="151:162" x14ac:dyDescent="0.2">
      <c r="EU587" s="67">
        <v>559.5</v>
      </c>
      <c r="EV587" s="67" t="s">
        <v>4711</v>
      </c>
      <c r="EW587" s="67">
        <v>481.14</v>
      </c>
      <c r="EX587" s="67" t="s">
        <v>4712</v>
      </c>
      <c r="EY587" s="67">
        <v>5607.75</v>
      </c>
      <c r="EZ587" s="67" t="s">
        <v>4713</v>
      </c>
      <c r="FA587" s="67">
        <v>19761.25</v>
      </c>
      <c r="FB587" s="67" t="s">
        <v>4714</v>
      </c>
      <c r="FC587" s="67" t="s">
        <v>4715</v>
      </c>
      <c r="FD587" s="67" t="s">
        <v>4716</v>
      </c>
      <c r="FE587" s="68" t="s">
        <v>4717</v>
      </c>
      <c r="FF587" s="68" t="s">
        <v>4718</v>
      </c>
    </row>
    <row r="588" spans="151:162" x14ac:dyDescent="0.2">
      <c r="EU588" s="67">
        <v>559.66</v>
      </c>
      <c r="EV588" s="67" t="s">
        <v>4719</v>
      </c>
      <c r="EW588" s="67">
        <v>481.3</v>
      </c>
      <c r="EX588" s="67" t="s">
        <v>4720</v>
      </c>
      <c r="EY588" s="67">
        <v>5609.25</v>
      </c>
      <c r="EZ588" s="67" t="s">
        <v>4721</v>
      </c>
      <c r="FA588" s="67">
        <v>19767.5</v>
      </c>
      <c r="FB588" s="67" t="s">
        <v>4722</v>
      </c>
      <c r="FC588" s="67" t="s">
        <v>4723</v>
      </c>
      <c r="FD588" s="67" t="s">
        <v>4724</v>
      </c>
      <c r="FE588" s="68" t="s">
        <v>4725</v>
      </c>
      <c r="FF588" s="68" t="s">
        <v>4726</v>
      </c>
    </row>
    <row r="589" spans="151:162" x14ac:dyDescent="0.2">
      <c r="EU589" s="67">
        <v>559.65</v>
      </c>
      <c r="EV589" s="67" t="s">
        <v>4727</v>
      </c>
      <c r="EW589" s="67">
        <v>481.32</v>
      </c>
      <c r="EX589" s="67" t="s">
        <v>4728</v>
      </c>
      <c r="EY589" s="67">
        <v>5609</v>
      </c>
      <c r="EZ589" s="67" t="s">
        <v>4729</v>
      </c>
      <c r="FA589" s="67">
        <v>19768</v>
      </c>
      <c r="FB589" s="67" t="s">
        <v>4730</v>
      </c>
      <c r="FC589" s="67" t="s">
        <v>4731</v>
      </c>
      <c r="FD589" s="67" t="s">
        <v>4732</v>
      </c>
      <c r="FE589" s="68" t="s">
        <v>4733</v>
      </c>
      <c r="FF589" s="68" t="s">
        <v>4734</v>
      </c>
    </row>
    <row r="590" spans="151:162" x14ac:dyDescent="0.2">
      <c r="EU590" s="67">
        <v>559.70000000000005</v>
      </c>
      <c r="EV590" s="67" t="s">
        <v>4735</v>
      </c>
      <c r="EW590" s="67">
        <v>481.32</v>
      </c>
      <c r="EX590" s="67" t="s">
        <v>4736</v>
      </c>
      <c r="EY590" s="67">
        <v>5609.5</v>
      </c>
      <c r="EZ590" s="67" t="s">
        <v>4737</v>
      </c>
      <c r="FA590" s="67">
        <v>19768.25</v>
      </c>
      <c r="FB590" s="67" t="s">
        <v>4738</v>
      </c>
      <c r="FC590" s="67" t="s">
        <v>4739</v>
      </c>
      <c r="FD590" s="67" t="s">
        <v>4740</v>
      </c>
      <c r="FE590" s="68" t="s">
        <v>4741</v>
      </c>
      <c r="FF590" s="68" t="s">
        <v>4742</v>
      </c>
    </row>
    <row r="591" spans="151:162" x14ac:dyDescent="0.2">
      <c r="EU591" s="67">
        <v>559.73</v>
      </c>
      <c r="EV591" s="67" t="s">
        <v>4743</v>
      </c>
      <c r="EW591" s="67">
        <v>481.32</v>
      </c>
      <c r="EX591" s="67" t="s">
        <v>4744</v>
      </c>
      <c r="EY591" s="67">
        <v>5609.75</v>
      </c>
      <c r="EZ591" s="67" t="s">
        <v>4745</v>
      </c>
      <c r="FA591" s="67">
        <v>19768.25</v>
      </c>
      <c r="FB591" s="67" t="s">
        <v>4746</v>
      </c>
      <c r="FC591" s="67" t="s">
        <v>4747</v>
      </c>
      <c r="FD591" s="67" t="s">
        <v>4748</v>
      </c>
      <c r="FE591" s="68" t="s">
        <v>4749</v>
      </c>
      <c r="FF591" s="68" t="s">
        <v>4750</v>
      </c>
    </row>
    <row r="592" spans="151:162" x14ac:dyDescent="0.2">
      <c r="EU592" s="67">
        <v>559.77</v>
      </c>
      <c r="EV592" s="67" t="s">
        <v>4751</v>
      </c>
      <c r="EW592" s="67">
        <v>481.39</v>
      </c>
      <c r="EX592" s="67" t="s">
        <v>4752</v>
      </c>
      <c r="EY592" s="67">
        <v>5610.5</v>
      </c>
      <c r="EZ592" s="67" t="s">
        <v>4753</v>
      </c>
      <c r="FA592" s="67">
        <v>19771.25</v>
      </c>
      <c r="FB592" s="67" t="s">
        <v>4754</v>
      </c>
      <c r="FC592" s="67" t="s">
        <v>4755</v>
      </c>
      <c r="FD592" s="67" t="s">
        <v>4756</v>
      </c>
      <c r="FE592" s="68" t="s">
        <v>4757</v>
      </c>
      <c r="FF592" s="68" t="s">
        <v>4758</v>
      </c>
    </row>
    <row r="593" spans="151:162" x14ac:dyDescent="0.2">
      <c r="EU593" s="67">
        <v>559.69000000000005</v>
      </c>
      <c r="EV593" s="67" t="s">
        <v>4759</v>
      </c>
      <c r="EW593" s="67">
        <v>481.3</v>
      </c>
      <c r="EX593" s="67" t="s">
        <v>4760</v>
      </c>
      <c r="EY593" s="67">
        <v>5609.5</v>
      </c>
      <c r="EZ593" s="67" t="s">
        <v>4761</v>
      </c>
      <c r="FA593" s="67">
        <v>19767.25</v>
      </c>
      <c r="FB593" s="67" t="s">
        <v>4762</v>
      </c>
      <c r="FC593" s="67" t="s">
        <v>4763</v>
      </c>
      <c r="FD593" s="67" t="s">
        <v>4764</v>
      </c>
      <c r="FE593" s="68" t="s">
        <v>4765</v>
      </c>
      <c r="FF593" s="68" t="s">
        <v>4766</v>
      </c>
    </row>
    <row r="594" spans="151:162" x14ac:dyDescent="0.2">
      <c r="EU594" s="67">
        <v>559.69000000000005</v>
      </c>
      <c r="EV594" s="67" t="s">
        <v>4767</v>
      </c>
      <c r="EW594" s="67">
        <v>481.31</v>
      </c>
      <c r="EX594" s="67" t="s">
        <v>4768</v>
      </c>
      <c r="EY594" s="67">
        <v>5610</v>
      </c>
      <c r="EZ594" s="67" t="s">
        <v>4769</v>
      </c>
      <c r="FA594" s="67">
        <v>19768.25</v>
      </c>
      <c r="FB594" s="67" t="s">
        <v>4770</v>
      </c>
      <c r="FC594" s="67" t="s">
        <v>4771</v>
      </c>
      <c r="FD594" s="67" t="s">
        <v>4772</v>
      </c>
      <c r="FE594" s="68" t="s">
        <v>4773</v>
      </c>
      <c r="FF594" s="68" t="s">
        <v>4774</v>
      </c>
    </row>
    <row r="595" spans="151:162" x14ac:dyDescent="0.2">
      <c r="EU595" s="67">
        <v>559.75</v>
      </c>
      <c r="EV595" s="67" t="s">
        <v>4775</v>
      </c>
      <c r="EW595" s="67">
        <v>481.32</v>
      </c>
      <c r="EX595" s="67" t="s">
        <v>4776</v>
      </c>
      <c r="EY595" s="67">
        <v>5610.25</v>
      </c>
      <c r="EZ595" s="67" t="s">
        <v>4777</v>
      </c>
      <c r="FA595" s="67">
        <v>19768.75</v>
      </c>
      <c r="FB595" s="67" t="s">
        <v>4778</v>
      </c>
      <c r="FC595" s="67" t="s">
        <v>4779</v>
      </c>
      <c r="FD595" s="67" t="s">
        <v>4780</v>
      </c>
      <c r="FE595" s="68" t="s">
        <v>4781</v>
      </c>
      <c r="FF595" s="68" t="s">
        <v>4782</v>
      </c>
    </row>
    <row r="596" spans="151:162" x14ac:dyDescent="0.2">
      <c r="EU596" s="67">
        <v>559.67999999999995</v>
      </c>
      <c r="EV596" s="67" t="s">
        <v>4783</v>
      </c>
      <c r="EW596" s="67">
        <v>481.28</v>
      </c>
      <c r="EX596" s="67" t="s">
        <v>4784</v>
      </c>
      <c r="EY596" s="67">
        <v>5609.25</v>
      </c>
      <c r="EZ596" s="67" t="s">
        <v>4785</v>
      </c>
      <c r="FA596" s="67">
        <v>19766.5</v>
      </c>
      <c r="FB596" s="67" t="s">
        <v>4786</v>
      </c>
      <c r="FC596" s="67" t="s">
        <v>4787</v>
      </c>
      <c r="FD596" s="67" t="s">
        <v>4788</v>
      </c>
      <c r="FE596" s="68" t="s">
        <v>4789</v>
      </c>
      <c r="FF596" s="68" t="s">
        <v>4790</v>
      </c>
    </row>
    <row r="597" spans="151:162" x14ac:dyDescent="0.2">
      <c r="EU597" s="67">
        <v>559.69000000000005</v>
      </c>
      <c r="EV597" s="67" t="s">
        <v>4791</v>
      </c>
      <c r="EW597" s="67">
        <v>481.24</v>
      </c>
      <c r="EX597" s="67" t="s">
        <v>4792</v>
      </c>
      <c r="EY597" s="67">
        <v>5609.5</v>
      </c>
      <c r="EZ597" s="67" t="s">
        <v>4793</v>
      </c>
      <c r="FA597" s="67">
        <v>19765.25</v>
      </c>
      <c r="FB597" s="67" t="s">
        <v>4794</v>
      </c>
      <c r="FC597" s="67" t="s">
        <v>4795</v>
      </c>
      <c r="FD597" s="67" t="s">
        <v>4796</v>
      </c>
      <c r="FE597" s="68" t="s">
        <v>4797</v>
      </c>
      <c r="FF597" s="68" t="s">
        <v>4798</v>
      </c>
    </row>
    <row r="598" spans="151:162" x14ac:dyDescent="0.2">
      <c r="EU598" s="67">
        <v>559.64</v>
      </c>
      <c r="EV598" s="67" t="s">
        <v>4799</v>
      </c>
      <c r="EW598" s="67">
        <v>481.21</v>
      </c>
      <c r="EX598" s="67" t="s">
        <v>4800</v>
      </c>
      <c r="EY598" s="67">
        <v>5609</v>
      </c>
      <c r="EZ598" s="67" t="s">
        <v>4801</v>
      </c>
      <c r="FA598" s="67">
        <v>19763.75</v>
      </c>
      <c r="FB598" s="67" t="s">
        <v>4802</v>
      </c>
      <c r="FC598" s="67" t="s">
        <v>4803</v>
      </c>
      <c r="FD598" s="67" t="s">
        <v>4804</v>
      </c>
      <c r="FE598" s="68" t="s">
        <v>4805</v>
      </c>
      <c r="FF598" s="68" t="s">
        <v>4806</v>
      </c>
    </row>
    <row r="599" spans="151:162" x14ac:dyDescent="0.2">
      <c r="EU599" s="67">
        <v>559.66999999999996</v>
      </c>
      <c r="EV599" s="67" t="s">
        <v>4807</v>
      </c>
      <c r="EW599" s="67">
        <v>481.28</v>
      </c>
      <c r="EX599" s="67" t="s">
        <v>4808</v>
      </c>
      <c r="EY599" s="67">
        <v>5609.5</v>
      </c>
      <c r="EZ599" s="67" t="s">
        <v>4809</v>
      </c>
      <c r="FA599" s="67">
        <v>19766.75</v>
      </c>
      <c r="FB599" s="67" t="s">
        <v>4810</v>
      </c>
      <c r="FC599" s="67" t="s">
        <v>4811</v>
      </c>
      <c r="FD599" s="67" t="s">
        <v>4812</v>
      </c>
      <c r="FE599" s="68" t="s">
        <v>4813</v>
      </c>
      <c r="FF599" s="68" t="s">
        <v>4814</v>
      </c>
    </row>
    <row r="600" spans="151:162" x14ac:dyDescent="0.2">
      <c r="EU600" s="67">
        <v>559.66</v>
      </c>
      <c r="EV600" s="67" t="s">
        <v>4815</v>
      </c>
      <c r="EW600" s="67">
        <v>481.26</v>
      </c>
      <c r="EX600" s="67" t="s">
        <v>4816</v>
      </c>
      <c r="EY600" s="67">
        <v>5609</v>
      </c>
      <c r="EZ600" s="67" t="s">
        <v>4817</v>
      </c>
      <c r="FA600" s="67">
        <v>19765.25</v>
      </c>
      <c r="FB600" s="67" t="s">
        <v>4818</v>
      </c>
      <c r="FC600" s="67" t="s">
        <v>4819</v>
      </c>
      <c r="FD600" s="67" t="s">
        <v>4820</v>
      </c>
      <c r="FE600" s="68" t="s">
        <v>4821</v>
      </c>
      <c r="FF600" s="68" t="s">
        <v>4822</v>
      </c>
    </row>
    <row r="601" spans="151:162" x14ac:dyDescent="0.2">
      <c r="EU601" s="67">
        <v>559.66999999999996</v>
      </c>
      <c r="EV601" s="67" t="s">
        <v>4823</v>
      </c>
      <c r="EW601" s="67">
        <v>481.29</v>
      </c>
      <c r="EX601" s="67" t="s">
        <v>4824</v>
      </c>
      <c r="EY601" s="67">
        <v>5609.25</v>
      </c>
      <c r="EZ601" s="67" t="s">
        <v>4825</v>
      </c>
      <c r="FA601" s="67">
        <v>19766.75</v>
      </c>
      <c r="FB601" s="67" t="s">
        <v>4826</v>
      </c>
      <c r="FC601" s="67" t="s">
        <v>4827</v>
      </c>
      <c r="FD601" s="67" t="s">
        <v>4828</v>
      </c>
      <c r="FE601" s="68" t="s">
        <v>4829</v>
      </c>
      <c r="FF601" s="68" t="s">
        <v>4830</v>
      </c>
    </row>
    <row r="602" spans="151:162" x14ac:dyDescent="0.2">
      <c r="EU602" s="67">
        <v>559.77</v>
      </c>
      <c r="EV602" s="67" t="s">
        <v>4831</v>
      </c>
      <c r="EW602" s="67">
        <v>481.4</v>
      </c>
      <c r="EX602" s="67" t="s">
        <v>4832</v>
      </c>
      <c r="EY602" s="67">
        <v>5610.25</v>
      </c>
      <c r="EZ602" s="67" t="s">
        <v>4833</v>
      </c>
      <c r="FA602" s="67">
        <v>19771.25</v>
      </c>
      <c r="FB602" s="67" t="s">
        <v>4834</v>
      </c>
      <c r="FC602" s="67" t="s">
        <v>4835</v>
      </c>
      <c r="FD602" s="67" t="s">
        <v>4836</v>
      </c>
      <c r="FE602" s="68" t="s">
        <v>4837</v>
      </c>
      <c r="FF602" s="68" t="s">
        <v>4838</v>
      </c>
    </row>
    <row r="603" spans="151:162" x14ac:dyDescent="0.2">
      <c r="EU603" s="67">
        <v>559.69000000000005</v>
      </c>
      <c r="EV603" s="67" t="s">
        <v>4839</v>
      </c>
      <c r="EW603" s="67">
        <v>481.33</v>
      </c>
      <c r="EX603" s="67" t="s">
        <v>4840</v>
      </c>
      <c r="EY603" s="67">
        <v>5609.75</v>
      </c>
      <c r="EZ603" s="67" t="s">
        <v>4841</v>
      </c>
      <c r="FA603" s="67">
        <v>19768.75</v>
      </c>
      <c r="FB603" s="67" t="s">
        <v>4842</v>
      </c>
      <c r="FC603" s="67" t="s">
        <v>4843</v>
      </c>
      <c r="FD603" s="67" t="s">
        <v>4844</v>
      </c>
      <c r="FE603" s="68" t="s">
        <v>4845</v>
      </c>
      <c r="FF603" s="68" t="s">
        <v>4846</v>
      </c>
    </row>
    <row r="604" spans="151:162" x14ac:dyDescent="0.2">
      <c r="EU604" s="67">
        <v>559.67999999999995</v>
      </c>
      <c r="EV604" s="67" t="s">
        <v>4847</v>
      </c>
      <c r="EW604" s="67">
        <v>481.28</v>
      </c>
      <c r="EX604" s="67" t="s">
        <v>4848</v>
      </c>
      <c r="EY604" s="67">
        <v>5609.25</v>
      </c>
      <c r="EZ604" s="67" t="s">
        <v>4849</v>
      </c>
      <c r="FA604" s="67">
        <v>19766.5</v>
      </c>
      <c r="FB604" s="67" t="s">
        <v>4850</v>
      </c>
      <c r="FC604" s="67" t="s">
        <v>4851</v>
      </c>
      <c r="FD604" s="67" t="s">
        <v>4852</v>
      </c>
      <c r="FE604" s="68" t="s">
        <v>4853</v>
      </c>
      <c r="FF604" s="68" t="s">
        <v>4854</v>
      </c>
    </row>
    <row r="605" spans="151:162" x14ac:dyDescent="0.2">
      <c r="EU605" s="67">
        <v>559.77</v>
      </c>
      <c r="EV605" s="67" t="s">
        <v>4855</v>
      </c>
      <c r="EW605" s="67">
        <v>481.41</v>
      </c>
      <c r="EX605" s="67" t="s">
        <v>4856</v>
      </c>
      <c r="EY605" s="67">
        <v>5610.5</v>
      </c>
      <c r="EZ605" s="67" t="s">
        <v>4857</v>
      </c>
      <c r="FA605" s="67">
        <v>19771.75</v>
      </c>
      <c r="FB605" s="67" t="s">
        <v>4858</v>
      </c>
      <c r="FC605" s="67" t="s">
        <v>4859</v>
      </c>
      <c r="FD605" s="67" t="s">
        <v>4860</v>
      </c>
      <c r="FE605" s="68" t="s">
        <v>4861</v>
      </c>
      <c r="FF605" s="68" t="s">
        <v>4862</v>
      </c>
    </row>
    <row r="606" spans="151:162" x14ac:dyDescent="0.2">
      <c r="EU606" s="67">
        <v>559.80999999999995</v>
      </c>
      <c r="EV606" s="67" t="s">
        <v>4863</v>
      </c>
      <c r="EW606" s="67">
        <v>481.46</v>
      </c>
      <c r="EX606" s="67" t="s">
        <v>4864</v>
      </c>
      <c r="EY606" s="67">
        <v>5611</v>
      </c>
      <c r="EZ606" s="67" t="s">
        <v>4865</v>
      </c>
      <c r="FA606" s="67">
        <v>19773.5</v>
      </c>
      <c r="FB606" s="67" t="s">
        <v>4866</v>
      </c>
      <c r="FC606" s="67" t="s">
        <v>4867</v>
      </c>
      <c r="FD606" s="67" t="s">
        <v>4868</v>
      </c>
      <c r="FE606" s="68" t="s">
        <v>4869</v>
      </c>
      <c r="FF606" s="68" t="s">
        <v>4870</v>
      </c>
    </row>
    <row r="607" spans="151:162" x14ac:dyDescent="0.2">
      <c r="EU607" s="67">
        <v>559.74</v>
      </c>
      <c r="EV607" s="67" t="s">
        <v>4871</v>
      </c>
      <c r="EW607" s="67">
        <v>481.36</v>
      </c>
      <c r="EX607" s="67" t="s">
        <v>4872</v>
      </c>
      <c r="EY607" s="67">
        <v>5609.75</v>
      </c>
      <c r="EZ607" s="67" t="s">
        <v>4873</v>
      </c>
      <c r="FA607" s="67">
        <v>19769</v>
      </c>
      <c r="FB607" s="67" t="s">
        <v>4874</v>
      </c>
      <c r="FC607" s="67" t="s">
        <v>4875</v>
      </c>
      <c r="FD607" s="67" t="s">
        <v>4876</v>
      </c>
      <c r="FE607" s="68" t="s">
        <v>4877</v>
      </c>
      <c r="FF607" s="68" t="s">
        <v>4878</v>
      </c>
    </row>
    <row r="608" spans="151:162" x14ac:dyDescent="0.2">
      <c r="EU608" s="67">
        <v>559.85</v>
      </c>
      <c r="EV608" s="67" t="s">
        <v>4879</v>
      </c>
      <c r="EW608" s="67">
        <v>481.46</v>
      </c>
      <c r="EX608" s="67" t="s">
        <v>4880</v>
      </c>
      <c r="EY608" s="67">
        <v>5611.25</v>
      </c>
      <c r="EZ608" s="67" t="s">
        <v>4881</v>
      </c>
      <c r="FA608" s="67">
        <v>19775.25</v>
      </c>
      <c r="FB608" s="67" t="s">
        <v>4882</v>
      </c>
      <c r="FC608" s="67" t="s">
        <v>4883</v>
      </c>
      <c r="FD608" s="67" t="s">
        <v>4884</v>
      </c>
      <c r="FE608" s="68" t="s">
        <v>4885</v>
      </c>
      <c r="FF608" s="68" t="s">
        <v>4886</v>
      </c>
    </row>
    <row r="609" spans="151:162" x14ac:dyDescent="0.2">
      <c r="EU609" s="67">
        <v>559.94000000000005</v>
      </c>
      <c r="EV609" s="67" t="s">
        <v>4887</v>
      </c>
      <c r="EW609" s="67">
        <v>481.53</v>
      </c>
      <c r="EX609" s="67" t="s">
        <v>4888</v>
      </c>
      <c r="EY609" s="67">
        <v>5612</v>
      </c>
      <c r="EZ609" s="67" t="s">
        <v>4889</v>
      </c>
      <c r="FA609" s="67">
        <v>19777</v>
      </c>
      <c r="FB609" s="67" t="s">
        <v>4890</v>
      </c>
      <c r="FC609" s="67" t="s">
        <v>4891</v>
      </c>
      <c r="FD609" s="67" t="s">
        <v>4892</v>
      </c>
      <c r="FE609" s="68" t="s">
        <v>4893</v>
      </c>
      <c r="FF609" s="68" t="s">
        <v>4894</v>
      </c>
    </row>
    <row r="610" spans="151:162" x14ac:dyDescent="0.2">
      <c r="EU610" s="67">
        <v>560.19000000000005</v>
      </c>
      <c r="EV610" s="67" t="s">
        <v>4895</v>
      </c>
      <c r="EW610" s="67">
        <v>481.82</v>
      </c>
      <c r="EX610" s="67" t="s">
        <v>4896</v>
      </c>
      <c r="EY610" s="67">
        <v>5614.75</v>
      </c>
      <c r="EZ610" s="67" t="s">
        <v>4897</v>
      </c>
      <c r="FA610" s="67">
        <v>19787.75</v>
      </c>
      <c r="FB610" s="67" t="s">
        <v>4898</v>
      </c>
      <c r="FC610" s="67" t="s">
        <v>4899</v>
      </c>
      <c r="FD610" s="67" t="s">
        <v>4900</v>
      </c>
      <c r="FE610" s="68" t="s">
        <v>4901</v>
      </c>
      <c r="FF610" s="68" t="s">
        <v>4902</v>
      </c>
    </row>
    <row r="611" spans="151:162" x14ac:dyDescent="0.2">
      <c r="EU611" s="67">
        <v>560.24</v>
      </c>
      <c r="EV611" s="67" t="s">
        <v>4903</v>
      </c>
      <c r="EW611" s="67">
        <v>481.84</v>
      </c>
      <c r="EX611" s="67" t="s">
        <v>4904</v>
      </c>
      <c r="EY611" s="67">
        <v>5615.25</v>
      </c>
      <c r="EZ611" s="67" t="s">
        <v>4905</v>
      </c>
      <c r="FA611" s="67">
        <v>19790.5</v>
      </c>
      <c r="FB611" s="67" t="s">
        <v>4906</v>
      </c>
      <c r="FC611" s="67" t="s">
        <v>4907</v>
      </c>
      <c r="FD611" s="67" t="s">
        <v>4908</v>
      </c>
      <c r="FE611" s="68" t="s">
        <v>4909</v>
      </c>
      <c r="FF611" s="68" t="s">
        <v>4910</v>
      </c>
    </row>
    <row r="612" spans="151:162" x14ac:dyDescent="0.2">
      <c r="EU612" s="67">
        <v>560.28</v>
      </c>
      <c r="EV612" s="67" t="s">
        <v>4911</v>
      </c>
      <c r="EW612" s="67">
        <v>481.89</v>
      </c>
      <c r="EX612" s="67" t="s">
        <v>4912</v>
      </c>
      <c r="EY612" s="67">
        <v>5615.5</v>
      </c>
      <c r="EZ612" s="67" t="s">
        <v>4913</v>
      </c>
      <c r="FA612" s="67">
        <v>19791.25</v>
      </c>
      <c r="FB612" s="67" t="s">
        <v>4914</v>
      </c>
      <c r="FC612" s="67" t="s">
        <v>4915</v>
      </c>
      <c r="FD612" s="67" t="s">
        <v>4916</v>
      </c>
      <c r="FE612" s="68" t="s">
        <v>4917</v>
      </c>
      <c r="FF612" s="68" t="s">
        <v>4918</v>
      </c>
    </row>
    <row r="613" spans="151:162" x14ac:dyDescent="0.2">
      <c r="EU613" s="67">
        <v>560.25</v>
      </c>
      <c r="EV613" s="67" t="s">
        <v>4919</v>
      </c>
      <c r="EW613" s="67">
        <v>481.87</v>
      </c>
      <c r="EX613" s="67" t="s">
        <v>4920</v>
      </c>
      <c r="EY613" s="67">
        <v>5615.25</v>
      </c>
      <c r="EZ613" s="67" t="s">
        <v>4921</v>
      </c>
      <c r="FA613" s="67">
        <v>19791</v>
      </c>
      <c r="FB613" s="67" t="s">
        <v>4922</v>
      </c>
      <c r="FC613" s="67" t="s">
        <v>4923</v>
      </c>
      <c r="FD613" s="67" t="s">
        <v>4924</v>
      </c>
      <c r="FE613" s="68" t="s">
        <v>4925</v>
      </c>
      <c r="FF613" s="68" t="s">
        <v>4926</v>
      </c>
    </row>
    <row r="614" spans="151:162" x14ac:dyDescent="0.2">
      <c r="EU614" s="67">
        <v>560.13</v>
      </c>
      <c r="EV614" s="67" t="s">
        <v>4927</v>
      </c>
      <c r="EW614" s="67">
        <v>481.78</v>
      </c>
      <c r="EX614" s="67" t="s">
        <v>4928</v>
      </c>
      <c r="EY614" s="67">
        <v>5614</v>
      </c>
      <c r="EZ614" s="67" t="s">
        <v>4929</v>
      </c>
      <c r="FA614" s="67">
        <v>19787</v>
      </c>
      <c r="FB614" s="67" t="s">
        <v>4930</v>
      </c>
      <c r="FC614" s="67" t="s">
        <v>4931</v>
      </c>
      <c r="FD614" s="67" t="s">
        <v>4932</v>
      </c>
      <c r="FE614" s="68" t="s">
        <v>4933</v>
      </c>
      <c r="FF614" s="68" t="s">
        <v>4934</v>
      </c>
    </row>
    <row r="615" spans="151:162" x14ac:dyDescent="0.2">
      <c r="EU615" s="67">
        <v>560.1</v>
      </c>
      <c r="EV615" s="67" t="s">
        <v>4935</v>
      </c>
      <c r="EW615" s="67">
        <v>481.74</v>
      </c>
      <c r="EX615" s="67" t="s">
        <v>4936</v>
      </c>
      <c r="EY615" s="67">
        <v>5613.5</v>
      </c>
      <c r="EZ615" s="67" t="s">
        <v>4937</v>
      </c>
      <c r="FA615" s="67">
        <v>19786</v>
      </c>
      <c r="FB615" s="67" t="s">
        <v>4938</v>
      </c>
      <c r="FC615" s="67" t="s">
        <v>4939</v>
      </c>
      <c r="FD615" s="67" t="s">
        <v>4940</v>
      </c>
      <c r="FE615" s="68" t="s">
        <v>4941</v>
      </c>
      <c r="FF615" s="68" t="s">
        <v>4942</v>
      </c>
    </row>
    <row r="616" spans="151:162" x14ac:dyDescent="0.2">
      <c r="EU616" s="67">
        <v>559.97</v>
      </c>
      <c r="EV616" s="67" t="s">
        <v>4943</v>
      </c>
      <c r="EW616" s="67">
        <v>481.65</v>
      </c>
      <c r="EX616" s="67" t="s">
        <v>4944</v>
      </c>
      <c r="EY616" s="67">
        <v>5612.25</v>
      </c>
      <c r="EZ616" s="67" t="s">
        <v>4945</v>
      </c>
      <c r="FA616" s="67">
        <v>19782.25</v>
      </c>
      <c r="FB616" s="67" t="s">
        <v>4946</v>
      </c>
      <c r="FC616" s="67" t="s">
        <v>4947</v>
      </c>
      <c r="FD616" s="67" t="s">
        <v>4948</v>
      </c>
      <c r="FE616" s="68" t="s">
        <v>4949</v>
      </c>
      <c r="FF616" s="68" t="s">
        <v>4950</v>
      </c>
    </row>
    <row r="617" spans="151:162" x14ac:dyDescent="0.2">
      <c r="EU617" s="67">
        <v>559.92999999999995</v>
      </c>
      <c r="EV617" s="67" t="s">
        <v>4951</v>
      </c>
      <c r="EW617" s="67">
        <v>481.59</v>
      </c>
      <c r="EX617" s="67" t="s">
        <v>4952</v>
      </c>
      <c r="EY617" s="67">
        <v>5612</v>
      </c>
      <c r="EZ617" s="67" t="s">
        <v>4953</v>
      </c>
      <c r="FA617" s="67">
        <v>19779.25</v>
      </c>
      <c r="FB617" s="67" t="s">
        <v>4954</v>
      </c>
      <c r="FC617" s="67" t="s">
        <v>4955</v>
      </c>
      <c r="FD617" s="67" t="s">
        <v>4956</v>
      </c>
      <c r="FE617" s="68" t="s">
        <v>4957</v>
      </c>
      <c r="FF617" s="68" t="s">
        <v>4958</v>
      </c>
    </row>
    <row r="618" spans="151:162" x14ac:dyDescent="0.2">
      <c r="EU618" s="67">
        <v>559.86</v>
      </c>
      <c r="EV618" s="67" t="s">
        <v>4959</v>
      </c>
      <c r="EW618" s="67">
        <v>481.54</v>
      </c>
      <c r="EX618" s="67" t="s">
        <v>4960</v>
      </c>
      <c r="EY618" s="67">
        <v>5611.25</v>
      </c>
      <c r="EZ618" s="67" t="s">
        <v>4961</v>
      </c>
      <c r="FA618" s="67">
        <v>19777</v>
      </c>
      <c r="FB618" s="67" t="s">
        <v>4962</v>
      </c>
      <c r="FC618" s="67" t="s">
        <v>4963</v>
      </c>
      <c r="FD618" s="67" t="s">
        <v>4964</v>
      </c>
      <c r="FE618" s="68" t="s">
        <v>4965</v>
      </c>
      <c r="FF618" s="68" t="s">
        <v>4966</v>
      </c>
    </row>
    <row r="619" spans="151:162" x14ac:dyDescent="0.2">
      <c r="EU619" s="67">
        <v>559.79</v>
      </c>
      <c r="EV619" s="67" t="s">
        <v>4967</v>
      </c>
      <c r="EW619" s="67">
        <v>481.48</v>
      </c>
      <c r="EX619" s="67" t="s">
        <v>4968</v>
      </c>
      <c r="EY619" s="67">
        <v>5610.5</v>
      </c>
      <c r="EZ619" s="67" t="s">
        <v>4969</v>
      </c>
      <c r="FA619" s="67">
        <v>19775.25</v>
      </c>
      <c r="FB619" s="67" t="s">
        <v>4970</v>
      </c>
      <c r="FC619" s="67" t="s">
        <v>4971</v>
      </c>
      <c r="FD619" s="67" t="s">
        <v>4972</v>
      </c>
      <c r="FE619" s="68" t="s">
        <v>4973</v>
      </c>
      <c r="FF619" s="68" t="s">
        <v>4974</v>
      </c>
    </row>
    <row r="620" spans="151:162" x14ac:dyDescent="0.2">
      <c r="EU620" s="67">
        <v>559.97</v>
      </c>
      <c r="EV620" s="67" t="s">
        <v>4975</v>
      </c>
      <c r="EW620" s="67">
        <v>481.61</v>
      </c>
      <c r="EX620" s="67" t="s">
        <v>4976</v>
      </c>
      <c r="EY620" s="67">
        <v>5612.25</v>
      </c>
      <c r="EZ620" s="67" t="s">
        <v>4977</v>
      </c>
      <c r="FA620" s="67">
        <v>19780.5</v>
      </c>
      <c r="FB620" s="67" t="s">
        <v>4978</v>
      </c>
      <c r="FC620" s="67" t="s">
        <v>4979</v>
      </c>
      <c r="FD620" s="67" t="s">
        <v>4980</v>
      </c>
      <c r="FE620" s="68" t="s">
        <v>4981</v>
      </c>
      <c r="FF620" s="68" t="s">
        <v>4982</v>
      </c>
    </row>
    <row r="621" spans="151:162" x14ac:dyDescent="0.2">
      <c r="EU621" s="67">
        <v>559.92999999999995</v>
      </c>
      <c r="EV621" s="67" t="s">
        <v>4983</v>
      </c>
      <c r="EW621" s="67">
        <v>481.63</v>
      </c>
      <c r="EX621" s="67" t="s">
        <v>4984</v>
      </c>
      <c r="EY621" s="67">
        <v>5612</v>
      </c>
      <c r="EZ621" s="67" t="s">
        <v>4985</v>
      </c>
      <c r="FA621" s="67">
        <v>19780.75</v>
      </c>
      <c r="FB621" s="67" t="s">
        <v>4986</v>
      </c>
      <c r="FC621" s="67" t="s">
        <v>4987</v>
      </c>
      <c r="FD621" s="67" t="s">
        <v>4988</v>
      </c>
      <c r="FE621" s="68" t="s">
        <v>4989</v>
      </c>
      <c r="FF621" s="68" t="s">
        <v>4990</v>
      </c>
    </row>
    <row r="622" spans="151:162" x14ac:dyDescent="0.2">
      <c r="EU622" s="67">
        <v>559.92999999999995</v>
      </c>
      <c r="EV622" s="67" t="s">
        <v>4991</v>
      </c>
      <c r="EW622" s="67">
        <v>481.61</v>
      </c>
      <c r="EX622" s="67" t="s">
        <v>4992</v>
      </c>
      <c r="EY622" s="67">
        <v>5612.25</v>
      </c>
      <c r="EZ622" s="67" t="s">
        <v>4993</v>
      </c>
      <c r="FA622" s="67">
        <v>19780.5</v>
      </c>
      <c r="FB622" s="67" t="s">
        <v>4994</v>
      </c>
      <c r="FC622" s="67" t="s">
        <v>4995</v>
      </c>
      <c r="FD622" s="67" t="s">
        <v>4996</v>
      </c>
      <c r="FE622" s="68" t="s">
        <v>4997</v>
      </c>
      <c r="FF622" s="68" t="s">
        <v>4998</v>
      </c>
    </row>
    <row r="623" spans="151:162" x14ac:dyDescent="0.2">
      <c r="EU623" s="67">
        <v>559.96</v>
      </c>
      <c r="EV623" s="67" t="s">
        <v>4999</v>
      </c>
      <c r="EW623" s="67">
        <v>481.64</v>
      </c>
      <c r="EX623" s="67" t="s">
        <v>5000</v>
      </c>
      <c r="EY623" s="67">
        <v>5612.25</v>
      </c>
      <c r="EZ623" s="67" t="s">
        <v>5001</v>
      </c>
      <c r="FA623" s="67">
        <v>19781.25</v>
      </c>
      <c r="FB623" s="67" t="s">
        <v>5002</v>
      </c>
      <c r="FC623" s="67" t="s">
        <v>5003</v>
      </c>
      <c r="FD623" s="67" t="s">
        <v>5004</v>
      </c>
      <c r="FE623" s="68" t="s">
        <v>5005</v>
      </c>
      <c r="FF623" s="68" t="s">
        <v>5006</v>
      </c>
    </row>
    <row r="624" spans="151:162" x14ac:dyDescent="0.2">
      <c r="EU624" s="67">
        <v>560.03</v>
      </c>
      <c r="EV624" s="67" t="s">
        <v>5007</v>
      </c>
      <c r="EW624" s="67">
        <v>481.69</v>
      </c>
      <c r="EX624" s="67" t="s">
        <v>5008</v>
      </c>
      <c r="EY624" s="67">
        <v>5612.75</v>
      </c>
      <c r="EZ624" s="67" t="s">
        <v>5009</v>
      </c>
      <c r="FA624" s="67">
        <v>19784</v>
      </c>
      <c r="FB624" s="67" t="s">
        <v>5010</v>
      </c>
      <c r="FC624" s="67" t="s">
        <v>5011</v>
      </c>
      <c r="FD624" s="67" t="s">
        <v>5012</v>
      </c>
      <c r="FE624" s="68" t="s">
        <v>5013</v>
      </c>
      <c r="FF624" s="68" t="s">
        <v>5014</v>
      </c>
    </row>
    <row r="625" spans="151:162" x14ac:dyDescent="0.2">
      <c r="EU625" s="67">
        <v>559.95000000000005</v>
      </c>
      <c r="EV625" s="67" t="s">
        <v>5015</v>
      </c>
      <c r="EW625" s="67">
        <v>481.57</v>
      </c>
      <c r="EX625" s="67" t="s">
        <v>5016</v>
      </c>
      <c r="EY625" s="67">
        <v>5612.25</v>
      </c>
      <c r="EZ625" s="67" t="s">
        <v>5017</v>
      </c>
      <c r="FA625" s="67">
        <v>19778.5</v>
      </c>
      <c r="FB625" s="67" t="s">
        <v>5018</v>
      </c>
      <c r="FC625" s="67" t="s">
        <v>5019</v>
      </c>
      <c r="FD625" s="67" t="s">
        <v>5020</v>
      </c>
      <c r="FE625" s="68" t="s">
        <v>5021</v>
      </c>
      <c r="FF625" s="68" t="s">
        <v>5022</v>
      </c>
    </row>
    <row r="626" spans="151:162" x14ac:dyDescent="0.2">
      <c r="EU626" s="67">
        <v>559.75</v>
      </c>
      <c r="EV626" s="67" t="s">
        <v>5023</v>
      </c>
      <c r="EW626" s="67">
        <v>481.39</v>
      </c>
      <c r="EX626" s="67" t="s">
        <v>5024</v>
      </c>
      <c r="EY626" s="67">
        <v>5610</v>
      </c>
      <c r="EZ626" s="67" t="s">
        <v>5025</v>
      </c>
      <c r="FA626" s="67">
        <v>19771</v>
      </c>
      <c r="FB626" s="67" t="s">
        <v>5026</v>
      </c>
      <c r="FC626" s="67" t="s">
        <v>5027</v>
      </c>
      <c r="FD626" s="67" t="s">
        <v>5028</v>
      </c>
      <c r="FE626" s="68" t="s">
        <v>5029</v>
      </c>
      <c r="FF626" s="68" t="s">
        <v>5030</v>
      </c>
    </row>
    <row r="627" spans="151:162" x14ac:dyDescent="0.2">
      <c r="EU627" s="67">
        <v>559.79999999999995</v>
      </c>
      <c r="EV627" s="67" t="s">
        <v>5031</v>
      </c>
      <c r="EW627" s="67">
        <v>481.4</v>
      </c>
      <c r="EX627" s="67" t="s">
        <v>5032</v>
      </c>
      <c r="EY627" s="67">
        <v>5610.75</v>
      </c>
      <c r="EZ627" s="67" t="s">
        <v>5033</v>
      </c>
      <c r="FA627" s="67">
        <v>19771.5</v>
      </c>
      <c r="FB627" s="67" t="s">
        <v>5034</v>
      </c>
      <c r="FC627" s="67" t="s">
        <v>5035</v>
      </c>
      <c r="FD627" s="67" t="s">
        <v>5036</v>
      </c>
      <c r="FE627" s="68" t="s">
        <v>5037</v>
      </c>
      <c r="FF627" s="68" t="s">
        <v>5038</v>
      </c>
    </row>
    <row r="628" spans="151:162" x14ac:dyDescent="0.2">
      <c r="EU628" s="67">
        <v>560</v>
      </c>
      <c r="EV628" s="67" t="s">
        <v>5039</v>
      </c>
      <c r="EW628" s="67">
        <v>481.55</v>
      </c>
      <c r="EX628" s="67" t="s">
        <v>5040</v>
      </c>
      <c r="EY628" s="67">
        <v>5612.75</v>
      </c>
      <c r="EZ628" s="67" t="s">
        <v>5041</v>
      </c>
      <c r="FA628" s="67">
        <v>19779.25</v>
      </c>
      <c r="FB628" s="67" t="s">
        <v>5042</v>
      </c>
      <c r="FC628" s="67" t="s">
        <v>5043</v>
      </c>
      <c r="FD628" s="67" t="s">
        <v>5044</v>
      </c>
      <c r="FE628" s="68" t="s">
        <v>5045</v>
      </c>
      <c r="FF628" s="68" t="s">
        <v>5046</v>
      </c>
    </row>
    <row r="629" spans="151:162" x14ac:dyDescent="0.2">
      <c r="EU629" s="67">
        <v>559.99</v>
      </c>
      <c r="EV629" s="67" t="s">
        <v>5047</v>
      </c>
      <c r="EW629" s="67">
        <v>481.54</v>
      </c>
      <c r="EX629" s="67" t="s">
        <v>5048</v>
      </c>
      <c r="EY629" s="67">
        <v>5612.75</v>
      </c>
      <c r="EZ629" s="67" t="s">
        <v>5049</v>
      </c>
      <c r="FA629" s="67">
        <v>19777.75</v>
      </c>
      <c r="FB629" s="67" t="s">
        <v>5050</v>
      </c>
      <c r="FC629" s="67" t="s">
        <v>5051</v>
      </c>
      <c r="FD629" s="67" t="s">
        <v>5052</v>
      </c>
      <c r="FE629" s="68" t="s">
        <v>5053</v>
      </c>
      <c r="FF629" s="68" t="s">
        <v>5054</v>
      </c>
    </row>
    <row r="630" spans="151:162" x14ac:dyDescent="0.2">
      <c r="EU630" s="67">
        <v>560.04</v>
      </c>
      <c r="EV630" s="67" t="s">
        <v>5055</v>
      </c>
      <c r="EW630" s="67">
        <v>481.6</v>
      </c>
      <c r="EX630" s="67" t="s">
        <v>5056</v>
      </c>
      <c r="EY630" s="67">
        <v>5613.25</v>
      </c>
      <c r="EZ630" s="67" t="s">
        <v>5057</v>
      </c>
      <c r="FA630" s="67">
        <v>19779.5</v>
      </c>
      <c r="FB630" s="67" t="s">
        <v>5058</v>
      </c>
      <c r="FC630" s="67" t="s">
        <v>5059</v>
      </c>
      <c r="FD630" s="67" t="s">
        <v>5060</v>
      </c>
      <c r="FE630" s="68" t="s">
        <v>5061</v>
      </c>
      <c r="FF630" s="68" t="s">
        <v>5062</v>
      </c>
    </row>
    <row r="631" spans="151:162" x14ac:dyDescent="0.2">
      <c r="EU631" s="67">
        <v>560.08000000000004</v>
      </c>
      <c r="EV631" s="67" t="s">
        <v>5063</v>
      </c>
      <c r="EW631" s="67">
        <v>481.66</v>
      </c>
      <c r="EX631" s="67" t="s">
        <v>5064</v>
      </c>
      <c r="EY631" s="67">
        <v>5613.5</v>
      </c>
      <c r="EZ631" s="67" t="s">
        <v>5065</v>
      </c>
      <c r="FA631" s="67">
        <v>19782</v>
      </c>
      <c r="FB631" s="67" t="s">
        <v>5066</v>
      </c>
      <c r="FC631" s="67" t="s">
        <v>5067</v>
      </c>
      <c r="FD631" s="67" t="s">
        <v>5068</v>
      </c>
      <c r="FE631" s="68" t="s">
        <v>5069</v>
      </c>
      <c r="FF631" s="68" t="s">
        <v>5070</v>
      </c>
    </row>
    <row r="632" spans="151:162" x14ac:dyDescent="0.2">
      <c r="EU632" s="67">
        <v>560.15</v>
      </c>
      <c r="EV632" s="67" t="s">
        <v>5071</v>
      </c>
      <c r="EW632" s="67">
        <v>481.78</v>
      </c>
      <c r="EX632" s="67" t="s">
        <v>5072</v>
      </c>
      <c r="EY632" s="67">
        <v>5614.25</v>
      </c>
      <c r="EZ632" s="67" t="s">
        <v>5073</v>
      </c>
      <c r="FA632" s="67">
        <v>19787</v>
      </c>
      <c r="FB632" s="67" t="s">
        <v>5074</v>
      </c>
      <c r="FC632" s="67" t="s">
        <v>5075</v>
      </c>
      <c r="FD632" s="67" t="s">
        <v>5076</v>
      </c>
      <c r="FE632" s="68" t="s">
        <v>5077</v>
      </c>
      <c r="FF632" s="68" t="s">
        <v>5078</v>
      </c>
    </row>
    <row r="633" spans="151:162" x14ac:dyDescent="0.2">
      <c r="EU633" s="67">
        <v>560.23</v>
      </c>
      <c r="EV633" s="67" t="s">
        <v>5079</v>
      </c>
      <c r="EW633" s="67">
        <v>481.83</v>
      </c>
      <c r="EX633" s="67" t="s">
        <v>5080</v>
      </c>
      <c r="EY633" s="67">
        <v>5615.25</v>
      </c>
      <c r="EZ633" s="67" t="s">
        <v>5081</v>
      </c>
      <c r="FA633" s="67">
        <v>19789.25</v>
      </c>
      <c r="FB633" s="67" t="s">
        <v>5082</v>
      </c>
      <c r="FC633" s="67" t="s">
        <v>5083</v>
      </c>
      <c r="FD633" s="67" t="s">
        <v>5084</v>
      </c>
      <c r="FE633" s="68" t="s">
        <v>5085</v>
      </c>
      <c r="FF633" s="68" t="s">
        <v>5086</v>
      </c>
    </row>
    <row r="634" spans="151:162" x14ac:dyDescent="0.2">
      <c r="EU634" s="67">
        <v>560.44000000000005</v>
      </c>
      <c r="EV634" s="67" t="s">
        <v>5087</v>
      </c>
      <c r="EW634" s="67">
        <v>482.04</v>
      </c>
      <c r="EX634" s="67" t="s">
        <v>5088</v>
      </c>
      <c r="EY634" s="67">
        <v>5617.25</v>
      </c>
      <c r="EZ634" s="67" t="s">
        <v>5089</v>
      </c>
      <c r="FA634" s="67">
        <v>19797.5</v>
      </c>
      <c r="FB634" s="67" t="s">
        <v>5090</v>
      </c>
      <c r="FC634" s="67" t="s">
        <v>5091</v>
      </c>
      <c r="FD634" s="67" t="s">
        <v>5092</v>
      </c>
      <c r="FE634" s="68" t="s">
        <v>5093</v>
      </c>
      <c r="FF634" s="68" t="s">
        <v>5094</v>
      </c>
    </row>
    <row r="635" spans="151:162" x14ac:dyDescent="0.2">
      <c r="EU635" s="67">
        <v>560.44000000000005</v>
      </c>
      <c r="EV635" s="67" t="s">
        <v>5095</v>
      </c>
      <c r="EW635" s="67">
        <v>481.98</v>
      </c>
      <c r="EX635" s="67" t="s">
        <v>5096</v>
      </c>
      <c r="EY635" s="67">
        <v>5617.25</v>
      </c>
      <c r="EZ635" s="67" t="s">
        <v>5097</v>
      </c>
      <c r="FA635" s="67">
        <v>19795.5</v>
      </c>
      <c r="FB635" s="67" t="s">
        <v>5098</v>
      </c>
      <c r="FC635" s="67" t="s">
        <v>5099</v>
      </c>
      <c r="FD635" s="67" t="s">
        <v>5100</v>
      </c>
      <c r="FE635" s="68" t="s">
        <v>5101</v>
      </c>
      <c r="FF635" s="68" t="s">
        <v>5102</v>
      </c>
    </row>
    <row r="636" spans="151:162" x14ac:dyDescent="0.2">
      <c r="EU636" s="67">
        <v>560.36</v>
      </c>
      <c r="EV636" s="67" t="s">
        <v>5103</v>
      </c>
      <c r="EW636" s="67">
        <v>482.02</v>
      </c>
      <c r="EX636" s="67" t="s">
        <v>5104</v>
      </c>
      <c r="EY636" s="67">
        <v>5616.5</v>
      </c>
      <c r="EZ636" s="67" t="s">
        <v>5105</v>
      </c>
      <c r="FA636" s="67">
        <v>19797</v>
      </c>
      <c r="FB636" s="67" t="s">
        <v>5106</v>
      </c>
      <c r="FC636" s="67" t="s">
        <v>5107</v>
      </c>
      <c r="FD636" s="67" t="s">
        <v>5108</v>
      </c>
      <c r="FE636" s="68" t="s">
        <v>5109</v>
      </c>
      <c r="FF636" s="68" t="s">
        <v>5110</v>
      </c>
    </row>
    <row r="637" spans="151:162" x14ac:dyDescent="0.2">
      <c r="EU637" s="67">
        <v>560.41999999999996</v>
      </c>
      <c r="EV637" s="67" t="s">
        <v>5111</v>
      </c>
      <c r="EW637" s="67">
        <v>482.13</v>
      </c>
      <c r="EX637" s="67" t="s">
        <v>5112</v>
      </c>
      <c r="EY637" s="67">
        <v>5617.5</v>
      </c>
      <c r="EZ637" s="67" t="s">
        <v>5113</v>
      </c>
      <c r="FA637" s="67">
        <v>19802</v>
      </c>
      <c r="FB637" s="67" t="s">
        <v>5114</v>
      </c>
      <c r="FC637" s="67" t="s">
        <v>5115</v>
      </c>
      <c r="FD637" s="67" t="s">
        <v>5116</v>
      </c>
      <c r="FE637" s="68" t="s">
        <v>5117</v>
      </c>
      <c r="FF637" s="68" t="s">
        <v>5118</v>
      </c>
    </row>
    <row r="638" spans="151:162" x14ac:dyDescent="0.2">
      <c r="EU638" s="67">
        <v>560.52</v>
      </c>
      <c r="EV638" s="67" t="s">
        <v>5119</v>
      </c>
      <c r="EW638" s="67">
        <v>482.14</v>
      </c>
      <c r="EX638" s="67" t="s">
        <v>5120</v>
      </c>
      <c r="EY638" s="67">
        <v>5618</v>
      </c>
      <c r="EZ638" s="67" t="s">
        <v>5121</v>
      </c>
      <c r="FA638" s="67">
        <v>19802.75</v>
      </c>
      <c r="FB638" s="67" t="s">
        <v>5122</v>
      </c>
      <c r="FC638" s="67" t="s">
        <v>5123</v>
      </c>
      <c r="FD638" s="67" t="s">
        <v>5124</v>
      </c>
      <c r="FE638" s="68" t="s">
        <v>5125</v>
      </c>
      <c r="FF638" s="68" t="s">
        <v>5126</v>
      </c>
    </row>
    <row r="639" spans="151:162" x14ac:dyDescent="0.2">
      <c r="EU639" s="67">
        <v>560.54</v>
      </c>
      <c r="EV639" s="67" t="s">
        <v>5127</v>
      </c>
      <c r="EW639" s="67">
        <v>482.19</v>
      </c>
      <c r="EX639" s="67" t="s">
        <v>5128</v>
      </c>
      <c r="EY639" s="67">
        <v>5618</v>
      </c>
      <c r="EZ639" s="67" t="s">
        <v>5129</v>
      </c>
      <c r="FA639" s="67">
        <v>19803.75</v>
      </c>
      <c r="FB639" s="67" t="s">
        <v>5130</v>
      </c>
      <c r="FC639" s="67" t="s">
        <v>5131</v>
      </c>
      <c r="FD639" s="67" t="s">
        <v>5132</v>
      </c>
      <c r="FE639" s="68" t="s">
        <v>5133</v>
      </c>
      <c r="FF639" s="68" t="s">
        <v>5134</v>
      </c>
    </row>
    <row r="640" spans="151:162" x14ac:dyDescent="0.2">
      <c r="EU640" s="67">
        <v>560.5</v>
      </c>
      <c r="EV640" s="67" t="s">
        <v>5135</v>
      </c>
      <c r="EW640" s="67">
        <v>482.19</v>
      </c>
      <c r="EX640" s="67" t="s">
        <v>5136</v>
      </c>
      <c r="EY640" s="67">
        <v>5617.75</v>
      </c>
      <c r="EZ640" s="67" t="s">
        <v>5137</v>
      </c>
      <c r="FA640" s="67">
        <v>19804.5</v>
      </c>
      <c r="FB640" s="67" t="s">
        <v>5138</v>
      </c>
      <c r="FC640" s="67" t="s">
        <v>5139</v>
      </c>
      <c r="FD640" s="67" t="s">
        <v>5140</v>
      </c>
      <c r="FE640" s="68" t="s">
        <v>5141</v>
      </c>
      <c r="FF640" s="68" t="s">
        <v>5142</v>
      </c>
    </row>
    <row r="641" spans="151:162" x14ac:dyDescent="0.2">
      <c r="EU641" s="67">
        <v>560.52</v>
      </c>
      <c r="EV641" s="67" t="s">
        <v>5143</v>
      </c>
      <c r="EW641" s="67">
        <v>482.16</v>
      </c>
      <c r="EX641" s="67" t="s">
        <v>5144</v>
      </c>
      <c r="EY641" s="67">
        <v>5618</v>
      </c>
      <c r="EZ641" s="67" t="s">
        <v>5145</v>
      </c>
      <c r="FA641" s="67">
        <v>19803.25</v>
      </c>
      <c r="FB641" s="67" t="s">
        <v>5146</v>
      </c>
      <c r="FC641" s="67" t="s">
        <v>5147</v>
      </c>
      <c r="FD641" s="67" t="s">
        <v>5148</v>
      </c>
      <c r="FE641" s="68" t="s">
        <v>5149</v>
      </c>
      <c r="FF641" s="68" t="s">
        <v>5150</v>
      </c>
    </row>
    <row r="642" spans="151:162" x14ac:dyDescent="0.2">
      <c r="EU642" s="67">
        <v>560.5</v>
      </c>
      <c r="EV642" s="67" t="s">
        <v>5151</v>
      </c>
      <c r="EW642" s="67">
        <v>482.12</v>
      </c>
      <c r="EX642" s="67" t="s">
        <v>5152</v>
      </c>
      <c r="EY642" s="67">
        <v>5618</v>
      </c>
      <c r="EZ642" s="67" t="s">
        <v>5153</v>
      </c>
      <c r="FA642" s="67">
        <v>19801.25</v>
      </c>
      <c r="FB642" s="67" t="s">
        <v>5154</v>
      </c>
      <c r="FC642" s="67" t="s">
        <v>5155</v>
      </c>
      <c r="FD642" s="67" t="s">
        <v>5156</v>
      </c>
      <c r="FE642" s="68" t="s">
        <v>5157</v>
      </c>
      <c r="FF642" s="68" t="s">
        <v>5158</v>
      </c>
    </row>
    <row r="643" spans="151:162" x14ac:dyDescent="0.2">
      <c r="EU643" s="67">
        <v>560.51</v>
      </c>
      <c r="EV643" s="67" t="s">
        <v>5159</v>
      </c>
      <c r="EW643" s="67">
        <v>482.1</v>
      </c>
      <c r="EX643" s="67" t="s">
        <v>5160</v>
      </c>
      <c r="EY643" s="67">
        <v>5617.75</v>
      </c>
      <c r="EZ643" s="67" t="s">
        <v>5161</v>
      </c>
      <c r="FA643" s="67">
        <v>19800</v>
      </c>
      <c r="FB643" s="67" t="s">
        <v>5162</v>
      </c>
      <c r="FC643" s="67" t="s">
        <v>5163</v>
      </c>
      <c r="FD643" s="67" t="s">
        <v>5164</v>
      </c>
      <c r="FE643" s="68" t="s">
        <v>5165</v>
      </c>
      <c r="FF643" s="68" t="s">
        <v>5166</v>
      </c>
    </row>
    <row r="644" spans="151:162" x14ac:dyDescent="0.2">
      <c r="EU644" s="67">
        <v>560.49</v>
      </c>
      <c r="EV644" s="67" t="s">
        <v>5167</v>
      </c>
      <c r="EW644" s="67">
        <v>482.07</v>
      </c>
      <c r="EX644" s="67" t="s">
        <v>5168</v>
      </c>
      <c r="EY644" s="67">
        <v>5617.5</v>
      </c>
      <c r="EZ644" s="67" t="s">
        <v>5169</v>
      </c>
      <c r="FA644" s="67">
        <v>19799.5</v>
      </c>
      <c r="FB644" s="67" t="s">
        <v>5170</v>
      </c>
      <c r="FC644" s="67" t="s">
        <v>5171</v>
      </c>
      <c r="FD644" s="67" t="s">
        <v>5172</v>
      </c>
      <c r="FE644" s="68" t="s">
        <v>5173</v>
      </c>
      <c r="FF644" s="68" t="s">
        <v>5174</v>
      </c>
    </row>
    <row r="645" spans="151:162" x14ac:dyDescent="0.2">
      <c r="EU645" s="67">
        <v>560.54</v>
      </c>
      <c r="EV645" s="67" t="s">
        <v>5175</v>
      </c>
      <c r="EW645" s="67">
        <v>482.13</v>
      </c>
      <c r="EX645" s="67" t="s">
        <v>5176</v>
      </c>
      <c r="EY645" s="67">
        <v>5618.25</v>
      </c>
      <c r="EZ645" s="67" t="s">
        <v>5177</v>
      </c>
      <c r="FA645" s="67">
        <v>19801.75</v>
      </c>
      <c r="FB645" s="67" t="s">
        <v>5178</v>
      </c>
      <c r="FC645" s="67" t="s">
        <v>5179</v>
      </c>
      <c r="FD645" s="67" t="s">
        <v>5180</v>
      </c>
      <c r="FE645" s="68" t="s">
        <v>5181</v>
      </c>
      <c r="FF645" s="68" t="s">
        <v>5182</v>
      </c>
    </row>
    <row r="646" spans="151:162" x14ac:dyDescent="0.2">
      <c r="EU646" s="67">
        <v>560.49</v>
      </c>
      <c r="EV646" s="67" t="s">
        <v>5183</v>
      </c>
      <c r="EW646" s="67">
        <v>482.01</v>
      </c>
      <c r="EX646" s="67" t="s">
        <v>5184</v>
      </c>
      <c r="EY646" s="67">
        <v>5617.75</v>
      </c>
      <c r="EZ646" s="67" t="s">
        <v>5185</v>
      </c>
      <c r="FA646" s="67">
        <v>19796.5</v>
      </c>
      <c r="FB646" s="67" t="s">
        <v>5186</v>
      </c>
      <c r="FC646" s="67" t="s">
        <v>5187</v>
      </c>
      <c r="FD646" s="67" t="s">
        <v>5188</v>
      </c>
      <c r="FE646" s="68" t="s">
        <v>5189</v>
      </c>
      <c r="FF646" s="68" t="s">
        <v>5190</v>
      </c>
    </row>
    <row r="647" spans="151:162" x14ac:dyDescent="0.2">
      <c r="EU647" s="67">
        <v>560.49</v>
      </c>
      <c r="EV647" s="67" t="s">
        <v>5191</v>
      </c>
      <c r="EW647" s="67">
        <v>481.99</v>
      </c>
      <c r="EX647" s="67" t="s">
        <v>5192</v>
      </c>
      <c r="EY647" s="67">
        <v>5617.5</v>
      </c>
      <c r="EZ647" s="67" t="s">
        <v>5193</v>
      </c>
      <c r="FA647" s="67">
        <v>19795.75</v>
      </c>
      <c r="FB647" s="67" t="s">
        <v>5194</v>
      </c>
      <c r="FC647" s="67" t="s">
        <v>5195</v>
      </c>
      <c r="FD647" s="67" t="s">
        <v>5196</v>
      </c>
      <c r="FE647" s="68" t="s">
        <v>5197</v>
      </c>
      <c r="FF647" s="68" t="s">
        <v>5198</v>
      </c>
    </row>
    <row r="648" spans="151:162" x14ac:dyDescent="0.2">
      <c r="EU648" s="67">
        <v>560.29</v>
      </c>
      <c r="EV648" s="67" t="s">
        <v>5199</v>
      </c>
      <c r="EW648" s="67">
        <v>481.8</v>
      </c>
      <c r="EX648" s="67" t="s">
        <v>5200</v>
      </c>
      <c r="EY648" s="67">
        <v>5615.25</v>
      </c>
      <c r="EZ648" s="67" t="s">
        <v>5201</v>
      </c>
      <c r="FA648" s="67">
        <v>19787.5</v>
      </c>
      <c r="FB648" s="67" t="s">
        <v>5202</v>
      </c>
      <c r="FC648" s="67" t="s">
        <v>5203</v>
      </c>
      <c r="FD648" s="67" t="s">
        <v>5204</v>
      </c>
      <c r="FE648" s="68" t="s">
        <v>5205</v>
      </c>
      <c r="FF648" s="68" t="s">
        <v>5206</v>
      </c>
    </row>
    <row r="649" spans="151:162" x14ac:dyDescent="0.2">
      <c r="EU649" s="67">
        <v>560.16999999999996</v>
      </c>
      <c r="EV649" s="67" t="s">
        <v>5207</v>
      </c>
      <c r="EW649" s="67">
        <v>481.73</v>
      </c>
      <c r="EX649" s="67" t="s">
        <v>5208</v>
      </c>
      <c r="EY649" s="67">
        <v>5614.5</v>
      </c>
      <c r="EZ649" s="67" t="s">
        <v>5209</v>
      </c>
      <c r="FA649" s="67">
        <v>19784.75</v>
      </c>
      <c r="FB649" s="67" t="s">
        <v>5210</v>
      </c>
      <c r="FC649" s="67" t="s">
        <v>5211</v>
      </c>
      <c r="FD649" s="67" t="s">
        <v>5212</v>
      </c>
      <c r="FE649" s="68" t="s">
        <v>5213</v>
      </c>
      <c r="FF649" s="68" t="s">
        <v>5214</v>
      </c>
    </row>
    <row r="650" spans="151:162" x14ac:dyDescent="0.2">
      <c r="EU650" s="67">
        <v>560.16</v>
      </c>
      <c r="EV650" s="67" t="s">
        <v>5215</v>
      </c>
      <c r="EW650" s="67">
        <v>481.74</v>
      </c>
      <c r="EX650" s="67" t="s">
        <v>5216</v>
      </c>
      <c r="EY650" s="67">
        <v>5614.5</v>
      </c>
      <c r="EZ650" s="67" t="s">
        <v>5217</v>
      </c>
      <c r="FA650" s="67">
        <v>19785</v>
      </c>
      <c r="FB650" s="67" t="s">
        <v>5218</v>
      </c>
      <c r="FC650" s="67" t="s">
        <v>5219</v>
      </c>
      <c r="FD650" s="67" t="s">
        <v>5220</v>
      </c>
      <c r="FE650" s="68" t="s">
        <v>5221</v>
      </c>
      <c r="FF650" s="68" t="s">
        <v>5222</v>
      </c>
    </row>
    <row r="651" spans="151:162" x14ac:dyDescent="0.2">
      <c r="EU651" s="67">
        <v>560.19000000000005</v>
      </c>
      <c r="EV651" s="67" t="s">
        <v>5223</v>
      </c>
      <c r="EW651" s="67">
        <v>481.72</v>
      </c>
      <c r="EX651" s="67" t="s">
        <v>5224</v>
      </c>
      <c r="EY651" s="67">
        <v>5614.5</v>
      </c>
      <c r="EZ651" s="67" t="s">
        <v>5225</v>
      </c>
      <c r="FA651" s="67">
        <v>19784.25</v>
      </c>
      <c r="FB651" s="67" t="s">
        <v>5226</v>
      </c>
      <c r="FC651" s="67" t="s">
        <v>5227</v>
      </c>
      <c r="FD651" s="67" t="s">
        <v>5228</v>
      </c>
      <c r="FE651" s="68" t="s">
        <v>5229</v>
      </c>
      <c r="FF651" s="68" t="s">
        <v>5230</v>
      </c>
    </row>
    <row r="652" spans="151:162" x14ac:dyDescent="0.2">
      <c r="EU652" s="67">
        <v>560.19000000000005</v>
      </c>
      <c r="EV652" s="67" t="s">
        <v>5231</v>
      </c>
      <c r="EW652" s="67">
        <v>481.74</v>
      </c>
      <c r="EX652" s="67" t="s">
        <v>5232</v>
      </c>
      <c r="EY652" s="67">
        <v>5614.5</v>
      </c>
      <c r="EZ652" s="67" t="s">
        <v>5233</v>
      </c>
      <c r="FA652" s="67">
        <v>19785</v>
      </c>
      <c r="FB652" s="67" t="s">
        <v>5234</v>
      </c>
      <c r="FC652" s="67" t="s">
        <v>5235</v>
      </c>
      <c r="FD652" s="67" t="s">
        <v>5236</v>
      </c>
      <c r="FE652" s="68" t="s">
        <v>5237</v>
      </c>
      <c r="FF652" s="68" t="s">
        <v>5238</v>
      </c>
    </row>
    <row r="653" spans="151:162" x14ac:dyDescent="0.2">
      <c r="EU653" s="67">
        <v>560.05999999999995</v>
      </c>
      <c r="EV653" s="67" t="s">
        <v>5239</v>
      </c>
      <c r="EW653" s="67">
        <v>481.62</v>
      </c>
      <c r="EX653" s="67" t="s">
        <v>5240</v>
      </c>
      <c r="EY653" s="67">
        <v>5613.5</v>
      </c>
      <c r="EZ653" s="67" t="s">
        <v>5241</v>
      </c>
      <c r="FA653" s="67">
        <v>19779.75</v>
      </c>
      <c r="FB653" s="67" t="s">
        <v>5242</v>
      </c>
      <c r="FC653" s="67" t="s">
        <v>5243</v>
      </c>
      <c r="FD653" s="67" t="s">
        <v>5244</v>
      </c>
      <c r="FE653" s="68" t="s">
        <v>5245</v>
      </c>
      <c r="FF653" s="68" t="s">
        <v>5246</v>
      </c>
    </row>
    <row r="654" spans="151:162" x14ac:dyDescent="0.2">
      <c r="EU654" s="67">
        <v>560.09</v>
      </c>
      <c r="EV654" s="67" t="s">
        <v>5247</v>
      </c>
      <c r="EW654" s="67">
        <v>481.63</v>
      </c>
      <c r="EX654" s="67" t="s">
        <v>5248</v>
      </c>
      <c r="EY654" s="67">
        <v>5613.5</v>
      </c>
      <c r="EZ654" s="67" t="s">
        <v>5249</v>
      </c>
      <c r="FA654" s="67">
        <v>19780.25</v>
      </c>
      <c r="FB654" s="67" t="s">
        <v>5250</v>
      </c>
      <c r="FC654" s="67" t="s">
        <v>5251</v>
      </c>
      <c r="FD654" s="67" t="s">
        <v>5252</v>
      </c>
      <c r="FE654" s="68" t="s">
        <v>5253</v>
      </c>
      <c r="FF654" s="68" t="s">
        <v>5254</v>
      </c>
    </row>
    <row r="655" spans="151:162" x14ac:dyDescent="0.2">
      <c r="EU655" s="67">
        <v>560.13</v>
      </c>
      <c r="EV655" s="67" t="s">
        <v>5255</v>
      </c>
      <c r="EW655" s="67">
        <v>481.66</v>
      </c>
      <c r="EX655" s="67" t="s">
        <v>5256</v>
      </c>
      <c r="EY655" s="67">
        <v>5614</v>
      </c>
      <c r="EZ655" s="67" t="s">
        <v>5257</v>
      </c>
      <c r="FA655" s="67">
        <v>19781</v>
      </c>
      <c r="FB655" s="67" t="s">
        <v>5258</v>
      </c>
      <c r="FC655" s="67" t="s">
        <v>5259</v>
      </c>
      <c r="FD655" s="67" t="s">
        <v>5260</v>
      </c>
      <c r="FE655" s="68" t="s">
        <v>5261</v>
      </c>
      <c r="FF655" s="68" t="s">
        <v>5262</v>
      </c>
    </row>
    <row r="656" spans="151:162" x14ac:dyDescent="0.2">
      <c r="EU656" s="67">
        <v>559.84</v>
      </c>
      <c r="EV656" s="67" t="s">
        <v>5263</v>
      </c>
      <c r="EW656" s="67">
        <v>481.47</v>
      </c>
      <c r="EX656" s="67" t="s">
        <v>5264</v>
      </c>
      <c r="EY656" s="67">
        <v>5611.25</v>
      </c>
      <c r="EZ656" s="67" t="s">
        <v>5265</v>
      </c>
      <c r="FA656" s="67">
        <v>19773.25</v>
      </c>
      <c r="FB656" s="67" t="s">
        <v>5266</v>
      </c>
      <c r="FC656" s="67" t="s">
        <v>5267</v>
      </c>
      <c r="FD656" s="67" t="s">
        <v>5268</v>
      </c>
      <c r="FE656" s="68" t="s">
        <v>5269</v>
      </c>
      <c r="FF656" s="68" t="s">
        <v>5270</v>
      </c>
    </row>
    <row r="657" spans="151:162" x14ac:dyDescent="0.2">
      <c r="EU657" s="67">
        <v>559.69000000000005</v>
      </c>
      <c r="EV657" s="67" t="s">
        <v>5271</v>
      </c>
      <c r="EW657" s="67">
        <v>481.34</v>
      </c>
      <c r="EX657" s="67" t="s">
        <v>5272</v>
      </c>
      <c r="EY657" s="67">
        <v>5609.75</v>
      </c>
      <c r="EZ657" s="67" t="s">
        <v>5273</v>
      </c>
      <c r="FA657" s="67">
        <v>19768.25</v>
      </c>
      <c r="FB657" s="67" t="s">
        <v>5274</v>
      </c>
      <c r="FC657" s="67" t="s">
        <v>5275</v>
      </c>
      <c r="FD657" s="67" t="s">
        <v>5276</v>
      </c>
      <c r="FE657" s="68" t="s">
        <v>5277</v>
      </c>
      <c r="FF657" s="68" t="s">
        <v>5278</v>
      </c>
    </row>
    <row r="658" spans="151:162" x14ac:dyDescent="0.2">
      <c r="EU658" s="67">
        <v>559.25</v>
      </c>
      <c r="EV658" s="67" t="s">
        <v>5279</v>
      </c>
      <c r="EW658" s="67">
        <v>480.96</v>
      </c>
      <c r="EX658" s="67" t="s">
        <v>5280</v>
      </c>
      <c r="EY658" s="67">
        <v>5605.25</v>
      </c>
      <c r="EZ658" s="67" t="s">
        <v>5281</v>
      </c>
      <c r="FA658" s="67">
        <v>19752.25</v>
      </c>
      <c r="FB658" s="67" t="s">
        <v>5282</v>
      </c>
      <c r="FC658" s="67" t="s">
        <v>5283</v>
      </c>
      <c r="FD658" s="67" t="s">
        <v>5284</v>
      </c>
      <c r="FE658" s="68" t="s">
        <v>5285</v>
      </c>
      <c r="FF658" s="68" t="s">
        <v>5286</v>
      </c>
    </row>
    <row r="659" spans="151:162" x14ac:dyDescent="0.2">
      <c r="EU659" s="67">
        <v>559.37</v>
      </c>
      <c r="EV659" s="67" t="s">
        <v>5287</v>
      </c>
      <c r="EW659" s="67">
        <v>481.09</v>
      </c>
      <c r="EX659" s="67" t="s">
        <v>5288</v>
      </c>
      <c r="EY659" s="67">
        <v>5606.25</v>
      </c>
      <c r="EZ659" s="67" t="s">
        <v>5289</v>
      </c>
      <c r="FA659" s="67">
        <v>19757</v>
      </c>
      <c r="FB659" s="67" t="s">
        <v>5290</v>
      </c>
      <c r="FC659" s="67" t="s">
        <v>5291</v>
      </c>
      <c r="FD659" s="67" t="s">
        <v>5292</v>
      </c>
      <c r="FE659" s="68" t="s">
        <v>5293</v>
      </c>
      <c r="FF659" s="68" t="s">
        <v>5294</v>
      </c>
    </row>
    <row r="660" spans="151:162" x14ac:dyDescent="0.2">
      <c r="EU660" s="67">
        <v>559.33000000000004</v>
      </c>
      <c r="EV660" s="67" t="s">
        <v>5295</v>
      </c>
      <c r="EW660" s="67">
        <v>481</v>
      </c>
      <c r="EX660" s="67" t="s">
        <v>5296</v>
      </c>
      <c r="EY660" s="67">
        <v>5606.25</v>
      </c>
      <c r="EZ660" s="67" t="s">
        <v>5297</v>
      </c>
      <c r="FA660" s="67">
        <v>19753.5</v>
      </c>
      <c r="FB660" s="67" t="s">
        <v>5298</v>
      </c>
      <c r="FC660" s="67" t="s">
        <v>5299</v>
      </c>
      <c r="FD660" s="67" t="s">
        <v>5300</v>
      </c>
      <c r="FE660" s="68" t="s">
        <v>5301</v>
      </c>
      <c r="FF660" s="68" t="s">
        <v>5302</v>
      </c>
    </row>
    <row r="661" spans="151:162" x14ac:dyDescent="0.2">
      <c r="EU661" s="67">
        <v>559.34</v>
      </c>
      <c r="EV661" s="67" t="s">
        <v>5303</v>
      </c>
      <c r="EW661" s="67">
        <v>481</v>
      </c>
      <c r="EX661" s="67" t="s">
        <v>5304</v>
      </c>
      <c r="EY661" s="67">
        <v>5606.25</v>
      </c>
      <c r="EZ661" s="67" t="s">
        <v>5305</v>
      </c>
      <c r="FA661" s="67">
        <v>19754</v>
      </c>
      <c r="FB661" s="67" t="s">
        <v>5306</v>
      </c>
      <c r="FC661" s="67" t="s">
        <v>5307</v>
      </c>
      <c r="FD661" s="67" t="s">
        <v>5308</v>
      </c>
      <c r="FE661" s="68" t="s">
        <v>5309</v>
      </c>
      <c r="FF661" s="68" t="s">
        <v>5310</v>
      </c>
    </row>
    <row r="662" spans="151:162" x14ac:dyDescent="0.2">
      <c r="EU662" s="67">
        <v>558.99</v>
      </c>
      <c r="EV662" s="67" t="s">
        <v>5311</v>
      </c>
      <c r="EW662" s="67">
        <v>480.67</v>
      </c>
      <c r="EX662" s="67" t="s">
        <v>5312</v>
      </c>
      <c r="EY662" s="67">
        <v>5602.5</v>
      </c>
      <c r="EZ662" s="67" t="s">
        <v>5313</v>
      </c>
      <c r="FA662" s="67">
        <v>19739</v>
      </c>
      <c r="FB662" s="67" t="s">
        <v>5314</v>
      </c>
      <c r="FC662" s="67" t="s">
        <v>5315</v>
      </c>
      <c r="FD662" s="67" t="s">
        <v>5316</v>
      </c>
      <c r="FE662" s="68" t="s">
        <v>5317</v>
      </c>
      <c r="FF662" s="68" t="s">
        <v>5318</v>
      </c>
    </row>
    <row r="663" spans="151:162" x14ac:dyDescent="0.2">
      <c r="EU663" s="67">
        <v>559.08000000000004</v>
      </c>
      <c r="EV663" s="67" t="s">
        <v>5319</v>
      </c>
      <c r="EW663" s="67">
        <v>480.78</v>
      </c>
      <c r="EX663" s="67" t="s">
        <v>5320</v>
      </c>
      <c r="EY663" s="67">
        <v>5603.5</v>
      </c>
      <c r="EZ663" s="67" t="s">
        <v>5321</v>
      </c>
      <c r="FA663" s="67">
        <v>19744.25</v>
      </c>
      <c r="FB663" s="67" t="s">
        <v>5322</v>
      </c>
      <c r="FC663" s="67" t="s">
        <v>5323</v>
      </c>
      <c r="FD663" s="67" t="s">
        <v>5324</v>
      </c>
      <c r="FE663" s="68" t="s">
        <v>5325</v>
      </c>
      <c r="FF663" s="68" t="s">
        <v>5326</v>
      </c>
    </row>
    <row r="664" spans="151:162" x14ac:dyDescent="0.2">
      <c r="EU664" s="67">
        <v>559.04</v>
      </c>
      <c r="EV664" s="67" t="s">
        <v>5327</v>
      </c>
      <c r="EW664" s="67">
        <v>480.77</v>
      </c>
      <c r="EX664" s="67" t="s">
        <v>5328</v>
      </c>
      <c r="EY664" s="67">
        <v>5603</v>
      </c>
      <c r="EZ664" s="67" t="s">
        <v>5329</v>
      </c>
      <c r="FA664" s="67">
        <v>19743.75</v>
      </c>
      <c r="FB664" s="67" t="s">
        <v>5330</v>
      </c>
      <c r="FC664" s="67" t="s">
        <v>5331</v>
      </c>
      <c r="FD664" s="67" t="s">
        <v>5332</v>
      </c>
      <c r="FE664" s="68" t="s">
        <v>5333</v>
      </c>
      <c r="FF664" s="68" t="s">
        <v>5334</v>
      </c>
    </row>
    <row r="665" spans="151:162" x14ac:dyDescent="0.2">
      <c r="EU665" s="67">
        <v>559.07000000000005</v>
      </c>
      <c r="EV665" s="67" t="s">
        <v>5335</v>
      </c>
      <c r="EW665" s="67">
        <v>480.85</v>
      </c>
      <c r="EX665" s="67" t="s">
        <v>5336</v>
      </c>
      <c r="EY665" s="67">
        <v>5603.25</v>
      </c>
      <c r="EZ665" s="67" t="s">
        <v>5337</v>
      </c>
      <c r="FA665" s="67">
        <v>19746.25</v>
      </c>
      <c r="FB665" s="67" t="s">
        <v>5338</v>
      </c>
      <c r="FC665" s="67" t="s">
        <v>5339</v>
      </c>
      <c r="FD665" s="67" t="s">
        <v>5340</v>
      </c>
      <c r="FE665" s="68" t="s">
        <v>5341</v>
      </c>
      <c r="FF665" s="68" t="s">
        <v>5342</v>
      </c>
    </row>
    <row r="666" spans="151:162" x14ac:dyDescent="0.2">
      <c r="EU666" s="67">
        <v>559.22</v>
      </c>
      <c r="EV666" s="67" t="s">
        <v>5343</v>
      </c>
      <c r="EW666" s="67">
        <v>480.97</v>
      </c>
      <c r="EX666" s="67" t="s">
        <v>5344</v>
      </c>
      <c r="EY666" s="67">
        <v>5604.5</v>
      </c>
      <c r="EZ666" s="67" t="s">
        <v>5345</v>
      </c>
      <c r="FA666" s="67">
        <v>19751.75</v>
      </c>
      <c r="FB666" s="67" t="s">
        <v>5346</v>
      </c>
      <c r="FC666" s="67" t="s">
        <v>5347</v>
      </c>
      <c r="FD666" s="67" t="s">
        <v>5348</v>
      </c>
      <c r="FE666" s="68" t="s">
        <v>5349</v>
      </c>
      <c r="FF666" s="68" t="s">
        <v>5350</v>
      </c>
    </row>
    <row r="667" spans="151:162" x14ac:dyDescent="0.2">
      <c r="EU667" s="67">
        <v>559</v>
      </c>
      <c r="EV667" s="67" t="s">
        <v>5351</v>
      </c>
      <c r="EW667" s="67">
        <v>480.8</v>
      </c>
      <c r="EX667" s="67" t="s">
        <v>5352</v>
      </c>
      <c r="EY667" s="67">
        <v>5602.75</v>
      </c>
      <c r="EZ667" s="67" t="s">
        <v>5353</v>
      </c>
      <c r="FA667" s="67">
        <v>19744.75</v>
      </c>
      <c r="FB667" s="67" t="s">
        <v>5354</v>
      </c>
      <c r="FC667" s="67" t="s">
        <v>5355</v>
      </c>
      <c r="FD667" s="67" t="s">
        <v>5356</v>
      </c>
      <c r="FE667" s="68" t="s">
        <v>5357</v>
      </c>
      <c r="FF667" s="68" t="s">
        <v>5358</v>
      </c>
    </row>
    <row r="668" spans="151:162" x14ac:dyDescent="0.2">
      <c r="EU668" s="67">
        <v>559.12</v>
      </c>
      <c r="EV668" s="67" t="s">
        <v>5359</v>
      </c>
      <c r="EW668" s="67">
        <v>480.88</v>
      </c>
      <c r="EX668" s="67" t="s">
        <v>5360</v>
      </c>
      <c r="EY668" s="67">
        <v>5603.75</v>
      </c>
      <c r="EZ668" s="67" t="s">
        <v>5361</v>
      </c>
      <c r="FA668" s="67">
        <v>19747.25</v>
      </c>
      <c r="FB668" s="67" t="s">
        <v>5362</v>
      </c>
      <c r="FC668" s="67" t="s">
        <v>5363</v>
      </c>
      <c r="FD668" s="67" t="s">
        <v>5364</v>
      </c>
      <c r="FE668" s="68" t="s">
        <v>5365</v>
      </c>
      <c r="FF668" s="68" t="s">
        <v>5366</v>
      </c>
    </row>
    <row r="669" spans="151:162" x14ac:dyDescent="0.2">
      <c r="EU669" s="67">
        <v>559.42999999999995</v>
      </c>
      <c r="EV669" s="67" t="s">
        <v>5367</v>
      </c>
      <c r="EW669" s="67">
        <v>481.19</v>
      </c>
      <c r="EX669" s="67" t="s">
        <v>5368</v>
      </c>
      <c r="EY669" s="67">
        <v>5607</v>
      </c>
      <c r="EZ669" s="67" t="s">
        <v>5369</v>
      </c>
      <c r="FA669" s="67">
        <v>19760</v>
      </c>
      <c r="FB669" s="67" t="s">
        <v>5370</v>
      </c>
      <c r="FC669" s="67" t="s">
        <v>5371</v>
      </c>
      <c r="FD669" s="67" t="s">
        <v>5372</v>
      </c>
      <c r="FE669" s="68" t="s">
        <v>5373</v>
      </c>
      <c r="FF669" s="68" t="s">
        <v>5374</v>
      </c>
    </row>
    <row r="670" spans="151:162" x14ac:dyDescent="0.2">
      <c r="EU670" s="67">
        <v>559.57000000000005</v>
      </c>
      <c r="EV670" s="67" t="s">
        <v>5375</v>
      </c>
      <c r="EW670" s="67">
        <v>481.35</v>
      </c>
      <c r="EX670" s="67" t="s">
        <v>5376</v>
      </c>
      <c r="EY670" s="67">
        <v>5608.5</v>
      </c>
      <c r="EZ670" s="67" t="s">
        <v>5377</v>
      </c>
      <c r="FA670" s="67">
        <v>19767.25</v>
      </c>
      <c r="FB670" s="67" t="s">
        <v>5378</v>
      </c>
      <c r="FC670" s="67" t="s">
        <v>5379</v>
      </c>
      <c r="FD670" s="67" t="s">
        <v>5380</v>
      </c>
      <c r="FE670" s="68" t="s">
        <v>5381</v>
      </c>
      <c r="FF670" s="68" t="s">
        <v>5382</v>
      </c>
    </row>
    <row r="671" spans="151:162" x14ac:dyDescent="0.2">
      <c r="EU671" s="67">
        <v>559.67999999999995</v>
      </c>
      <c r="EV671" s="67" t="s">
        <v>5383</v>
      </c>
      <c r="EW671" s="67">
        <v>481.42</v>
      </c>
      <c r="EX671" s="67" t="s">
        <v>5384</v>
      </c>
      <c r="EY671" s="67">
        <v>5609.5</v>
      </c>
      <c r="EZ671" s="67" t="s">
        <v>5385</v>
      </c>
      <c r="FA671" s="67">
        <v>19771.25</v>
      </c>
      <c r="FB671" s="67" t="s">
        <v>5386</v>
      </c>
      <c r="FC671" s="67" t="s">
        <v>5387</v>
      </c>
      <c r="FD671" s="67" t="s">
        <v>5388</v>
      </c>
      <c r="FE671" s="68" t="s">
        <v>5389</v>
      </c>
      <c r="FF671" s="68" t="s">
        <v>5390</v>
      </c>
    </row>
    <row r="672" spans="151:162" x14ac:dyDescent="0.2">
      <c r="EU672" s="67">
        <v>559.73</v>
      </c>
      <c r="EV672" s="67" t="s">
        <v>5391</v>
      </c>
      <c r="EW672" s="67">
        <v>481.49</v>
      </c>
      <c r="EX672" s="67" t="s">
        <v>5392</v>
      </c>
      <c r="EY672" s="67">
        <v>5609.75</v>
      </c>
      <c r="EZ672" s="67" t="s">
        <v>5393</v>
      </c>
      <c r="FA672" s="67">
        <v>19773.25</v>
      </c>
      <c r="FB672" s="67" t="s">
        <v>5394</v>
      </c>
      <c r="FC672" s="67" t="s">
        <v>5395</v>
      </c>
      <c r="FD672" s="67" t="s">
        <v>5396</v>
      </c>
      <c r="FE672" s="68" t="s">
        <v>5397</v>
      </c>
      <c r="FF672" s="68" t="s">
        <v>5398</v>
      </c>
    </row>
    <row r="673" spans="151:162" x14ac:dyDescent="0.2">
      <c r="EU673" s="67">
        <v>559.54999999999995</v>
      </c>
      <c r="EV673" s="67" t="s">
        <v>5399</v>
      </c>
      <c r="EW673" s="67">
        <v>481.34</v>
      </c>
      <c r="EX673" s="67" t="s">
        <v>5400</v>
      </c>
      <c r="EY673" s="67">
        <v>5608.25</v>
      </c>
      <c r="EZ673" s="67" t="s">
        <v>5401</v>
      </c>
      <c r="FA673" s="67">
        <v>19767.25</v>
      </c>
      <c r="FB673" s="67" t="s">
        <v>5402</v>
      </c>
      <c r="FC673" s="67" t="s">
        <v>5403</v>
      </c>
      <c r="FD673" s="67" t="s">
        <v>5404</v>
      </c>
      <c r="FE673" s="68" t="s">
        <v>5405</v>
      </c>
      <c r="FF673" s="68" t="s">
        <v>5406</v>
      </c>
    </row>
    <row r="674" spans="151:162" x14ac:dyDescent="0.2">
      <c r="EU674" s="67">
        <v>559.63</v>
      </c>
      <c r="EV674" s="67" t="s">
        <v>5407</v>
      </c>
      <c r="EW674" s="67">
        <v>481.43</v>
      </c>
      <c r="EX674" s="67" t="s">
        <v>5408</v>
      </c>
      <c r="EY674" s="67">
        <v>5609</v>
      </c>
      <c r="EZ674" s="67" t="s">
        <v>5409</v>
      </c>
      <c r="FA674" s="67">
        <v>19770.25</v>
      </c>
      <c r="FB674" s="67" t="s">
        <v>5410</v>
      </c>
      <c r="FC674" s="67" t="s">
        <v>5411</v>
      </c>
      <c r="FD674" s="67" t="s">
        <v>5412</v>
      </c>
      <c r="FE674" s="68" t="s">
        <v>5413</v>
      </c>
      <c r="FF674" s="68" t="s">
        <v>5414</v>
      </c>
    </row>
    <row r="675" spans="151:162" x14ac:dyDescent="0.2">
      <c r="EU675" s="67">
        <v>559.35</v>
      </c>
      <c r="EV675" s="67" t="s">
        <v>5415</v>
      </c>
      <c r="EW675" s="67">
        <v>481.17</v>
      </c>
      <c r="EX675" s="67" t="s">
        <v>5416</v>
      </c>
      <c r="EY675" s="67">
        <v>5606</v>
      </c>
      <c r="EZ675" s="67" t="s">
        <v>5417</v>
      </c>
      <c r="FA675" s="67">
        <v>19760.5</v>
      </c>
      <c r="FB675" s="67" t="s">
        <v>5418</v>
      </c>
      <c r="FC675" s="67" t="s">
        <v>5419</v>
      </c>
      <c r="FD675" s="67" t="s">
        <v>5420</v>
      </c>
      <c r="FE675" s="68" t="s">
        <v>5421</v>
      </c>
      <c r="FF675" s="68" t="s">
        <v>5422</v>
      </c>
    </row>
    <row r="676" spans="151:162" x14ac:dyDescent="0.2">
      <c r="EU676" s="67">
        <v>559.27</v>
      </c>
      <c r="EV676" s="67" t="s">
        <v>5423</v>
      </c>
      <c r="EW676" s="67">
        <v>481.08</v>
      </c>
      <c r="EX676" s="67" t="s">
        <v>5424</v>
      </c>
      <c r="EY676" s="67">
        <v>5605.25</v>
      </c>
      <c r="EZ676" s="67" t="s">
        <v>5425</v>
      </c>
      <c r="FA676" s="67">
        <v>19756.75</v>
      </c>
      <c r="FB676" s="67" t="s">
        <v>5426</v>
      </c>
      <c r="FC676" s="67" t="s">
        <v>5427</v>
      </c>
      <c r="FD676" s="67" t="s">
        <v>5428</v>
      </c>
      <c r="FE676" s="68" t="s">
        <v>5429</v>
      </c>
      <c r="FF676" s="68" t="s">
        <v>5430</v>
      </c>
    </row>
    <row r="677" spans="151:162" x14ac:dyDescent="0.2">
      <c r="EU677" s="67">
        <v>559.37</v>
      </c>
      <c r="EV677" s="67" t="s">
        <v>5431</v>
      </c>
      <c r="EW677" s="67">
        <v>481.14</v>
      </c>
      <c r="EX677" s="67" t="s">
        <v>5432</v>
      </c>
      <c r="EY677" s="67">
        <v>5606.25</v>
      </c>
      <c r="EZ677" s="67" t="s">
        <v>5433</v>
      </c>
      <c r="FA677" s="67">
        <v>19758.5</v>
      </c>
      <c r="FB677" s="67" t="s">
        <v>5434</v>
      </c>
      <c r="FC677" s="67" t="s">
        <v>5435</v>
      </c>
      <c r="FD677" s="67" t="s">
        <v>5436</v>
      </c>
      <c r="FE677" s="68" t="s">
        <v>5437</v>
      </c>
      <c r="FF677" s="68" t="s">
        <v>5438</v>
      </c>
    </row>
    <row r="678" spans="151:162" x14ac:dyDescent="0.2">
      <c r="EU678" s="67">
        <v>559.41999999999996</v>
      </c>
      <c r="EV678" s="67" t="s">
        <v>5439</v>
      </c>
      <c r="EW678" s="67">
        <v>481.25</v>
      </c>
      <c r="EX678" s="67" t="s">
        <v>5440</v>
      </c>
      <c r="EY678" s="67">
        <v>5606.75</v>
      </c>
      <c r="EZ678" s="67" t="s">
        <v>5441</v>
      </c>
      <c r="FA678" s="67">
        <v>19763</v>
      </c>
      <c r="FB678" s="67" t="s">
        <v>5442</v>
      </c>
      <c r="FC678" s="67" t="s">
        <v>5443</v>
      </c>
      <c r="FD678" s="67" t="s">
        <v>5444</v>
      </c>
      <c r="FE678" s="68" t="s">
        <v>5445</v>
      </c>
      <c r="FF678" s="68" t="s">
        <v>5446</v>
      </c>
    </row>
    <row r="679" spans="151:162" x14ac:dyDescent="0.2">
      <c r="EU679" s="67">
        <v>559.35</v>
      </c>
      <c r="EV679" s="67" t="s">
        <v>5447</v>
      </c>
      <c r="EW679" s="67">
        <v>481.12</v>
      </c>
      <c r="EX679" s="67" t="s">
        <v>5448</v>
      </c>
      <c r="EY679" s="67">
        <v>5606</v>
      </c>
      <c r="EZ679" s="67" t="s">
        <v>5449</v>
      </c>
      <c r="FA679" s="67">
        <v>19757.25</v>
      </c>
      <c r="FB679" s="67" t="s">
        <v>5450</v>
      </c>
      <c r="FC679" s="67" t="s">
        <v>5451</v>
      </c>
      <c r="FD679" s="67" t="s">
        <v>5452</v>
      </c>
      <c r="FE679" s="68" t="s">
        <v>5453</v>
      </c>
      <c r="FF679" s="68" t="s">
        <v>5454</v>
      </c>
    </row>
    <row r="680" spans="151:162" x14ac:dyDescent="0.2">
      <c r="EU680" s="67">
        <v>559.41</v>
      </c>
      <c r="EV680" s="67" t="s">
        <v>5455</v>
      </c>
      <c r="EW680" s="67">
        <v>481.18</v>
      </c>
      <c r="EX680" s="67" t="s">
        <v>5456</v>
      </c>
      <c r="EY680" s="67">
        <v>5606.5</v>
      </c>
      <c r="EZ680" s="67" t="s">
        <v>5457</v>
      </c>
      <c r="FA680" s="67">
        <v>19759.75</v>
      </c>
      <c r="FB680" s="67" t="s">
        <v>5458</v>
      </c>
      <c r="FC680" s="67" t="s">
        <v>5459</v>
      </c>
      <c r="FD680" s="67" t="s">
        <v>5460</v>
      </c>
      <c r="FE680" s="68" t="s">
        <v>5461</v>
      </c>
      <c r="FF680" s="68" t="s">
        <v>5462</v>
      </c>
    </row>
    <row r="681" spans="151:162" x14ac:dyDescent="0.2">
      <c r="EU681" s="67">
        <v>559.33000000000004</v>
      </c>
      <c r="EV681" s="67" t="s">
        <v>5463</v>
      </c>
      <c r="EW681" s="67">
        <v>481.06</v>
      </c>
      <c r="EX681" s="67" t="s">
        <v>5464</v>
      </c>
      <c r="EY681" s="67">
        <v>5606</v>
      </c>
      <c r="EZ681" s="67" t="s">
        <v>5465</v>
      </c>
      <c r="FA681" s="67">
        <v>19755.25</v>
      </c>
      <c r="FB681" s="67" t="s">
        <v>5466</v>
      </c>
      <c r="FC681" s="67" t="s">
        <v>5467</v>
      </c>
      <c r="FD681" s="67" t="s">
        <v>5468</v>
      </c>
      <c r="FE681" s="68" t="s">
        <v>5469</v>
      </c>
      <c r="FF681" s="68" t="s">
        <v>5470</v>
      </c>
    </row>
    <row r="682" spans="151:162" x14ac:dyDescent="0.2">
      <c r="EU682" s="67">
        <v>559.41</v>
      </c>
      <c r="EV682" s="67" t="s">
        <v>5471</v>
      </c>
      <c r="EW682" s="67">
        <v>481.11</v>
      </c>
      <c r="EX682" s="67" t="s">
        <v>5472</v>
      </c>
      <c r="EY682" s="67">
        <v>5606.5</v>
      </c>
      <c r="EZ682" s="67" t="s">
        <v>5473</v>
      </c>
      <c r="FA682" s="67">
        <v>19756.75</v>
      </c>
      <c r="FB682" s="67" t="s">
        <v>5474</v>
      </c>
      <c r="FC682" s="67" t="s">
        <v>5475</v>
      </c>
      <c r="FD682" s="67" t="s">
        <v>5476</v>
      </c>
      <c r="FE682" s="68" t="s">
        <v>5477</v>
      </c>
      <c r="FF682" s="68" t="s">
        <v>5478</v>
      </c>
    </row>
    <row r="683" spans="151:162" x14ac:dyDescent="0.2">
      <c r="EU683" s="67">
        <v>559.1</v>
      </c>
      <c r="EV683" s="67" t="s">
        <v>5479</v>
      </c>
      <c r="EW683" s="67">
        <v>480.84</v>
      </c>
      <c r="EX683" s="67" t="s">
        <v>5480</v>
      </c>
      <c r="EY683" s="67">
        <v>5603.5</v>
      </c>
      <c r="EZ683" s="67" t="s">
        <v>5481</v>
      </c>
      <c r="FA683" s="67">
        <v>19746.75</v>
      </c>
      <c r="FB683" s="67" t="s">
        <v>5482</v>
      </c>
      <c r="FC683" s="67" t="s">
        <v>5483</v>
      </c>
      <c r="FD683" s="67" t="s">
        <v>5484</v>
      </c>
      <c r="FE683" s="68" t="s">
        <v>5485</v>
      </c>
      <c r="FF683" s="68" t="s">
        <v>5486</v>
      </c>
    </row>
    <row r="684" spans="151:162" x14ac:dyDescent="0.2">
      <c r="EU684" s="67">
        <v>559.04</v>
      </c>
      <c r="EV684" s="67" t="s">
        <v>5487</v>
      </c>
      <c r="EW684" s="67">
        <v>480.8</v>
      </c>
      <c r="EX684" s="67" t="s">
        <v>5488</v>
      </c>
      <c r="EY684" s="67">
        <v>5602.75</v>
      </c>
      <c r="EZ684" s="67" t="s">
        <v>5489</v>
      </c>
      <c r="FA684" s="67">
        <v>19744.25</v>
      </c>
      <c r="FB684" s="67" t="s">
        <v>5490</v>
      </c>
      <c r="FC684" s="67" t="s">
        <v>5491</v>
      </c>
      <c r="FD684" s="67" t="s">
        <v>5492</v>
      </c>
      <c r="FE684" s="68" t="s">
        <v>5493</v>
      </c>
      <c r="FF684" s="68" t="s">
        <v>5494</v>
      </c>
    </row>
    <row r="685" spans="151:162" x14ac:dyDescent="0.2">
      <c r="EU685" s="67">
        <v>558.35</v>
      </c>
      <c r="EV685" s="67" t="s">
        <v>5495</v>
      </c>
      <c r="EW685" s="67">
        <v>480.19</v>
      </c>
      <c r="EX685" s="67" t="s">
        <v>5496</v>
      </c>
      <c r="EY685" s="67">
        <v>5596</v>
      </c>
      <c r="EZ685" s="67" t="s">
        <v>5497</v>
      </c>
      <c r="FA685" s="67">
        <v>19718.75</v>
      </c>
      <c r="FB685" s="67" t="s">
        <v>5498</v>
      </c>
      <c r="FC685" s="67" t="s">
        <v>5499</v>
      </c>
      <c r="FD685" s="67" t="s">
        <v>5500</v>
      </c>
      <c r="FE685" s="68" t="s">
        <v>5501</v>
      </c>
      <c r="FF685" s="68" t="s">
        <v>5502</v>
      </c>
    </row>
    <row r="686" spans="151:162" x14ac:dyDescent="0.2">
      <c r="EU686" s="67">
        <v>558.17999999999995</v>
      </c>
      <c r="EV686" s="67" t="s">
        <v>5503</v>
      </c>
      <c r="EW686" s="67">
        <v>480.06</v>
      </c>
      <c r="EX686" s="67" t="s">
        <v>5504</v>
      </c>
      <c r="EY686" s="67">
        <v>5594.25</v>
      </c>
      <c r="EZ686" s="67" t="s">
        <v>5505</v>
      </c>
      <c r="FA686" s="67">
        <v>19714</v>
      </c>
      <c r="FB686" s="67" t="s">
        <v>5506</v>
      </c>
      <c r="FC686" s="67" t="s">
        <v>5507</v>
      </c>
      <c r="FD686" s="67" t="s">
        <v>5508</v>
      </c>
      <c r="FE686" s="68" t="s">
        <v>5509</v>
      </c>
      <c r="FF686" s="68" t="s">
        <v>5510</v>
      </c>
    </row>
    <row r="687" spans="151:162" x14ac:dyDescent="0.2">
      <c r="EU687" s="67">
        <v>558.22</v>
      </c>
      <c r="EV687" s="67" t="s">
        <v>5511</v>
      </c>
      <c r="EW687" s="67">
        <v>480.09</v>
      </c>
      <c r="EX687" s="67" t="s">
        <v>5512</v>
      </c>
      <c r="EY687" s="67">
        <v>5594.5</v>
      </c>
      <c r="EZ687" s="67" t="s">
        <v>5513</v>
      </c>
      <c r="FA687" s="67">
        <v>19714.75</v>
      </c>
      <c r="FB687" s="67" t="s">
        <v>5514</v>
      </c>
      <c r="FC687" s="67" t="s">
        <v>5515</v>
      </c>
      <c r="FD687" s="67" t="s">
        <v>5516</v>
      </c>
      <c r="FE687" s="68" t="s">
        <v>5517</v>
      </c>
      <c r="FF687" s="68" t="s">
        <v>5518</v>
      </c>
    </row>
    <row r="688" spans="151:162" x14ac:dyDescent="0.2">
      <c r="EU688" s="67">
        <v>558.30999999999995</v>
      </c>
      <c r="EV688" s="67" t="s">
        <v>5519</v>
      </c>
      <c r="EW688" s="67">
        <v>480.22</v>
      </c>
      <c r="EX688" s="67" t="s">
        <v>5520</v>
      </c>
      <c r="EY688" s="67">
        <v>5595.5</v>
      </c>
      <c r="EZ688" s="67" t="s">
        <v>5521</v>
      </c>
      <c r="FA688" s="67">
        <v>19720.25</v>
      </c>
      <c r="FB688" s="67" t="s">
        <v>5522</v>
      </c>
      <c r="FC688" s="67" t="s">
        <v>5523</v>
      </c>
      <c r="FD688" s="67" t="s">
        <v>5524</v>
      </c>
      <c r="FE688" s="68" t="s">
        <v>5525</v>
      </c>
      <c r="FF688" s="68" t="s">
        <v>5526</v>
      </c>
    </row>
    <row r="689" spans="151:162" x14ac:dyDescent="0.2">
      <c r="EU689" s="67">
        <v>558.33000000000004</v>
      </c>
      <c r="EV689" s="67" t="s">
        <v>5527</v>
      </c>
      <c r="EW689" s="67">
        <v>480.23</v>
      </c>
      <c r="EX689" s="67" t="s">
        <v>5528</v>
      </c>
      <c r="EY689" s="67">
        <v>5595.75</v>
      </c>
      <c r="EZ689" s="67" t="s">
        <v>5529</v>
      </c>
      <c r="FA689" s="67">
        <v>19720.5</v>
      </c>
      <c r="FB689" s="67" t="s">
        <v>5530</v>
      </c>
      <c r="FC689" s="67" t="s">
        <v>5531</v>
      </c>
      <c r="FD689" s="67" t="s">
        <v>5532</v>
      </c>
      <c r="FE689" s="68" t="s">
        <v>5533</v>
      </c>
      <c r="FF689" s="68" t="s">
        <v>5534</v>
      </c>
    </row>
    <row r="690" spans="151:162" x14ac:dyDescent="0.2">
      <c r="EU690" s="67">
        <v>558.41999999999996</v>
      </c>
      <c r="EV690" s="67" t="s">
        <v>5535</v>
      </c>
      <c r="EW690" s="67">
        <v>480.32</v>
      </c>
      <c r="EX690" s="67" t="s">
        <v>5536</v>
      </c>
      <c r="EY690" s="67">
        <v>5596.5</v>
      </c>
      <c r="EZ690" s="67" t="s">
        <v>5537</v>
      </c>
      <c r="FA690" s="67">
        <v>19724.5</v>
      </c>
      <c r="FB690" s="67" t="s">
        <v>5538</v>
      </c>
      <c r="FC690" s="67" t="s">
        <v>5539</v>
      </c>
      <c r="FD690" s="67" t="s">
        <v>5540</v>
      </c>
      <c r="FE690" s="68" t="s">
        <v>5541</v>
      </c>
      <c r="FF690" s="68" t="s">
        <v>5542</v>
      </c>
    </row>
    <row r="691" spans="151:162" x14ac:dyDescent="0.2">
      <c r="EU691" s="67">
        <v>558.5</v>
      </c>
      <c r="EV691" s="67" t="s">
        <v>5543</v>
      </c>
      <c r="EW691" s="67">
        <v>480.35</v>
      </c>
      <c r="EX691" s="67" t="s">
        <v>5544</v>
      </c>
      <c r="EY691" s="67">
        <v>5597.25</v>
      </c>
      <c r="EZ691" s="67" t="s">
        <v>5545</v>
      </c>
      <c r="FA691" s="67">
        <v>19725</v>
      </c>
      <c r="FB691" s="67" t="s">
        <v>5546</v>
      </c>
      <c r="FC691" s="67" t="s">
        <v>5547</v>
      </c>
      <c r="FD691" s="67" t="s">
        <v>5548</v>
      </c>
      <c r="FE691" s="68" t="s">
        <v>5549</v>
      </c>
      <c r="FF691" s="68" t="s">
        <v>5550</v>
      </c>
    </row>
    <row r="692" spans="151:162" x14ac:dyDescent="0.2">
      <c r="EU692" s="67">
        <v>558.66</v>
      </c>
      <c r="EV692" s="67" t="s">
        <v>5551</v>
      </c>
      <c r="EW692" s="67">
        <v>480.52</v>
      </c>
      <c r="EX692" s="67" t="s">
        <v>5552</v>
      </c>
      <c r="EY692" s="67">
        <v>5599.25</v>
      </c>
      <c r="EZ692" s="67" t="s">
        <v>5553</v>
      </c>
      <c r="FA692" s="67">
        <v>19732.5</v>
      </c>
      <c r="FB692" s="67" t="s">
        <v>5554</v>
      </c>
      <c r="FC692" s="67" t="s">
        <v>5555</v>
      </c>
      <c r="FD692" s="67" t="s">
        <v>5556</v>
      </c>
      <c r="FE692" s="68" t="s">
        <v>5557</v>
      </c>
      <c r="FF692" s="68" t="s">
        <v>5558</v>
      </c>
    </row>
    <row r="693" spans="151:162" x14ac:dyDescent="0.2">
      <c r="EU693" s="67">
        <v>558.83000000000004</v>
      </c>
      <c r="EV693" s="67" t="s">
        <v>5559</v>
      </c>
      <c r="EW693" s="67">
        <v>480.65</v>
      </c>
      <c r="EX693" s="67" t="s">
        <v>5560</v>
      </c>
      <c r="EY693" s="67">
        <v>5601</v>
      </c>
      <c r="EZ693" s="67" t="s">
        <v>5561</v>
      </c>
      <c r="FA693" s="67">
        <v>19737.5</v>
      </c>
      <c r="FB693" s="67" t="s">
        <v>5562</v>
      </c>
      <c r="FC693" s="67" t="s">
        <v>5563</v>
      </c>
      <c r="FD693" s="67" t="s">
        <v>5564</v>
      </c>
      <c r="FE693" s="68" t="s">
        <v>5565</v>
      </c>
      <c r="FF693" s="68" t="s">
        <v>5566</v>
      </c>
    </row>
    <row r="694" spans="151:162" x14ac:dyDescent="0.2">
      <c r="EU694" s="67">
        <v>558.97</v>
      </c>
      <c r="EV694" s="67" t="s">
        <v>5567</v>
      </c>
      <c r="EW694" s="67">
        <v>480.81</v>
      </c>
      <c r="EX694" s="67" t="s">
        <v>5568</v>
      </c>
      <c r="EY694" s="67">
        <v>5602.75</v>
      </c>
      <c r="EZ694" s="67" t="s">
        <v>5569</v>
      </c>
      <c r="FA694" s="67">
        <v>19745.5</v>
      </c>
      <c r="FB694" s="67" t="s">
        <v>5570</v>
      </c>
      <c r="FC694" s="67" t="s">
        <v>5571</v>
      </c>
      <c r="FD694" s="67" t="s">
        <v>5572</v>
      </c>
      <c r="FE694" s="68" t="s">
        <v>5573</v>
      </c>
      <c r="FF694" s="68" t="s">
        <v>5574</v>
      </c>
    </row>
    <row r="695" spans="151:162" x14ac:dyDescent="0.2">
      <c r="EU695" s="67">
        <v>559.17999999999995</v>
      </c>
      <c r="EV695" s="67" t="s">
        <v>5575</v>
      </c>
      <c r="EW695" s="67">
        <v>481</v>
      </c>
      <c r="EX695" s="67" t="s">
        <v>5576</v>
      </c>
      <c r="EY695" s="67">
        <v>5604.5</v>
      </c>
      <c r="EZ695" s="67" t="s">
        <v>5577</v>
      </c>
      <c r="FA695" s="67">
        <v>19752.5</v>
      </c>
      <c r="FB695" s="67" t="s">
        <v>5578</v>
      </c>
      <c r="FC695" s="67" t="s">
        <v>5579</v>
      </c>
      <c r="FD695" s="67" t="s">
        <v>5580</v>
      </c>
      <c r="FE695" s="68" t="s">
        <v>5581</v>
      </c>
      <c r="FF695" s="68" t="s">
        <v>5582</v>
      </c>
    </row>
    <row r="696" spans="151:162" x14ac:dyDescent="0.2">
      <c r="EU696" s="67">
        <v>559.23</v>
      </c>
      <c r="EV696" s="67" t="s">
        <v>5583</v>
      </c>
      <c r="EW696" s="67">
        <v>481</v>
      </c>
      <c r="EX696" s="67" t="s">
        <v>5584</v>
      </c>
      <c r="EY696" s="67">
        <v>5605.5</v>
      </c>
      <c r="EZ696" s="67" t="s">
        <v>5585</v>
      </c>
      <c r="FA696" s="67">
        <v>19752.75</v>
      </c>
      <c r="FB696" s="67" t="s">
        <v>5586</v>
      </c>
      <c r="FC696" s="67" t="s">
        <v>5587</v>
      </c>
      <c r="FD696" s="67" t="s">
        <v>5588</v>
      </c>
      <c r="FE696" s="68" t="s">
        <v>5589</v>
      </c>
      <c r="FF696" s="68" t="s">
        <v>5590</v>
      </c>
    </row>
    <row r="697" spans="151:162" x14ac:dyDescent="0.2">
      <c r="EU697" s="67">
        <v>559.23</v>
      </c>
      <c r="EV697" s="67" t="s">
        <v>5591</v>
      </c>
      <c r="EW697" s="67">
        <v>480.99</v>
      </c>
      <c r="EX697" s="67" t="s">
        <v>5592</v>
      </c>
      <c r="EY697" s="67">
        <v>5605.25</v>
      </c>
      <c r="EZ697" s="67" t="s">
        <v>5593</v>
      </c>
      <c r="FA697" s="67">
        <v>19752.25</v>
      </c>
      <c r="FB697" s="67" t="s">
        <v>5594</v>
      </c>
      <c r="FC697" s="67" t="s">
        <v>5595</v>
      </c>
      <c r="FD697" s="67" t="s">
        <v>5596</v>
      </c>
      <c r="FE697" s="68" t="s">
        <v>5597</v>
      </c>
      <c r="FF697" s="68" t="s">
        <v>5598</v>
      </c>
    </row>
    <row r="698" spans="151:162" x14ac:dyDescent="0.2">
      <c r="EU698" s="67">
        <v>559.19000000000005</v>
      </c>
      <c r="EV698" s="67" t="s">
        <v>5599</v>
      </c>
      <c r="EW698" s="67">
        <v>480.93</v>
      </c>
      <c r="EX698" s="67" t="s">
        <v>5600</v>
      </c>
      <c r="EY698" s="67">
        <v>5604.5</v>
      </c>
      <c r="EZ698" s="67" t="s">
        <v>5601</v>
      </c>
      <c r="FA698" s="67">
        <v>19749.5</v>
      </c>
      <c r="FB698" s="67" t="s">
        <v>5602</v>
      </c>
      <c r="FC698" s="67" t="s">
        <v>5603</v>
      </c>
      <c r="FD698" s="67" t="s">
        <v>5604</v>
      </c>
      <c r="FE698" s="68" t="s">
        <v>5605</v>
      </c>
      <c r="FF698" s="68" t="s">
        <v>5606</v>
      </c>
    </row>
    <row r="699" spans="151:162" x14ac:dyDescent="0.2">
      <c r="EU699" s="67">
        <v>559.14</v>
      </c>
      <c r="EV699" s="67" t="s">
        <v>5607</v>
      </c>
      <c r="EW699" s="67">
        <v>480.84</v>
      </c>
      <c r="EX699" s="67" t="s">
        <v>5608</v>
      </c>
      <c r="EY699" s="67">
        <v>5604.25</v>
      </c>
      <c r="EZ699" s="67" t="s">
        <v>5609</v>
      </c>
      <c r="FA699" s="67">
        <v>19745.75</v>
      </c>
      <c r="FB699" s="67" t="s">
        <v>5610</v>
      </c>
      <c r="FC699" s="67" t="s">
        <v>5611</v>
      </c>
      <c r="FD699" s="67" t="s">
        <v>5612</v>
      </c>
      <c r="FE699" s="68" t="s">
        <v>5613</v>
      </c>
      <c r="FF699" s="68" t="s">
        <v>5614</v>
      </c>
    </row>
    <row r="700" spans="151:162" x14ac:dyDescent="0.2">
      <c r="EU700" s="67">
        <v>559.24</v>
      </c>
      <c r="EV700" s="67" t="s">
        <v>5615</v>
      </c>
      <c r="EW700" s="67">
        <v>480.96</v>
      </c>
      <c r="EX700" s="67" t="s">
        <v>5616</v>
      </c>
      <c r="EY700" s="67">
        <v>5605.25</v>
      </c>
      <c r="EZ700" s="67" t="s">
        <v>5617</v>
      </c>
      <c r="FA700" s="67">
        <v>19751.25</v>
      </c>
      <c r="FB700" s="67" t="s">
        <v>5618</v>
      </c>
      <c r="FC700" s="67" t="s">
        <v>5619</v>
      </c>
      <c r="FD700" s="67" t="s">
        <v>5620</v>
      </c>
      <c r="FE700" s="68" t="s">
        <v>5621</v>
      </c>
      <c r="FF700" s="68" t="s">
        <v>5622</v>
      </c>
    </row>
    <row r="701" spans="151:162" x14ac:dyDescent="0.2">
      <c r="EU701" s="67">
        <v>559.12</v>
      </c>
      <c r="EV701" s="67" t="s">
        <v>5623</v>
      </c>
      <c r="EW701" s="67">
        <v>480.79</v>
      </c>
      <c r="EX701" s="67" t="s">
        <v>5624</v>
      </c>
      <c r="EY701" s="67">
        <v>5603.75</v>
      </c>
      <c r="EZ701" s="67" t="s">
        <v>5625</v>
      </c>
      <c r="FA701" s="67">
        <v>19744.5</v>
      </c>
      <c r="FB701" s="67" t="s">
        <v>5626</v>
      </c>
      <c r="FC701" s="67" t="s">
        <v>5627</v>
      </c>
      <c r="FD701" s="67" t="s">
        <v>5628</v>
      </c>
      <c r="FE701" s="68" t="s">
        <v>5629</v>
      </c>
      <c r="FF701" s="68" t="s">
        <v>5630</v>
      </c>
    </row>
    <row r="702" spans="151:162" x14ac:dyDescent="0.2">
      <c r="EU702" s="67">
        <v>559.25</v>
      </c>
      <c r="EV702" s="67" t="s">
        <v>5631</v>
      </c>
      <c r="EW702" s="67">
        <v>480.92</v>
      </c>
      <c r="EX702" s="67" t="s">
        <v>5632</v>
      </c>
      <c r="EY702" s="67">
        <v>5605.25</v>
      </c>
      <c r="EZ702" s="67" t="s">
        <v>5633</v>
      </c>
      <c r="FA702" s="67">
        <v>19749.25</v>
      </c>
      <c r="FB702" s="67" t="s">
        <v>5634</v>
      </c>
      <c r="FC702" s="67" t="s">
        <v>5635</v>
      </c>
      <c r="FD702" s="67" t="s">
        <v>5636</v>
      </c>
      <c r="FE702" s="68" t="s">
        <v>5637</v>
      </c>
      <c r="FF702" s="68" t="s">
        <v>5638</v>
      </c>
    </row>
    <row r="703" spans="151:162" x14ac:dyDescent="0.2">
      <c r="EU703" s="67">
        <v>559.03</v>
      </c>
      <c r="EV703" s="67" t="s">
        <v>5639</v>
      </c>
      <c r="EW703" s="67">
        <v>480.76</v>
      </c>
      <c r="EX703" s="67" t="s">
        <v>5640</v>
      </c>
      <c r="EY703" s="67">
        <v>5603.5</v>
      </c>
      <c r="EZ703" s="67" t="s">
        <v>5641</v>
      </c>
      <c r="FA703" s="67">
        <v>19742.5</v>
      </c>
      <c r="FB703" s="67" t="s">
        <v>5642</v>
      </c>
      <c r="FC703" s="67" t="s">
        <v>5643</v>
      </c>
      <c r="FD703" s="67" t="s">
        <v>5644</v>
      </c>
      <c r="FE703" s="68" t="s">
        <v>5645</v>
      </c>
      <c r="FF703" s="68" t="s">
        <v>5646</v>
      </c>
    </row>
    <row r="704" spans="151:162" x14ac:dyDescent="0.2">
      <c r="EU704" s="67">
        <v>558.48</v>
      </c>
      <c r="EV704" s="67" t="s">
        <v>5647</v>
      </c>
      <c r="EW704" s="67">
        <v>480.04</v>
      </c>
      <c r="EX704" s="67" t="s">
        <v>5648</v>
      </c>
      <c r="EY704" s="67">
        <v>5597.5</v>
      </c>
      <c r="EZ704" s="67" t="s">
        <v>5649</v>
      </c>
      <c r="FA704" s="67">
        <v>19714.5</v>
      </c>
      <c r="FB704" s="67" t="s">
        <v>5650</v>
      </c>
      <c r="FC704" s="67" t="s">
        <v>5651</v>
      </c>
      <c r="FD704" s="67" t="s">
        <v>5652</v>
      </c>
      <c r="FE704" s="68" t="s">
        <v>5653</v>
      </c>
      <c r="FF704" s="68" t="s">
        <v>5654</v>
      </c>
    </row>
    <row r="705" spans="151:162" x14ac:dyDescent="0.2">
      <c r="EU705" s="67">
        <v>558.4</v>
      </c>
      <c r="EV705" s="67" t="s">
        <v>5655</v>
      </c>
      <c r="EW705" s="67">
        <v>479.93</v>
      </c>
      <c r="EX705" s="67" t="s">
        <v>5656</v>
      </c>
      <c r="EY705" s="67">
        <v>5596.5</v>
      </c>
      <c r="EZ705" s="67" t="s">
        <v>5657</v>
      </c>
      <c r="FA705" s="67">
        <v>19709.75</v>
      </c>
      <c r="FB705" s="67" t="s">
        <v>5658</v>
      </c>
      <c r="FC705" s="67" t="s">
        <v>5659</v>
      </c>
      <c r="FD705" s="67" t="s">
        <v>5660</v>
      </c>
      <c r="FE705" s="68" t="s">
        <v>5661</v>
      </c>
      <c r="FF705" s="68" t="s">
        <v>5662</v>
      </c>
    </row>
    <row r="706" spans="151:162" x14ac:dyDescent="0.2">
      <c r="EU706" s="67">
        <v>558.33000000000004</v>
      </c>
      <c r="EV706" s="67" t="s">
        <v>5663</v>
      </c>
      <c r="EW706" s="67">
        <v>479.83</v>
      </c>
      <c r="EX706" s="67" t="s">
        <v>5664</v>
      </c>
      <c r="EY706" s="67">
        <v>5596.5</v>
      </c>
      <c r="EZ706" s="67" t="s">
        <v>5665</v>
      </c>
      <c r="FA706" s="67">
        <v>19706.25</v>
      </c>
      <c r="FB706" s="67" t="s">
        <v>5666</v>
      </c>
      <c r="FC706" s="67" t="s">
        <v>5667</v>
      </c>
      <c r="FD706" s="67" t="s">
        <v>5668</v>
      </c>
      <c r="FE706" s="68" t="s">
        <v>5669</v>
      </c>
      <c r="FF706" s="68" t="s">
        <v>5670</v>
      </c>
    </row>
    <row r="707" spans="151:162" x14ac:dyDescent="0.2">
      <c r="EU707" s="67">
        <v>558.30999999999995</v>
      </c>
      <c r="EV707" s="67" t="s">
        <v>5671</v>
      </c>
      <c r="EW707" s="67">
        <v>479.82</v>
      </c>
      <c r="EX707" s="67" t="s">
        <v>5672</v>
      </c>
      <c r="EY707" s="67">
        <v>5596</v>
      </c>
      <c r="EZ707" s="67" t="s">
        <v>5673</v>
      </c>
      <c r="FA707" s="67">
        <v>19706.25</v>
      </c>
      <c r="FB707" s="67" t="s">
        <v>5674</v>
      </c>
      <c r="FC707" s="67" t="s">
        <v>5675</v>
      </c>
      <c r="FD707" s="67" t="s">
        <v>5676</v>
      </c>
      <c r="FE707" s="68" t="s">
        <v>5677</v>
      </c>
      <c r="FF707" s="68" t="s">
        <v>5678</v>
      </c>
    </row>
    <row r="708" spans="151:162" x14ac:dyDescent="0.2">
      <c r="EU708" s="67">
        <v>558.4</v>
      </c>
      <c r="EV708" s="67" t="s">
        <v>5679</v>
      </c>
      <c r="EW708" s="67">
        <v>479.92</v>
      </c>
      <c r="EX708" s="67" t="s">
        <v>5680</v>
      </c>
      <c r="EY708" s="67">
        <v>5597</v>
      </c>
      <c r="EZ708" s="67" t="s">
        <v>5681</v>
      </c>
      <c r="FA708" s="67">
        <v>19709.75</v>
      </c>
      <c r="FB708" s="67" t="s">
        <v>5682</v>
      </c>
      <c r="FC708" s="67" t="s">
        <v>5683</v>
      </c>
      <c r="FD708" s="67" t="s">
        <v>5684</v>
      </c>
      <c r="FE708" s="68" t="s">
        <v>5685</v>
      </c>
      <c r="FF708" s="68" t="s">
        <v>5686</v>
      </c>
    </row>
    <row r="709" spans="151:162" x14ac:dyDescent="0.2">
      <c r="EU709" s="67">
        <v>558.79</v>
      </c>
      <c r="EV709" s="67" t="s">
        <v>5687</v>
      </c>
      <c r="EW709" s="67">
        <v>480.31</v>
      </c>
      <c r="EX709" s="67" t="s">
        <v>5688</v>
      </c>
      <c r="EY709" s="67">
        <v>5600.75</v>
      </c>
      <c r="EZ709" s="67" t="s">
        <v>5689</v>
      </c>
      <c r="FA709" s="67">
        <v>19726</v>
      </c>
      <c r="FB709" s="67" t="s">
        <v>5690</v>
      </c>
      <c r="FC709" s="67" t="s">
        <v>5691</v>
      </c>
      <c r="FD709" s="67" t="s">
        <v>5692</v>
      </c>
      <c r="FE709" s="68" t="s">
        <v>5693</v>
      </c>
      <c r="FF709" s="68" t="s">
        <v>5694</v>
      </c>
    </row>
    <row r="710" spans="151:162" x14ac:dyDescent="0.2">
      <c r="EU710" s="67">
        <v>558.84</v>
      </c>
      <c r="EV710" s="67" t="s">
        <v>5696</v>
      </c>
      <c r="EW710" s="67">
        <v>480.39</v>
      </c>
      <c r="EX710" s="67" t="s">
        <v>5697</v>
      </c>
      <c r="EY710" s="67">
        <v>5601.25</v>
      </c>
      <c r="EZ710" s="67" t="s">
        <v>5698</v>
      </c>
      <c r="FA710" s="67">
        <v>19729.25</v>
      </c>
      <c r="FB710" s="67" t="s">
        <v>5699</v>
      </c>
      <c r="FC710" s="67" t="s">
        <v>5700</v>
      </c>
      <c r="FD710" s="67" t="s">
        <v>5701</v>
      </c>
      <c r="FE710" s="68" t="s">
        <v>5702</v>
      </c>
      <c r="FF710" s="68" t="s">
        <v>5703</v>
      </c>
    </row>
    <row r="711" spans="151:162" x14ac:dyDescent="0.2">
      <c r="EU711" s="67">
        <v>558.91</v>
      </c>
      <c r="EV711" s="67" t="s">
        <v>5704</v>
      </c>
      <c r="EW711" s="67">
        <v>480.43</v>
      </c>
      <c r="EX711" s="67" t="s">
        <v>5705</v>
      </c>
      <c r="EY711" s="67">
        <v>5601.75</v>
      </c>
      <c r="EZ711" s="67" t="s">
        <v>5706</v>
      </c>
      <c r="FA711" s="67">
        <v>19731.25</v>
      </c>
      <c r="FB711" s="67" t="s">
        <v>5707</v>
      </c>
      <c r="FC711" s="67" t="s">
        <v>5708</v>
      </c>
      <c r="FD711" s="67" t="s">
        <v>5709</v>
      </c>
      <c r="FE711" s="68" t="s">
        <v>5710</v>
      </c>
      <c r="FF711" s="68" t="s">
        <v>5711</v>
      </c>
    </row>
    <row r="712" spans="151:162" x14ac:dyDescent="0.2">
      <c r="EU712" s="67">
        <v>558.83000000000004</v>
      </c>
      <c r="EV712" s="67" t="s">
        <v>5712</v>
      </c>
      <c r="EW712" s="67">
        <v>480.35</v>
      </c>
      <c r="EX712" s="67" t="s">
        <v>5713</v>
      </c>
      <c r="EY712" s="67">
        <v>5601.25</v>
      </c>
      <c r="EZ712" s="67" t="s">
        <v>5714</v>
      </c>
      <c r="FA712" s="67">
        <v>19729.25</v>
      </c>
      <c r="FB712" s="67" t="s">
        <v>5715</v>
      </c>
      <c r="FC712" s="67" t="s">
        <v>5716</v>
      </c>
      <c r="FD712" s="67" t="s">
        <v>5717</v>
      </c>
      <c r="FE712" s="68" t="s">
        <v>5718</v>
      </c>
      <c r="FF712" s="68" t="s">
        <v>5719</v>
      </c>
    </row>
    <row r="713" spans="151:162" x14ac:dyDescent="0.2">
      <c r="EU713" s="67">
        <v>558.86</v>
      </c>
      <c r="EV713" s="67" t="s">
        <v>5720</v>
      </c>
      <c r="EW713" s="67">
        <v>480.48</v>
      </c>
      <c r="EX713" s="67" t="s">
        <v>5721</v>
      </c>
      <c r="EY713" s="67">
        <v>5601.5</v>
      </c>
      <c r="EZ713" s="67" t="s">
        <v>5722</v>
      </c>
      <c r="FA713" s="67">
        <v>19733.5</v>
      </c>
      <c r="FB713" s="67" t="s">
        <v>5723</v>
      </c>
      <c r="FC713" s="67" t="s">
        <v>5724</v>
      </c>
      <c r="FD713" s="67" t="s">
        <v>5725</v>
      </c>
      <c r="FE713" s="68" t="s">
        <v>5726</v>
      </c>
      <c r="FF713" s="68" t="s">
        <v>5727</v>
      </c>
    </row>
    <row r="714" spans="151:162" x14ac:dyDescent="0.2">
      <c r="EU714" s="67">
        <v>558.92999999999995</v>
      </c>
      <c r="EV714" s="67" t="s">
        <v>5728</v>
      </c>
      <c r="EW714" s="67">
        <v>480.56</v>
      </c>
      <c r="EX714" s="67" t="s">
        <v>5729</v>
      </c>
      <c r="EY714" s="67">
        <v>5602.25</v>
      </c>
      <c r="EZ714" s="67" t="s">
        <v>5730</v>
      </c>
      <c r="FA714" s="67">
        <v>19736.5</v>
      </c>
      <c r="FB714" s="67" t="s">
        <v>5731</v>
      </c>
      <c r="FC714" s="67" t="s">
        <v>5732</v>
      </c>
      <c r="FD714" s="67" t="s">
        <v>5733</v>
      </c>
      <c r="FE714" s="68" t="s">
        <v>5734</v>
      </c>
      <c r="FF714" s="68" t="s">
        <v>5735</v>
      </c>
    </row>
    <row r="715" spans="151:162" x14ac:dyDescent="0.2">
      <c r="EU715" s="67">
        <v>558.88</v>
      </c>
      <c r="EV715" s="67" t="s">
        <v>5736</v>
      </c>
      <c r="EW715" s="67">
        <v>480.45</v>
      </c>
      <c r="EX715" s="67" t="s">
        <v>5737</v>
      </c>
      <c r="EY715" s="67">
        <v>5601.5</v>
      </c>
      <c r="EZ715" s="67" t="s">
        <v>5738</v>
      </c>
      <c r="FA715" s="67">
        <v>19732.75</v>
      </c>
      <c r="FB715" s="67" t="s">
        <v>5739</v>
      </c>
      <c r="FC715" s="67" t="s">
        <v>5740</v>
      </c>
      <c r="FD715" s="67" t="s">
        <v>5741</v>
      </c>
      <c r="FE715" s="68" t="s">
        <v>5742</v>
      </c>
      <c r="FF715" s="68" t="s">
        <v>5743</v>
      </c>
    </row>
    <row r="716" spans="151:162" x14ac:dyDescent="0.2">
      <c r="EU716" s="67">
        <v>559</v>
      </c>
      <c r="EV716" s="67" t="s">
        <v>5744</v>
      </c>
      <c r="EW716" s="67">
        <v>480.6</v>
      </c>
      <c r="EX716" s="67" t="s">
        <v>5745</v>
      </c>
      <c r="EY716" s="67">
        <v>5603.75</v>
      </c>
      <c r="EZ716" s="67" t="s">
        <v>5746</v>
      </c>
      <c r="FA716" s="67">
        <v>19738</v>
      </c>
      <c r="FB716" s="67" t="s">
        <v>5747</v>
      </c>
      <c r="FC716" s="67" t="s">
        <v>5748</v>
      </c>
      <c r="FD716" s="67" t="s">
        <v>5749</v>
      </c>
      <c r="FE716" s="68" t="s">
        <v>5750</v>
      </c>
      <c r="FF716" s="68" t="s">
        <v>5751</v>
      </c>
    </row>
    <row r="717" spans="151:162" x14ac:dyDescent="0.2">
      <c r="EU717" s="67">
        <v>559.12</v>
      </c>
      <c r="EV717" s="67" t="s">
        <v>5752</v>
      </c>
      <c r="EW717" s="67">
        <v>480.72</v>
      </c>
      <c r="EX717" s="67" t="s">
        <v>5753</v>
      </c>
      <c r="EY717" s="67">
        <v>5604.25</v>
      </c>
      <c r="EZ717" s="67" t="s">
        <v>5754</v>
      </c>
      <c r="FA717" s="67">
        <v>19742.75</v>
      </c>
      <c r="FB717" s="67" t="s">
        <v>5755</v>
      </c>
      <c r="FC717" s="67" t="s">
        <v>5756</v>
      </c>
      <c r="FD717" s="67" t="s">
        <v>5757</v>
      </c>
      <c r="FE717" s="68" t="s">
        <v>5758</v>
      </c>
      <c r="FF717" s="68" t="s">
        <v>5759</v>
      </c>
    </row>
    <row r="718" spans="151:162" x14ac:dyDescent="0.2">
      <c r="EU718" s="67">
        <v>559.1</v>
      </c>
      <c r="EV718" s="67" t="s">
        <v>5760</v>
      </c>
      <c r="EW718" s="67">
        <v>480.78</v>
      </c>
      <c r="EX718" s="67" t="s">
        <v>5761</v>
      </c>
      <c r="EY718" s="67">
        <v>5604.25</v>
      </c>
      <c r="EZ718" s="67" t="s">
        <v>5762</v>
      </c>
      <c r="FA718" s="67">
        <v>19745.5</v>
      </c>
      <c r="FB718" s="67" t="s">
        <v>5763</v>
      </c>
      <c r="FC718" s="67" t="s">
        <v>5764</v>
      </c>
      <c r="FD718" s="67" t="s">
        <v>5765</v>
      </c>
      <c r="FE718" s="68" t="s">
        <v>5766</v>
      </c>
      <c r="FF718" s="68" t="s">
        <v>5767</v>
      </c>
    </row>
    <row r="719" spans="151:162" x14ac:dyDescent="0.2">
      <c r="EU719" s="67">
        <v>559.04999999999995</v>
      </c>
      <c r="EV719" s="67" t="s">
        <v>5768</v>
      </c>
      <c r="EW719" s="67">
        <v>480.71</v>
      </c>
      <c r="EX719" s="67" t="s">
        <v>5769</v>
      </c>
      <c r="EY719" s="67">
        <v>5603.5</v>
      </c>
      <c r="EZ719" s="67" t="s">
        <v>5770</v>
      </c>
      <c r="FA719" s="67">
        <v>19742.25</v>
      </c>
      <c r="FB719" s="67" t="s">
        <v>5771</v>
      </c>
      <c r="FC719" s="67" t="s">
        <v>5772</v>
      </c>
      <c r="FD719" s="67" t="s">
        <v>5773</v>
      </c>
      <c r="FE719" s="68" t="s">
        <v>5774</v>
      </c>
      <c r="FF719" s="68" t="s">
        <v>5775</v>
      </c>
    </row>
    <row r="720" spans="151:162" x14ac:dyDescent="0.2">
      <c r="EU720" s="67">
        <v>558.98</v>
      </c>
      <c r="EV720" s="67" t="s">
        <v>5776</v>
      </c>
      <c r="EW720" s="67">
        <v>480.63</v>
      </c>
      <c r="EX720" s="67" t="s">
        <v>5777</v>
      </c>
      <c r="EY720" s="67">
        <v>5603</v>
      </c>
      <c r="EZ720" s="67" t="s">
        <v>5778</v>
      </c>
      <c r="FA720" s="67">
        <v>19739.25</v>
      </c>
      <c r="FB720" s="67" t="s">
        <v>5779</v>
      </c>
      <c r="FC720" s="67" t="s">
        <v>5780</v>
      </c>
      <c r="FD720" s="67" t="s">
        <v>5781</v>
      </c>
      <c r="FE720" s="68" t="s">
        <v>5782</v>
      </c>
      <c r="FF720" s="68" t="s">
        <v>5783</v>
      </c>
    </row>
    <row r="721" spans="151:162" x14ac:dyDescent="0.2">
      <c r="EU721" s="67">
        <v>559.01</v>
      </c>
      <c r="EV721" s="67" t="s">
        <v>5784</v>
      </c>
      <c r="EW721" s="67">
        <v>480.64</v>
      </c>
      <c r="EX721" s="67" t="s">
        <v>5785</v>
      </c>
      <c r="EY721" s="67">
        <v>5603</v>
      </c>
      <c r="EZ721" s="67" t="s">
        <v>5786</v>
      </c>
      <c r="FA721" s="67">
        <v>19738.75</v>
      </c>
      <c r="FB721" s="67" t="s">
        <v>5787</v>
      </c>
      <c r="FC721" s="67" t="s">
        <v>5788</v>
      </c>
      <c r="FD721" s="67" t="s">
        <v>5789</v>
      </c>
      <c r="FE721" s="68" t="s">
        <v>5790</v>
      </c>
      <c r="FF721" s="68" t="s">
        <v>5791</v>
      </c>
    </row>
    <row r="722" spans="151:162" x14ac:dyDescent="0.2">
      <c r="EU722" s="67">
        <v>559</v>
      </c>
      <c r="EV722" s="67" t="s">
        <v>5792</v>
      </c>
      <c r="EW722" s="67">
        <v>480.58</v>
      </c>
      <c r="EX722" s="67" t="s">
        <v>5793</v>
      </c>
      <c r="EY722" s="67">
        <v>5603</v>
      </c>
      <c r="EZ722" s="67" t="s">
        <v>5794</v>
      </c>
      <c r="FA722" s="67">
        <v>19737</v>
      </c>
      <c r="FB722" s="67" t="s">
        <v>5795</v>
      </c>
      <c r="FC722" s="67" t="s">
        <v>5796</v>
      </c>
      <c r="FD722" s="67" t="s">
        <v>5797</v>
      </c>
      <c r="FE722" s="68" t="s">
        <v>5798</v>
      </c>
      <c r="FF722" s="68" t="s">
        <v>5799</v>
      </c>
    </row>
    <row r="723" spans="151:162" x14ac:dyDescent="0.2">
      <c r="EU723" s="67">
        <v>559.01</v>
      </c>
      <c r="EV723" s="67" t="s">
        <v>5800</v>
      </c>
      <c r="EW723" s="67">
        <v>480.54</v>
      </c>
      <c r="EX723" s="67" t="s">
        <v>5801</v>
      </c>
      <c r="EY723" s="67">
        <v>5603</v>
      </c>
      <c r="EZ723" s="67" t="s">
        <v>5802</v>
      </c>
      <c r="FA723" s="67">
        <v>19735.5</v>
      </c>
      <c r="FB723" s="67" t="s">
        <v>5803</v>
      </c>
      <c r="FC723" s="67" t="s">
        <v>5804</v>
      </c>
      <c r="FD723" s="67" t="s">
        <v>5805</v>
      </c>
      <c r="FE723" s="68" t="s">
        <v>5806</v>
      </c>
      <c r="FF723" s="68" t="s">
        <v>5807</v>
      </c>
    </row>
    <row r="724" spans="151:162" x14ac:dyDescent="0.2">
      <c r="EU724" s="67">
        <v>558.9</v>
      </c>
      <c r="EV724" s="67" t="s">
        <v>5808</v>
      </c>
      <c r="EW724" s="67">
        <v>480.44</v>
      </c>
      <c r="EX724" s="67" t="s">
        <v>5809</v>
      </c>
      <c r="EY724" s="67">
        <v>5602.25</v>
      </c>
      <c r="EZ724" s="67" t="s">
        <v>5810</v>
      </c>
      <c r="FA724" s="67">
        <v>19732</v>
      </c>
      <c r="FB724" s="67" t="s">
        <v>5811</v>
      </c>
      <c r="FC724" s="67" t="s">
        <v>5812</v>
      </c>
      <c r="FD724" s="67" t="s">
        <v>5813</v>
      </c>
      <c r="FE724" s="68" t="s">
        <v>5814</v>
      </c>
      <c r="FF724" s="68" t="s">
        <v>5815</v>
      </c>
    </row>
    <row r="725" spans="151:162" x14ac:dyDescent="0.2">
      <c r="EU725" s="67">
        <v>558.99</v>
      </c>
      <c r="EV725" s="67" t="s">
        <v>5816</v>
      </c>
      <c r="EW725" s="67">
        <v>480.5</v>
      </c>
      <c r="EX725" s="67" t="s">
        <v>5817</v>
      </c>
      <c r="EY725" s="67">
        <v>5603</v>
      </c>
      <c r="EZ725" s="67" t="s">
        <v>5818</v>
      </c>
      <c r="FA725" s="67">
        <v>19734</v>
      </c>
      <c r="FB725" s="67" t="s">
        <v>5819</v>
      </c>
      <c r="FC725" s="67" t="s">
        <v>5820</v>
      </c>
      <c r="FD725" s="67" t="s">
        <v>5821</v>
      </c>
      <c r="FE725" s="68" t="s">
        <v>5822</v>
      </c>
      <c r="FF725" s="68" t="s">
        <v>5823</v>
      </c>
    </row>
    <row r="726" spans="151:162" x14ac:dyDescent="0.2">
      <c r="EU726" s="67">
        <v>558.79</v>
      </c>
      <c r="EV726" s="67" t="s">
        <v>5824</v>
      </c>
      <c r="EW726" s="67">
        <v>480.35</v>
      </c>
      <c r="EX726" s="67" t="s">
        <v>5825</v>
      </c>
      <c r="EY726" s="67">
        <v>5601.25</v>
      </c>
      <c r="EZ726" s="67" t="s">
        <v>5826</v>
      </c>
      <c r="FA726" s="67">
        <v>19727.75</v>
      </c>
      <c r="FB726" s="67" t="s">
        <v>5827</v>
      </c>
      <c r="FC726" s="67" t="s">
        <v>5828</v>
      </c>
      <c r="FD726" s="67" t="s">
        <v>5829</v>
      </c>
      <c r="FE726" s="68" t="s">
        <v>5830</v>
      </c>
      <c r="FF726" s="68" t="s">
        <v>5831</v>
      </c>
    </row>
    <row r="727" spans="151:162" x14ac:dyDescent="0.2">
      <c r="EU727" s="67">
        <v>558.63</v>
      </c>
      <c r="EV727" s="67" t="s">
        <v>5832</v>
      </c>
      <c r="EW727" s="67">
        <v>480.23</v>
      </c>
      <c r="EX727" s="67" t="s">
        <v>5833</v>
      </c>
      <c r="EY727" s="67">
        <v>5599.5</v>
      </c>
      <c r="EZ727" s="67" t="s">
        <v>5834</v>
      </c>
      <c r="FA727" s="67">
        <v>19723.25</v>
      </c>
      <c r="FB727" s="67" t="s">
        <v>5835</v>
      </c>
      <c r="FC727" s="67" t="s">
        <v>5836</v>
      </c>
      <c r="FD727" s="67" t="s">
        <v>5837</v>
      </c>
      <c r="FE727" s="68" t="s">
        <v>5838</v>
      </c>
      <c r="FF727" s="68" t="s">
        <v>5839</v>
      </c>
    </row>
    <row r="728" spans="151:162" x14ac:dyDescent="0.2">
      <c r="EU728" s="67">
        <v>558.6</v>
      </c>
      <c r="EV728" s="67" t="s">
        <v>5840</v>
      </c>
      <c r="EW728" s="67">
        <v>480.21</v>
      </c>
      <c r="EX728" s="67" t="s">
        <v>5841</v>
      </c>
      <c r="EY728" s="67">
        <v>5599.25</v>
      </c>
      <c r="EZ728" s="67" t="s">
        <v>5842</v>
      </c>
      <c r="FA728" s="67">
        <v>19722.5</v>
      </c>
      <c r="FB728" s="67" t="s">
        <v>5843</v>
      </c>
      <c r="FC728" s="67" t="s">
        <v>5844</v>
      </c>
      <c r="FD728" s="67" t="s">
        <v>5845</v>
      </c>
      <c r="FE728" s="68" t="s">
        <v>5846</v>
      </c>
      <c r="FF728" s="68" t="s">
        <v>5847</v>
      </c>
    </row>
    <row r="729" spans="151:162" x14ac:dyDescent="0.2">
      <c r="EU729" s="67">
        <v>558.46</v>
      </c>
      <c r="EV729" s="67" t="s">
        <v>5848</v>
      </c>
      <c r="EW729" s="67">
        <v>480.03</v>
      </c>
      <c r="EX729" s="67" t="s">
        <v>5849</v>
      </c>
      <c r="EY729" s="67">
        <v>5597.75</v>
      </c>
      <c r="EZ729" s="67" t="s">
        <v>5850</v>
      </c>
      <c r="FA729" s="67">
        <v>19714.75</v>
      </c>
      <c r="FB729" s="67" t="s">
        <v>5851</v>
      </c>
      <c r="FC729" s="67" t="s">
        <v>5852</v>
      </c>
      <c r="FD729" s="67" t="s">
        <v>5853</v>
      </c>
      <c r="FE729" s="68" t="s">
        <v>5854</v>
      </c>
      <c r="FF729" s="68" t="s">
        <v>5855</v>
      </c>
    </row>
    <row r="730" spans="151:162" x14ac:dyDescent="0.2">
      <c r="EU730" s="67">
        <v>558.64</v>
      </c>
      <c r="EV730" s="67" t="s">
        <v>5856</v>
      </c>
      <c r="EW730" s="67">
        <v>480.16</v>
      </c>
      <c r="EX730" s="67" t="s">
        <v>5857</v>
      </c>
      <c r="EY730" s="67">
        <v>5599.25</v>
      </c>
      <c r="EZ730" s="67" t="s">
        <v>5858</v>
      </c>
      <c r="FA730" s="67">
        <v>19721</v>
      </c>
      <c r="FB730" s="67" t="s">
        <v>5859</v>
      </c>
      <c r="FC730" s="67" t="s">
        <v>5860</v>
      </c>
      <c r="FD730" s="67" t="s">
        <v>5861</v>
      </c>
      <c r="FE730" s="68" t="s">
        <v>5862</v>
      </c>
      <c r="FF730" s="68" t="s">
        <v>5863</v>
      </c>
    </row>
    <row r="731" spans="151:162" x14ac:dyDescent="0.2">
      <c r="EU731" s="67">
        <v>558.44000000000005</v>
      </c>
      <c r="EV731" s="67" t="s">
        <v>5864</v>
      </c>
      <c r="EW731" s="67">
        <v>479.98</v>
      </c>
      <c r="EX731" s="67" t="s">
        <v>5865</v>
      </c>
      <c r="EY731" s="67">
        <v>5597.5</v>
      </c>
      <c r="EZ731" s="67" t="s">
        <v>5866</v>
      </c>
      <c r="FA731" s="67">
        <v>19713</v>
      </c>
      <c r="FB731" s="67" t="s">
        <v>5867</v>
      </c>
      <c r="FC731" s="67" t="s">
        <v>5868</v>
      </c>
      <c r="FD731" s="67" t="s">
        <v>5869</v>
      </c>
      <c r="FE731" s="68" t="s">
        <v>5870</v>
      </c>
      <c r="FF731" s="68" t="s">
        <v>5871</v>
      </c>
    </row>
    <row r="732" spans="151:162" x14ac:dyDescent="0.2">
      <c r="EU732" s="67">
        <v>558.5</v>
      </c>
      <c r="EV732" s="67" t="s">
        <v>5872</v>
      </c>
      <c r="EW732" s="67">
        <v>480.01</v>
      </c>
      <c r="EX732" s="67" t="s">
        <v>5873</v>
      </c>
      <c r="EY732" s="67">
        <v>5598.25</v>
      </c>
      <c r="EZ732" s="67" t="s">
        <v>5874</v>
      </c>
      <c r="FA732" s="67">
        <v>19714.5</v>
      </c>
      <c r="FB732" s="67" t="s">
        <v>5875</v>
      </c>
      <c r="FC732" s="67" t="s">
        <v>5876</v>
      </c>
      <c r="FD732" s="67" t="s">
        <v>5877</v>
      </c>
      <c r="FE732" s="68" t="s">
        <v>5878</v>
      </c>
      <c r="FF732" s="68" t="s">
        <v>5879</v>
      </c>
    </row>
    <row r="733" spans="151:162" x14ac:dyDescent="0.2">
      <c r="EU733" s="67">
        <v>558.46</v>
      </c>
      <c r="EV733" s="67" t="s">
        <v>5880</v>
      </c>
      <c r="EW733" s="67">
        <v>479.9</v>
      </c>
      <c r="EX733" s="67" t="s">
        <v>5881</v>
      </c>
      <c r="EY733" s="67">
        <v>5597.75</v>
      </c>
      <c r="EZ733" s="67" t="s">
        <v>5882</v>
      </c>
      <c r="FA733" s="67">
        <v>19711.5</v>
      </c>
      <c r="FB733" s="67" t="s">
        <v>5883</v>
      </c>
      <c r="FC733" s="67" t="s">
        <v>5884</v>
      </c>
      <c r="FD733" s="67" t="s">
        <v>5885</v>
      </c>
      <c r="FE733" s="68" t="s">
        <v>5886</v>
      </c>
      <c r="FF733" s="68" t="s">
        <v>5887</v>
      </c>
    </row>
    <row r="734" spans="151:162" x14ac:dyDescent="0.2">
      <c r="EU734" s="67">
        <v>558.47</v>
      </c>
      <c r="EV734" s="67" t="s">
        <v>5888</v>
      </c>
      <c r="EW734" s="67">
        <v>479.94</v>
      </c>
      <c r="EX734" s="67" t="s">
        <v>5889</v>
      </c>
      <c r="EY734" s="67">
        <v>5597.75</v>
      </c>
      <c r="EZ734" s="67" t="s">
        <v>5890</v>
      </c>
      <c r="FA734" s="67">
        <v>19711.5</v>
      </c>
      <c r="FB734" s="67" t="s">
        <v>5891</v>
      </c>
      <c r="FC734" s="67" t="s">
        <v>5892</v>
      </c>
      <c r="FD734" s="67" t="s">
        <v>5893</v>
      </c>
      <c r="FE734" s="68" t="s">
        <v>5894</v>
      </c>
      <c r="FF734" s="68" t="s">
        <v>5895</v>
      </c>
    </row>
    <row r="735" spans="151:162" x14ac:dyDescent="0.2">
      <c r="EU735" s="67">
        <v>558.44000000000005</v>
      </c>
      <c r="EV735" s="67" t="s">
        <v>5896</v>
      </c>
      <c r="EW735" s="67">
        <v>479.91</v>
      </c>
      <c r="EX735" s="67" t="s">
        <v>5897</v>
      </c>
      <c r="EY735" s="67">
        <v>5597.5</v>
      </c>
      <c r="EZ735" s="67" t="s">
        <v>5898</v>
      </c>
      <c r="FA735" s="67">
        <v>19710.25</v>
      </c>
      <c r="FB735" s="67" t="s">
        <v>5899</v>
      </c>
      <c r="FC735" s="67" t="s">
        <v>5900</v>
      </c>
      <c r="FD735" s="67" t="s">
        <v>5901</v>
      </c>
      <c r="FE735" s="68" t="s">
        <v>5902</v>
      </c>
      <c r="FF735" s="68" t="s">
        <v>5903</v>
      </c>
    </row>
    <row r="736" spans="151:162" x14ac:dyDescent="0.2">
      <c r="EU736" s="67">
        <v>558.42999999999995</v>
      </c>
      <c r="EV736" s="67" t="s">
        <v>5904</v>
      </c>
      <c r="EW736" s="67">
        <v>479.88</v>
      </c>
      <c r="EX736" s="67" t="s">
        <v>5905</v>
      </c>
      <c r="EY736" s="67">
        <v>5597.25</v>
      </c>
      <c r="EZ736" s="67" t="s">
        <v>5906</v>
      </c>
      <c r="FA736" s="67">
        <v>19708.75</v>
      </c>
      <c r="FB736" s="67" t="s">
        <v>5907</v>
      </c>
      <c r="FC736" s="67" t="s">
        <v>5908</v>
      </c>
      <c r="FD736" s="67" t="s">
        <v>5909</v>
      </c>
      <c r="FE736" s="68" t="s">
        <v>5910</v>
      </c>
      <c r="FF736" s="68" t="s">
        <v>5911</v>
      </c>
    </row>
    <row r="737" spans="151:162" x14ac:dyDescent="0.2">
      <c r="EU737" s="67">
        <v>558.28</v>
      </c>
      <c r="EV737" s="67" t="s">
        <v>5912</v>
      </c>
      <c r="EW737" s="67">
        <v>479.79</v>
      </c>
      <c r="EX737" s="67" t="s">
        <v>5913</v>
      </c>
      <c r="EY737" s="67">
        <v>5595.75</v>
      </c>
      <c r="EZ737" s="67" t="s">
        <v>5914</v>
      </c>
      <c r="FA737" s="67">
        <v>19705.75</v>
      </c>
      <c r="FB737" s="67" t="s">
        <v>5915</v>
      </c>
      <c r="FC737" s="67" t="s">
        <v>5916</v>
      </c>
      <c r="FD737" s="67" t="s">
        <v>5917</v>
      </c>
      <c r="FE737" s="68" t="s">
        <v>5918</v>
      </c>
      <c r="FF737" s="68" t="s">
        <v>5919</v>
      </c>
    </row>
    <row r="738" spans="151:162" x14ac:dyDescent="0.2">
      <c r="EU738" s="67">
        <v>558.26</v>
      </c>
      <c r="EV738" s="67" t="s">
        <v>5920</v>
      </c>
      <c r="EW738" s="67">
        <v>479.73</v>
      </c>
      <c r="EX738" s="67" t="s">
        <v>5921</v>
      </c>
      <c r="EY738" s="67">
        <v>5595.75</v>
      </c>
      <c r="EZ738" s="67" t="s">
        <v>5922</v>
      </c>
      <c r="FA738" s="67">
        <v>19702.5</v>
      </c>
      <c r="FB738" s="67" t="s">
        <v>5923</v>
      </c>
      <c r="FC738" s="67" t="s">
        <v>5924</v>
      </c>
      <c r="FD738" s="67" t="s">
        <v>5925</v>
      </c>
      <c r="FE738" s="68" t="s">
        <v>5926</v>
      </c>
      <c r="FF738" s="68" t="s">
        <v>5927</v>
      </c>
    </row>
    <row r="739" spans="151:162" x14ac:dyDescent="0.2">
      <c r="EU739" s="67">
        <v>558.14</v>
      </c>
      <c r="EV739" s="67" t="s">
        <v>5928</v>
      </c>
      <c r="EW739" s="67">
        <v>479.63</v>
      </c>
      <c r="EX739" s="67" t="s">
        <v>5929</v>
      </c>
      <c r="EY739" s="67">
        <v>5594.5</v>
      </c>
      <c r="EZ739" s="67" t="s">
        <v>5930</v>
      </c>
      <c r="FA739" s="67">
        <v>19699</v>
      </c>
      <c r="FB739" s="67" t="s">
        <v>5931</v>
      </c>
      <c r="FC739" s="67" t="s">
        <v>5932</v>
      </c>
      <c r="FD739" s="67" t="s">
        <v>5933</v>
      </c>
      <c r="FE739" s="68" t="s">
        <v>5934</v>
      </c>
      <c r="FF739" s="68" t="s">
        <v>5935</v>
      </c>
    </row>
    <row r="740" spans="151:162" x14ac:dyDescent="0.2">
      <c r="EU740" s="67">
        <v>558.32000000000005</v>
      </c>
      <c r="EV740" s="67" t="s">
        <v>5936</v>
      </c>
      <c r="EW740" s="67">
        <v>479.79</v>
      </c>
      <c r="EX740" s="67" t="s">
        <v>5937</v>
      </c>
      <c r="EY740" s="67">
        <v>5596.5</v>
      </c>
      <c r="EZ740" s="67" t="s">
        <v>5938</v>
      </c>
      <c r="FA740" s="67">
        <v>19706.25</v>
      </c>
      <c r="FB740" s="67" t="s">
        <v>5939</v>
      </c>
      <c r="FC740" s="67" t="s">
        <v>5940</v>
      </c>
      <c r="FD740" s="67" t="s">
        <v>5941</v>
      </c>
      <c r="FE740" s="68" t="s">
        <v>5942</v>
      </c>
      <c r="FF740" s="68" t="s">
        <v>5943</v>
      </c>
    </row>
    <row r="741" spans="151:162" x14ac:dyDescent="0.2">
      <c r="EU741" s="67">
        <v>558.45000000000005</v>
      </c>
      <c r="EV741" s="67" t="s">
        <v>5944</v>
      </c>
      <c r="EW741" s="67">
        <v>479.92</v>
      </c>
      <c r="EX741" s="67" t="s">
        <v>5945</v>
      </c>
      <c r="EY741" s="67">
        <v>5598</v>
      </c>
      <c r="EZ741" s="67" t="s">
        <v>5946</v>
      </c>
      <c r="FA741" s="67">
        <v>19710.5</v>
      </c>
      <c r="FB741" s="67" t="s">
        <v>5947</v>
      </c>
      <c r="FC741" s="67" t="s">
        <v>5948</v>
      </c>
      <c r="FD741" s="67" t="s">
        <v>5949</v>
      </c>
      <c r="FE741" s="68" t="s">
        <v>5950</v>
      </c>
      <c r="FF741" s="68" t="s">
        <v>5951</v>
      </c>
    </row>
    <row r="742" spans="151:162" x14ac:dyDescent="0.2">
      <c r="EU742" s="67">
        <v>558.39</v>
      </c>
      <c r="EV742" s="67" t="s">
        <v>5952</v>
      </c>
      <c r="EW742" s="67">
        <v>479.92</v>
      </c>
      <c r="EX742" s="67" t="s">
        <v>5953</v>
      </c>
      <c r="EY742" s="67">
        <v>5596.75</v>
      </c>
      <c r="EZ742" s="67" t="s">
        <v>5954</v>
      </c>
      <c r="FA742" s="67">
        <v>19711</v>
      </c>
      <c r="FB742" s="67" t="s">
        <v>5955</v>
      </c>
      <c r="FC742" s="67" t="s">
        <v>5956</v>
      </c>
      <c r="FD742" s="67" t="s">
        <v>5957</v>
      </c>
      <c r="FE742" s="68" t="s">
        <v>5958</v>
      </c>
      <c r="FF742" s="68" t="s">
        <v>5959</v>
      </c>
    </row>
    <row r="743" spans="151:162" x14ac:dyDescent="0.2">
      <c r="EU743" s="67">
        <v>558.17999999999995</v>
      </c>
      <c r="EV743" s="67" t="s">
        <v>5960</v>
      </c>
      <c r="EW743" s="67">
        <v>479.69</v>
      </c>
      <c r="EX743" s="67" t="s">
        <v>5961</v>
      </c>
      <c r="EY743" s="67">
        <v>5594.75</v>
      </c>
      <c r="EZ743" s="67" t="s">
        <v>5962</v>
      </c>
      <c r="FA743" s="67">
        <v>19701.5</v>
      </c>
      <c r="FB743" s="67" t="s">
        <v>5963</v>
      </c>
      <c r="FC743" s="67" t="s">
        <v>5964</v>
      </c>
      <c r="FD743" s="67" t="s">
        <v>5965</v>
      </c>
      <c r="FE743" s="68" t="s">
        <v>5966</v>
      </c>
      <c r="FF743" s="68" t="s">
        <v>5967</v>
      </c>
    </row>
    <row r="744" spans="151:162" x14ac:dyDescent="0.2">
      <c r="EU744" s="67">
        <v>558.27</v>
      </c>
      <c r="EV744" s="67" t="s">
        <v>5968</v>
      </c>
      <c r="EW744" s="67">
        <v>479.83</v>
      </c>
      <c r="EX744" s="67" t="s">
        <v>5969</v>
      </c>
      <c r="EY744" s="67">
        <v>5595.75</v>
      </c>
      <c r="EZ744" s="67" t="s">
        <v>5970</v>
      </c>
      <c r="FA744" s="67">
        <v>19706.75</v>
      </c>
      <c r="FB744" s="67" t="s">
        <v>5971</v>
      </c>
      <c r="FC744" s="67" t="s">
        <v>5972</v>
      </c>
      <c r="FD744" s="67" t="s">
        <v>5973</v>
      </c>
      <c r="FE744" s="68" t="s">
        <v>5974</v>
      </c>
      <c r="FF744" s="68" t="s">
        <v>5975</v>
      </c>
    </row>
    <row r="745" spans="151:162" x14ac:dyDescent="0.2">
      <c r="EU745" s="67">
        <v>558.14</v>
      </c>
      <c r="EV745" s="67" t="s">
        <v>5976</v>
      </c>
      <c r="EW745" s="67">
        <v>479.66</v>
      </c>
      <c r="EX745" s="67" t="s">
        <v>5977</v>
      </c>
      <c r="EY745" s="67">
        <v>5594.75</v>
      </c>
      <c r="EZ745" s="67" t="s">
        <v>5978</v>
      </c>
      <c r="FA745" s="67">
        <v>19701.75</v>
      </c>
      <c r="FB745" s="67" t="s">
        <v>5979</v>
      </c>
      <c r="FC745" s="67" t="s">
        <v>5980</v>
      </c>
      <c r="FD745" s="67" t="s">
        <v>5981</v>
      </c>
      <c r="FE745" s="68" t="s">
        <v>5982</v>
      </c>
      <c r="FF745" s="68" t="s">
        <v>5983</v>
      </c>
    </row>
    <row r="746" spans="151:162" x14ac:dyDescent="0.2">
      <c r="EU746" s="67">
        <v>557.91999999999996</v>
      </c>
      <c r="EV746" s="67" t="s">
        <v>5984</v>
      </c>
      <c r="EW746" s="67">
        <v>479.38</v>
      </c>
      <c r="EX746" s="67" t="s">
        <v>5985</v>
      </c>
      <c r="EY746" s="67">
        <v>5592.25</v>
      </c>
      <c r="EZ746" s="67" t="s">
        <v>5986</v>
      </c>
      <c r="FA746" s="67">
        <v>19688.75</v>
      </c>
      <c r="FB746" s="67" t="s">
        <v>5987</v>
      </c>
      <c r="FC746" s="67" t="s">
        <v>5988</v>
      </c>
      <c r="FD746" s="67" t="s">
        <v>5989</v>
      </c>
      <c r="FE746" s="68" t="s">
        <v>5990</v>
      </c>
      <c r="FF746" s="68" t="s">
        <v>5991</v>
      </c>
    </row>
    <row r="747" spans="151:162" x14ac:dyDescent="0.2">
      <c r="EU747" s="67">
        <v>558.01</v>
      </c>
      <c r="EV747" s="67" t="s">
        <v>5992</v>
      </c>
      <c r="EW747" s="67">
        <v>479.43</v>
      </c>
      <c r="EX747" s="67" t="s">
        <v>5993</v>
      </c>
      <c r="EY747" s="67">
        <v>5593</v>
      </c>
      <c r="EZ747" s="67" t="s">
        <v>5994</v>
      </c>
      <c r="FA747" s="67">
        <v>19691.75</v>
      </c>
      <c r="FB747" s="67" t="s">
        <v>5995</v>
      </c>
      <c r="FC747" s="67" t="s">
        <v>5996</v>
      </c>
      <c r="FD747" s="67" t="s">
        <v>5997</v>
      </c>
      <c r="FE747" s="68" t="s">
        <v>5998</v>
      </c>
      <c r="FF747" s="68" t="s">
        <v>5999</v>
      </c>
    </row>
    <row r="748" spans="151:162" x14ac:dyDescent="0.2">
      <c r="EU748" s="67">
        <v>557.88</v>
      </c>
      <c r="EV748" s="67" t="s">
        <v>6000</v>
      </c>
      <c r="EW748" s="67">
        <v>479.31</v>
      </c>
      <c r="EX748" s="67" t="s">
        <v>6001</v>
      </c>
      <c r="EY748" s="67">
        <v>5591.75</v>
      </c>
      <c r="EZ748" s="67" t="s">
        <v>6002</v>
      </c>
      <c r="FA748" s="67">
        <v>19685.5</v>
      </c>
      <c r="FB748" s="67" t="s">
        <v>6003</v>
      </c>
      <c r="FC748" s="67" t="s">
        <v>6004</v>
      </c>
      <c r="FD748" s="67" t="s">
        <v>6005</v>
      </c>
      <c r="FE748" s="68" t="s">
        <v>6006</v>
      </c>
      <c r="FF748" s="68" t="s">
        <v>6007</v>
      </c>
    </row>
    <row r="749" spans="151:162" x14ac:dyDescent="0.2">
      <c r="EU749" s="67">
        <v>558.04</v>
      </c>
      <c r="EV749" s="67" t="s">
        <v>6008</v>
      </c>
      <c r="EW749" s="67">
        <v>479.56</v>
      </c>
      <c r="EX749" s="67" t="s">
        <v>6009</v>
      </c>
      <c r="EY749" s="67">
        <v>5593.25</v>
      </c>
      <c r="EZ749" s="67" t="s">
        <v>6010</v>
      </c>
      <c r="FA749" s="67">
        <v>19695.75</v>
      </c>
      <c r="FB749" s="67" t="s">
        <v>6011</v>
      </c>
      <c r="FC749" s="67" t="s">
        <v>6012</v>
      </c>
      <c r="FD749" s="67" t="s">
        <v>6013</v>
      </c>
      <c r="FE749" s="68" t="s">
        <v>6014</v>
      </c>
      <c r="FF749" s="68" t="s">
        <v>6015</v>
      </c>
    </row>
    <row r="750" spans="151:162" x14ac:dyDescent="0.2">
      <c r="EU750" s="67">
        <v>557.85</v>
      </c>
      <c r="EV750" s="67" t="s">
        <v>6016</v>
      </c>
      <c r="EW750" s="67">
        <v>479.5</v>
      </c>
      <c r="EX750" s="67" t="s">
        <v>6017</v>
      </c>
      <c r="EY750" s="67">
        <v>5591.25</v>
      </c>
      <c r="EZ750" s="67" t="s">
        <v>6018</v>
      </c>
      <c r="FA750" s="67">
        <v>19693.25</v>
      </c>
      <c r="FB750" s="67" t="s">
        <v>6019</v>
      </c>
      <c r="FC750" s="67" t="s">
        <v>6020</v>
      </c>
      <c r="FD750" s="67" t="s">
        <v>6021</v>
      </c>
      <c r="FE750" s="68" t="s">
        <v>6022</v>
      </c>
      <c r="FF750" s="68" t="s">
        <v>6023</v>
      </c>
    </row>
    <row r="751" spans="151:162" x14ac:dyDescent="0.2">
      <c r="EU751" s="67">
        <v>558.17999999999995</v>
      </c>
      <c r="EV751" s="67" t="s">
        <v>6024</v>
      </c>
      <c r="EW751" s="67">
        <v>479.70800000000003</v>
      </c>
      <c r="EX751" s="67" t="s">
        <v>6025</v>
      </c>
      <c r="EY751" s="67">
        <v>5595.25</v>
      </c>
      <c r="EZ751" s="67" t="s">
        <v>6026</v>
      </c>
      <c r="FA751" s="67">
        <v>19703.25</v>
      </c>
      <c r="FB751" s="67" t="s">
        <v>6027</v>
      </c>
      <c r="FC751" s="67" t="s">
        <v>6028</v>
      </c>
      <c r="FD751" s="67" t="s">
        <v>6029</v>
      </c>
      <c r="FE751" s="68" t="s">
        <v>6030</v>
      </c>
      <c r="FF751" s="68" t="s">
        <v>6031</v>
      </c>
    </row>
    <row r="752" spans="151:162" x14ac:dyDescent="0.2">
      <c r="EU752" s="67">
        <v>558.20000000000005</v>
      </c>
      <c r="EV752" s="67" t="s">
        <v>6032</v>
      </c>
      <c r="EW752" s="67">
        <v>479.6</v>
      </c>
      <c r="EX752" s="67" t="s">
        <v>6033</v>
      </c>
      <c r="EY752" s="67">
        <v>5595.25</v>
      </c>
      <c r="EZ752" s="67" t="s">
        <v>6034</v>
      </c>
      <c r="FA752" s="67">
        <v>19698.5</v>
      </c>
      <c r="FB752" s="67" t="s">
        <v>6035</v>
      </c>
      <c r="FC752" s="67" t="s">
        <v>6036</v>
      </c>
      <c r="FD752" s="67" t="s">
        <v>6037</v>
      </c>
      <c r="FE752" s="68" t="s">
        <v>6038</v>
      </c>
      <c r="FF752" s="68" t="s">
        <v>6039</v>
      </c>
    </row>
    <row r="753" spans="151:162" x14ac:dyDescent="0.2">
      <c r="EU753" s="67">
        <v>558.83000000000004</v>
      </c>
      <c r="EV753" s="67" t="s">
        <v>6040</v>
      </c>
      <c r="EW753" s="67">
        <v>480.47</v>
      </c>
      <c r="EX753" s="67" t="s">
        <v>6041</v>
      </c>
      <c r="EY753" s="67">
        <v>5601.5</v>
      </c>
      <c r="EZ753" s="67" t="s">
        <v>6042</v>
      </c>
      <c r="FA753" s="67">
        <v>19731.25</v>
      </c>
      <c r="FB753" s="67" t="s">
        <v>6043</v>
      </c>
      <c r="FC753" s="67" t="s">
        <v>6044</v>
      </c>
      <c r="FD753" s="67" t="s">
        <v>6045</v>
      </c>
      <c r="FE753" s="68" t="s">
        <v>6046</v>
      </c>
      <c r="FF753" s="68" t="s">
        <v>6047</v>
      </c>
    </row>
    <row r="754" spans="151:162" x14ac:dyDescent="0.2">
      <c r="EU754" s="67">
        <v>558.79</v>
      </c>
      <c r="EV754" s="67" t="s">
        <v>6048</v>
      </c>
      <c r="EW754" s="67">
        <v>480.26</v>
      </c>
      <c r="EX754" s="67" t="s">
        <v>6049</v>
      </c>
      <c r="EY754" s="67">
        <v>5601.25</v>
      </c>
      <c r="EZ754" s="67" t="s">
        <v>6050</v>
      </c>
      <c r="FA754" s="67">
        <v>19725.25</v>
      </c>
      <c r="FB754" s="67" t="s">
        <v>6051</v>
      </c>
      <c r="FC754" s="67" t="s">
        <v>6052</v>
      </c>
      <c r="FD754" s="67" t="s">
        <v>6053</v>
      </c>
      <c r="FE754" s="68" t="s">
        <v>6054</v>
      </c>
      <c r="FF754" s="68" t="s">
        <v>6055</v>
      </c>
    </row>
    <row r="755" spans="151:162" x14ac:dyDescent="0.2">
      <c r="EU755" s="67">
        <v>559.10500000000002</v>
      </c>
      <c r="EV755" s="67" t="s">
        <v>6056</v>
      </c>
      <c r="EW755" s="67">
        <v>480.5</v>
      </c>
      <c r="EX755" s="67" t="s">
        <v>6057</v>
      </c>
      <c r="EY755" s="67">
        <v>5604.5</v>
      </c>
      <c r="EZ755" s="67" t="s">
        <v>6058</v>
      </c>
      <c r="FA755" s="67">
        <v>19735.75</v>
      </c>
      <c r="FB755" s="67" t="s">
        <v>6059</v>
      </c>
      <c r="FC755" s="67" t="s">
        <v>6060</v>
      </c>
      <c r="FD755" s="67" t="s">
        <v>6061</v>
      </c>
      <c r="FE755" s="68" t="s">
        <v>6062</v>
      </c>
      <c r="FF755" s="68" t="s">
        <v>6063</v>
      </c>
    </row>
    <row r="756" spans="151:162" x14ac:dyDescent="0.2">
      <c r="EU756" s="67">
        <v>559.04999999999995</v>
      </c>
      <c r="EV756" s="67" t="s">
        <v>6064</v>
      </c>
      <c r="EW756" s="67">
        <v>480.35</v>
      </c>
      <c r="EX756" s="67" t="s">
        <v>6065</v>
      </c>
      <c r="EY756" s="67">
        <v>5603.5</v>
      </c>
      <c r="EZ756" s="67" t="s">
        <v>6066</v>
      </c>
      <c r="FA756" s="67">
        <v>19727.5</v>
      </c>
      <c r="FB756" s="67" t="s">
        <v>6067</v>
      </c>
      <c r="FC756" s="67" t="s">
        <v>6068</v>
      </c>
      <c r="FD756" s="67" t="s">
        <v>6069</v>
      </c>
      <c r="FE756" s="68" t="s">
        <v>6070</v>
      </c>
      <c r="FF756" s="68" t="s">
        <v>6071</v>
      </c>
    </row>
    <row r="757" spans="151:162" x14ac:dyDescent="0.2">
      <c r="EU757" s="67">
        <v>559.03</v>
      </c>
      <c r="EV757" s="67" t="s">
        <v>6072</v>
      </c>
      <c r="EW757" s="67">
        <v>480.42</v>
      </c>
      <c r="EX757" s="67" t="s">
        <v>6073</v>
      </c>
      <c r="EY757" s="67">
        <v>5603.75</v>
      </c>
      <c r="EZ757" s="67" t="s">
        <v>6074</v>
      </c>
      <c r="FA757" s="67">
        <v>19731.5</v>
      </c>
      <c r="FB757" s="67" t="s">
        <v>6075</v>
      </c>
      <c r="FC757" s="67" t="s">
        <v>6076</v>
      </c>
      <c r="FD757" s="67" t="s">
        <v>6077</v>
      </c>
      <c r="FE757" s="68" t="s">
        <v>6078</v>
      </c>
      <c r="FF757" s="68" t="s">
        <v>6079</v>
      </c>
    </row>
    <row r="758" spans="151:162" x14ac:dyDescent="0.2">
      <c r="EU758" s="67">
        <v>559.14</v>
      </c>
      <c r="EV758" s="67" t="s">
        <v>6080</v>
      </c>
      <c r="EW758" s="67">
        <v>480.71</v>
      </c>
      <c r="EX758" s="67" t="s">
        <v>6081</v>
      </c>
      <c r="EY758" s="67">
        <v>5605</v>
      </c>
      <c r="EZ758" s="67" t="s">
        <v>6082</v>
      </c>
      <c r="FA758" s="67">
        <v>19744.75</v>
      </c>
      <c r="FB758" s="67" t="s">
        <v>6083</v>
      </c>
      <c r="FC758" s="67" t="s">
        <v>6084</v>
      </c>
      <c r="FD758" s="67" t="s">
        <v>6085</v>
      </c>
      <c r="FE758" s="68" t="s">
        <v>6086</v>
      </c>
      <c r="FF758" s="68" t="s">
        <v>6087</v>
      </c>
    </row>
    <row r="759" spans="151:162" x14ac:dyDescent="0.2">
      <c r="EU759" s="67">
        <v>558.96500000000003</v>
      </c>
      <c r="EV759" s="67" t="s">
        <v>6088</v>
      </c>
      <c r="EW759" s="67">
        <v>480.4</v>
      </c>
      <c r="EX759" s="67" t="s">
        <v>6089</v>
      </c>
      <c r="EY759" s="67">
        <v>5603.25</v>
      </c>
      <c r="EZ759" s="67" t="s">
        <v>6090</v>
      </c>
      <c r="FA759" s="67">
        <v>19732</v>
      </c>
      <c r="FB759" s="67" t="s">
        <v>6091</v>
      </c>
      <c r="FC759" s="67" t="s">
        <v>6092</v>
      </c>
      <c r="FD759" s="67" t="s">
        <v>6093</v>
      </c>
      <c r="FE759" s="68" t="s">
        <v>6094</v>
      </c>
      <c r="FF759" s="68" t="s">
        <v>6095</v>
      </c>
    </row>
    <row r="760" spans="151:162" x14ac:dyDescent="0.2">
      <c r="EU760" s="67">
        <v>559.52</v>
      </c>
      <c r="EV760" s="67" t="s">
        <v>6096</v>
      </c>
      <c r="EW760" s="67">
        <v>481.01</v>
      </c>
      <c r="EX760" s="67" t="s">
        <v>6097</v>
      </c>
      <c r="EY760" s="67">
        <v>5608.75</v>
      </c>
      <c r="EZ760" s="67" t="s">
        <v>6098</v>
      </c>
      <c r="FA760" s="67">
        <v>19756.25</v>
      </c>
      <c r="FB760" s="67" t="s">
        <v>6099</v>
      </c>
      <c r="FC760" s="67" t="s">
        <v>6100</v>
      </c>
      <c r="FD760" s="67" t="s">
        <v>6101</v>
      </c>
      <c r="FE760" s="68" t="s">
        <v>6102</v>
      </c>
      <c r="FF760" s="68" t="s">
        <v>6103</v>
      </c>
    </row>
    <row r="761" spans="151:162" x14ac:dyDescent="0.2">
      <c r="EU761" s="67">
        <v>559.25</v>
      </c>
      <c r="EV761" s="67" t="s">
        <v>6104</v>
      </c>
      <c r="EW761" s="67">
        <v>480.68</v>
      </c>
      <c r="EX761" s="67" t="s">
        <v>6105</v>
      </c>
      <c r="EY761" s="67">
        <v>5606</v>
      </c>
      <c r="EZ761" s="67" t="s">
        <v>6106</v>
      </c>
      <c r="FA761" s="67">
        <v>19743.25</v>
      </c>
      <c r="FB761" s="67" t="s">
        <v>6107</v>
      </c>
      <c r="FC761" s="67" t="s">
        <v>6108</v>
      </c>
      <c r="FD761" s="67" t="s">
        <v>6109</v>
      </c>
      <c r="FE761" s="68" t="s">
        <v>6110</v>
      </c>
      <c r="FF761" s="68" t="s">
        <v>6111</v>
      </c>
    </row>
    <row r="762" spans="151:162" x14ac:dyDescent="0.2">
      <c r="EU762" s="67">
        <v>559.49</v>
      </c>
      <c r="EV762" s="67" t="s">
        <v>6112</v>
      </c>
      <c r="EW762" s="67">
        <v>481.1</v>
      </c>
      <c r="EX762" s="67" t="s">
        <v>6113</v>
      </c>
      <c r="EY762" s="67">
        <v>5608.5</v>
      </c>
      <c r="EZ762" s="67" t="s">
        <v>6114</v>
      </c>
      <c r="FA762" s="67">
        <v>19759.5</v>
      </c>
      <c r="FB762" s="67" t="s">
        <v>6115</v>
      </c>
      <c r="FC762" s="67" t="s">
        <v>6116</v>
      </c>
      <c r="FD762" s="67" t="s">
        <v>6117</v>
      </c>
      <c r="FE762" s="68" t="s">
        <v>6118</v>
      </c>
      <c r="FF762" s="68" t="s">
        <v>6119</v>
      </c>
    </row>
    <row r="763" spans="151:162" x14ac:dyDescent="0.2">
      <c r="EU763" s="67">
        <v>559.52</v>
      </c>
      <c r="EV763" s="67" t="s">
        <v>6120</v>
      </c>
      <c r="EW763" s="67">
        <v>481.02</v>
      </c>
      <c r="EX763" s="67" t="s">
        <v>6121</v>
      </c>
      <c r="EY763" s="67">
        <v>5608.75</v>
      </c>
      <c r="EZ763" s="67" t="s">
        <v>6122</v>
      </c>
      <c r="FA763" s="67">
        <v>19757</v>
      </c>
      <c r="FB763" s="67" t="s">
        <v>6123</v>
      </c>
      <c r="FC763" s="67" t="s">
        <v>6124</v>
      </c>
      <c r="FD763" s="67" t="s">
        <v>6125</v>
      </c>
      <c r="FE763" s="68" t="s">
        <v>6126</v>
      </c>
      <c r="FF763" s="68" t="s">
        <v>6127</v>
      </c>
    </row>
    <row r="764" spans="151:162" x14ac:dyDescent="0.2">
      <c r="EU764" s="67">
        <v>559.29999999999995</v>
      </c>
      <c r="EV764" s="67" t="s">
        <v>6128</v>
      </c>
      <c r="EW764" s="67">
        <v>480.93</v>
      </c>
      <c r="EX764" s="67" t="s">
        <v>6129</v>
      </c>
      <c r="EY764" s="67">
        <v>5606.25</v>
      </c>
      <c r="EZ764" s="67" t="s">
        <v>6130</v>
      </c>
      <c r="FA764" s="67">
        <v>19752</v>
      </c>
      <c r="FB764" s="67" t="s">
        <v>6131</v>
      </c>
      <c r="FC764" s="67" t="s">
        <v>6132</v>
      </c>
      <c r="FD764" s="67" t="s">
        <v>6133</v>
      </c>
      <c r="FE764" s="68" t="s">
        <v>6134</v>
      </c>
      <c r="FF764" s="68" t="s">
        <v>6135</v>
      </c>
    </row>
    <row r="765" spans="151:162" x14ac:dyDescent="0.2">
      <c r="EU765" s="67">
        <v>559.36</v>
      </c>
      <c r="EV765" s="67" t="s">
        <v>6136</v>
      </c>
      <c r="EW765" s="67">
        <v>481.00700000000001</v>
      </c>
      <c r="EX765" s="67" t="s">
        <v>6137</v>
      </c>
      <c r="EY765" s="67">
        <v>5607</v>
      </c>
      <c r="EZ765" s="67" t="s">
        <v>6138</v>
      </c>
      <c r="FA765" s="67">
        <v>19756</v>
      </c>
      <c r="FB765" s="67" t="s">
        <v>6139</v>
      </c>
      <c r="FC765" s="67" t="s">
        <v>6140</v>
      </c>
      <c r="FD765" s="67" t="s">
        <v>6141</v>
      </c>
      <c r="FE765" s="68" t="s">
        <v>6142</v>
      </c>
      <c r="FF765" s="68" t="s">
        <v>6143</v>
      </c>
    </row>
    <row r="766" spans="151:162" x14ac:dyDescent="0.2">
      <c r="EU766" s="67">
        <v>559.34</v>
      </c>
      <c r="EV766" s="67" t="s">
        <v>6144</v>
      </c>
      <c r="EW766" s="67">
        <v>480.94</v>
      </c>
      <c r="EX766" s="67" t="s">
        <v>6145</v>
      </c>
      <c r="EY766" s="67">
        <v>5606.75</v>
      </c>
      <c r="EZ766" s="67" t="s">
        <v>6146</v>
      </c>
      <c r="FA766" s="67">
        <v>19753.5</v>
      </c>
      <c r="FB766" s="67" t="s">
        <v>6147</v>
      </c>
      <c r="FC766" s="67" t="s">
        <v>6148</v>
      </c>
      <c r="FD766" s="67" t="s">
        <v>6149</v>
      </c>
      <c r="FE766" s="68" t="s">
        <v>6150</v>
      </c>
      <c r="FF766" s="68" t="s">
        <v>6151</v>
      </c>
    </row>
    <row r="767" spans="151:162" x14ac:dyDescent="0.2">
      <c r="EU767" s="67">
        <v>558.80999999999995</v>
      </c>
      <c r="EV767" s="67" t="s">
        <v>6152</v>
      </c>
      <c r="EW767" s="67">
        <v>480.38</v>
      </c>
      <c r="EX767" s="67" t="s">
        <v>6153</v>
      </c>
      <c r="EY767" s="67">
        <v>5601.5</v>
      </c>
      <c r="EZ767" s="67" t="s">
        <v>6154</v>
      </c>
      <c r="FA767" s="67">
        <v>19729.75</v>
      </c>
      <c r="FB767" s="67" t="s">
        <v>6155</v>
      </c>
      <c r="FC767" s="67" t="s">
        <v>6156</v>
      </c>
      <c r="FD767" s="67" t="s">
        <v>6157</v>
      </c>
      <c r="FE767" s="68" t="s">
        <v>6158</v>
      </c>
      <c r="FF767" s="68" t="s">
        <v>6159</v>
      </c>
    </row>
    <row r="768" spans="151:162" x14ac:dyDescent="0.2">
      <c r="EU768" s="67">
        <v>558.32899999999995</v>
      </c>
      <c r="EV768" s="67" t="s">
        <v>6160</v>
      </c>
      <c r="EW768" s="67">
        <v>479.85</v>
      </c>
      <c r="EX768" s="67" t="s">
        <v>6161</v>
      </c>
      <c r="EY768" s="67">
        <v>5596.5</v>
      </c>
      <c r="EZ768" s="67" t="s">
        <v>6162</v>
      </c>
      <c r="FA768" s="67">
        <v>19707.25</v>
      </c>
      <c r="FB768" s="67" t="s">
        <v>6163</v>
      </c>
      <c r="FC768" s="67" t="s">
        <v>6164</v>
      </c>
      <c r="FD768" s="67" t="s">
        <v>6165</v>
      </c>
      <c r="FE768" s="68" t="s">
        <v>6166</v>
      </c>
      <c r="FF768" s="68" t="s">
        <v>6167</v>
      </c>
    </row>
    <row r="769" spans="151:162" x14ac:dyDescent="0.2">
      <c r="EU769" s="67">
        <v>557.83000000000004</v>
      </c>
      <c r="EV769" s="67" t="s">
        <v>6168</v>
      </c>
      <c r="EW769" s="67">
        <v>479.15</v>
      </c>
      <c r="EX769" s="67" t="s">
        <v>6169</v>
      </c>
      <c r="EY769" s="67">
        <v>5590.75</v>
      </c>
      <c r="EZ769" s="67" t="s">
        <v>6170</v>
      </c>
      <c r="FA769" s="67">
        <v>19679</v>
      </c>
      <c r="FB769" s="67" t="s">
        <v>6171</v>
      </c>
      <c r="FC769" s="67" t="s">
        <v>6172</v>
      </c>
      <c r="FD769" s="67" t="s">
        <v>6173</v>
      </c>
      <c r="FE769" s="68" t="s">
        <v>6174</v>
      </c>
      <c r="FF769" s="68" t="s">
        <v>6175</v>
      </c>
    </row>
    <row r="770" spans="151:162" x14ac:dyDescent="0.2">
      <c r="EU770" s="67">
        <v>557.53899999999999</v>
      </c>
      <c r="EV770" s="67" t="s">
        <v>6176</v>
      </c>
      <c r="EW770" s="67">
        <v>478.86</v>
      </c>
      <c r="EX770" s="67" t="s">
        <v>6177</v>
      </c>
      <c r="EY770" s="67">
        <v>5588.75</v>
      </c>
      <c r="EZ770" s="67" t="s">
        <v>6178</v>
      </c>
      <c r="FA770" s="67">
        <v>19670</v>
      </c>
      <c r="FB770" s="67" t="s">
        <v>6179</v>
      </c>
      <c r="FC770" s="67" t="s">
        <v>6180</v>
      </c>
      <c r="FD770" s="67" t="s">
        <v>6181</v>
      </c>
      <c r="FE770" s="68" t="s">
        <v>6182</v>
      </c>
      <c r="FF770" s="68" t="s">
        <v>6183</v>
      </c>
    </row>
    <row r="771" spans="151:162" x14ac:dyDescent="0.2">
      <c r="EU771" s="67">
        <v>557.62</v>
      </c>
      <c r="EV771" s="67" t="s">
        <v>6184</v>
      </c>
      <c r="EW771" s="67">
        <v>478.93</v>
      </c>
      <c r="EX771" s="67" t="s">
        <v>6185</v>
      </c>
      <c r="EY771" s="67">
        <v>5589.75</v>
      </c>
      <c r="EZ771" s="67" t="s">
        <v>6186</v>
      </c>
      <c r="FA771" s="67">
        <v>19671.25</v>
      </c>
      <c r="FB771" s="67" t="s">
        <v>6187</v>
      </c>
      <c r="FC771" s="67" t="s">
        <v>6188</v>
      </c>
      <c r="FD771" s="67" t="s">
        <v>6189</v>
      </c>
      <c r="FE771" s="68" t="s">
        <v>6190</v>
      </c>
      <c r="FF771" s="68" t="s">
        <v>6191</v>
      </c>
    </row>
    <row r="772" spans="151:162" x14ac:dyDescent="0.2">
      <c r="EU772" s="67">
        <v>557.48</v>
      </c>
      <c r="EV772" s="67" t="s">
        <v>6192</v>
      </c>
      <c r="EW772" s="67">
        <v>478.71499999999997</v>
      </c>
      <c r="EX772" s="67" t="s">
        <v>6193</v>
      </c>
      <c r="EY772" s="67">
        <v>5588.25</v>
      </c>
      <c r="EZ772" s="67" t="s">
        <v>6194</v>
      </c>
      <c r="FA772" s="67">
        <v>19662</v>
      </c>
      <c r="FB772" s="67" t="s">
        <v>6195</v>
      </c>
      <c r="FC772" s="67" t="s">
        <v>6196</v>
      </c>
      <c r="FD772" s="67" t="s">
        <v>6197</v>
      </c>
      <c r="FE772" s="68" t="s">
        <v>6198</v>
      </c>
      <c r="FF772" s="68" t="s">
        <v>6199</v>
      </c>
    </row>
    <row r="773" spans="151:162" x14ac:dyDescent="0.2">
      <c r="EU773" s="67">
        <v>557.14</v>
      </c>
      <c r="EV773" s="67" t="s">
        <v>6200</v>
      </c>
      <c r="EW773" s="67">
        <v>478.31</v>
      </c>
      <c r="EX773" s="67" t="s">
        <v>6201</v>
      </c>
      <c r="EY773" s="67">
        <v>5585</v>
      </c>
      <c r="EZ773" s="67" t="s">
        <v>6202</v>
      </c>
      <c r="FA773" s="67">
        <v>19644.75</v>
      </c>
      <c r="FB773" s="67" t="s">
        <v>6203</v>
      </c>
      <c r="FC773" s="67" t="s">
        <v>6204</v>
      </c>
      <c r="FD773" s="67" t="s">
        <v>6205</v>
      </c>
      <c r="FE773" s="68" t="s">
        <v>6206</v>
      </c>
      <c r="FF773" s="68" t="s">
        <v>6207</v>
      </c>
    </row>
    <row r="774" spans="151:162" x14ac:dyDescent="0.2">
      <c r="EU774" s="67">
        <v>557.97</v>
      </c>
      <c r="EV774" s="67" t="s">
        <v>6208</v>
      </c>
      <c r="EW774" s="67">
        <v>479.22</v>
      </c>
      <c r="EX774" s="67" t="s">
        <v>6209</v>
      </c>
      <c r="EY774" s="67">
        <v>5593.25</v>
      </c>
      <c r="EZ774" s="67" t="s">
        <v>6210</v>
      </c>
      <c r="FA774" s="67">
        <v>19682.5</v>
      </c>
      <c r="FB774" s="67" t="s">
        <v>6211</v>
      </c>
      <c r="FC774" s="67" t="s">
        <v>6212</v>
      </c>
      <c r="FD774" s="67" t="s">
        <v>6213</v>
      </c>
      <c r="FE774" s="68" t="s">
        <v>6214</v>
      </c>
      <c r="FF774" s="68" t="s">
        <v>6215</v>
      </c>
    </row>
    <row r="775" spans="151:162" x14ac:dyDescent="0.2">
      <c r="EU775" s="67">
        <v>557.95000000000005</v>
      </c>
      <c r="EV775" s="67" t="s">
        <v>6216</v>
      </c>
      <c r="EW775" s="67">
        <v>479.33</v>
      </c>
      <c r="EX775" s="67" t="s">
        <v>6217</v>
      </c>
      <c r="EY775" s="67">
        <v>5593</v>
      </c>
      <c r="EZ775" s="67" t="s">
        <v>6218</v>
      </c>
      <c r="FA775" s="67">
        <v>19685.75</v>
      </c>
      <c r="FB775" s="67" t="s">
        <v>6219</v>
      </c>
      <c r="FC775" s="67" t="s">
        <v>6220</v>
      </c>
      <c r="FD775" s="67" t="s">
        <v>6221</v>
      </c>
      <c r="FE775" s="68" t="s">
        <v>6222</v>
      </c>
      <c r="FF775" s="68" t="s">
        <v>6223</v>
      </c>
    </row>
    <row r="776" spans="151:162" x14ac:dyDescent="0.2">
      <c r="EU776" s="67">
        <v>557.87</v>
      </c>
      <c r="EV776" s="67" t="s">
        <v>6224</v>
      </c>
      <c r="EW776" s="67">
        <v>479.17</v>
      </c>
      <c r="EX776" s="67" t="s">
        <v>6225</v>
      </c>
      <c r="EY776" s="67">
        <v>5592</v>
      </c>
      <c r="EZ776" s="67" t="s">
        <v>6226</v>
      </c>
      <c r="FA776" s="67">
        <v>19680.75</v>
      </c>
      <c r="FB776" s="67" t="s">
        <v>6227</v>
      </c>
      <c r="FC776" s="67" t="s">
        <v>6228</v>
      </c>
      <c r="FD776" s="67" t="s">
        <v>6229</v>
      </c>
      <c r="FE776" s="68" t="s">
        <v>6230</v>
      </c>
      <c r="FF776" s="68" t="s">
        <v>6231</v>
      </c>
    </row>
    <row r="777" spans="151:162" x14ac:dyDescent="0.2">
      <c r="EU777" s="67">
        <v>558.07000000000005</v>
      </c>
      <c r="EV777" s="67" t="s">
        <v>6232</v>
      </c>
      <c r="EW777" s="67">
        <v>479.46</v>
      </c>
      <c r="EX777" s="67" t="s">
        <v>6233</v>
      </c>
      <c r="EY777" s="67">
        <v>5594.25</v>
      </c>
      <c r="EZ777" s="67" t="s">
        <v>6234</v>
      </c>
      <c r="FA777" s="67">
        <v>19692</v>
      </c>
      <c r="FB777" s="67" t="s">
        <v>6235</v>
      </c>
      <c r="FC777" s="67" t="s">
        <v>6236</v>
      </c>
      <c r="FD777" s="67" t="s">
        <v>6237</v>
      </c>
      <c r="FE777" s="68" t="s">
        <v>6238</v>
      </c>
      <c r="FF777" s="68" t="s">
        <v>6239</v>
      </c>
    </row>
    <row r="778" spans="151:162" x14ac:dyDescent="0.2">
      <c r="EU778" s="67">
        <v>558.33000000000004</v>
      </c>
      <c r="EV778" s="67" t="s">
        <v>6240</v>
      </c>
      <c r="EW778" s="67">
        <v>479.69</v>
      </c>
      <c r="EX778" s="67" t="s">
        <v>6241</v>
      </c>
      <c r="EY778" s="67">
        <v>5596.75</v>
      </c>
      <c r="EZ778" s="67" t="s">
        <v>6242</v>
      </c>
      <c r="FA778" s="67">
        <v>19701</v>
      </c>
      <c r="FB778" s="67" t="s">
        <v>6243</v>
      </c>
      <c r="FC778" s="67" t="s">
        <v>6244</v>
      </c>
      <c r="FD778" s="67" t="s">
        <v>6245</v>
      </c>
      <c r="FE778" s="68" t="s">
        <v>6246</v>
      </c>
      <c r="FF778" s="68" t="s">
        <v>6247</v>
      </c>
    </row>
    <row r="779" spans="151:162" x14ac:dyDescent="0.2">
      <c r="EU779" s="67">
        <v>558.07000000000005</v>
      </c>
      <c r="EV779" s="67" t="s">
        <v>6248</v>
      </c>
      <c r="EW779" s="67">
        <v>479.4</v>
      </c>
      <c r="EX779" s="67" t="s">
        <v>6249</v>
      </c>
      <c r="EY779" s="67">
        <v>5594.25</v>
      </c>
      <c r="EZ779" s="67" t="s">
        <v>6250</v>
      </c>
      <c r="FA779" s="67">
        <v>19690.25</v>
      </c>
      <c r="FB779" s="67" t="s">
        <v>6251</v>
      </c>
      <c r="FC779" s="67" t="s">
        <v>6252</v>
      </c>
      <c r="FD779" s="67" t="s">
        <v>6253</v>
      </c>
      <c r="FE779" s="68" t="s">
        <v>6254</v>
      </c>
      <c r="FF779" s="68" t="s">
        <v>6255</v>
      </c>
    </row>
    <row r="780" spans="151:162" x14ac:dyDescent="0.2">
      <c r="EU780" s="67">
        <v>558.08000000000004</v>
      </c>
      <c r="EV780" s="67" t="s">
        <v>6256</v>
      </c>
      <c r="EW780" s="67">
        <v>479.57</v>
      </c>
      <c r="EX780" s="67" t="s">
        <v>6257</v>
      </c>
      <c r="EY780" s="67">
        <v>5594.5</v>
      </c>
      <c r="EZ780" s="67" t="s">
        <v>6258</v>
      </c>
      <c r="FA780" s="67">
        <v>19697.25</v>
      </c>
      <c r="FB780" s="67" t="s">
        <v>6259</v>
      </c>
      <c r="FC780" s="67" t="s">
        <v>6260</v>
      </c>
      <c r="FD780" s="67" t="s">
        <v>6261</v>
      </c>
      <c r="FE780" s="68" t="s">
        <v>6262</v>
      </c>
      <c r="FF780" s="68" t="s">
        <v>6263</v>
      </c>
    </row>
    <row r="781" spans="151:162" x14ac:dyDescent="0.2">
      <c r="EU781" s="67">
        <v>558.57000000000005</v>
      </c>
      <c r="EV781" s="67" t="s">
        <v>6264</v>
      </c>
      <c r="EW781" s="67">
        <v>480.13</v>
      </c>
      <c r="EX781" s="67" t="s">
        <v>6265</v>
      </c>
      <c r="EY781" s="67">
        <v>5599.5</v>
      </c>
      <c r="EZ781" s="67" t="s">
        <v>6266</v>
      </c>
      <c r="FA781" s="67">
        <v>19721.25</v>
      </c>
      <c r="FB781" s="67" t="s">
        <v>6267</v>
      </c>
      <c r="FC781" s="67" t="s">
        <v>6268</v>
      </c>
      <c r="FD781" s="67" t="s">
        <v>6269</v>
      </c>
      <c r="FE781" s="68" t="s">
        <v>6270</v>
      </c>
      <c r="FF781" s="68" t="s">
        <v>6271</v>
      </c>
    </row>
    <row r="782" spans="151:162" x14ac:dyDescent="0.2">
      <c r="EU782" s="67">
        <v>558.59</v>
      </c>
      <c r="EV782" s="67" t="s">
        <v>6272</v>
      </c>
      <c r="EW782" s="67">
        <v>480.09</v>
      </c>
      <c r="EX782" s="67" t="s">
        <v>6273</v>
      </c>
      <c r="EY782" s="67">
        <v>5599.5</v>
      </c>
      <c r="EZ782" s="67" t="s">
        <v>6274</v>
      </c>
      <c r="FA782" s="67">
        <v>19718.5</v>
      </c>
      <c r="FB782" s="67" t="s">
        <v>6275</v>
      </c>
      <c r="FC782" s="67" t="s">
        <v>6276</v>
      </c>
      <c r="FD782" s="67" t="s">
        <v>6277</v>
      </c>
      <c r="FE782" s="68" t="s">
        <v>6278</v>
      </c>
      <c r="FF782" s="68" t="s">
        <v>6279</v>
      </c>
    </row>
    <row r="783" spans="151:162" x14ac:dyDescent="0.2">
      <c r="EU783" s="67">
        <v>558.88499999999999</v>
      </c>
      <c r="EV783" s="67" t="s">
        <v>6280</v>
      </c>
      <c r="EW783" s="67">
        <v>480.30599999999998</v>
      </c>
      <c r="EX783" s="67" t="s">
        <v>6281</v>
      </c>
      <c r="EY783" s="67">
        <v>5602.25</v>
      </c>
      <c r="EZ783" s="67" t="s">
        <v>6282</v>
      </c>
      <c r="FA783" s="67">
        <v>19727</v>
      </c>
      <c r="FB783" s="67" t="s">
        <v>6283</v>
      </c>
      <c r="FC783" s="67" t="s">
        <v>6284</v>
      </c>
      <c r="FD783" s="67" t="s">
        <v>6285</v>
      </c>
      <c r="FE783" s="68" t="s">
        <v>6286</v>
      </c>
      <c r="FF783" s="68" t="s">
        <v>6287</v>
      </c>
    </row>
    <row r="784" spans="151:162" x14ac:dyDescent="0.2">
      <c r="EU784" s="67">
        <v>559.1</v>
      </c>
      <c r="EV784" s="67" t="s">
        <v>6288</v>
      </c>
      <c r="EW784" s="67">
        <v>480.59</v>
      </c>
      <c r="EX784" s="67" t="s">
        <v>6289</v>
      </c>
      <c r="EY784" s="67">
        <v>5604.75</v>
      </c>
      <c r="EZ784" s="67" t="s">
        <v>6290</v>
      </c>
      <c r="FA784" s="67">
        <v>19738.75</v>
      </c>
      <c r="FB784" s="67" t="s">
        <v>6291</v>
      </c>
      <c r="FC784" s="67" t="s">
        <v>6292</v>
      </c>
      <c r="FD784" s="67" t="s">
        <v>6293</v>
      </c>
      <c r="FE784" s="68" t="s">
        <v>6294</v>
      </c>
      <c r="FF784" s="68" t="s">
        <v>6295</v>
      </c>
    </row>
    <row r="785" spans="151:162" x14ac:dyDescent="0.2">
      <c r="EU785" s="67">
        <v>559.14</v>
      </c>
      <c r="EV785" s="67" t="s">
        <v>6296</v>
      </c>
      <c r="EW785" s="67">
        <v>480.6</v>
      </c>
      <c r="EX785" s="67" t="s">
        <v>6297</v>
      </c>
      <c r="EY785" s="67">
        <v>5605</v>
      </c>
      <c r="EZ785" s="67" t="s">
        <v>6298</v>
      </c>
      <c r="FA785" s="67">
        <v>19739</v>
      </c>
      <c r="FB785" s="67" t="s">
        <v>6299</v>
      </c>
      <c r="FC785" s="67" t="s">
        <v>6300</v>
      </c>
      <c r="FD785" s="67" t="s">
        <v>6301</v>
      </c>
      <c r="FE785" s="68" t="s">
        <v>6302</v>
      </c>
      <c r="FF785" s="68" t="s">
        <v>6303</v>
      </c>
    </row>
    <row r="786" spans="151:162" x14ac:dyDescent="0.2">
      <c r="EU786" s="67">
        <v>559.19000000000005</v>
      </c>
      <c r="EV786" s="67" t="s">
        <v>6304</v>
      </c>
      <c r="EW786" s="67">
        <v>480.5</v>
      </c>
      <c r="EX786" s="67" t="s">
        <v>6305</v>
      </c>
      <c r="EY786" s="67">
        <v>5605.25</v>
      </c>
      <c r="EZ786" s="67" t="s">
        <v>6306</v>
      </c>
      <c r="FA786" s="67">
        <v>19735.75</v>
      </c>
      <c r="FB786" s="67" t="s">
        <v>6307</v>
      </c>
      <c r="FC786" s="67" t="s">
        <v>6308</v>
      </c>
      <c r="FD786" s="67" t="s">
        <v>6309</v>
      </c>
      <c r="FE786" s="68" t="s">
        <v>6310</v>
      </c>
      <c r="FF786" s="68" t="s">
        <v>6311</v>
      </c>
    </row>
    <row r="787" spans="151:162" x14ac:dyDescent="0.2">
      <c r="EU787" s="67">
        <v>559.07000000000005</v>
      </c>
      <c r="EV787" s="67" t="s">
        <v>6312</v>
      </c>
      <c r="EW787" s="67">
        <v>480.4</v>
      </c>
      <c r="EX787" s="67" t="s">
        <v>6313</v>
      </c>
      <c r="EY787" s="67">
        <v>5604</v>
      </c>
      <c r="EZ787" s="67" t="s">
        <v>6314</v>
      </c>
      <c r="FA787" s="67">
        <v>19730.75</v>
      </c>
      <c r="FB787" s="67" t="s">
        <v>6315</v>
      </c>
      <c r="FC787" s="67" t="s">
        <v>6316</v>
      </c>
      <c r="FD787" s="67" t="s">
        <v>6317</v>
      </c>
      <c r="FE787" s="68" t="s">
        <v>6318</v>
      </c>
      <c r="FF787" s="68" t="s">
        <v>6319</v>
      </c>
    </row>
    <row r="788" spans="151:162" x14ac:dyDescent="0.2">
      <c r="EU788" s="67">
        <v>559.19000000000005</v>
      </c>
      <c r="EV788" s="67" t="s">
        <v>6320</v>
      </c>
      <c r="EW788" s="67">
        <v>480.48500000000001</v>
      </c>
      <c r="EX788" s="67" t="s">
        <v>6321</v>
      </c>
      <c r="EY788" s="67">
        <v>5605.75</v>
      </c>
      <c r="EZ788" s="67" t="s">
        <v>6322</v>
      </c>
      <c r="FA788" s="67">
        <v>19735.25</v>
      </c>
      <c r="FB788" s="67" t="s">
        <v>6323</v>
      </c>
      <c r="FC788" s="67" t="s">
        <v>6324</v>
      </c>
      <c r="FD788" s="67" t="s">
        <v>6325</v>
      </c>
      <c r="FE788" s="68" t="s">
        <v>6326</v>
      </c>
      <c r="FF788" s="68" t="s">
        <v>6327</v>
      </c>
    </row>
    <row r="789" spans="151:162" x14ac:dyDescent="0.2">
      <c r="EU789" s="67">
        <v>559.39499999999998</v>
      </c>
      <c r="EV789" s="67" t="s">
        <v>6328</v>
      </c>
      <c r="EW789" s="67">
        <v>480.8</v>
      </c>
      <c r="EX789" s="67" t="s">
        <v>6329</v>
      </c>
      <c r="EY789" s="67">
        <v>5607.5</v>
      </c>
      <c r="EZ789" s="67" t="s">
        <v>6330</v>
      </c>
      <c r="FA789" s="67">
        <v>19747</v>
      </c>
      <c r="FB789" s="67" t="s">
        <v>6331</v>
      </c>
      <c r="FC789" s="67" t="s">
        <v>6332</v>
      </c>
      <c r="FD789" s="67" t="s">
        <v>6333</v>
      </c>
      <c r="FE789" s="68" t="s">
        <v>6334</v>
      </c>
      <c r="FF789" s="68" t="s">
        <v>6335</v>
      </c>
    </row>
    <row r="790" spans="151:162" x14ac:dyDescent="0.2">
      <c r="EU790" s="67">
        <v>559.63</v>
      </c>
      <c r="EV790" s="67" t="s">
        <v>6336</v>
      </c>
      <c r="EW790" s="67">
        <v>480.92</v>
      </c>
      <c r="EX790" s="67" t="s">
        <v>6337</v>
      </c>
      <c r="EY790" s="67">
        <v>5610</v>
      </c>
      <c r="EZ790" s="67" t="s">
        <v>6338</v>
      </c>
      <c r="FA790" s="67">
        <v>19754</v>
      </c>
      <c r="FB790" s="67" t="s">
        <v>6339</v>
      </c>
      <c r="FC790" s="67" t="s">
        <v>6340</v>
      </c>
      <c r="FD790" s="67" t="s">
        <v>6341</v>
      </c>
      <c r="FE790" s="68" t="s">
        <v>6342</v>
      </c>
      <c r="FF790" s="68" t="s">
        <v>6343</v>
      </c>
    </row>
    <row r="791" spans="151:162" x14ac:dyDescent="0.2">
      <c r="EU791" s="67">
        <v>559.87</v>
      </c>
      <c r="EV791" s="67" t="s">
        <v>6344</v>
      </c>
      <c r="EW791" s="67">
        <v>481.26</v>
      </c>
      <c r="EX791" s="67" t="s">
        <v>6345</v>
      </c>
      <c r="EY791" s="67">
        <v>5612.25</v>
      </c>
      <c r="EZ791" s="67" t="s">
        <v>6346</v>
      </c>
      <c r="FA791" s="67">
        <v>19767</v>
      </c>
      <c r="FB791" s="67" t="s">
        <v>6347</v>
      </c>
      <c r="FC791" s="67" t="s">
        <v>6348</v>
      </c>
      <c r="FD791" s="67" t="s">
        <v>6349</v>
      </c>
      <c r="FE791" s="68" t="s">
        <v>6350</v>
      </c>
      <c r="FF791" s="68" t="s">
        <v>6351</v>
      </c>
    </row>
    <row r="792" spans="151:162" x14ac:dyDescent="0.2">
      <c r="EU792" s="67">
        <v>560.25</v>
      </c>
      <c r="EV792" s="67" t="s">
        <v>6352</v>
      </c>
      <c r="EW792" s="67">
        <v>481.58</v>
      </c>
      <c r="EX792" s="67" t="s">
        <v>6353</v>
      </c>
      <c r="EY792" s="67">
        <v>5616.25</v>
      </c>
      <c r="EZ792" s="67" t="s">
        <v>6354</v>
      </c>
      <c r="FA792" s="67">
        <v>19780</v>
      </c>
      <c r="FB792" s="67" t="s">
        <v>6355</v>
      </c>
      <c r="FC792" s="67" t="s">
        <v>6356</v>
      </c>
      <c r="FD792" s="67" t="s">
        <v>6357</v>
      </c>
      <c r="FE792" s="68" t="s">
        <v>6358</v>
      </c>
      <c r="FF792" s="68" t="s">
        <v>6359</v>
      </c>
    </row>
    <row r="793" spans="151:162" x14ac:dyDescent="0.2">
      <c r="EU793" s="67">
        <v>560.33000000000004</v>
      </c>
      <c r="EV793" s="67" t="s">
        <v>6360</v>
      </c>
      <c r="EW793" s="67">
        <v>481.71</v>
      </c>
      <c r="EX793" s="67" t="s">
        <v>6361</v>
      </c>
      <c r="EY793" s="67">
        <v>5617</v>
      </c>
      <c r="EZ793" s="67" t="s">
        <v>6362</v>
      </c>
      <c r="FA793" s="67">
        <v>19785</v>
      </c>
      <c r="FB793" s="67" t="s">
        <v>6363</v>
      </c>
      <c r="FC793" s="67" t="s">
        <v>6364</v>
      </c>
      <c r="FD793" s="67" t="s">
        <v>6365</v>
      </c>
      <c r="FE793" s="68" t="s">
        <v>6366</v>
      </c>
      <c r="FF793" s="68" t="s">
        <v>6367</v>
      </c>
    </row>
    <row r="794" spans="151:162" x14ac:dyDescent="0.2">
      <c r="EU794" s="67">
        <v>560.47</v>
      </c>
      <c r="EV794" s="67" t="s">
        <v>6368</v>
      </c>
      <c r="EW794" s="67">
        <v>481.89</v>
      </c>
      <c r="EX794" s="67" t="s">
        <v>6369</v>
      </c>
      <c r="EY794" s="67">
        <v>5618.25</v>
      </c>
      <c r="EZ794" s="67" t="s">
        <v>6370</v>
      </c>
      <c r="FA794" s="67">
        <v>19793.25</v>
      </c>
      <c r="FB794" s="67" t="s">
        <v>6371</v>
      </c>
      <c r="FC794" s="67" t="s">
        <v>6372</v>
      </c>
      <c r="FD794" s="67" t="s">
        <v>6373</v>
      </c>
      <c r="FE794" s="68" t="s">
        <v>6374</v>
      </c>
      <c r="FF794" s="68" t="s">
        <v>6375</v>
      </c>
    </row>
    <row r="795" spans="151:162" x14ac:dyDescent="0.2">
      <c r="EU795" s="67">
        <v>560.79999999999995</v>
      </c>
      <c r="EV795" s="67" t="s">
        <v>6376</v>
      </c>
      <c r="EW795" s="67">
        <v>482.15</v>
      </c>
      <c r="EX795" s="67" t="s">
        <v>6377</v>
      </c>
      <c r="EY795" s="67">
        <v>5622</v>
      </c>
      <c r="EZ795" s="67" t="s">
        <v>6378</v>
      </c>
      <c r="FA795" s="67">
        <v>19803</v>
      </c>
      <c r="FB795" s="67" t="s">
        <v>6379</v>
      </c>
      <c r="FC795" s="67" t="s">
        <v>6380</v>
      </c>
      <c r="FD795" s="67" t="s">
        <v>6381</v>
      </c>
      <c r="FE795" s="68" t="s">
        <v>6382</v>
      </c>
      <c r="FF795" s="68" t="s">
        <v>6383</v>
      </c>
    </row>
    <row r="796" spans="151:162" x14ac:dyDescent="0.2">
      <c r="EU796" s="67">
        <v>560.43499999999995</v>
      </c>
      <c r="EV796" s="67" t="s">
        <v>6384</v>
      </c>
      <c r="EW796" s="67">
        <v>481.82</v>
      </c>
      <c r="EX796" s="67" t="s">
        <v>6385</v>
      </c>
      <c r="EY796" s="67">
        <v>5617.75</v>
      </c>
      <c r="EZ796" s="67" t="s">
        <v>6386</v>
      </c>
      <c r="FA796" s="67">
        <v>19789.75</v>
      </c>
      <c r="FB796" s="67" t="s">
        <v>6387</v>
      </c>
      <c r="FC796" s="67" t="s">
        <v>6388</v>
      </c>
      <c r="FD796" s="67" t="s">
        <v>6389</v>
      </c>
      <c r="FE796" s="68" t="s">
        <v>6390</v>
      </c>
      <c r="FF796" s="68" t="s">
        <v>6391</v>
      </c>
    </row>
    <row r="797" spans="151:162" x14ac:dyDescent="0.2">
      <c r="EU797" s="67">
        <v>560.41</v>
      </c>
      <c r="EV797" s="67" t="s">
        <v>6392</v>
      </c>
      <c r="EW797" s="67">
        <v>481.93</v>
      </c>
      <c r="EX797" s="67" t="s">
        <v>6393</v>
      </c>
      <c r="EY797" s="67">
        <v>5617.5</v>
      </c>
      <c r="EZ797" s="67" t="s">
        <v>6394</v>
      </c>
      <c r="FA797" s="67">
        <v>19794.25</v>
      </c>
      <c r="FB797" s="67" t="s">
        <v>6395</v>
      </c>
      <c r="FC797" s="67" t="s">
        <v>6396</v>
      </c>
      <c r="FD797" s="67" t="s">
        <v>6397</v>
      </c>
      <c r="FE797" s="68" t="s">
        <v>6398</v>
      </c>
      <c r="FF797" s="68" t="s">
        <v>6399</v>
      </c>
    </row>
    <row r="798" spans="151:162" x14ac:dyDescent="0.2">
      <c r="EU798" s="67">
        <v>560.35</v>
      </c>
      <c r="EV798" s="67" t="s">
        <v>6400</v>
      </c>
      <c r="EW798" s="67">
        <v>481.82</v>
      </c>
      <c r="EX798" s="67" t="s">
        <v>6401</v>
      </c>
      <c r="EY798" s="67">
        <v>5617.25</v>
      </c>
      <c r="EZ798" s="67" t="s">
        <v>6402</v>
      </c>
      <c r="FA798" s="67">
        <v>19790.5</v>
      </c>
      <c r="FB798" s="67" t="s">
        <v>6403</v>
      </c>
      <c r="FC798" s="67" t="s">
        <v>6404</v>
      </c>
      <c r="FD798" s="67" t="s">
        <v>6405</v>
      </c>
      <c r="FE798" s="68" t="s">
        <v>6406</v>
      </c>
      <c r="FF798" s="68" t="s">
        <v>6407</v>
      </c>
    </row>
    <row r="799" spans="151:162" x14ac:dyDescent="0.2">
      <c r="EU799" s="67">
        <v>560.32000000000005</v>
      </c>
      <c r="EV799" s="67" t="s">
        <v>6408</v>
      </c>
      <c r="EW799" s="67">
        <v>481.78</v>
      </c>
      <c r="EX799" s="67" t="s">
        <v>6409</v>
      </c>
      <c r="EY799" s="67">
        <v>5616.75</v>
      </c>
      <c r="EZ799" s="67" t="s">
        <v>6410</v>
      </c>
      <c r="FA799" s="67">
        <v>19784.5</v>
      </c>
      <c r="FB799" s="67" t="s">
        <v>6411</v>
      </c>
      <c r="FC799" s="67" t="s">
        <v>6412</v>
      </c>
      <c r="FD799" s="67" t="s">
        <v>6413</v>
      </c>
      <c r="FE799" s="68" t="s">
        <v>6414</v>
      </c>
      <c r="FF799" s="68" t="s">
        <v>6415</v>
      </c>
    </row>
    <row r="800" spans="151:162" x14ac:dyDescent="0.2">
      <c r="EU800" s="67">
        <v>560.30999999999995</v>
      </c>
      <c r="EV800" s="67" t="s">
        <v>6416</v>
      </c>
      <c r="EW800" s="67">
        <v>481.71</v>
      </c>
      <c r="EX800" s="67" t="s">
        <v>6417</v>
      </c>
      <c r="EY800" s="67">
        <v>5617.25</v>
      </c>
      <c r="EZ800" s="67" t="s">
        <v>6418</v>
      </c>
      <c r="FA800" s="67">
        <v>19787.5</v>
      </c>
      <c r="FB800" s="67" t="s">
        <v>6419</v>
      </c>
      <c r="FC800" s="67" t="s">
        <v>6420</v>
      </c>
      <c r="FD800" s="67" t="s">
        <v>6421</v>
      </c>
      <c r="FE800" s="68" t="s">
        <v>6422</v>
      </c>
      <c r="FF800" s="68" t="s">
        <v>6423</v>
      </c>
    </row>
    <row r="801" spans="151:162" x14ac:dyDescent="0.2">
      <c r="EU801" s="67">
        <v>560.77</v>
      </c>
      <c r="EV801" s="67" t="s">
        <v>6424</v>
      </c>
      <c r="EW801" s="67">
        <v>482.2</v>
      </c>
      <c r="EX801" s="67" t="s">
        <v>6425</v>
      </c>
      <c r="EY801" s="67">
        <v>5621.75</v>
      </c>
      <c r="EZ801" s="67" t="s">
        <v>6426</v>
      </c>
      <c r="FA801" s="67">
        <v>19806.75</v>
      </c>
      <c r="FB801" s="67" t="s">
        <v>6427</v>
      </c>
      <c r="FC801" s="67" t="s">
        <v>6428</v>
      </c>
      <c r="FD801" s="67" t="s">
        <v>6429</v>
      </c>
      <c r="FE801" s="68" t="s">
        <v>6430</v>
      </c>
      <c r="FF801" s="68" t="s">
        <v>6431</v>
      </c>
    </row>
    <row r="802" spans="151:162" x14ac:dyDescent="0.2">
      <c r="EU802" s="67">
        <v>560.63</v>
      </c>
      <c r="EV802" s="67" t="s">
        <v>6432</v>
      </c>
      <c r="EW802" s="67">
        <v>481.98</v>
      </c>
      <c r="EX802" s="67" t="s">
        <v>6433</v>
      </c>
      <c r="EY802" s="67">
        <v>5620</v>
      </c>
      <c r="EZ802" s="67" t="s">
        <v>6434</v>
      </c>
      <c r="FA802" s="67">
        <v>19798</v>
      </c>
      <c r="FB802" s="67" t="s">
        <v>6435</v>
      </c>
      <c r="FC802" s="67" t="s">
        <v>6436</v>
      </c>
      <c r="FD802" s="67" t="s">
        <v>6437</v>
      </c>
      <c r="FE802" s="68" t="s">
        <v>6438</v>
      </c>
      <c r="FF802" s="68" t="s">
        <v>6439</v>
      </c>
    </row>
    <row r="803" spans="151:162" x14ac:dyDescent="0.2">
      <c r="EU803" s="67">
        <v>560.55999999999995</v>
      </c>
      <c r="EV803" s="67" t="s">
        <v>6440</v>
      </c>
      <c r="EW803" s="67">
        <v>481.81</v>
      </c>
      <c r="EX803" s="67" t="s">
        <v>6441</v>
      </c>
      <c r="EY803" s="67">
        <v>5619.5</v>
      </c>
      <c r="EZ803" s="67" t="s">
        <v>6442</v>
      </c>
      <c r="FA803" s="67">
        <v>19791.5</v>
      </c>
      <c r="FB803" s="67" t="s">
        <v>6443</v>
      </c>
      <c r="FC803" s="67" t="s">
        <v>6444</v>
      </c>
      <c r="FD803" s="67" t="s">
        <v>6445</v>
      </c>
      <c r="FE803" s="68" t="s">
        <v>6446</v>
      </c>
      <c r="FF803" s="68" t="s">
        <v>6447</v>
      </c>
    </row>
    <row r="804" spans="151:162" x14ac:dyDescent="0.2">
      <c r="EU804" s="67">
        <v>560.70000000000005</v>
      </c>
      <c r="EV804" s="67" t="s">
        <v>6448</v>
      </c>
      <c r="EW804" s="67">
        <v>482.01</v>
      </c>
      <c r="EX804" s="67" t="s">
        <v>6449</v>
      </c>
      <c r="EY804" s="67">
        <v>5620.75</v>
      </c>
      <c r="EZ804" s="67" t="s">
        <v>6450</v>
      </c>
      <c r="FA804" s="67">
        <v>19799</v>
      </c>
      <c r="FB804" s="67" t="s">
        <v>6451</v>
      </c>
      <c r="FC804" s="67" t="s">
        <v>6452</v>
      </c>
      <c r="FD804" s="67" t="s">
        <v>6453</v>
      </c>
      <c r="FE804" s="68" t="s">
        <v>6454</v>
      </c>
      <c r="FF804" s="68" t="s">
        <v>6455</v>
      </c>
    </row>
    <row r="805" spans="151:162" x14ac:dyDescent="0.2">
      <c r="EU805" s="67">
        <v>560.99</v>
      </c>
      <c r="EV805" s="67" t="s">
        <v>6456</v>
      </c>
      <c r="EW805" s="67">
        <v>482.3</v>
      </c>
      <c r="EX805" s="67" t="s">
        <v>6457</v>
      </c>
      <c r="EY805" s="67">
        <v>5623.5</v>
      </c>
      <c r="EZ805" s="67" t="s">
        <v>6458</v>
      </c>
      <c r="FA805" s="67">
        <v>19811</v>
      </c>
      <c r="FB805" s="67" t="s">
        <v>6459</v>
      </c>
      <c r="FC805" s="67" t="s">
        <v>6460</v>
      </c>
      <c r="FD805" s="67" t="s">
        <v>6461</v>
      </c>
      <c r="FE805" s="68" t="s">
        <v>6462</v>
      </c>
      <c r="FF805" s="68" t="s">
        <v>6463</v>
      </c>
    </row>
    <row r="806" spans="151:162" x14ac:dyDescent="0.2">
      <c r="EU806" s="67">
        <v>560.745</v>
      </c>
      <c r="EV806" s="67" t="s">
        <v>6464</v>
      </c>
      <c r="EW806" s="67">
        <v>482.06</v>
      </c>
      <c r="EX806" s="67" t="s">
        <v>6465</v>
      </c>
      <c r="EY806" s="67">
        <v>5621.25</v>
      </c>
      <c r="EZ806" s="67" t="s">
        <v>6466</v>
      </c>
      <c r="FA806" s="67">
        <v>19800.25</v>
      </c>
      <c r="FB806" s="67" t="s">
        <v>6467</v>
      </c>
      <c r="FC806" s="67" t="s">
        <v>6468</v>
      </c>
      <c r="FD806" s="67" t="s">
        <v>6469</v>
      </c>
      <c r="FE806" s="68" t="s">
        <v>6470</v>
      </c>
      <c r="FF806" s="68" t="s">
        <v>6471</v>
      </c>
    </row>
    <row r="807" spans="151:162" x14ac:dyDescent="0.2">
      <c r="EU807" s="67">
        <v>560.73</v>
      </c>
      <c r="EV807" s="67" t="s">
        <v>6472</v>
      </c>
      <c r="EW807" s="67">
        <v>482.11</v>
      </c>
      <c r="EX807" s="67" t="s">
        <v>6473</v>
      </c>
      <c r="EY807" s="67">
        <v>5621</v>
      </c>
      <c r="EZ807" s="67" t="s">
        <v>6474</v>
      </c>
      <c r="FA807" s="67">
        <v>19802</v>
      </c>
      <c r="FB807" s="67" t="s">
        <v>6475</v>
      </c>
      <c r="FC807" s="67" t="s">
        <v>6476</v>
      </c>
      <c r="FD807" s="67" t="s">
        <v>6477</v>
      </c>
      <c r="FE807" s="68" t="s">
        <v>6478</v>
      </c>
      <c r="FF807" s="68" t="s">
        <v>6479</v>
      </c>
    </row>
    <row r="808" spans="151:162" x14ac:dyDescent="0.2">
      <c r="EU808" s="67">
        <v>560.54</v>
      </c>
      <c r="EV808" s="67" t="s">
        <v>6480</v>
      </c>
      <c r="EW808" s="67">
        <v>481.95</v>
      </c>
      <c r="EX808" s="67" t="s">
        <v>6481</v>
      </c>
      <c r="EY808" s="67">
        <v>5619</v>
      </c>
      <c r="EZ808" s="67" t="s">
        <v>6482</v>
      </c>
      <c r="FA808" s="67">
        <v>19796.5</v>
      </c>
      <c r="FB808" s="67" t="s">
        <v>6483</v>
      </c>
      <c r="FC808" s="67" t="s">
        <v>6484</v>
      </c>
      <c r="FD808" s="67" t="s">
        <v>6485</v>
      </c>
      <c r="FE808" s="68" t="s">
        <v>6486</v>
      </c>
      <c r="FF808" s="68" t="s">
        <v>6487</v>
      </c>
    </row>
    <row r="809" spans="151:162" x14ac:dyDescent="0.2">
      <c r="EU809" s="67">
        <v>560.58000000000004</v>
      </c>
      <c r="EV809" s="67" t="s">
        <v>6488</v>
      </c>
      <c r="EW809" s="67">
        <v>482.09</v>
      </c>
      <c r="EX809" s="67" t="s">
        <v>6489</v>
      </c>
      <c r="EY809" s="67">
        <v>5619.75</v>
      </c>
      <c r="EZ809" s="67" t="s">
        <v>6490</v>
      </c>
      <c r="FA809" s="67">
        <v>19802.75</v>
      </c>
      <c r="FB809" s="67" t="s">
        <v>6491</v>
      </c>
      <c r="FC809" s="67" t="s">
        <v>6492</v>
      </c>
      <c r="FD809" s="67" t="s">
        <v>6493</v>
      </c>
      <c r="FE809" s="68" t="s">
        <v>6494</v>
      </c>
      <c r="FF809" s="68" t="s">
        <v>6495</v>
      </c>
    </row>
    <row r="810" spans="151:162" x14ac:dyDescent="0.2">
      <c r="EU810" s="67">
        <v>560.54899999999998</v>
      </c>
      <c r="EV810" s="67" t="s">
        <v>6496</v>
      </c>
      <c r="EW810" s="67">
        <v>482.09</v>
      </c>
      <c r="EX810" s="67" t="s">
        <v>6497</v>
      </c>
      <c r="EY810" s="67">
        <v>5619.5</v>
      </c>
      <c r="EZ810" s="67" t="s">
        <v>6498</v>
      </c>
      <c r="FA810" s="67">
        <v>19802.25</v>
      </c>
      <c r="FB810" s="67" t="s">
        <v>6499</v>
      </c>
      <c r="FC810" s="67" t="s">
        <v>6500</v>
      </c>
      <c r="FD810" s="67" t="s">
        <v>6501</v>
      </c>
      <c r="FE810" s="68" t="s">
        <v>6502</v>
      </c>
      <c r="FF810" s="68" t="s">
        <v>6503</v>
      </c>
    </row>
    <row r="811" spans="151:162" x14ac:dyDescent="0.2">
      <c r="EU811" s="67">
        <v>560.66</v>
      </c>
      <c r="EV811" s="67" t="s">
        <v>6504</v>
      </c>
      <c r="EW811" s="67">
        <v>482.27</v>
      </c>
      <c r="EX811" s="67" t="s">
        <v>6505</v>
      </c>
      <c r="EY811" s="67">
        <v>5620.75</v>
      </c>
      <c r="EZ811" s="67" t="s">
        <v>6506</v>
      </c>
      <c r="FA811" s="67">
        <v>19809.5</v>
      </c>
      <c r="FB811" s="67" t="s">
        <v>6507</v>
      </c>
      <c r="FC811" s="67" t="s">
        <v>6508</v>
      </c>
      <c r="FD811" s="67" t="s">
        <v>6509</v>
      </c>
      <c r="FE811" s="68" t="s">
        <v>6510</v>
      </c>
      <c r="FF811" s="68" t="s">
        <v>6511</v>
      </c>
    </row>
    <row r="812" spans="151:162" x14ac:dyDescent="0.2">
      <c r="EU812" s="67">
        <v>560.53</v>
      </c>
      <c r="EV812" s="67" t="s">
        <v>6512</v>
      </c>
      <c r="EW812" s="67">
        <v>482.14600000000002</v>
      </c>
      <c r="EX812" s="67" t="s">
        <v>6513</v>
      </c>
      <c r="EY812" s="67">
        <v>5619</v>
      </c>
      <c r="EZ812" s="67" t="s">
        <v>6514</v>
      </c>
      <c r="FA812" s="67">
        <v>19804.5</v>
      </c>
      <c r="FB812" s="67" t="s">
        <v>6515</v>
      </c>
      <c r="FC812" s="67" t="s">
        <v>6516</v>
      </c>
      <c r="FD812" s="67" t="s">
        <v>6517</v>
      </c>
      <c r="FE812" s="68" t="s">
        <v>6518</v>
      </c>
      <c r="FF812" s="68" t="s">
        <v>6519</v>
      </c>
    </row>
    <row r="813" spans="151:162" x14ac:dyDescent="0.2">
      <c r="EU813" s="67">
        <v>560.58000000000004</v>
      </c>
      <c r="EV813" s="67" t="s">
        <v>6520</v>
      </c>
      <c r="EW813" s="67">
        <v>482.23500000000001</v>
      </c>
      <c r="EX813" s="67" t="s">
        <v>6521</v>
      </c>
      <c r="EY813" s="67">
        <v>5620</v>
      </c>
      <c r="EZ813" s="67" t="s">
        <v>6522</v>
      </c>
      <c r="FA813" s="67">
        <v>19808.25</v>
      </c>
      <c r="FB813" s="67" t="s">
        <v>6523</v>
      </c>
      <c r="FC813" s="67" t="s">
        <v>6524</v>
      </c>
      <c r="FD813" s="67" t="s">
        <v>6525</v>
      </c>
      <c r="FE813" s="68" t="s">
        <v>6526</v>
      </c>
      <c r="FF813" s="68" t="s">
        <v>6527</v>
      </c>
    </row>
    <row r="814" spans="151:162" x14ac:dyDescent="0.2">
      <c r="EU814" s="67">
        <v>560.59</v>
      </c>
      <c r="EV814" s="67" t="s">
        <v>6528</v>
      </c>
      <c r="EW814" s="67">
        <v>482.16</v>
      </c>
      <c r="EX814" s="67" t="s">
        <v>6529</v>
      </c>
      <c r="EY814" s="67">
        <v>5619.75</v>
      </c>
      <c r="EZ814" s="67" t="s">
        <v>6530</v>
      </c>
      <c r="FA814" s="67">
        <v>19805</v>
      </c>
      <c r="FB814" s="67" t="s">
        <v>6531</v>
      </c>
      <c r="FC814" s="67" t="s">
        <v>6532</v>
      </c>
      <c r="FD814" s="67" t="s">
        <v>6533</v>
      </c>
      <c r="FE814" s="68" t="s">
        <v>6534</v>
      </c>
      <c r="FF814" s="68" t="s">
        <v>6535</v>
      </c>
    </row>
    <row r="815" spans="151:162" x14ac:dyDescent="0.2">
      <c r="EU815" s="67">
        <v>560.66999999999996</v>
      </c>
      <c r="EV815" s="67" t="s">
        <v>6536</v>
      </c>
      <c r="EW815" s="67">
        <v>482.32</v>
      </c>
      <c r="EX815" s="67" t="s">
        <v>6537</v>
      </c>
      <c r="EY815" s="67">
        <v>5620.5</v>
      </c>
      <c r="EZ815" s="67" t="s">
        <v>6538</v>
      </c>
      <c r="FA815" s="67">
        <v>19811.5</v>
      </c>
      <c r="FB815" s="67" t="s">
        <v>6539</v>
      </c>
      <c r="FC815" s="67" t="s">
        <v>6540</v>
      </c>
      <c r="FD815" s="67" t="s">
        <v>6541</v>
      </c>
      <c r="FE815" s="68" t="s">
        <v>6542</v>
      </c>
      <c r="FF815" s="68" t="s">
        <v>6543</v>
      </c>
    </row>
    <row r="816" spans="151:162" x14ac:dyDescent="0.2">
      <c r="EU816" s="67">
        <v>560.9</v>
      </c>
      <c r="EV816" s="67" t="s">
        <v>6544</v>
      </c>
      <c r="EW816" s="67">
        <v>482.5</v>
      </c>
      <c r="EX816" s="67" t="s">
        <v>6545</v>
      </c>
      <c r="EY816" s="67">
        <v>5622.75</v>
      </c>
      <c r="EZ816" s="67" t="s">
        <v>6546</v>
      </c>
      <c r="FA816" s="67">
        <v>19819.5</v>
      </c>
      <c r="FB816" s="67" t="s">
        <v>6547</v>
      </c>
      <c r="FC816" s="67" t="s">
        <v>6548</v>
      </c>
      <c r="FD816" s="67" t="s">
        <v>6549</v>
      </c>
      <c r="FE816" s="68" t="s">
        <v>6550</v>
      </c>
      <c r="FF816" s="68" t="s">
        <v>6551</v>
      </c>
    </row>
    <row r="817" spans="151:162" x14ac:dyDescent="0.2">
      <c r="EU817" s="67">
        <v>561.21</v>
      </c>
      <c r="EV817" s="67" t="s">
        <v>6552</v>
      </c>
      <c r="EW817" s="67">
        <v>482.84</v>
      </c>
      <c r="EX817" s="67" t="s">
        <v>6553</v>
      </c>
      <c r="EY817" s="67">
        <v>5626.25</v>
      </c>
      <c r="EZ817" s="67" t="s">
        <v>6554</v>
      </c>
      <c r="FA817" s="67">
        <v>19832.25</v>
      </c>
      <c r="FB817" s="67" t="s">
        <v>6555</v>
      </c>
      <c r="FC817" s="67" t="s">
        <v>6556</v>
      </c>
      <c r="FD817" s="67" t="s">
        <v>6557</v>
      </c>
      <c r="FE817" s="68" t="s">
        <v>6558</v>
      </c>
      <c r="FF817" s="68" t="s">
        <v>6559</v>
      </c>
    </row>
    <row r="818" spans="151:162" x14ac:dyDescent="0.2">
      <c r="EU818" s="67">
        <v>561.27499999999998</v>
      </c>
      <c r="EV818" s="67" t="s">
        <v>6560</v>
      </c>
      <c r="EW818" s="67">
        <v>482.78</v>
      </c>
      <c r="EX818" s="67" t="s">
        <v>6561</v>
      </c>
      <c r="EY818" s="67">
        <v>5626</v>
      </c>
      <c r="EZ818" s="67" t="s">
        <v>6562</v>
      </c>
      <c r="FA818" s="67">
        <v>19831.5</v>
      </c>
      <c r="FB818" s="67" t="s">
        <v>6563</v>
      </c>
      <c r="FC818" s="67" t="s">
        <v>6564</v>
      </c>
      <c r="FD818" s="67" t="s">
        <v>6565</v>
      </c>
      <c r="FE818" s="68" t="s">
        <v>6566</v>
      </c>
      <c r="FF818" s="68" t="s">
        <v>6567</v>
      </c>
    </row>
    <row r="819" spans="151:162" x14ac:dyDescent="0.2">
      <c r="EU819" s="67">
        <v>561.17899999999997</v>
      </c>
      <c r="EV819" s="67" t="s">
        <v>6568</v>
      </c>
      <c r="EW819" s="67">
        <v>482.76</v>
      </c>
      <c r="EX819" s="67" t="s">
        <v>6569</v>
      </c>
      <c r="EY819" s="67">
        <v>5625.5</v>
      </c>
      <c r="EZ819" s="67" t="s">
        <v>6570</v>
      </c>
      <c r="FA819" s="67">
        <v>19829</v>
      </c>
      <c r="FB819" s="67" t="s">
        <v>6571</v>
      </c>
      <c r="FC819" s="67" t="s">
        <v>6572</v>
      </c>
      <c r="FD819" s="67" t="s">
        <v>6573</v>
      </c>
      <c r="FE819" s="68" t="s">
        <v>6574</v>
      </c>
      <c r="FF819" s="68" t="s">
        <v>6575</v>
      </c>
    </row>
    <row r="820" spans="151:162" x14ac:dyDescent="0.2">
      <c r="EU820" s="67">
        <v>560.9</v>
      </c>
      <c r="EV820" s="67" t="s">
        <v>6576</v>
      </c>
      <c r="EW820" s="67">
        <v>482.37</v>
      </c>
      <c r="EX820" s="67" t="s">
        <v>6577</v>
      </c>
      <c r="EY820" s="67">
        <v>5622.75</v>
      </c>
      <c r="EZ820" s="67" t="s">
        <v>6578</v>
      </c>
      <c r="FA820" s="67">
        <v>19813.5</v>
      </c>
      <c r="FB820" s="67" t="s">
        <v>6579</v>
      </c>
      <c r="FC820" s="67" t="s">
        <v>6580</v>
      </c>
      <c r="FD820" s="67" t="s">
        <v>6581</v>
      </c>
      <c r="FE820" s="68" t="s">
        <v>6582</v>
      </c>
      <c r="FF820" s="68" t="s">
        <v>6583</v>
      </c>
    </row>
    <row r="821" spans="151:162" x14ac:dyDescent="0.2">
      <c r="EU821" s="67">
        <v>560.41</v>
      </c>
      <c r="EV821" s="67" t="s">
        <v>6584</v>
      </c>
      <c r="EW821" s="67">
        <v>481.91399999999999</v>
      </c>
      <c r="EX821" s="67" t="s">
        <v>6585</v>
      </c>
      <c r="EY821" s="67">
        <v>5618</v>
      </c>
      <c r="EZ821" s="67" t="s">
        <v>6586</v>
      </c>
      <c r="FA821" s="67">
        <v>19795.25</v>
      </c>
      <c r="FB821" s="67" t="s">
        <v>6587</v>
      </c>
      <c r="FC821" s="67" t="s">
        <v>6588</v>
      </c>
      <c r="FD821" s="67" t="s">
        <v>6589</v>
      </c>
      <c r="FE821" s="68" t="s">
        <v>6590</v>
      </c>
      <c r="FF821" s="68" t="s">
        <v>6591</v>
      </c>
    </row>
    <row r="822" spans="151:162" x14ac:dyDescent="0.2">
      <c r="EU822" s="67">
        <v>560.37</v>
      </c>
      <c r="EV822" s="67" t="s">
        <v>6592</v>
      </c>
      <c r="EW822" s="67">
        <v>481.86</v>
      </c>
      <c r="EX822" s="67" t="s">
        <v>6593</v>
      </c>
      <c r="EY822" s="67">
        <v>5617.5</v>
      </c>
      <c r="EZ822" s="67" t="s">
        <v>6594</v>
      </c>
      <c r="FA822" s="67">
        <v>19792.75</v>
      </c>
      <c r="FB822" s="67" t="s">
        <v>6595</v>
      </c>
      <c r="FC822" s="67" t="s">
        <v>6596</v>
      </c>
      <c r="FD822" s="67" t="s">
        <v>6597</v>
      </c>
      <c r="FE822" s="68" t="s">
        <v>6598</v>
      </c>
      <c r="FF822" s="68" t="s">
        <v>6599</v>
      </c>
    </row>
    <row r="823" spans="151:162" x14ac:dyDescent="0.2">
      <c r="EU823" s="67">
        <v>560.5</v>
      </c>
      <c r="EV823" s="67" t="s">
        <v>6600</v>
      </c>
      <c r="EW823" s="67">
        <v>481.92</v>
      </c>
      <c r="EX823" s="67" t="s">
        <v>6601</v>
      </c>
      <c r="EY823" s="67">
        <v>5618.5</v>
      </c>
      <c r="EZ823" s="67" t="s">
        <v>6602</v>
      </c>
      <c r="FA823" s="67">
        <v>19795.75</v>
      </c>
      <c r="FB823" s="67" t="s">
        <v>6603</v>
      </c>
      <c r="FC823" s="67" t="s">
        <v>6604</v>
      </c>
      <c r="FD823" s="67" t="s">
        <v>6605</v>
      </c>
      <c r="FE823" s="68" t="s">
        <v>6606</v>
      </c>
      <c r="FF823" s="68" t="s">
        <v>6607</v>
      </c>
    </row>
    <row r="824" spans="151:162" x14ac:dyDescent="0.2">
      <c r="EU824" s="67">
        <v>560.44000000000005</v>
      </c>
      <c r="EV824" s="67" t="s">
        <v>6608</v>
      </c>
      <c r="EW824" s="67">
        <v>481.88</v>
      </c>
      <c r="EX824" s="67" t="s">
        <v>6609</v>
      </c>
      <c r="EY824" s="67">
        <v>5618.25</v>
      </c>
      <c r="EZ824" s="67" t="s">
        <v>6610</v>
      </c>
      <c r="FA824" s="67">
        <v>19793.5</v>
      </c>
      <c r="FB824" s="67" t="s">
        <v>6611</v>
      </c>
      <c r="FC824" s="67" t="s">
        <v>6612</v>
      </c>
      <c r="FD824" s="67" t="s">
        <v>6613</v>
      </c>
      <c r="FE824" s="68" t="s">
        <v>6614</v>
      </c>
      <c r="FF824" s="68" t="s">
        <v>6615</v>
      </c>
    </row>
    <row r="825" spans="151:162" x14ac:dyDescent="0.2">
      <c r="EU825" s="67">
        <v>560.6</v>
      </c>
      <c r="EV825" s="67" t="s">
        <v>6616</v>
      </c>
      <c r="EW825" s="67">
        <v>482.08</v>
      </c>
      <c r="EX825" s="67" t="s">
        <v>6617</v>
      </c>
      <c r="EY825" s="67">
        <v>5619.75</v>
      </c>
      <c r="EZ825" s="67" t="s">
        <v>6618</v>
      </c>
      <c r="FA825" s="67">
        <v>19802</v>
      </c>
      <c r="FB825" s="67" t="s">
        <v>6619</v>
      </c>
      <c r="FC825" s="67" t="s">
        <v>6620</v>
      </c>
      <c r="FD825" s="67" t="s">
        <v>6621</v>
      </c>
      <c r="FE825" s="68" t="s">
        <v>6622</v>
      </c>
      <c r="FF825" s="68" t="s">
        <v>6623</v>
      </c>
    </row>
    <row r="826" spans="151:162" x14ac:dyDescent="0.2">
      <c r="EU826" s="67">
        <v>560.63</v>
      </c>
      <c r="EV826" s="67" t="s">
        <v>6624</v>
      </c>
      <c r="EW826" s="67">
        <v>481.99</v>
      </c>
      <c r="EX826" s="67" t="s">
        <v>6625</v>
      </c>
      <c r="EY826" s="67">
        <v>5620</v>
      </c>
      <c r="EZ826" s="67" t="s">
        <v>6626</v>
      </c>
      <c r="FA826" s="67">
        <v>19799</v>
      </c>
      <c r="FB826" s="67" t="s">
        <v>6627</v>
      </c>
      <c r="FC826" s="67" t="s">
        <v>6628</v>
      </c>
      <c r="FD826" s="67" t="s">
        <v>6629</v>
      </c>
      <c r="FE826" s="68" t="s">
        <v>6630</v>
      </c>
      <c r="FF826" s="68" t="s">
        <v>6631</v>
      </c>
    </row>
    <row r="827" spans="151:162" x14ac:dyDescent="0.2">
      <c r="EU827" s="67">
        <v>560.76</v>
      </c>
      <c r="EV827" s="67" t="s">
        <v>6632</v>
      </c>
      <c r="EW827" s="67">
        <v>482.16699999999997</v>
      </c>
      <c r="EX827" s="67" t="s">
        <v>6633</v>
      </c>
      <c r="EY827" s="67">
        <v>5621.5</v>
      </c>
      <c r="EZ827" s="67" t="s">
        <v>6634</v>
      </c>
      <c r="FA827" s="67">
        <v>19805.25</v>
      </c>
      <c r="FB827" s="67" t="s">
        <v>6635</v>
      </c>
      <c r="FC827" s="67" t="s">
        <v>6636</v>
      </c>
      <c r="FD827" s="67" t="s">
        <v>6637</v>
      </c>
      <c r="FE827" s="68" t="s">
        <v>6638</v>
      </c>
      <c r="FF827" s="68" t="s">
        <v>6639</v>
      </c>
    </row>
    <row r="828" spans="151:162" x14ac:dyDescent="0.2">
      <c r="EU828" s="67">
        <v>560.79999999999995</v>
      </c>
      <c r="EV828" s="67" t="s">
        <v>6640</v>
      </c>
      <c r="EW828" s="67">
        <v>482.19</v>
      </c>
      <c r="EX828" s="67" t="s">
        <v>6641</v>
      </c>
      <c r="EY828" s="67">
        <v>5622.25</v>
      </c>
      <c r="EZ828" s="67" t="s">
        <v>6642</v>
      </c>
      <c r="FA828" s="67">
        <v>19805.75</v>
      </c>
      <c r="FB828" s="67" t="s">
        <v>6643</v>
      </c>
      <c r="FC828" s="67" t="s">
        <v>6644</v>
      </c>
      <c r="FD828" s="67" t="s">
        <v>6645</v>
      </c>
      <c r="FE828" s="68" t="s">
        <v>6646</v>
      </c>
      <c r="FF828" s="68" t="s">
        <v>6647</v>
      </c>
    </row>
    <row r="829" spans="151:162" x14ac:dyDescent="0.2">
      <c r="EU829" s="67">
        <v>560.77</v>
      </c>
      <c r="EV829" s="67" t="s">
        <v>6648</v>
      </c>
      <c r="EW829" s="67">
        <v>482.14</v>
      </c>
      <c r="EX829" s="67" t="s">
        <v>6649</v>
      </c>
      <c r="EY829" s="67">
        <v>5621.75</v>
      </c>
      <c r="EZ829" s="67" t="s">
        <v>6650</v>
      </c>
      <c r="FA829" s="67">
        <v>19804.25</v>
      </c>
      <c r="FB829" s="67" t="s">
        <v>6651</v>
      </c>
      <c r="FC829" s="67" t="s">
        <v>6652</v>
      </c>
      <c r="FD829" s="67" t="s">
        <v>6653</v>
      </c>
      <c r="FE829" s="68" t="s">
        <v>6654</v>
      </c>
      <c r="FF829" s="68" t="s">
        <v>6655</v>
      </c>
    </row>
    <row r="830" spans="151:162" x14ac:dyDescent="0.2">
      <c r="EU830" s="67">
        <v>560.98</v>
      </c>
      <c r="EV830" s="67" t="s">
        <v>6656</v>
      </c>
      <c r="EW830" s="67">
        <v>482.40499999999997</v>
      </c>
      <c r="EX830" s="67" t="s">
        <v>6657</v>
      </c>
      <c r="EY830" s="67">
        <v>5623.75</v>
      </c>
      <c r="EZ830" s="67" t="s">
        <v>6658</v>
      </c>
      <c r="FA830" s="67">
        <v>19815.5</v>
      </c>
      <c r="FB830" s="67" t="s">
        <v>6659</v>
      </c>
      <c r="FC830" s="67" t="s">
        <v>6660</v>
      </c>
      <c r="FD830" s="67" t="s">
        <v>6661</v>
      </c>
      <c r="FE830" s="68" t="s">
        <v>6662</v>
      </c>
      <c r="FF830" s="68" t="s">
        <v>6663</v>
      </c>
    </row>
    <row r="831" spans="151:162" x14ac:dyDescent="0.2">
      <c r="EU831" s="67">
        <v>561.20000000000005</v>
      </c>
      <c r="EV831" s="67" t="s">
        <v>6664</v>
      </c>
      <c r="EW831" s="67">
        <v>482.63</v>
      </c>
      <c r="EX831" s="67" t="s">
        <v>6665</v>
      </c>
      <c r="EY831" s="67">
        <v>5626</v>
      </c>
      <c r="EZ831" s="67" t="s">
        <v>6666</v>
      </c>
      <c r="FA831" s="67">
        <v>19824.5</v>
      </c>
      <c r="FB831" s="67" t="s">
        <v>6667</v>
      </c>
      <c r="FC831" s="67" t="s">
        <v>6668</v>
      </c>
      <c r="FD831" s="67" t="s">
        <v>6669</v>
      </c>
      <c r="FE831" s="68" t="s">
        <v>6670</v>
      </c>
      <c r="FF831" s="68" t="s">
        <v>6671</v>
      </c>
    </row>
    <row r="832" spans="151:162" x14ac:dyDescent="0.2">
      <c r="EU832" s="67">
        <v>561.21</v>
      </c>
      <c r="EV832" s="67" t="s">
        <v>6672</v>
      </c>
      <c r="EW832" s="67">
        <v>482.58</v>
      </c>
      <c r="EX832" s="67" t="s">
        <v>6673</v>
      </c>
      <c r="EY832" s="67">
        <v>5626</v>
      </c>
      <c r="EZ832" s="67" t="s">
        <v>6674</v>
      </c>
      <c r="FA832" s="67">
        <v>19822.25</v>
      </c>
      <c r="FB832" s="67" t="s">
        <v>6675</v>
      </c>
      <c r="FC832" s="67" t="s">
        <v>6676</v>
      </c>
      <c r="FD832" s="67" t="s">
        <v>6677</v>
      </c>
      <c r="FE832" s="68" t="s">
        <v>6678</v>
      </c>
      <c r="FF832" s="68" t="s">
        <v>6679</v>
      </c>
    </row>
    <row r="833" spans="151:162" x14ac:dyDescent="0.2">
      <c r="EU833" s="67">
        <v>561.23</v>
      </c>
      <c r="EV833" s="67" t="s">
        <v>6680</v>
      </c>
      <c r="EW833" s="67">
        <v>482.625</v>
      </c>
      <c r="EX833" s="67" t="s">
        <v>6681</v>
      </c>
      <c r="EY833" s="67">
        <v>5626.5</v>
      </c>
      <c r="EZ833" s="67" t="s">
        <v>6682</v>
      </c>
      <c r="FA833" s="67">
        <v>19824.5</v>
      </c>
      <c r="FB833" s="67" t="s">
        <v>6683</v>
      </c>
      <c r="FC833" s="67" t="s">
        <v>6684</v>
      </c>
      <c r="FD833" s="67" t="s">
        <v>6685</v>
      </c>
      <c r="FE833" s="68" t="s">
        <v>6686</v>
      </c>
      <c r="FF833" s="68" t="s">
        <v>6687</v>
      </c>
    </row>
    <row r="834" spans="151:162" x14ac:dyDescent="0.2">
      <c r="EU834" s="67">
        <v>561.21</v>
      </c>
      <c r="EV834" s="67" t="s">
        <v>6688</v>
      </c>
      <c r="EW834" s="67">
        <v>482.7</v>
      </c>
      <c r="EX834" s="67" t="s">
        <v>6689</v>
      </c>
      <c r="EY834" s="67">
        <v>5625.75</v>
      </c>
      <c r="EZ834" s="67" t="s">
        <v>6690</v>
      </c>
      <c r="FA834" s="67">
        <v>19828.25</v>
      </c>
      <c r="FB834" s="67" t="s">
        <v>6691</v>
      </c>
      <c r="FC834" s="67" t="s">
        <v>6692</v>
      </c>
      <c r="FD834" s="67" t="s">
        <v>6693</v>
      </c>
      <c r="FE834" s="68" t="s">
        <v>6694</v>
      </c>
      <c r="FF834" s="68" t="s">
        <v>6695</v>
      </c>
    </row>
    <row r="835" spans="151:162" x14ac:dyDescent="0.2">
      <c r="EU835" s="67">
        <v>561.15</v>
      </c>
      <c r="EV835" s="67" t="s">
        <v>6696</v>
      </c>
      <c r="EW835" s="67">
        <v>482.62</v>
      </c>
      <c r="EX835" s="67" t="s">
        <v>6697</v>
      </c>
      <c r="EY835" s="67">
        <v>5625.5</v>
      </c>
      <c r="EZ835" s="67" t="s">
        <v>6698</v>
      </c>
      <c r="FA835" s="67">
        <v>19824.25</v>
      </c>
      <c r="FB835" s="67" t="s">
        <v>6699</v>
      </c>
      <c r="FC835" s="67" t="s">
        <v>6700</v>
      </c>
      <c r="FD835" s="67" t="s">
        <v>6701</v>
      </c>
      <c r="FE835" s="68" t="s">
        <v>6702</v>
      </c>
      <c r="FF835" s="68" t="s">
        <v>6703</v>
      </c>
    </row>
    <row r="836" spans="151:162" x14ac:dyDescent="0.2">
      <c r="EU836" s="67">
        <v>561.19000000000005</v>
      </c>
      <c r="EV836" s="67" t="s">
        <v>6704</v>
      </c>
      <c r="EW836" s="67">
        <v>482.64</v>
      </c>
      <c r="EX836" s="67" t="s">
        <v>6705</v>
      </c>
      <c r="EY836" s="67">
        <v>5626</v>
      </c>
      <c r="EZ836" s="67" t="s">
        <v>6706</v>
      </c>
      <c r="FA836" s="67">
        <v>19825.75</v>
      </c>
      <c r="FB836" s="67" t="s">
        <v>6707</v>
      </c>
      <c r="FC836" s="67" t="s">
        <v>6708</v>
      </c>
      <c r="FD836" s="67" t="s">
        <v>6709</v>
      </c>
      <c r="FE836" s="68" t="s">
        <v>6710</v>
      </c>
      <c r="FF836" s="68" t="s">
        <v>6711</v>
      </c>
    </row>
    <row r="837" spans="151:162" x14ac:dyDescent="0.2">
      <c r="EU837" s="67">
        <v>561.04</v>
      </c>
      <c r="EV837" s="67" t="s">
        <v>6712</v>
      </c>
      <c r="EW837" s="67">
        <v>482.47</v>
      </c>
      <c r="EX837" s="67" t="s">
        <v>6713</v>
      </c>
      <c r="EY837" s="67">
        <v>5624.25</v>
      </c>
      <c r="EZ837" s="67" t="s">
        <v>6714</v>
      </c>
      <c r="FA837" s="67">
        <v>19817.25</v>
      </c>
      <c r="FB837" s="67" t="s">
        <v>6715</v>
      </c>
      <c r="FC837" s="67" t="s">
        <v>6716</v>
      </c>
      <c r="FD837" s="67" t="s">
        <v>6717</v>
      </c>
      <c r="FE837" s="68" t="s">
        <v>6718</v>
      </c>
      <c r="FF837" s="68" t="s">
        <v>6719</v>
      </c>
    </row>
    <row r="838" spans="151:162" x14ac:dyDescent="0.2">
      <c r="EU838" s="67">
        <v>560.98</v>
      </c>
      <c r="EV838" s="67" t="s">
        <v>6720</v>
      </c>
      <c r="EW838" s="67">
        <v>482.28</v>
      </c>
      <c r="EX838" s="67" t="s">
        <v>6721</v>
      </c>
      <c r="EY838" s="67">
        <v>5623.75</v>
      </c>
      <c r="EZ838" s="67" t="s">
        <v>6722</v>
      </c>
      <c r="FA838" s="67">
        <v>19810</v>
      </c>
      <c r="FB838" s="67" t="s">
        <v>6723</v>
      </c>
      <c r="FC838" s="67" t="s">
        <v>6724</v>
      </c>
      <c r="FD838" s="67" t="s">
        <v>6725</v>
      </c>
      <c r="FE838" s="68" t="s">
        <v>6726</v>
      </c>
      <c r="FF838" s="68" t="s">
        <v>6727</v>
      </c>
    </row>
    <row r="839" spans="151:162" x14ac:dyDescent="0.2">
      <c r="EU839" s="67">
        <v>560.49</v>
      </c>
      <c r="EV839" s="67" t="s">
        <v>6728</v>
      </c>
      <c r="EW839" s="67">
        <v>481.78100000000001</v>
      </c>
      <c r="EX839" s="67" t="s">
        <v>6729</v>
      </c>
      <c r="EY839" s="67">
        <v>5619</v>
      </c>
      <c r="EZ839" s="67" t="s">
        <v>6730</v>
      </c>
      <c r="FA839" s="67">
        <v>19788</v>
      </c>
      <c r="FB839" s="67" t="s">
        <v>6731</v>
      </c>
      <c r="FC839" s="67" t="s">
        <v>6732</v>
      </c>
      <c r="FD839" s="67" t="s">
        <v>6733</v>
      </c>
      <c r="FE839" s="68" t="s">
        <v>6734</v>
      </c>
      <c r="FF839" s="68" t="s">
        <v>6735</v>
      </c>
    </row>
    <row r="840" spans="151:162" x14ac:dyDescent="0.2">
      <c r="EU840" s="67">
        <v>560.76900000000001</v>
      </c>
      <c r="EV840" s="67" t="s">
        <v>6736</v>
      </c>
      <c r="EW840" s="67">
        <v>482.13</v>
      </c>
      <c r="EX840" s="67" t="s">
        <v>6737</v>
      </c>
      <c r="EY840" s="67">
        <v>5621.5</v>
      </c>
      <c r="EZ840" s="67" t="s">
        <v>6738</v>
      </c>
      <c r="FA840" s="67">
        <v>19803.75</v>
      </c>
      <c r="FB840" s="67" t="s">
        <v>6739</v>
      </c>
      <c r="FC840" s="67" t="s">
        <v>6740</v>
      </c>
      <c r="FD840" s="67" t="s">
        <v>6741</v>
      </c>
      <c r="FE840" s="68" t="s">
        <v>6742</v>
      </c>
      <c r="FF840" s="68" t="s">
        <v>6743</v>
      </c>
    </row>
    <row r="841" spans="151:162" x14ac:dyDescent="0.2">
      <c r="EU841" s="67">
        <v>560.92999999999995</v>
      </c>
      <c r="EV841" s="67" t="s">
        <v>6744</v>
      </c>
      <c r="EW841" s="67">
        <v>482.29</v>
      </c>
      <c r="EX841" s="67" t="s">
        <v>6745</v>
      </c>
      <c r="EY841" s="67">
        <v>5623.25</v>
      </c>
      <c r="EZ841" s="67" t="s">
        <v>6746</v>
      </c>
      <c r="FA841" s="67">
        <v>19810</v>
      </c>
      <c r="FB841" s="67" t="s">
        <v>6747</v>
      </c>
      <c r="FC841" s="67" t="s">
        <v>6748</v>
      </c>
      <c r="FD841" s="67" t="s">
        <v>6749</v>
      </c>
      <c r="FE841" s="68" t="s">
        <v>6750</v>
      </c>
      <c r="FF841" s="68" t="s">
        <v>6751</v>
      </c>
    </row>
    <row r="842" spans="151:162" x14ac:dyDescent="0.2">
      <c r="EU842" s="67">
        <v>560.91</v>
      </c>
      <c r="EV842" s="67" t="s">
        <v>6752</v>
      </c>
      <c r="EW842" s="67">
        <v>482.27499999999998</v>
      </c>
      <c r="EX842" s="67" t="s">
        <v>6753</v>
      </c>
      <c r="EY842" s="67">
        <v>5623</v>
      </c>
      <c r="EZ842" s="67" t="s">
        <v>6754</v>
      </c>
      <c r="FA842" s="67">
        <v>19809.25</v>
      </c>
      <c r="FB842" s="67" t="s">
        <v>6755</v>
      </c>
      <c r="FC842" s="67" t="s">
        <v>6756</v>
      </c>
      <c r="FD842" s="67" t="s">
        <v>6757</v>
      </c>
      <c r="FE842" s="68" t="s">
        <v>6758</v>
      </c>
      <c r="FF842" s="68" t="s">
        <v>6759</v>
      </c>
    </row>
    <row r="843" spans="151:162" x14ac:dyDescent="0.2">
      <c r="EU843" s="67">
        <v>561.06500000000005</v>
      </c>
      <c r="EV843" s="67" t="s">
        <v>6760</v>
      </c>
      <c r="EW843" s="67">
        <v>482.44</v>
      </c>
      <c r="EX843" s="67" t="s">
        <v>6761</v>
      </c>
      <c r="EY843" s="67">
        <v>5624.5</v>
      </c>
      <c r="EZ843" s="67" t="s">
        <v>6762</v>
      </c>
      <c r="FA843" s="67">
        <v>19817.25</v>
      </c>
      <c r="FB843" s="67" t="s">
        <v>6763</v>
      </c>
      <c r="FC843" s="67" t="s">
        <v>6764</v>
      </c>
      <c r="FD843" s="67" t="s">
        <v>6765</v>
      </c>
      <c r="FE843" s="68" t="s">
        <v>6766</v>
      </c>
      <c r="FF843" s="68" t="s">
        <v>6767</v>
      </c>
    </row>
    <row r="844" spans="151:162" x14ac:dyDescent="0.2">
      <c r="EU844" s="67">
        <v>560.97</v>
      </c>
      <c r="EV844" s="67" t="s">
        <v>6768</v>
      </c>
      <c r="EW844" s="67">
        <v>482.37</v>
      </c>
      <c r="EX844" s="67" t="s">
        <v>6769</v>
      </c>
      <c r="EY844" s="67">
        <v>5623.75</v>
      </c>
      <c r="EZ844" s="67" t="s">
        <v>6770</v>
      </c>
      <c r="FA844" s="67">
        <v>19814</v>
      </c>
      <c r="FB844" s="67" t="s">
        <v>6771</v>
      </c>
      <c r="FC844" s="67" t="s">
        <v>6772</v>
      </c>
      <c r="FD844" s="67" t="s">
        <v>6773</v>
      </c>
      <c r="FE844" s="68" t="s">
        <v>6774</v>
      </c>
      <c r="FF844" s="68" t="s">
        <v>6775</v>
      </c>
    </row>
    <row r="845" spans="151:162" x14ac:dyDescent="0.2">
      <c r="EU845" s="67">
        <v>560.96</v>
      </c>
      <c r="EV845" s="67" t="s">
        <v>6776</v>
      </c>
      <c r="EW845" s="67">
        <v>482.36</v>
      </c>
      <c r="EX845" s="67" t="s">
        <v>6777</v>
      </c>
      <c r="EY845" s="67">
        <v>5623.75</v>
      </c>
      <c r="EZ845" s="67" t="s">
        <v>6778</v>
      </c>
      <c r="FA845" s="67">
        <v>19813.25</v>
      </c>
      <c r="FB845" s="67" t="s">
        <v>6779</v>
      </c>
      <c r="FC845" s="67" t="s">
        <v>6780</v>
      </c>
      <c r="FD845" s="67" t="s">
        <v>6781</v>
      </c>
      <c r="FE845" s="68" t="s">
        <v>6782</v>
      </c>
      <c r="FF845" s="68" t="s">
        <v>6783</v>
      </c>
    </row>
    <row r="846" spans="151:162" x14ac:dyDescent="0.2">
      <c r="EU846" s="67">
        <v>560.77</v>
      </c>
      <c r="EV846" s="67" t="s">
        <v>6784</v>
      </c>
      <c r="EW846" s="67">
        <v>482.2</v>
      </c>
      <c r="EX846" s="67" t="s">
        <v>6785</v>
      </c>
      <c r="EY846" s="67">
        <v>5621.5</v>
      </c>
      <c r="EZ846" s="67" t="s">
        <v>6786</v>
      </c>
      <c r="FA846" s="67">
        <v>19807.75</v>
      </c>
      <c r="FB846" s="67" t="s">
        <v>6787</v>
      </c>
      <c r="FC846" s="67" t="s">
        <v>6788</v>
      </c>
      <c r="FD846" s="67" t="s">
        <v>6789</v>
      </c>
      <c r="FE846" s="68" t="s">
        <v>6790</v>
      </c>
      <c r="FF846" s="68" t="s">
        <v>6791</v>
      </c>
    </row>
    <row r="847" spans="151:162" x14ac:dyDescent="0.2">
      <c r="EU847" s="67">
        <v>561.04</v>
      </c>
      <c r="EV847" s="67" t="s">
        <v>6792</v>
      </c>
      <c r="EW847" s="67">
        <v>482.52</v>
      </c>
      <c r="EX847" s="67" t="s">
        <v>6793</v>
      </c>
      <c r="EY847" s="67">
        <v>5624.25</v>
      </c>
      <c r="EZ847" s="67" t="s">
        <v>6794</v>
      </c>
      <c r="FA847" s="67">
        <v>19819.5</v>
      </c>
      <c r="FB847" s="67" t="s">
        <v>6795</v>
      </c>
      <c r="FC847" s="67" t="s">
        <v>6796</v>
      </c>
      <c r="FD847" s="67" t="s">
        <v>6797</v>
      </c>
      <c r="FE847" s="68" t="s">
        <v>6798</v>
      </c>
      <c r="FF847" s="68" t="s">
        <v>6799</v>
      </c>
    </row>
    <row r="848" spans="151:162" x14ac:dyDescent="0.2">
      <c r="EU848" s="67">
        <v>561.13</v>
      </c>
      <c r="EV848" s="67" t="s">
        <v>6800</v>
      </c>
      <c r="EW848" s="67">
        <v>482.62</v>
      </c>
      <c r="EX848" s="67" t="s">
        <v>6801</v>
      </c>
      <c r="EY848" s="67">
        <v>5625.25</v>
      </c>
      <c r="EZ848" s="67" t="s">
        <v>6802</v>
      </c>
      <c r="FA848" s="67">
        <v>19824.5</v>
      </c>
      <c r="FB848" s="67" t="s">
        <v>6803</v>
      </c>
      <c r="FC848" s="67" t="s">
        <v>6804</v>
      </c>
      <c r="FD848" s="67" t="s">
        <v>6805</v>
      </c>
      <c r="FE848" s="68" t="s">
        <v>6806</v>
      </c>
      <c r="FF848" s="68" t="s">
        <v>6807</v>
      </c>
    </row>
    <row r="849" spans="151:162" x14ac:dyDescent="0.2">
      <c r="EU849" s="67">
        <v>561.16</v>
      </c>
      <c r="EV849" s="67" t="s">
        <v>6808</v>
      </c>
      <c r="EW849" s="67">
        <v>482.65</v>
      </c>
      <c r="EX849" s="67" t="s">
        <v>6809</v>
      </c>
      <c r="EY849" s="67">
        <v>5625.5</v>
      </c>
      <c r="EZ849" s="67" t="s">
        <v>6810</v>
      </c>
      <c r="FA849" s="67">
        <v>19826.25</v>
      </c>
      <c r="FB849" s="67" t="s">
        <v>6811</v>
      </c>
      <c r="FC849" s="67" t="s">
        <v>6812</v>
      </c>
      <c r="FD849" s="67" t="s">
        <v>6813</v>
      </c>
      <c r="FE849" s="68" t="s">
        <v>6814</v>
      </c>
      <c r="FF849" s="68" t="s">
        <v>6815</v>
      </c>
    </row>
    <row r="850" spans="151:162" x14ac:dyDescent="0.2">
      <c r="EU850" s="67">
        <v>561.25</v>
      </c>
      <c r="EV850" s="67" t="s">
        <v>6816</v>
      </c>
      <c r="EW850" s="67">
        <v>482.6</v>
      </c>
      <c r="EX850" s="67" t="s">
        <v>6817</v>
      </c>
      <c r="EY850" s="67">
        <v>5626.5</v>
      </c>
      <c r="EZ850" s="67" t="s">
        <v>6818</v>
      </c>
      <c r="FA850" s="67">
        <v>19824</v>
      </c>
      <c r="FB850" s="67" t="s">
        <v>6819</v>
      </c>
      <c r="FC850" s="67" t="s">
        <v>6820</v>
      </c>
      <c r="FD850" s="67" t="s">
        <v>6821</v>
      </c>
      <c r="FE850" s="68" t="s">
        <v>6822</v>
      </c>
      <c r="FF850" s="68" t="s">
        <v>6823</v>
      </c>
    </row>
    <row r="851" spans="151:162" x14ac:dyDescent="0.2">
      <c r="EU851" s="67">
        <v>561.28</v>
      </c>
      <c r="EV851" s="67" t="s">
        <v>6824</v>
      </c>
      <c r="EW851" s="67">
        <v>482.65</v>
      </c>
      <c r="EX851" s="67" t="s">
        <v>6825</v>
      </c>
      <c r="EY851" s="67">
        <v>5626.75</v>
      </c>
      <c r="EZ851" s="67" t="s">
        <v>6826</v>
      </c>
      <c r="FA851" s="67">
        <v>19825.75</v>
      </c>
      <c r="FB851" s="67" t="s">
        <v>6827</v>
      </c>
      <c r="FC851" s="67" t="s">
        <v>6828</v>
      </c>
      <c r="FD851" s="67" t="s">
        <v>6829</v>
      </c>
      <c r="FE851" s="68" t="s">
        <v>6830</v>
      </c>
      <c r="FF851" s="68" t="s">
        <v>6831</v>
      </c>
    </row>
    <row r="852" spans="151:162" x14ac:dyDescent="0.2">
      <c r="EU852" s="67">
        <v>561.64</v>
      </c>
      <c r="EV852" s="67" t="s">
        <v>6832</v>
      </c>
      <c r="EW852" s="67">
        <v>482.93</v>
      </c>
      <c r="EX852" s="67" t="s">
        <v>6833</v>
      </c>
      <c r="EY852" s="67">
        <v>5630.5</v>
      </c>
      <c r="EZ852" s="67" t="s">
        <v>6834</v>
      </c>
      <c r="FA852" s="67">
        <v>19837</v>
      </c>
      <c r="FB852" s="67" t="s">
        <v>6835</v>
      </c>
      <c r="FC852" s="67" t="s">
        <v>6836</v>
      </c>
      <c r="FD852" s="67" t="s">
        <v>6837</v>
      </c>
      <c r="FE852" s="68" t="s">
        <v>6838</v>
      </c>
      <c r="FF852" s="68" t="s">
        <v>6839</v>
      </c>
    </row>
    <row r="853" spans="151:162" x14ac:dyDescent="0.2">
      <c r="EU853" s="67">
        <v>561.74</v>
      </c>
      <c r="EV853" s="67" t="s">
        <v>6840</v>
      </c>
      <c r="EW853" s="67">
        <v>482.98</v>
      </c>
      <c r="EX853" s="67" t="s">
        <v>6841</v>
      </c>
      <c r="EY853" s="67">
        <v>5631.25</v>
      </c>
      <c r="EZ853" s="67" t="s">
        <v>6842</v>
      </c>
      <c r="FA853" s="67">
        <v>19841.5</v>
      </c>
      <c r="FB853" s="67" t="s">
        <v>6843</v>
      </c>
      <c r="FC853" s="67" t="s">
        <v>6844</v>
      </c>
      <c r="FD853" s="67" t="s">
        <v>6845</v>
      </c>
      <c r="FE853" s="68" t="s">
        <v>6846</v>
      </c>
      <c r="FF853" s="68" t="s">
        <v>6847</v>
      </c>
    </row>
    <row r="854" spans="151:162" x14ac:dyDescent="0.2">
      <c r="EU854" s="67">
        <v>561.62</v>
      </c>
      <c r="EV854" s="67" t="s">
        <v>6848</v>
      </c>
      <c r="EW854" s="67">
        <v>482.911</v>
      </c>
      <c r="EX854" s="67" t="s">
        <v>6849</v>
      </c>
      <c r="EY854" s="67">
        <v>5630</v>
      </c>
      <c r="EZ854" s="67" t="s">
        <v>6850</v>
      </c>
      <c r="FA854" s="67">
        <v>19836.75</v>
      </c>
      <c r="FB854" s="67" t="s">
        <v>6851</v>
      </c>
      <c r="FC854" s="67" t="s">
        <v>6852</v>
      </c>
      <c r="FD854" s="67" t="s">
        <v>6853</v>
      </c>
      <c r="FE854" s="68" t="s">
        <v>6854</v>
      </c>
      <c r="FF854" s="68" t="s">
        <v>6855</v>
      </c>
    </row>
    <row r="855" spans="151:162" x14ac:dyDescent="0.2">
      <c r="EU855" s="67">
        <v>561.54</v>
      </c>
      <c r="EV855" s="67" t="s">
        <v>6856</v>
      </c>
      <c r="EW855" s="67">
        <v>482.83</v>
      </c>
      <c r="EX855" s="67" t="s">
        <v>6857</v>
      </c>
      <c r="EY855" s="67">
        <v>5629.25</v>
      </c>
      <c r="EZ855" s="67" t="s">
        <v>6858</v>
      </c>
      <c r="FA855" s="67">
        <v>19832.5</v>
      </c>
      <c r="FB855" s="67" t="s">
        <v>6859</v>
      </c>
      <c r="FC855" s="67" t="s">
        <v>6860</v>
      </c>
      <c r="FD855" s="67" t="s">
        <v>6861</v>
      </c>
      <c r="FE855" s="68" t="s">
        <v>6862</v>
      </c>
      <c r="FF855" s="68" t="s">
        <v>6863</v>
      </c>
    </row>
    <row r="856" spans="151:162" x14ac:dyDescent="0.2">
      <c r="EU856" s="67">
        <v>561.66</v>
      </c>
      <c r="EV856" s="67" t="s">
        <v>6864</v>
      </c>
      <c r="EW856" s="67">
        <v>482.91800000000001</v>
      </c>
      <c r="EX856" s="67" t="s">
        <v>6865</v>
      </c>
      <c r="EY856" s="67">
        <v>5630.75</v>
      </c>
      <c r="EZ856" s="67" t="s">
        <v>6866</v>
      </c>
      <c r="FA856" s="67">
        <v>19837</v>
      </c>
      <c r="FB856" s="67" t="s">
        <v>6867</v>
      </c>
      <c r="FC856" s="67" t="s">
        <v>6868</v>
      </c>
      <c r="FD856" s="67" t="s">
        <v>6869</v>
      </c>
      <c r="FE856" s="68" t="s">
        <v>6870</v>
      </c>
      <c r="FF856" s="68" t="s">
        <v>6871</v>
      </c>
    </row>
    <row r="857" spans="151:162" x14ac:dyDescent="0.2">
      <c r="EU857" s="67">
        <v>561.48299999999995</v>
      </c>
      <c r="EV857" s="67" t="s">
        <v>6872</v>
      </c>
      <c r="EW857" s="67">
        <v>482.78</v>
      </c>
      <c r="EX857" s="67" t="s">
        <v>6873</v>
      </c>
      <c r="EY857" s="67">
        <v>5628.75</v>
      </c>
      <c r="EZ857" s="67" t="s">
        <v>6874</v>
      </c>
      <c r="FA857" s="67">
        <v>19831.25</v>
      </c>
      <c r="FB857" s="67" t="s">
        <v>6875</v>
      </c>
      <c r="FC857" s="67" t="s">
        <v>6876</v>
      </c>
      <c r="FD857" s="67" t="s">
        <v>6877</v>
      </c>
      <c r="FE857" s="68" t="s">
        <v>6878</v>
      </c>
      <c r="FF857" s="68" t="s">
        <v>6879</v>
      </c>
    </row>
    <row r="858" spans="151:162" x14ac:dyDescent="0.2">
      <c r="EU858" s="67">
        <v>561.57000000000005</v>
      </c>
      <c r="EV858" s="67" t="s">
        <v>6880</v>
      </c>
      <c r="EW858" s="67">
        <v>482.97</v>
      </c>
      <c r="EX858" s="67" t="s">
        <v>6881</v>
      </c>
      <c r="EY858" s="67">
        <v>5629.75</v>
      </c>
      <c r="EZ858" s="67" t="s">
        <v>6882</v>
      </c>
      <c r="FA858" s="67">
        <v>19838.75</v>
      </c>
      <c r="FB858" s="67" t="s">
        <v>6883</v>
      </c>
      <c r="FC858" s="67" t="s">
        <v>6884</v>
      </c>
      <c r="FD858" s="67" t="s">
        <v>6885</v>
      </c>
      <c r="FE858" s="68" t="s">
        <v>6886</v>
      </c>
      <c r="FF858" s="68" t="s">
        <v>6887</v>
      </c>
    </row>
    <row r="859" spans="151:162" x14ac:dyDescent="0.2">
      <c r="EU859" s="67">
        <v>561.62</v>
      </c>
      <c r="EV859" s="67" t="s">
        <v>6888</v>
      </c>
      <c r="EW859" s="67">
        <v>482.98</v>
      </c>
      <c r="EX859" s="67" t="s">
        <v>6889</v>
      </c>
      <c r="EY859" s="67">
        <v>5630</v>
      </c>
      <c r="EZ859" s="67" t="s">
        <v>6890</v>
      </c>
      <c r="FA859" s="67">
        <v>19839.25</v>
      </c>
      <c r="FB859" s="67" t="s">
        <v>6891</v>
      </c>
      <c r="FC859" s="67" t="s">
        <v>6892</v>
      </c>
      <c r="FD859" s="67" t="s">
        <v>6893</v>
      </c>
      <c r="FE859" s="68" t="s">
        <v>6894</v>
      </c>
      <c r="FF859" s="68" t="s">
        <v>6895</v>
      </c>
    </row>
    <row r="860" spans="151:162" x14ac:dyDescent="0.2">
      <c r="EU860" s="67">
        <v>561.45000000000005</v>
      </c>
      <c r="EV860" s="67" t="s">
        <v>6896</v>
      </c>
      <c r="EW860" s="67">
        <v>482.77</v>
      </c>
      <c r="EX860" s="67" t="s">
        <v>6897</v>
      </c>
      <c r="EY860" s="67">
        <v>5628.25</v>
      </c>
      <c r="EZ860" s="67" t="s">
        <v>6898</v>
      </c>
      <c r="FA860" s="67">
        <v>19830</v>
      </c>
      <c r="FB860" s="67" t="s">
        <v>6899</v>
      </c>
      <c r="FC860" s="67" t="s">
        <v>6900</v>
      </c>
      <c r="FD860" s="67" t="s">
        <v>6901</v>
      </c>
      <c r="FE860" s="68" t="s">
        <v>6902</v>
      </c>
      <c r="FF860" s="68" t="s">
        <v>6903</v>
      </c>
    </row>
    <row r="861" spans="151:162" x14ac:dyDescent="0.2">
      <c r="EU861" s="67">
        <v>561.13099999999997</v>
      </c>
      <c r="EV861" s="67" t="s">
        <v>6904</v>
      </c>
      <c r="EW861" s="67">
        <v>482.47</v>
      </c>
      <c r="EX861" s="67" t="s">
        <v>6905</v>
      </c>
      <c r="EY861" s="67">
        <v>5625.25</v>
      </c>
      <c r="EZ861" s="67" t="s">
        <v>6906</v>
      </c>
      <c r="FA861" s="67">
        <v>19817.75</v>
      </c>
      <c r="FB861" s="67" t="s">
        <v>6907</v>
      </c>
      <c r="FC861" s="67" t="s">
        <v>6908</v>
      </c>
      <c r="FD861" s="67" t="s">
        <v>6909</v>
      </c>
      <c r="FE861" s="68" t="s">
        <v>6910</v>
      </c>
      <c r="FF861" s="68" t="s">
        <v>6911</v>
      </c>
    </row>
    <row r="862" spans="151:162" x14ac:dyDescent="0.2">
      <c r="EU862" s="67">
        <v>561.41999999999996</v>
      </c>
      <c r="EV862" s="67" t="s">
        <v>6912</v>
      </c>
      <c r="EW862" s="67">
        <v>482.73</v>
      </c>
      <c r="EX862" s="67" t="s">
        <v>6913</v>
      </c>
      <c r="EY862" s="67">
        <v>5628.25</v>
      </c>
      <c r="EZ862" s="67" t="s">
        <v>6914</v>
      </c>
      <c r="FA862" s="67">
        <v>19829</v>
      </c>
      <c r="FB862" s="67" t="s">
        <v>6915</v>
      </c>
      <c r="FC862" s="67" t="s">
        <v>6916</v>
      </c>
      <c r="FD862" s="67" t="s">
        <v>6917</v>
      </c>
      <c r="FE862" s="68" t="s">
        <v>6918</v>
      </c>
      <c r="FF862" s="68" t="s">
        <v>6919</v>
      </c>
    </row>
    <row r="863" spans="151:162" x14ac:dyDescent="0.2">
      <c r="EU863" s="67">
        <v>561.66</v>
      </c>
      <c r="EV863" s="67" t="s">
        <v>6920</v>
      </c>
      <c r="EW863" s="67">
        <v>483</v>
      </c>
      <c r="EX863" s="67" t="s">
        <v>6921</v>
      </c>
      <c r="EY863" s="67">
        <v>5630.75</v>
      </c>
      <c r="EZ863" s="67" t="s">
        <v>6922</v>
      </c>
      <c r="FA863" s="67">
        <v>19839.25</v>
      </c>
      <c r="FB863" s="67" t="s">
        <v>6923</v>
      </c>
      <c r="FC863" s="67" t="s">
        <v>6924</v>
      </c>
      <c r="FD863" s="67" t="s">
        <v>6925</v>
      </c>
      <c r="FE863" s="68" t="s">
        <v>6926</v>
      </c>
      <c r="FF863" s="68" t="s">
        <v>6927</v>
      </c>
    </row>
    <row r="864" spans="151:162" x14ac:dyDescent="0.2">
      <c r="EU864" s="67">
        <v>561.80999999999995</v>
      </c>
      <c r="EV864" s="67" t="s">
        <v>6928</v>
      </c>
      <c r="EW864" s="67">
        <v>483.21899999999999</v>
      </c>
      <c r="EX864" s="67" t="s">
        <v>6929</v>
      </c>
      <c r="EY864" s="67">
        <v>5632</v>
      </c>
      <c r="EZ864" s="67" t="s">
        <v>6930</v>
      </c>
      <c r="FA864" s="67">
        <v>19848.25</v>
      </c>
      <c r="FB864" s="67" t="s">
        <v>6931</v>
      </c>
      <c r="FC864" s="67" t="s">
        <v>6932</v>
      </c>
      <c r="FD864" s="67" t="s">
        <v>6933</v>
      </c>
      <c r="FE864" s="68" t="s">
        <v>6934</v>
      </c>
      <c r="FF864" s="68" t="s">
        <v>6935</v>
      </c>
    </row>
    <row r="865" spans="151:162" x14ac:dyDescent="0.2">
      <c r="EU865" s="67">
        <v>561.73</v>
      </c>
      <c r="EV865" s="67" t="s">
        <v>6936</v>
      </c>
      <c r="EW865" s="67">
        <v>483.09</v>
      </c>
      <c r="EX865" s="67" t="s">
        <v>6937</v>
      </c>
      <c r="EY865" s="67">
        <v>5631.25</v>
      </c>
      <c r="EZ865" s="67" t="s">
        <v>6938</v>
      </c>
      <c r="FA865" s="67">
        <v>19842.25</v>
      </c>
      <c r="FB865" s="67" t="s">
        <v>6939</v>
      </c>
      <c r="FC865" s="67" t="s">
        <v>6940</v>
      </c>
      <c r="FD865" s="67" t="s">
        <v>6941</v>
      </c>
      <c r="FE865" s="68" t="s">
        <v>6942</v>
      </c>
      <c r="FF865" s="68" t="s">
        <v>6943</v>
      </c>
    </row>
    <row r="866" spans="151:162" x14ac:dyDescent="0.2">
      <c r="EU866" s="67">
        <v>561.62</v>
      </c>
      <c r="EV866" s="67" t="s">
        <v>6944</v>
      </c>
      <c r="EW866" s="67">
        <v>482.96</v>
      </c>
      <c r="EX866" s="67" t="s">
        <v>6945</v>
      </c>
      <c r="EY866" s="67">
        <v>5630</v>
      </c>
      <c r="EZ866" s="67" t="s">
        <v>6946</v>
      </c>
      <c r="FA866" s="67">
        <v>19837.75</v>
      </c>
      <c r="FB866" s="67" t="s">
        <v>6947</v>
      </c>
      <c r="FC866" s="67" t="s">
        <v>6948</v>
      </c>
      <c r="FD866" s="67" t="s">
        <v>6949</v>
      </c>
      <c r="FE866" s="68" t="s">
        <v>6950</v>
      </c>
      <c r="FF866" s="68" t="s">
        <v>6951</v>
      </c>
    </row>
    <row r="867" spans="151:162" x14ac:dyDescent="0.2">
      <c r="EU867" s="67">
        <v>561.73</v>
      </c>
      <c r="EV867" s="67" t="s">
        <v>6952</v>
      </c>
      <c r="EW867" s="67">
        <v>483.13</v>
      </c>
      <c r="EX867" s="67" t="s">
        <v>6953</v>
      </c>
      <c r="EY867" s="67">
        <v>5631.5</v>
      </c>
      <c r="EZ867" s="67" t="s">
        <v>6954</v>
      </c>
      <c r="FA867" s="67">
        <v>19844.5</v>
      </c>
      <c r="FB867" s="67" t="s">
        <v>6955</v>
      </c>
      <c r="FC867" s="67" t="s">
        <v>6956</v>
      </c>
      <c r="FD867" s="67" t="s">
        <v>6957</v>
      </c>
      <c r="FE867" s="68" t="s">
        <v>6958</v>
      </c>
      <c r="FF867" s="68" t="s">
        <v>6959</v>
      </c>
    </row>
    <row r="868" spans="151:162" x14ac:dyDescent="0.2">
      <c r="EU868" s="67">
        <v>561.62</v>
      </c>
      <c r="EV868" s="67" t="s">
        <v>6960</v>
      </c>
      <c r="EW868" s="67">
        <v>482.96</v>
      </c>
      <c r="EX868" s="67" t="s">
        <v>6961</v>
      </c>
      <c r="EY868" s="67">
        <v>5630.25</v>
      </c>
      <c r="EZ868" s="67" t="s">
        <v>6962</v>
      </c>
      <c r="FA868" s="67">
        <v>19838</v>
      </c>
      <c r="FB868" s="67" t="s">
        <v>6963</v>
      </c>
      <c r="FC868" s="67" t="s">
        <v>6964</v>
      </c>
      <c r="FD868" s="67" t="s">
        <v>6965</v>
      </c>
      <c r="FE868" s="68" t="s">
        <v>6966</v>
      </c>
      <c r="FF868" s="68" t="s">
        <v>6967</v>
      </c>
    </row>
    <row r="869" spans="151:162" x14ac:dyDescent="0.2">
      <c r="EU869" s="67">
        <v>561.64499999999998</v>
      </c>
      <c r="EV869" s="67" t="s">
        <v>6968</v>
      </c>
      <c r="EW869" s="67">
        <v>483.03</v>
      </c>
      <c r="EX869" s="67" t="s">
        <v>6969</v>
      </c>
      <c r="EY869" s="67">
        <v>5630.5</v>
      </c>
      <c r="EZ869" s="67" t="s">
        <v>6970</v>
      </c>
      <c r="FA869" s="67">
        <v>19840.25</v>
      </c>
      <c r="FB869" s="67" t="s">
        <v>6971</v>
      </c>
      <c r="FC869" s="67" t="s">
        <v>6972</v>
      </c>
      <c r="FD869" s="67" t="s">
        <v>6973</v>
      </c>
      <c r="FE869" s="68" t="s">
        <v>6974</v>
      </c>
      <c r="FF869" s="68" t="s">
        <v>6975</v>
      </c>
    </row>
    <row r="870" spans="151:162" x14ac:dyDescent="0.2">
      <c r="EU870" s="67">
        <v>561.41</v>
      </c>
      <c r="EV870" s="67" t="s">
        <v>6976</v>
      </c>
      <c r="EW870" s="67">
        <v>482.86</v>
      </c>
      <c r="EX870" s="67" t="s">
        <v>6977</v>
      </c>
      <c r="EY870" s="67">
        <v>5628</v>
      </c>
      <c r="EZ870" s="67" t="s">
        <v>6978</v>
      </c>
      <c r="FA870" s="67">
        <v>19833</v>
      </c>
      <c r="FB870" s="67" t="s">
        <v>6979</v>
      </c>
      <c r="FC870" s="67" t="s">
        <v>6980</v>
      </c>
      <c r="FD870" s="67" t="s">
        <v>6981</v>
      </c>
      <c r="FE870" s="68" t="s">
        <v>6982</v>
      </c>
      <c r="FF870" s="68" t="s">
        <v>6983</v>
      </c>
    </row>
    <row r="871" spans="151:162" x14ac:dyDescent="0.2">
      <c r="EU871" s="67">
        <v>560.83000000000004</v>
      </c>
      <c r="EV871" s="67" t="s">
        <v>6984</v>
      </c>
      <c r="EW871" s="67">
        <v>482.24</v>
      </c>
      <c r="EX871" s="67" t="s">
        <v>6985</v>
      </c>
      <c r="EY871" s="67">
        <v>5622</v>
      </c>
      <c r="EZ871" s="67" t="s">
        <v>6986</v>
      </c>
      <c r="FA871" s="67">
        <v>19808.75</v>
      </c>
      <c r="FB871" s="67" t="s">
        <v>6987</v>
      </c>
      <c r="FC871" s="67" t="s">
        <v>6988</v>
      </c>
      <c r="FD871" s="67" t="s">
        <v>6989</v>
      </c>
      <c r="FE871" s="68" t="s">
        <v>6990</v>
      </c>
      <c r="FF871" s="68" t="s">
        <v>6991</v>
      </c>
    </row>
    <row r="872" spans="151:162" x14ac:dyDescent="0.2">
      <c r="EU872" s="67">
        <v>560.72</v>
      </c>
      <c r="EV872" s="67" t="s">
        <v>6992</v>
      </c>
      <c r="EW872" s="67">
        <v>482.23</v>
      </c>
      <c r="EX872" s="67" t="s">
        <v>6993</v>
      </c>
      <c r="EY872" s="67">
        <v>5621</v>
      </c>
      <c r="EZ872" s="67" t="s">
        <v>6994</v>
      </c>
      <c r="FA872" s="67">
        <v>19807.5</v>
      </c>
      <c r="FB872" s="67" t="s">
        <v>6995</v>
      </c>
      <c r="FC872" s="67" t="s">
        <v>6996</v>
      </c>
      <c r="FD872" s="67" t="s">
        <v>6997</v>
      </c>
      <c r="FE872" s="68" t="s">
        <v>6998</v>
      </c>
      <c r="FF872" s="68" t="s">
        <v>6999</v>
      </c>
    </row>
    <row r="873" spans="151:162" x14ac:dyDescent="0.2">
      <c r="EU873" s="67">
        <v>560.67999999999995</v>
      </c>
      <c r="EV873" s="67" t="s">
        <v>7000</v>
      </c>
      <c r="EW873" s="67">
        <v>482.14</v>
      </c>
      <c r="EX873" s="67" t="s">
        <v>7001</v>
      </c>
      <c r="EY873" s="67">
        <v>5620.5</v>
      </c>
      <c r="EZ873" s="67" t="s">
        <v>7002</v>
      </c>
      <c r="FA873" s="67">
        <v>19804</v>
      </c>
      <c r="FB873" s="67" t="s">
        <v>7003</v>
      </c>
      <c r="FC873" s="67" t="s">
        <v>7004</v>
      </c>
      <c r="FD873" s="67" t="s">
        <v>7005</v>
      </c>
      <c r="FE873" s="68" t="s">
        <v>7006</v>
      </c>
      <c r="FF873" s="68" t="s">
        <v>7007</v>
      </c>
    </row>
    <row r="874" spans="151:162" x14ac:dyDescent="0.2">
      <c r="EU874" s="67">
        <v>560.85</v>
      </c>
      <c r="EV874" s="67" t="s">
        <v>7008</v>
      </c>
      <c r="EW874" s="67">
        <v>482.26</v>
      </c>
      <c r="EX874" s="67" t="s">
        <v>7009</v>
      </c>
      <c r="EY874" s="67">
        <v>5622.5</v>
      </c>
      <c r="EZ874" s="67" t="s">
        <v>7010</v>
      </c>
      <c r="FA874" s="67">
        <v>19809.75</v>
      </c>
      <c r="FB874" s="67" t="s">
        <v>7011</v>
      </c>
      <c r="FC874" s="67" t="s">
        <v>7012</v>
      </c>
      <c r="FD874" s="67" t="s">
        <v>7013</v>
      </c>
      <c r="FE874" s="68" t="s">
        <v>7014</v>
      </c>
      <c r="FF874" s="68" t="s">
        <v>7015</v>
      </c>
    </row>
    <row r="875" spans="151:162" x14ac:dyDescent="0.2">
      <c r="EU875" s="67">
        <v>560.76</v>
      </c>
      <c r="EV875" s="67" t="s">
        <v>7016</v>
      </c>
      <c r="EW875" s="67">
        <v>482.19</v>
      </c>
      <c r="EX875" s="67" t="s">
        <v>7017</v>
      </c>
      <c r="EY875" s="67">
        <v>5621.5</v>
      </c>
      <c r="EZ875" s="67" t="s">
        <v>7018</v>
      </c>
      <c r="FA875" s="67">
        <v>19807.75</v>
      </c>
      <c r="FB875" s="67" t="s">
        <v>7019</v>
      </c>
      <c r="FC875" s="67" t="s">
        <v>7020</v>
      </c>
      <c r="FD875" s="67" t="s">
        <v>7021</v>
      </c>
      <c r="FE875" s="68" t="s">
        <v>7022</v>
      </c>
      <c r="FF875" s="68" t="s">
        <v>7023</v>
      </c>
    </row>
    <row r="876" spans="151:162" x14ac:dyDescent="0.2">
      <c r="EU876" s="67">
        <v>560.84</v>
      </c>
      <c r="EV876" s="67" t="s">
        <v>7024</v>
      </c>
      <c r="EW876" s="67">
        <v>482.28</v>
      </c>
      <c r="EX876" s="67" t="s">
        <v>7025</v>
      </c>
      <c r="EY876" s="67">
        <v>5622</v>
      </c>
      <c r="EZ876" s="67" t="s">
        <v>7026</v>
      </c>
      <c r="FA876" s="67">
        <v>19810</v>
      </c>
      <c r="FB876" s="67" t="s">
        <v>7027</v>
      </c>
      <c r="FC876" s="67" t="s">
        <v>7028</v>
      </c>
      <c r="FD876" s="67" t="s">
        <v>7029</v>
      </c>
      <c r="FE876" s="68" t="s">
        <v>7030</v>
      </c>
      <c r="FF876" s="68" t="s">
        <v>7031</v>
      </c>
    </row>
    <row r="877" spans="151:162" x14ac:dyDescent="0.2">
      <c r="EU877" s="67">
        <v>561.04999999999995</v>
      </c>
      <c r="EV877" s="67" t="s">
        <v>7032</v>
      </c>
      <c r="EW877" s="67">
        <v>482.48</v>
      </c>
      <c r="EX877" s="67" t="s">
        <v>7033</v>
      </c>
      <c r="EY877" s="67">
        <v>5624.5</v>
      </c>
      <c r="EZ877" s="67" t="s">
        <v>7034</v>
      </c>
      <c r="FA877" s="67">
        <v>19817.5</v>
      </c>
      <c r="FB877" s="67" t="s">
        <v>7035</v>
      </c>
      <c r="FC877" s="67" t="s">
        <v>7036</v>
      </c>
      <c r="FD877" s="67" t="s">
        <v>7037</v>
      </c>
      <c r="FE877" s="68" t="s">
        <v>7038</v>
      </c>
      <c r="FF877" s="68" t="s">
        <v>7039</v>
      </c>
    </row>
    <row r="878" spans="151:162" x14ac:dyDescent="0.2">
      <c r="EU878" s="67">
        <v>561</v>
      </c>
      <c r="EV878" s="67" t="s">
        <v>7040</v>
      </c>
      <c r="EW878" s="67">
        <v>482.42</v>
      </c>
      <c r="EX878" s="67" t="s">
        <v>7041</v>
      </c>
      <c r="EY878" s="67">
        <v>5624</v>
      </c>
      <c r="EZ878" s="67" t="s">
        <v>7042</v>
      </c>
      <c r="FA878" s="67">
        <v>19815.25</v>
      </c>
      <c r="FB878" s="67" t="s">
        <v>7043</v>
      </c>
      <c r="FC878" s="67" t="s">
        <v>7044</v>
      </c>
      <c r="FD878" s="67" t="s">
        <v>7045</v>
      </c>
      <c r="FE878" s="68" t="s">
        <v>7046</v>
      </c>
      <c r="FF878" s="68" t="s">
        <v>7047</v>
      </c>
    </row>
    <row r="879" spans="151:162" x14ac:dyDescent="0.2">
      <c r="EU879" s="67">
        <v>560.82000000000005</v>
      </c>
      <c r="EV879" s="67" t="s">
        <v>7048</v>
      </c>
      <c r="EW879" s="67">
        <v>482.29</v>
      </c>
      <c r="EX879" s="67" t="s">
        <v>7049</v>
      </c>
      <c r="EY879" s="67">
        <v>5622</v>
      </c>
      <c r="EZ879" s="67" t="s">
        <v>7050</v>
      </c>
      <c r="FA879" s="67">
        <v>19809.5</v>
      </c>
      <c r="FB879" s="67" t="s">
        <v>7051</v>
      </c>
      <c r="FC879" s="67" t="s">
        <v>7052</v>
      </c>
      <c r="FD879" s="67" t="s">
        <v>7053</v>
      </c>
      <c r="FE879" s="68" t="s">
        <v>7054</v>
      </c>
      <c r="FF879" s="68" t="s">
        <v>7055</v>
      </c>
    </row>
    <row r="880" spans="151:162" x14ac:dyDescent="0.2">
      <c r="EU880" s="67">
        <v>560.59</v>
      </c>
      <c r="EV880" s="67" t="s">
        <v>7056</v>
      </c>
      <c r="EW880" s="67">
        <v>482.01</v>
      </c>
      <c r="EX880" s="67" t="s">
        <v>7057</v>
      </c>
      <c r="EY880" s="67">
        <v>5619.5</v>
      </c>
      <c r="EZ880" s="67" t="s">
        <v>7058</v>
      </c>
      <c r="FA880" s="67">
        <v>19798.75</v>
      </c>
      <c r="FB880" s="67" t="s">
        <v>7059</v>
      </c>
      <c r="FC880" s="67" t="s">
        <v>7060</v>
      </c>
      <c r="FD880" s="67" t="s">
        <v>7061</v>
      </c>
      <c r="FE880" s="68" t="s">
        <v>7062</v>
      </c>
      <c r="FF880" s="68" t="s">
        <v>7063</v>
      </c>
    </row>
    <row r="881" spans="151:162" x14ac:dyDescent="0.2">
      <c r="EU881" s="67">
        <v>560.49</v>
      </c>
      <c r="EV881" s="67" t="s">
        <v>7064</v>
      </c>
      <c r="EW881" s="67">
        <v>481.935</v>
      </c>
      <c r="EX881" s="67" t="s">
        <v>7065</v>
      </c>
      <c r="EY881" s="67">
        <v>5618.75</v>
      </c>
      <c r="EZ881" s="67" t="s">
        <v>7066</v>
      </c>
      <c r="FA881" s="67">
        <v>19796.25</v>
      </c>
      <c r="FB881" s="67" t="s">
        <v>7067</v>
      </c>
      <c r="FC881" s="67" t="s">
        <v>7068</v>
      </c>
      <c r="FD881" s="67" t="s">
        <v>7069</v>
      </c>
      <c r="FE881" s="68" t="s">
        <v>7070</v>
      </c>
      <c r="FF881" s="68" t="s">
        <v>7071</v>
      </c>
    </row>
    <row r="882" spans="151:162" x14ac:dyDescent="0.2">
      <c r="EU882" s="67">
        <v>560.29999999999995</v>
      </c>
      <c r="EV882" s="67" t="s">
        <v>7072</v>
      </c>
      <c r="EW882" s="67">
        <v>481.78</v>
      </c>
      <c r="EX882" s="67" t="s">
        <v>7073</v>
      </c>
      <c r="EY882" s="67">
        <v>5616.75</v>
      </c>
      <c r="EZ882" s="67" t="s">
        <v>7074</v>
      </c>
      <c r="FA882" s="67">
        <v>19788.5</v>
      </c>
      <c r="FB882" s="67" t="s">
        <v>7075</v>
      </c>
      <c r="FC882" s="67" t="s">
        <v>7076</v>
      </c>
      <c r="FD882" s="67" t="s">
        <v>7077</v>
      </c>
      <c r="FE882" s="68" t="s">
        <v>7078</v>
      </c>
      <c r="FF882" s="68" t="s">
        <v>7079</v>
      </c>
    </row>
    <row r="883" spans="151:162" x14ac:dyDescent="0.2">
      <c r="EU883" s="67">
        <v>560.36</v>
      </c>
      <c r="EV883" s="67" t="s">
        <v>7080</v>
      </c>
      <c r="EW883" s="67">
        <v>481.85</v>
      </c>
      <c r="EX883" s="67" t="s">
        <v>7081</v>
      </c>
      <c r="EY883" s="67">
        <v>5617.5</v>
      </c>
      <c r="EZ883" s="67" t="s">
        <v>7082</v>
      </c>
      <c r="FA883" s="67">
        <v>19792.25</v>
      </c>
      <c r="FB883" s="67" t="s">
        <v>7083</v>
      </c>
      <c r="FC883" s="67" t="s">
        <v>7084</v>
      </c>
      <c r="FD883" s="67" t="s">
        <v>7085</v>
      </c>
      <c r="FE883" s="68" t="s">
        <v>7086</v>
      </c>
      <c r="FF883" s="68" t="s">
        <v>7087</v>
      </c>
    </row>
    <row r="884" spans="151:162" x14ac:dyDescent="0.2">
      <c r="EU884" s="67">
        <v>560.42499999999995</v>
      </c>
      <c r="EV884" s="67" t="s">
        <v>7088</v>
      </c>
      <c r="EW884" s="67">
        <v>481.97</v>
      </c>
      <c r="EX884" s="67" t="s">
        <v>7089</v>
      </c>
      <c r="EY884" s="67">
        <v>5618.25</v>
      </c>
      <c r="EZ884" s="67" t="s">
        <v>7090</v>
      </c>
      <c r="FA884" s="67">
        <v>19798.5</v>
      </c>
      <c r="FB884" s="67" t="s">
        <v>7091</v>
      </c>
      <c r="FC884" s="67" t="s">
        <v>7092</v>
      </c>
      <c r="FD884" s="67" t="s">
        <v>7093</v>
      </c>
      <c r="FE884" s="68" t="s">
        <v>7094</v>
      </c>
      <c r="FF884" s="68" t="s">
        <v>7095</v>
      </c>
    </row>
    <row r="885" spans="151:162" x14ac:dyDescent="0.2">
      <c r="EU885" s="67">
        <v>560.41999999999996</v>
      </c>
      <c r="EV885" s="67" t="s">
        <v>7096</v>
      </c>
      <c r="EW885" s="67">
        <v>481.97</v>
      </c>
      <c r="EX885" s="67" t="s">
        <v>7097</v>
      </c>
      <c r="EY885" s="67">
        <v>5618</v>
      </c>
      <c r="EZ885" s="67" t="s">
        <v>7098</v>
      </c>
      <c r="FA885" s="67">
        <v>19798</v>
      </c>
      <c r="FB885" s="67" t="s">
        <v>7099</v>
      </c>
      <c r="FC885" s="67" t="s">
        <v>7100</v>
      </c>
      <c r="FD885" s="67" t="s">
        <v>7101</v>
      </c>
      <c r="FE885" s="68" t="s">
        <v>7102</v>
      </c>
      <c r="FF885" s="68" t="s">
        <v>7103</v>
      </c>
    </row>
    <row r="886" spans="151:162" x14ac:dyDescent="0.2">
      <c r="EU886" s="67">
        <v>560.6</v>
      </c>
      <c r="EV886" s="67" t="s">
        <v>7104</v>
      </c>
      <c r="EW886" s="67">
        <v>482.13</v>
      </c>
      <c r="EX886" s="67" t="s">
        <v>7105</v>
      </c>
      <c r="EY886" s="67">
        <v>5620</v>
      </c>
      <c r="EZ886" s="67" t="s">
        <v>7106</v>
      </c>
      <c r="FA886" s="67">
        <v>19804.25</v>
      </c>
      <c r="FB886" s="67" t="s">
        <v>7107</v>
      </c>
      <c r="FC886" s="67" t="s">
        <v>7108</v>
      </c>
      <c r="FD886" s="67" t="s">
        <v>7109</v>
      </c>
      <c r="FE886" s="68" t="s">
        <v>7110</v>
      </c>
      <c r="FF886" s="68" t="s">
        <v>7111</v>
      </c>
    </row>
    <row r="887" spans="151:162" x14ac:dyDescent="0.2">
      <c r="EU887" s="67">
        <v>560.33000000000004</v>
      </c>
      <c r="EV887" s="67" t="s">
        <v>7112</v>
      </c>
      <c r="EW887" s="67">
        <v>481.89100000000002</v>
      </c>
      <c r="EX887" s="67" t="s">
        <v>7113</v>
      </c>
      <c r="EY887" s="67">
        <v>5617</v>
      </c>
      <c r="EZ887" s="67" t="s">
        <v>7114</v>
      </c>
      <c r="FA887" s="67">
        <v>19793.75</v>
      </c>
      <c r="FB887" s="67" t="s">
        <v>7115</v>
      </c>
      <c r="FC887" s="67" t="s">
        <v>7116</v>
      </c>
      <c r="FD887" s="67" t="s">
        <v>7117</v>
      </c>
      <c r="FE887" s="68" t="s">
        <v>7118</v>
      </c>
      <c r="FF887" s="68" t="s">
        <v>7119</v>
      </c>
    </row>
    <row r="888" spans="151:162" x14ac:dyDescent="0.2">
      <c r="EU888" s="67">
        <v>560.38</v>
      </c>
      <c r="EV888" s="67" t="s">
        <v>7120</v>
      </c>
      <c r="EW888" s="67">
        <v>481.99</v>
      </c>
      <c r="EX888" s="67" t="s">
        <v>7121</v>
      </c>
      <c r="EY888" s="67">
        <v>5617.75</v>
      </c>
      <c r="EZ888" s="67" t="s">
        <v>7122</v>
      </c>
      <c r="FA888" s="67">
        <v>19797.75</v>
      </c>
      <c r="FB888" s="67" t="s">
        <v>7123</v>
      </c>
      <c r="FC888" s="67" t="s">
        <v>7124</v>
      </c>
      <c r="FD888" s="67" t="s">
        <v>7125</v>
      </c>
      <c r="FE888" s="68" t="s">
        <v>7126</v>
      </c>
      <c r="FF888" s="68" t="s">
        <v>7127</v>
      </c>
    </row>
    <row r="889" spans="151:162" x14ac:dyDescent="0.2">
      <c r="EU889" s="67">
        <v>560.39</v>
      </c>
      <c r="EV889" s="67" t="s">
        <v>7128</v>
      </c>
      <c r="EW889" s="67">
        <v>481.96</v>
      </c>
      <c r="EX889" s="67" t="s">
        <v>7129</v>
      </c>
      <c r="EY889" s="67">
        <v>5618</v>
      </c>
      <c r="EZ889" s="67" t="s">
        <v>7130</v>
      </c>
      <c r="FA889" s="67">
        <v>19797.25</v>
      </c>
      <c r="FB889" s="67" t="s">
        <v>7131</v>
      </c>
      <c r="FC889" s="67" t="s">
        <v>7132</v>
      </c>
      <c r="FD889" s="67" t="s">
        <v>7133</v>
      </c>
      <c r="FE889" s="68" t="s">
        <v>7134</v>
      </c>
      <c r="FF889" s="68" t="s">
        <v>7135</v>
      </c>
    </row>
    <row r="890" spans="151:162" x14ac:dyDescent="0.2">
      <c r="EU890" s="67">
        <v>560.505</v>
      </c>
      <c r="EV890" s="67" t="s">
        <v>7136</v>
      </c>
      <c r="EW890" s="67">
        <v>482.02</v>
      </c>
      <c r="EX890" s="67" t="s">
        <v>7137</v>
      </c>
      <c r="EY890" s="67">
        <v>5618.75</v>
      </c>
      <c r="EZ890" s="67" t="s">
        <v>7138</v>
      </c>
      <c r="FA890" s="67">
        <v>19800.5</v>
      </c>
      <c r="FB890" s="67" t="s">
        <v>7139</v>
      </c>
      <c r="FC890" s="67" t="s">
        <v>7140</v>
      </c>
      <c r="FD890" s="67" t="s">
        <v>7141</v>
      </c>
      <c r="FE890" s="68" t="s">
        <v>7142</v>
      </c>
      <c r="FF890" s="68" t="s">
        <v>7143</v>
      </c>
    </row>
    <row r="891" spans="151:162" x14ac:dyDescent="0.2">
      <c r="EU891" s="67">
        <v>560.5</v>
      </c>
      <c r="EV891" s="67" t="s">
        <v>7144</v>
      </c>
      <c r="EW891" s="67">
        <v>482.03</v>
      </c>
      <c r="EX891" s="67" t="s">
        <v>7145</v>
      </c>
      <c r="EY891" s="67">
        <v>5618.75</v>
      </c>
      <c r="EZ891" s="67" t="s">
        <v>7146</v>
      </c>
      <c r="FA891" s="67">
        <v>19801</v>
      </c>
      <c r="FB891" s="67" t="s">
        <v>7147</v>
      </c>
      <c r="FC891" s="67" t="s">
        <v>7148</v>
      </c>
      <c r="FD891" s="67" t="s">
        <v>7149</v>
      </c>
      <c r="FE891" s="68" t="s">
        <v>7150</v>
      </c>
      <c r="FF891" s="68" t="s">
        <v>7151</v>
      </c>
    </row>
    <row r="892" spans="151:162" x14ac:dyDescent="0.2">
      <c r="EU892" s="67">
        <v>560.62</v>
      </c>
      <c r="EV892" s="67" t="s">
        <v>7152</v>
      </c>
      <c r="EW892" s="67">
        <v>482.16</v>
      </c>
      <c r="EX892" s="67" t="s">
        <v>7153</v>
      </c>
      <c r="EY892" s="67">
        <v>5620.25</v>
      </c>
      <c r="EZ892" s="67" t="s">
        <v>7154</v>
      </c>
      <c r="FA892" s="67">
        <v>19805.5</v>
      </c>
      <c r="FB892" s="67" t="s">
        <v>7155</v>
      </c>
      <c r="FC892" s="67" t="s">
        <v>7156</v>
      </c>
      <c r="FD892" s="67" t="s">
        <v>7157</v>
      </c>
      <c r="FE892" s="68" t="s">
        <v>7158</v>
      </c>
      <c r="FF892" s="68" t="s">
        <v>7159</v>
      </c>
    </row>
    <row r="893" spans="151:162" x14ac:dyDescent="0.2">
      <c r="EU893" s="67">
        <v>560.65</v>
      </c>
      <c r="EV893" s="67" t="s">
        <v>7160</v>
      </c>
      <c r="EW893" s="67">
        <v>482.13</v>
      </c>
      <c r="EX893" s="67" t="s">
        <v>7161</v>
      </c>
      <c r="EY893" s="67">
        <v>5620.25</v>
      </c>
      <c r="EZ893" s="67" t="s">
        <v>7162</v>
      </c>
      <c r="FA893" s="67">
        <v>19803.25</v>
      </c>
      <c r="FB893" s="67" t="s">
        <v>7163</v>
      </c>
      <c r="FC893" s="67" t="s">
        <v>7164</v>
      </c>
      <c r="FD893" s="67" t="s">
        <v>7165</v>
      </c>
      <c r="FE893" s="68" t="s">
        <v>7166</v>
      </c>
      <c r="FF893" s="68" t="s">
        <v>7167</v>
      </c>
    </row>
    <row r="894" spans="151:162" x14ac:dyDescent="0.2">
      <c r="EU894" s="67">
        <v>560.70000000000005</v>
      </c>
      <c r="EV894" s="67" t="s">
        <v>7168</v>
      </c>
      <c r="EW894" s="67">
        <v>482.23</v>
      </c>
      <c r="EX894" s="67" t="s">
        <v>7169</v>
      </c>
      <c r="EY894" s="67">
        <v>5620.75</v>
      </c>
      <c r="EZ894" s="67" t="s">
        <v>7170</v>
      </c>
      <c r="FA894" s="67">
        <v>19807.5</v>
      </c>
      <c r="FB894" s="67" t="s">
        <v>7171</v>
      </c>
      <c r="FC894" s="67" t="s">
        <v>7172</v>
      </c>
      <c r="FD894" s="67" t="s">
        <v>7173</v>
      </c>
      <c r="FE894" s="68" t="s">
        <v>7174</v>
      </c>
      <c r="FF894" s="68" t="s">
        <v>7175</v>
      </c>
    </row>
    <row r="895" spans="151:162" x14ac:dyDescent="0.2">
      <c r="EU895" s="67">
        <v>560.78800000000001</v>
      </c>
      <c r="EV895" s="67" t="s">
        <v>7176</v>
      </c>
      <c r="EW895" s="67">
        <v>482.28</v>
      </c>
      <c r="EX895" s="67" t="s">
        <v>7177</v>
      </c>
      <c r="EY895" s="67">
        <v>5621.5</v>
      </c>
      <c r="EZ895" s="67" t="s">
        <v>7178</v>
      </c>
      <c r="FA895" s="67">
        <v>19810.25</v>
      </c>
      <c r="FB895" s="67" t="s">
        <v>7179</v>
      </c>
      <c r="FC895" s="67" t="s">
        <v>7180</v>
      </c>
      <c r="FD895" s="67" t="s">
        <v>7181</v>
      </c>
      <c r="FE895" s="68" t="s">
        <v>7182</v>
      </c>
      <c r="FF895" s="68" t="s">
        <v>7183</v>
      </c>
    </row>
    <row r="896" spans="151:162" x14ac:dyDescent="0.2">
      <c r="EU896" s="67">
        <v>560.65</v>
      </c>
      <c r="EV896" s="67" t="s">
        <v>7184</v>
      </c>
      <c r="EW896" s="67">
        <v>482.18</v>
      </c>
      <c r="EX896" s="67" t="s">
        <v>7185</v>
      </c>
      <c r="EY896" s="67">
        <v>5620</v>
      </c>
      <c r="EZ896" s="67" t="s">
        <v>7186</v>
      </c>
      <c r="FA896" s="67">
        <v>19805.25</v>
      </c>
      <c r="FB896" s="67" t="s">
        <v>7187</v>
      </c>
      <c r="FC896" s="67" t="s">
        <v>7188</v>
      </c>
      <c r="FD896" s="67" t="s">
        <v>7189</v>
      </c>
      <c r="FE896" s="68" t="s">
        <v>7190</v>
      </c>
      <c r="FF896" s="68" t="s">
        <v>7191</v>
      </c>
    </row>
    <row r="897" spans="151:162" x14ac:dyDescent="0.2">
      <c r="EU897" s="67">
        <v>560.37</v>
      </c>
      <c r="EV897" s="67" t="s">
        <v>7192</v>
      </c>
      <c r="EW897" s="67">
        <v>481.86</v>
      </c>
      <c r="EX897" s="67" t="s">
        <v>7193</v>
      </c>
      <c r="EY897" s="67">
        <v>5617.5</v>
      </c>
      <c r="EZ897" s="67" t="s">
        <v>7194</v>
      </c>
      <c r="FA897" s="67">
        <v>19792.5</v>
      </c>
      <c r="FB897" s="67" t="s">
        <v>7195</v>
      </c>
      <c r="FC897" s="67" t="s">
        <v>7196</v>
      </c>
      <c r="FD897" s="67" t="s">
        <v>7197</v>
      </c>
      <c r="FE897" s="68" t="s">
        <v>7198</v>
      </c>
      <c r="FF897" s="68" t="s">
        <v>7199</v>
      </c>
    </row>
    <row r="898" spans="151:162" x14ac:dyDescent="0.2">
      <c r="EU898" s="67">
        <v>560.21</v>
      </c>
      <c r="EV898" s="67" t="s">
        <v>7200</v>
      </c>
      <c r="EW898" s="67">
        <v>481.70499999999998</v>
      </c>
      <c r="EX898" s="67" t="s">
        <v>7201</v>
      </c>
      <c r="EY898" s="67">
        <v>5616</v>
      </c>
      <c r="EZ898" s="67" t="s">
        <v>7202</v>
      </c>
      <c r="FA898" s="67">
        <v>19786.25</v>
      </c>
      <c r="FB898" s="67" t="s">
        <v>7203</v>
      </c>
      <c r="FC898" s="67" t="s">
        <v>7204</v>
      </c>
      <c r="FD898" s="67" t="s">
        <v>7205</v>
      </c>
      <c r="FE898" s="68" t="s">
        <v>7206</v>
      </c>
      <c r="FF898" s="68" t="s">
        <v>7207</v>
      </c>
    </row>
    <row r="899" spans="151:162" x14ac:dyDescent="0.2">
      <c r="EU899" s="67">
        <v>560.86</v>
      </c>
      <c r="EV899" s="67" t="s">
        <v>7208</v>
      </c>
      <c r="EW899" s="67">
        <v>482.38</v>
      </c>
      <c r="EX899" s="67" t="s">
        <v>7209</v>
      </c>
      <c r="EY899" s="67">
        <v>5622.5</v>
      </c>
      <c r="EZ899" s="67" t="s">
        <v>7210</v>
      </c>
      <c r="FA899" s="67">
        <v>19815</v>
      </c>
      <c r="FB899" s="67" t="s">
        <v>7211</v>
      </c>
      <c r="FC899" s="67" t="s">
        <v>7212</v>
      </c>
      <c r="FD899" s="67" t="s">
        <v>7213</v>
      </c>
      <c r="FE899" s="68" t="s">
        <v>7214</v>
      </c>
      <c r="FF899" s="68" t="s">
        <v>7215</v>
      </c>
    </row>
    <row r="900" spans="151:162" x14ac:dyDescent="0.2">
      <c r="EU900" s="67">
        <v>561.6</v>
      </c>
      <c r="EV900" s="67" t="s">
        <v>7216</v>
      </c>
      <c r="EW900" s="67">
        <v>483.14</v>
      </c>
      <c r="EX900" s="67" t="s">
        <v>7217</v>
      </c>
      <c r="EY900" s="67">
        <v>5629.75</v>
      </c>
      <c r="EZ900" s="67" t="s">
        <v>7218</v>
      </c>
      <c r="FA900" s="67">
        <v>19845.5</v>
      </c>
      <c r="FB900" s="67" t="s">
        <v>7219</v>
      </c>
      <c r="FC900" s="67" t="s">
        <v>7220</v>
      </c>
      <c r="FD900" s="67" t="s">
        <v>7221</v>
      </c>
      <c r="FE900" s="68" t="s">
        <v>7222</v>
      </c>
      <c r="FF900" s="68" t="s">
        <v>7223</v>
      </c>
    </row>
    <row r="901" spans="151:162" x14ac:dyDescent="0.2">
      <c r="EU901" s="67">
        <v>562.4</v>
      </c>
      <c r="EV901" s="67" t="s">
        <v>7224</v>
      </c>
      <c r="EW901" s="67">
        <v>484.03500000000003</v>
      </c>
      <c r="EX901" s="67" t="s">
        <v>7225</v>
      </c>
      <c r="EY901" s="67">
        <v>5637.75</v>
      </c>
      <c r="EZ901" s="67" t="s">
        <v>7226</v>
      </c>
      <c r="FA901" s="67">
        <v>19883.5</v>
      </c>
      <c r="FB901" s="67" t="s">
        <v>7227</v>
      </c>
      <c r="FC901" s="67" t="s">
        <v>7228</v>
      </c>
      <c r="FD901" s="67" t="s">
        <v>7229</v>
      </c>
      <c r="FE901" s="68" t="s">
        <v>7230</v>
      </c>
      <c r="FF901" s="68" t="s">
        <v>7231</v>
      </c>
    </row>
    <row r="902" spans="151:162" x14ac:dyDescent="0.2">
      <c r="EU902" s="67">
        <v>563.11</v>
      </c>
      <c r="EV902" s="67" t="s">
        <v>7232</v>
      </c>
      <c r="EW902" s="67">
        <v>484.78</v>
      </c>
      <c r="EX902" s="67" t="s">
        <v>7233</v>
      </c>
      <c r="EY902" s="67">
        <v>5645</v>
      </c>
      <c r="EZ902" s="67" t="s">
        <v>7234</v>
      </c>
      <c r="FA902" s="67">
        <v>19912.5</v>
      </c>
      <c r="FB902" s="67" t="s">
        <v>7235</v>
      </c>
      <c r="FC902" s="67" t="s">
        <v>7236</v>
      </c>
      <c r="FD902" s="67" t="s">
        <v>7237</v>
      </c>
      <c r="FE902" s="68" t="s">
        <v>7238</v>
      </c>
      <c r="FF902" s="68" t="s">
        <v>7239</v>
      </c>
    </row>
    <row r="903" spans="151:162" x14ac:dyDescent="0.2">
      <c r="EU903" s="67">
        <v>562.47</v>
      </c>
      <c r="EV903" s="67" t="s">
        <v>7240</v>
      </c>
      <c r="EW903" s="67">
        <v>484.05</v>
      </c>
      <c r="EX903" s="67" t="s">
        <v>7241</v>
      </c>
      <c r="EY903" s="67">
        <v>5639</v>
      </c>
      <c r="EZ903" s="67" t="s">
        <v>7242</v>
      </c>
      <c r="FA903" s="67">
        <v>19883.75</v>
      </c>
      <c r="FB903" s="67" t="s">
        <v>7243</v>
      </c>
      <c r="FC903" s="67" t="s">
        <v>7244</v>
      </c>
      <c r="FD903" s="67" t="s">
        <v>7245</v>
      </c>
      <c r="FE903" s="68" t="s">
        <v>7246</v>
      </c>
      <c r="FF903" s="68" t="s">
        <v>7247</v>
      </c>
    </row>
    <row r="904" spans="151:162" x14ac:dyDescent="0.2">
      <c r="EU904" s="67">
        <v>562.04</v>
      </c>
      <c r="EV904" s="67" t="s">
        <v>7248</v>
      </c>
      <c r="EW904" s="67">
        <v>483.59</v>
      </c>
      <c r="EX904" s="67" t="s">
        <v>7249</v>
      </c>
      <c r="EY904" s="67">
        <v>5634.5</v>
      </c>
      <c r="EZ904" s="67" t="s">
        <v>7250</v>
      </c>
      <c r="FA904" s="67">
        <v>19865</v>
      </c>
      <c r="FB904" s="67" t="s">
        <v>7251</v>
      </c>
      <c r="FC904" s="67" t="s">
        <v>7252</v>
      </c>
      <c r="FD904" s="67" t="s">
        <v>7253</v>
      </c>
      <c r="FE904" s="68" t="s">
        <v>7254</v>
      </c>
      <c r="FF904" s="68" t="s">
        <v>7255</v>
      </c>
    </row>
    <row r="905" spans="151:162" x14ac:dyDescent="0.2">
      <c r="EU905" s="67">
        <v>562</v>
      </c>
      <c r="EV905" s="67" t="s">
        <v>7256</v>
      </c>
      <c r="EW905" s="67">
        <v>483.6</v>
      </c>
      <c r="EX905" s="67" t="s">
        <v>7257</v>
      </c>
      <c r="EY905" s="67">
        <v>5634</v>
      </c>
      <c r="EZ905" s="67" t="s">
        <v>7258</v>
      </c>
      <c r="FA905" s="67">
        <v>19865</v>
      </c>
      <c r="FB905" s="67" t="s">
        <v>7259</v>
      </c>
      <c r="FC905" s="67" t="s">
        <v>7260</v>
      </c>
      <c r="FD905" s="67" t="s">
        <v>7261</v>
      </c>
      <c r="FE905" s="68" t="s">
        <v>7262</v>
      </c>
      <c r="FF905" s="68" t="s">
        <v>7263</v>
      </c>
    </row>
    <row r="906" spans="151:162" x14ac:dyDescent="0.2">
      <c r="EU906" s="67">
        <v>562.05999999999995</v>
      </c>
      <c r="EV906" s="67" t="s">
        <v>7264</v>
      </c>
      <c r="EW906" s="67">
        <v>483.63900000000001</v>
      </c>
      <c r="EX906" s="67" t="s">
        <v>7265</v>
      </c>
      <c r="EY906" s="67">
        <v>5634.5</v>
      </c>
      <c r="EZ906" s="67" t="s">
        <v>7266</v>
      </c>
      <c r="FA906" s="67">
        <v>19865.25</v>
      </c>
      <c r="FB906" s="67" t="s">
        <v>7267</v>
      </c>
      <c r="FC906" s="67" t="s">
        <v>7268</v>
      </c>
      <c r="FD906" s="67" t="s">
        <v>7269</v>
      </c>
      <c r="FE906" s="68" t="s">
        <v>7270</v>
      </c>
      <c r="FF906" s="68" t="s">
        <v>7271</v>
      </c>
    </row>
    <row r="907" spans="151:162" x14ac:dyDescent="0.2">
      <c r="EU907" s="67">
        <v>562.34</v>
      </c>
      <c r="EV907" s="67" t="s">
        <v>7272</v>
      </c>
      <c r="EW907" s="67">
        <v>484.04</v>
      </c>
      <c r="EX907" s="67" t="s">
        <v>7273</v>
      </c>
      <c r="EY907" s="67">
        <v>5637.5</v>
      </c>
      <c r="EZ907" s="67" t="s">
        <v>7274</v>
      </c>
      <c r="FA907" s="67">
        <v>19882.75</v>
      </c>
      <c r="FB907" s="67" t="s">
        <v>7275</v>
      </c>
      <c r="FC907" s="67" t="s">
        <v>7276</v>
      </c>
      <c r="FD907" s="67" t="s">
        <v>7277</v>
      </c>
      <c r="FE907" s="68" t="s">
        <v>7278</v>
      </c>
      <c r="FF907" s="68" t="s">
        <v>7279</v>
      </c>
    </row>
    <row r="908" spans="151:162" x14ac:dyDescent="0.2">
      <c r="EU908" s="67">
        <v>561.29</v>
      </c>
      <c r="EV908" s="67" t="s">
        <v>7280</v>
      </c>
      <c r="EW908" s="67">
        <v>482.9</v>
      </c>
      <c r="EX908" s="67" t="s">
        <v>7281</v>
      </c>
      <c r="EY908" s="67">
        <v>5626.5</v>
      </c>
      <c r="EZ908" s="67" t="s">
        <v>7282</v>
      </c>
      <c r="FA908" s="67">
        <v>19836</v>
      </c>
      <c r="FB908" s="67" t="s">
        <v>7283</v>
      </c>
      <c r="FC908" s="67" t="s">
        <v>7284</v>
      </c>
      <c r="FD908" s="67" t="s">
        <v>7285</v>
      </c>
      <c r="FE908" s="68" t="s">
        <v>7286</v>
      </c>
      <c r="FF908" s="68" t="s">
        <v>7287</v>
      </c>
    </row>
    <row r="909" spans="151:162" x14ac:dyDescent="0.2">
      <c r="EU909" s="67">
        <v>560.66</v>
      </c>
      <c r="EV909" s="67" t="s">
        <v>7288</v>
      </c>
      <c r="EW909" s="67">
        <v>482.39</v>
      </c>
      <c r="EX909" s="67" t="s">
        <v>7289</v>
      </c>
      <c r="EY909" s="67">
        <v>5621</v>
      </c>
      <c r="EZ909" s="67" t="s">
        <v>7290</v>
      </c>
      <c r="FA909" s="67">
        <v>19814</v>
      </c>
      <c r="FB909" s="67" t="s">
        <v>7291</v>
      </c>
      <c r="FC909" s="67" t="s">
        <v>7292</v>
      </c>
      <c r="FD909" s="67" t="s">
        <v>7293</v>
      </c>
      <c r="FE909" s="68" t="s">
        <v>7294</v>
      </c>
      <c r="FF909" s="68" t="s">
        <v>7295</v>
      </c>
    </row>
    <row r="910" spans="151:162" x14ac:dyDescent="0.2">
      <c r="EU910" s="67">
        <v>561.03</v>
      </c>
      <c r="EV910" s="67" t="s">
        <v>7296</v>
      </c>
      <c r="EW910" s="67">
        <v>482.66</v>
      </c>
      <c r="EX910" s="67" t="s">
        <v>7297</v>
      </c>
      <c r="EY910" s="67">
        <v>5624.25</v>
      </c>
      <c r="EZ910" s="67" t="s">
        <v>7298</v>
      </c>
      <c r="FA910" s="67">
        <v>19825.25</v>
      </c>
      <c r="FB910" s="67" t="s">
        <v>7299</v>
      </c>
      <c r="FC910" s="67" t="s">
        <v>7300</v>
      </c>
      <c r="FD910" s="67" t="s">
        <v>7301</v>
      </c>
      <c r="FE910" s="68" t="s">
        <v>7302</v>
      </c>
      <c r="FF910" s="68" t="s">
        <v>7303</v>
      </c>
    </row>
    <row r="911" spans="151:162" x14ac:dyDescent="0.2">
      <c r="EU911" s="67">
        <v>561.01</v>
      </c>
      <c r="EV911" s="67" t="s">
        <v>7304</v>
      </c>
      <c r="EW911" s="67">
        <v>482.56</v>
      </c>
      <c r="EX911" s="67" t="s">
        <v>7305</v>
      </c>
      <c r="EY911" s="67">
        <v>5623.75</v>
      </c>
      <c r="EZ911" s="67" t="s">
        <v>7306</v>
      </c>
      <c r="FA911" s="67">
        <v>19823.5</v>
      </c>
      <c r="FB911" s="67" t="s">
        <v>7307</v>
      </c>
      <c r="FC911" s="67" t="s">
        <v>7308</v>
      </c>
      <c r="FD911" s="67" t="s">
        <v>7309</v>
      </c>
      <c r="FE911" s="68" t="s">
        <v>7310</v>
      </c>
      <c r="FF911" s="68" t="s">
        <v>7311</v>
      </c>
    </row>
    <row r="912" spans="151:162" x14ac:dyDescent="0.2">
      <c r="EU912" s="67">
        <v>560.49</v>
      </c>
      <c r="EV912" s="67" t="s">
        <v>7312</v>
      </c>
      <c r="EW912" s="67">
        <v>482.14</v>
      </c>
      <c r="EX912" s="67" t="s">
        <v>7313</v>
      </c>
      <c r="EY912" s="67">
        <v>5618.5</v>
      </c>
      <c r="EZ912" s="67" t="s">
        <v>7314</v>
      </c>
      <c r="FA912" s="67">
        <v>19803.75</v>
      </c>
      <c r="FB912" s="67" t="s">
        <v>7315</v>
      </c>
      <c r="FC912" s="67" t="s">
        <v>7316</v>
      </c>
      <c r="FD912" s="67" t="s">
        <v>7317</v>
      </c>
      <c r="FE912" s="68" t="s">
        <v>7318</v>
      </c>
      <c r="FF912" s="68" t="s">
        <v>7319</v>
      </c>
    </row>
    <row r="913" spans="151:162" x14ac:dyDescent="0.2">
      <c r="EU913" s="67">
        <v>560.62</v>
      </c>
      <c r="EV913" s="67" t="s">
        <v>7320</v>
      </c>
      <c r="EW913" s="67">
        <v>482.18</v>
      </c>
      <c r="EX913" s="67" t="s">
        <v>7321</v>
      </c>
      <c r="EY913" s="67">
        <v>5620</v>
      </c>
      <c r="EZ913" s="67" t="s">
        <v>7322</v>
      </c>
      <c r="FA913" s="67">
        <v>19808.5</v>
      </c>
      <c r="FB913" s="67" t="s">
        <v>7323</v>
      </c>
      <c r="FC913" s="67" t="s">
        <v>7324</v>
      </c>
      <c r="FD913" s="67" t="s">
        <v>7325</v>
      </c>
      <c r="FE913" s="68" t="s">
        <v>7326</v>
      </c>
      <c r="FF913" s="68" t="s">
        <v>7327</v>
      </c>
    </row>
    <row r="914" spans="151:162" x14ac:dyDescent="0.2">
      <c r="EU914" s="67">
        <v>560.77</v>
      </c>
      <c r="EV914" s="67" t="s">
        <v>7328</v>
      </c>
      <c r="EW914" s="67">
        <v>482.31</v>
      </c>
      <c r="EX914" s="67" t="s">
        <v>7329</v>
      </c>
      <c r="EY914" s="67">
        <v>5621</v>
      </c>
      <c r="EZ914" s="67" t="s">
        <v>7330</v>
      </c>
      <c r="FA914" s="67">
        <v>19811.25</v>
      </c>
      <c r="FB914" s="67" t="s">
        <v>7331</v>
      </c>
      <c r="FC914" s="67" t="s">
        <v>7332</v>
      </c>
      <c r="FD914" s="67" t="s">
        <v>7333</v>
      </c>
      <c r="FE914" s="68" t="s">
        <v>7334</v>
      </c>
      <c r="FF914" s="68" t="s">
        <v>7335</v>
      </c>
    </row>
    <row r="915" spans="151:162" x14ac:dyDescent="0.2">
      <c r="EU915" s="67">
        <v>560.63</v>
      </c>
      <c r="EV915" s="67" t="s">
        <v>7336</v>
      </c>
      <c r="EW915" s="67">
        <v>482.24</v>
      </c>
      <c r="EX915" s="67" t="s">
        <v>7337</v>
      </c>
      <c r="EY915" s="67">
        <v>5620.25</v>
      </c>
      <c r="EZ915" s="67" t="s">
        <v>7338</v>
      </c>
      <c r="FA915" s="67">
        <v>19808.5</v>
      </c>
      <c r="FB915" s="67" t="s">
        <v>7339</v>
      </c>
      <c r="FC915" s="67" t="s">
        <v>7340</v>
      </c>
      <c r="FD915" s="67" t="s">
        <v>7341</v>
      </c>
      <c r="FE915" s="68" t="s">
        <v>7342</v>
      </c>
      <c r="FF915" s="68" t="s">
        <v>7343</v>
      </c>
    </row>
    <row r="916" spans="151:162" x14ac:dyDescent="0.2">
      <c r="EU916" s="67">
        <v>560.76</v>
      </c>
      <c r="EV916" s="67" t="s">
        <v>7344</v>
      </c>
      <c r="EW916" s="67">
        <v>482.34</v>
      </c>
      <c r="EX916" s="67" t="s">
        <v>7345</v>
      </c>
      <c r="EY916" s="67">
        <v>5621.25</v>
      </c>
      <c r="EZ916" s="67" t="s">
        <v>7346</v>
      </c>
      <c r="FA916" s="67">
        <v>19812.75</v>
      </c>
      <c r="FB916" s="67" t="s">
        <v>7347</v>
      </c>
      <c r="FC916" s="67" t="s">
        <v>7348</v>
      </c>
      <c r="FD916" s="67" t="s">
        <v>7349</v>
      </c>
      <c r="FE916" s="68" t="s">
        <v>7350</v>
      </c>
      <c r="FF916" s="68" t="s">
        <v>7351</v>
      </c>
    </row>
    <row r="917" spans="151:162" x14ac:dyDescent="0.2">
      <c r="EU917" s="67">
        <v>560.71</v>
      </c>
      <c r="EV917" s="67" t="s">
        <v>7352</v>
      </c>
      <c r="EW917" s="67">
        <v>482.15</v>
      </c>
      <c r="EX917" s="67" t="s">
        <v>7353</v>
      </c>
      <c r="EY917" s="67">
        <v>5619.5</v>
      </c>
      <c r="EZ917" s="67" t="s">
        <v>7354</v>
      </c>
      <c r="FA917" s="67">
        <v>19804.25</v>
      </c>
      <c r="FB917" s="67" t="s">
        <v>7355</v>
      </c>
      <c r="FC917" s="67" t="s">
        <v>7356</v>
      </c>
      <c r="FD917" s="67" t="s">
        <v>7357</v>
      </c>
      <c r="FE917" s="68" t="s">
        <v>7358</v>
      </c>
      <c r="FF917" s="68" t="s">
        <v>7359</v>
      </c>
    </row>
    <row r="918" spans="151:162" x14ac:dyDescent="0.2">
      <c r="EU918" s="67">
        <v>560.66999999999996</v>
      </c>
      <c r="EV918" s="67" t="s">
        <v>7360</v>
      </c>
      <c r="EW918" s="67">
        <v>482.25</v>
      </c>
      <c r="EX918" s="67" t="s">
        <v>7361</v>
      </c>
      <c r="EY918" s="67">
        <v>5620.75</v>
      </c>
      <c r="EZ918" s="67" t="s">
        <v>7362</v>
      </c>
      <c r="FA918" s="67">
        <v>19810.25</v>
      </c>
      <c r="FB918" s="67" t="s">
        <v>7363</v>
      </c>
      <c r="FC918" s="67" t="s">
        <v>7364</v>
      </c>
      <c r="FD918" s="67" t="s">
        <v>7365</v>
      </c>
      <c r="FE918" s="68" t="s">
        <v>7366</v>
      </c>
      <c r="FF918" s="68" t="s">
        <v>7367</v>
      </c>
    </row>
    <row r="919" spans="151:162" x14ac:dyDescent="0.2">
      <c r="EU919" s="67">
        <v>560.75</v>
      </c>
      <c r="EV919" s="67" t="s">
        <v>7368</v>
      </c>
      <c r="EW919" s="67">
        <v>482.3</v>
      </c>
      <c r="EX919" s="67" t="s">
        <v>7369</v>
      </c>
      <c r="EY919" s="67">
        <v>5621.25</v>
      </c>
      <c r="EZ919" s="67" t="s">
        <v>7370</v>
      </c>
      <c r="FA919" s="67">
        <v>19811.75</v>
      </c>
      <c r="FB919" s="67" t="s">
        <v>7371</v>
      </c>
      <c r="FC919" s="67" t="s">
        <v>7372</v>
      </c>
      <c r="FD919" s="67" t="s">
        <v>7373</v>
      </c>
      <c r="FE919" s="68" t="s">
        <v>7374</v>
      </c>
      <c r="FF919" s="68" t="s">
        <v>7375</v>
      </c>
    </row>
    <row r="920" spans="151:162" x14ac:dyDescent="0.2">
      <c r="EU920" s="67">
        <v>560.79999999999995</v>
      </c>
      <c r="EV920" s="67" t="s">
        <v>7376</v>
      </c>
      <c r="EW920" s="67">
        <v>482.35</v>
      </c>
      <c r="EX920" s="67" t="s">
        <v>7377</v>
      </c>
      <c r="EY920" s="67">
        <v>5621.75</v>
      </c>
      <c r="EZ920" s="67" t="s">
        <v>7378</v>
      </c>
      <c r="FA920" s="67">
        <v>19812.75</v>
      </c>
      <c r="FB920" s="67" t="s">
        <v>7379</v>
      </c>
      <c r="FC920" s="67" t="s">
        <v>7380</v>
      </c>
      <c r="FD920" s="67" t="s">
        <v>7381</v>
      </c>
      <c r="FE920" s="68" t="s">
        <v>7382</v>
      </c>
      <c r="FF920" s="68" t="s">
        <v>7383</v>
      </c>
    </row>
    <row r="921" spans="151:162" x14ac:dyDescent="0.2">
      <c r="EU921" s="67">
        <v>560.88</v>
      </c>
      <c r="EV921" s="67" t="s">
        <v>7384</v>
      </c>
      <c r="EW921" s="67">
        <v>482.39</v>
      </c>
      <c r="EX921" s="67" t="s">
        <v>7385</v>
      </c>
      <c r="EY921" s="67">
        <v>5622.5</v>
      </c>
      <c r="EZ921" s="67" t="s">
        <v>7386</v>
      </c>
      <c r="FA921" s="67">
        <v>19814</v>
      </c>
      <c r="FB921" s="67" t="s">
        <v>7387</v>
      </c>
      <c r="FC921" s="67" t="s">
        <v>7388</v>
      </c>
      <c r="FD921" s="67" t="s">
        <v>7389</v>
      </c>
      <c r="FE921" s="68" t="s">
        <v>7390</v>
      </c>
      <c r="FF921" s="68" t="s">
        <v>7391</v>
      </c>
    </row>
    <row r="922" spans="151:162" x14ac:dyDescent="0.2">
      <c r="EU922" s="67">
        <v>561.07000000000005</v>
      </c>
      <c r="EV922" s="67" t="s">
        <v>7392</v>
      </c>
      <c r="EW922" s="67">
        <v>482.6</v>
      </c>
      <c r="EX922" s="67" t="s">
        <v>7393</v>
      </c>
      <c r="EY922" s="67">
        <v>5624.75</v>
      </c>
      <c r="EZ922" s="67" t="s">
        <v>7394</v>
      </c>
      <c r="FA922" s="67">
        <v>19823</v>
      </c>
      <c r="FB922" s="67" t="s">
        <v>7395</v>
      </c>
      <c r="FC922" s="67" t="s">
        <v>7396</v>
      </c>
      <c r="FD922" s="67" t="s">
        <v>7397</v>
      </c>
      <c r="FE922" s="68" t="s">
        <v>7398</v>
      </c>
      <c r="FF922" s="68" t="s">
        <v>7399</v>
      </c>
    </row>
    <row r="923" spans="151:162" x14ac:dyDescent="0.2">
      <c r="EU923" s="67">
        <v>561.01</v>
      </c>
      <c r="EV923" s="67" t="s">
        <v>7400</v>
      </c>
      <c r="EW923" s="67">
        <v>482.48</v>
      </c>
      <c r="EX923" s="67" t="s">
        <v>7401</v>
      </c>
      <c r="EY923" s="67">
        <v>5623.75</v>
      </c>
      <c r="EZ923" s="67" t="s">
        <v>7402</v>
      </c>
      <c r="FA923" s="67">
        <v>19818.25</v>
      </c>
      <c r="FB923" s="67" t="s">
        <v>7403</v>
      </c>
      <c r="FC923" s="67" t="s">
        <v>7404</v>
      </c>
      <c r="FD923" s="67" t="s">
        <v>7405</v>
      </c>
      <c r="FE923" s="68" t="s">
        <v>7406</v>
      </c>
      <c r="FF923" s="68" t="s">
        <v>7407</v>
      </c>
    </row>
    <row r="924" spans="151:162" x14ac:dyDescent="0.2">
      <c r="EU924" s="67">
        <v>560.96</v>
      </c>
      <c r="EV924" s="67" t="s">
        <v>7408</v>
      </c>
      <c r="EW924" s="67">
        <v>482.57</v>
      </c>
      <c r="EX924" s="67" t="s">
        <v>7409</v>
      </c>
      <c r="EY924" s="67">
        <v>5623.5</v>
      </c>
      <c r="EZ924" s="67" t="s">
        <v>7410</v>
      </c>
      <c r="FA924" s="67">
        <v>19821.25</v>
      </c>
      <c r="FB924" s="67" t="s">
        <v>7411</v>
      </c>
      <c r="FC924" s="67" t="s">
        <v>7412</v>
      </c>
      <c r="FD924" s="67" t="s">
        <v>7413</v>
      </c>
      <c r="FE924" s="68" t="s">
        <v>7414</v>
      </c>
      <c r="FF924" s="68" t="s">
        <v>7415</v>
      </c>
    </row>
    <row r="925" spans="151:162" x14ac:dyDescent="0.2">
      <c r="EU925" s="67">
        <v>560.92999999999995</v>
      </c>
      <c r="EV925" s="67" t="s">
        <v>7416</v>
      </c>
      <c r="EW925" s="67">
        <v>482.48</v>
      </c>
      <c r="EX925" s="67" t="s">
        <v>7417</v>
      </c>
      <c r="EY925" s="67">
        <v>5623.25</v>
      </c>
      <c r="EZ925" s="67" t="s">
        <v>7418</v>
      </c>
      <c r="FA925" s="67">
        <v>19819.5</v>
      </c>
      <c r="FB925" s="67" t="s">
        <v>7419</v>
      </c>
      <c r="FC925" s="67" t="s">
        <v>7420</v>
      </c>
      <c r="FD925" s="67" t="s">
        <v>7421</v>
      </c>
      <c r="FE925" s="68" t="s">
        <v>7422</v>
      </c>
      <c r="FF925" s="68" t="s">
        <v>7423</v>
      </c>
    </row>
    <row r="926" spans="151:162" x14ac:dyDescent="0.2">
      <c r="EU926" s="67">
        <v>561.13</v>
      </c>
      <c r="EV926" s="67" t="s">
        <v>7424</v>
      </c>
      <c r="EW926" s="67">
        <v>482.76</v>
      </c>
      <c r="EX926" s="67" t="s">
        <v>7425</v>
      </c>
      <c r="EY926" s="67">
        <v>5625</v>
      </c>
      <c r="EZ926" s="67" t="s">
        <v>7426</v>
      </c>
      <c r="FA926" s="67">
        <v>19830.25</v>
      </c>
      <c r="FB926" s="67" t="s">
        <v>7427</v>
      </c>
      <c r="FC926" s="67" t="s">
        <v>7428</v>
      </c>
      <c r="FD926" s="67" t="s">
        <v>7429</v>
      </c>
      <c r="FE926" s="68" t="s">
        <v>7430</v>
      </c>
      <c r="FF926" s="68" t="s">
        <v>7431</v>
      </c>
    </row>
    <row r="927" spans="151:162" x14ac:dyDescent="0.2">
      <c r="EU927" s="67">
        <v>561.11</v>
      </c>
      <c r="EV927" s="67" t="s">
        <v>7432</v>
      </c>
      <c r="EW927" s="67">
        <v>482.78</v>
      </c>
      <c r="EX927" s="67" t="s">
        <v>7433</v>
      </c>
      <c r="EY927" s="67">
        <v>5624.75</v>
      </c>
      <c r="EZ927" s="67" t="s">
        <v>7434</v>
      </c>
      <c r="FA927" s="67">
        <v>19831.75</v>
      </c>
      <c r="FB927" s="67" t="s">
        <v>7435</v>
      </c>
      <c r="FC927" s="67" t="s">
        <v>7436</v>
      </c>
      <c r="FD927" s="67" t="s">
        <v>7437</v>
      </c>
      <c r="FE927" s="68" t="s">
        <v>7438</v>
      </c>
      <c r="FF927" s="68" t="s">
        <v>7439</v>
      </c>
    </row>
    <row r="928" spans="151:162" x14ac:dyDescent="0.2">
      <c r="EU928" s="67">
        <v>561.07500000000005</v>
      </c>
      <c r="EV928" s="67" t="s">
        <v>7440</v>
      </c>
      <c r="EW928" s="67">
        <v>482.79</v>
      </c>
      <c r="EX928" s="67" t="s">
        <v>7441</v>
      </c>
      <c r="EY928" s="67">
        <v>5624.5</v>
      </c>
      <c r="EZ928" s="67" t="s">
        <v>7442</v>
      </c>
      <c r="FA928" s="67">
        <v>19831</v>
      </c>
      <c r="FB928" s="67" t="s">
        <v>7443</v>
      </c>
      <c r="FC928" s="67" t="s">
        <v>7444</v>
      </c>
      <c r="FD928" s="67" t="s">
        <v>7445</v>
      </c>
      <c r="FE928" s="68" t="s">
        <v>7446</v>
      </c>
      <c r="FF928" s="68" t="s">
        <v>7447</v>
      </c>
    </row>
    <row r="929" spans="151:162" x14ac:dyDescent="0.2">
      <c r="EU929" s="67">
        <v>560.72</v>
      </c>
      <c r="EV929" s="67" t="s">
        <v>7448</v>
      </c>
      <c r="EW929" s="67">
        <v>482.5</v>
      </c>
      <c r="EX929" s="67" t="s">
        <v>7449</v>
      </c>
      <c r="EY929" s="67">
        <v>5620.75</v>
      </c>
      <c r="EZ929" s="67" t="s">
        <v>7450</v>
      </c>
      <c r="FA929" s="67">
        <v>19818.25</v>
      </c>
      <c r="FB929" s="67" t="s">
        <v>7451</v>
      </c>
      <c r="FC929" s="67" t="s">
        <v>7452</v>
      </c>
      <c r="FD929" s="67" t="s">
        <v>7453</v>
      </c>
      <c r="FE929" s="68" t="s">
        <v>7454</v>
      </c>
      <c r="FF929" s="68" t="s">
        <v>7455</v>
      </c>
    </row>
    <row r="930" spans="151:162" x14ac:dyDescent="0.2">
      <c r="EU930" s="67">
        <v>560.84</v>
      </c>
      <c r="EV930" s="67" t="s">
        <v>7456</v>
      </c>
      <c r="EW930" s="67">
        <v>482.62</v>
      </c>
      <c r="EX930" s="67" t="s">
        <v>7457</v>
      </c>
      <c r="EY930" s="67">
        <v>5622</v>
      </c>
      <c r="EZ930" s="67" t="s">
        <v>7458</v>
      </c>
      <c r="FA930" s="67">
        <v>19824.25</v>
      </c>
      <c r="FB930" s="67" t="s">
        <v>7459</v>
      </c>
      <c r="FC930" s="67" t="s">
        <v>7460</v>
      </c>
      <c r="FD930" s="67" t="s">
        <v>7461</v>
      </c>
      <c r="FE930" s="68" t="s">
        <v>7462</v>
      </c>
      <c r="FF930" s="68" t="s">
        <v>7463</v>
      </c>
    </row>
    <row r="931" spans="151:162" x14ac:dyDescent="0.2">
      <c r="EU931" s="67">
        <v>560.23</v>
      </c>
      <c r="EV931" s="67" t="s">
        <v>7464</v>
      </c>
      <c r="EW931" s="67">
        <v>482.13</v>
      </c>
      <c r="EX931" s="67" t="s">
        <v>7465</v>
      </c>
      <c r="EY931" s="67">
        <v>5616</v>
      </c>
      <c r="EZ931" s="67" t="s">
        <v>7466</v>
      </c>
      <c r="FA931" s="67">
        <v>19801.5</v>
      </c>
      <c r="FB931" s="67" t="s">
        <v>7467</v>
      </c>
      <c r="FC931" s="67" t="s">
        <v>7468</v>
      </c>
      <c r="FD931" s="67" t="s">
        <v>7469</v>
      </c>
      <c r="FE931" s="68" t="s">
        <v>7470</v>
      </c>
      <c r="FF931" s="68" t="s">
        <v>7471</v>
      </c>
    </row>
    <row r="932" spans="151:162" x14ac:dyDescent="0.2">
      <c r="EU932" s="67">
        <v>559.96</v>
      </c>
      <c r="EV932" s="67" t="s">
        <v>7472</v>
      </c>
      <c r="EW932" s="67">
        <v>481.83</v>
      </c>
      <c r="EX932" s="67" t="s">
        <v>7473</v>
      </c>
      <c r="EY932" s="67">
        <v>5613.25</v>
      </c>
      <c r="EZ932" s="67" t="s">
        <v>7474</v>
      </c>
      <c r="FA932" s="67">
        <v>19791.25</v>
      </c>
      <c r="FB932" s="67" t="s">
        <v>7475</v>
      </c>
      <c r="FC932" s="67" t="s">
        <v>7476</v>
      </c>
      <c r="FD932" s="67" t="s">
        <v>7477</v>
      </c>
      <c r="FE932" s="68" t="s">
        <v>7478</v>
      </c>
      <c r="FF932" s="68" t="s">
        <v>7479</v>
      </c>
    </row>
    <row r="933" spans="151:162" x14ac:dyDescent="0.2">
      <c r="EU933" s="67">
        <v>559.78</v>
      </c>
      <c r="EV933" s="67" t="s">
        <v>7480</v>
      </c>
      <c r="EW933" s="67">
        <v>481.66</v>
      </c>
      <c r="EX933" s="67" t="s">
        <v>7481</v>
      </c>
      <c r="EY933" s="67">
        <v>5611.5</v>
      </c>
      <c r="EZ933" s="67" t="s">
        <v>7482</v>
      </c>
      <c r="FA933" s="67">
        <v>19785</v>
      </c>
      <c r="FB933" s="67" t="s">
        <v>7483</v>
      </c>
      <c r="FC933" s="67" t="s">
        <v>7484</v>
      </c>
      <c r="FD933" s="67" t="s">
        <v>7485</v>
      </c>
      <c r="FE933" s="68" t="s">
        <v>7486</v>
      </c>
      <c r="FF933" s="68" t="s">
        <v>7487</v>
      </c>
    </row>
    <row r="934" spans="151:162" x14ac:dyDescent="0.2">
      <c r="EU934" s="67">
        <v>560.12</v>
      </c>
      <c r="EV934" s="67" t="s">
        <v>7488</v>
      </c>
      <c r="EW934" s="67">
        <v>482.07</v>
      </c>
      <c r="EX934" s="67" t="s">
        <v>7489</v>
      </c>
      <c r="EY934" s="67">
        <v>5615</v>
      </c>
      <c r="EZ934" s="67" t="s">
        <v>7490</v>
      </c>
      <c r="FA934" s="67">
        <v>19801</v>
      </c>
      <c r="FB934" s="67" t="s">
        <v>7491</v>
      </c>
      <c r="FC934" s="67" t="s">
        <v>7492</v>
      </c>
      <c r="FD934" s="67" t="s">
        <v>7493</v>
      </c>
      <c r="FE934" s="68" t="s">
        <v>7494</v>
      </c>
      <c r="FF934" s="68" t="s">
        <v>7495</v>
      </c>
    </row>
    <row r="935" spans="151:162" x14ac:dyDescent="0.2">
      <c r="EU935" s="67">
        <v>560.09900000000005</v>
      </c>
      <c r="EV935" s="67" t="s">
        <v>7496</v>
      </c>
      <c r="EW935" s="67">
        <v>482.05099999999999</v>
      </c>
      <c r="EX935" s="67" t="s">
        <v>7497</v>
      </c>
      <c r="EY935" s="67">
        <v>5614.75</v>
      </c>
      <c r="EZ935" s="67" t="s">
        <v>7498</v>
      </c>
      <c r="FA935" s="67">
        <v>19801.25</v>
      </c>
      <c r="FB935" s="67" t="s">
        <v>7499</v>
      </c>
      <c r="FC935" s="67" t="s">
        <v>7500</v>
      </c>
      <c r="FD935" s="67" t="s">
        <v>7501</v>
      </c>
      <c r="FE935" s="68" t="s">
        <v>7502</v>
      </c>
      <c r="FF935" s="68" t="s">
        <v>7503</v>
      </c>
    </row>
    <row r="936" spans="151:162" x14ac:dyDescent="0.2">
      <c r="EU936" s="67">
        <v>560.08100000000002</v>
      </c>
      <c r="EV936" s="67" t="s">
        <v>7504</v>
      </c>
      <c r="EW936" s="67">
        <v>482.07</v>
      </c>
      <c r="EX936" s="67" t="s">
        <v>7505</v>
      </c>
      <c r="EY936" s="67">
        <v>5614.75</v>
      </c>
      <c r="EZ936" s="67" t="s">
        <v>7506</v>
      </c>
      <c r="FA936" s="67">
        <v>19801.5</v>
      </c>
      <c r="FB936" s="67" t="s">
        <v>7507</v>
      </c>
      <c r="FC936" s="67" t="s">
        <v>7508</v>
      </c>
      <c r="FD936" s="67" t="s">
        <v>7509</v>
      </c>
      <c r="FE936" s="68" t="s">
        <v>7510</v>
      </c>
      <c r="FF936" s="68" t="s">
        <v>7511</v>
      </c>
    </row>
    <row r="937" spans="151:162" x14ac:dyDescent="0.2">
      <c r="EU937" s="67">
        <v>559.85</v>
      </c>
      <c r="EV937" s="67" t="s">
        <v>7512</v>
      </c>
      <c r="EW937" s="67">
        <v>481.78</v>
      </c>
      <c r="EX937" s="67" t="s">
        <v>7513</v>
      </c>
      <c r="EY937" s="67">
        <v>5612.5</v>
      </c>
      <c r="EZ937" s="67" t="s">
        <v>7514</v>
      </c>
      <c r="FA937" s="67">
        <v>19790.5</v>
      </c>
      <c r="FB937" s="67" t="s">
        <v>7515</v>
      </c>
      <c r="FC937" s="67" t="s">
        <v>7516</v>
      </c>
      <c r="FD937" s="67" t="s">
        <v>7517</v>
      </c>
      <c r="FE937" s="68" t="s">
        <v>7518</v>
      </c>
      <c r="FF937" s="68" t="s">
        <v>7519</v>
      </c>
    </row>
    <row r="938" spans="151:162" x14ac:dyDescent="0.2">
      <c r="EU938" s="67">
        <v>559.53</v>
      </c>
      <c r="EV938" s="67" t="s">
        <v>7520</v>
      </c>
      <c r="EW938" s="67">
        <v>481.47</v>
      </c>
      <c r="EX938" s="67" t="s">
        <v>7521</v>
      </c>
      <c r="EY938" s="67">
        <v>5609</v>
      </c>
      <c r="EZ938" s="67" t="s">
        <v>7522</v>
      </c>
      <c r="FA938" s="67">
        <v>19778</v>
      </c>
      <c r="FB938" s="67" t="s">
        <v>7523</v>
      </c>
      <c r="FC938" s="67" t="s">
        <v>7524</v>
      </c>
      <c r="FD938" s="67" t="s">
        <v>7525</v>
      </c>
      <c r="FE938" s="68" t="s">
        <v>7526</v>
      </c>
      <c r="FF938" s="68" t="s">
        <v>7527</v>
      </c>
    </row>
    <row r="939" spans="151:162" x14ac:dyDescent="0.2">
      <c r="EU939" s="67">
        <v>559.45000000000005</v>
      </c>
      <c r="EV939" s="67" t="s">
        <v>7528</v>
      </c>
      <c r="EW939" s="67">
        <v>481.38</v>
      </c>
      <c r="EX939" s="67" t="s">
        <v>7529</v>
      </c>
      <c r="EY939" s="67">
        <v>5608.25</v>
      </c>
      <c r="EZ939" s="67" t="s">
        <v>7530</v>
      </c>
      <c r="FA939" s="67">
        <v>19773</v>
      </c>
      <c r="FB939" s="67" t="s">
        <v>7531</v>
      </c>
      <c r="FC939" s="67" t="s">
        <v>7532</v>
      </c>
      <c r="FD939" s="67" t="s">
        <v>7533</v>
      </c>
      <c r="FE939" s="68" t="s">
        <v>7534</v>
      </c>
      <c r="FF939" s="68" t="s">
        <v>7535</v>
      </c>
    </row>
    <row r="940" spans="151:162" x14ac:dyDescent="0.2">
      <c r="EU940" s="67">
        <v>559.495</v>
      </c>
      <c r="EV940" s="67" t="s">
        <v>7536</v>
      </c>
      <c r="EW940" s="67">
        <v>481.43</v>
      </c>
      <c r="EX940" s="67" t="s">
        <v>7537</v>
      </c>
      <c r="EY940" s="67">
        <v>5608.75</v>
      </c>
      <c r="EZ940" s="67" t="s">
        <v>7538</v>
      </c>
      <c r="FA940" s="67">
        <v>19775.75</v>
      </c>
      <c r="FB940" s="67" t="s">
        <v>7539</v>
      </c>
      <c r="FC940" s="67" t="s">
        <v>7540</v>
      </c>
      <c r="FD940" s="67" t="s">
        <v>7541</v>
      </c>
      <c r="FE940" s="68" t="s">
        <v>7542</v>
      </c>
      <c r="FF940" s="68" t="s">
        <v>7543</v>
      </c>
    </row>
    <row r="941" spans="151:162" x14ac:dyDescent="0.2">
      <c r="EU941" s="67">
        <v>559.62</v>
      </c>
      <c r="EV941" s="67" t="s">
        <v>7544</v>
      </c>
      <c r="EW941" s="67">
        <v>481.61</v>
      </c>
      <c r="EX941" s="67" t="s">
        <v>7545</v>
      </c>
      <c r="EY941" s="67">
        <v>5610</v>
      </c>
      <c r="EZ941" s="67" t="s">
        <v>7546</v>
      </c>
      <c r="FA941" s="67">
        <v>19783.5</v>
      </c>
      <c r="FB941" s="67" t="s">
        <v>7547</v>
      </c>
      <c r="FC941" s="67" t="s">
        <v>7548</v>
      </c>
      <c r="FD941" s="67" t="s">
        <v>7549</v>
      </c>
      <c r="FE941" s="68" t="s">
        <v>7550</v>
      </c>
      <c r="FF941" s="68" t="s">
        <v>7551</v>
      </c>
    </row>
    <row r="942" spans="151:162" x14ac:dyDescent="0.2">
      <c r="EU942" s="67">
        <v>559.79</v>
      </c>
      <c r="EV942" s="67" t="s">
        <v>7552</v>
      </c>
      <c r="EW942" s="67">
        <v>481.71</v>
      </c>
      <c r="EX942" s="67" t="s">
        <v>7553</v>
      </c>
      <c r="EY942" s="67">
        <v>5611.75</v>
      </c>
      <c r="EZ942" s="67" t="s">
        <v>7554</v>
      </c>
      <c r="FA942" s="67">
        <v>19786.75</v>
      </c>
      <c r="FB942" s="67" t="s">
        <v>7555</v>
      </c>
      <c r="FC942" s="67" t="s">
        <v>7556</v>
      </c>
      <c r="FD942" s="67" t="s">
        <v>7557</v>
      </c>
      <c r="FE942" s="68" t="s">
        <v>7558</v>
      </c>
      <c r="FF942" s="68" t="s">
        <v>7559</v>
      </c>
    </row>
    <row r="943" spans="151:162" x14ac:dyDescent="0.2">
      <c r="EU943" s="67">
        <v>559.30899999999997</v>
      </c>
      <c r="EV943" s="67" t="s">
        <v>7560</v>
      </c>
      <c r="EW943" s="67">
        <v>481.22</v>
      </c>
      <c r="EX943" s="67" t="s">
        <v>7561</v>
      </c>
      <c r="EY943" s="67">
        <v>5606.75</v>
      </c>
      <c r="EZ943" s="67" t="s">
        <v>7562</v>
      </c>
      <c r="FA943" s="67">
        <v>19766</v>
      </c>
      <c r="FB943" s="67" t="s">
        <v>7563</v>
      </c>
      <c r="FC943" s="67" t="s">
        <v>7564</v>
      </c>
      <c r="FD943" s="67" t="s">
        <v>7565</v>
      </c>
      <c r="FE943" s="68" t="s">
        <v>7566</v>
      </c>
      <c r="FF943" s="68" t="s">
        <v>7567</v>
      </c>
    </row>
    <row r="944" spans="151:162" x14ac:dyDescent="0.2">
      <c r="EU944" s="67">
        <v>559.39</v>
      </c>
      <c r="EV944" s="67" t="s">
        <v>7568</v>
      </c>
      <c r="EW944" s="67">
        <v>481.32</v>
      </c>
      <c r="EX944" s="67" t="s">
        <v>7569</v>
      </c>
      <c r="EY944" s="67">
        <v>5607.5</v>
      </c>
      <c r="EZ944" s="67" t="s">
        <v>7570</v>
      </c>
      <c r="FA944" s="67">
        <v>19771.5</v>
      </c>
      <c r="FB944" s="67" t="s">
        <v>7571</v>
      </c>
      <c r="FC944" s="67" t="s">
        <v>7572</v>
      </c>
      <c r="FD944" s="67" t="s">
        <v>7573</v>
      </c>
      <c r="FE944" s="68" t="s">
        <v>7574</v>
      </c>
      <c r="FF944" s="68" t="s">
        <v>7575</v>
      </c>
    </row>
    <row r="945" spans="151:162" x14ac:dyDescent="0.2">
      <c r="EU945" s="67">
        <v>559.25</v>
      </c>
      <c r="EV945" s="67" t="s">
        <v>7576</v>
      </c>
      <c r="EW945" s="67">
        <v>481.19499999999999</v>
      </c>
      <c r="EX945" s="67" t="s">
        <v>7577</v>
      </c>
      <c r="EY945" s="67">
        <v>5606.25</v>
      </c>
      <c r="EZ945" s="67" t="s">
        <v>7578</v>
      </c>
      <c r="FA945" s="67">
        <v>19765.75</v>
      </c>
      <c r="FB945" s="67" t="s">
        <v>7579</v>
      </c>
      <c r="FC945" s="67" t="s">
        <v>7580</v>
      </c>
      <c r="FD945" s="67" t="s">
        <v>7581</v>
      </c>
      <c r="FE945" s="68" t="s">
        <v>7582</v>
      </c>
      <c r="FF945" s="68" t="s">
        <v>7583</v>
      </c>
    </row>
    <row r="946" spans="151:162" x14ac:dyDescent="0.2">
      <c r="EU946" s="67">
        <v>559.21</v>
      </c>
      <c r="EV946" s="67" t="s">
        <v>7584</v>
      </c>
      <c r="EW946" s="67">
        <v>481.15800000000002</v>
      </c>
      <c r="EX946" s="67" t="s">
        <v>7585</v>
      </c>
      <c r="EY946" s="67">
        <v>5605.5</v>
      </c>
      <c r="EZ946" s="67" t="s">
        <v>7586</v>
      </c>
      <c r="FA946" s="67">
        <v>19764</v>
      </c>
      <c r="FB946" s="67" t="s">
        <v>7587</v>
      </c>
      <c r="FC946" s="67" t="s">
        <v>7588</v>
      </c>
      <c r="FD946" s="67" t="s">
        <v>7589</v>
      </c>
      <c r="FE946" s="68" t="s">
        <v>7590</v>
      </c>
      <c r="FF946" s="68" t="s">
        <v>7591</v>
      </c>
    </row>
    <row r="947" spans="151:162" x14ac:dyDescent="0.2">
      <c r="EU947" s="67">
        <v>559.30999999999995</v>
      </c>
      <c r="EV947" s="67" t="s">
        <v>7592</v>
      </c>
      <c r="EW947" s="67">
        <v>481.29</v>
      </c>
      <c r="EX947" s="67" t="s">
        <v>7593</v>
      </c>
      <c r="EY947" s="67">
        <v>5607</v>
      </c>
      <c r="EZ947" s="67" t="s">
        <v>7594</v>
      </c>
      <c r="FA947" s="67">
        <v>19770.5</v>
      </c>
      <c r="FB947" s="67" t="s">
        <v>7595</v>
      </c>
      <c r="FC947" s="67" t="s">
        <v>7596</v>
      </c>
      <c r="FD947" s="67" t="s">
        <v>7597</v>
      </c>
      <c r="FE947" s="68" t="s">
        <v>7598</v>
      </c>
      <c r="FF947" s="68" t="s">
        <v>7599</v>
      </c>
    </row>
    <row r="948" spans="151:162" x14ac:dyDescent="0.2">
      <c r="EU948" s="67">
        <v>559.44000000000005</v>
      </c>
      <c r="EV948" s="67" t="s">
        <v>7600</v>
      </c>
      <c r="EW948" s="67">
        <v>481.41</v>
      </c>
      <c r="EX948" s="67" t="s">
        <v>7601</v>
      </c>
      <c r="EY948" s="67">
        <v>5608.25</v>
      </c>
      <c r="EZ948" s="67" t="s">
        <v>7602</v>
      </c>
      <c r="FA948" s="67">
        <v>19775.75</v>
      </c>
      <c r="FB948" s="67" t="s">
        <v>7603</v>
      </c>
      <c r="FC948" s="67" t="s">
        <v>7604</v>
      </c>
      <c r="FD948" s="67" t="s">
        <v>7605</v>
      </c>
      <c r="FE948" s="68" t="s">
        <v>7606</v>
      </c>
      <c r="FF948" s="68" t="s">
        <v>7607</v>
      </c>
    </row>
    <row r="949" spans="151:162" x14ac:dyDescent="0.2">
      <c r="EU949" s="67">
        <v>559.86</v>
      </c>
      <c r="EV949" s="67" t="s">
        <v>7608</v>
      </c>
      <c r="EW949" s="67">
        <v>481.93</v>
      </c>
      <c r="EX949" s="67" t="s">
        <v>7609</v>
      </c>
      <c r="EY949" s="67">
        <v>5612.25</v>
      </c>
      <c r="EZ949" s="67" t="s">
        <v>7610</v>
      </c>
      <c r="FA949" s="67">
        <v>19797.25</v>
      </c>
      <c r="FB949" s="67" t="s">
        <v>7611</v>
      </c>
      <c r="FC949" s="67" t="s">
        <v>7612</v>
      </c>
      <c r="FD949" s="67" t="s">
        <v>7613</v>
      </c>
      <c r="FE949" s="68" t="s">
        <v>7614</v>
      </c>
      <c r="FF949" s="68" t="s">
        <v>7615</v>
      </c>
    </row>
    <row r="950" spans="151:162" x14ac:dyDescent="0.2">
      <c r="EU950" s="67">
        <v>560.07000000000005</v>
      </c>
      <c r="EV950" s="67" t="s">
        <v>7616</v>
      </c>
      <c r="EW950" s="67">
        <v>482.14</v>
      </c>
      <c r="EX950" s="67" t="s">
        <v>7617</v>
      </c>
      <c r="EY950" s="67">
        <v>5614.25</v>
      </c>
      <c r="EZ950" s="67" t="s">
        <v>7618</v>
      </c>
      <c r="FA950" s="67">
        <v>19804</v>
      </c>
      <c r="FB950" s="67" t="s">
        <v>7619</v>
      </c>
      <c r="FC950" s="67" t="s">
        <v>7620</v>
      </c>
      <c r="FD950" s="67" t="s">
        <v>7621</v>
      </c>
      <c r="FE950" s="68" t="s">
        <v>7622</v>
      </c>
      <c r="FF950" s="68" t="s">
        <v>7623</v>
      </c>
    </row>
    <row r="951" spans="151:162" x14ac:dyDescent="0.2">
      <c r="EU951" s="67">
        <v>559.63</v>
      </c>
      <c r="EV951" s="67" t="s">
        <v>7624</v>
      </c>
      <c r="EW951" s="67">
        <v>481.68</v>
      </c>
      <c r="EX951" s="67" t="s">
        <v>7625</v>
      </c>
      <c r="EY951" s="67">
        <v>5610</v>
      </c>
      <c r="EZ951" s="67" t="s">
        <v>7626</v>
      </c>
      <c r="FA951" s="67">
        <v>19785.25</v>
      </c>
      <c r="FB951" s="67" t="s">
        <v>7627</v>
      </c>
      <c r="FC951" s="67" t="s">
        <v>7628</v>
      </c>
      <c r="FD951" s="67" t="s">
        <v>7629</v>
      </c>
      <c r="FE951" s="68" t="s">
        <v>7630</v>
      </c>
      <c r="FF951" s="68" t="s">
        <v>7631</v>
      </c>
    </row>
    <row r="952" spans="151:162" x14ac:dyDescent="0.2">
      <c r="EU952" s="67">
        <v>560.11</v>
      </c>
      <c r="EV952" s="67" t="s">
        <v>7632</v>
      </c>
      <c r="EW952" s="67">
        <v>482.22</v>
      </c>
      <c r="EX952" s="67" t="s">
        <v>7633</v>
      </c>
      <c r="EY952" s="67">
        <v>5614.75</v>
      </c>
      <c r="EZ952" s="67" t="s">
        <v>7634</v>
      </c>
      <c r="FA952" s="67">
        <v>19807.75</v>
      </c>
      <c r="FB952" s="67" t="s">
        <v>7635</v>
      </c>
      <c r="FC952" s="67" t="s">
        <v>7636</v>
      </c>
      <c r="FD952" s="67" t="s">
        <v>7637</v>
      </c>
      <c r="FE952" s="68" t="s">
        <v>7638</v>
      </c>
      <c r="FF952" s="68" t="s">
        <v>7639</v>
      </c>
    </row>
    <row r="953" spans="151:162" x14ac:dyDescent="0.2">
      <c r="EU953" s="67">
        <v>559.84</v>
      </c>
      <c r="EV953" s="67" t="s">
        <v>7640</v>
      </c>
      <c r="EW953" s="67">
        <v>481.92</v>
      </c>
      <c r="EX953" s="67" t="s">
        <v>7641</v>
      </c>
      <c r="EY953" s="67">
        <v>5612.25</v>
      </c>
      <c r="EZ953" s="67" t="s">
        <v>7642</v>
      </c>
      <c r="FA953" s="67">
        <v>19795.5</v>
      </c>
      <c r="FB953" s="67" t="s">
        <v>7643</v>
      </c>
      <c r="FC953" s="67" t="s">
        <v>7644</v>
      </c>
      <c r="FD953" s="67" t="s">
        <v>7645</v>
      </c>
      <c r="FE953" s="68" t="s">
        <v>7646</v>
      </c>
      <c r="FF953" s="68" t="s">
        <v>7647</v>
      </c>
    </row>
    <row r="954" spans="151:162" x14ac:dyDescent="0.2">
      <c r="EU954" s="67">
        <v>559.97</v>
      </c>
      <c r="EV954" s="67" t="s">
        <v>7648</v>
      </c>
      <c r="EW954" s="67">
        <v>482.02</v>
      </c>
      <c r="EX954" s="67" t="s">
        <v>7649</v>
      </c>
      <c r="EY954" s="67">
        <v>5613.25</v>
      </c>
      <c r="EZ954" s="67" t="s">
        <v>7650</v>
      </c>
      <c r="FA954" s="67">
        <v>19801</v>
      </c>
      <c r="FB954" s="67" t="s">
        <v>7651</v>
      </c>
      <c r="FC954" s="67" t="s">
        <v>7652</v>
      </c>
      <c r="FD954" s="67" t="s">
        <v>7653</v>
      </c>
      <c r="FE954" s="68" t="s">
        <v>7654</v>
      </c>
      <c r="FF954" s="68" t="s">
        <v>7655</v>
      </c>
    </row>
    <row r="955" spans="151:162" x14ac:dyDescent="0.2">
      <c r="EU955" s="67">
        <v>560.39</v>
      </c>
      <c r="EV955" s="67" t="s">
        <v>7656</v>
      </c>
      <c r="EW955" s="67">
        <v>482.33</v>
      </c>
      <c r="EX955" s="67" t="s">
        <v>7657</v>
      </c>
      <c r="EY955" s="67">
        <v>5617.5</v>
      </c>
      <c r="EZ955" s="67" t="s">
        <v>7658</v>
      </c>
      <c r="FA955" s="67">
        <v>19813.75</v>
      </c>
      <c r="FB955" s="67" t="s">
        <v>7659</v>
      </c>
      <c r="FC955" s="67" t="s">
        <v>7660</v>
      </c>
      <c r="FD955" s="67" t="s">
        <v>7661</v>
      </c>
      <c r="FE955" s="68" t="s">
        <v>7662</v>
      </c>
      <c r="FF955" s="68" t="s">
        <v>7663</v>
      </c>
    </row>
    <row r="956" spans="151:162" x14ac:dyDescent="0.2">
      <c r="EU956" s="67">
        <v>560.08000000000004</v>
      </c>
      <c r="EV956" s="67" t="s">
        <v>7664</v>
      </c>
      <c r="EW956" s="67">
        <v>482</v>
      </c>
      <c r="EX956" s="67" t="s">
        <v>7665</v>
      </c>
      <c r="EY956" s="67">
        <v>5614.5</v>
      </c>
      <c r="EZ956" s="67" t="s">
        <v>7666</v>
      </c>
      <c r="FA956" s="67">
        <v>19799</v>
      </c>
      <c r="FB956" s="67" t="s">
        <v>7667</v>
      </c>
      <c r="FC956" s="67" t="s">
        <v>7668</v>
      </c>
      <c r="FD956" s="67" t="s">
        <v>7669</v>
      </c>
      <c r="FE956" s="68" t="s">
        <v>7670</v>
      </c>
      <c r="FF956" s="68" t="s">
        <v>7671</v>
      </c>
    </row>
    <row r="957" spans="151:162" x14ac:dyDescent="0.2">
      <c r="EU957" s="67">
        <v>560.25</v>
      </c>
      <c r="EV957" s="67" t="s">
        <v>7672</v>
      </c>
      <c r="EW957" s="67">
        <v>482.18</v>
      </c>
      <c r="EX957" s="67" t="s">
        <v>7673</v>
      </c>
      <c r="EY957" s="67">
        <v>5616</v>
      </c>
      <c r="EZ957" s="67" t="s">
        <v>7674</v>
      </c>
      <c r="FA957" s="67">
        <v>19806.5</v>
      </c>
      <c r="FB957" s="67" t="s">
        <v>7675</v>
      </c>
      <c r="FC957" s="67" t="s">
        <v>7676</v>
      </c>
      <c r="FD957" s="67" t="s">
        <v>7677</v>
      </c>
      <c r="FE957" s="68" t="s">
        <v>7678</v>
      </c>
      <c r="FF957" s="68" t="s">
        <v>7679</v>
      </c>
    </row>
    <row r="958" spans="151:162" x14ac:dyDescent="0.2">
      <c r="EU958" s="67">
        <v>560.03</v>
      </c>
      <c r="EV958" s="67" t="s">
        <v>7680</v>
      </c>
      <c r="EW958" s="67">
        <v>481.95</v>
      </c>
      <c r="EX958" s="67" t="s">
        <v>7681</v>
      </c>
      <c r="EY958" s="67">
        <v>5614</v>
      </c>
      <c r="EZ958" s="67" t="s">
        <v>7682</v>
      </c>
      <c r="FA958" s="67">
        <v>19796.75</v>
      </c>
      <c r="FB958" s="67" t="s">
        <v>7683</v>
      </c>
      <c r="FC958" s="67" t="s">
        <v>7684</v>
      </c>
      <c r="FD958" s="67" t="s">
        <v>7685</v>
      </c>
      <c r="FE958" s="68" t="s">
        <v>7686</v>
      </c>
      <c r="FF958" s="68" t="s">
        <v>7687</v>
      </c>
    </row>
    <row r="959" spans="151:162" x14ac:dyDescent="0.2">
      <c r="EU959" s="67">
        <v>560.23</v>
      </c>
      <c r="EV959" s="67" t="s">
        <v>7688</v>
      </c>
      <c r="EW959" s="67">
        <v>482.13</v>
      </c>
      <c r="EX959" s="67" t="s">
        <v>7689</v>
      </c>
      <c r="EY959" s="67">
        <v>5616</v>
      </c>
      <c r="EZ959" s="67" t="s">
        <v>7690</v>
      </c>
      <c r="FA959" s="67">
        <v>19804.5</v>
      </c>
      <c r="FB959" s="67" t="s">
        <v>7691</v>
      </c>
      <c r="FC959" s="67" t="s">
        <v>7692</v>
      </c>
      <c r="FD959" s="67" t="s">
        <v>7693</v>
      </c>
      <c r="FE959" s="68" t="s">
        <v>7694</v>
      </c>
      <c r="FF959" s="68" t="s">
        <v>7695</v>
      </c>
    </row>
    <row r="960" spans="151:162" x14ac:dyDescent="0.2">
      <c r="EU960" s="67">
        <v>560.29</v>
      </c>
      <c r="EV960" s="67" t="s">
        <v>7696</v>
      </c>
      <c r="EW960" s="67">
        <v>482.11</v>
      </c>
      <c r="EX960" s="67" t="s">
        <v>7697</v>
      </c>
      <c r="EY960" s="67">
        <v>5616.75</v>
      </c>
      <c r="EZ960" s="67" t="s">
        <v>7698</v>
      </c>
      <c r="FA960" s="67">
        <v>19804.25</v>
      </c>
      <c r="FB960" s="67" t="s">
        <v>7699</v>
      </c>
      <c r="FC960" s="67" t="s">
        <v>7700</v>
      </c>
      <c r="FD960" s="67" t="s">
        <v>7701</v>
      </c>
      <c r="FE960" s="68" t="s">
        <v>7702</v>
      </c>
      <c r="FF960" s="68" t="s">
        <v>7703</v>
      </c>
    </row>
    <row r="961" spans="151:162" x14ac:dyDescent="0.2">
      <c r="EU961" s="67">
        <v>560.20000000000005</v>
      </c>
      <c r="EV961" s="67" t="s">
        <v>7704</v>
      </c>
      <c r="EW961" s="67">
        <v>482.08</v>
      </c>
      <c r="EX961" s="67" t="s">
        <v>7705</v>
      </c>
      <c r="EY961" s="67">
        <v>5615.75</v>
      </c>
      <c r="EZ961" s="67" t="s">
        <v>7706</v>
      </c>
      <c r="FA961" s="67">
        <v>19802.5</v>
      </c>
      <c r="FB961" s="67" t="s">
        <v>7707</v>
      </c>
      <c r="FC961" s="67" t="s">
        <v>7708</v>
      </c>
      <c r="FD961" s="67" t="s">
        <v>7709</v>
      </c>
      <c r="FE961" s="68" t="s">
        <v>7710</v>
      </c>
      <c r="FF961" s="68" t="s">
        <v>7711</v>
      </c>
    </row>
    <row r="962" spans="151:162" x14ac:dyDescent="0.2">
      <c r="EU962" s="67">
        <v>560.54</v>
      </c>
      <c r="EV962" s="67" t="s">
        <v>7712</v>
      </c>
      <c r="EW962" s="67">
        <v>482.4</v>
      </c>
      <c r="EX962" s="67" t="s">
        <v>7713</v>
      </c>
      <c r="EY962" s="67">
        <v>5618.75</v>
      </c>
      <c r="EZ962" s="67" t="s">
        <v>7714</v>
      </c>
      <c r="FA962" s="67">
        <v>19816</v>
      </c>
      <c r="FB962" s="67" t="s">
        <v>7715</v>
      </c>
      <c r="FC962" s="67" t="s">
        <v>7716</v>
      </c>
      <c r="FD962" s="67" t="s">
        <v>7717</v>
      </c>
      <c r="FE962" s="68" t="s">
        <v>7718</v>
      </c>
      <c r="FF962" s="68" t="s">
        <v>7719</v>
      </c>
    </row>
    <row r="963" spans="151:162" x14ac:dyDescent="0.2">
      <c r="EU963" s="67">
        <v>560.36</v>
      </c>
      <c r="EV963" s="67" t="s">
        <v>7720</v>
      </c>
      <c r="EW963" s="67">
        <v>482.23</v>
      </c>
      <c r="EX963" s="67" t="s">
        <v>7721</v>
      </c>
      <c r="EY963" s="67">
        <v>5617</v>
      </c>
      <c r="EZ963" s="67" t="s">
        <v>7722</v>
      </c>
      <c r="FA963" s="67">
        <v>19809.25</v>
      </c>
      <c r="FB963" s="67" t="s">
        <v>7723</v>
      </c>
      <c r="FC963" s="67" t="s">
        <v>7724</v>
      </c>
      <c r="FD963" s="67" t="s">
        <v>7725</v>
      </c>
      <c r="FE963" s="68" t="s">
        <v>7726</v>
      </c>
      <c r="FF963" s="68" t="s">
        <v>7727</v>
      </c>
    </row>
    <row r="964" spans="151:162" x14ac:dyDescent="0.2">
      <c r="EU964" s="67">
        <v>560.4</v>
      </c>
      <c r="EV964" s="67" t="s">
        <v>7728</v>
      </c>
      <c r="EW964" s="67">
        <v>482.31</v>
      </c>
      <c r="EX964" s="67" t="s">
        <v>7729</v>
      </c>
      <c r="EY964" s="67">
        <v>5618</v>
      </c>
      <c r="EZ964" s="67" t="s">
        <v>7730</v>
      </c>
      <c r="FA964" s="67">
        <v>19812</v>
      </c>
      <c r="FB964" s="67" t="s">
        <v>7731</v>
      </c>
      <c r="FC964" s="67" t="s">
        <v>7732</v>
      </c>
      <c r="FD964" s="67" t="s">
        <v>7733</v>
      </c>
      <c r="FE964" s="68" t="s">
        <v>7734</v>
      </c>
      <c r="FF964" s="68" t="s">
        <v>7735</v>
      </c>
    </row>
    <row r="965" spans="151:162" x14ac:dyDescent="0.2">
      <c r="EU965" s="67">
        <v>560.43499999999995</v>
      </c>
      <c r="EV965" s="67" t="s">
        <v>7736</v>
      </c>
      <c r="EW965" s="67">
        <v>482.27</v>
      </c>
      <c r="EX965" s="67" t="s">
        <v>7737</v>
      </c>
      <c r="EY965" s="67">
        <v>5617.75</v>
      </c>
      <c r="EZ965" s="67" t="s">
        <v>7738</v>
      </c>
      <c r="FA965" s="67">
        <v>19812</v>
      </c>
      <c r="FB965" s="67" t="s">
        <v>7739</v>
      </c>
      <c r="FC965" s="67" t="s">
        <v>7740</v>
      </c>
      <c r="FD965" s="67" t="s">
        <v>7741</v>
      </c>
      <c r="FE965" s="68" t="s">
        <v>7742</v>
      </c>
      <c r="FF965" s="68" t="s">
        <v>7743</v>
      </c>
    </row>
    <row r="966" spans="151:162" x14ac:dyDescent="0.2">
      <c r="EU966" s="67">
        <v>560.26</v>
      </c>
      <c r="EV966" s="67" t="s">
        <v>7744</v>
      </c>
      <c r="EW966" s="67">
        <v>482.125</v>
      </c>
      <c r="EX966" s="67" t="s">
        <v>7745</v>
      </c>
      <c r="EY966" s="67">
        <v>5616</v>
      </c>
      <c r="EZ966" s="67" t="s">
        <v>7746</v>
      </c>
      <c r="FA966" s="67">
        <v>19804.75</v>
      </c>
      <c r="FB966" s="67" t="s">
        <v>7747</v>
      </c>
      <c r="FC966" s="67" t="s">
        <v>7748</v>
      </c>
      <c r="FD966" s="67" t="s">
        <v>7749</v>
      </c>
      <c r="FE966" s="68" t="s">
        <v>7750</v>
      </c>
      <c r="FF966" s="68" t="s">
        <v>7751</v>
      </c>
    </row>
    <row r="967" spans="151:162" x14ac:dyDescent="0.2">
      <c r="EU967" s="67">
        <v>559.66999999999996</v>
      </c>
      <c r="EV967" s="67" t="s">
        <v>7752</v>
      </c>
      <c r="EW967" s="67">
        <v>481.57</v>
      </c>
      <c r="EX967" s="67" t="s">
        <v>7753</v>
      </c>
      <c r="EY967" s="67">
        <v>5610.25</v>
      </c>
      <c r="EZ967" s="67" t="s">
        <v>7754</v>
      </c>
      <c r="FA967" s="67">
        <v>19779.75</v>
      </c>
      <c r="FB967" s="67" t="s">
        <v>7755</v>
      </c>
      <c r="FC967" s="67" t="s">
        <v>7756</v>
      </c>
      <c r="FD967" s="67" t="s">
        <v>7757</v>
      </c>
      <c r="FE967" s="68" t="s">
        <v>7758</v>
      </c>
      <c r="FF967" s="68" t="s">
        <v>7759</v>
      </c>
    </row>
    <row r="968" spans="151:162" x14ac:dyDescent="0.2">
      <c r="EU968" s="67">
        <v>559.77</v>
      </c>
      <c r="EV968" s="67" t="s">
        <v>7760</v>
      </c>
      <c r="EW968" s="67">
        <v>481.58100000000002</v>
      </c>
      <c r="EX968" s="67" t="s">
        <v>7761</v>
      </c>
      <c r="EY968" s="67">
        <v>5611.25</v>
      </c>
      <c r="EZ968" s="67" t="s">
        <v>7762</v>
      </c>
      <c r="FA968" s="67">
        <v>19782.5</v>
      </c>
      <c r="FB968" s="67" t="s">
        <v>7763</v>
      </c>
      <c r="FC968" s="67" t="s">
        <v>7764</v>
      </c>
      <c r="FD968" s="67" t="s">
        <v>7765</v>
      </c>
      <c r="FE968" s="68" t="s">
        <v>7766</v>
      </c>
      <c r="FF968" s="68" t="s">
        <v>7767</v>
      </c>
    </row>
    <row r="969" spans="151:162" x14ac:dyDescent="0.2">
      <c r="EU969" s="67">
        <v>559.52</v>
      </c>
      <c r="EV969" s="67" t="s">
        <v>7768</v>
      </c>
      <c r="EW969" s="67">
        <v>481.36500000000001</v>
      </c>
      <c r="EX969" s="67" t="s">
        <v>7769</v>
      </c>
      <c r="EY969" s="67">
        <v>5609</v>
      </c>
      <c r="EZ969" s="67" t="s">
        <v>7770</v>
      </c>
      <c r="FA969" s="67">
        <v>19773</v>
      </c>
      <c r="FB969" s="67" t="s">
        <v>7771</v>
      </c>
      <c r="FC969" s="67" t="s">
        <v>7772</v>
      </c>
      <c r="FD969" s="67" t="s">
        <v>7773</v>
      </c>
      <c r="FE969" s="68" t="s">
        <v>7774</v>
      </c>
      <c r="FF969" s="68" t="s">
        <v>7775</v>
      </c>
    </row>
    <row r="970" spans="151:162" x14ac:dyDescent="0.2">
      <c r="EU970" s="67">
        <v>559.41999999999996</v>
      </c>
      <c r="EV970" s="67" t="s">
        <v>7776</v>
      </c>
      <c r="EW970" s="67">
        <v>481.26</v>
      </c>
      <c r="EX970" s="67" t="s">
        <v>7777</v>
      </c>
      <c r="EY970" s="67">
        <v>5608</v>
      </c>
      <c r="EZ970" s="67" t="s">
        <v>7778</v>
      </c>
      <c r="FA970" s="67">
        <v>19768.75</v>
      </c>
      <c r="FB970" s="67" t="s">
        <v>7779</v>
      </c>
      <c r="FC970" s="67" t="s">
        <v>7780</v>
      </c>
      <c r="FD970" s="67" t="s">
        <v>7781</v>
      </c>
      <c r="FE970" s="68" t="s">
        <v>7782</v>
      </c>
      <c r="FF970" s="68" t="s">
        <v>7783</v>
      </c>
    </row>
    <row r="971" spans="151:162" x14ac:dyDescent="0.2">
      <c r="EU971" s="67">
        <v>559.41</v>
      </c>
      <c r="EV971" s="67" t="s">
        <v>7784</v>
      </c>
      <c r="EW971" s="67">
        <v>481.32</v>
      </c>
      <c r="EX971" s="67" t="s">
        <v>7785</v>
      </c>
      <c r="EY971" s="67">
        <v>5607.75</v>
      </c>
      <c r="EZ971" s="67" t="s">
        <v>7786</v>
      </c>
      <c r="FA971" s="67">
        <v>19769.5</v>
      </c>
      <c r="FB971" s="67" t="s">
        <v>7787</v>
      </c>
      <c r="FC971" s="67" t="s">
        <v>7788</v>
      </c>
      <c r="FD971" s="67" t="s">
        <v>7789</v>
      </c>
      <c r="FE971" s="68" t="s">
        <v>7790</v>
      </c>
      <c r="FF971" s="68" t="s">
        <v>7791</v>
      </c>
    </row>
    <row r="972" spans="151:162" x14ac:dyDescent="0.2">
      <c r="EU972" s="67">
        <v>559.28099999999995</v>
      </c>
      <c r="EV972" s="67" t="s">
        <v>7792</v>
      </c>
      <c r="EW972" s="67">
        <v>481.19</v>
      </c>
      <c r="EX972" s="67" t="s">
        <v>7793</v>
      </c>
      <c r="EY972" s="67">
        <v>5606.5</v>
      </c>
      <c r="EZ972" s="67" t="s">
        <v>7794</v>
      </c>
      <c r="FA972" s="67">
        <v>19766</v>
      </c>
      <c r="FB972" s="67" t="s">
        <v>7795</v>
      </c>
      <c r="FC972" s="67" t="s">
        <v>7796</v>
      </c>
      <c r="FD972" s="67" t="s">
        <v>7797</v>
      </c>
      <c r="FE972" s="68" t="s">
        <v>7798</v>
      </c>
      <c r="FF972" s="68" t="s">
        <v>7799</v>
      </c>
    </row>
    <row r="973" spans="151:162" x14ac:dyDescent="0.2">
      <c r="EU973" s="67">
        <v>559.92100000000005</v>
      </c>
      <c r="EV973" s="67" t="s">
        <v>7800</v>
      </c>
      <c r="EW973" s="67">
        <v>481.85</v>
      </c>
      <c r="EX973" s="67" t="s">
        <v>7801</v>
      </c>
      <c r="EY973" s="67">
        <v>5612.75</v>
      </c>
      <c r="EZ973" s="67" t="s">
        <v>7802</v>
      </c>
      <c r="FA973" s="67">
        <v>19793.25</v>
      </c>
      <c r="FB973" s="67" t="s">
        <v>7803</v>
      </c>
      <c r="FC973" s="67" t="s">
        <v>7804</v>
      </c>
      <c r="FD973" s="67" t="s">
        <v>7805</v>
      </c>
      <c r="FE973" s="68" t="s">
        <v>7806</v>
      </c>
      <c r="FF973" s="68" t="s">
        <v>7807</v>
      </c>
    </row>
    <row r="974" spans="151:162" x14ac:dyDescent="0.2">
      <c r="EU974" s="67">
        <v>559.66999999999996</v>
      </c>
      <c r="EV974" s="67" t="s">
        <v>7808</v>
      </c>
      <c r="EW974" s="67">
        <v>481.62</v>
      </c>
      <c r="EX974" s="67" t="s">
        <v>7809</v>
      </c>
      <c r="EY974" s="67">
        <v>5610.25</v>
      </c>
      <c r="EZ974" s="67" t="s">
        <v>7810</v>
      </c>
      <c r="FA974" s="67">
        <v>19784.5</v>
      </c>
      <c r="FB974" s="67" t="s">
        <v>7811</v>
      </c>
      <c r="FC974" s="67" t="s">
        <v>7812</v>
      </c>
      <c r="FD974" s="67" t="s">
        <v>7813</v>
      </c>
      <c r="FE974" s="68" t="s">
        <v>7814</v>
      </c>
      <c r="FF974" s="68" t="s">
        <v>7815</v>
      </c>
    </row>
    <row r="975" spans="151:162" x14ac:dyDescent="0.2">
      <c r="EU975" s="67">
        <v>559.57000000000005</v>
      </c>
      <c r="EV975" s="67" t="s">
        <v>7816</v>
      </c>
      <c r="EW975" s="67">
        <v>481.53</v>
      </c>
      <c r="EX975" s="67" t="s">
        <v>7817</v>
      </c>
      <c r="EY975" s="67">
        <v>5609.5</v>
      </c>
      <c r="EZ975" s="67" t="s">
        <v>7818</v>
      </c>
      <c r="FA975" s="67">
        <v>19780.75</v>
      </c>
      <c r="FB975" s="67" t="s">
        <v>7819</v>
      </c>
      <c r="FC975" s="67" t="s">
        <v>7820</v>
      </c>
      <c r="FD975" s="67" t="s">
        <v>7821</v>
      </c>
      <c r="FE975" s="68" t="s">
        <v>7822</v>
      </c>
      <c r="FF975" s="68" t="s">
        <v>7823</v>
      </c>
    </row>
    <row r="976" spans="151:162" x14ac:dyDescent="0.2">
      <c r="EU976" s="67">
        <v>559.83000000000004</v>
      </c>
      <c r="EV976" s="67" t="s">
        <v>7824</v>
      </c>
      <c r="EW976" s="67">
        <v>481.81</v>
      </c>
      <c r="EX976" s="67" t="s">
        <v>7825</v>
      </c>
      <c r="EY976" s="67">
        <v>5611.75</v>
      </c>
      <c r="EZ976" s="67" t="s">
        <v>7826</v>
      </c>
      <c r="FA976" s="67">
        <v>19790.25</v>
      </c>
      <c r="FB976" s="67" t="s">
        <v>7827</v>
      </c>
      <c r="FC976" s="67" t="s">
        <v>7828</v>
      </c>
      <c r="FD976" s="67" t="s">
        <v>7829</v>
      </c>
      <c r="FE976" s="68" t="s">
        <v>7830</v>
      </c>
      <c r="FF976" s="68" t="s">
        <v>7831</v>
      </c>
    </row>
    <row r="977" spans="151:162" x14ac:dyDescent="0.2">
      <c r="EU977" s="67">
        <v>560</v>
      </c>
      <c r="EV977" s="67" t="s">
        <v>7832</v>
      </c>
      <c r="EW977" s="67">
        <v>481.988</v>
      </c>
      <c r="EX977" s="67" t="s">
        <v>7833</v>
      </c>
      <c r="EY977" s="67">
        <v>5613.75</v>
      </c>
      <c r="EZ977" s="67" t="s">
        <v>7834</v>
      </c>
      <c r="FA977" s="67">
        <v>19798.75</v>
      </c>
      <c r="FB977" s="67" t="s">
        <v>7835</v>
      </c>
      <c r="FC977" s="67" t="s">
        <v>7836</v>
      </c>
      <c r="FD977" s="67" t="s">
        <v>7837</v>
      </c>
      <c r="FE977" s="68" t="s">
        <v>7838</v>
      </c>
      <c r="FF977" s="68" t="s">
        <v>7839</v>
      </c>
    </row>
    <row r="978" spans="151:162" x14ac:dyDescent="0.2">
      <c r="EU978" s="67">
        <v>559.79399999999998</v>
      </c>
      <c r="EV978" s="67" t="s">
        <v>7840</v>
      </c>
      <c r="EW978" s="67">
        <v>481.82</v>
      </c>
      <c r="EX978" s="67" t="s">
        <v>7841</v>
      </c>
      <c r="EY978" s="67">
        <v>5611.75</v>
      </c>
      <c r="EZ978" s="67" t="s">
        <v>7842</v>
      </c>
      <c r="FA978" s="67">
        <v>19792.75</v>
      </c>
      <c r="FB978" s="67" t="s">
        <v>7843</v>
      </c>
      <c r="FC978" s="67" t="s">
        <v>7844</v>
      </c>
      <c r="FD978" s="67" t="s">
        <v>7845</v>
      </c>
      <c r="FE978" s="68" t="s">
        <v>7846</v>
      </c>
      <c r="FF978" s="68" t="s">
        <v>7847</v>
      </c>
    </row>
    <row r="979" spans="151:162" x14ac:dyDescent="0.2">
      <c r="EU979" s="67">
        <v>559.85</v>
      </c>
      <c r="EV979" s="67" t="s">
        <v>7848</v>
      </c>
      <c r="EW979" s="67">
        <v>481.93</v>
      </c>
      <c r="EX979" s="67" t="s">
        <v>7849</v>
      </c>
      <c r="EY979" s="67">
        <v>5612</v>
      </c>
      <c r="EZ979" s="67" t="s">
        <v>7850</v>
      </c>
      <c r="FA979" s="67">
        <v>19796.5</v>
      </c>
      <c r="FB979" s="67" t="s">
        <v>7851</v>
      </c>
      <c r="FC979" s="67" t="s">
        <v>7852</v>
      </c>
      <c r="FD979" s="67" t="s">
        <v>7853</v>
      </c>
      <c r="FE979" s="68" t="s">
        <v>7854</v>
      </c>
      <c r="FF979" s="68" t="s">
        <v>7855</v>
      </c>
    </row>
    <row r="980" spans="151:162" x14ac:dyDescent="0.2">
      <c r="EU980" s="67">
        <v>559.95000000000005</v>
      </c>
      <c r="EV980" s="67" t="s">
        <v>7856</v>
      </c>
      <c r="EW980" s="67">
        <v>482.01</v>
      </c>
      <c r="EX980" s="67" t="s">
        <v>7857</v>
      </c>
      <c r="EY980" s="67">
        <v>5613</v>
      </c>
      <c r="EZ980" s="67" t="s">
        <v>7858</v>
      </c>
      <c r="FA980" s="67">
        <v>19799.25</v>
      </c>
      <c r="FB980" s="67" t="s">
        <v>7859</v>
      </c>
      <c r="FC980" s="67" t="s">
        <v>7860</v>
      </c>
      <c r="FD980" s="67" t="s">
        <v>7861</v>
      </c>
      <c r="FE980" s="68" t="s">
        <v>7862</v>
      </c>
      <c r="FF980" s="68" t="s">
        <v>7863</v>
      </c>
    </row>
    <row r="981" spans="151:162" x14ac:dyDescent="0.2">
      <c r="EU981" s="67">
        <v>559.92999999999995</v>
      </c>
      <c r="EV981" s="67" t="s">
        <v>7864</v>
      </c>
      <c r="EW981" s="67">
        <v>482.01</v>
      </c>
      <c r="EX981" s="67" t="s">
        <v>7865</v>
      </c>
      <c r="EY981" s="67">
        <v>5612.75</v>
      </c>
      <c r="EZ981" s="67" t="s">
        <v>7866</v>
      </c>
      <c r="FA981" s="67">
        <v>19799.5</v>
      </c>
      <c r="FB981" s="67" t="s">
        <v>7867</v>
      </c>
      <c r="FC981" s="67" t="s">
        <v>7868</v>
      </c>
      <c r="FD981" s="67" t="s">
        <v>7869</v>
      </c>
      <c r="FE981" s="68" t="s">
        <v>7870</v>
      </c>
      <c r="FF981" s="68" t="s">
        <v>7871</v>
      </c>
    </row>
    <row r="982" spans="151:162" x14ac:dyDescent="0.2">
      <c r="EU982" s="67">
        <v>559.73</v>
      </c>
      <c r="EV982" s="67" t="s">
        <v>7872</v>
      </c>
      <c r="EW982" s="67">
        <v>481.88</v>
      </c>
      <c r="EX982" s="67" t="s">
        <v>7873</v>
      </c>
      <c r="EY982" s="67">
        <v>5610.75</v>
      </c>
      <c r="EZ982" s="67" t="s">
        <v>7874</v>
      </c>
      <c r="FA982" s="67">
        <v>19793.5</v>
      </c>
      <c r="FB982" s="67" t="s">
        <v>7875</v>
      </c>
      <c r="FC982" s="67" t="s">
        <v>7876</v>
      </c>
      <c r="FD982" s="67" t="s">
        <v>7877</v>
      </c>
      <c r="FE982" s="68" t="s">
        <v>7878</v>
      </c>
      <c r="FF982" s="68" t="s">
        <v>7879</v>
      </c>
    </row>
    <row r="983" spans="151:162" x14ac:dyDescent="0.2">
      <c r="EU983" s="67">
        <v>559.6</v>
      </c>
      <c r="EV983" s="67" t="s">
        <v>7880</v>
      </c>
      <c r="EW983" s="67">
        <v>481.73</v>
      </c>
      <c r="EX983" s="67" t="s">
        <v>7881</v>
      </c>
      <c r="EY983" s="67">
        <v>5609.5</v>
      </c>
      <c r="EZ983" s="67" t="s">
        <v>7882</v>
      </c>
      <c r="FA983" s="67">
        <v>19787.5</v>
      </c>
      <c r="FB983" s="67" t="s">
        <v>7883</v>
      </c>
      <c r="FC983" s="67" t="s">
        <v>7884</v>
      </c>
      <c r="FD983" s="67" t="s">
        <v>7885</v>
      </c>
      <c r="FE983" s="68" t="s">
        <v>7886</v>
      </c>
      <c r="FF983" s="68" t="s">
        <v>7887</v>
      </c>
    </row>
    <row r="984" spans="151:162" x14ac:dyDescent="0.2">
      <c r="EU984" s="67">
        <v>559.42999999999995</v>
      </c>
      <c r="EV984" s="67" t="s">
        <v>7888</v>
      </c>
      <c r="EW984" s="67">
        <v>481.54</v>
      </c>
      <c r="EX984" s="67" t="s">
        <v>7889</v>
      </c>
      <c r="EY984" s="67">
        <v>5607.75</v>
      </c>
      <c r="EZ984" s="67" t="s">
        <v>7890</v>
      </c>
      <c r="FA984" s="67">
        <v>19779.25</v>
      </c>
      <c r="FB984" s="67" t="s">
        <v>7891</v>
      </c>
      <c r="FC984" s="67" t="s">
        <v>7892</v>
      </c>
      <c r="FD984" s="67" t="s">
        <v>7893</v>
      </c>
      <c r="FE984" s="68" t="s">
        <v>7894</v>
      </c>
      <c r="FF984" s="68" t="s">
        <v>7895</v>
      </c>
    </row>
    <row r="985" spans="151:162" x14ac:dyDescent="0.2">
      <c r="EU985" s="67">
        <v>559.12</v>
      </c>
      <c r="EV985" s="67" t="s">
        <v>7896</v>
      </c>
      <c r="EW985" s="67">
        <v>481.22</v>
      </c>
      <c r="EX985" s="67" t="s">
        <v>7897</v>
      </c>
      <c r="EY985" s="67">
        <v>5604.5</v>
      </c>
      <c r="EZ985" s="67" t="s">
        <v>7898</v>
      </c>
      <c r="FA985" s="67">
        <v>19766.5</v>
      </c>
      <c r="FB985" s="67" t="s">
        <v>7899</v>
      </c>
      <c r="FC985" s="67" t="s">
        <v>7900</v>
      </c>
      <c r="FD985" s="67" t="s">
        <v>7901</v>
      </c>
      <c r="FE985" s="68" t="s">
        <v>7902</v>
      </c>
      <c r="FF985" s="68" t="s">
        <v>7903</v>
      </c>
    </row>
    <row r="986" spans="151:162" x14ac:dyDescent="0.2">
      <c r="EU986" s="67">
        <v>558.82000000000005</v>
      </c>
      <c r="EV986" s="67" t="s">
        <v>7904</v>
      </c>
      <c r="EW986" s="67">
        <v>480.97</v>
      </c>
      <c r="EX986" s="67" t="s">
        <v>7905</v>
      </c>
      <c r="EY986" s="67">
        <v>5601.75</v>
      </c>
      <c r="EZ986" s="67" t="s">
        <v>7906</v>
      </c>
      <c r="FA986" s="67">
        <v>19755.5</v>
      </c>
      <c r="FB986" s="67" t="s">
        <v>7907</v>
      </c>
      <c r="FC986" s="67" t="s">
        <v>7908</v>
      </c>
      <c r="FD986" s="67" t="s">
        <v>7909</v>
      </c>
      <c r="FE986" s="68" t="s">
        <v>7910</v>
      </c>
      <c r="FF986" s="68" t="s">
        <v>7911</v>
      </c>
    </row>
    <row r="987" spans="151:162" x14ac:dyDescent="0.2">
      <c r="EU987" s="67">
        <v>558.72500000000002</v>
      </c>
      <c r="EV987" s="67" t="s">
        <v>7912</v>
      </c>
      <c r="EW987" s="67">
        <v>480.85</v>
      </c>
      <c r="EX987" s="67" t="s">
        <v>7913</v>
      </c>
      <c r="EY987" s="67">
        <v>5601</v>
      </c>
      <c r="EZ987" s="67" t="s">
        <v>7914</v>
      </c>
      <c r="FA987" s="67">
        <v>19751.5</v>
      </c>
      <c r="FB987" s="67" t="s">
        <v>7915</v>
      </c>
      <c r="FC987" s="67" t="s">
        <v>7916</v>
      </c>
      <c r="FD987" s="67" t="s">
        <v>7917</v>
      </c>
      <c r="FE987" s="68" t="s">
        <v>7918</v>
      </c>
      <c r="FF987" s="68" t="s">
        <v>7919</v>
      </c>
    </row>
    <row r="988" spans="151:162" x14ac:dyDescent="0.2">
      <c r="EU988" s="67">
        <v>558.77499999999998</v>
      </c>
      <c r="EV988" s="67" t="s">
        <v>7920</v>
      </c>
      <c r="EW988" s="67">
        <v>480.85</v>
      </c>
      <c r="EX988" s="67" t="s">
        <v>7921</v>
      </c>
      <c r="EY988" s="67">
        <v>5601.5</v>
      </c>
      <c r="EZ988" s="67" t="s">
        <v>7922</v>
      </c>
      <c r="FA988" s="67">
        <v>19753</v>
      </c>
      <c r="FB988" s="67" t="s">
        <v>7923</v>
      </c>
      <c r="FC988" s="67" t="s">
        <v>7924</v>
      </c>
      <c r="FD988" s="67" t="s">
        <v>7925</v>
      </c>
      <c r="FE988" s="68" t="s">
        <v>7926</v>
      </c>
      <c r="FF988" s="68" t="s">
        <v>7927</v>
      </c>
    </row>
    <row r="989" spans="151:162" x14ac:dyDescent="0.2">
      <c r="EU989" s="67">
        <v>558.76</v>
      </c>
      <c r="EV989" s="67" t="s">
        <v>7928</v>
      </c>
      <c r="EW989" s="67">
        <v>480.84</v>
      </c>
      <c r="EX989" s="67" t="s">
        <v>7929</v>
      </c>
      <c r="EY989" s="67">
        <v>5601.5</v>
      </c>
      <c r="EZ989" s="67" t="s">
        <v>7930</v>
      </c>
      <c r="FA989" s="67">
        <v>19751.75</v>
      </c>
      <c r="FB989" s="67" t="s">
        <v>7931</v>
      </c>
      <c r="FC989" s="67" t="s">
        <v>7932</v>
      </c>
      <c r="FD989" s="67" t="s">
        <v>7933</v>
      </c>
      <c r="FE989" s="68" t="s">
        <v>7934</v>
      </c>
      <c r="FF989" s="68" t="s">
        <v>7935</v>
      </c>
    </row>
    <row r="990" spans="151:162" x14ac:dyDescent="0.2">
      <c r="EU990" s="67">
        <v>558.58000000000004</v>
      </c>
      <c r="EV990" s="67" t="s">
        <v>7936</v>
      </c>
      <c r="EW990" s="67">
        <v>480.73</v>
      </c>
      <c r="EX990" s="67" t="s">
        <v>7937</v>
      </c>
      <c r="EY990" s="67">
        <v>5599.5</v>
      </c>
      <c r="EZ990" s="67" t="s">
        <v>7938</v>
      </c>
      <c r="FA990" s="67">
        <v>19745.5</v>
      </c>
      <c r="FB990" s="67" t="s">
        <v>7939</v>
      </c>
      <c r="FC990" s="67" t="s">
        <v>7940</v>
      </c>
      <c r="FD990" s="67" t="s">
        <v>7941</v>
      </c>
      <c r="FE990" s="68" t="s">
        <v>7942</v>
      </c>
      <c r="FF990" s="68" t="s">
        <v>7943</v>
      </c>
    </row>
    <row r="991" spans="151:162" x14ac:dyDescent="0.2">
      <c r="EU991" s="67">
        <v>558.61</v>
      </c>
      <c r="EV991" s="67" t="s">
        <v>7944</v>
      </c>
      <c r="EW991" s="67">
        <v>480.74</v>
      </c>
      <c r="EX991" s="67" t="s">
        <v>7945</v>
      </c>
      <c r="EY991" s="67">
        <v>5599.5</v>
      </c>
      <c r="EZ991" s="67" t="s">
        <v>7946</v>
      </c>
      <c r="FA991" s="67">
        <v>19746.75</v>
      </c>
      <c r="FB991" s="67" t="s">
        <v>7947</v>
      </c>
      <c r="FC991" s="67" t="s">
        <v>7948</v>
      </c>
      <c r="FD991" s="67" t="s">
        <v>7949</v>
      </c>
      <c r="FE991" s="68" t="s">
        <v>7950</v>
      </c>
      <c r="FF991" s="68" t="s">
        <v>7951</v>
      </c>
    </row>
    <row r="992" spans="151:162" x14ac:dyDescent="0.2">
      <c r="EU992" s="67">
        <v>558.47</v>
      </c>
      <c r="EV992" s="67" t="s">
        <v>7952</v>
      </c>
      <c r="EW992" s="67">
        <v>480.63</v>
      </c>
      <c r="EX992" s="67" t="s">
        <v>7953</v>
      </c>
      <c r="EY992" s="67">
        <v>5598.25</v>
      </c>
      <c r="EZ992" s="67" t="s">
        <v>7954</v>
      </c>
      <c r="FA992" s="67">
        <v>19742</v>
      </c>
      <c r="FB992" s="67" t="s">
        <v>7955</v>
      </c>
      <c r="FC992" s="67" t="s">
        <v>7956</v>
      </c>
      <c r="FD992" s="67" t="s">
        <v>7957</v>
      </c>
      <c r="FE992" s="68" t="s">
        <v>7958</v>
      </c>
      <c r="FF992" s="68" t="s">
        <v>7959</v>
      </c>
    </row>
    <row r="993" spans="151:162" x14ac:dyDescent="0.2">
      <c r="EU993" s="67">
        <v>558.52</v>
      </c>
      <c r="EV993" s="67" t="s">
        <v>7960</v>
      </c>
      <c r="EW993" s="67">
        <v>480.74</v>
      </c>
      <c r="EX993" s="67" t="s">
        <v>7961</v>
      </c>
      <c r="EY993" s="67">
        <v>5598.75</v>
      </c>
      <c r="EZ993" s="67" t="s">
        <v>7962</v>
      </c>
      <c r="FA993" s="67">
        <v>19747</v>
      </c>
      <c r="FB993" s="67" t="s">
        <v>7963</v>
      </c>
      <c r="FC993" s="67" t="s">
        <v>7964</v>
      </c>
      <c r="FD993" s="67" t="s">
        <v>7965</v>
      </c>
      <c r="FE993" s="68" t="s">
        <v>7966</v>
      </c>
      <c r="FF993" s="68" t="s">
        <v>7967</v>
      </c>
    </row>
    <row r="994" spans="151:162" x14ac:dyDescent="0.2">
      <c r="EU994" s="67">
        <v>558.37</v>
      </c>
      <c r="EV994" s="67" t="s">
        <v>7968</v>
      </c>
      <c r="EW994" s="67">
        <v>480.59</v>
      </c>
      <c r="EX994" s="67" t="s">
        <v>7969</v>
      </c>
      <c r="EY994" s="67">
        <v>5597.25</v>
      </c>
      <c r="EZ994" s="67" t="s">
        <v>7970</v>
      </c>
      <c r="FA994" s="67">
        <v>19740.25</v>
      </c>
      <c r="FB994" s="67" t="s">
        <v>7971</v>
      </c>
      <c r="FC994" s="67" t="s">
        <v>7972</v>
      </c>
      <c r="FD994" s="67" t="s">
        <v>7973</v>
      </c>
      <c r="FE994" s="68" t="s">
        <v>7974</v>
      </c>
      <c r="FF994" s="68" t="s">
        <v>7975</v>
      </c>
    </row>
    <row r="995" spans="151:162" x14ac:dyDescent="0.2">
      <c r="EU995" s="67">
        <v>558.46</v>
      </c>
      <c r="EV995" s="67" t="s">
        <v>7976</v>
      </c>
      <c r="EW995" s="67">
        <v>480.71</v>
      </c>
      <c r="EX995" s="67" t="s">
        <v>7977</v>
      </c>
      <c r="EY995" s="67">
        <v>5598</v>
      </c>
      <c r="EZ995" s="67" t="s">
        <v>7978</v>
      </c>
      <c r="FA995" s="67">
        <v>19745.5</v>
      </c>
      <c r="FB995" s="67" t="s">
        <v>7979</v>
      </c>
      <c r="FC995" s="67" t="s">
        <v>7980</v>
      </c>
      <c r="FD995" s="67" t="s">
        <v>7981</v>
      </c>
      <c r="FE995" s="68" t="s">
        <v>7982</v>
      </c>
      <c r="FF995" s="68" t="s">
        <v>7983</v>
      </c>
    </row>
    <row r="996" spans="151:162" x14ac:dyDescent="0.2">
      <c r="EU996" s="67">
        <v>558.76</v>
      </c>
      <c r="EV996" s="67" t="s">
        <v>7984</v>
      </c>
      <c r="EW996" s="67">
        <v>481.02</v>
      </c>
      <c r="EX996" s="67" t="s">
        <v>7985</v>
      </c>
      <c r="EY996" s="67">
        <v>5601.25</v>
      </c>
      <c r="EZ996" s="67" t="s">
        <v>7986</v>
      </c>
      <c r="FA996" s="67">
        <v>19758</v>
      </c>
      <c r="FB996" s="67" t="s">
        <v>7987</v>
      </c>
      <c r="FC996" s="67" t="s">
        <v>7988</v>
      </c>
      <c r="FD996" s="67" t="s">
        <v>7989</v>
      </c>
      <c r="FE996" s="68" t="s">
        <v>7990</v>
      </c>
      <c r="FF996" s="68" t="s">
        <v>7991</v>
      </c>
    </row>
    <row r="997" spans="151:162" x14ac:dyDescent="0.2">
      <c r="EU997" s="67">
        <v>558.774</v>
      </c>
      <c r="EV997" s="67" t="s">
        <v>7992</v>
      </c>
      <c r="EW997" s="67">
        <v>480.99</v>
      </c>
      <c r="EX997" s="67" t="s">
        <v>7993</v>
      </c>
      <c r="EY997" s="67">
        <v>5601.25</v>
      </c>
      <c r="EZ997" s="67" t="s">
        <v>7994</v>
      </c>
      <c r="FA997" s="67">
        <v>19757</v>
      </c>
      <c r="FB997" s="67" t="s">
        <v>7995</v>
      </c>
      <c r="FC997" s="67" t="s">
        <v>7996</v>
      </c>
      <c r="FD997" s="67" t="s">
        <v>7997</v>
      </c>
      <c r="FE997" s="68" t="s">
        <v>7998</v>
      </c>
      <c r="FF997" s="68" t="s">
        <v>7999</v>
      </c>
    </row>
    <row r="998" spans="151:162" x14ac:dyDescent="0.2">
      <c r="EU998" s="67">
        <v>558.73</v>
      </c>
      <c r="EV998" s="67" t="s">
        <v>8000</v>
      </c>
      <c r="EW998" s="67">
        <v>480.96</v>
      </c>
      <c r="EX998" s="67" t="s">
        <v>8001</v>
      </c>
      <c r="EY998" s="67">
        <v>5600.75</v>
      </c>
      <c r="EZ998" s="67" t="s">
        <v>8002</v>
      </c>
      <c r="FA998" s="67">
        <v>19756</v>
      </c>
      <c r="FB998" s="67" t="s">
        <v>8003</v>
      </c>
      <c r="FC998" s="67" t="s">
        <v>8004</v>
      </c>
      <c r="FD998" s="67" t="s">
        <v>8005</v>
      </c>
      <c r="FE998" s="68" t="s">
        <v>8006</v>
      </c>
      <c r="FF998" s="68" t="s">
        <v>8007</v>
      </c>
    </row>
    <row r="999" spans="151:162" x14ac:dyDescent="0.2">
      <c r="EU999" s="67">
        <v>558.74</v>
      </c>
      <c r="EV999" s="67" t="s">
        <v>8008</v>
      </c>
      <c r="EW999" s="67">
        <v>480.97</v>
      </c>
      <c r="EX999" s="67" t="s">
        <v>8009</v>
      </c>
      <c r="EY999" s="67">
        <v>5600.75</v>
      </c>
      <c r="EZ999" s="67" t="s">
        <v>8010</v>
      </c>
      <c r="FA999" s="67">
        <v>19756</v>
      </c>
      <c r="FB999" s="67" t="s">
        <v>8011</v>
      </c>
      <c r="FC999" s="67" t="s">
        <v>8012</v>
      </c>
      <c r="FD999" s="67" t="s">
        <v>8013</v>
      </c>
      <c r="FE999" s="68" t="s">
        <v>8014</v>
      </c>
      <c r="FF999" s="68" t="s">
        <v>8015</v>
      </c>
    </row>
    <row r="1000" spans="151:162" x14ac:dyDescent="0.2">
      <c r="EU1000" s="67">
        <v>558.61</v>
      </c>
      <c r="EV1000" s="67" t="s">
        <v>8016</v>
      </c>
      <c r="EW1000" s="67">
        <v>480.815</v>
      </c>
      <c r="EX1000" s="67" t="s">
        <v>8017</v>
      </c>
      <c r="EY1000" s="67">
        <v>5599.75</v>
      </c>
      <c r="EZ1000" s="67" t="s">
        <v>8018</v>
      </c>
      <c r="FA1000" s="67">
        <v>19752.5</v>
      </c>
      <c r="FB1000" s="67" t="s">
        <v>8019</v>
      </c>
      <c r="FC1000" s="67" t="s">
        <v>8020</v>
      </c>
      <c r="FD1000" s="67" t="s">
        <v>8021</v>
      </c>
      <c r="FE1000" s="68" t="s">
        <v>8022</v>
      </c>
      <c r="FF1000" s="68" t="s">
        <v>8023</v>
      </c>
    </row>
    <row r="1001" spans="151:162" x14ac:dyDescent="0.2">
      <c r="EU1001" s="67">
        <v>558.35</v>
      </c>
      <c r="EV1001" s="67" t="s">
        <v>8024</v>
      </c>
      <c r="EW1001" s="67">
        <v>480.62</v>
      </c>
      <c r="EX1001" s="67" t="s">
        <v>8025</v>
      </c>
      <c r="EY1001" s="67">
        <v>5597</v>
      </c>
      <c r="EZ1001" s="67" t="s">
        <v>8026</v>
      </c>
      <c r="FA1001" s="67">
        <v>19741</v>
      </c>
      <c r="FB1001" s="67" t="s">
        <v>8027</v>
      </c>
      <c r="FC1001" s="67" t="s">
        <v>8028</v>
      </c>
      <c r="FD1001" s="67" t="s">
        <v>8029</v>
      </c>
      <c r="FE1001" s="68" t="s">
        <v>8030</v>
      </c>
      <c r="FF1001" s="68" t="s">
        <v>8031</v>
      </c>
    </row>
    <row r="1002" spans="151:162" x14ac:dyDescent="0.2">
      <c r="EU1002" s="67">
        <v>558.67999999999995</v>
      </c>
      <c r="EV1002" s="67" t="s">
        <v>8032</v>
      </c>
      <c r="EW1002" s="67">
        <v>481.03</v>
      </c>
      <c r="EX1002" s="67" t="s">
        <v>8033</v>
      </c>
      <c r="EY1002" s="67">
        <v>5600.25</v>
      </c>
      <c r="EZ1002" s="67" t="s">
        <v>8034</v>
      </c>
      <c r="FA1002" s="67">
        <v>19758.75</v>
      </c>
      <c r="FB1002" s="67" t="s">
        <v>8035</v>
      </c>
      <c r="FC1002" s="67" t="s">
        <v>8036</v>
      </c>
      <c r="FD1002" s="67" t="s">
        <v>8037</v>
      </c>
      <c r="FE1002" s="68" t="s">
        <v>8038</v>
      </c>
      <c r="FF1002" s="68" t="s">
        <v>8039</v>
      </c>
    </row>
    <row r="1003" spans="151:162" x14ac:dyDescent="0.2">
      <c r="EU1003" s="67">
        <v>558.64</v>
      </c>
      <c r="EV1003" s="67" t="s">
        <v>8040</v>
      </c>
      <c r="EW1003" s="67">
        <v>480.97500000000002</v>
      </c>
      <c r="EX1003" s="67" t="s">
        <v>8041</v>
      </c>
      <c r="EY1003" s="67">
        <v>5600</v>
      </c>
      <c r="EZ1003" s="67" t="s">
        <v>8042</v>
      </c>
      <c r="FA1003" s="67">
        <v>19756.75</v>
      </c>
      <c r="FB1003" s="67" t="s">
        <v>8043</v>
      </c>
      <c r="FC1003" s="67" t="s">
        <v>8044</v>
      </c>
      <c r="FD1003" s="67" t="s">
        <v>8045</v>
      </c>
      <c r="FE1003" s="68" t="s">
        <v>8046</v>
      </c>
      <c r="FF1003" s="68" t="s">
        <v>8047</v>
      </c>
    </row>
    <row r="1004" spans="151:162" x14ac:dyDescent="0.2">
      <c r="EU1004" s="67">
        <v>558.55399999999997</v>
      </c>
      <c r="EV1004" s="67" t="s">
        <v>8048</v>
      </c>
      <c r="EW1004" s="67">
        <v>480.86</v>
      </c>
      <c r="EX1004" s="67" t="s">
        <v>8049</v>
      </c>
      <c r="EY1004" s="67">
        <v>5599</v>
      </c>
      <c r="EZ1004" s="67" t="s">
        <v>8050</v>
      </c>
      <c r="FA1004" s="67">
        <v>19751.25</v>
      </c>
      <c r="FB1004" s="67" t="s">
        <v>8051</v>
      </c>
      <c r="FC1004" s="67" t="s">
        <v>8052</v>
      </c>
      <c r="FD1004" s="67" t="s">
        <v>8053</v>
      </c>
      <c r="FE1004" s="68" t="s">
        <v>8054</v>
      </c>
      <c r="FF1004" s="68" t="s">
        <v>8055</v>
      </c>
    </row>
    <row r="1005" spans="151:162" x14ac:dyDescent="0.2">
      <c r="EU1005" s="67">
        <v>558.69000000000005</v>
      </c>
      <c r="EV1005" s="67" t="s">
        <v>8056</v>
      </c>
      <c r="EW1005" s="67">
        <v>480.96</v>
      </c>
      <c r="EX1005" s="67" t="s">
        <v>8057</v>
      </c>
      <c r="EY1005" s="67">
        <v>5600.25</v>
      </c>
      <c r="EZ1005" s="67" t="s">
        <v>8058</v>
      </c>
      <c r="FA1005" s="67">
        <v>19756.25</v>
      </c>
      <c r="FB1005" s="67" t="s">
        <v>8059</v>
      </c>
      <c r="FC1005" s="67" t="s">
        <v>8060</v>
      </c>
      <c r="FD1005" s="67" t="s">
        <v>8061</v>
      </c>
      <c r="FE1005" s="68" t="s">
        <v>8062</v>
      </c>
      <c r="FF1005" s="68" t="s">
        <v>8063</v>
      </c>
    </row>
    <row r="1006" spans="151:162" x14ac:dyDescent="0.2">
      <c r="EU1006" s="67">
        <v>558.76</v>
      </c>
      <c r="EV1006" s="67" t="s">
        <v>8064</v>
      </c>
      <c r="EW1006" s="67">
        <v>481</v>
      </c>
      <c r="EX1006" s="67" t="s">
        <v>8065</v>
      </c>
      <c r="EY1006" s="67">
        <v>5601</v>
      </c>
      <c r="EZ1006" s="67" t="s">
        <v>8066</v>
      </c>
      <c r="FA1006" s="67">
        <v>19756.25</v>
      </c>
      <c r="FB1006" s="67" t="s">
        <v>8067</v>
      </c>
      <c r="FC1006" s="67" t="s">
        <v>8068</v>
      </c>
      <c r="FD1006" s="67" t="s">
        <v>8069</v>
      </c>
      <c r="FE1006" s="68" t="s">
        <v>8070</v>
      </c>
      <c r="FF1006" s="68" t="s">
        <v>8071</v>
      </c>
    </row>
    <row r="1007" spans="151:162" x14ac:dyDescent="0.2">
      <c r="EU1007" s="67">
        <v>559.19000000000005</v>
      </c>
      <c r="EV1007" s="67" t="s">
        <v>8072</v>
      </c>
      <c r="EW1007" s="67">
        <v>481.41</v>
      </c>
      <c r="EX1007" s="67" t="s">
        <v>8073</v>
      </c>
      <c r="EY1007" s="67">
        <v>5605.5</v>
      </c>
      <c r="EZ1007" s="67" t="s">
        <v>8074</v>
      </c>
      <c r="FA1007" s="67">
        <v>19775.75</v>
      </c>
      <c r="FB1007" s="67" t="s">
        <v>8075</v>
      </c>
      <c r="FC1007" s="67" t="s">
        <v>8076</v>
      </c>
      <c r="FD1007" s="67" t="s">
        <v>8077</v>
      </c>
      <c r="FE1007" s="68" t="s">
        <v>8078</v>
      </c>
      <c r="FF1007" s="68" t="s">
        <v>8079</v>
      </c>
    </row>
    <row r="1008" spans="151:162" x14ac:dyDescent="0.2">
      <c r="EU1008" s="67">
        <v>559.25</v>
      </c>
      <c r="EV1008" s="67" t="s">
        <v>8080</v>
      </c>
      <c r="EW1008" s="67">
        <v>481.49</v>
      </c>
      <c r="EX1008" s="67" t="s">
        <v>8081</v>
      </c>
      <c r="EY1008" s="67">
        <v>5606</v>
      </c>
      <c r="EZ1008" s="67" t="s">
        <v>8082</v>
      </c>
      <c r="FA1008" s="67">
        <v>19777.5</v>
      </c>
      <c r="FB1008" s="67" t="s">
        <v>8083</v>
      </c>
      <c r="FC1008" s="67" t="s">
        <v>8084</v>
      </c>
      <c r="FD1008" s="67" t="s">
        <v>8085</v>
      </c>
      <c r="FE1008" s="68" t="s">
        <v>8086</v>
      </c>
      <c r="FF1008" s="68" t="s">
        <v>8087</v>
      </c>
    </row>
    <row r="1009" spans="151:162" x14ac:dyDescent="0.2">
      <c r="EU1009" s="67">
        <v>559.19000000000005</v>
      </c>
      <c r="EV1009" s="67" t="s">
        <v>8088</v>
      </c>
      <c r="EW1009" s="67">
        <v>481.36</v>
      </c>
      <c r="EX1009" s="67" t="s">
        <v>8089</v>
      </c>
      <c r="EY1009" s="67">
        <v>5605.5</v>
      </c>
      <c r="EZ1009" s="67" t="s">
        <v>8090</v>
      </c>
      <c r="FA1009" s="67">
        <v>19772.75</v>
      </c>
      <c r="FB1009" s="67" t="s">
        <v>8091</v>
      </c>
      <c r="FC1009" s="67" t="s">
        <v>8092</v>
      </c>
      <c r="FD1009" s="67" t="s">
        <v>8093</v>
      </c>
      <c r="FE1009" s="68" t="s">
        <v>8094</v>
      </c>
      <c r="FF1009" s="68" t="s">
        <v>8095</v>
      </c>
    </row>
    <row r="1010" spans="151:162" x14ac:dyDescent="0.2">
      <c r="EU1010" s="67">
        <v>559.12</v>
      </c>
      <c r="EV1010" s="67" t="s">
        <v>8096</v>
      </c>
      <c r="EW1010" s="67">
        <v>481.26</v>
      </c>
      <c r="EX1010" s="67" t="s">
        <v>8097</v>
      </c>
      <c r="EY1010" s="67">
        <v>5605</v>
      </c>
      <c r="EZ1010" s="67" t="s">
        <v>8098</v>
      </c>
      <c r="FA1010" s="67">
        <v>19768.5</v>
      </c>
      <c r="FB1010" s="67" t="s">
        <v>8099</v>
      </c>
      <c r="FC1010" s="67" t="s">
        <v>8100</v>
      </c>
      <c r="FD1010" s="67" t="s">
        <v>8101</v>
      </c>
      <c r="FE1010" s="68" t="s">
        <v>8102</v>
      </c>
      <c r="FF1010" s="68" t="s">
        <v>8103</v>
      </c>
    </row>
    <row r="1011" spans="151:162" x14ac:dyDescent="0.2">
      <c r="EU1011" s="67">
        <v>558.88</v>
      </c>
      <c r="EV1011" s="67" t="s">
        <v>8104</v>
      </c>
      <c r="EW1011" s="67">
        <v>481.07</v>
      </c>
      <c r="EX1011" s="67" t="s">
        <v>8105</v>
      </c>
      <c r="EY1011" s="67">
        <v>5602.25</v>
      </c>
      <c r="EZ1011" s="67" t="s">
        <v>8106</v>
      </c>
      <c r="FA1011" s="67">
        <v>19761</v>
      </c>
      <c r="FB1011" s="67" t="s">
        <v>8107</v>
      </c>
      <c r="FC1011" s="67" t="s">
        <v>8108</v>
      </c>
      <c r="FD1011" s="67" t="s">
        <v>8109</v>
      </c>
      <c r="FE1011" s="68" t="s">
        <v>8110</v>
      </c>
      <c r="FF1011" s="68" t="s">
        <v>8111</v>
      </c>
    </row>
    <row r="1012" spans="151:162" x14ac:dyDescent="0.2">
      <c r="EU1012" s="67">
        <v>558.91999999999996</v>
      </c>
      <c r="EV1012" s="67" t="s">
        <v>8112</v>
      </c>
      <c r="EW1012" s="67">
        <v>481.13</v>
      </c>
      <c r="EX1012" s="67" t="s">
        <v>8113</v>
      </c>
      <c r="EY1012" s="67">
        <v>5603</v>
      </c>
      <c r="EZ1012" s="67" t="s">
        <v>8114</v>
      </c>
      <c r="FA1012" s="67">
        <v>19762.75</v>
      </c>
      <c r="FB1012" s="67" t="s">
        <v>8115</v>
      </c>
      <c r="FC1012" s="67" t="s">
        <v>8116</v>
      </c>
      <c r="FD1012" s="67" t="s">
        <v>8117</v>
      </c>
      <c r="FE1012" s="68" t="s">
        <v>8118</v>
      </c>
      <c r="FF1012" s="68" t="s">
        <v>8119</v>
      </c>
    </row>
    <row r="1013" spans="151:162" x14ac:dyDescent="0.2">
      <c r="EU1013" s="67">
        <v>559.08000000000004</v>
      </c>
      <c r="EV1013" s="67" t="s">
        <v>8120</v>
      </c>
      <c r="EW1013" s="67">
        <v>481.29</v>
      </c>
      <c r="EX1013" s="67" t="s">
        <v>8121</v>
      </c>
      <c r="EY1013" s="67">
        <v>5604.25</v>
      </c>
      <c r="EZ1013" s="67" t="s">
        <v>8122</v>
      </c>
      <c r="FA1013" s="67">
        <v>19770</v>
      </c>
      <c r="FB1013" s="67" t="s">
        <v>8123</v>
      </c>
      <c r="FC1013" s="67" t="s">
        <v>8124</v>
      </c>
      <c r="FD1013" s="67" t="s">
        <v>8125</v>
      </c>
      <c r="FE1013" s="68" t="s">
        <v>8126</v>
      </c>
      <c r="FF1013" s="68" t="s">
        <v>8127</v>
      </c>
    </row>
    <row r="1014" spans="151:162" x14ac:dyDescent="0.2">
      <c r="EU1014" s="67">
        <v>559.20000000000005</v>
      </c>
      <c r="EV1014" s="67" t="s">
        <v>8128</v>
      </c>
      <c r="EW1014" s="67">
        <v>481.41</v>
      </c>
      <c r="EX1014" s="67" t="s">
        <v>8129</v>
      </c>
      <c r="EY1014" s="67">
        <v>5605.75</v>
      </c>
      <c r="EZ1014" s="67" t="s">
        <v>8130</v>
      </c>
      <c r="FA1014" s="67">
        <v>19774</v>
      </c>
      <c r="FB1014" s="67" t="s">
        <v>8131</v>
      </c>
      <c r="FC1014" s="67" t="s">
        <v>8132</v>
      </c>
      <c r="FD1014" s="67" t="s">
        <v>8133</v>
      </c>
      <c r="FE1014" s="68" t="s">
        <v>8134</v>
      </c>
      <c r="FF1014" s="68" t="s">
        <v>8135</v>
      </c>
    </row>
    <row r="1015" spans="151:162" x14ac:dyDescent="0.2">
      <c r="EU1015" s="67">
        <v>558.79</v>
      </c>
      <c r="EV1015" s="67" t="s">
        <v>8136</v>
      </c>
      <c r="EW1015" s="67">
        <v>480.99</v>
      </c>
      <c r="EX1015" s="67" t="s">
        <v>8137</v>
      </c>
      <c r="EY1015" s="67">
        <v>5601.25</v>
      </c>
      <c r="EZ1015" s="67" t="s">
        <v>8138</v>
      </c>
      <c r="FA1015" s="67">
        <v>19756.75</v>
      </c>
      <c r="FB1015" s="67" t="s">
        <v>8139</v>
      </c>
      <c r="FC1015" s="67" t="s">
        <v>8140</v>
      </c>
      <c r="FD1015" s="67" t="s">
        <v>8141</v>
      </c>
      <c r="FE1015" s="68" t="s">
        <v>8142</v>
      </c>
      <c r="FF1015" s="68" t="s">
        <v>8143</v>
      </c>
    </row>
    <row r="1016" spans="151:162" x14ac:dyDescent="0.2">
      <c r="EU1016" s="67">
        <v>558.65</v>
      </c>
      <c r="EV1016" s="67" t="s">
        <v>8144</v>
      </c>
      <c r="EW1016" s="67">
        <v>480.96</v>
      </c>
      <c r="EX1016" s="67" t="s">
        <v>8145</v>
      </c>
      <c r="EY1016" s="67">
        <v>5599.75</v>
      </c>
      <c r="EZ1016" s="67" t="s">
        <v>8146</v>
      </c>
      <c r="FA1016" s="67">
        <v>19755.5</v>
      </c>
      <c r="FB1016" s="67" t="s">
        <v>8147</v>
      </c>
      <c r="FC1016" s="67" t="s">
        <v>8148</v>
      </c>
      <c r="FD1016" s="67" t="s">
        <v>8149</v>
      </c>
      <c r="FE1016" s="68" t="s">
        <v>8150</v>
      </c>
      <c r="FF1016" s="68" t="s">
        <v>8151</v>
      </c>
    </row>
    <row r="1017" spans="151:162" x14ac:dyDescent="0.2">
      <c r="EU1017" s="67">
        <v>558.91999999999996</v>
      </c>
      <c r="EV1017" s="67" t="s">
        <v>8152</v>
      </c>
      <c r="EW1017" s="67">
        <v>481.18</v>
      </c>
      <c r="EX1017" s="67" t="s">
        <v>8153</v>
      </c>
      <c r="EY1017" s="67">
        <v>5602.5</v>
      </c>
      <c r="EZ1017" s="67" t="s">
        <v>8154</v>
      </c>
      <c r="FA1017" s="67">
        <v>19765.25</v>
      </c>
      <c r="FB1017" s="67" t="s">
        <v>8155</v>
      </c>
      <c r="FC1017" s="67" t="s">
        <v>8156</v>
      </c>
      <c r="FD1017" s="67" t="s">
        <v>8157</v>
      </c>
      <c r="FE1017" s="68" t="s">
        <v>8158</v>
      </c>
      <c r="FF1017" s="68" t="s">
        <v>8159</v>
      </c>
    </row>
    <row r="1018" spans="151:162" x14ac:dyDescent="0.2">
      <c r="EU1018" s="67">
        <v>558.92999999999995</v>
      </c>
      <c r="EV1018" s="67" t="s">
        <v>8160</v>
      </c>
      <c r="EW1018" s="67">
        <v>481.17</v>
      </c>
      <c r="EX1018" s="67" t="s">
        <v>8161</v>
      </c>
      <c r="EY1018" s="67">
        <v>5602.75</v>
      </c>
      <c r="EZ1018" s="67" t="s">
        <v>8162</v>
      </c>
      <c r="FA1018" s="67">
        <v>19764.75</v>
      </c>
      <c r="FB1018" s="67" t="s">
        <v>8163</v>
      </c>
      <c r="FC1018" s="67" t="s">
        <v>8164</v>
      </c>
      <c r="FD1018" s="67" t="s">
        <v>8165</v>
      </c>
      <c r="FE1018" s="68" t="s">
        <v>8166</v>
      </c>
      <c r="FF1018" s="68" t="s">
        <v>8167</v>
      </c>
    </row>
    <row r="1019" spans="151:162" x14ac:dyDescent="0.2">
      <c r="EU1019" s="67">
        <v>559.04</v>
      </c>
      <c r="EV1019" s="67" t="s">
        <v>8168</v>
      </c>
      <c r="EW1019" s="67">
        <v>481.31</v>
      </c>
      <c r="EX1019" s="67" t="s">
        <v>8169</v>
      </c>
      <c r="EY1019" s="67">
        <v>5604</v>
      </c>
      <c r="EZ1019" s="67" t="s">
        <v>8170</v>
      </c>
      <c r="FA1019" s="67">
        <v>19771.25</v>
      </c>
      <c r="FB1019" s="67" t="s">
        <v>8171</v>
      </c>
      <c r="FC1019" s="67" t="s">
        <v>8172</v>
      </c>
      <c r="FD1019" s="67" t="s">
        <v>8173</v>
      </c>
      <c r="FE1019" s="68" t="s">
        <v>8174</v>
      </c>
      <c r="FF1019" s="68" t="s">
        <v>8175</v>
      </c>
    </row>
    <row r="1020" spans="151:162" x14ac:dyDescent="0.2">
      <c r="EU1020" s="67">
        <v>559.30999999999995</v>
      </c>
      <c r="EV1020" s="67" t="s">
        <v>8176</v>
      </c>
      <c r="EW1020" s="67">
        <v>481.63499999999999</v>
      </c>
      <c r="EX1020" s="67" t="s">
        <v>8177</v>
      </c>
      <c r="EY1020" s="67">
        <v>5606.5</v>
      </c>
      <c r="EZ1020" s="67" t="s">
        <v>8178</v>
      </c>
      <c r="FA1020" s="67">
        <v>19784</v>
      </c>
      <c r="FB1020" s="67" t="s">
        <v>8179</v>
      </c>
      <c r="FC1020" s="67" t="s">
        <v>8180</v>
      </c>
      <c r="FD1020" s="67" t="s">
        <v>8181</v>
      </c>
      <c r="FE1020" s="68" t="s">
        <v>8182</v>
      </c>
      <c r="FF1020" s="68" t="s">
        <v>8183</v>
      </c>
    </row>
    <row r="1021" spans="151:162" x14ac:dyDescent="0.2">
      <c r="EU1021" s="67">
        <v>559.30499999999995</v>
      </c>
      <c r="EV1021" s="67" t="s">
        <v>8184</v>
      </c>
      <c r="EW1021" s="67">
        <v>481.66</v>
      </c>
      <c r="EX1021" s="67" t="s">
        <v>8185</v>
      </c>
      <c r="EY1021" s="67">
        <v>5606.75</v>
      </c>
      <c r="EZ1021" s="67" t="s">
        <v>8186</v>
      </c>
      <c r="FA1021" s="67">
        <v>19785</v>
      </c>
      <c r="FB1021" s="67" t="s">
        <v>8187</v>
      </c>
      <c r="FC1021" s="67" t="s">
        <v>8188</v>
      </c>
      <c r="FD1021" s="67" t="s">
        <v>8189</v>
      </c>
      <c r="FE1021" s="68" t="s">
        <v>8190</v>
      </c>
      <c r="FF1021" s="68" t="s">
        <v>8191</v>
      </c>
    </row>
    <row r="1022" spans="151:162" x14ac:dyDescent="0.2">
      <c r="EU1022" s="67">
        <v>559.42999999999995</v>
      </c>
      <c r="EV1022" s="67" t="s">
        <v>8192</v>
      </c>
      <c r="EW1022" s="67">
        <v>481.82</v>
      </c>
      <c r="EX1022" s="67" t="s">
        <v>8193</v>
      </c>
      <c r="EY1022" s="67">
        <v>5608</v>
      </c>
      <c r="EZ1022" s="67" t="s">
        <v>8194</v>
      </c>
      <c r="FA1022" s="67">
        <v>19791.75</v>
      </c>
      <c r="FB1022" s="67" t="s">
        <v>8195</v>
      </c>
      <c r="FC1022" s="67" t="s">
        <v>8196</v>
      </c>
      <c r="FD1022" s="67" t="s">
        <v>8197</v>
      </c>
      <c r="FE1022" s="68" t="s">
        <v>8198</v>
      </c>
      <c r="FF1022" s="68" t="s">
        <v>8199</v>
      </c>
    </row>
    <row r="1023" spans="151:162" x14ac:dyDescent="0.2">
      <c r="EU1023" s="67">
        <v>559.59</v>
      </c>
      <c r="EV1023" s="67" t="s">
        <v>8200</v>
      </c>
      <c r="EW1023" s="67">
        <v>482.02</v>
      </c>
      <c r="EX1023" s="67" t="s">
        <v>8201</v>
      </c>
      <c r="EY1023" s="67">
        <v>5609.25</v>
      </c>
      <c r="EZ1023" s="67" t="s">
        <v>8202</v>
      </c>
      <c r="FA1023" s="67">
        <v>19798.75</v>
      </c>
      <c r="FB1023" s="67" t="s">
        <v>8203</v>
      </c>
      <c r="FC1023" s="67" t="s">
        <v>8204</v>
      </c>
      <c r="FD1023" s="67" t="s">
        <v>8205</v>
      </c>
      <c r="FE1023" s="68" t="s">
        <v>8206</v>
      </c>
      <c r="FF1023" s="68" t="s">
        <v>8207</v>
      </c>
    </row>
    <row r="1024" spans="151:162" x14ac:dyDescent="0.2">
      <c r="EU1024" s="67">
        <v>559.71</v>
      </c>
      <c r="EV1024" s="67" t="s">
        <v>8208</v>
      </c>
      <c r="EW1024" s="67">
        <v>482.14</v>
      </c>
      <c r="EX1024" s="67" t="s">
        <v>8209</v>
      </c>
      <c r="EY1024" s="67">
        <v>5610.75</v>
      </c>
      <c r="EZ1024" s="67" t="s">
        <v>8210</v>
      </c>
      <c r="FA1024" s="67">
        <v>19804.75</v>
      </c>
      <c r="FB1024" s="67" t="s">
        <v>8211</v>
      </c>
      <c r="FC1024" s="67" t="s">
        <v>8212</v>
      </c>
      <c r="FD1024" s="67" t="s">
        <v>8213</v>
      </c>
      <c r="FE1024" s="68" t="s">
        <v>8214</v>
      </c>
      <c r="FF1024" s="68" t="s">
        <v>8215</v>
      </c>
    </row>
    <row r="1025" spans="151:162" x14ac:dyDescent="0.2">
      <c r="EU1025" s="67">
        <v>559.62</v>
      </c>
      <c r="EV1025" s="67" t="s">
        <v>8216</v>
      </c>
      <c r="EW1025" s="67">
        <v>482</v>
      </c>
      <c r="EX1025" s="67" t="s">
        <v>8217</v>
      </c>
      <c r="EY1025" s="67">
        <v>5609.75</v>
      </c>
      <c r="EZ1025" s="67" t="s">
        <v>8218</v>
      </c>
      <c r="FA1025" s="67">
        <v>19798.5</v>
      </c>
      <c r="FB1025" s="67" t="s">
        <v>8219</v>
      </c>
      <c r="FC1025" s="67" t="s">
        <v>8220</v>
      </c>
      <c r="FD1025" s="67" t="s">
        <v>8221</v>
      </c>
      <c r="FE1025" s="68" t="s">
        <v>8222</v>
      </c>
      <c r="FF1025" s="68" t="s">
        <v>8223</v>
      </c>
    </row>
    <row r="1026" spans="151:162" x14ac:dyDescent="0.2">
      <c r="EU1026" s="67">
        <v>559.78</v>
      </c>
      <c r="EV1026" s="67" t="s">
        <v>8224</v>
      </c>
      <c r="EW1026" s="67">
        <v>482.16</v>
      </c>
      <c r="EX1026" s="67" t="s">
        <v>8225</v>
      </c>
      <c r="EY1026" s="67">
        <v>5611.25</v>
      </c>
      <c r="EZ1026" s="67" t="s">
        <v>8226</v>
      </c>
      <c r="FA1026" s="67">
        <v>19805.25</v>
      </c>
      <c r="FB1026" s="67" t="s">
        <v>8227</v>
      </c>
      <c r="FC1026" s="67" t="s">
        <v>8228</v>
      </c>
      <c r="FD1026" s="67" t="s">
        <v>8229</v>
      </c>
      <c r="FE1026" s="68" t="s">
        <v>8230</v>
      </c>
      <c r="FF1026" s="68" t="s">
        <v>8231</v>
      </c>
    </row>
    <row r="1027" spans="151:162" x14ac:dyDescent="0.2">
      <c r="EU1027" s="67">
        <v>559.9</v>
      </c>
      <c r="EV1027" s="67" t="s">
        <v>8232</v>
      </c>
      <c r="EW1027" s="67">
        <v>482.29199999999997</v>
      </c>
      <c r="EX1027" s="67" t="s">
        <v>8233</v>
      </c>
      <c r="EY1027" s="67">
        <v>5612.75</v>
      </c>
      <c r="EZ1027" s="67" t="s">
        <v>8234</v>
      </c>
      <c r="FA1027" s="67">
        <v>19810.5</v>
      </c>
      <c r="FB1027" s="67" t="s">
        <v>8235</v>
      </c>
      <c r="FC1027" s="67" t="s">
        <v>8236</v>
      </c>
      <c r="FD1027" s="67" t="s">
        <v>8237</v>
      </c>
      <c r="FE1027" s="68" t="s">
        <v>8238</v>
      </c>
      <c r="FF1027" s="68" t="s">
        <v>8239</v>
      </c>
    </row>
    <row r="1028" spans="151:162" x14ac:dyDescent="0.2">
      <c r="EU1028" s="67">
        <v>559.92999999999995</v>
      </c>
      <c r="EV1028" s="67" t="s">
        <v>8240</v>
      </c>
      <c r="EW1028" s="67">
        <v>482.33699999999999</v>
      </c>
      <c r="EX1028" s="67" t="s">
        <v>8241</v>
      </c>
      <c r="EY1028" s="67">
        <v>5613</v>
      </c>
      <c r="EZ1028" s="67" t="s">
        <v>8242</v>
      </c>
      <c r="FA1028" s="67">
        <v>19813.75</v>
      </c>
      <c r="FB1028" s="67" t="s">
        <v>8243</v>
      </c>
      <c r="FC1028" s="67" t="s">
        <v>8244</v>
      </c>
      <c r="FD1028" s="67" t="s">
        <v>8245</v>
      </c>
      <c r="FE1028" s="68" t="s">
        <v>8246</v>
      </c>
      <c r="FF1028" s="68" t="s">
        <v>8247</v>
      </c>
    </row>
    <row r="1029" spans="151:162" x14ac:dyDescent="0.2">
      <c r="EU1029" s="67">
        <v>560.08000000000004</v>
      </c>
      <c r="EV1029" s="67" t="s">
        <v>8248</v>
      </c>
      <c r="EW1029" s="67">
        <v>482.47</v>
      </c>
      <c r="EX1029" s="67" t="s">
        <v>8249</v>
      </c>
      <c r="EY1029" s="67">
        <v>5614.25</v>
      </c>
      <c r="EZ1029" s="67" t="s">
        <v>8250</v>
      </c>
      <c r="FA1029" s="67">
        <v>19818.75</v>
      </c>
      <c r="FB1029" s="67" t="s">
        <v>8251</v>
      </c>
      <c r="FC1029" s="67" t="s">
        <v>8252</v>
      </c>
      <c r="FD1029" s="67" t="s">
        <v>8253</v>
      </c>
      <c r="FE1029" s="68" t="s">
        <v>8254</v>
      </c>
      <c r="FF1029" s="68" t="s">
        <v>8255</v>
      </c>
    </row>
    <row r="1030" spans="151:162" x14ac:dyDescent="0.2">
      <c r="EU1030" s="67">
        <v>560.38</v>
      </c>
      <c r="EV1030" s="67" t="s">
        <v>8256</v>
      </c>
      <c r="EW1030" s="67">
        <v>482.74</v>
      </c>
      <c r="EX1030" s="67" t="s">
        <v>8257</v>
      </c>
      <c r="EY1030" s="67">
        <v>5617.5</v>
      </c>
      <c r="EZ1030" s="67" t="s">
        <v>8258</v>
      </c>
      <c r="FA1030" s="67">
        <v>19829.75</v>
      </c>
      <c r="FB1030" s="67" t="s">
        <v>8259</v>
      </c>
      <c r="FC1030" s="67" t="s">
        <v>8260</v>
      </c>
      <c r="FD1030" s="67" t="s">
        <v>8261</v>
      </c>
      <c r="FE1030" s="68" t="s">
        <v>8262</v>
      </c>
      <c r="FF1030" s="68" t="s">
        <v>8263</v>
      </c>
    </row>
    <row r="1031" spans="151:162" x14ac:dyDescent="0.2">
      <c r="EU1031" s="67">
        <v>560.20000000000005</v>
      </c>
      <c r="EV1031" s="67" t="s">
        <v>8264</v>
      </c>
      <c r="EW1031" s="67">
        <v>482.57</v>
      </c>
      <c r="EX1031" s="67" t="s">
        <v>8265</v>
      </c>
      <c r="EY1031" s="67">
        <v>5615.75</v>
      </c>
      <c r="EZ1031" s="67" t="s">
        <v>8266</v>
      </c>
      <c r="FA1031" s="67">
        <v>19823</v>
      </c>
      <c r="FB1031" s="67" t="s">
        <v>8267</v>
      </c>
      <c r="FC1031" s="67" t="s">
        <v>8268</v>
      </c>
      <c r="FD1031" s="67" t="s">
        <v>8269</v>
      </c>
      <c r="FE1031" s="68" t="s">
        <v>8270</v>
      </c>
      <c r="FF1031" s="68" t="s">
        <v>8271</v>
      </c>
    </row>
    <row r="1032" spans="151:162" x14ac:dyDescent="0.2">
      <c r="EU1032" s="67">
        <v>560.27</v>
      </c>
      <c r="EV1032" s="67" t="s">
        <v>8272</v>
      </c>
      <c r="EW1032" s="67">
        <v>482.6</v>
      </c>
      <c r="EX1032" s="67" t="s">
        <v>8273</v>
      </c>
      <c r="EY1032" s="67">
        <v>5616.25</v>
      </c>
      <c r="EZ1032" s="67" t="s">
        <v>8274</v>
      </c>
      <c r="FA1032" s="67">
        <v>19823.75</v>
      </c>
      <c r="FB1032" s="67" t="s">
        <v>8275</v>
      </c>
      <c r="FC1032" s="67" t="s">
        <v>8276</v>
      </c>
      <c r="FD1032" s="67" t="s">
        <v>8277</v>
      </c>
      <c r="FE1032" s="68" t="s">
        <v>8278</v>
      </c>
      <c r="FF1032" s="68" t="s">
        <v>8279</v>
      </c>
    </row>
    <row r="1033" spans="151:162" x14ac:dyDescent="0.2">
      <c r="EU1033" s="67">
        <v>560.44000000000005</v>
      </c>
      <c r="EV1033" s="67" t="s">
        <v>8280</v>
      </c>
      <c r="EW1033" s="67">
        <v>482.77</v>
      </c>
      <c r="EX1033" s="67" t="s">
        <v>8281</v>
      </c>
      <c r="EY1033" s="67">
        <v>5618</v>
      </c>
      <c r="EZ1033" s="67" t="s">
        <v>8282</v>
      </c>
      <c r="FA1033" s="67">
        <v>19831.75</v>
      </c>
      <c r="FB1033" s="67" t="s">
        <v>8283</v>
      </c>
      <c r="FC1033" s="67" t="s">
        <v>8284</v>
      </c>
      <c r="FD1033" s="67" t="s">
        <v>8285</v>
      </c>
      <c r="FE1033" s="68" t="s">
        <v>8286</v>
      </c>
      <c r="FF1033" s="68" t="s">
        <v>8287</v>
      </c>
    </row>
    <row r="1034" spans="151:162" x14ac:dyDescent="0.2">
      <c r="EU1034" s="67">
        <v>560.54</v>
      </c>
      <c r="EV1034" s="67" t="s">
        <v>8288</v>
      </c>
      <c r="EW1034" s="67">
        <v>482.76</v>
      </c>
      <c r="EX1034" s="67" t="s">
        <v>8289</v>
      </c>
      <c r="EY1034" s="67">
        <v>5619</v>
      </c>
      <c r="EZ1034" s="67" t="s">
        <v>8290</v>
      </c>
      <c r="FA1034" s="67">
        <v>19831.5</v>
      </c>
      <c r="FB1034" s="67" t="s">
        <v>8291</v>
      </c>
      <c r="FC1034" s="67" t="s">
        <v>8292</v>
      </c>
      <c r="FD1034" s="67" t="s">
        <v>8293</v>
      </c>
      <c r="FE1034" s="68" t="s">
        <v>8294</v>
      </c>
      <c r="FF1034" s="68" t="s">
        <v>8295</v>
      </c>
    </row>
    <row r="1035" spans="151:162" x14ac:dyDescent="0.2">
      <c r="EU1035" s="67">
        <v>560.51</v>
      </c>
      <c r="EV1035" s="67" t="s">
        <v>8296</v>
      </c>
      <c r="EW1035" s="67">
        <v>482.79500000000002</v>
      </c>
      <c r="EX1035" s="67" t="s">
        <v>8297</v>
      </c>
      <c r="EY1035" s="67">
        <v>5619</v>
      </c>
      <c r="EZ1035" s="67" t="s">
        <v>8298</v>
      </c>
      <c r="FA1035" s="67">
        <v>19831.25</v>
      </c>
      <c r="FB1035" s="67" t="s">
        <v>8299</v>
      </c>
      <c r="FC1035" s="67" t="s">
        <v>8300</v>
      </c>
      <c r="FD1035" s="67" t="s">
        <v>8301</v>
      </c>
      <c r="FE1035" s="68" t="s">
        <v>8302</v>
      </c>
      <c r="FF1035" s="68" t="s">
        <v>8303</v>
      </c>
    </row>
    <row r="1036" spans="151:162" x14ac:dyDescent="0.2">
      <c r="EU1036" s="67">
        <v>560.52</v>
      </c>
      <c r="EV1036" s="67" t="s">
        <v>8304</v>
      </c>
      <c r="EW1036" s="67">
        <v>482.77</v>
      </c>
      <c r="EX1036" s="67" t="s">
        <v>8305</v>
      </c>
      <c r="EY1036" s="67">
        <v>5618.75</v>
      </c>
      <c r="EZ1036" s="67" t="s">
        <v>8306</v>
      </c>
      <c r="FA1036" s="67">
        <v>19832</v>
      </c>
      <c r="FB1036" s="67" t="s">
        <v>8307</v>
      </c>
      <c r="FC1036" s="67" t="s">
        <v>8308</v>
      </c>
      <c r="FD1036" s="67" t="s">
        <v>8309</v>
      </c>
      <c r="FE1036" s="68" t="s">
        <v>8310</v>
      </c>
      <c r="FF1036" s="68" t="s">
        <v>8311</v>
      </c>
    </row>
    <row r="1037" spans="151:162" x14ac:dyDescent="0.2">
      <c r="EU1037" s="67">
        <v>560.49</v>
      </c>
      <c r="EV1037" s="67" t="s">
        <v>8312</v>
      </c>
      <c r="EW1037" s="67">
        <v>482.75</v>
      </c>
      <c r="EX1037" s="67" t="s">
        <v>8313</v>
      </c>
      <c r="EY1037" s="67">
        <v>5618.25</v>
      </c>
      <c r="EZ1037" s="67" t="s">
        <v>8314</v>
      </c>
      <c r="FA1037" s="67">
        <v>19831</v>
      </c>
      <c r="FB1037" s="67" t="s">
        <v>8315</v>
      </c>
      <c r="FC1037" s="67" t="s">
        <v>8316</v>
      </c>
      <c r="FD1037" s="67" t="s">
        <v>8317</v>
      </c>
      <c r="FE1037" s="68" t="s">
        <v>8318</v>
      </c>
      <c r="FF1037" s="68" t="s">
        <v>8319</v>
      </c>
    </row>
    <row r="1038" spans="151:162" x14ac:dyDescent="0.2">
      <c r="EU1038" s="67">
        <v>560.505</v>
      </c>
      <c r="EV1038" s="67" t="s">
        <v>8320</v>
      </c>
      <c r="EW1038" s="67">
        <v>482.78</v>
      </c>
      <c r="EX1038" s="67" t="s">
        <v>8321</v>
      </c>
      <c r="EY1038" s="67">
        <v>5618.75</v>
      </c>
      <c r="EZ1038" s="67" t="s">
        <v>8322</v>
      </c>
      <c r="FA1038" s="67">
        <v>19831.5</v>
      </c>
      <c r="FB1038" s="67" t="s">
        <v>8323</v>
      </c>
      <c r="FC1038" s="67" t="s">
        <v>8324</v>
      </c>
      <c r="FD1038" s="67" t="s">
        <v>8325</v>
      </c>
      <c r="FE1038" s="68" t="s">
        <v>8326</v>
      </c>
      <c r="FF1038" s="68" t="s">
        <v>8327</v>
      </c>
    </row>
    <row r="1039" spans="151:162" x14ac:dyDescent="0.2">
      <c r="EU1039" s="67">
        <v>560.48500000000001</v>
      </c>
      <c r="EV1039" s="67" t="s">
        <v>8328</v>
      </c>
      <c r="EW1039" s="67">
        <v>482.75400000000002</v>
      </c>
      <c r="EX1039" s="67" t="s">
        <v>8329</v>
      </c>
      <c r="EY1039" s="67">
        <v>5618.25</v>
      </c>
      <c r="EZ1039" s="67" t="s">
        <v>8330</v>
      </c>
      <c r="FA1039" s="67">
        <v>19830.75</v>
      </c>
      <c r="FB1039" s="67" t="s">
        <v>8331</v>
      </c>
      <c r="FC1039" s="67" t="s">
        <v>8332</v>
      </c>
      <c r="FD1039" s="67" t="s">
        <v>8333</v>
      </c>
      <c r="FE1039" s="68" t="s">
        <v>8334</v>
      </c>
      <c r="FF1039" s="68" t="s">
        <v>8335</v>
      </c>
    </row>
    <row r="1040" spans="151:162" x14ac:dyDescent="0.2">
      <c r="EU1040" s="67">
        <v>560.21100000000001</v>
      </c>
      <c r="EV1040" s="67" t="s">
        <v>8336</v>
      </c>
      <c r="EW1040" s="67">
        <v>482.47</v>
      </c>
      <c r="EX1040" s="67" t="s">
        <v>8337</v>
      </c>
      <c r="EY1040" s="67">
        <v>5616</v>
      </c>
      <c r="EZ1040" s="67" t="s">
        <v>8338</v>
      </c>
      <c r="FA1040" s="67">
        <v>19819.5</v>
      </c>
      <c r="FB1040" s="67" t="s">
        <v>8339</v>
      </c>
      <c r="FC1040" s="67" t="s">
        <v>8340</v>
      </c>
      <c r="FD1040" s="67" t="s">
        <v>8341</v>
      </c>
      <c r="FE1040" s="68" t="s">
        <v>8342</v>
      </c>
      <c r="FF1040" s="68" t="s">
        <v>8343</v>
      </c>
    </row>
    <row r="1041" spans="151:162" x14ac:dyDescent="0.2">
      <c r="EU1041" s="67">
        <v>560.37</v>
      </c>
      <c r="EV1041" s="67" t="s">
        <v>8344</v>
      </c>
      <c r="EW1041" s="67">
        <v>482.62</v>
      </c>
      <c r="EX1041" s="67" t="s">
        <v>8345</v>
      </c>
      <c r="EY1041" s="67">
        <v>5617.25</v>
      </c>
      <c r="EZ1041" s="67" t="s">
        <v>8346</v>
      </c>
      <c r="FA1041" s="67">
        <v>19824.75</v>
      </c>
      <c r="FB1041" s="67" t="s">
        <v>8347</v>
      </c>
      <c r="FC1041" s="67" t="s">
        <v>8348</v>
      </c>
      <c r="FD1041" s="67" t="s">
        <v>8349</v>
      </c>
      <c r="FE1041" s="68" t="s">
        <v>8350</v>
      </c>
      <c r="FF1041" s="68" t="s">
        <v>8351</v>
      </c>
    </row>
    <row r="1042" spans="151:162" x14ac:dyDescent="0.2">
      <c r="EU1042" s="67">
        <v>560.49</v>
      </c>
      <c r="EV1042" s="67" t="s">
        <v>8352</v>
      </c>
      <c r="EW1042" s="67">
        <v>482.74</v>
      </c>
      <c r="EX1042" s="67" t="s">
        <v>8353</v>
      </c>
      <c r="EY1042" s="67">
        <v>5618.5</v>
      </c>
      <c r="EZ1042" s="67" t="s">
        <v>8354</v>
      </c>
      <c r="FA1042" s="67">
        <v>19830.25</v>
      </c>
      <c r="FB1042" s="67" t="s">
        <v>8355</v>
      </c>
      <c r="FC1042" s="67" t="s">
        <v>8356</v>
      </c>
      <c r="FD1042" s="67" t="s">
        <v>8357</v>
      </c>
      <c r="FE1042" s="68" t="s">
        <v>8358</v>
      </c>
      <c r="FF1042" s="68" t="s">
        <v>8359</v>
      </c>
    </row>
    <row r="1043" spans="151:162" x14ac:dyDescent="0.2">
      <c r="EU1043" s="67">
        <v>560.38499999999999</v>
      </c>
      <c r="EV1043" s="67" t="s">
        <v>8360</v>
      </c>
      <c r="EW1043" s="67">
        <v>482.68</v>
      </c>
      <c r="EX1043" s="67" t="s">
        <v>8361</v>
      </c>
      <c r="EY1043" s="67">
        <v>5617.5</v>
      </c>
      <c r="EZ1043" s="67" t="s">
        <v>8362</v>
      </c>
      <c r="FA1043" s="67">
        <v>19826.75</v>
      </c>
      <c r="FB1043" s="67" t="s">
        <v>8363</v>
      </c>
      <c r="FC1043" s="67" t="s">
        <v>8364</v>
      </c>
      <c r="FD1043" s="67" t="s">
        <v>8365</v>
      </c>
      <c r="FE1043" s="68" t="s">
        <v>8366</v>
      </c>
      <c r="FF1043" s="68" t="s">
        <v>8367</v>
      </c>
    </row>
    <row r="1044" spans="151:162" x14ac:dyDescent="0.2">
      <c r="EU1044" s="67">
        <v>560.55499999999995</v>
      </c>
      <c r="EV1044" s="67" t="s">
        <v>8368</v>
      </c>
      <c r="EW1044" s="67">
        <v>482.82</v>
      </c>
      <c r="EX1044" s="67" t="s">
        <v>8369</v>
      </c>
      <c r="EY1044" s="67">
        <v>5619.25</v>
      </c>
      <c r="EZ1044" s="67" t="s">
        <v>8370</v>
      </c>
      <c r="FA1044" s="67">
        <v>19834</v>
      </c>
      <c r="FB1044" s="67" t="s">
        <v>8371</v>
      </c>
      <c r="FC1044" s="67" t="s">
        <v>8372</v>
      </c>
      <c r="FD1044" s="67" t="s">
        <v>8373</v>
      </c>
      <c r="FE1044" s="68" t="s">
        <v>8374</v>
      </c>
      <c r="FF1044" s="68" t="s">
        <v>8375</v>
      </c>
    </row>
    <row r="1045" spans="151:162" x14ac:dyDescent="0.2">
      <c r="EU1045" s="67">
        <v>560.62</v>
      </c>
      <c r="EV1045" s="67" t="s">
        <v>8376</v>
      </c>
      <c r="EW1045" s="67">
        <v>482.83</v>
      </c>
      <c r="EX1045" s="67" t="s">
        <v>8377</v>
      </c>
      <c r="EY1045" s="67">
        <v>5620</v>
      </c>
      <c r="EZ1045" s="67" t="s">
        <v>8378</v>
      </c>
      <c r="FA1045" s="67">
        <v>19833.5</v>
      </c>
      <c r="FB1045" s="67" t="s">
        <v>8379</v>
      </c>
      <c r="FC1045" s="67" t="s">
        <v>8380</v>
      </c>
      <c r="FD1045" s="67" t="s">
        <v>8381</v>
      </c>
      <c r="FE1045" s="68" t="s">
        <v>8382</v>
      </c>
      <c r="FF1045" s="68" t="s">
        <v>8383</v>
      </c>
    </row>
    <row r="1046" spans="151:162" x14ac:dyDescent="0.2">
      <c r="EU1046" s="67">
        <v>560.66</v>
      </c>
      <c r="EV1046" s="67" t="s">
        <v>8384</v>
      </c>
      <c r="EW1046" s="67">
        <v>482.87</v>
      </c>
      <c r="EX1046" s="67" t="s">
        <v>8385</v>
      </c>
      <c r="EY1046" s="67">
        <v>5620</v>
      </c>
      <c r="EZ1046" s="67" t="s">
        <v>8386</v>
      </c>
      <c r="FA1046" s="67">
        <v>19835.25</v>
      </c>
      <c r="FB1046" s="67" t="s">
        <v>8387</v>
      </c>
      <c r="FC1046" s="67" t="s">
        <v>8388</v>
      </c>
      <c r="FD1046" s="67" t="s">
        <v>8389</v>
      </c>
      <c r="FE1046" s="68" t="s">
        <v>8390</v>
      </c>
      <c r="FF1046" s="68" t="s">
        <v>8391</v>
      </c>
    </row>
    <row r="1047" spans="151:162" x14ac:dyDescent="0.2">
      <c r="EU1047" s="67">
        <v>560.44200000000001</v>
      </c>
      <c r="EV1047" s="67" t="s">
        <v>8392</v>
      </c>
      <c r="EW1047" s="67">
        <v>482.66</v>
      </c>
      <c r="EX1047" s="67" t="s">
        <v>8393</v>
      </c>
      <c r="EY1047" s="67">
        <v>5618</v>
      </c>
      <c r="EZ1047" s="67" t="s">
        <v>8394</v>
      </c>
      <c r="FA1047" s="67">
        <v>19827</v>
      </c>
      <c r="FB1047" s="67" t="s">
        <v>8395</v>
      </c>
      <c r="FC1047" s="67" t="s">
        <v>8396</v>
      </c>
      <c r="FD1047" s="67" t="s">
        <v>8397</v>
      </c>
      <c r="FE1047" s="68" t="s">
        <v>8398</v>
      </c>
      <c r="FF1047" s="68" t="s">
        <v>8399</v>
      </c>
    </row>
    <row r="1048" spans="151:162" x14ac:dyDescent="0.2">
      <c r="EU1048" s="67">
        <v>560.29999999999995</v>
      </c>
      <c r="EV1048" s="67" t="s">
        <v>8400</v>
      </c>
      <c r="EW1048" s="67">
        <v>482.56</v>
      </c>
      <c r="EX1048" s="67" t="s">
        <v>8401</v>
      </c>
      <c r="EY1048" s="67">
        <v>5616.75</v>
      </c>
      <c r="EZ1048" s="67" t="s">
        <v>8402</v>
      </c>
      <c r="FA1048" s="67">
        <v>19822.25</v>
      </c>
      <c r="FB1048" s="67" t="s">
        <v>8403</v>
      </c>
      <c r="FC1048" s="67" t="s">
        <v>8404</v>
      </c>
      <c r="FD1048" s="67" t="s">
        <v>8405</v>
      </c>
      <c r="FE1048" s="68" t="s">
        <v>8406</v>
      </c>
      <c r="FF1048" s="68" t="s">
        <v>8407</v>
      </c>
    </row>
    <row r="1049" spans="151:162" x14ac:dyDescent="0.2">
      <c r="EU1049" s="67">
        <v>560.25</v>
      </c>
      <c r="EV1049" s="67" t="s">
        <v>8408</v>
      </c>
      <c r="EW1049" s="67">
        <v>482.5</v>
      </c>
      <c r="EX1049" s="67" t="s">
        <v>8409</v>
      </c>
      <c r="EY1049" s="67">
        <v>5615.75</v>
      </c>
      <c r="EZ1049" s="67" t="s">
        <v>8410</v>
      </c>
      <c r="FA1049" s="67">
        <v>19820.75</v>
      </c>
      <c r="FB1049" s="67" t="s">
        <v>8411</v>
      </c>
      <c r="FC1049" s="67" t="s">
        <v>8412</v>
      </c>
      <c r="FD1049" s="67" t="s">
        <v>8413</v>
      </c>
      <c r="FE1049" s="68" t="s">
        <v>8414</v>
      </c>
      <c r="FF1049" s="68" t="s">
        <v>8415</v>
      </c>
    </row>
    <row r="1050" spans="151:162" x14ac:dyDescent="0.2">
      <c r="EU1050" s="67">
        <v>560.38</v>
      </c>
      <c r="EV1050" s="67" t="s">
        <v>8416</v>
      </c>
      <c r="EW1050" s="67">
        <v>482.57</v>
      </c>
      <c r="EX1050" s="67" t="s">
        <v>8417</v>
      </c>
      <c r="EY1050" s="67">
        <v>5617.25</v>
      </c>
      <c r="EZ1050" s="67" t="s">
        <v>8418</v>
      </c>
      <c r="FA1050" s="67">
        <v>19823.75</v>
      </c>
      <c r="FB1050" s="67" t="s">
        <v>8419</v>
      </c>
      <c r="FC1050" s="67" t="s">
        <v>8420</v>
      </c>
      <c r="FD1050" s="67" t="s">
        <v>8421</v>
      </c>
      <c r="FE1050" s="68" t="s">
        <v>8422</v>
      </c>
      <c r="FF1050" s="68" t="s">
        <v>8423</v>
      </c>
    </row>
    <row r="1051" spans="151:162" x14ac:dyDescent="0.2">
      <c r="EU1051" s="67">
        <v>560.37</v>
      </c>
      <c r="EV1051" s="67" t="s">
        <v>8424</v>
      </c>
      <c r="EW1051" s="67">
        <v>482.56</v>
      </c>
      <c r="EX1051" s="67" t="s">
        <v>8425</v>
      </c>
      <c r="EY1051" s="67">
        <v>5617.5</v>
      </c>
      <c r="EZ1051" s="67" t="s">
        <v>8426</v>
      </c>
      <c r="FA1051" s="67">
        <v>19823</v>
      </c>
      <c r="FB1051" s="67" t="s">
        <v>8427</v>
      </c>
      <c r="FC1051" s="67" t="s">
        <v>8428</v>
      </c>
      <c r="FD1051" s="67" t="s">
        <v>8429</v>
      </c>
      <c r="FE1051" s="68" t="s">
        <v>8430</v>
      </c>
      <c r="FF1051" s="68" t="s">
        <v>8431</v>
      </c>
    </row>
    <row r="1052" spans="151:162" x14ac:dyDescent="0.2">
      <c r="EU1052" s="67">
        <v>560.54</v>
      </c>
      <c r="EV1052" s="67" t="s">
        <v>8432</v>
      </c>
      <c r="EW1052" s="67">
        <v>482.67500000000001</v>
      </c>
      <c r="EX1052" s="67" t="s">
        <v>8433</v>
      </c>
      <c r="EY1052" s="67">
        <v>5619</v>
      </c>
      <c r="EZ1052" s="67" t="s">
        <v>8434</v>
      </c>
      <c r="FA1052" s="67">
        <v>19827.75</v>
      </c>
      <c r="FB1052" s="67" t="s">
        <v>8435</v>
      </c>
      <c r="FC1052" s="67" t="s">
        <v>8436</v>
      </c>
      <c r="FD1052" s="67" t="s">
        <v>8437</v>
      </c>
      <c r="FE1052" s="68" t="s">
        <v>8438</v>
      </c>
      <c r="FF1052" s="68" t="s">
        <v>8439</v>
      </c>
    </row>
    <row r="1053" spans="151:162" x14ac:dyDescent="0.2">
      <c r="EU1053" s="67">
        <v>560.45000000000005</v>
      </c>
      <c r="EV1053" s="67" t="s">
        <v>8440</v>
      </c>
      <c r="EW1053" s="67">
        <v>482.7</v>
      </c>
      <c r="EX1053" s="67" t="s">
        <v>8441</v>
      </c>
      <c r="EY1053" s="67">
        <v>5618.25</v>
      </c>
      <c r="EZ1053" s="67" t="s">
        <v>8442</v>
      </c>
      <c r="FA1053" s="67">
        <v>19828.25</v>
      </c>
      <c r="FB1053" s="67" t="s">
        <v>8443</v>
      </c>
      <c r="FC1053" s="67" t="s">
        <v>8444</v>
      </c>
      <c r="FD1053" s="67" t="s">
        <v>8445</v>
      </c>
      <c r="FE1053" s="68" t="s">
        <v>8446</v>
      </c>
      <c r="FF1053" s="68" t="s">
        <v>8447</v>
      </c>
    </row>
    <row r="1054" spans="151:162" x14ac:dyDescent="0.2">
      <c r="EU1054" s="67">
        <v>560.45500000000004</v>
      </c>
      <c r="EV1054" s="67" t="s">
        <v>8448</v>
      </c>
      <c r="EW1054" s="67">
        <v>482.7</v>
      </c>
      <c r="EX1054" s="67" t="s">
        <v>8449</v>
      </c>
      <c r="EY1054" s="67">
        <v>5618.25</v>
      </c>
      <c r="EZ1054" s="67" t="s">
        <v>8450</v>
      </c>
      <c r="FA1054" s="67">
        <v>19829.25</v>
      </c>
      <c r="FB1054" s="67" t="s">
        <v>8451</v>
      </c>
      <c r="FC1054" s="67" t="s">
        <v>8452</v>
      </c>
      <c r="FD1054" s="67" t="s">
        <v>8453</v>
      </c>
      <c r="FE1054" s="68" t="s">
        <v>8454</v>
      </c>
      <c r="FF1054" s="68" t="s">
        <v>8455</v>
      </c>
    </row>
    <row r="1055" spans="151:162" x14ac:dyDescent="0.2">
      <c r="EU1055" s="67">
        <v>560.02</v>
      </c>
      <c r="EV1055" s="67" t="s">
        <v>8456</v>
      </c>
      <c r="EW1055" s="67">
        <v>482.31</v>
      </c>
      <c r="EX1055" s="67" t="s">
        <v>8457</v>
      </c>
      <c r="EY1055" s="67">
        <v>5613.75</v>
      </c>
      <c r="EZ1055" s="67" t="s">
        <v>8458</v>
      </c>
      <c r="FA1055" s="67">
        <v>19810.5</v>
      </c>
      <c r="FB1055" s="67" t="s">
        <v>8459</v>
      </c>
      <c r="FC1055" s="67" t="s">
        <v>8460</v>
      </c>
      <c r="FD1055" s="67" t="s">
        <v>8461</v>
      </c>
      <c r="FE1055" s="68" t="s">
        <v>8462</v>
      </c>
      <c r="FF1055" s="68" t="s">
        <v>8463</v>
      </c>
    </row>
    <row r="1056" spans="151:162" x14ac:dyDescent="0.2">
      <c r="EU1056" s="67">
        <v>560.41</v>
      </c>
      <c r="EV1056" s="67" t="s">
        <v>8464</v>
      </c>
      <c r="EW1056" s="67">
        <v>482.63</v>
      </c>
      <c r="EX1056" s="67" t="s">
        <v>8465</v>
      </c>
      <c r="EY1056" s="67">
        <v>5617.75</v>
      </c>
      <c r="EZ1056" s="67" t="s">
        <v>8466</v>
      </c>
      <c r="FA1056" s="67">
        <v>19826.5</v>
      </c>
      <c r="FB1056" s="67" t="s">
        <v>8467</v>
      </c>
      <c r="FC1056" s="67" t="s">
        <v>8468</v>
      </c>
      <c r="FD1056" s="67" t="s">
        <v>8469</v>
      </c>
      <c r="FE1056" s="68" t="s">
        <v>8470</v>
      </c>
      <c r="FF1056" s="68" t="s">
        <v>8471</v>
      </c>
    </row>
    <row r="1057" spans="151:162" x14ac:dyDescent="0.2">
      <c r="EU1057" s="67">
        <v>560.61</v>
      </c>
      <c r="EV1057" s="67" t="s">
        <v>8472</v>
      </c>
      <c r="EW1057" s="67">
        <v>482.85</v>
      </c>
      <c r="EX1057" s="67" t="s">
        <v>8473</v>
      </c>
      <c r="EY1057" s="67">
        <v>5619.75</v>
      </c>
      <c r="EZ1057" s="67" t="s">
        <v>8474</v>
      </c>
      <c r="FA1057" s="67">
        <v>19834.25</v>
      </c>
      <c r="FB1057" s="67" t="s">
        <v>8475</v>
      </c>
      <c r="FC1057" s="67" t="s">
        <v>8476</v>
      </c>
      <c r="FD1057" s="67" t="s">
        <v>8477</v>
      </c>
      <c r="FE1057" s="68" t="s">
        <v>8478</v>
      </c>
      <c r="FF1057" s="68" t="s">
        <v>8479</v>
      </c>
    </row>
    <row r="1058" spans="151:162" x14ac:dyDescent="0.2">
      <c r="EU1058" s="67">
        <v>560.6</v>
      </c>
      <c r="EV1058" s="67" t="s">
        <v>8480</v>
      </c>
      <c r="EW1058" s="67">
        <v>482.90100000000001</v>
      </c>
      <c r="EX1058" s="67" t="s">
        <v>8481</v>
      </c>
      <c r="EY1058" s="67">
        <v>5619.5</v>
      </c>
      <c r="EZ1058" s="67" t="s">
        <v>8482</v>
      </c>
      <c r="FA1058" s="67">
        <v>19836.25</v>
      </c>
      <c r="FB1058" s="67" t="s">
        <v>8483</v>
      </c>
      <c r="FC1058" s="67" t="s">
        <v>8484</v>
      </c>
      <c r="FD1058" s="67" t="s">
        <v>8485</v>
      </c>
      <c r="FE1058" s="68" t="s">
        <v>8486</v>
      </c>
      <c r="FF1058" s="68" t="s">
        <v>8487</v>
      </c>
    </row>
    <row r="1059" spans="151:162" x14ac:dyDescent="0.2">
      <c r="EU1059" s="67">
        <v>560.79</v>
      </c>
      <c r="EV1059" s="67" t="s">
        <v>8488</v>
      </c>
      <c r="EW1059" s="67">
        <v>483.06</v>
      </c>
      <c r="EX1059" s="67" t="s">
        <v>8489</v>
      </c>
      <c r="EY1059" s="67">
        <v>5621.5</v>
      </c>
      <c r="EZ1059" s="67" t="s">
        <v>8490</v>
      </c>
      <c r="FA1059" s="67">
        <v>19843.25</v>
      </c>
      <c r="FB1059" s="67" t="s">
        <v>8491</v>
      </c>
      <c r="FC1059" s="67" t="s">
        <v>8492</v>
      </c>
      <c r="FD1059" s="67" t="s">
        <v>8493</v>
      </c>
      <c r="FE1059" s="68" t="s">
        <v>8494</v>
      </c>
      <c r="FF1059" s="68" t="s">
        <v>8495</v>
      </c>
    </row>
    <row r="1060" spans="151:162" x14ac:dyDescent="0.2">
      <c r="EU1060" s="67">
        <v>560.94000000000005</v>
      </c>
      <c r="EV1060" s="67" t="s">
        <v>8496</v>
      </c>
      <c r="EW1060" s="67">
        <v>483.23</v>
      </c>
      <c r="EX1060" s="67" t="s">
        <v>8497</v>
      </c>
      <c r="EY1060" s="67">
        <v>5623</v>
      </c>
      <c r="EZ1060" s="67" t="s">
        <v>8498</v>
      </c>
      <c r="FA1060" s="67">
        <v>19850.25</v>
      </c>
      <c r="FB1060" s="67" t="s">
        <v>8499</v>
      </c>
      <c r="FC1060" s="67" t="s">
        <v>8500</v>
      </c>
      <c r="FD1060" s="67" t="s">
        <v>8501</v>
      </c>
      <c r="FE1060" s="68" t="s">
        <v>8502</v>
      </c>
      <c r="FF1060" s="68" t="s">
        <v>8503</v>
      </c>
    </row>
    <row r="1061" spans="151:162" x14ac:dyDescent="0.2">
      <c r="EU1061" s="67">
        <v>560.95000000000005</v>
      </c>
      <c r="EV1061" s="67" t="s">
        <v>8504</v>
      </c>
      <c r="EW1061" s="67">
        <v>483.2</v>
      </c>
      <c r="EX1061" s="67" t="s">
        <v>8505</v>
      </c>
      <c r="EY1061" s="67">
        <v>5623.25</v>
      </c>
      <c r="EZ1061" s="67" t="s">
        <v>8506</v>
      </c>
      <c r="FA1061" s="67">
        <v>19848.25</v>
      </c>
      <c r="FB1061" s="67" t="s">
        <v>8507</v>
      </c>
      <c r="FC1061" s="67" t="s">
        <v>8508</v>
      </c>
      <c r="FD1061" s="67" t="s">
        <v>8509</v>
      </c>
      <c r="FE1061" s="68" t="s">
        <v>8510</v>
      </c>
      <c r="FF1061" s="68" t="s">
        <v>8511</v>
      </c>
    </row>
    <row r="1062" spans="151:162" x14ac:dyDescent="0.2">
      <c r="EU1062" s="67">
        <v>560.94500000000005</v>
      </c>
      <c r="EV1062" s="67" t="s">
        <v>8512</v>
      </c>
      <c r="EW1062" s="67">
        <v>483.19</v>
      </c>
      <c r="EX1062" s="67" t="s">
        <v>8513</v>
      </c>
      <c r="EY1062" s="67">
        <v>5623.25</v>
      </c>
      <c r="EZ1062" s="67" t="s">
        <v>8514</v>
      </c>
      <c r="FA1062" s="67">
        <v>19848.25</v>
      </c>
      <c r="FB1062" s="67" t="s">
        <v>8515</v>
      </c>
      <c r="FC1062" s="67" t="s">
        <v>8516</v>
      </c>
      <c r="FD1062" s="67" t="s">
        <v>8517</v>
      </c>
      <c r="FE1062" s="68" t="s">
        <v>8518</v>
      </c>
      <c r="FF1062" s="68" t="s">
        <v>8519</v>
      </c>
    </row>
    <row r="1063" spans="151:162" x14ac:dyDescent="0.2">
      <c r="EU1063" s="67">
        <v>561.05999999999995</v>
      </c>
      <c r="EV1063" s="67" t="s">
        <v>8520</v>
      </c>
      <c r="EW1063" s="67">
        <v>483.33</v>
      </c>
      <c r="EX1063" s="67" t="s">
        <v>8521</v>
      </c>
      <c r="EY1063" s="67">
        <v>5624.25</v>
      </c>
      <c r="EZ1063" s="67" t="s">
        <v>8522</v>
      </c>
      <c r="FA1063" s="67">
        <v>19853.75</v>
      </c>
      <c r="FB1063" s="67" t="s">
        <v>8523</v>
      </c>
      <c r="FC1063" s="67" t="s">
        <v>8524</v>
      </c>
      <c r="FD1063" s="67" t="s">
        <v>8525</v>
      </c>
      <c r="FE1063" s="68" t="s">
        <v>8526</v>
      </c>
      <c r="FF1063" s="68" t="s">
        <v>8527</v>
      </c>
    </row>
    <row r="1064" spans="151:162" x14ac:dyDescent="0.2">
      <c r="EU1064" s="67">
        <v>560.83000000000004</v>
      </c>
      <c r="EV1064" s="67" t="s">
        <v>8528</v>
      </c>
      <c r="EW1064" s="67">
        <v>483.12</v>
      </c>
      <c r="EX1064" s="67" t="s">
        <v>8529</v>
      </c>
      <c r="EY1064" s="67">
        <v>5621.75</v>
      </c>
      <c r="EZ1064" s="67" t="s">
        <v>8530</v>
      </c>
      <c r="FA1064" s="67">
        <v>19845.5</v>
      </c>
      <c r="FB1064" s="67" t="s">
        <v>8531</v>
      </c>
      <c r="FC1064" s="67" t="s">
        <v>8532</v>
      </c>
      <c r="FD1064" s="67" t="s">
        <v>8533</v>
      </c>
      <c r="FE1064" s="68" t="s">
        <v>8534</v>
      </c>
      <c r="FF1064" s="68" t="s">
        <v>8535</v>
      </c>
    </row>
    <row r="1065" spans="151:162" x14ac:dyDescent="0.2">
      <c r="EU1065" s="67">
        <v>560.88</v>
      </c>
      <c r="EV1065" s="67" t="s">
        <v>8536</v>
      </c>
      <c r="EW1065" s="67">
        <v>483.14</v>
      </c>
      <c r="EX1065" s="67" t="s">
        <v>8537</v>
      </c>
      <c r="EY1065" s="67">
        <v>5622.25</v>
      </c>
      <c r="EZ1065" s="67" t="s">
        <v>8538</v>
      </c>
      <c r="FA1065" s="67">
        <v>19846.75</v>
      </c>
      <c r="FB1065" s="67" t="s">
        <v>8539</v>
      </c>
      <c r="FC1065" s="67" t="s">
        <v>8540</v>
      </c>
      <c r="FD1065" s="67" t="s">
        <v>8541</v>
      </c>
      <c r="FE1065" s="68" t="s">
        <v>8542</v>
      </c>
      <c r="FF1065" s="68" t="s">
        <v>8543</v>
      </c>
    </row>
    <row r="1066" spans="151:162" x14ac:dyDescent="0.2">
      <c r="EU1066" s="67">
        <v>560.88</v>
      </c>
      <c r="EV1066" s="67" t="s">
        <v>8544</v>
      </c>
      <c r="EW1066" s="67">
        <v>483.18</v>
      </c>
      <c r="EX1066" s="67" t="s">
        <v>8545</v>
      </c>
      <c r="EY1066" s="67">
        <v>5622.5</v>
      </c>
      <c r="EZ1066" s="67" t="s">
        <v>8546</v>
      </c>
      <c r="FA1066" s="67">
        <v>19847.75</v>
      </c>
      <c r="FB1066" s="67" t="s">
        <v>8547</v>
      </c>
      <c r="FC1066" s="67" t="s">
        <v>8548</v>
      </c>
      <c r="FD1066" s="67" t="s">
        <v>8549</v>
      </c>
      <c r="FE1066" s="68" t="s">
        <v>8550</v>
      </c>
      <c r="FF1066" s="68" t="s">
        <v>8551</v>
      </c>
    </row>
    <row r="1067" spans="151:162" x14ac:dyDescent="0.2">
      <c r="EU1067" s="67">
        <v>560.83000000000004</v>
      </c>
      <c r="EV1067" s="67" t="s">
        <v>8552</v>
      </c>
      <c r="EW1067" s="67">
        <v>483.19</v>
      </c>
      <c r="EX1067" s="67" t="s">
        <v>8553</v>
      </c>
      <c r="EY1067" s="67">
        <v>5621.75</v>
      </c>
      <c r="EZ1067" s="67" t="s">
        <v>8554</v>
      </c>
      <c r="FA1067" s="67">
        <v>19848</v>
      </c>
      <c r="FB1067" s="67" t="s">
        <v>8555</v>
      </c>
      <c r="FC1067" s="67" t="s">
        <v>8556</v>
      </c>
      <c r="FD1067" s="67" t="s">
        <v>8557</v>
      </c>
      <c r="FE1067" s="68" t="s">
        <v>8558</v>
      </c>
      <c r="FF1067" s="68" t="s">
        <v>8559</v>
      </c>
    </row>
    <row r="1068" spans="151:162" x14ac:dyDescent="0.2">
      <c r="EU1068" s="67">
        <v>560.72500000000002</v>
      </c>
      <c r="EV1068" s="67" t="s">
        <v>8560</v>
      </c>
      <c r="EW1068" s="67">
        <v>483.15</v>
      </c>
      <c r="EX1068" s="67" t="s">
        <v>8561</v>
      </c>
      <c r="EY1068" s="67">
        <v>5621.25</v>
      </c>
      <c r="EZ1068" s="67" t="s">
        <v>8562</v>
      </c>
      <c r="FA1068" s="67">
        <v>19846.25</v>
      </c>
      <c r="FB1068" s="67" t="s">
        <v>8563</v>
      </c>
      <c r="FC1068" s="67" t="s">
        <v>8564</v>
      </c>
      <c r="FD1068" s="67" t="s">
        <v>8565</v>
      </c>
      <c r="FE1068" s="68" t="s">
        <v>8566</v>
      </c>
      <c r="FF1068" s="68" t="s">
        <v>8567</v>
      </c>
    </row>
    <row r="1069" spans="151:162" x14ac:dyDescent="0.2">
      <c r="EU1069" s="67">
        <v>560.59</v>
      </c>
      <c r="EV1069" s="67" t="s">
        <v>8568</v>
      </c>
      <c r="EW1069" s="67">
        <v>482.98</v>
      </c>
      <c r="EX1069" s="67" t="s">
        <v>8569</v>
      </c>
      <c r="EY1069" s="67">
        <v>5619.25</v>
      </c>
      <c r="EZ1069" s="67" t="s">
        <v>8570</v>
      </c>
      <c r="FA1069" s="67">
        <v>19838.25</v>
      </c>
      <c r="FB1069" s="67" t="s">
        <v>8571</v>
      </c>
      <c r="FC1069" s="67" t="s">
        <v>8572</v>
      </c>
      <c r="FD1069" s="67" t="s">
        <v>8573</v>
      </c>
      <c r="FE1069" s="68" t="s">
        <v>8574</v>
      </c>
      <c r="FF1069" s="68" t="s">
        <v>8575</v>
      </c>
    </row>
    <row r="1070" spans="151:162" x14ac:dyDescent="0.2">
      <c r="EU1070" s="67">
        <v>560.29</v>
      </c>
      <c r="EV1070" s="67" t="s">
        <v>8576</v>
      </c>
      <c r="EW1070" s="67">
        <v>482.7</v>
      </c>
      <c r="EX1070" s="67" t="s">
        <v>8577</v>
      </c>
      <c r="EY1070" s="67">
        <v>5616.25</v>
      </c>
      <c r="EZ1070" s="67" t="s">
        <v>8578</v>
      </c>
      <c r="FA1070" s="67">
        <v>19827</v>
      </c>
      <c r="FB1070" s="67" t="s">
        <v>8579</v>
      </c>
      <c r="FC1070" s="67" t="s">
        <v>8580</v>
      </c>
      <c r="FD1070" s="67" t="s">
        <v>8581</v>
      </c>
      <c r="FE1070" s="68" t="s">
        <v>8582</v>
      </c>
      <c r="FF1070" s="68" t="s">
        <v>8583</v>
      </c>
    </row>
    <row r="1071" spans="151:162" x14ac:dyDescent="0.2">
      <c r="EU1071" s="67">
        <v>560.07000000000005</v>
      </c>
      <c r="EV1071" s="67" t="s">
        <v>8584</v>
      </c>
      <c r="EW1071" s="67">
        <v>482.49</v>
      </c>
      <c r="EX1071" s="67" t="s">
        <v>8585</v>
      </c>
      <c r="EY1071" s="67">
        <v>5613.75</v>
      </c>
      <c r="EZ1071" s="67" t="s">
        <v>8586</v>
      </c>
      <c r="FA1071" s="67">
        <v>19818</v>
      </c>
      <c r="FB1071" s="67" t="s">
        <v>8587</v>
      </c>
      <c r="FC1071" s="67" t="s">
        <v>8588</v>
      </c>
      <c r="FD1071" s="67" t="s">
        <v>8589</v>
      </c>
      <c r="FE1071" s="68" t="s">
        <v>8590</v>
      </c>
      <c r="FF1071" s="68" t="s">
        <v>8591</v>
      </c>
    </row>
    <row r="1072" spans="151:162" x14ac:dyDescent="0.2">
      <c r="EU1072" s="67">
        <v>560.24</v>
      </c>
      <c r="EV1072" s="67" t="s">
        <v>8592</v>
      </c>
      <c r="EW1072" s="67">
        <v>482.67</v>
      </c>
      <c r="EX1072" s="67" t="s">
        <v>8593</v>
      </c>
      <c r="EY1072" s="67">
        <v>5615.75</v>
      </c>
      <c r="EZ1072" s="67" t="s">
        <v>8594</v>
      </c>
      <c r="FA1072" s="67">
        <v>19826</v>
      </c>
      <c r="FB1072" s="67" t="s">
        <v>8595</v>
      </c>
      <c r="FC1072" s="67" t="s">
        <v>8596</v>
      </c>
      <c r="FD1072" s="67" t="s">
        <v>8597</v>
      </c>
      <c r="FE1072" s="68" t="s">
        <v>8598</v>
      </c>
      <c r="FF1072" s="68" t="s">
        <v>8599</v>
      </c>
    </row>
    <row r="1073" spans="151:162" x14ac:dyDescent="0.2">
      <c r="EU1073" s="67">
        <v>560.28</v>
      </c>
      <c r="EV1073" s="67" t="s">
        <v>8600</v>
      </c>
      <c r="EW1073" s="67">
        <v>482.71</v>
      </c>
      <c r="EX1073" s="67" t="s">
        <v>8601</v>
      </c>
      <c r="EY1073" s="67">
        <v>5616.25</v>
      </c>
      <c r="EZ1073" s="67" t="s">
        <v>8602</v>
      </c>
      <c r="FA1073" s="67">
        <v>19827.75</v>
      </c>
      <c r="FB1073" s="67" t="s">
        <v>8603</v>
      </c>
      <c r="FC1073" s="67" t="s">
        <v>8604</v>
      </c>
      <c r="FD1073" s="67" t="s">
        <v>8605</v>
      </c>
      <c r="FE1073" s="68" t="s">
        <v>8606</v>
      </c>
      <c r="FF1073" s="68" t="s">
        <v>8607</v>
      </c>
    </row>
    <row r="1074" spans="151:162" x14ac:dyDescent="0.2">
      <c r="EU1074" s="67">
        <v>560.09</v>
      </c>
      <c r="EV1074" s="67" t="s">
        <v>8608</v>
      </c>
      <c r="EW1074" s="67">
        <v>482.54</v>
      </c>
      <c r="EX1074" s="67" t="s">
        <v>8609</v>
      </c>
      <c r="EY1074" s="67">
        <v>5614.5</v>
      </c>
      <c r="EZ1074" s="67" t="s">
        <v>8610</v>
      </c>
      <c r="FA1074" s="67">
        <v>19821</v>
      </c>
      <c r="FB1074" s="67" t="s">
        <v>8611</v>
      </c>
      <c r="FC1074" s="67" t="s">
        <v>8612</v>
      </c>
      <c r="FD1074" s="67" t="s">
        <v>8613</v>
      </c>
      <c r="FE1074" s="68" t="s">
        <v>8614</v>
      </c>
      <c r="FF1074" s="68" t="s">
        <v>8615</v>
      </c>
    </row>
    <row r="1075" spans="151:162" x14ac:dyDescent="0.2">
      <c r="EU1075" s="67">
        <v>560.28899999999999</v>
      </c>
      <c r="EV1075" s="67" t="s">
        <v>8616</v>
      </c>
      <c r="EW1075" s="67">
        <v>482.72</v>
      </c>
      <c r="EX1075" s="67" t="s">
        <v>8617</v>
      </c>
      <c r="EY1075" s="67">
        <v>5616.25</v>
      </c>
      <c r="EZ1075" s="67" t="s">
        <v>8618</v>
      </c>
      <c r="FA1075" s="67">
        <v>19829</v>
      </c>
      <c r="FB1075" s="67" t="s">
        <v>8619</v>
      </c>
      <c r="FC1075" s="67" t="s">
        <v>8620</v>
      </c>
      <c r="FD1075" s="67" t="s">
        <v>8621</v>
      </c>
      <c r="FE1075" s="68" t="s">
        <v>8622</v>
      </c>
      <c r="FF1075" s="68" t="s">
        <v>8623</v>
      </c>
    </row>
    <row r="1076" spans="151:162" x14ac:dyDescent="0.2">
      <c r="EU1076" s="67">
        <v>560.26400000000001</v>
      </c>
      <c r="EV1076" s="67" t="s">
        <v>8624</v>
      </c>
      <c r="EW1076" s="67">
        <v>482.71</v>
      </c>
      <c r="EX1076" s="67" t="s">
        <v>8625</v>
      </c>
      <c r="EY1076" s="67">
        <v>5616.5</v>
      </c>
      <c r="EZ1076" s="67" t="s">
        <v>8626</v>
      </c>
      <c r="FA1076" s="67">
        <v>19827.5</v>
      </c>
      <c r="FB1076" s="67" t="s">
        <v>8627</v>
      </c>
      <c r="FC1076" s="67" t="s">
        <v>8628</v>
      </c>
      <c r="FD1076" s="67" t="s">
        <v>8629</v>
      </c>
      <c r="FE1076" s="68" t="s">
        <v>8630</v>
      </c>
      <c r="FF1076" s="68" t="s">
        <v>8631</v>
      </c>
    </row>
    <row r="1077" spans="151:162" x14ac:dyDescent="0.2">
      <c r="EU1077" s="67">
        <v>560.54</v>
      </c>
      <c r="EV1077" s="67" t="s">
        <v>8632</v>
      </c>
      <c r="EW1077" s="67">
        <v>482.96</v>
      </c>
      <c r="EX1077" s="67" t="s">
        <v>8633</v>
      </c>
      <c r="EY1077" s="67">
        <v>5619</v>
      </c>
      <c r="EZ1077" s="67" t="s">
        <v>8634</v>
      </c>
      <c r="FA1077" s="67">
        <v>19838.25</v>
      </c>
      <c r="FB1077" s="67" t="s">
        <v>8635</v>
      </c>
      <c r="FC1077" s="67" t="s">
        <v>8636</v>
      </c>
      <c r="FD1077" s="67" t="s">
        <v>8637</v>
      </c>
      <c r="FE1077" s="68" t="s">
        <v>8638</v>
      </c>
      <c r="FF1077" s="68" t="s">
        <v>8639</v>
      </c>
    </row>
    <row r="1078" spans="151:162" x14ac:dyDescent="0.2">
      <c r="EU1078" s="67">
        <v>560.63</v>
      </c>
      <c r="EV1078" s="67" t="s">
        <v>8640</v>
      </c>
      <c r="EW1078" s="67">
        <v>483.1</v>
      </c>
      <c r="EX1078" s="67" t="s">
        <v>8641</v>
      </c>
      <c r="EY1078" s="67">
        <v>5620.25</v>
      </c>
      <c r="EZ1078" s="67" t="s">
        <v>8642</v>
      </c>
      <c r="FA1078" s="67">
        <v>19844.25</v>
      </c>
      <c r="FB1078" s="67" t="s">
        <v>8643</v>
      </c>
      <c r="FC1078" s="67" t="s">
        <v>8644</v>
      </c>
      <c r="FD1078" s="67" t="s">
        <v>8645</v>
      </c>
      <c r="FE1078" s="68" t="s">
        <v>8646</v>
      </c>
      <c r="FF1078" s="68" t="s">
        <v>8647</v>
      </c>
    </row>
    <row r="1079" spans="151:162" x14ac:dyDescent="0.2">
      <c r="EU1079" s="67">
        <v>560.66</v>
      </c>
      <c r="EV1079" s="67" t="s">
        <v>8648</v>
      </c>
      <c r="EW1079" s="67">
        <v>483.08199999999999</v>
      </c>
      <c r="EX1079" s="67" t="s">
        <v>8649</v>
      </c>
      <c r="EY1079" s="67">
        <v>5620.25</v>
      </c>
      <c r="EZ1079" s="67" t="s">
        <v>8650</v>
      </c>
      <c r="FA1079" s="67">
        <v>19843.25</v>
      </c>
      <c r="FB1079" s="67" t="s">
        <v>8651</v>
      </c>
      <c r="FC1079" s="67" t="s">
        <v>8652</v>
      </c>
      <c r="FD1079" s="67" t="s">
        <v>8653</v>
      </c>
      <c r="FE1079" s="68" t="s">
        <v>8654</v>
      </c>
      <c r="FF1079" s="68" t="s">
        <v>8655</v>
      </c>
    </row>
    <row r="1080" spans="151:162" x14ac:dyDescent="0.2">
      <c r="EU1080" s="67">
        <v>560.79999999999995</v>
      </c>
      <c r="EV1080" s="67" t="s">
        <v>8656</v>
      </c>
      <c r="EW1080" s="67">
        <v>483.25</v>
      </c>
      <c r="EX1080" s="67" t="s">
        <v>8657</v>
      </c>
      <c r="EY1080" s="67">
        <v>5621.5</v>
      </c>
      <c r="EZ1080" s="67" t="s">
        <v>8658</v>
      </c>
      <c r="FA1080" s="67">
        <v>19849.75</v>
      </c>
      <c r="FB1080" s="67" t="s">
        <v>8659</v>
      </c>
      <c r="FC1080" s="67" t="s">
        <v>8660</v>
      </c>
      <c r="FD1080" s="67" t="s">
        <v>8661</v>
      </c>
      <c r="FE1080" s="68" t="s">
        <v>8662</v>
      </c>
      <c r="FF1080" s="68" t="s">
        <v>8663</v>
      </c>
    </row>
    <row r="1081" spans="151:162" x14ac:dyDescent="0.2">
      <c r="EU1081" s="67">
        <v>560.58500000000004</v>
      </c>
      <c r="EV1081" s="67" t="s">
        <v>8664</v>
      </c>
      <c r="EW1081" s="67">
        <v>483.04</v>
      </c>
      <c r="EX1081" s="67" t="s">
        <v>8665</v>
      </c>
      <c r="EY1081" s="67">
        <v>5619.5</v>
      </c>
      <c r="EZ1081" s="67" t="s">
        <v>8666</v>
      </c>
      <c r="FA1081" s="67">
        <v>19841</v>
      </c>
      <c r="FB1081" s="67" t="s">
        <v>8667</v>
      </c>
      <c r="FC1081" s="67" t="s">
        <v>8668</v>
      </c>
      <c r="FD1081" s="67" t="s">
        <v>8669</v>
      </c>
      <c r="FE1081" s="68" t="s">
        <v>8670</v>
      </c>
      <c r="FF1081" s="68" t="s">
        <v>8671</v>
      </c>
    </row>
    <row r="1082" spans="151:162" x14ac:dyDescent="0.2">
      <c r="EU1082" s="67">
        <v>560.38</v>
      </c>
      <c r="EV1082" s="67" t="s">
        <v>8672</v>
      </c>
      <c r="EW1082" s="67">
        <v>482.83</v>
      </c>
      <c r="EX1082" s="67" t="s">
        <v>8673</v>
      </c>
      <c r="EY1082" s="67">
        <v>5617.25</v>
      </c>
      <c r="EZ1082" s="67" t="s">
        <v>8674</v>
      </c>
      <c r="FA1082" s="67">
        <v>19832.75</v>
      </c>
      <c r="FB1082" s="67" t="s">
        <v>8675</v>
      </c>
      <c r="FC1082" s="67" t="s">
        <v>8676</v>
      </c>
      <c r="FD1082" s="67" t="s">
        <v>8677</v>
      </c>
      <c r="FE1082" s="68" t="s">
        <v>8678</v>
      </c>
      <c r="FF1082" s="68" t="s">
        <v>8679</v>
      </c>
    </row>
    <row r="1083" spans="151:162" x14ac:dyDescent="0.2">
      <c r="EU1083" s="67">
        <v>560.29999999999995</v>
      </c>
      <c r="EV1083" s="67" t="s">
        <v>8680</v>
      </c>
      <c r="EW1083" s="67">
        <v>482.78</v>
      </c>
      <c r="EX1083" s="67" t="s">
        <v>8681</v>
      </c>
      <c r="EY1083" s="67">
        <v>5616.5</v>
      </c>
      <c r="EZ1083" s="67" t="s">
        <v>8682</v>
      </c>
      <c r="FA1083" s="67">
        <v>19830.5</v>
      </c>
      <c r="FB1083" s="67" t="s">
        <v>8683</v>
      </c>
      <c r="FC1083" s="67" t="s">
        <v>8684</v>
      </c>
      <c r="FD1083" s="67" t="s">
        <v>8685</v>
      </c>
      <c r="FE1083" s="68" t="s">
        <v>8686</v>
      </c>
      <c r="FF1083" s="68" t="s">
        <v>8687</v>
      </c>
    </row>
    <row r="1084" spans="151:162" x14ac:dyDescent="0.2">
      <c r="EU1084" s="67">
        <v>560.4</v>
      </c>
      <c r="EV1084" s="67" t="s">
        <v>8688</v>
      </c>
      <c r="EW1084" s="67">
        <v>482.9</v>
      </c>
      <c r="EX1084" s="67" t="s">
        <v>8689</v>
      </c>
      <c r="EY1084" s="67">
        <v>5617.5</v>
      </c>
      <c r="EZ1084" s="67" t="s">
        <v>8690</v>
      </c>
      <c r="FA1084" s="67">
        <v>19831.75</v>
      </c>
      <c r="FB1084" s="67" t="s">
        <v>8691</v>
      </c>
      <c r="FC1084" s="67" t="s">
        <v>8692</v>
      </c>
      <c r="FD1084" s="67" t="s">
        <v>8693</v>
      </c>
      <c r="FE1084" s="68" t="s">
        <v>8694</v>
      </c>
      <c r="FF1084" s="68" t="s">
        <v>8695</v>
      </c>
    </row>
    <row r="1085" spans="151:162" x14ac:dyDescent="0.2">
      <c r="EU1085" s="67">
        <v>560.29</v>
      </c>
      <c r="EV1085" s="67" t="s">
        <v>8696</v>
      </c>
      <c r="EW1085" s="67">
        <v>482.755</v>
      </c>
      <c r="EX1085" s="67" t="s">
        <v>8697</v>
      </c>
      <c r="EY1085" s="67">
        <v>5616.5</v>
      </c>
      <c r="EZ1085" s="67" t="s">
        <v>8698</v>
      </c>
      <c r="FA1085" s="67">
        <v>19829.5</v>
      </c>
      <c r="FB1085" s="67" t="s">
        <v>8699</v>
      </c>
      <c r="FC1085" s="67" t="s">
        <v>8700</v>
      </c>
      <c r="FD1085" s="67" t="s">
        <v>8701</v>
      </c>
      <c r="FE1085" s="68" t="s">
        <v>8702</v>
      </c>
      <c r="FF1085" s="68" t="s">
        <v>8703</v>
      </c>
    </row>
    <row r="1086" spans="151:162" x14ac:dyDescent="0.2">
      <c r="EU1086" s="67">
        <v>560.25</v>
      </c>
      <c r="EV1086" s="67" t="s">
        <v>8704</v>
      </c>
      <c r="EW1086" s="67">
        <v>482.67</v>
      </c>
      <c r="EX1086" s="67" t="s">
        <v>8705</v>
      </c>
      <c r="EY1086" s="67">
        <v>5616</v>
      </c>
      <c r="EZ1086" s="67" t="s">
        <v>8706</v>
      </c>
      <c r="FA1086" s="67">
        <v>19827.25</v>
      </c>
      <c r="FB1086" s="67" t="s">
        <v>8707</v>
      </c>
      <c r="FC1086" s="67" t="s">
        <v>8708</v>
      </c>
      <c r="FD1086" s="67" t="s">
        <v>8709</v>
      </c>
      <c r="FE1086" s="68" t="s">
        <v>8710</v>
      </c>
      <c r="FF1086" s="68" t="s">
        <v>8711</v>
      </c>
    </row>
    <row r="1087" spans="151:162" x14ac:dyDescent="0.2">
      <c r="EU1087" s="67">
        <v>560.42499999999995</v>
      </c>
      <c r="EV1087" s="67" t="s">
        <v>8712</v>
      </c>
      <c r="EW1087" s="67">
        <v>482.89</v>
      </c>
      <c r="EX1087" s="67" t="s">
        <v>8713</v>
      </c>
      <c r="EY1087" s="67">
        <v>5618</v>
      </c>
      <c r="EZ1087" s="67" t="s">
        <v>8714</v>
      </c>
      <c r="FA1087" s="67">
        <v>19835</v>
      </c>
      <c r="FB1087" s="67" t="s">
        <v>8715</v>
      </c>
      <c r="FC1087" s="67" t="s">
        <v>8716</v>
      </c>
      <c r="FD1087" s="67" t="s">
        <v>8717</v>
      </c>
      <c r="FE1087" s="68" t="s">
        <v>8718</v>
      </c>
      <c r="FF1087" s="68" t="s">
        <v>8719</v>
      </c>
    </row>
    <row r="1088" spans="151:162" x14ac:dyDescent="0.2">
      <c r="EU1088" s="67">
        <v>560.51</v>
      </c>
      <c r="EV1088" s="67" t="s">
        <v>8720</v>
      </c>
      <c r="EW1088" s="67">
        <v>482.98</v>
      </c>
      <c r="EX1088" s="67" t="s">
        <v>8721</v>
      </c>
      <c r="EY1088" s="67">
        <v>5618.5</v>
      </c>
      <c r="EZ1088" s="67" t="s">
        <v>8722</v>
      </c>
      <c r="FA1088" s="67">
        <v>19838.5</v>
      </c>
      <c r="FB1088" s="67" t="s">
        <v>8723</v>
      </c>
      <c r="FC1088" s="67" t="s">
        <v>8724</v>
      </c>
      <c r="FD1088" s="67" t="s">
        <v>8725</v>
      </c>
      <c r="FE1088" s="68" t="s">
        <v>8726</v>
      </c>
      <c r="FF1088" s="68" t="s">
        <v>8727</v>
      </c>
    </row>
    <row r="1089" spans="151:162" x14ac:dyDescent="0.2">
      <c r="EU1089" s="67">
        <v>560.47</v>
      </c>
      <c r="EV1089" s="67" t="s">
        <v>8728</v>
      </c>
      <c r="EW1089" s="67">
        <v>482.95</v>
      </c>
      <c r="EX1089" s="67" t="s">
        <v>8729</v>
      </c>
      <c r="EY1089" s="67">
        <v>5618.5</v>
      </c>
      <c r="EZ1089" s="67" t="s">
        <v>8730</v>
      </c>
      <c r="FA1089" s="67">
        <v>19837.75</v>
      </c>
      <c r="FB1089" s="67" t="s">
        <v>8731</v>
      </c>
      <c r="FC1089" s="67" t="s">
        <v>8732</v>
      </c>
      <c r="FD1089" s="67" t="s">
        <v>8733</v>
      </c>
      <c r="FE1089" s="68" t="s">
        <v>8734</v>
      </c>
      <c r="FF1089" s="68" t="s">
        <v>8735</v>
      </c>
    </row>
    <row r="1090" spans="151:162" x14ac:dyDescent="0.2">
      <c r="EU1090" s="67">
        <v>560.54</v>
      </c>
      <c r="EV1090" s="67" t="s">
        <v>8736</v>
      </c>
      <c r="EW1090" s="67">
        <v>482.94</v>
      </c>
      <c r="EX1090" s="67" t="s">
        <v>8737</v>
      </c>
      <c r="EY1090" s="67">
        <v>5619</v>
      </c>
      <c r="EZ1090" s="67" t="s">
        <v>8738</v>
      </c>
      <c r="FA1090" s="67">
        <v>19837.75</v>
      </c>
      <c r="FB1090" s="67" t="s">
        <v>8739</v>
      </c>
      <c r="FC1090" s="67" t="s">
        <v>8740</v>
      </c>
      <c r="FD1090" s="67" t="s">
        <v>8741</v>
      </c>
      <c r="FE1090" s="68" t="s">
        <v>8742</v>
      </c>
      <c r="FF1090" s="68" t="s">
        <v>8743</v>
      </c>
    </row>
    <row r="1091" spans="151:162" x14ac:dyDescent="0.2">
      <c r="EU1091" s="67">
        <v>560.79999999999995</v>
      </c>
      <c r="EV1091" s="67" t="s">
        <v>8744</v>
      </c>
      <c r="EW1091" s="67">
        <v>483.25</v>
      </c>
      <c r="EX1091" s="67" t="s">
        <v>8745</v>
      </c>
      <c r="EY1091" s="67">
        <v>5621.75</v>
      </c>
      <c r="EZ1091" s="67" t="s">
        <v>8746</v>
      </c>
      <c r="FA1091" s="67">
        <v>19849.75</v>
      </c>
      <c r="FB1091" s="67" t="s">
        <v>8747</v>
      </c>
      <c r="FC1091" s="67" t="s">
        <v>8748</v>
      </c>
      <c r="FD1091" s="67" t="s">
        <v>8749</v>
      </c>
      <c r="FE1091" s="68" t="s">
        <v>8750</v>
      </c>
      <c r="FF1091" s="68" t="s">
        <v>8751</v>
      </c>
    </row>
    <row r="1092" spans="151:162" x14ac:dyDescent="0.2">
      <c r="EU1092" s="67">
        <v>560.74</v>
      </c>
      <c r="EV1092" s="67" t="s">
        <v>8752</v>
      </c>
      <c r="EW1092" s="67">
        <v>483.19</v>
      </c>
      <c r="EX1092" s="67" t="s">
        <v>8753</v>
      </c>
      <c r="EY1092" s="67">
        <v>5621.25</v>
      </c>
      <c r="EZ1092" s="67" t="s">
        <v>8754</v>
      </c>
      <c r="FA1092" s="67">
        <v>19848.5</v>
      </c>
      <c r="FB1092" s="67" t="s">
        <v>8755</v>
      </c>
      <c r="FC1092" s="67" t="s">
        <v>8756</v>
      </c>
      <c r="FD1092" s="67" t="s">
        <v>8757</v>
      </c>
      <c r="FE1092" s="68" t="s">
        <v>8758</v>
      </c>
      <c r="FF1092" s="68" t="s">
        <v>8759</v>
      </c>
    </row>
    <row r="1093" spans="151:162" x14ac:dyDescent="0.2">
      <c r="EU1093" s="67">
        <v>561.01</v>
      </c>
      <c r="EV1093" s="67" t="s">
        <v>8760</v>
      </c>
      <c r="EW1093" s="67">
        <v>483.38</v>
      </c>
      <c r="EX1093" s="67" t="s">
        <v>8761</v>
      </c>
      <c r="EY1093" s="67">
        <v>5623.5</v>
      </c>
      <c r="EZ1093" s="67" t="s">
        <v>8762</v>
      </c>
      <c r="FA1093" s="67">
        <v>19856</v>
      </c>
      <c r="FB1093" s="67" t="s">
        <v>8763</v>
      </c>
      <c r="FC1093" s="67" t="s">
        <v>8764</v>
      </c>
      <c r="FD1093" s="67" t="s">
        <v>8765</v>
      </c>
      <c r="FE1093" s="68" t="s">
        <v>8766</v>
      </c>
      <c r="FF1093" s="68" t="s">
        <v>8767</v>
      </c>
    </row>
    <row r="1094" spans="151:162" x14ac:dyDescent="0.2">
      <c r="EU1094" s="67">
        <v>561.1</v>
      </c>
      <c r="EV1094" s="67" t="s">
        <v>8768</v>
      </c>
      <c r="EW1094" s="67">
        <v>483.53</v>
      </c>
      <c r="EX1094" s="67" t="s">
        <v>8769</v>
      </c>
      <c r="EY1094" s="67">
        <v>5625</v>
      </c>
      <c r="EZ1094" s="67" t="s">
        <v>8770</v>
      </c>
      <c r="FA1094" s="67">
        <v>19862.25</v>
      </c>
      <c r="FB1094" s="67" t="s">
        <v>8771</v>
      </c>
      <c r="FC1094" s="67" t="s">
        <v>8772</v>
      </c>
      <c r="FD1094" s="67" t="s">
        <v>8773</v>
      </c>
      <c r="FE1094" s="68" t="s">
        <v>8774</v>
      </c>
      <c r="FF1094" s="68" t="s">
        <v>8775</v>
      </c>
    </row>
    <row r="1095" spans="151:162" x14ac:dyDescent="0.2">
      <c r="EU1095" s="67">
        <v>561.13499999999999</v>
      </c>
      <c r="EV1095" s="67" t="s">
        <v>8776</v>
      </c>
      <c r="EW1095" s="67">
        <v>483.48</v>
      </c>
      <c r="EX1095" s="67" t="s">
        <v>8777</v>
      </c>
      <c r="EY1095" s="67">
        <v>5625</v>
      </c>
      <c r="EZ1095" s="67" t="s">
        <v>8778</v>
      </c>
      <c r="FA1095" s="67">
        <v>19859.25</v>
      </c>
      <c r="FB1095" s="67" t="s">
        <v>8779</v>
      </c>
      <c r="FC1095" s="67" t="s">
        <v>8780</v>
      </c>
      <c r="FD1095" s="67" t="s">
        <v>8781</v>
      </c>
      <c r="FE1095" s="68" t="s">
        <v>8782</v>
      </c>
      <c r="FF1095" s="68" t="s">
        <v>8783</v>
      </c>
    </row>
    <row r="1096" spans="151:162" x14ac:dyDescent="0.2">
      <c r="EU1096" s="67">
        <v>561.15</v>
      </c>
      <c r="EV1096" s="67" t="s">
        <v>8784</v>
      </c>
      <c r="EW1096" s="67">
        <v>483.58</v>
      </c>
      <c r="EX1096" s="67" t="s">
        <v>8785</v>
      </c>
      <c r="EY1096" s="67">
        <v>5625</v>
      </c>
      <c r="EZ1096" s="67" t="s">
        <v>8786</v>
      </c>
      <c r="FA1096" s="67">
        <v>19862.75</v>
      </c>
      <c r="FB1096" s="67" t="s">
        <v>8787</v>
      </c>
      <c r="FC1096" s="67" t="s">
        <v>8788</v>
      </c>
      <c r="FD1096" s="67" t="s">
        <v>8789</v>
      </c>
      <c r="FE1096" s="68" t="s">
        <v>8790</v>
      </c>
      <c r="FF1096" s="68" t="s">
        <v>8791</v>
      </c>
    </row>
    <row r="1097" spans="151:162" x14ac:dyDescent="0.2">
      <c r="EU1097" s="67">
        <v>560.98</v>
      </c>
      <c r="EV1097" s="67" t="s">
        <v>8792</v>
      </c>
      <c r="EW1097" s="67">
        <v>483.39</v>
      </c>
      <c r="EX1097" s="67" t="s">
        <v>8793</v>
      </c>
      <c r="EY1097" s="67">
        <v>5623</v>
      </c>
      <c r="EZ1097" s="67" t="s">
        <v>8794</v>
      </c>
      <c r="FA1097" s="67">
        <v>19856</v>
      </c>
      <c r="FB1097" s="67" t="s">
        <v>8795</v>
      </c>
      <c r="FC1097" s="67" t="s">
        <v>8796</v>
      </c>
      <c r="FD1097" s="67" t="s">
        <v>8797</v>
      </c>
      <c r="FE1097" s="68" t="s">
        <v>8798</v>
      </c>
      <c r="FF1097" s="68" t="s">
        <v>8799</v>
      </c>
    </row>
    <row r="1098" spans="151:162" x14ac:dyDescent="0.2">
      <c r="EU1098" s="67">
        <v>561.15</v>
      </c>
      <c r="EV1098" s="67" t="s">
        <v>8800</v>
      </c>
      <c r="EW1098" s="67">
        <v>483.51</v>
      </c>
      <c r="EX1098" s="67" t="s">
        <v>8801</v>
      </c>
      <c r="EY1098" s="67">
        <v>5625.25</v>
      </c>
      <c r="EZ1098" s="67" t="s">
        <v>8802</v>
      </c>
      <c r="FA1098" s="67">
        <v>19861</v>
      </c>
      <c r="FB1098" s="67" t="s">
        <v>8803</v>
      </c>
      <c r="FC1098" s="67" t="s">
        <v>8804</v>
      </c>
      <c r="FD1098" s="67" t="s">
        <v>8805</v>
      </c>
      <c r="FE1098" s="68" t="s">
        <v>8806</v>
      </c>
      <c r="FF1098" s="68" t="s">
        <v>8807</v>
      </c>
    </row>
    <row r="1099" spans="151:162" x14ac:dyDescent="0.2">
      <c r="EU1099" s="67">
        <v>561.03</v>
      </c>
      <c r="EV1099" s="67" t="s">
        <v>8808</v>
      </c>
      <c r="EW1099" s="67">
        <v>483.43</v>
      </c>
      <c r="EX1099" s="67" t="s">
        <v>8809</v>
      </c>
      <c r="EY1099" s="67">
        <v>5623.75</v>
      </c>
      <c r="EZ1099" s="67" t="s">
        <v>8810</v>
      </c>
      <c r="FA1099" s="67">
        <v>19856</v>
      </c>
      <c r="FB1099" s="67" t="s">
        <v>8811</v>
      </c>
      <c r="FC1099" s="67" t="s">
        <v>8812</v>
      </c>
      <c r="FD1099" s="67" t="s">
        <v>8813</v>
      </c>
      <c r="FE1099" s="68" t="s">
        <v>8814</v>
      </c>
      <c r="FF1099" s="68" t="s">
        <v>8815</v>
      </c>
    </row>
    <row r="1100" spans="151:162" x14ac:dyDescent="0.2">
      <c r="EU1100" s="67">
        <v>560.91</v>
      </c>
      <c r="EV1100" s="67" t="s">
        <v>8816</v>
      </c>
      <c r="EW1100" s="67">
        <v>483.28</v>
      </c>
      <c r="EX1100" s="67" t="s">
        <v>8817</v>
      </c>
      <c r="EY1100" s="67">
        <v>5622.5</v>
      </c>
      <c r="EZ1100" s="67" t="s">
        <v>8818</v>
      </c>
      <c r="FA1100" s="67">
        <v>19850.75</v>
      </c>
      <c r="FB1100" s="67" t="s">
        <v>8819</v>
      </c>
      <c r="FC1100" s="67" t="s">
        <v>8820</v>
      </c>
      <c r="FD1100" s="67" t="s">
        <v>8821</v>
      </c>
      <c r="FE1100" s="68" t="s">
        <v>8822</v>
      </c>
      <c r="FF1100" s="68" t="s">
        <v>8823</v>
      </c>
    </row>
    <row r="1101" spans="151:162" x14ac:dyDescent="0.2">
      <c r="EU1101" s="67">
        <v>560.75</v>
      </c>
      <c r="EV1101" s="67" t="s">
        <v>8824</v>
      </c>
      <c r="EW1101" s="67">
        <v>483.17</v>
      </c>
      <c r="EX1101" s="67" t="s">
        <v>8825</v>
      </c>
      <c r="EY1101" s="67">
        <v>5621.25</v>
      </c>
      <c r="EZ1101" s="67" t="s">
        <v>8826</v>
      </c>
      <c r="FA1101" s="67">
        <v>19847</v>
      </c>
      <c r="FB1101" s="67" t="s">
        <v>8827</v>
      </c>
      <c r="FC1101" s="67" t="s">
        <v>8828</v>
      </c>
      <c r="FD1101" s="67" t="s">
        <v>8829</v>
      </c>
      <c r="FE1101" s="68" t="s">
        <v>8830</v>
      </c>
      <c r="FF1101" s="68" t="s">
        <v>8831</v>
      </c>
    </row>
    <row r="1102" spans="151:162" x14ac:dyDescent="0.2">
      <c r="EU1102" s="67">
        <v>560.64</v>
      </c>
      <c r="EV1102" s="67" t="s">
        <v>8832</v>
      </c>
      <c r="EW1102" s="67">
        <v>483.01</v>
      </c>
      <c r="EX1102" s="67" t="s">
        <v>8833</v>
      </c>
      <c r="EY1102" s="67">
        <v>5620.25</v>
      </c>
      <c r="EZ1102" s="67" t="s">
        <v>8834</v>
      </c>
      <c r="FA1102" s="67">
        <v>19840.5</v>
      </c>
      <c r="FB1102" s="67" t="s">
        <v>8835</v>
      </c>
      <c r="FC1102" s="67" t="s">
        <v>8836</v>
      </c>
      <c r="FD1102" s="67" t="s">
        <v>8837</v>
      </c>
      <c r="FE1102" s="68" t="s">
        <v>8838</v>
      </c>
      <c r="FF1102" s="68" t="s">
        <v>8839</v>
      </c>
    </row>
    <row r="1103" spans="151:162" x14ac:dyDescent="0.2">
      <c r="EU1103" s="67">
        <v>560.72</v>
      </c>
      <c r="EV1103" s="67" t="s">
        <v>8840</v>
      </c>
      <c r="EW1103" s="67">
        <v>483.09</v>
      </c>
      <c r="EX1103" s="67" t="s">
        <v>8841</v>
      </c>
      <c r="EY1103" s="67">
        <v>5620.25</v>
      </c>
      <c r="EZ1103" s="67" t="s">
        <v>8842</v>
      </c>
      <c r="FA1103" s="67">
        <v>19841.75</v>
      </c>
      <c r="FB1103" s="67" t="s">
        <v>8843</v>
      </c>
      <c r="FC1103" s="67" t="s">
        <v>8844</v>
      </c>
      <c r="FD1103" s="67" t="s">
        <v>8845</v>
      </c>
      <c r="FE1103" s="68" t="s">
        <v>8846</v>
      </c>
      <c r="FF1103" s="68" t="s">
        <v>8847</v>
      </c>
    </row>
    <row r="1104" spans="151:162" x14ac:dyDescent="0.2">
      <c r="EU1104" s="67">
        <v>560.928</v>
      </c>
      <c r="EV1104" s="67" t="s">
        <v>8848</v>
      </c>
      <c r="EW1104" s="67">
        <v>483.31</v>
      </c>
      <c r="EX1104" s="67" t="s">
        <v>8849</v>
      </c>
      <c r="EY1104" s="67">
        <v>5623</v>
      </c>
      <c r="EZ1104" s="67" t="s">
        <v>8850</v>
      </c>
      <c r="FA1104" s="67">
        <v>19851.75</v>
      </c>
      <c r="FB1104" s="67" t="s">
        <v>8851</v>
      </c>
      <c r="FC1104" s="67" t="s">
        <v>8852</v>
      </c>
      <c r="FD1104" s="67" t="s">
        <v>8853</v>
      </c>
      <c r="FE1104" s="68" t="s">
        <v>8854</v>
      </c>
      <c r="FF1104" s="68" t="s">
        <v>8855</v>
      </c>
    </row>
    <row r="1105" spans="151:162" x14ac:dyDescent="0.2">
      <c r="EU1105" s="67">
        <v>560.83000000000004</v>
      </c>
      <c r="EV1105" s="67" t="s">
        <v>8856</v>
      </c>
      <c r="EW1105" s="67">
        <v>483.28</v>
      </c>
      <c r="EX1105" s="67" t="s">
        <v>8857</v>
      </c>
      <c r="EY1105" s="67">
        <v>5621.75</v>
      </c>
      <c r="EZ1105" s="67" t="s">
        <v>8858</v>
      </c>
      <c r="FA1105" s="67">
        <v>19850.5</v>
      </c>
      <c r="FB1105" s="67" t="s">
        <v>8859</v>
      </c>
      <c r="FC1105" s="67" t="s">
        <v>8860</v>
      </c>
      <c r="FD1105" s="67" t="s">
        <v>8861</v>
      </c>
      <c r="FE1105" s="68" t="s">
        <v>8862</v>
      </c>
      <c r="FF1105" s="68" t="s">
        <v>8863</v>
      </c>
    </row>
    <row r="1106" spans="151:162" x14ac:dyDescent="0.2">
      <c r="EU1106" s="67">
        <v>561.07000000000005</v>
      </c>
      <c r="EV1106" s="67" t="s">
        <v>8864</v>
      </c>
      <c r="EW1106" s="67">
        <v>483.53</v>
      </c>
      <c r="EX1106" s="67" t="s">
        <v>8865</v>
      </c>
      <c r="EY1106" s="67">
        <v>5624.75</v>
      </c>
      <c r="EZ1106" s="67" t="s">
        <v>8866</v>
      </c>
      <c r="FA1106" s="67">
        <v>19860.5</v>
      </c>
      <c r="FB1106" s="67" t="s">
        <v>8867</v>
      </c>
      <c r="FC1106" s="67" t="s">
        <v>8868</v>
      </c>
      <c r="FD1106" s="67" t="s">
        <v>8869</v>
      </c>
      <c r="FE1106" s="68" t="s">
        <v>8870</v>
      </c>
      <c r="FF1106" s="68" t="s">
        <v>8871</v>
      </c>
    </row>
    <row r="1107" spans="151:162" x14ac:dyDescent="0.2">
      <c r="EU1107" s="67">
        <v>561.03</v>
      </c>
      <c r="EV1107" s="67" t="s">
        <v>8872</v>
      </c>
      <c r="EW1107" s="67">
        <v>483.45</v>
      </c>
      <c r="EX1107" s="67" t="s">
        <v>8873</v>
      </c>
      <c r="EY1107" s="67">
        <v>5624</v>
      </c>
      <c r="EZ1107" s="67" t="s">
        <v>8874</v>
      </c>
      <c r="FA1107" s="67">
        <v>19858.75</v>
      </c>
      <c r="FB1107" s="67" t="s">
        <v>8875</v>
      </c>
      <c r="FC1107" s="67" t="s">
        <v>8876</v>
      </c>
      <c r="FD1107" s="67" t="s">
        <v>8877</v>
      </c>
      <c r="FE1107" s="68" t="s">
        <v>8878</v>
      </c>
      <c r="FF1107" s="68" t="s">
        <v>8879</v>
      </c>
    </row>
    <row r="1108" spans="151:162" x14ac:dyDescent="0.2">
      <c r="EU1108" s="67">
        <v>561.33500000000004</v>
      </c>
      <c r="EV1108" s="67" t="s">
        <v>8880</v>
      </c>
      <c r="EW1108" s="67">
        <v>483.78</v>
      </c>
      <c r="EX1108" s="67" t="s">
        <v>8881</v>
      </c>
      <c r="EY1108" s="67">
        <v>5627</v>
      </c>
      <c r="EZ1108" s="67" t="s">
        <v>8882</v>
      </c>
      <c r="FA1108" s="67">
        <v>19871</v>
      </c>
      <c r="FB1108" s="67" t="s">
        <v>8883</v>
      </c>
      <c r="FC1108" s="67" t="s">
        <v>8884</v>
      </c>
      <c r="FD1108" s="67" t="s">
        <v>8885</v>
      </c>
      <c r="FE1108" s="68" t="s">
        <v>8886</v>
      </c>
      <c r="FF1108" s="68" t="s">
        <v>8887</v>
      </c>
    </row>
    <row r="1109" spans="151:162" x14ac:dyDescent="0.2">
      <c r="EU1109" s="67">
        <v>561.13</v>
      </c>
      <c r="EV1109" s="67" t="s">
        <v>8888</v>
      </c>
      <c r="EW1109" s="67">
        <v>483.52</v>
      </c>
      <c r="EX1109" s="67" t="s">
        <v>8889</v>
      </c>
      <c r="EY1109" s="67">
        <v>5625.25</v>
      </c>
      <c r="EZ1109" s="67" t="s">
        <v>8890</v>
      </c>
      <c r="FA1109" s="67">
        <v>19861.25</v>
      </c>
      <c r="FB1109" s="67" t="s">
        <v>8891</v>
      </c>
      <c r="FC1109" s="67" t="s">
        <v>8892</v>
      </c>
      <c r="FD1109" s="67" t="s">
        <v>8893</v>
      </c>
      <c r="FE1109" s="68" t="s">
        <v>8894</v>
      </c>
      <c r="FF1109" s="68" t="s">
        <v>8895</v>
      </c>
    </row>
    <row r="1110" spans="151:162" x14ac:dyDescent="0.2">
      <c r="EU1110" s="67">
        <v>561.16</v>
      </c>
      <c r="EV1110" s="67" t="s">
        <v>8896</v>
      </c>
      <c r="EW1110" s="67">
        <v>483.55</v>
      </c>
      <c r="EX1110" s="67" t="s">
        <v>8897</v>
      </c>
      <c r="EY1110" s="67">
        <v>5625.5</v>
      </c>
      <c r="EZ1110" s="67" t="s">
        <v>8898</v>
      </c>
      <c r="FA1110" s="67">
        <v>19861.75</v>
      </c>
      <c r="FB1110" s="67" t="s">
        <v>8899</v>
      </c>
      <c r="FC1110" s="67" t="s">
        <v>8900</v>
      </c>
      <c r="FD1110" s="67" t="s">
        <v>8901</v>
      </c>
      <c r="FE1110" s="68" t="s">
        <v>8902</v>
      </c>
      <c r="FF1110" s="68" t="s">
        <v>8903</v>
      </c>
    </row>
    <row r="1111" spans="151:162" x14ac:dyDescent="0.2">
      <c r="EU1111" s="67">
        <v>561.04999999999995</v>
      </c>
      <c r="EV1111" s="67" t="s">
        <v>8904</v>
      </c>
      <c r="EW1111" s="67">
        <v>483.5</v>
      </c>
      <c r="EX1111" s="67" t="s">
        <v>8905</v>
      </c>
      <c r="EY1111" s="67">
        <v>5624.25</v>
      </c>
      <c r="EZ1111" s="67" t="s">
        <v>8906</v>
      </c>
      <c r="FA1111" s="67">
        <v>19860.25</v>
      </c>
      <c r="FB1111" s="67" t="s">
        <v>8907</v>
      </c>
      <c r="FC1111" s="67" t="s">
        <v>8908</v>
      </c>
      <c r="FD1111" s="67" t="s">
        <v>8909</v>
      </c>
      <c r="FE1111" s="68" t="s">
        <v>8910</v>
      </c>
      <c r="FF1111" s="68" t="s">
        <v>8911</v>
      </c>
    </row>
    <row r="1112" spans="151:162" x14ac:dyDescent="0.2">
      <c r="EU1112" s="67">
        <v>561.07000000000005</v>
      </c>
      <c r="EV1112" s="67" t="s">
        <v>8912</v>
      </c>
      <c r="EW1112" s="67">
        <v>483.42</v>
      </c>
      <c r="EX1112" s="67" t="s">
        <v>8913</v>
      </c>
      <c r="EY1112" s="67">
        <v>5624.75</v>
      </c>
      <c r="EZ1112" s="67" t="s">
        <v>8914</v>
      </c>
      <c r="FA1112" s="67">
        <v>19857</v>
      </c>
      <c r="FB1112" s="67" t="s">
        <v>8915</v>
      </c>
      <c r="FC1112" s="67" t="s">
        <v>8916</v>
      </c>
      <c r="FD1112" s="67" t="s">
        <v>8917</v>
      </c>
      <c r="FE1112" s="68" t="s">
        <v>8918</v>
      </c>
      <c r="FF1112" s="68" t="s">
        <v>8919</v>
      </c>
    </row>
    <row r="1113" spans="151:162" x14ac:dyDescent="0.2">
      <c r="EU1113" s="67">
        <v>560.26</v>
      </c>
      <c r="EV1113" s="67" t="s">
        <v>8920</v>
      </c>
      <c r="EW1113" s="67">
        <v>482.74</v>
      </c>
      <c r="EX1113" s="67" t="s">
        <v>8921</v>
      </c>
      <c r="EY1113" s="67">
        <v>5616.25</v>
      </c>
      <c r="EZ1113" s="67" t="s">
        <v>8922</v>
      </c>
      <c r="FA1113" s="67">
        <v>19828.25</v>
      </c>
      <c r="FB1113" s="67" t="s">
        <v>8923</v>
      </c>
      <c r="FC1113" s="67" t="s">
        <v>8924</v>
      </c>
      <c r="FD1113" s="67" t="s">
        <v>8925</v>
      </c>
      <c r="FE1113" s="68" t="s">
        <v>8926</v>
      </c>
      <c r="FF1113" s="68" t="s">
        <v>8927</v>
      </c>
    </row>
    <row r="1114" spans="151:162" x14ac:dyDescent="0.2">
      <c r="EU1114" s="67">
        <v>560.12</v>
      </c>
      <c r="EV1114" s="67" t="s">
        <v>8928</v>
      </c>
      <c r="EW1114" s="67">
        <v>482.53</v>
      </c>
      <c r="EX1114" s="67" t="s">
        <v>8929</v>
      </c>
      <c r="EY1114" s="67">
        <v>5614.5</v>
      </c>
      <c r="EZ1114" s="67" t="s">
        <v>8930</v>
      </c>
      <c r="FA1114" s="67">
        <v>19820.25</v>
      </c>
      <c r="FB1114" s="67" t="s">
        <v>8931</v>
      </c>
      <c r="FC1114" s="67" t="s">
        <v>8932</v>
      </c>
      <c r="FD1114" s="67" t="s">
        <v>8933</v>
      </c>
      <c r="FE1114" s="68" t="s">
        <v>8934</v>
      </c>
      <c r="FF1114" s="68" t="s">
        <v>8935</v>
      </c>
    </row>
    <row r="1115" spans="151:162" x14ac:dyDescent="0.2">
      <c r="EU1115" s="67">
        <v>559.97900000000004</v>
      </c>
      <c r="EV1115" s="67" t="s">
        <v>8936</v>
      </c>
      <c r="EW1115" s="67">
        <v>482.46</v>
      </c>
      <c r="EX1115" s="67" t="s">
        <v>8937</v>
      </c>
      <c r="EY1115" s="67">
        <v>5613.5</v>
      </c>
      <c r="EZ1115" s="67" t="s">
        <v>8938</v>
      </c>
      <c r="FA1115" s="67">
        <v>19817.75</v>
      </c>
      <c r="FB1115" s="67" t="s">
        <v>8939</v>
      </c>
      <c r="FC1115" s="67" t="s">
        <v>8940</v>
      </c>
      <c r="FD1115" s="67" t="s">
        <v>8941</v>
      </c>
      <c r="FE1115" s="68" t="s">
        <v>8942</v>
      </c>
      <c r="FF1115" s="68" t="s">
        <v>8943</v>
      </c>
    </row>
    <row r="1116" spans="151:162" x14ac:dyDescent="0.2">
      <c r="EU1116" s="67">
        <v>560.05999999999995</v>
      </c>
      <c r="EV1116" s="67" t="s">
        <v>8944</v>
      </c>
      <c r="EW1116" s="67">
        <v>482.52</v>
      </c>
      <c r="EX1116" s="67" t="s">
        <v>8945</v>
      </c>
      <c r="EY1116" s="67">
        <v>5614.25</v>
      </c>
      <c r="EZ1116" s="67" t="s">
        <v>8946</v>
      </c>
      <c r="FA1116" s="67">
        <v>19820.25</v>
      </c>
      <c r="FB1116" s="67" t="s">
        <v>8947</v>
      </c>
      <c r="FC1116" s="67" t="s">
        <v>8948</v>
      </c>
      <c r="FD1116" s="67" t="s">
        <v>8949</v>
      </c>
      <c r="FE1116" s="68" t="s">
        <v>8950</v>
      </c>
      <c r="FF1116" s="68" t="s">
        <v>8951</v>
      </c>
    </row>
    <row r="1117" spans="151:162" x14ac:dyDescent="0.2">
      <c r="EU1117" s="67">
        <v>559.64</v>
      </c>
      <c r="EV1117" s="67" t="s">
        <v>8952</v>
      </c>
      <c r="EW1117" s="67">
        <v>482.18</v>
      </c>
      <c r="EX1117" s="67" t="s">
        <v>8953</v>
      </c>
      <c r="EY1117" s="67">
        <v>5610</v>
      </c>
      <c r="EZ1117" s="67" t="s">
        <v>8954</v>
      </c>
      <c r="FA1117" s="67">
        <v>19805</v>
      </c>
      <c r="FB1117" s="67" t="s">
        <v>8955</v>
      </c>
      <c r="FC1117" s="67" t="s">
        <v>8956</v>
      </c>
      <c r="FD1117" s="67" t="s">
        <v>8957</v>
      </c>
      <c r="FE1117" s="68" t="s">
        <v>8958</v>
      </c>
      <c r="FF1117" s="68" t="s">
        <v>8959</v>
      </c>
    </row>
    <row r="1118" spans="151:162" x14ac:dyDescent="0.2">
      <c r="EU1118" s="67">
        <v>559.82000000000005</v>
      </c>
      <c r="EV1118" s="67" t="s">
        <v>8960</v>
      </c>
      <c r="EW1118" s="67">
        <v>482.34</v>
      </c>
      <c r="EX1118" s="67" t="s">
        <v>8961</v>
      </c>
      <c r="EY1118" s="67">
        <v>5612</v>
      </c>
      <c r="EZ1118" s="67" t="s">
        <v>8962</v>
      </c>
      <c r="FA1118" s="67">
        <v>19812.75</v>
      </c>
      <c r="FB1118" s="67" t="s">
        <v>8963</v>
      </c>
      <c r="FC1118" s="67" t="s">
        <v>8964</v>
      </c>
      <c r="FD1118" s="67" t="s">
        <v>8965</v>
      </c>
      <c r="FE1118" s="68" t="s">
        <v>8966</v>
      </c>
      <c r="FF1118" s="68" t="s">
        <v>8967</v>
      </c>
    </row>
    <row r="1119" spans="151:162" x14ac:dyDescent="0.2">
      <c r="EU1119" s="67">
        <v>559.74</v>
      </c>
      <c r="EV1119" s="67" t="s">
        <v>8968</v>
      </c>
      <c r="EW1119" s="67">
        <v>482.46</v>
      </c>
      <c r="EX1119" s="67" t="s">
        <v>8969</v>
      </c>
      <c r="EY1119" s="67">
        <v>5611.25</v>
      </c>
      <c r="EZ1119" s="67" t="s">
        <v>8970</v>
      </c>
      <c r="FA1119" s="67">
        <v>19810.75</v>
      </c>
      <c r="FB1119" s="67" t="s">
        <v>8971</v>
      </c>
      <c r="FC1119" s="67" t="s">
        <v>8972</v>
      </c>
      <c r="FD1119" s="67" t="s">
        <v>8973</v>
      </c>
      <c r="FE1119" s="68" t="s">
        <v>8974</v>
      </c>
      <c r="FF1119" s="68" t="s">
        <v>8975</v>
      </c>
    </row>
    <row r="1120" spans="151:162" x14ac:dyDescent="0.2">
      <c r="EU1120" s="67">
        <v>559.83000000000004</v>
      </c>
      <c r="EV1120" s="67" t="s">
        <v>8976</v>
      </c>
      <c r="EW1120" s="67">
        <v>482.38</v>
      </c>
      <c r="EX1120" s="67" t="s">
        <v>8977</v>
      </c>
      <c r="EY1120" s="67">
        <v>5612.25</v>
      </c>
      <c r="EZ1120" s="67" t="s">
        <v>8978</v>
      </c>
      <c r="FA1120" s="67">
        <v>19814.75</v>
      </c>
      <c r="FB1120" s="67" t="s">
        <v>8979</v>
      </c>
      <c r="FC1120" s="67" t="s">
        <v>8980</v>
      </c>
      <c r="FD1120" s="67" t="s">
        <v>8981</v>
      </c>
      <c r="FE1120" s="68" t="s">
        <v>8982</v>
      </c>
      <c r="FF1120" s="68" t="s">
        <v>8983</v>
      </c>
    </row>
    <row r="1121" spans="151:162" x14ac:dyDescent="0.2">
      <c r="EU1121" s="67">
        <v>559.47</v>
      </c>
      <c r="EV1121" s="67" t="s">
        <v>8984</v>
      </c>
      <c r="EW1121" s="67">
        <v>482.01</v>
      </c>
      <c r="EX1121" s="67" t="s">
        <v>8985</v>
      </c>
      <c r="EY1121" s="67">
        <v>5608.75</v>
      </c>
      <c r="EZ1121" s="67" t="s">
        <v>8986</v>
      </c>
      <c r="FA1121" s="67">
        <v>19799</v>
      </c>
      <c r="FB1121" s="67" t="s">
        <v>8987</v>
      </c>
      <c r="FC1121" s="67" t="s">
        <v>8988</v>
      </c>
      <c r="FD1121" s="67" t="s">
        <v>8989</v>
      </c>
      <c r="FE1121" s="68" t="s">
        <v>8990</v>
      </c>
      <c r="FF1121" s="68" t="s">
        <v>8991</v>
      </c>
    </row>
    <row r="1122" spans="151:162" x14ac:dyDescent="0.2">
      <c r="EU1122" s="67">
        <v>558.79999999999995</v>
      </c>
      <c r="EV1122" s="67" t="s">
        <v>8992</v>
      </c>
      <c r="EW1122" s="67">
        <v>481.31</v>
      </c>
      <c r="EX1122" s="67" t="s">
        <v>8993</v>
      </c>
      <c r="EY1122" s="67">
        <v>5601.25</v>
      </c>
      <c r="EZ1122" s="67" t="s">
        <v>8994</v>
      </c>
      <c r="FA1122" s="67">
        <v>19767.5</v>
      </c>
      <c r="FB1122" s="67" t="s">
        <v>8995</v>
      </c>
      <c r="FC1122" s="67" t="s">
        <v>8996</v>
      </c>
      <c r="FD1122" s="67" t="s">
        <v>8997</v>
      </c>
      <c r="FE1122" s="68" t="s">
        <v>8998</v>
      </c>
      <c r="FF1122" s="68" t="s">
        <v>8999</v>
      </c>
    </row>
    <row r="1123" spans="151:162" x14ac:dyDescent="0.2">
      <c r="EU1123" s="67">
        <v>558.77</v>
      </c>
      <c r="EV1123" s="67" t="s">
        <v>9000</v>
      </c>
      <c r="EW1123" s="67">
        <v>481.07</v>
      </c>
      <c r="EX1123" s="67" t="s">
        <v>9001</v>
      </c>
      <c r="EY1123" s="67">
        <v>5600.5</v>
      </c>
      <c r="EZ1123" s="67" t="s">
        <v>9002</v>
      </c>
      <c r="FA1123" s="67">
        <v>19760</v>
      </c>
      <c r="FB1123" s="67" t="s">
        <v>9003</v>
      </c>
      <c r="FC1123" s="67" t="s">
        <v>9004</v>
      </c>
      <c r="FD1123" s="67" t="s">
        <v>9005</v>
      </c>
      <c r="FE1123" s="68" t="s">
        <v>9006</v>
      </c>
      <c r="FF1123" s="68" t="s">
        <v>9007</v>
      </c>
    </row>
    <row r="1124" spans="151:162" x14ac:dyDescent="0.2">
      <c r="EU1124" s="67">
        <v>558.80999999999995</v>
      </c>
      <c r="EV1124" s="67" t="s">
        <v>9008</v>
      </c>
      <c r="EW1124" s="67">
        <v>481.2</v>
      </c>
      <c r="EX1124" s="67" t="s">
        <v>9009</v>
      </c>
      <c r="EY1124" s="67">
        <v>5601.25</v>
      </c>
      <c r="EZ1124" s="67" t="s">
        <v>9010</v>
      </c>
      <c r="FA1124" s="67">
        <v>19764.75</v>
      </c>
      <c r="FB1124" s="67" t="s">
        <v>9011</v>
      </c>
      <c r="FC1124" s="67" t="s">
        <v>9012</v>
      </c>
      <c r="FD1124" s="67" t="s">
        <v>9013</v>
      </c>
      <c r="FE1124" s="68" t="s">
        <v>9014</v>
      </c>
      <c r="FF1124" s="68" t="s">
        <v>9015</v>
      </c>
    </row>
    <row r="1125" spans="151:162" x14ac:dyDescent="0.2">
      <c r="EU1125" s="67">
        <v>558.78</v>
      </c>
      <c r="EV1125" s="67" t="s">
        <v>9016</v>
      </c>
      <c r="EW1125" s="67">
        <v>481.13</v>
      </c>
      <c r="EX1125" s="67" t="s">
        <v>9017</v>
      </c>
      <c r="EY1125" s="67">
        <v>5600.5</v>
      </c>
      <c r="EZ1125" s="67" t="s">
        <v>9018</v>
      </c>
      <c r="FA1125" s="67">
        <v>19761.25</v>
      </c>
      <c r="FB1125" s="67" t="s">
        <v>9019</v>
      </c>
      <c r="FC1125" s="67" t="s">
        <v>9020</v>
      </c>
      <c r="FD1125" s="67" t="s">
        <v>9021</v>
      </c>
      <c r="FE1125" s="68" t="s">
        <v>9022</v>
      </c>
      <c r="FF1125" s="68" t="s">
        <v>9023</v>
      </c>
    </row>
    <row r="1126" spans="151:162" x14ac:dyDescent="0.2">
      <c r="EU1126" s="67">
        <v>558.67999999999995</v>
      </c>
      <c r="EV1126" s="67" t="s">
        <v>9024</v>
      </c>
      <c r="EW1126" s="67">
        <v>481.06</v>
      </c>
      <c r="EX1126" s="67" t="s">
        <v>9025</v>
      </c>
      <c r="EY1126" s="67">
        <v>5600</v>
      </c>
      <c r="EZ1126" s="67" t="s">
        <v>9026</v>
      </c>
      <c r="FA1126" s="67">
        <v>19758</v>
      </c>
      <c r="FB1126" s="67" t="s">
        <v>9027</v>
      </c>
      <c r="FC1126" s="67" t="s">
        <v>9028</v>
      </c>
      <c r="FD1126" s="67" t="s">
        <v>9029</v>
      </c>
      <c r="FE1126" s="68" t="s">
        <v>9030</v>
      </c>
      <c r="FF1126" s="68" t="s">
        <v>9031</v>
      </c>
    </row>
    <row r="1127" spans="151:162" x14ac:dyDescent="0.2">
      <c r="EU1127" s="67">
        <v>558.91999999999996</v>
      </c>
      <c r="EV1127" s="67" t="s">
        <v>9032</v>
      </c>
      <c r="EW1127" s="67">
        <v>481.41</v>
      </c>
      <c r="EX1127" s="67" t="s">
        <v>9033</v>
      </c>
      <c r="EY1127" s="67">
        <v>5602.25</v>
      </c>
      <c r="EZ1127" s="67" t="s">
        <v>9034</v>
      </c>
      <c r="FA1127" s="67">
        <v>19773.75</v>
      </c>
      <c r="FB1127" s="67" t="s">
        <v>9035</v>
      </c>
      <c r="FC1127" s="67" t="s">
        <v>9036</v>
      </c>
      <c r="FD1127" s="67" t="s">
        <v>9037</v>
      </c>
      <c r="FE1127" s="68" t="s">
        <v>9038</v>
      </c>
      <c r="FF1127" s="68" t="s">
        <v>9039</v>
      </c>
    </row>
    <row r="1128" spans="151:162" x14ac:dyDescent="0.2">
      <c r="EU1128" s="67">
        <v>558.98</v>
      </c>
      <c r="EV1128" s="67" t="s">
        <v>9040</v>
      </c>
      <c r="EW1128" s="67">
        <v>481.52</v>
      </c>
      <c r="EX1128" s="67" t="s">
        <v>9041</v>
      </c>
      <c r="EY1128" s="67">
        <v>5603</v>
      </c>
      <c r="EZ1128" s="67" t="s">
        <v>9042</v>
      </c>
      <c r="FA1128" s="67">
        <v>19779.5</v>
      </c>
      <c r="FB1128" s="67" t="s">
        <v>9043</v>
      </c>
      <c r="FC1128" s="67" t="s">
        <v>9044</v>
      </c>
      <c r="FD1128" s="67" t="s">
        <v>9045</v>
      </c>
      <c r="FE1128" s="68" t="s">
        <v>9046</v>
      </c>
      <c r="FF1128" s="68" t="s">
        <v>9047</v>
      </c>
    </row>
    <row r="1129" spans="151:162" x14ac:dyDescent="0.2">
      <c r="EU1129" s="67">
        <v>559</v>
      </c>
      <c r="EV1129" s="67" t="s">
        <v>9048</v>
      </c>
      <c r="EW1129" s="67">
        <v>481.57</v>
      </c>
      <c r="EX1129" s="67" t="s">
        <v>9049</v>
      </c>
      <c r="EY1129" s="67">
        <v>5602.75</v>
      </c>
      <c r="EZ1129" s="67" t="s">
        <v>9050</v>
      </c>
      <c r="FA1129" s="67">
        <v>19780.75</v>
      </c>
      <c r="FB1129" s="67" t="s">
        <v>9051</v>
      </c>
      <c r="FC1129" s="67" t="s">
        <v>9052</v>
      </c>
      <c r="FD1129" s="67" t="s">
        <v>9053</v>
      </c>
      <c r="FE1129" s="68" t="s">
        <v>9054</v>
      </c>
      <c r="FF1129" s="68" t="s">
        <v>9055</v>
      </c>
    </row>
    <row r="1130" spans="151:162" x14ac:dyDescent="0.2">
      <c r="EU1130" s="67">
        <v>558.75</v>
      </c>
      <c r="EV1130" s="67" t="s">
        <v>9056</v>
      </c>
      <c r="EW1130" s="67">
        <v>481.4</v>
      </c>
      <c r="EX1130" s="67" t="s">
        <v>9057</v>
      </c>
      <c r="EY1130" s="67">
        <v>5600.25</v>
      </c>
      <c r="EZ1130" s="67" t="s">
        <v>9058</v>
      </c>
      <c r="FA1130" s="67">
        <v>19772.25</v>
      </c>
      <c r="FB1130" s="67" t="s">
        <v>9059</v>
      </c>
      <c r="FC1130" s="67" t="s">
        <v>9060</v>
      </c>
      <c r="FD1130" s="67" t="s">
        <v>9061</v>
      </c>
      <c r="FE1130" s="68" t="s">
        <v>9062</v>
      </c>
      <c r="FF1130" s="68" t="s">
        <v>9063</v>
      </c>
    </row>
    <row r="1131" spans="151:162" x14ac:dyDescent="0.2">
      <c r="EU1131" s="67">
        <v>558.82000000000005</v>
      </c>
      <c r="EV1131" s="67" t="s">
        <v>9064</v>
      </c>
      <c r="EW1131" s="67">
        <v>481.45</v>
      </c>
      <c r="EX1131" s="67" t="s">
        <v>9065</v>
      </c>
      <c r="EY1131" s="67">
        <v>5601.5</v>
      </c>
      <c r="EZ1131" s="67" t="s">
        <v>9066</v>
      </c>
      <c r="FA1131" s="67">
        <v>19775.25</v>
      </c>
      <c r="FB1131" s="67" t="s">
        <v>9067</v>
      </c>
      <c r="FC1131" s="67" t="s">
        <v>9068</v>
      </c>
      <c r="FD1131" s="67" t="s">
        <v>9069</v>
      </c>
      <c r="FE1131" s="68" t="s">
        <v>9070</v>
      </c>
      <c r="FF1131" s="68" t="s">
        <v>9071</v>
      </c>
    </row>
    <row r="1132" spans="151:162" x14ac:dyDescent="0.2">
      <c r="EU1132" s="67">
        <v>558.79999999999995</v>
      </c>
      <c r="EV1132" s="67" t="s">
        <v>9072</v>
      </c>
      <c r="EW1132" s="67">
        <v>481.43</v>
      </c>
      <c r="EX1132" s="67" t="s">
        <v>9073</v>
      </c>
      <c r="EY1132" s="67">
        <v>5600.75</v>
      </c>
      <c r="EZ1132" s="67" t="s">
        <v>9074</v>
      </c>
      <c r="FA1132" s="67">
        <v>19775.25</v>
      </c>
      <c r="FB1132" s="67" t="s">
        <v>9075</v>
      </c>
      <c r="FC1132" s="67" t="s">
        <v>9076</v>
      </c>
      <c r="FD1132" s="67" t="s">
        <v>9077</v>
      </c>
      <c r="FE1132" s="68" t="s">
        <v>9078</v>
      </c>
      <c r="FF1132" s="68" t="s">
        <v>9079</v>
      </c>
    </row>
    <row r="1133" spans="151:162" x14ac:dyDescent="0.2">
      <c r="EU1133" s="67">
        <v>558.78</v>
      </c>
      <c r="EV1133" s="67" t="s">
        <v>9080</v>
      </c>
      <c r="EW1133" s="67">
        <v>481.48</v>
      </c>
      <c r="EX1133" s="67" t="s">
        <v>9081</v>
      </c>
      <c r="EY1133" s="67">
        <v>5600.75</v>
      </c>
      <c r="EZ1133" s="67" t="s">
        <v>9082</v>
      </c>
      <c r="FA1133" s="67">
        <v>19777.25</v>
      </c>
      <c r="FB1133" s="67" t="s">
        <v>9083</v>
      </c>
      <c r="FC1133" s="67" t="s">
        <v>9084</v>
      </c>
      <c r="FD1133" s="67" t="s">
        <v>9085</v>
      </c>
      <c r="FE1133" s="68" t="s">
        <v>9086</v>
      </c>
      <c r="FF1133" s="68" t="s">
        <v>9087</v>
      </c>
    </row>
  </sheetData>
  <mergeCells count="1">
    <mergeCell ref="I1:P1"/>
  </mergeCells>
  <conditionalFormatting sqref="C39">
    <cfRule type="colorScale" priority="2826">
      <colorScale>
        <cfvo type="min"/>
        <cfvo type="max"/>
        <color rgb="FFFCFCFF"/>
        <color rgb="FFF8696B"/>
      </colorScale>
    </cfRule>
  </conditionalFormatting>
  <conditionalFormatting sqref="C40">
    <cfRule type="colorScale" priority="2568">
      <colorScale>
        <cfvo type="min"/>
        <cfvo type="max"/>
        <color rgb="FFFCFCFF"/>
        <color rgb="FFF8696B"/>
      </colorScale>
    </cfRule>
  </conditionalFormatting>
  <conditionalFormatting sqref="C41 B42">
    <cfRule type="colorScale" priority="2567">
      <colorScale>
        <cfvo type="min"/>
        <cfvo type="max"/>
        <color rgb="FFFCFCFF"/>
        <color rgb="FFF8696B"/>
      </colorScale>
    </cfRule>
  </conditionalFormatting>
  <conditionalFormatting sqref="A4:A38">
    <cfRule type="expression" dxfId="16" priority="2455">
      <formula>A4&lt;$F$1</formula>
    </cfRule>
  </conditionalFormatting>
  <conditionalFormatting sqref="A85:A130">
    <cfRule type="expression" dxfId="15" priority="2453">
      <formula>A85&lt;$F$82</formula>
    </cfRule>
  </conditionalFormatting>
  <conditionalFormatting sqref="A45:A79">
    <cfRule type="expression" dxfId="14" priority="3055">
      <formula>A45&lt;$F$42</formula>
    </cfRule>
  </conditionalFormatting>
  <conditionalFormatting sqref="B3:E3">
    <cfRule type="colorScale" priority="24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E44">
    <cfRule type="colorScale" priority="24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4:E84">
    <cfRule type="colorScale" priority="24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36:E136">
    <cfRule type="colorScale" priority="24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86:A130">
    <cfRule type="expression" dxfId="13" priority="2378">
      <formula>A86&lt;$F$82</formula>
    </cfRule>
  </conditionalFormatting>
  <conditionalFormatting sqref="A111:A130">
    <cfRule type="expression" dxfId="12" priority="2326">
      <formula>A111&lt;$F$82</formula>
    </cfRule>
  </conditionalFormatting>
  <conditionalFormatting sqref="A59">
    <cfRule type="expression" dxfId="11" priority="2069">
      <formula>A59&lt;$F$42</formula>
    </cfRule>
  </conditionalFormatting>
  <conditionalFormatting sqref="A74">
    <cfRule type="expression" dxfId="10" priority="2008">
      <formula>A74&lt;$F$42</formula>
    </cfRule>
  </conditionalFormatting>
  <conditionalFormatting sqref="Z2:AH2">
    <cfRule type="dataBar" priority="80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{94756B91-4852-4BB9-84D5-53514BB9C3AB}</x14:id>
        </ext>
      </extLst>
    </cfRule>
  </conditionalFormatting>
  <conditionalFormatting sqref="Z1:AH1">
    <cfRule type="dataBar" priority="8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{70FBBBBD-AEF2-4C23-8DB7-77FAA1E33542}</x14:id>
        </ext>
      </extLst>
    </cfRule>
  </conditionalFormatting>
  <conditionalFormatting sqref="Z43:AH43">
    <cfRule type="dataBar" priority="8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{9BD38B5B-FD04-4F23-86FF-65CA58B88AA8}</x14:id>
        </ext>
      </extLst>
    </cfRule>
  </conditionalFormatting>
  <conditionalFormatting sqref="Z83:AH83">
    <cfRule type="dataBar" priority="8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{F55B3C41-4249-493A-9904-35131BF4469E}</x14:id>
        </ext>
      </extLst>
    </cfRule>
  </conditionalFormatting>
  <conditionalFormatting sqref="Z135:AH135">
    <cfRule type="dataBar" priority="80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{E8745E3C-E615-470A-BF75-D59A7489C6B8}</x14:id>
        </ext>
      </extLst>
    </cfRule>
  </conditionalFormatting>
  <conditionalFormatting sqref="A93:A98">
    <cfRule type="expression" dxfId="9" priority="778">
      <formula>A93&lt;$F$82</formula>
    </cfRule>
  </conditionalFormatting>
  <conditionalFormatting sqref="A117:A121">
    <cfRule type="expression" dxfId="8" priority="642">
      <formula>A117&lt;$F$82</formula>
    </cfRule>
  </conditionalFormatting>
  <conditionalFormatting sqref="Q2:Y2 AI2:AR2">
    <cfRule type="dataBar" priority="3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{347D005F-749D-475B-BA2B-8FFD6FAC2F55}</x14:id>
        </ext>
      </extLst>
    </cfRule>
  </conditionalFormatting>
  <conditionalFormatting sqref="Q1:Y1 AI1:AR1">
    <cfRule type="dataBar" priority="37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{30BDB15D-9E4E-4582-BD62-69FDF3DCDA63}</x14:id>
        </ext>
      </extLst>
    </cfRule>
  </conditionalFormatting>
  <conditionalFormatting sqref="Q43:Y43 AI43:AR43">
    <cfRule type="dataBar" priority="37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{AC35B083-9921-45A7-9C15-640992C07F11}</x14:id>
        </ext>
      </extLst>
    </cfRule>
  </conditionalFormatting>
  <conditionalFormatting sqref="Q83:Y83 AI83:AR83">
    <cfRule type="dataBar" priority="374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{0284C3E3-1F73-449D-B3B2-6C12BBC8B769}</x14:id>
        </ext>
      </extLst>
    </cfRule>
  </conditionalFormatting>
  <conditionalFormatting sqref="Q135:Y135 AI135:AR135">
    <cfRule type="dataBar" priority="37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{D6C08B44-F03F-46FF-92BB-6D0409D76146}</x14:id>
        </ext>
      </extLst>
    </cfRule>
  </conditionalFormatting>
  <conditionalFormatting sqref="A9:A14">
    <cfRule type="expression" dxfId="7" priority="287">
      <formula>A9&lt;$F$1</formula>
    </cfRule>
  </conditionalFormatting>
  <conditionalFormatting sqref="A23:A38">
    <cfRule type="expression" dxfId="6" priority="237">
      <formula>A23&lt;$F$1</formula>
    </cfRule>
  </conditionalFormatting>
  <conditionalFormatting sqref="B4:B38">
    <cfRule type="colorScale" priority="236">
      <colorScale>
        <cfvo type="min"/>
        <cfvo type="max"/>
        <color rgb="FFFCFCFF"/>
        <color rgb="FFF8696B"/>
      </colorScale>
    </cfRule>
  </conditionalFormatting>
  <conditionalFormatting sqref="C4:C38">
    <cfRule type="colorScale" priority="235">
      <colorScale>
        <cfvo type="min"/>
        <cfvo type="max"/>
        <color rgb="FFFCFCFF"/>
        <color rgb="FFF8696B"/>
      </colorScale>
    </cfRule>
  </conditionalFormatting>
  <conditionalFormatting sqref="D4:D38">
    <cfRule type="colorScale" priority="234">
      <colorScale>
        <cfvo type="min"/>
        <cfvo type="max"/>
        <color rgb="FFFCFCFF"/>
        <color rgb="FFF8696B"/>
      </colorScale>
    </cfRule>
  </conditionalFormatting>
  <conditionalFormatting sqref="E4:E38">
    <cfRule type="colorScale" priority="233">
      <colorScale>
        <cfvo type="min"/>
        <cfvo type="max"/>
        <color rgb="FFFCFCFF"/>
        <color rgb="FFF8696B"/>
      </colorScale>
    </cfRule>
  </conditionalFormatting>
  <conditionalFormatting sqref="A49:A53 A56">
    <cfRule type="expression" dxfId="5" priority="232">
      <formula>A49&lt;$F$42</formula>
    </cfRule>
  </conditionalFormatting>
  <conditionalFormatting sqref="A55">
    <cfRule type="expression" dxfId="4" priority="207">
      <formula>A55&lt;$F$42</formula>
    </cfRule>
  </conditionalFormatting>
  <conditionalFormatting sqref="A55">
    <cfRule type="expression" dxfId="3" priority="206">
      <formula>A55&lt;$F$42</formula>
    </cfRule>
  </conditionalFormatting>
  <conditionalFormatting sqref="A54">
    <cfRule type="expression" dxfId="2" priority="181">
      <formula>A54&lt;$F$42</formula>
    </cfRule>
  </conditionalFormatting>
  <conditionalFormatting sqref="A54">
    <cfRule type="expression" dxfId="1" priority="180">
      <formula>A54&lt;$F$42</formula>
    </cfRule>
  </conditionalFormatting>
  <conditionalFormatting sqref="A65:A69">
    <cfRule type="expression" dxfId="0" priority="155">
      <formula>A65&lt;$F$42</formula>
    </cfRule>
  </conditionalFormatting>
  <conditionalFormatting sqref="AS4:AS38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T4:AT38">
    <cfRule type="colorScale" priority="125">
      <colorScale>
        <cfvo type="min"/>
        <cfvo type="max"/>
        <color rgb="FFF8696B"/>
        <color rgb="FFFCFCFF"/>
      </colorScale>
    </cfRule>
  </conditionalFormatting>
  <conditionalFormatting sqref="AU4:AU38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V4:AV38">
    <cfRule type="colorScale" priority="123">
      <colorScale>
        <cfvo type="min"/>
        <cfvo type="max"/>
        <color rgb="FFF8696B"/>
        <color rgb="FFFCFCFF"/>
      </colorScale>
    </cfRule>
  </conditionalFormatting>
  <conditionalFormatting sqref="AW4:AW38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X4:AX38">
    <cfRule type="colorScale" priority="121">
      <colorScale>
        <cfvo type="min"/>
        <cfvo type="max"/>
        <color rgb="FFF8696B"/>
        <color rgb="FFFCFCFF"/>
      </colorScale>
    </cfRule>
  </conditionalFormatting>
  <conditionalFormatting sqref="AY4:AY38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45:AS7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T45:AT79">
    <cfRule type="colorScale" priority="118">
      <colorScale>
        <cfvo type="min"/>
        <cfvo type="max"/>
        <color rgb="FFF8696B"/>
        <color rgb="FFFCFCFF"/>
      </colorScale>
    </cfRule>
  </conditionalFormatting>
  <conditionalFormatting sqref="AU45:AU7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V45:AV79">
    <cfRule type="colorScale" priority="116">
      <colorScale>
        <cfvo type="min"/>
        <cfvo type="max"/>
        <color rgb="FFF8696B"/>
        <color rgb="FFFCFCFF"/>
      </colorScale>
    </cfRule>
  </conditionalFormatting>
  <conditionalFormatting sqref="AW45:AW79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X45:AX79">
    <cfRule type="colorScale" priority="114">
      <colorScale>
        <cfvo type="min"/>
        <cfvo type="max"/>
        <color rgb="FFF8696B"/>
        <color rgb="FFFCFCFF"/>
      </colorScale>
    </cfRule>
  </conditionalFormatting>
  <conditionalFormatting sqref="AY45:AY79">
    <cfRule type="colorScale" priority="1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S85:AS130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T85:AT130">
    <cfRule type="colorScale" priority="111">
      <colorScale>
        <cfvo type="min"/>
        <cfvo type="max"/>
        <color rgb="FFF8696B"/>
        <color rgb="FFFCFCFF"/>
      </colorScale>
    </cfRule>
  </conditionalFormatting>
  <conditionalFormatting sqref="AU85:AU130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V85:AV130">
    <cfRule type="colorScale" priority="109">
      <colorScale>
        <cfvo type="min"/>
        <cfvo type="max"/>
        <color rgb="FFF8696B"/>
        <color rgb="FFFCFCFF"/>
      </colorScale>
    </cfRule>
  </conditionalFormatting>
  <conditionalFormatting sqref="AW85:AW130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X85:AX130">
    <cfRule type="colorScale" priority="107">
      <colorScale>
        <cfvo type="min"/>
        <cfvo type="max"/>
        <color rgb="FFF8696B"/>
        <color rgb="FFFCFCFF"/>
      </colorScale>
    </cfRule>
  </conditionalFormatting>
  <conditionalFormatting sqref="AY85:AY130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:BA38">
    <cfRule type="colorScale" priority="98">
      <colorScale>
        <cfvo type="min"/>
        <cfvo type="max"/>
        <color rgb="FFFCFCFF"/>
        <color rgb="FF63BE7B"/>
      </colorScale>
    </cfRule>
  </conditionalFormatting>
  <conditionalFormatting sqref="BB4:BB38">
    <cfRule type="colorScale" priority="97">
      <colorScale>
        <cfvo type="min"/>
        <cfvo type="max"/>
        <color rgb="FFF8696B"/>
        <color rgb="FFFCFCFF"/>
      </colorScale>
    </cfRule>
  </conditionalFormatting>
  <conditionalFormatting sqref="BC4:BC38">
    <cfRule type="colorScale" priority="96">
      <colorScale>
        <cfvo type="min"/>
        <cfvo type="max"/>
        <color rgb="FFFCFCFF"/>
        <color rgb="FF63BE7B"/>
      </colorScale>
    </cfRule>
  </conditionalFormatting>
  <conditionalFormatting sqref="BD4:BD38">
    <cfRule type="colorScale" priority="95">
      <colorScale>
        <cfvo type="min"/>
        <cfvo type="max"/>
        <color rgb="FFF8696B"/>
        <color rgb="FFFCFCFF"/>
      </colorScale>
    </cfRule>
  </conditionalFormatting>
  <conditionalFormatting sqref="BE4:BE38">
    <cfRule type="colorScale" priority="94">
      <colorScale>
        <cfvo type="min"/>
        <cfvo type="max"/>
        <color rgb="FFFCFCFF"/>
        <color rgb="FF63BE7B"/>
      </colorScale>
    </cfRule>
  </conditionalFormatting>
  <conditionalFormatting sqref="BF4:BF38">
    <cfRule type="colorScale" priority="93">
      <colorScale>
        <cfvo type="min"/>
        <cfvo type="max"/>
        <color rgb="FFF8696B"/>
        <color rgb="FFFCFCFF"/>
      </colorScale>
    </cfRule>
  </conditionalFormatting>
  <conditionalFormatting sqref="BH4:BH38">
    <cfRule type="colorScale" priority="9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45:BA79">
    <cfRule type="colorScale" priority="91">
      <colorScale>
        <cfvo type="min"/>
        <cfvo type="max"/>
        <color rgb="FFFCFCFF"/>
        <color rgb="FF63BE7B"/>
      </colorScale>
    </cfRule>
  </conditionalFormatting>
  <conditionalFormatting sqref="BB45:BB79">
    <cfRule type="colorScale" priority="90">
      <colorScale>
        <cfvo type="min"/>
        <cfvo type="max"/>
        <color rgb="FFF8696B"/>
        <color rgb="FFFCFCFF"/>
      </colorScale>
    </cfRule>
  </conditionalFormatting>
  <conditionalFormatting sqref="BC45:BC79">
    <cfRule type="colorScale" priority="89">
      <colorScale>
        <cfvo type="min"/>
        <cfvo type="max"/>
        <color rgb="FFFCFCFF"/>
        <color rgb="FF63BE7B"/>
      </colorScale>
    </cfRule>
  </conditionalFormatting>
  <conditionalFormatting sqref="BD45:BD79">
    <cfRule type="colorScale" priority="88">
      <colorScale>
        <cfvo type="min"/>
        <cfvo type="max"/>
        <color rgb="FFF8696B"/>
        <color rgb="FFFCFCFF"/>
      </colorScale>
    </cfRule>
  </conditionalFormatting>
  <conditionalFormatting sqref="BE45:BE79">
    <cfRule type="colorScale" priority="87">
      <colorScale>
        <cfvo type="min"/>
        <cfvo type="max"/>
        <color rgb="FFFCFCFF"/>
        <color rgb="FF63BE7B"/>
      </colorScale>
    </cfRule>
  </conditionalFormatting>
  <conditionalFormatting sqref="BF45:BF79">
    <cfRule type="colorScale" priority="86">
      <colorScale>
        <cfvo type="min"/>
        <cfvo type="max"/>
        <color rgb="FFF8696B"/>
        <color rgb="FFFCFCFF"/>
      </colorScale>
    </cfRule>
  </conditionalFormatting>
  <conditionalFormatting sqref="BH45:BH79">
    <cfRule type="colorScale" priority="8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B132">
    <cfRule type="colorScale" priority="83">
      <colorScale>
        <cfvo type="min"/>
        <cfvo type="max"/>
        <color rgb="FFF8696B"/>
        <color rgb="FFFCFCFF"/>
      </colorScale>
    </cfRule>
  </conditionalFormatting>
  <conditionalFormatting sqref="BD132">
    <cfRule type="colorScale" priority="69">
      <colorScale>
        <cfvo type="min"/>
        <cfvo type="max"/>
        <color rgb="FFF8696B"/>
        <color rgb="FFFCFCFF"/>
      </colorScale>
    </cfRule>
  </conditionalFormatting>
  <conditionalFormatting sqref="BF132:BG132">
    <cfRule type="colorScale" priority="68">
      <colorScale>
        <cfvo type="min"/>
        <cfvo type="max"/>
        <color rgb="FFF8696B"/>
        <color rgb="FFFCFCFF"/>
      </colorScale>
    </cfRule>
  </conditionalFormatting>
  <conditionalFormatting sqref="B137:B189">
    <cfRule type="colorScale" priority="65">
      <colorScale>
        <cfvo type="min"/>
        <cfvo type="max"/>
        <color rgb="FFFCFCFF"/>
        <color rgb="FFF8696B"/>
      </colorScale>
    </cfRule>
  </conditionalFormatting>
  <conditionalFormatting sqref="C137:C189">
    <cfRule type="colorScale" priority="64">
      <colorScale>
        <cfvo type="min"/>
        <cfvo type="max"/>
        <color rgb="FFFCFCFF"/>
        <color rgb="FFF8696B"/>
      </colorScale>
    </cfRule>
  </conditionalFormatting>
  <conditionalFormatting sqref="D137:D189">
    <cfRule type="colorScale" priority="63">
      <colorScale>
        <cfvo type="min"/>
        <cfvo type="max"/>
        <color rgb="FFFCFCFF"/>
        <color rgb="FFF8696B"/>
      </colorScale>
    </cfRule>
  </conditionalFormatting>
  <conditionalFormatting sqref="E137:E189">
    <cfRule type="colorScale" priority="62">
      <colorScale>
        <cfvo type="min"/>
        <cfvo type="max"/>
        <color rgb="FFFCFCFF"/>
        <color rgb="FFF8696B"/>
      </colorScale>
    </cfRule>
  </conditionalFormatting>
  <conditionalFormatting sqref="AS137:AS189">
    <cfRule type="colorScale" priority="61">
      <colorScale>
        <cfvo type="min"/>
        <cfvo type="max"/>
        <color rgb="FFFCFCFF"/>
        <color rgb="FF63BE7B"/>
      </colorScale>
    </cfRule>
  </conditionalFormatting>
  <conditionalFormatting sqref="AT137:AT189">
    <cfRule type="colorScale" priority="60">
      <colorScale>
        <cfvo type="min"/>
        <cfvo type="max"/>
        <color rgb="FFF8696B"/>
        <color rgb="FFFCFCFF"/>
      </colorScale>
    </cfRule>
  </conditionalFormatting>
  <conditionalFormatting sqref="AU137:AU188">
    <cfRule type="colorScale" priority="59">
      <colorScale>
        <cfvo type="min"/>
        <cfvo type="max"/>
        <color rgb="FFFCFCFF"/>
        <color rgb="FF63BE7B"/>
      </colorScale>
    </cfRule>
  </conditionalFormatting>
  <conditionalFormatting sqref="AV137:AV188">
    <cfRule type="colorScale" priority="58">
      <colorScale>
        <cfvo type="min"/>
        <cfvo type="max"/>
        <color rgb="FFF8696B"/>
        <color rgb="FFFCFCFF"/>
      </colorScale>
    </cfRule>
  </conditionalFormatting>
  <conditionalFormatting sqref="AW137:AW18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X137:AX189">
    <cfRule type="colorScale" priority="56">
      <colorScale>
        <cfvo type="min"/>
        <cfvo type="max"/>
        <color rgb="FFF8696B"/>
        <color rgb="FFFCFCFF"/>
      </colorScale>
    </cfRule>
  </conditionalFormatting>
  <conditionalFormatting sqref="AY137:AY189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137:BA189">
    <cfRule type="colorScale" priority="54">
      <colorScale>
        <cfvo type="min"/>
        <cfvo type="max"/>
        <color rgb="FFFCFCFF"/>
        <color rgb="FF63BE7B"/>
      </colorScale>
    </cfRule>
  </conditionalFormatting>
  <conditionalFormatting sqref="BB137:BB189">
    <cfRule type="colorScale" priority="53">
      <colorScale>
        <cfvo type="min"/>
        <cfvo type="max"/>
        <color rgb="FFF8696B"/>
        <color rgb="FFFCFCFF"/>
      </colorScale>
    </cfRule>
  </conditionalFormatting>
  <conditionalFormatting sqref="BC137:BC188">
    <cfRule type="colorScale" priority="52">
      <colorScale>
        <cfvo type="min"/>
        <cfvo type="max"/>
        <color rgb="FFFCFCFF"/>
        <color rgb="FF63BE7B"/>
      </colorScale>
    </cfRule>
  </conditionalFormatting>
  <conditionalFormatting sqref="BD137:BD188">
    <cfRule type="colorScale" priority="51">
      <colorScale>
        <cfvo type="min"/>
        <cfvo type="max"/>
        <color rgb="FFF8696B"/>
        <color rgb="FFFCFCFF"/>
      </colorScale>
    </cfRule>
  </conditionalFormatting>
  <conditionalFormatting sqref="BE137:BE189">
    <cfRule type="colorScale" priority="50">
      <colorScale>
        <cfvo type="min"/>
        <cfvo type="max"/>
        <color rgb="FFFCFCFF"/>
        <color rgb="FF63BE7B"/>
      </colorScale>
    </cfRule>
  </conditionalFormatting>
  <conditionalFormatting sqref="BF137:BF189">
    <cfRule type="colorScale" priority="49">
      <colorScale>
        <cfvo type="min"/>
        <cfvo type="max"/>
        <color rgb="FFF8696B"/>
        <color rgb="FFFCFCFF"/>
      </colorScale>
    </cfRule>
  </conditionalFormatting>
  <conditionalFormatting sqref="BH137:BH189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A85:BA130">
    <cfRule type="colorScale" priority="47">
      <colorScale>
        <cfvo type="min"/>
        <cfvo type="max"/>
        <color rgb="FFFCFCFF"/>
        <color rgb="FF63BE7B"/>
      </colorScale>
    </cfRule>
  </conditionalFormatting>
  <conditionalFormatting sqref="BB85:BB130">
    <cfRule type="colorScale" priority="46">
      <colorScale>
        <cfvo type="min"/>
        <cfvo type="max"/>
        <color rgb="FFF8696B"/>
        <color rgb="FFFCFCFF"/>
      </colorScale>
    </cfRule>
  </conditionalFormatting>
  <conditionalFormatting sqref="BC85:BC130">
    <cfRule type="colorScale" priority="45">
      <colorScale>
        <cfvo type="min"/>
        <cfvo type="max"/>
        <color rgb="FFFCFCFF"/>
        <color rgb="FF63BE7B"/>
      </colorScale>
    </cfRule>
  </conditionalFormatting>
  <conditionalFormatting sqref="BD85:BD130">
    <cfRule type="colorScale" priority="44">
      <colorScale>
        <cfvo type="min"/>
        <cfvo type="max"/>
        <color rgb="FFF8696B"/>
        <color rgb="FFFCFCFF"/>
      </colorScale>
    </cfRule>
  </conditionalFormatting>
  <conditionalFormatting sqref="BE85:BE130">
    <cfRule type="colorScale" priority="43">
      <colorScale>
        <cfvo type="min"/>
        <cfvo type="max"/>
        <color rgb="FFFCFCFF"/>
        <color rgb="FF63BE7B"/>
      </colorScale>
    </cfRule>
  </conditionalFormatting>
  <conditionalFormatting sqref="BF85:BF130">
    <cfRule type="colorScale" priority="42">
      <colorScale>
        <cfvo type="min"/>
        <cfvo type="max"/>
        <color rgb="FFF8696B"/>
        <color rgb="FFFCFCFF"/>
      </colorScale>
    </cfRule>
  </conditionalFormatting>
  <conditionalFormatting sqref="BH85:BH130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85:B130">
    <cfRule type="colorScale" priority="40">
      <colorScale>
        <cfvo type="min"/>
        <cfvo type="max"/>
        <color rgb="FFFCFCFF"/>
        <color rgb="FFF8696B"/>
      </colorScale>
    </cfRule>
  </conditionalFormatting>
  <conditionalFormatting sqref="C85:C130">
    <cfRule type="colorScale" priority="39">
      <colorScale>
        <cfvo type="min"/>
        <cfvo type="max"/>
        <color rgb="FFFCFCFF"/>
        <color rgb="FFF8696B"/>
      </colorScale>
    </cfRule>
  </conditionalFormatting>
  <conditionalFormatting sqref="D85:D130">
    <cfRule type="colorScale" priority="38">
      <colorScale>
        <cfvo type="min"/>
        <cfvo type="max"/>
        <color rgb="FFFCFCFF"/>
        <color rgb="FFF8696B"/>
      </colorScale>
    </cfRule>
  </conditionalFormatting>
  <conditionalFormatting sqref="E85:E130">
    <cfRule type="colorScale" priority="37">
      <colorScale>
        <cfvo type="min"/>
        <cfvo type="max"/>
        <color rgb="FFFCFCFF"/>
        <color rgb="FFF8696B"/>
      </colorScale>
    </cfRule>
  </conditionalFormatting>
  <conditionalFormatting sqref="B45:B79">
    <cfRule type="colorScale" priority="36">
      <colorScale>
        <cfvo type="min"/>
        <cfvo type="max"/>
        <color rgb="FFFCFCFF"/>
        <color rgb="FFF8696B"/>
      </colorScale>
    </cfRule>
  </conditionalFormatting>
  <conditionalFormatting sqref="C45:C79">
    <cfRule type="colorScale" priority="35">
      <colorScale>
        <cfvo type="min"/>
        <cfvo type="max"/>
        <color rgb="FFFCFCFF"/>
        <color rgb="FFF8696B"/>
      </colorScale>
    </cfRule>
  </conditionalFormatting>
  <conditionalFormatting sqref="D45:D79">
    <cfRule type="colorScale" priority="34">
      <colorScale>
        <cfvo type="min"/>
        <cfvo type="max"/>
        <color rgb="FFFCFCFF"/>
        <color rgb="FFF8696B"/>
      </colorScale>
    </cfRule>
  </conditionalFormatting>
  <conditionalFormatting sqref="E45:E79">
    <cfRule type="colorScale" priority="33">
      <colorScale>
        <cfvo type="min"/>
        <cfvo type="max"/>
        <color rgb="FFFCFCFF"/>
        <color rgb="FFF8696B"/>
      </colorScale>
    </cfRule>
  </conditionalFormatting>
  <conditionalFormatting sqref="BG4:BG38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45:BG7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85:BG13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G137:BG18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disablePrompts="1" count="2">
    <dataValidation type="list" allowBlank="1" showInputMessage="1" showErrorMessage="1" sqref="A1">
      <formula1>"ABS,NET"</formula1>
    </dataValidation>
    <dataValidation type="list" allowBlank="1" showInputMessage="1" showErrorMessage="1" sqref="E1">
      <formula1>"GEX-OI,GEX-VOL,DEX,VOLPRESS,INVENTORY"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756B91-4852-4BB9-84D5-53514BB9C3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Z2:AH2</xm:sqref>
        </x14:conditionalFormatting>
        <x14:conditionalFormatting xmlns:xm="http://schemas.microsoft.com/office/excel/2006/main">
          <x14:cfRule type="dataBar" id="{70FBBBBD-AEF2-4C23-8DB7-77FAA1E3354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Z1:AH1</xm:sqref>
        </x14:conditionalFormatting>
        <x14:conditionalFormatting xmlns:xm="http://schemas.microsoft.com/office/excel/2006/main">
          <x14:cfRule type="dataBar" id="{9BD38B5B-FD04-4F23-86FF-65CA58B88A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Z43:AH43</xm:sqref>
        </x14:conditionalFormatting>
        <x14:conditionalFormatting xmlns:xm="http://schemas.microsoft.com/office/excel/2006/main">
          <x14:cfRule type="dataBar" id="{F55B3C41-4249-493A-9904-35131BF44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Z83:AH83</xm:sqref>
        </x14:conditionalFormatting>
        <x14:conditionalFormatting xmlns:xm="http://schemas.microsoft.com/office/excel/2006/main">
          <x14:cfRule type="dataBar" id="{E8745E3C-E615-470A-BF75-D59A7489C6B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Z135:AH135</xm:sqref>
        </x14:conditionalFormatting>
        <x14:conditionalFormatting xmlns:xm="http://schemas.microsoft.com/office/excel/2006/main">
          <x14:cfRule type="dataBar" id="{347D005F-749D-475B-BA2B-8FFD6FAC2F5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Q2:Y2 AI2:AR2</xm:sqref>
        </x14:conditionalFormatting>
        <x14:conditionalFormatting xmlns:xm="http://schemas.microsoft.com/office/excel/2006/main">
          <x14:cfRule type="dataBar" id="{30BDB15D-9E4E-4582-BD62-69FDF3DCDA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Q1:Y1 AI1:AR1</xm:sqref>
        </x14:conditionalFormatting>
        <x14:conditionalFormatting xmlns:xm="http://schemas.microsoft.com/office/excel/2006/main">
          <x14:cfRule type="dataBar" id="{AC35B083-9921-45A7-9C15-640992C07F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Q43:Y43 AI43:AR43</xm:sqref>
        </x14:conditionalFormatting>
        <x14:conditionalFormatting xmlns:xm="http://schemas.microsoft.com/office/excel/2006/main">
          <x14:cfRule type="dataBar" id="{0284C3E3-1F73-449D-B3B2-6C12BBC8B7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Q83:Y83 AI83:AR83</xm:sqref>
        </x14:conditionalFormatting>
        <x14:conditionalFormatting xmlns:xm="http://schemas.microsoft.com/office/excel/2006/main">
          <x14:cfRule type="dataBar" id="{D6C08B44-F03F-46FF-92BB-6D0409D761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Q135:Y135 AI135:AR135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A190"/>
  <sheetViews>
    <sheetView zoomScale="80" zoomScaleNormal="80" workbookViewId="0">
      <selection activeCell="Z22" sqref="Z22"/>
    </sheetView>
  </sheetViews>
  <sheetFormatPr baseColWidth="10" defaultColWidth="7.28515625" defaultRowHeight="15" outlineLevelCol="1" x14ac:dyDescent="0.25"/>
  <cols>
    <col min="1" max="1" width="9.140625" style="93" bestFit="1" customWidth="1"/>
    <col min="2" max="2" width="9.85546875" style="93" hidden="1" customWidth="1" outlineLevel="1"/>
    <col min="3" max="3" width="8.42578125" style="93" hidden="1" customWidth="1" outlineLevel="1"/>
    <col min="4" max="10" width="7.7109375" style="93" hidden="1" customWidth="1" outlineLevel="1"/>
    <col min="11" max="11" width="8.42578125" style="93" hidden="1" customWidth="1" outlineLevel="1"/>
    <col min="12" max="24" width="7.7109375" style="93" hidden="1" customWidth="1" outlineLevel="1"/>
    <col min="25" max="25" width="20.42578125" style="93" customWidth="1" collapsed="1"/>
    <col min="26" max="16384" width="7.28515625" style="93"/>
  </cols>
  <sheetData>
    <row r="1" spans="1:25" x14ac:dyDescent="0.25">
      <c r="A1" s="92" t="str">
        <f ca="1">TEXT(IF(HOUR(NOW())&gt;=17,NOW()+1,NOW()),"YYMMDD")</f>
        <v>250506</v>
      </c>
      <c r="B1" s="92" t="str">
        <f ca="1">IF(AND(TEXT(B3,"YYMMDD")&gt;$A$1,TEXT(B3,"YYMMDD")&lt;&gt;Hoja1!$C$2,TEXT(B3,"YYMMDD")&lt;&gt;Hoja1!$D$2),TEXT(B3,"YYMMDD"),"")</f>
        <v/>
      </c>
      <c r="C1" s="92" t="str">
        <f ca="1">IF(AND(TEXT(C3,"YYMMDD")&gt;$A$1,TEXT(C3,"YYMMDD")&lt;&gt;Hoja1!$C$2,TEXT(C3,"YYMMDD")&lt;&gt;Hoja1!$D$2),TEXT(C3,"YYMMDD"),"")</f>
        <v/>
      </c>
      <c r="D1" s="92" t="str">
        <f ca="1">IF(AND(TEXT(D3,"YYMMDD")&gt;$A$1,TEXT(D3,"YYMMDD")&lt;&gt;Hoja1!$C$2,TEXT(D3,"YYMMDD")&lt;&gt;Hoja1!$D$2),TEXT(D3,"YYMMDD"),"")</f>
        <v>250507</v>
      </c>
      <c r="E1" s="92" t="str">
        <f ca="1">IF(AND(TEXT(E3,"YYMMDD")&gt;$A$1,TEXT(E3,"YYMMDD")&lt;&gt;Hoja1!$C$2,TEXT(E3,"YYMMDD")&lt;&gt;Hoja1!$D$2),TEXT(E3,"YYMMDD"),"")</f>
        <v>250508</v>
      </c>
      <c r="F1" s="92" t="str">
        <f ca="1">IF(AND(TEXT(F3,"YYMMDD")&gt;$A$1,TEXT(F3,"YYMMDD")&lt;&gt;Hoja1!$C$2,TEXT(F3,"YYMMDD")&lt;&gt;Hoja1!$D$2),TEXT(F3,"YYMMDD"),"")</f>
        <v/>
      </c>
      <c r="G1" s="92" t="str">
        <f ca="1">IF(AND(TEXT(G3,"YYMMDD")&gt;$A$1,TEXT(G3,"YYMMDD")&lt;&gt;Hoja1!$C$2,TEXT(G3,"YYMMDD")&lt;&gt;Hoja1!$D$2),TEXT(G3,"YYMMDD"),"")</f>
        <v/>
      </c>
      <c r="H1" s="92" t="str">
        <f ca="1">IF(AND(TEXT(H3,"YYMMDD")&gt;$A$1,TEXT(H3,"YYMMDD")&lt;&gt;Hoja1!$C$2,TEXT(H3,"YYMMDD")&lt;&gt;Hoja1!$D$2),TEXT(H3,"YYMMDD"),"")</f>
        <v>250523</v>
      </c>
      <c r="I1" s="92" t="str">
        <f ca="1">IF(AND(TEXT(I3,"YYMMDD")&gt;$A$1,TEXT(I3,"YYMMDD")&lt;&gt;Hoja1!$C$2,TEXT(I3,"YYMMDD")&lt;&gt;Hoja1!$D$2),TEXT(I3,"YYMMDD"),"")</f>
        <v>250530</v>
      </c>
      <c r="J1" s="92" t="str">
        <f ca="1">IF(AND(TEXT(J3,"YYMMDD")&gt;$A$1,TEXT(J3,"YYMMDD")&lt;&gt;Hoja1!$C$2,TEXT(J3,"YYMMDD")&lt;&gt;Hoja1!$D$2),TEXT(J3,"YYMMDD"),"")</f>
        <v>250606</v>
      </c>
      <c r="K1" s="92" t="str">
        <f ca="1">IF(AND(TEXT(K3,"YYMMDD")&gt;$A$1,TEXT(K3,"YYMMDD")&lt;&gt;Hoja1!$C$2,TEXT(K3,"YYMMDD")&lt;&gt;Hoja1!$D$2),TEXT(K3,"YYMMDD"),"")</f>
        <v>250620</v>
      </c>
      <c r="L1" s="92" t="str">
        <f ca="1">IF(AND(TEXT(L3,"YYMMDD")&gt;$A$1,TEXT(L3,"YYMMDD")&lt;&gt;Hoja1!$C$2,TEXT(L3,"YYMMDD")&lt;&gt;Hoja1!$D$2),TEXT(L3,"YYMMDD"),"")</f>
        <v>250630</v>
      </c>
      <c r="M1" s="92" t="str">
        <f ca="1">IF(AND(TEXT(M3,"YYMMDD")&gt;$A$1,TEXT(M3,"YYMMDD")&lt;&gt;Hoja1!$C$2,TEXT(M3,"YYMMDD")&lt;&gt;Hoja1!$D$2),TEXT(M3,"YYMMDD"),"")</f>
        <v>250718</v>
      </c>
      <c r="N1" s="92" t="str">
        <f ca="1">IF(AND(TEXT(N3,"YYMMDD")&gt;$A$1,TEXT(N3,"YYMMDD")&lt;&gt;Hoja1!$C$2,TEXT(N3,"YYMMDD")&lt;&gt;Hoja1!$D$2),TEXT(N3,"YYMMDD"),"")</f>
        <v>250731</v>
      </c>
      <c r="O1" s="92" t="str">
        <f ca="1">IF(AND(TEXT(O3,"YYMMDD")&gt;$A$1,TEXT(O3,"YYMMDD")&lt;&gt;Hoja1!$C$2,TEXT(O3,"YYMMDD")&lt;&gt;Hoja1!$D$2),TEXT(O3,"YYMMDD"),"")</f>
        <v>250815</v>
      </c>
      <c r="P1" s="92" t="str">
        <f ca="1">IF(AND(TEXT(P3,"YYMMDD")&gt;$A$1,TEXT(P3,"YYMMDD")&lt;&gt;Hoja1!$C$2,TEXT(P3,"YYMMDD")&lt;&gt;Hoja1!$D$2),TEXT(P3,"YYMMDD"),"")</f>
        <v>250829</v>
      </c>
      <c r="Q1" s="92" t="str">
        <f ca="1">IF(AND(TEXT(Q3,"YYMMDD")&gt;$A$1,TEXT(Q3,"YYMMDD")&lt;&gt;Hoja1!$C$2,TEXT(Q3,"YYMMDD")&lt;&gt;Hoja1!$D$2),TEXT(Q3,"YYMMDD"),"")</f>
        <v>250919</v>
      </c>
      <c r="R1" s="92" t="str">
        <f ca="1">IF(AND(TEXT(R3,"YYMMDD")&gt;$A$1,TEXT(R3,"YYMMDD")&lt;&gt;Hoja1!$C$2,TEXT(R3,"YYMMDD")&lt;&gt;Hoja1!$D$2),TEXT(R3,"YYMMDD"),"")</f>
        <v>250930</v>
      </c>
      <c r="S1" s="92" t="str">
        <f ca="1">IF(AND(TEXT(S3,"YYMMDD")&gt;$A$1,TEXT(S3,"YYMMDD")&lt;&gt;Hoja1!$C$2,TEXT(S3,"YYMMDD")&lt;&gt;Hoja1!$D$2),TEXT(S3,"YYMMDD"),"")</f>
        <v>251017</v>
      </c>
      <c r="T1" s="92" t="str">
        <f ca="1">IF(AND(TEXT(T3,"YYMMDD")&gt;$A$1,TEXT(T3,"YYMMDD")&lt;&gt;Hoja1!$C$2,TEXT(T3,"YYMMDD")&lt;&gt;Hoja1!$D$2),TEXT(T3,"YYMMDD"),"")</f>
        <v>251031</v>
      </c>
      <c r="U1" s="92" t="str">
        <f ca="1">IF(AND(TEXT(U3,"YYMMDD")&gt;$A$1,TEXT(U3,"YYMMDD")&lt;&gt;Hoja1!$C$2,TEXT(U3,"YYMMDD")&lt;&gt;Hoja1!$D$2),TEXT(U3,"YYMMDD"),"")</f>
        <v>251121</v>
      </c>
      <c r="V1" s="92" t="str">
        <f ca="1">IF(AND(TEXT(V3,"YYMMDD")&gt;$A$1,TEXT(V3,"YYMMDD")&lt;&gt;Hoja1!$C$2,TEXT(V3,"YYMMDD")&lt;&gt;Hoja1!$D$2),TEXT(V3,"YYMMDD"),"")</f>
        <v>251128</v>
      </c>
      <c r="W1" s="92" t="str">
        <f ca="1">IF(AND(TEXT(W3,"YYMMDD")&gt;$A$1,TEXT(W3,"YYMMDD")&lt;&gt;Hoja1!$C$2,TEXT(W3,"YYMMDD")&lt;&gt;Hoja1!$D$2),TEXT(W3,"YYMMDD"),"")</f>
        <v>251219</v>
      </c>
      <c r="X1" s="92" t="str">
        <f ca="1">IF(AND(TEXT(X3,"YYMMDD")&gt;$A$1,TEXT(X3,"YYMMDD")&lt;&gt;Hoja1!$C$2,TEXT(X3,"YYMMDD")&lt;&gt;Hoja1!$D$2),TEXT(X3,"YYMMDD"),"")</f>
        <v>251231</v>
      </c>
    </row>
    <row r="2" spans="1:25" x14ac:dyDescent="0.25">
      <c r="A2" s="92" t="s">
        <v>7</v>
      </c>
      <c r="B2" s="92" t="str">
        <f>+A3</f>
        <v>SPY</v>
      </c>
      <c r="C2" s="92" t="str">
        <f>+B2</f>
        <v>SPY</v>
      </c>
      <c r="D2" s="92" t="str">
        <f t="shared" ref="D2:K2" si="0">+C2</f>
        <v>SPY</v>
      </c>
      <c r="E2" s="92" t="str">
        <f t="shared" si="0"/>
        <v>SPY</v>
      </c>
      <c r="F2" s="92" t="str">
        <f t="shared" si="0"/>
        <v>SPY</v>
      </c>
      <c r="G2" s="92" t="str">
        <f t="shared" si="0"/>
        <v>SPY</v>
      </c>
      <c r="H2" s="92" t="str">
        <f t="shared" si="0"/>
        <v>SPY</v>
      </c>
      <c r="I2" s="92" t="str">
        <f t="shared" si="0"/>
        <v>SPY</v>
      </c>
      <c r="J2" s="92" t="str">
        <f t="shared" si="0"/>
        <v>SPY</v>
      </c>
      <c r="K2" s="92" t="str">
        <f t="shared" si="0"/>
        <v>SPY</v>
      </c>
      <c r="L2" s="92" t="str">
        <f t="shared" ref="L2" si="1">+K2</f>
        <v>SPY</v>
      </c>
      <c r="M2" s="92" t="str">
        <f t="shared" ref="M2:X2" si="2">+K2</f>
        <v>SPY</v>
      </c>
      <c r="N2" s="92" t="str">
        <f t="shared" si="2"/>
        <v>SPY</v>
      </c>
      <c r="O2" s="92" t="str">
        <f t="shared" si="2"/>
        <v>SPY</v>
      </c>
      <c r="P2" s="92" t="str">
        <f t="shared" si="2"/>
        <v>SPY</v>
      </c>
      <c r="Q2" s="92" t="str">
        <f t="shared" si="2"/>
        <v>SPY</v>
      </c>
      <c r="R2" s="92" t="str">
        <f t="shared" si="2"/>
        <v>SPY</v>
      </c>
      <c r="S2" s="92" t="str">
        <f t="shared" si="2"/>
        <v>SPY</v>
      </c>
      <c r="T2" s="92" t="str">
        <f t="shared" si="2"/>
        <v>SPY</v>
      </c>
      <c r="U2" s="92" t="str">
        <f t="shared" si="2"/>
        <v>SPY</v>
      </c>
      <c r="V2" s="92" t="str">
        <f t="shared" si="2"/>
        <v>SPY</v>
      </c>
      <c r="W2" s="92" t="str">
        <f t="shared" si="2"/>
        <v>SPY</v>
      </c>
      <c r="X2" s="92" t="str">
        <f t="shared" si="2"/>
        <v>SPY</v>
      </c>
    </row>
    <row r="3" spans="1:25" x14ac:dyDescent="0.25">
      <c r="A3" s="92" t="str">
        <f>+Hoja1!A2</f>
        <v>SPY</v>
      </c>
      <c r="B3" s="94">
        <v>45782</v>
      </c>
      <c r="C3" s="94">
        <f>+B3+1</f>
        <v>45783</v>
      </c>
      <c r="D3" s="94">
        <f>+C3+1</f>
        <v>45784</v>
      </c>
      <c r="E3" s="94">
        <f>+D3+1</f>
        <v>45785</v>
      </c>
      <c r="F3" s="94">
        <f>+E3+1</f>
        <v>45786</v>
      </c>
      <c r="G3" s="94">
        <f>+F3+7</f>
        <v>45793</v>
      </c>
      <c r="H3" s="94">
        <f>+G3+7</f>
        <v>45800</v>
      </c>
      <c r="I3" s="94">
        <f>+H3+7</f>
        <v>45807</v>
      </c>
      <c r="J3" s="94">
        <f>+I3+7</f>
        <v>45814</v>
      </c>
      <c r="K3" s="94">
        <v>45828</v>
      </c>
      <c r="L3" s="94">
        <v>45838</v>
      </c>
      <c r="M3" s="94">
        <f>+K3+7+7+7+7</f>
        <v>45856</v>
      </c>
      <c r="N3" s="94">
        <v>45869</v>
      </c>
      <c r="O3" s="94">
        <f>+M3+7+7+7+7</f>
        <v>45884</v>
      </c>
      <c r="P3" s="94">
        <v>45898</v>
      </c>
      <c r="Q3" s="94">
        <f>+O3+7+7+7+7+7</f>
        <v>45919</v>
      </c>
      <c r="R3" s="94">
        <v>45930</v>
      </c>
      <c r="S3" s="94">
        <f>+Q3+7+7+7+7</f>
        <v>45947</v>
      </c>
      <c r="T3" s="94">
        <v>45961</v>
      </c>
      <c r="U3" s="94">
        <f>+S3+7+7+7+7+7</f>
        <v>45982</v>
      </c>
      <c r="V3" s="94">
        <v>45989</v>
      </c>
      <c r="W3" s="94">
        <f>+U3+7+7+7+7</f>
        <v>46010</v>
      </c>
      <c r="X3" s="94">
        <v>46022</v>
      </c>
    </row>
    <row r="4" spans="1:25" x14ac:dyDescent="0.25">
      <c r="A4" s="92">
        <f>+Hoja1!A3</f>
        <v>558.79999999999995</v>
      </c>
      <c r="B4" s="92"/>
      <c r="C4" s="92"/>
      <c r="D4" s="92"/>
    </row>
    <row r="5" spans="1:25" x14ac:dyDescent="0.25">
      <c r="A5" s="92">
        <f>+Hoja1!A4</f>
        <v>582</v>
      </c>
      <c r="B5" s="91">
        <f ca="1">IF(RTD("tos.rtd",,$A$2,"."&amp;B$2&amp;B$1&amp;"C"&amp;$A5)="N/A",0,RTD("tos.rtd",,$A$2,"."&amp;B$2&amp;B$1&amp;"C"&amp;$A5))-IF(RTD("tos.rtd",,$A$2,"."&amp;B$2&amp;B$1&amp;"P"&amp;$A5)="N/A",0,RTD("tos.rtd",,$A$2,"."&amp;B$2&amp;B$1&amp;"P"&amp;$A5))</f>
        <v>0</v>
      </c>
      <c r="C5" s="91">
        <f ca="1">IF(RTD("tos.rtd",,$A$2,"."&amp;C$2&amp;C$1&amp;"C"&amp;$A5)="N/A",0,RTD("tos.rtd",,$A$2,"."&amp;C$2&amp;C$1&amp;"C"&amp;$A5))-IF(RTD("tos.rtd",,$A$2,"."&amp;C$2&amp;C$1&amp;"P"&amp;$A5)="N/A",0,RTD("tos.rtd",,$A$2,"."&amp;C$2&amp;C$1&amp;"P"&amp;$A5))</f>
        <v>0</v>
      </c>
      <c r="D5" s="91">
        <f ca="1">IF(RTD("tos.rtd",,$A$2,"."&amp;D$2&amp;D$1&amp;"C"&amp;$A5)="N/A",0,RTD("tos.rtd",,$A$2,"."&amp;D$2&amp;D$1&amp;"C"&amp;$A5))-IF(RTD("tos.rtd",,$A$2,"."&amp;D$2&amp;D$1&amp;"P"&amp;$A5)="N/A",0,RTD("tos.rtd",,$A$2,"."&amp;D$2&amp;D$1&amp;"P"&amp;$A5))</f>
        <v>933</v>
      </c>
      <c r="E5" s="91">
        <f ca="1">IF(RTD("tos.rtd",,$A$2,"."&amp;E$2&amp;E$1&amp;"C"&amp;$A5)="N/A",0,RTD("tos.rtd",,$A$2,"."&amp;E$2&amp;E$1&amp;"C"&amp;$A5))-IF(RTD("tos.rtd",,$A$2,"."&amp;E$2&amp;E$1&amp;"P"&amp;$A5)="N/A",0,RTD("tos.rtd",,$A$2,"."&amp;E$2&amp;E$1&amp;"P"&amp;$A5))</f>
        <v>628</v>
      </c>
      <c r="F5" s="91">
        <f ca="1">IF(RTD("tos.rtd",,$A$2,"."&amp;F$2&amp;F$1&amp;"C"&amp;$A5)="N/A",0,RTD("tos.rtd",,$A$2,"."&amp;F$2&amp;F$1&amp;"C"&amp;$A5))-IF(RTD("tos.rtd",,$A$2,"."&amp;F$2&amp;F$1&amp;"P"&amp;$A5)="N/A",0,RTD("tos.rtd",,$A$2,"."&amp;F$2&amp;F$1&amp;"P"&amp;$A5))</f>
        <v>0</v>
      </c>
      <c r="G5" s="91">
        <f ca="1">IF(RTD("tos.rtd",,$A$2,"."&amp;G$2&amp;G$1&amp;"C"&amp;$A5)="N/A",0,RTD("tos.rtd",,$A$2,"."&amp;G$2&amp;G$1&amp;"C"&amp;$A5))-IF(RTD("tos.rtd",,$A$2,"."&amp;G$2&amp;G$1&amp;"P"&amp;$A5)="N/A",0,RTD("tos.rtd",,$A$2,"."&amp;G$2&amp;G$1&amp;"P"&amp;$A5))</f>
        <v>0</v>
      </c>
      <c r="H5" s="91">
        <f ca="1">IF(RTD("tos.rtd",,$A$2,"."&amp;H$2&amp;H$1&amp;"C"&amp;$A5)="N/A",0,RTD("tos.rtd",,$A$2,"."&amp;H$2&amp;H$1&amp;"C"&amp;$A5))-IF(RTD("tos.rtd",,$A$2,"."&amp;H$2&amp;H$1&amp;"P"&amp;$A5)="N/A",0,RTD("tos.rtd",,$A$2,"."&amp;H$2&amp;H$1&amp;"P"&amp;$A5))</f>
        <v>111</v>
      </c>
      <c r="I5" s="91">
        <f ca="1">IF(RTD("tos.rtd",,$A$2,"."&amp;I$2&amp;I$1&amp;"C"&amp;$A5)="N/A",0,RTD("tos.rtd",,$A$2,"."&amp;I$2&amp;I$1&amp;"C"&amp;$A5))-IF(RTD("tos.rtd",,$A$2,"."&amp;I$2&amp;I$1&amp;"P"&amp;$A5)="N/A",0,RTD("tos.rtd",,$A$2,"."&amp;I$2&amp;I$1&amp;"P"&amp;$A5))</f>
        <v>63</v>
      </c>
      <c r="J5" s="91">
        <f ca="1">IF(RTD("tos.rtd",,$A$2,"."&amp;J$2&amp;J$1&amp;"C"&amp;$A5)="N/A",0,RTD("tos.rtd",,$A$2,"."&amp;J$2&amp;J$1&amp;"C"&amp;$A5))-IF(RTD("tos.rtd",,$A$2,"."&amp;J$2&amp;J$1&amp;"P"&amp;$A5)="N/A",0,RTD("tos.rtd",,$A$2,"."&amp;J$2&amp;J$1&amp;"P"&amp;$A5))</f>
        <v>5</v>
      </c>
      <c r="K5" s="91">
        <f ca="1">IF(RTD("tos.rtd",,$A$2,"."&amp;K$2&amp;K$1&amp;"C"&amp;$A5)="N/A",0,RTD("tos.rtd",,$A$2,"."&amp;K$2&amp;K$1&amp;"C"&amp;$A5))-IF(RTD("tos.rtd",,$A$2,"."&amp;K$2&amp;K$1&amp;"P"&amp;$A5)="N/A",0,RTD("tos.rtd",,$A$2,"."&amp;K$2&amp;K$1&amp;"P"&amp;$A5))</f>
        <v>140</v>
      </c>
      <c r="L5" s="91">
        <f ca="1">IF(RTD("tos.rtd",,$A$2,"."&amp;L$2&amp;L$1&amp;"C"&amp;$A5)="N/A",0,RTD("tos.rtd",,$A$2,"."&amp;L$2&amp;L$1&amp;"C"&amp;$A5))-IF(RTD("tos.rtd",,$A$2,"."&amp;L$2&amp;L$1&amp;"P"&amp;$A5)="N/A",0,RTD("tos.rtd",,$A$2,"."&amp;L$2&amp;L$1&amp;"P"&amp;$A5))</f>
        <v>7</v>
      </c>
      <c r="M5" s="91">
        <f ca="1">IF(RTD("tos.rtd",,$A$2,"."&amp;M$2&amp;M$1&amp;"C"&amp;$A5)="N/A",0,RTD("tos.rtd",,$A$2,"."&amp;M$2&amp;M$1&amp;"C"&amp;$A5))-IF(RTD("tos.rtd",,$A$2,"."&amp;M$2&amp;M$1&amp;"P"&amp;$A5)="N/A",0,RTD("tos.rtd",,$A$2,"."&amp;M$2&amp;M$1&amp;"P"&amp;$A5))</f>
        <v>0</v>
      </c>
      <c r="N5" s="91">
        <f ca="1">IF(RTD("tos.rtd",,$A$2,"."&amp;N$2&amp;N$1&amp;"C"&amp;$A5)="N/A",0,RTD("tos.rtd",,$A$2,"."&amp;N$2&amp;N$1&amp;"C"&amp;$A5))-IF(RTD("tos.rtd",,$A$2,"."&amp;N$2&amp;N$1&amp;"P"&amp;$A5)="N/A",0,RTD("tos.rtd",,$A$2,"."&amp;N$2&amp;N$1&amp;"P"&amp;$A5))</f>
        <v>3</v>
      </c>
      <c r="O5" s="91">
        <f ca="1">IF(RTD("tos.rtd",,$A$2,"."&amp;O$2&amp;O$1&amp;"C"&amp;$A5)="N/A",0,RTD("tos.rtd",,$A$2,"."&amp;O$2&amp;O$1&amp;"C"&amp;$A5))-IF(RTD("tos.rtd",,$A$2,"."&amp;O$2&amp;O$1&amp;"P"&amp;$A5)="N/A",0,RTD("tos.rtd",,$A$2,"."&amp;O$2&amp;O$1&amp;"P"&amp;$A5))</f>
        <v>0</v>
      </c>
      <c r="P5" s="91">
        <f ca="1">IF(RTD("tos.rtd",,$A$2,"."&amp;P$2&amp;P$1&amp;"C"&amp;$A5)="N/A",0,RTD("tos.rtd",,$A$2,"."&amp;P$2&amp;P$1&amp;"C"&amp;$A5))-IF(RTD("tos.rtd",,$A$2,"."&amp;P$2&amp;P$1&amp;"P"&amp;$A5)="N/A",0,RTD("tos.rtd",,$A$2,"."&amp;P$2&amp;P$1&amp;"P"&amp;$A5))</f>
        <v>3</v>
      </c>
      <c r="Q5" s="91">
        <f ca="1">IF(RTD("tos.rtd",,$A$2,"."&amp;Q$2&amp;Q$1&amp;"C"&amp;$A5)="N/A",0,RTD("tos.rtd",,$A$2,"."&amp;Q$2&amp;Q$1&amp;"C"&amp;$A5))-IF(RTD("tos.rtd",,$A$2,"."&amp;Q$2&amp;Q$1&amp;"P"&amp;$A5)="N/A",0,RTD("tos.rtd",,$A$2,"."&amp;Q$2&amp;Q$1&amp;"P"&amp;$A5))</f>
        <v>0</v>
      </c>
      <c r="R5" s="91">
        <f ca="1">IF(RTD("tos.rtd",,$A$2,"."&amp;R$2&amp;R$1&amp;"C"&amp;$A5)="N/A",0,RTD("tos.rtd",,$A$2,"."&amp;R$2&amp;R$1&amp;"C"&amp;$A5))-IF(RTD("tos.rtd",,$A$2,"."&amp;R$2&amp;R$1&amp;"P"&amp;$A5)="N/A",0,RTD("tos.rtd",,$A$2,"."&amp;R$2&amp;R$1&amp;"P"&amp;$A5))</f>
        <v>1</v>
      </c>
      <c r="S5" s="91">
        <f ca="1">IF(RTD("tos.rtd",,$A$2,"."&amp;S$2&amp;S$1&amp;"C"&amp;$A5)="N/A",0,RTD("tos.rtd",,$A$2,"."&amp;S$2&amp;S$1&amp;"C"&amp;$A5))-IF(RTD("tos.rtd",,$A$2,"."&amp;S$2&amp;S$1&amp;"P"&amp;$A5)="N/A",0,RTD("tos.rtd",,$A$2,"."&amp;S$2&amp;S$1&amp;"P"&amp;$A5))</f>
        <v>0</v>
      </c>
      <c r="T5" s="91">
        <f ca="1">IF(RTD("tos.rtd",,$A$2,"."&amp;T$2&amp;T$1&amp;"C"&amp;$A5)="N/A",0,RTD("tos.rtd",,$A$2,"."&amp;T$2&amp;T$1&amp;"C"&amp;$A5))-IF(RTD("tos.rtd",,$A$2,"."&amp;T$2&amp;T$1&amp;"P"&amp;$A5)="N/A",0,RTD("tos.rtd",,$A$2,"."&amp;T$2&amp;T$1&amp;"P"&amp;$A5))</f>
        <v>0</v>
      </c>
      <c r="U5" s="91">
        <f ca="1">IF(RTD("tos.rtd",,$A$2,"."&amp;U$2&amp;U$1&amp;"C"&amp;$A5)="N/A",0,RTD("tos.rtd",,$A$2,"."&amp;U$2&amp;U$1&amp;"C"&amp;$A5))-IF(RTD("tos.rtd",,$A$2,"."&amp;U$2&amp;U$1&amp;"P"&amp;$A5)="N/A",0,RTD("tos.rtd",,$A$2,"."&amp;U$2&amp;U$1&amp;"P"&amp;$A5))</f>
        <v>0</v>
      </c>
      <c r="V5" s="91">
        <f ca="1">IF(RTD("tos.rtd",,$A$2,"."&amp;V$2&amp;V$1&amp;"C"&amp;$A5)="N/A",0,RTD("tos.rtd",,$A$2,"."&amp;V$2&amp;V$1&amp;"C"&amp;$A5))-IF(RTD("tos.rtd",,$A$2,"."&amp;V$2&amp;V$1&amp;"P"&amp;$A5)="N/A",0,RTD("tos.rtd",,$A$2,"."&amp;V$2&amp;V$1&amp;"P"&amp;$A5))</f>
        <v>0</v>
      </c>
      <c r="W5" s="91">
        <f ca="1">IF(RTD("tos.rtd",,$A$2,"."&amp;W$2&amp;W$1&amp;"C"&amp;$A5)="N/A",0,RTD("tos.rtd",,$A$2,"."&amp;W$2&amp;W$1&amp;"C"&amp;$A5))-IF(RTD("tos.rtd",,$A$2,"."&amp;W$2&amp;W$1&amp;"P"&amp;$A5)="N/A",0,RTD("tos.rtd",,$A$2,"."&amp;W$2&amp;W$1&amp;"P"&amp;$A5))</f>
        <v>0</v>
      </c>
      <c r="X5" s="91">
        <f ca="1">IF(RTD("tos.rtd",,$A$2,"."&amp;X$2&amp;X$1&amp;"C"&amp;$A5)="N/A",0,RTD("tos.rtd",,$A$2,"."&amp;X$2&amp;X$1&amp;"C"&amp;$A5))-IF(RTD("tos.rtd",,$A$2,"."&amp;X$2&amp;X$1&amp;"P"&amp;$A5)="N/A",0,RTD("tos.rtd",,$A$2,"."&amp;X$2&amp;X$1&amp;"P"&amp;$A5))</f>
        <v>0</v>
      </c>
      <c r="Y5" s="98">
        <f ca="1">SUM(B5:X5)</f>
        <v>1894</v>
      </c>
    </row>
    <row r="6" spans="1:25" x14ac:dyDescent="0.25">
      <c r="A6" s="92">
        <f>+Hoja1!A5</f>
        <v>581</v>
      </c>
      <c r="B6" s="91">
        <f ca="1">IF(RTD("tos.rtd",,$A$2,"."&amp;B$2&amp;B$1&amp;"C"&amp;$A6)="N/A",0,RTD("tos.rtd",,$A$2,"."&amp;B$2&amp;B$1&amp;"C"&amp;$A6))-IF(RTD("tos.rtd",,$A$2,"."&amp;B$2&amp;B$1&amp;"P"&amp;$A6)="N/A",0,RTD("tos.rtd",,$A$2,"."&amp;B$2&amp;B$1&amp;"P"&amp;$A6))</f>
        <v>0</v>
      </c>
      <c r="C6" s="91">
        <f ca="1">IF(RTD("tos.rtd",,$A$2,"."&amp;C$2&amp;C$1&amp;"C"&amp;$A6)="N/A",0,RTD("tos.rtd",,$A$2,"."&amp;C$2&amp;C$1&amp;"C"&amp;$A6))-IF(RTD("tos.rtd",,$A$2,"."&amp;C$2&amp;C$1&amp;"P"&amp;$A6)="N/A",0,RTD("tos.rtd",,$A$2,"."&amp;C$2&amp;C$1&amp;"P"&amp;$A6))</f>
        <v>0</v>
      </c>
      <c r="D6" s="91">
        <f ca="1">IF(RTD("tos.rtd",,$A$2,"."&amp;D$2&amp;D$1&amp;"C"&amp;$A6)="N/A",0,RTD("tos.rtd",,$A$2,"."&amp;D$2&amp;D$1&amp;"C"&amp;$A6))-IF(RTD("tos.rtd",,$A$2,"."&amp;D$2&amp;D$1&amp;"P"&amp;$A6)="N/A",0,RTD("tos.rtd",,$A$2,"."&amp;D$2&amp;D$1&amp;"P"&amp;$A6))</f>
        <v>1412</v>
      </c>
      <c r="E6" s="91">
        <f ca="1">IF(RTD("tos.rtd",,$A$2,"."&amp;E$2&amp;E$1&amp;"C"&amp;$A6)="N/A",0,RTD("tos.rtd",,$A$2,"."&amp;E$2&amp;E$1&amp;"C"&amp;$A6))-IF(RTD("tos.rtd",,$A$2,"."&amp;E$2&amp;E$1&amp;"P"&amp;$A6)="N/A",0,RTD("tos.rtd",,$A$2,"."&amp;E$2&amp;E$1&amp;"P"&amp;$A6))</f>
        <v>873</v>
      </c>
      <c r="F6" s="91">
        <f ca="1">IF(RTD("tos.rtd",,$A$2,"."&amp;F$2&amp;F$1&amp;"C"&amp;$A6)="N/A",0,RTD("tos.rtd",,$A$2,"."&amp;F$2&amp;F$1&amp;"C"&amp;$A6))-IF(RTD("tos.rtd",,$A$2,"."&amp;F$2&amp;F$1&amp;"P"&amp;$A6)="N/A",0,RTD("tos.rtd",,$A$2,"."&amp;F$2&amp;F$1&amp;"P"&amp;$A6))</f>
        <v>0</v>
      </c>
      <c r="G6" s="91">
        <f ca="1">IF(RTD("tos.rtd",,$A$2,"."&amp;G$2&amp;G$1&amp;"C"&amp;$A6)="N/A",0,RTD("tos.rtd",,$A$2,"."&amp;G$2&amp;G$1&amp;"C"&amp;$A6))-IF(RTD("tos.rtd",,$A$2,"."&amp;G$2&amp;G$1&amp;"P"&amp;$A6)="N/A",0,RTD("tos.rtd",,$A$2,"."&amp;G$2&amp;G$1&amp;"P"&amp;$A6))</f>
        <v>0</v>
      </c>
      <c r="H6" s="91">
        <f ca="1">IF(RTD("tos.rtd",,$A$2,"."&amp;H$2&amp;H$1&amp;"C"&amp;$A6)="N/A",0,RTD("tos.rtd",,$A$2,"."&amp;H$2&amp;H$1&amp;"C"&amp;$A6))-IF(RTD("tos.rtd",,$A$2,"."&amp;H$2&amp;H$1&amp;"P"&amp;$A6)="N/A",0,RTD("tos.rtd",,$A$2,"."&amp;H$2&amp;H$1&amp;"P"&amp;$A6))</f>
        <v>76</v>
      </c>
      <c r="I6" s="91">
        <f ca="1">IF(RTD("tos.rtd",,$A$2,"."&amp;I$2&amp;I$1&amp;"C"&amp;$A6)="N/A",0,RTD("tos.rtd",,$A$2,"."&amp;I$2&amp;I$1&amp;"C"&amp;$A6))-IF(RTD("tos.rtd",,$A$2,"."&amp;I$2&amp;I$1&amp;"P"&amp;$A6)="N/A",0,RTD("tos.rtd",,$A$2,"."&amp;I$2&amp;I$1&amp;"P"&amp;$A6))</f>
        <v>173</v>
      </c>
      <c r="J6" s="91">
        <f ca="1">IF(RTD("tos.rtd",,$A$2,"."&amp;J$2&amp;J$1&amp;"C"&amp;$A6)="N/A",0,RTD("tos.rtd",,$A$2,"."&amp;J$2&amp;J$1&amp;"C"&amp;$A6))-IF(RTD("tos.rtd",,$A$2,"."&amp;J$2&amp;J$1&amp;"P"&amp;$A6)="N/A",0,RTD("tos.rtd",,$A$2,"."&amp;J$2&amp;J$1&amp;"P"&amp;$A6))</f>
        <v>27</v>
      </c>
      <c r="K6" s="91">
        <f ca="1">IF(RTD("tos.rtd",,$A$2,"."&amp;K$2&amp;K$1&amp;"C"&amp;$A6)="N/A",0,RTD("tos.rtd",,$A$2,"."&amp;K$2&amp;K$1&amp;"C"&amp;$A6))-IF(RTD("tos.rtd",,$A$2,"."&amp;K$2&amp;K$1&amp;"P"&amp;$A6)="N/A",0,RTD("tos.rtd",,$A$2,"."&amp;K$2&amp;K$1&amp;"P"&amp;$A6))</f>
        <v>372</v>
      </c>
      <c r="L6" s="91">
        <f ca="1">IF(RTD("tos.rtd",,$A$2,"."&amp;L$2&amp;L$1&amp;"C"&amp;$A6)="N/A",0,RTD("tos.rtd",,$A$2,"."&amp;L$2&amp;L$1&amp;"C"&amp;$A6))-IF(RTD("tos.rtd",,$A$2,"."&amp;L$2&amp;L$1&amp;"P"&amp;$A6)="N/A",0,RTD("tos.rtd",,$A$2,"."&amp;L$2&amp;L$1&amp;"P"&amp;$A6))</f>
        <v>0</v>
      </c>
      <c r="M6" s="91">
        <f ca="1">IF(RTD("tos.rtd",,$A$2,"."&amp;M$2&amp;M$1&amp;"C"&amp;$A6)="N/A",0,RTD("tos.rtd",,$A$2,"."&amp;M$2&amp;M$1&amp;"C"&amp;$A6))-IF(RTD("tos.rtd",,$A$2,"."&amp;M$2&amp;M$1&amp;"P"&amp;$A6)="N/A",0,RTD("tos.rtd",,$A$2,"."&amp;M$2&amp;M$1&amp;"P"&amp;$A6))</f>
        <v>0</v>
      </c>
      <c r="N6" s="91">
        <f ca="1">IF(RTD("tos.rtd",,$A$2,"."&amp;N$2&amp;N$1&amp;"C"&amp;$A6)="N/A",0,RTD("tos.rtd",,$A$2,"."&amp;N$2&amp;N$1&amp;"C"&amp;$A6))-IF(RTD("tos.rtd",,$A$2,"."&amp;N$2&amp;N$1&amp;"P"&amp;$A6)="N/A",0,RTD("tos.rtd",,$A$2,"."&amp;N$2&amp;N$1&amp;"P"&amp;$A6))</f>
        <v>1</v>
      </c>
      <c r="O6" s="91">
        <f ca="1">IF(RTD("tos.rtd",,$A$2,"."&amp;O$2&amp;O$1&amp;"C"&amp;$A6)="N/A",0,RTD("tos.rtd",,$A$2,"."&amp;O$2&amp;O$1&amp;"C"&amp;$A6))-IF(RTD("tos.rtd",,$A$2,"."&amp;O$2&amp;O$1&amp;"P"&amp;$A6)="N/A",0,RTD("tos.rtd",,$A$2,"."&amp;O$2&amp;O$1&amp;"P"&amp;$A6))</f>
        <v>0</v>
      </c>
      <c r="P6" s="91">
        <f ca="1">IF(RTD("tos.rtd",,$A$2,"."&amp;P$2&amp;P$1&amp;"C"&amp;$A6)="N/A",0,RTD("tos.rtd",,$A$2,"."&amp;P$2&amp;P$1&amp;"C"&amp;$A6))-IF(RTD("tos.rtd",,$A$2,"."&amp;P$2&amp;P$1&amp;"P"&amp;$A6)="N/A",0,RTD("tos.rtd",,$A$2,"."&amp;P$2&amp;P$1&amp;"P"&amp;$A6))</f>
        <v>1</v>
      </c>
      <c r="Q6" s="91">
        <f ca="1">IF(RTD("tos.rtd",,$A$2,"."&amp;Q$2&amp;Q$1&amp;"C"&amp;$A6)="N/A",0,RTD("tos.rtd",,$A$2,"."&amp;Q$2&amp;Q$1&amp;"C"&amp;$A6))-IF(RTD("tos.rtd",,$A$2,"."&amp;Q$2&amp;Q$1&amp;"P"&amp;$A6)="N/A",0,RTD("tos.rtd",,$A$2,"."&amp;Q$2&amp;Q$1&amp;"P"&amp;$A6))</f>
        <v>0</v>
      </c>
      <c r="R6" s="91">
        <f ca="1">IF(RTD("tos.rtd",,$A$2,"."&amp;R$2&amp;R$1&amp;"C"&amp;$A6)="N/A",0,RTD("tos.rtd",,$A$2,"."&amp;R$2&amp;R$1&amp;"C"&amp;$A6))-IF(RTD("tos.rtd",,$A$2,"."&amp;R$2&amp;R$1&amp;"P"&amp;$A6)="N/A",0,RTD("tos.rtd",,$A$2,"."&amp;R$2&amp;R$1&amp;"P"&amp;$A6))</f>
        <v>9</v>
      </c>
      <c r="S6" s="91">
        <f ca="1">IF(RTD("tos.rtd",,$A$2,"."&amp;S$2&amp;S$1&amp;"C"&amp;$A6)="N/A",0,RTD("tos.rtd",,$A$2,"."&amp;S$2&amp;S$1&amp;"C"&amp;$A6))-IF(RTD("tos.rtd",,$A$2,"."&amp;S$2&amp;S$1&amp;"P"&amp;$A6)="N/A",0,RTD("tos.rtd",,$A$2,"."&amp;S$2&amp;S$1&amp;"P"&amp;$A6))</f>
        <v>0</v>
      </c>
      <c r="T6" s="91">
        <f ca="1">IF(RTD("tos.rtd",,$A$2,"."&amp;T$2&amp;T$1&amp;"C"&amp;$A6)="N/A",0,RTD("tos.rtd",,$A$2,"."&amp;T$2&amp;T$1&amp;"C"&amp;$A6))-IF(RTD("tos.rtd",,$A$2,"."&amp;T$2&amp;T$1&amp;"P"&amp;$A6)="N/A",0,RTD("tos.rtd",,$A$2,"."&amp;T$2&amp;T$1&amp;"P"&amp;$A6))</f>
        <v>0</v>
      </c>
      <c r="U6" s="91">
        <f ca="1">IF(RTD("tos.rtd",,$A$2,"."&amp;U$2&amp;U$1&amp;"C"&amp;$A6)="N/A",0,RTD("tos.rtd",,$A$2,"."&amp;U$2&amp;U$1&amp;"C"&amp;$A6))-IF(RTD("tos.rtd",,$A$2,"."&amp;U$2&amp;U$1&amp;"P"&amp;$A6)="N/A",0,RTD("tos.rtd",,$A$2,"."&amp;U$2&amp;U$1&amp;"P"&amp;$A6))</f>
        <v>0</v>
      </c>
      <c r="V6" s="91">
        <f ca="1">IF(RTD("tos.rtd",,$A$2,"."&amp;V$2&amp;V$1&amp;"C"&amp;$A6)="N/A",0,RTD("tos.rtd",,$A$2,"."&amp;V$2&amp;V$1&amp;"C"&amp;$A6))-IF(RTD("tos.rtd",,$A$2,"."&amp;V$2&amp;V$1&amp;"P"&amp;$A6)="N/A",0,RTD("tos.rtd",,$A$2,"."&amp;V$2&amp;V$1&amp;"P"&amp;$A6))</f>
        <v>0</v>
      </c>
      <c r="W6" s="91">
        <f ca="1">IF(RTD("tos.rtd",,$A$2,"."&amp;W$2&amp;W$1&amp;"C"&amp;$A6)="N/A",0,RTD("tos.rtd",,$A$2,"."&amp;W$2&amp;W$1&amp;"C"&amp;$A6))-IF(RTD("tos.rtd",,$A$2,"."&amp;W$2&amp;W$1&amp;"P"&amp;$A6)="N/A",0,RTD("tos.rtd",,$A$2,"."&amp;W$2&amp;W$1&amp;"P"&amp;$A6))</f>
        <v>0</v>
      </c>
      <c r="X6" s="91">
        <f ca="1">IF(RTD("tos.rtd",,$A$2,"."&amp;X$2&amp;X$1&amp;"C"&amp;$A6)="N/A",0,RTD("tos.rtd",,$A$2,"."&amp;X$2&amp;X$1&amp;"C"&amp;$A6))-IF(RTD("tos.rtd",,$A$2,"."&amp;X$2&amp;X$1&amp;"P"&amp;$A6)="N/A",0,RTD("tos.rtd",,$A$2,"."&amp;X$2&amp;X$1&amp;"P"&amp;$A6))</f>
        <v>0</v>
      </c>
      <c r="Y6" s="98">
        <f t="shared" ref="Y6:Y39" ca="1" si="3">SUM(B6:X6)</f>
        <v>2944</v>
      </c>
    </row>
    <row r="7" spans="1:25" x14ac:dyDescent="0.25">
      <c r="A7" s="92">
        <f>+Hoja1!A6</f>
        <v>580</v>
      </c>
      <c r="B7" s="91">
        <f ca="1">IF(RTD("tos.rtd",,$A$2,"."&amp;B$2&amp;B$1&amp;"C"&amp;$A7)="N/A",0,RTD("tos.rtd",,$A$2,"."&amp;B$2&amp;B$1&amp;"C"&amp;$A7))-IF(RTD("tos.rtd",,$A$2,"."&amp;B$2&amp;B$1&amp;"P"&amp;$A7)="N/A",0,RTD("tos.rtd",,$A$2,"."&amp;B$2&amp;B$1&amp;"P"&amp;$A7))</f>
        <v>0</v>
      </c>
      <c r="C7" s="91">
        <f ca="1">IF(RTD("tos.rtd",,$A$2,"."&amp;C$2&amp;C$1&amp;"C"&amp;$A7)="N/A",0,RTD("tos.rtd",,$A$2,"."&amp;C$2&amp;C$1&amp;"C"&amp;$A7))-IF(RTD("tos.rtd",,$A$2,"."&amp;C$2&amp;C$1&amp;"P"&amp;$A7)="N/A",0,RTD("tos.rtd",,$A$2,"."&amp;C$2&amp;C$1&amp;"P"&amp;$A7))</f>
        <v>0</v>
      </c>
      <c r="D7" s="91">
        <f ca="1">IF(RTD("tos.rtd",,$A$2,"."&amp;D$2&amp;D$1&amp;"C"&amp;$A7)="N/A",0,RTD("tos.rtd",,$A$2,"."&amp;D$2&amp;D$1&amp;"C"&amp;$A7))-IF(RTD("tos.rtd",,$A$2,"."&amp;D$2&amp;D$1&amp;"P"&amp;$A7)="N/A",0,RTD("tos.rtd",,$A$2,"."&amp;D$2&amp;D$1&amp;"P"&amp;$A7))</f>
        <v>4261</v>
      </c>
      <c r="E7" s="91">
        <f ca="1">IF(RTD("tos.rtd",,$A$2,"."&amp;E$2&amp;E$1&amp;"C"&amp;$A7)="N/A",0,RTD("tos.rtd",,$A$2,"."&amp;E$2&amp;E$1&amp;"C"&amp;$A7))-IF(RTD("tos.rtd",,$A$2,"."&amp;E$2&amp;E$1&amp;"P"&amp;$A7)="N/A",0,RTD("tos.rtd",,$A$2,"."&amp;E$2&amp;E$1&amp;"P"&amp;$A7))</f>
        <v>3272</v>
      </c>
      <c r="F7" s="91">
        <f ca="1">IF(RTD("tos.rtd",,$A$2,"."&amp;F$2&amp;F$1&amp;"C"&amp;$A7)="N/A",0,RTD("tos.rtd",,$A$2,"."&amp;F$2&amp;F$1&amp;"C"&amp;$A7))-IF(RTD("tos.rtd",,$A$2,"."&amp;F$2&amp;F$1&amp;"P"&amp;$A7)="N/A",0,RTD("tos.rtd",,$A$2,"."&amp;F$2&amp;F$1&amp;"P"&amp;$A7))</f>
        <v>0</v>
      </c>
      <c r="G7" s="91">
        <f ca="1">IF(RTD("tos.rtd",,$A$2,"."&amp;G$2&amp;G$1&amp;"C"&amp;$A7)="N/A",0,RTD("tos.rtd",,$A$2,"."&amp;G$2&amp;G$1&amp;"C"&amp;$A7))-IF(RTD("tos.rtd",,$A$2,"."&amp;G$2&amp;G$1&amp;"P"&amp;$A7)="N/A",0,RTD("tos.rtd",,$A$2,"."&amp;G$2&amp;G$1&amp;"P"&amp;$A7))</f>
        <v>0</v>
      </c>
      <c r="H7" s="91">
        <f ca="1">IF(RTD("tos.rtd",,$A$2,"."&amp;H$2&amp;H$1&amp;"C"&amp;$A7)="N/A",0,RTD("tos.rtd",,$A$2,"."&amp;H$2&amp;H$1&amp;"C"&amp;$A7))-IF(RTD("tos.rtd",,$A$2,"."&amp;H$2&amp;H$1&amp;"P"&amp;$A7)="N/A",0,RTD("tos.rtd",,$A$2,"."&amp;H$2&amp;H$1&amp;"P"&amp;$A7))</f>
        <v>943</v>
      </c>
      <c r="I7" s="91">
        <f ca="1">IF(RTD("tos.rtd",,$A$2,"."&amp;I$2&amp;I$1&amp;"C"&amp;$A7)="N/A",0,RTD("tos.rtd",,$A$2,"."&amp;I$2&amp;I$1&amp;"C"&amp;$A7))-IF(RTD("tos.rtd",,$A$2,"."&amp;I$2&amp;I$1&amp;"P"&amp;$A7)="N/A",0,RTD("tos.rtd",,$A$2,"."&amp;I$2&amp;I$1&amp;"P"&amp;$A7))</f>
        <v>1279</v>
      </c>
      <c r="J7" s="91">
        <f ca="1">IF(RTD("tos.rtd",,$A$2,"."&amp;J$2&amp;J$1&amp;"C"&amp;$A7)="N/A",0,RTD("tos.rtd",,$A$2,"."&amp;J$2&amp;J$1&amp;"C"&amp;$A7))-IF(RTD("tos.rtd",,$A$2,"."&amp;J$2&amp;J$1&amp;"P"&amp;$A7)="N/A",0,RTD("tos.rtd",,$A$2,"."&amp;J$2&amp;J$1&amp;"P"&amp;$A7))</f>
        <v>1062</v>
      </c>
      <c r="K7" s="91">
        <f ca="1">IF(RTD("tos.rtd",,$A$2,"."&amp;K$2&amp;K$1&amp;"C"&amp;$A7)="N/A",0,RTD("tos.rtd",,$A$2,"."&amp;K$2&amp;K$1&amp;"C"&amp;$A7))-IF(RTD("tos.rtd",,$A$2,"."&amp;K$2&amp;K$1&amp;"P"&amp;$A7)="N/A",0,RTD("tos.rtd",,$A$2,"."&amp;K$2&amp;K$1&amp;"P"&amp;$A7))</f>
        <v>379</v>
      </c>
      <c r="L7" s="91">
        <f ca="1">IF(RTD("tos.rtd",,$A$2,"."&amp;L$2&amp;L$1&amp;"C"&amp;$A7)="N/A",0,RTD("tos.rtd",,$A$2,"."&amp;L$2&amp;L$1&amp;"C"&amp;$A7))-IF(RTD("tos.rtd",,$A$2,"."&amp;L$2&amp;L$1&amp;"P"&amp;$A7)="N/A",0,RTD("tos.rtd",,$A$2,"."&amp;L$2&amp;L$1&amp;"P"&amp;$A7))</f>
        <v>492</v>
      </c>
      <c r="M7" s="91">
        <f ca="1">IF(RTD("tos.rtd",,$A$2,"."&amp;M$2&amp;M$1&amp;"C"&amp;$A7)="N/A",0,RTD("tos.rtd",,$A$2,"."&amp;M$2&amp;M$1&amp;"C"&amp;$A7))-IF(RTD("tos.rtd",,$A$2,"."&amp;M$2&amp;M$1&amp;"P"&amp;$A7)="N/A",0,RTD("tos.rtd",,$A$2,"."&amp;M$2&amp;M$1&amp;"P"&amp;$A7))</f>
        <v>1027</v>
      </c>
      <c r="N7" s="91">
        <f ca="1">IF(RTD("tos.rtd",,$A$2,"."&amp;N$2&amp;N$1&amp;"C"&amp;$A7)="N/A",0,RTD("tos.rtd",,$A$2,"."&amp;N$2&amp;N$1&amp;"C"&amp;$A7))-IF(RTD("tos.rtd",,$A$2,"."&amp;N$2&amp;N$1&amp;"P"&amp;$A7)="N/A",0,RTD("tos.rtd",,$A$2,"."&amp;N$2&amp;N$1&amp;"P"&amp;$A7))</f>
        <v>51</v>
      </c>
      <c r="O7" s="91">
        <f ca="1">IF(RTD("tos.rtd",,$A$2,"."&amp;O$2&amp;O$1&amp;"C"&amp;$A7)="N/A",0,RTD("tos.rtd",,$A$2,"."&amp;O$2&amp;O$1&amp;"C"&amp;$A7))-IF(RTD("tos.rtd",,$A$2,"."&amp;O$2&amp;O$1&amp;"P"&amp;$A7)="N/A",0,RTD("tos.rtd",,$A$2,"."&amp;O$2&amp;O$1&amp;"P"&amp;$A7))</f>
        <v>348</v>
      </c>
      <c r="P7" s="91">
        <f ca="1">IF(RTD("tos.rtd",,$A$2,"."&amp;P$2&amp;P$1&amp;"C"&amp;$A7)="N/A",0,RTD("tos.rtd",,$A$2,"."&amp;P$2&amp;P$1&amp;"C"&amp;$A7))-IF(RTD("tos.rtd",,$A$2,"."&amp;P$2&amp;P$1&amp;"P"&amp;$A7)="N/A",0,RTD("tos.rtd",,$A$2,"."&amp;P$2&amp;P$1&amp;"P"&amp;$A7))</f>
        <v>-18</v>
      </c>
      <c r="Q7" s="91">
        <f ca="1">IF(RTD("tos.rtd",,$A$2,"."&amp;Q$2&amp;Q$1&amp;"C"&amp;$A7)="N/A",0,RTD("tos.rtd",,$A$2,"."&amp;Q$2&amp;Q$1&amp;"C"&amp;$A7))-IF(RTD("tos.rtd",,$A$2,"."&amp;Q$2&amp;Q$1&amp;"P"&amp;$A7)="N/A",0,RTD("tos.rtd",,$A$2,"."&amp;Q$2&amp;Q$1&amp;"P"&amp;$A7))</f>
        <v>140</v>
      </c>
      <c r="R7" s="91">
        <f ca="1">IF(RTD("tos.rtd",,$A$2,"."&amp;R$2&amp;R$1&amp;"C"&amp;$A7)="N/A",0,RTD("tos.rtd",,$A$2,"."&amp;R$2&amp;R$1&amp;"C"&amp;$A7))-IF(RTD("tos.rtd",,$A$2,"."&amp;R$2&amp;R$1&amp;"P"&amp;$A7)="N/A",0,RTD("tos.rtd",,$A$2,"."&amp;R$2&amp;R$1&amp;"P"&amp;$A7))</f>
        <v>31</v>
      </c>
      <c r="S7" s="91">
        <f ca="1">IF(RTD("tos.rtd",,$A$2,"."&amp;S$2&amp;S$1&amp;"C"&amp;$A7)="N/A",0,RTD("tos.rtd",,$A$2,"."&amp;S$2&amp;S$1&amp;"C"&amp;$A7))-IF(RTD("tos.rtd",,$A$2,"."&amp;S$2&amp;S$1&amp;"P"&amp;$A7)="N/A",0,RTD("tos.rtd",,$A$2,"."&amp;S$2&amp;S$1&amp;"P"&amp;$A7))</f>
        <v>0</v>
      </c>
      <c r="T7" s="91">
        <f ca="1">IF(RTD("tos.rtd",,$A$2,"."&amp;T$2&amp;T$1&amp;"C"&amp;$A7)="N/A",0,RTD("tos.rtd",,$A$2,"."&amp;T$2&amp;T$1&amp;"C"&amp;$A7))-IF(RTD("tos.rtd",,$A$2,"."&amp;T$2&amp;T$1&amp;"P"&amp;$A7)="N/A",0,RTD("tos.rtd",,$A$2,"."&amp;T$2&amp;T$1&amp;"P"&amp;$A7))</f>
        <v>30</v>
      </c>
      <c r="U7" s="91">
        <f ca="1">IF(RTD("tos.rtd",,$A$2,"."&amp;U$2&amp;U$1&amp;"C"&amp;$A7)="N/A",0,RTD("tos.rtd",,$A$2,"."&amp;U$2&amp;U$1&amp;"C"&amp;$A7))-IF(RTD("tos.rtd",,$A$2,"."&amp;U$2&amp;U$1&amp;"P"&amp;$A7)="N/A",0,RTD("tos.rtd",,$A$2,"."&amp;U$2&amp;U$1&amp;"P"&amp;$A7))</f>
        <v>0</v>
      </c>
      <c r="V7" s="91">
        <f ca="1">IF(RTD("tos.rtd",,$A$2,"."&amp;V$2&amp;V$1&amp;"C"&amp;$A7)="N/A",0,RTD("tos.rtd",,$A$2,"."&amp;V$2&amp;V$1&amp;"C"&amp;$A7))-IF(RTD("tos.rtd",,$A$2,"."&amp;V$2&amp;V$1&amp;"P"&amp;$A7)="N/A",0,RTD("tos.rtd",,$A$2,"."&amp;V$2&amp;V$1&amp;"P"&amp;$A7))</f>
        <v>0</v>
      </c>
      <c r="W7" s="91">
        <f ca="1">IF(RTD("tos.rtd",,$A$2,"."&amp;W$2&amp;W$1&amp;"C"&amp;$A7)="N/A",0,RTD("tos.rtd",,$A$2,"."&amp;W$2&amp;W$1&amp;"C"&amp;$A7))-IF(RTD("tos.rtd",,$A$2,"."&amp;W$2&amp;W$1&amp;"P"&amp;$A7)="N/A",0,RTD("tos.rtd",,$A$2,"."&amp;W$2&amp;W$1&amp;"P"&amp;$A7))</f>
        <v>-125</v>
      </c>
      <c r="X7" s="91">
        <f ca="1">IF(RTD("tos.rtd",,$A$2,"."&amp;X$2&amp;X$1&amp;"C"&amp;$A7)="N/A",0,RTD("tos.rtd",,$A$2,"."&amp;X$2&amp;X$1&amp;"C"&amp;$A7))-IF(RTD("tos.rtd",,$A$2,"."&amp;X$2&amp;X$1&amp;"P"&amp;$A7)="N/A",0,RTD("tos.rtd",,$A$2,"."&amp;X$2&amp;X$1&amp;"P"&amp;$A7))</f>
        <v>0</v>
      </c>
      <c r="Y7" s="98">
        <f t="shared" ca="1" si="3"/>
        <v>13172</v>
      </c>
    </row>
    <row r="8" spans="1:25" x14ac:dyDescent="0.25">
      <c r="A8" s="92">
        <f>+Hoja1!A7</f>
        <v>579</v>
      </c>
      <c r="B8" s="91">
        <f ca="1">IF(RTD("tos.rtd",,$A$2,"."&amp;B$2&amp;B$1&amp;"C"&amp;$A8)="N/A",0,RTD("tos.rtd",,$A$2,"."&amp;B$2&amp;B$1&amp;"C"&amp;$A8))-IF(RTD("tos.rtd",,$A$2,"."&amp;B$2&amp;B$1&amp;"P"&amp;$A8)="N/A",0,RTD("tos.rtd",,$A$2,"."&amp;B$2&amp;B$1&amp;"P"&amp;$A8))</f>
        <v>0</v>
      </c>
      <c r="C8" s="91">
        <f ca="1">IF(RTD("tos.rtd",,$A$2,"."&amp;C$2&amp;C$1&amp;"C"&amp;$A8)="N/A",0,RTD("tos.rtd",,$A$2,"."&amp;C$2&amp;C$1&amp;"C"&amp;$A8))-IF(RTD("tos.rtd",,$A$2,"."&amp;C$2&amp;C$1&amp;"P"&amp;$A8)="N/A",0,RTD("tos.rtd",,$A$2,"."&amp;C$2&amp;C$1&amp;"P"&amp;$A8))</f>
        <v>0</v>
      </c>
      <c r="D8" s="91">
        <f ca="1">IF(RTD("tos.rtd",,$A$2,"."&amp;D$2&amp;D$1&amp;"C"&amp;$A8)="N/A",0,RTD("tos.rtd",,$A$2,"."&amp;D$2&amp;D$1&amp;"C"&amp;$A8))-IF(RTD("tos.rtd",,$A$2,"."&amp;D$2&amp;D$1&amp;"P"&amp;$A8)="N/A",0,RTD("tos.rtd",,$A$2,"."&amp;D$2&amp;D$1&amp;"P"&amp;$A8))</f>
        <v>1998</v>
      </c>
      <c r="E8" s="91">
        <f ca="1">IF(RTD("tos.rtd",,$A$2,"."&amp;E$2&amp;E$1&amp;"C"&amp;$A8)="N/A",0,RTD("tos.rtd",,$A$2,"."&amp;E$2&amp;E$1&amp;"C"&amp;$A8))-IF(RTD("tos.rtd",,$A$2,"."&amp;E$2&amp;E$1&amp;"P"&amp;$A8)="N/A",0,RTD("tos.rtd",,$A$2,"."&amp;E$2&amp;E$1&amp;"P"&amp;$A8))</f>
        <v>468</v>
      </c>
      <c r="F8" s="91">
        <f ca="1">IF(RTD("tos.rtd",,$A$2,"."&amp;F$2&amp;F$1&amp;"C"&amp;$A8)="N/A",0,RTD("tos.rtd",,$A$2,"."&amp;F$2&amp;F$1&amp;"C"&amp;$A8))-IF(RTD("tos.rtd",,$A$2,"."&amp;F$2&amp;F$1&amp;"P"&amp;$A8)="N/A",0,RTD("tos.rtd",,$A$2,"."&amp;F$2&amp;F$1&amp;"P"&amp;$A8))</f>
        <v>0</v>
      </c>
      <c r="G8" s="91">
        <f ca="1">IF(RTD("tos.rtd",,$A$2,"."&amp;G$2&amp;G$1&amp;"C"&amp;$A8)="N/A",0,RTD("tos.rtd",,$A$2,"."&amp;G$2&amp;G$1&amp;"C"&amp;$A8))-IF(RTD("tos.rtd",,$A$2,"."&amp;G$2&amp;G$1&amp;"P"&amp;$A8)="N/A",0,RTD("tos.rtd",,$A$2,"."&amp;G$2&amp;G$1&amp;"P"&amp;$A8))</f>
        <v>0</v>
      </c>
      <c r="H8" s="91">
        <f ca="1">IF(RTD("tos.rtd",,$A$2,"."&amp;H$2&amp;H$1&amp;"C"&amp;$A8)="N/A",0,RTD("tos.rtd",,$A$2,"."&amp;H$2&amp;H$1&amp;"C"&amp;$A8))-IF(RTD("tos.rtd",,$A$2,"."&amp;H$2&amp;H$1&amp;"P"&amp;$A8)="N/A",0,RTD("tos.rtd",,$A$2,"."&amp;H$2&amp;H$1&amp;"P"&amp;$A8))</f>
        <v>55</v>
      </c>
      <c r="I8" s="91">
        <f ca="1">IF(RTD("tos.rtd",,$A$2,"."&amp;I$2&amp;I$1&amp;"C"&amp;$A8)="N/A",0,RTD("tos.rtd",,$A$2,"."&amp;I$2&amp;I$1&amp;"C"&amp;$A8))-IF(RTD("tos.rtd",,$A$2,"."&amp;I$2&amp;I$1&amp;"P"&amp;$A8)="N/A",0,RTD("tos.rtd",,$A$2,"."&amp;I$2&amp;I$1&amp;"P"&amp;$A8))</f>
        <v>80</v>
      </c>
      <c r="J8" s="91">
        <f ca="1">IF(RTD("tos.rtd",,$A$2,"."&amp;J$2&amp;J$1&amp;"C"&amp;$A8)="N/A",0,RTD("tos.rtd",,$A$2,"."&amp;J$2&amp;J$1&amp;"C"&amp;$A8))-IF(RTD("tos.rtd",,$A$2,"."&amp;J$2&amp;J$1&amp;"P"&amp;$A8)="N/A",0,RTD("tos.rtd",,$A$2,"."&amp;J$2&amp;J$1&amp;"P"&amp;$A8))</f>
        <v>10</v>
      </c>
      <c r="K8" s="91">
        <f ca="1">IF(RTD("tos.rtd",,$A$2,"."&amp;K$2&amp;K$1&amp;"C"&amp;$A8)="N/A",0,RTD("tos.rtd",,$A$2,"."&amp;K$2&amp;K$1&amp;"C"&amp;$A8))-IF(RTD("tos.rtd",,$A$2,"."&amp;K$2&amp;K$1&amp;"P"&amp;$A8)="N/A",0,RTD("tos.rtd",,$A$2,"."&amp;K$2&amp;K$1&amp;"P"&amp;$A8))</f>
        <v>62</v>
      </c>
      <c r="L8" s="91">
        <f ca="1">IF(RTD("tos.rtd",,$A$2,"."&amp;L$2&amp;L$1&amp;"C"&amp;$A8)="N/A",0,RTD("tos.rtd",,$A$2,"."&amp;L$2&amp;L$1&amp;"C"&amp;$A8))-IF(RTD("tos.rtd",,$A$2,"."&amp;L$2&amp;L$1&amp;"P"&amp;$A8)="N/A",0,RTD("tos.rtd",,$A$2,"."&amp;L$2&amp;L$1&amp;"P"&amp;$A8))</f>
        <v>1</v>
      </c>
      <c r="M8" s="91">
        <f ca="1">IF(RTD("tos.rtd",,$A$2,"."&amp;M$2&amp;M$1&amp;"C"&amp;$A8)="N/A",0,RTD("tos.rtd",,$A$2,"."&amp;M$2&amp;M$1&amp;"C"&amp;$A8))-IF(RTD("tos.rtd",,$A$2,"."&amp;M$2&amp;M$1&amp;"P"&amp;$A8)="N/A",0,RTD("tos.rtd",,$A$2,"."&amp;M$2&amp;M$1&amp;"P"&amp;$A8))</f>
        <v>0</v>
      </c>
      <c r="N8" s="91">
        <f ca="1">IF(RTD("tos.rtd",,$A$2,"."&amp;N$2&amp;N$1&amp;"C"&amp;$A8)="N/A",0,RTD("tos.rtd",,$A$2,"."&amp;N$2&amp;N$1&amp;"C"&amp;$A8))-IF(RTD("tos.rtd",,$A$2,"."&amp;N$2&amp;N$1&amp;"P"&amp;$A8)="N/A",0,RTD("tos.rtd",,$A$2,"."&amp;N$2&amp;N$1&amp;"P"&amp;$A8))</f>
        <v>1</v>
      </c>
      <c r="O8" s="91">
        <f ca="1">IF(RTD("tos.rtd",,$A$2,"."&amp;O$2&amp;O$1&amp;"C"&amp;$A8)="N/A",0,RTD("tos.rtd",,$A$2,"."&amp;O$2&amp;O$1&amp;"C"&amp;$A8))-IF(RTD("tos.rtd",,$A$2,"."&amp;O$2&amp;O$1&amp;"P"&amp;$A8)="N/A",0,RTD("tos.rtd",,$A$2,"."&amp;O$2&amp;O$1&amp;"P"&amp;$A8))</f>
        <v>-7</v>
      </c>
      <c r="P8" s="91">
        <f ca="1">IF(RTD("tos.rtd",,$A$2,"."&amp;P$2&amp;P$1&amp;"C"&amp;$A8)="N/A",0,RTD("tos.rtd",,$A$2,"."&amp;P$2&amp;P$1&amp;"C"&amp;$A8))-IF(RTD("tos.rtd",,$A$2,"."&amp;P$2&amp;P$1&amp;"P"&amp;$A8)="N/A",0,RTD("tos.rtd",,$A$2,"."&amp;P$2&amp;P$1&amp;"P"&amp;$A8))</f>
        <v>1</v>
      </c>
      <c r="Q8" s="91">
        <f ca="1">IF(RTD("tos.rtd",,$A$2,"."&amp;Q$2&amp;Q$1&amp;"C"&amp;$A8)="N/A",0,RTD("tos.rtd",,$A$2,"."&amp;Q$2&amp;Q$1&amp;"C"&amp;$A8))-IF(RTD("tos.rtd",,$A$2,"."&amp;Q$2&amp;Q$1&amp;"P"&amp;$A8)="N/A",0,RTD("tos.rtd",,$A$2,"."&amp;Q$2&amp;Q$1&amp;"P"&amp;$A8))</f>
        <v>0</v>
      </c>
      <c r="R8" s="91">
        <f ca="1">IF(RTD("tos.rtd",,$A$2,"."&amp;R$2&amp;R$1&amp;"C"&amp;$A8)="N/A",0,RTD("tos.rtd",,$A$2,"."&amp;R$2&amp;R$1&amp;"C"&amp;$A8))-IF(RTD("tos.rtd",,$A$2,"."&amp;R$2&amp;R$1&amp;"P"&amp;$A8)="N/A",0,RTD("tos.rtd",,$A$2,"."&amp;R$2&amp;R$1&amp;"P"&amp;$A8))</f>
        <v>0</v>
      </c>
      <c r="S8" s="91">
        <f ca="1">IF(RTD("tos.rtd",,$A$2,"."&amp;S$2&amp;S$1&amp;"C"&amp;$A8)="N/A",0,RTD("tos.rtd",,$A$2,"."&amp;S$2&amp;S$1&amp;"C"&amp;$A8))-IF(RTD("tos.rtd",,$A$2,"."&amp;S$2&amp;S$1&amp;"P"&amp;$A8)="N/A",0,RTD("tos.rtd",,$A$2,"."&amp;S$2&amp;S$1&amp;"P"&amp;$A8))</f>
        <v>0</v>
      </c>
      <c r="T8" s="91">
        <f ca="1">IF(RTD("tos.rtd",,$A$2,"."&amp;T$2&amp;T$1&amp;"C"&amp;$A8)="N/A",0,RTD("tos.rtd",,$A$2,"."&amp;T$2&amp;T$1&amp;"C"&amp;$A8))-IF(RTD("tos.rtd",,$A$2,"."&amp;T$2&amp;T$1&amp;"P"&amp;$A8)="N/A",0,RTD("tos.rtd",,$A$2,"."&amp;T$2&amp;T$1&amp;"P"&amp;$A8))</f>
        <v>0</v>
      </c>
      <c r="U8" s="91">
        <f ca="1">IF(RTD("tos.rtd",,$A$2,"."&amp;U$2&amp;U$1&amp;"C"&amp;$A8)="N/A",0,RTD("tos.rtd",,$A$2,"."&amp;U$2&amp;U$1&amp;"C"&amp;$A8))-IF(RTD("tos.rtd",,$A$2,"."&amp;U$2&amp;U$1&amp;"P"&amp;$A8)="N/A",0,RTD("tos.rtd",,$A$2,"."&amp;U$2&amp;U$1&amp;"P"&amp;$A8))</f>
        <v>0</v>
      </c>
      <c r="V8" s="91">
        <f ca="1">IF(RTD("tos.rtd",,$A$2,"."&amp;V$2&amp;V$1&amp;"C"&amp;$A8)="N/A",0,RTD("tos.rtd",,$A$2,"."&amp;V$2&amp;V$1&amp;"C"&amp;$A8))-IF(RTD("tos.rtd",,$A$2,"."&amp;V$2&amp;V$1&amp;"P"&amp;$A8)="N/A",0,RTD("tos.rtd",,$A$2,"."&amp;V$2&amp;V$1&amp;"P"&amp;$A8))</f>
        <v>0</v>
      </c>
      <c r="W8" s="91">
        <f ca="1">IF(RTD("tos.rtd",,$A$2,"."&amp;W$2&amp;W$1&amp;"C"&amp;$A8)="N/A",0,RTD("tos.rtd",,$A$2,"."&amp;W$2&amp;W$1&amp;"C"&amp;$A8))-IF(RTD("tos.rtd",,$A$2,"."&amp;W$2&amp;W$1&amp;"P"&amp;$A8)="N/A",0,RTD("tos.rtd",,$A$2,"."&amp;W$2&amp;W$1&amp;"P"&amp;$A8))</f>
        <v>0</v>
      </c>
      <c r="X8" s="91">
        <f ca="1">IF(RTD("tos.rtd",,$A$2,"."&amp;X$2&amp;X$1&amp;"C"&amp;$A8)="N/A",0,RTD("tos.rtd",,$A$2,"."&amp;X$2&amp;X$1&amp;"C"&amp;$A8))-IF(RTD("tos.rtd",,$A$2,"."&amp;X$2&amp;X$1&amp;"P"&amp;$A8)="N/A",0,RTD("tos.rtd",,$A$2,"."&amp;X$2&amp;X$1&amp;"P"&amp;$A8))</f>
        <v>0</v>
      </c>
      <c r="Y8" s="98">
        <f t="shared" ca="1" si="3"/>
        <v>2669</v>
      </c>
    </row>
    <row r="9" spans="1:25" x14ac:dyDescent="0.25">
      <c r="A9" s="93">
        <f>+Hoja1!A8</f>
        <v>578</v>
      </c>
      <c r="B9" s="91">
        <f ca="1">IF(RTD("tos.rtd",,$A$2,"."&amp;B$2&amp;B$1&amp;"C"&amp;$A9)="N/A",0,RTD("tos.rtd",,$A$2,"."&amp;B$2&amp;B$1&amp;"C"&amp;$A9))-IF(RTD("tos.rtd",,$A$2,"."&amp;B$2&amp;B$1&amp;"P"&amp;$A9)="N/A",0,RTD("tos.rtd",,$A$2,"."&amp;B$2&amp;B$1&amp;"P"&amp;$A9))</f>
        <v>0</v>
      </c>
      <c r="C9" s="91">
        <f ca="1">IF(RTD("tos.rtd",,$A$2,"."&amp;C$2&amp;C$1&amp;"C"&amp;$A9)="N/A",0,RTD("tos.rtd",,$A$2,"."&amp;C$2&amp;C$1&amp;"C"&amp;$A9))-IF(RTD("tos.rtd",,$A$2,"."&amp;C$2&amp;C$1&amp;"P"&amp;$A9)="N/A",0,RTD("tos.rtd",,$A$2,"."&amp;C$2&amp;C$1&amp;"P"&amp;$A9))</f>
        <v>0</v>
      </c>
      <c r="D9" s="91">
        <f ca="1">IF(RTD("tos.rtd",,$A$2,"."&amp;D$2&amp;D$1&amp;"C"&amp;$A9)="N/A",0,RTD("tos.rtd",,$A$2,"."&amp;D$2&amp;D$1&amp;"C"&amp;$A9))-IF(RTD("tos.rtd",,$A$2,"."&amp;D$2&amp;D$1&amp;"P"&amp;$A9)="N/A",0,RTD("tos.rtd",,$A$2,"."&amp;D$2&amp;D$1&amp;"P"&amp;$A9))</f>
        <v>4769</v>
      </c>
      <c r="E9" s="91">
        <f ca="1">IF(RTD("tos.rtd",,$A$2,"."&amp;E$2&amp;E$1&amp;"C"&amp;$A9)="N/A",0,RTD("tos.rtd",,$A$2,"."&amp;E$2&amp;E$1&amp;"C"&amp;$A9))-IF(RTD("tos.rtd",,$A$2,"."&amp;E$2&amp;E$1&amp;"P"&amp;$A9)="N/A",0,RTD("tos.rtd",,$A$2,"."&amp;E$2&amp;E$1&amp;"P"&amp;$A9))</f>
        <v>1751</v>
      </c>
      <c r="F9" s="91">
        <f ca="1">IF(RTD("tos.rtd",,$A$2,"."&amp;F$2&amp;F$1&amp;"C"&amp;$A9)="N/A",0,RTD("tos.rtd",,$A$2,"."&amp;F$2&amp;F$1&amp;"C"&amp;$A9))-IF(RTD("tos.rtd",,$A$2,"."&amp;F$2&amp;F$1&amp;"P"&amp;$A9)="N/A",0,RTD("tos.rtd",,$A$2,"."&amp;F$2&amp;F$1&amp;"P"&amp;$A9))</f>
        <v>0</v>
      </c>
      <c r="G9" s="91">
        <f ca="1">IF(RTD("tos.rtd",,$A$2,"."&amp;G$2&amp;G$1&amp;"C"&amp;$A9)="N/A",0,RTD("tos.rtd",,$A$2,"."&amp;G$2&amp;G$1&amp;"C"&amp;$A9))-IF(RTD("tos.rtd",,$A$2,"."&amp;G$2&amp;G$1&amp;"P"&amp;$A9)="N/A",0,RTD("tos.rtd",,$A$2,"."&amp;G$2&amp;G$1&amp;"P"&amp;$A9))</f>
        <v>0</v>
      </c>
      <c r="H9" s="91">
        <f ca="1">IF(RTD("tos.rtd",,$A$2,"."&amp;H$2&amp;H$1&amp;"C"&amp;$A9)="N/A",0,RTD("tos.rtd",,$A$2,"."&amp;H$2&amp;H$1&amp;"C"&amp;$A9))-IF(RTD("tos.rtd",,$A$2,"."&amp;H$2&amp;H$1&amp;"P"&amp;$A9)="N/A",0,RTD("tos.rtd",,$A$2,"."&amp;H$2&amp;H$1&amp;"P"&amp;$A9))</f>
        <v>229</v>
      </c>
      <c r="I9" s="91">
        <f ca="1">IF(RTD("tos.rtd",,$A$2,"."&amp;I$2&amp;I$1&amp;"C"&amp;$A9)="N/A",0,RTD("tos.rtd",,$A$2,"."&amp;I$2&amp;I$1&amp;"C"&amp;$A9))-IF(RTD("tos.rtd",,$A$2,"."&amp;I$2&amp;I$1&amp;"P"&amp;$A9)="N/A",0,RTD("tos.rtd",,$A$2,"."&amp;I$2&amp;I$1&amp;"P"&amp;$A9))</f>
        <v>274</v>
      </c>
      <c r="J9" s="91">
        <f ca="1">IF(RTD("tos.rtd",,$A$2,"."&amp;J$2&amp;J$1&amp;"C"&amp;$A9)="N/A",0,RTD("tos.rtd",,$A$2,"."&amp;J$2&amp;J$1&amp;"C"&amp;$A9))-IF(RTD("tos.rtd",,$A$2,"."&amp;J$2&amp;J$1&amp;"P"&amp;$A9)="N/A",0,RTD("tos.rtd",,$A$2,"."&amp;J$2&amp;J$1&amp;"P"&amp;$A9))</f>
        <v>20</v>
      </c>
      <c r="K9" s="91">
        <f ca="1">IF(RTD("tos.rtd",,$A$2,"."&amp;K$2&amp;K$1&amp;"C"&amp;$A9)="N/A",0,RTD("tos.rtd",,$A$2,"."&amp;K$2&amp;K$1&amp;"C"&amp;$A9))-IF(RTD("tos.rtd",,$A$2,"."&amp;K$2&amp;K$1&amp;"P"&amp;$A9)="N/A",0,RTD("tos.rtd",,$A$2,"."&amp;K$2&amp;K$1&amp;"P"&amp;$A9))</f>
        <v>120</v>
      </c>
      <c r="L9" s="91">
        <f ca="1">IF(RTD("tos.rtd",,$A$2,"."&amp;L$2&amp;L$1&amp;"C"&amp;$A9)="N/A",0,RTD("tos.rtd",,$A$2,"."&amp;L$2&amp;L$1&amp;"C"&amp;$A9))-IF(RTD("tos.rtd",,$A$2,"."&amp;L$2&amp;L$1&amp;"P"&amp;$A9)="N/A",0,RTD("tos.rtd",,$A$2,"."&amp;L$2&amp;L$1&amp;"P"&amp;$A9))</f>
        <v>83</v>
      </c>
      <c r="M9" s="91">
        <f ca="1">IF(RTD("tos.rtd",,$A$2,"."&amp;M$2&amp;M$1&amp;"C"&amp;$A9)="N/A",0,RTD("tos.rtd",,$A$2,"."&amp;M$2&amp;M$1&amp;"C"&amp;$A9))-IF(RTD("tos.rtd",,$A$2,"."&amp;M$2&amp;M$1&amp;"P"&amp;$A9)="N/A",0,RTD("tos.rtd",,$A$2,"."&amp;M$2&amp;M$1&amp;"P"&amp;$A9))</f>
        <v>0</v>
      </c>
      <c r="N9" s="91">
        <f ca="1">IF(RTD("tos.rtd",,$A$2,"."&amp;N$2&amp;N$1&amp;"C"&amp;$A9)="N/A",0,RTD("tos.rtd",,$A$2,"."&amp;N$2&amp;N$1&amp;"C"&amp;$A9))-IF(RTD("tos.rtd",,$A$2,"."&amp;N$2&amp;N$1&amp;"P"&amp;$A9)="N/A",0,RTD("tos.rtd",,$A$2,"."&amp;N$2&amp;N$1&amp;"P"&amp;$A9))</f>
        <v>0</v>
      </c>
      <c r="O9" s="91">
        <f ca="1">IF(RTD("tos.rtd",,$A$2,"."&amp;O$2&amp;O$1&amp;"C"&amp;$A9)="N/A",0,RTD("tos.rtd",,$A$2,"."&amp;O$2&amp;O$1&amp;"C"&amp;$A9))-IF(RTD("tos.rtd",,$A$2,"."&amp;O$2&amp;O$1&amp;"P"&amp;$A9)="N/A",0,RTD("tos.rtd",,$A$2,"."&amp;O$2&amp;O$1&amp;"P"&amp;$A9))</f>
        <v>130</v>
      </c>
      <c r="P9" s="91">
        <f ca="1">IF(RTD("tos.rtd",,$A$2,"."&amp;P$2&amp;P$1&amp;"C"&amp;$A9)="N/A",0,RTD("tos.rtd",,$A$2,"."&amp;P$2&amp;P$1&amp;"C"&amp;$A9))-IF(RTD("tos.rtd",,$A$2,"."&amp;P$2&amp;P$1&amp;"P"&amp;$A9)="N/A",0,RTD("tos.rtd",,$A$2,"."&amp;P$2&amp;P$1&amp;"P"&amp;$A9))</f>
        <v>0</v>
      </c>
      <c r="Q9" s="91">
        <f ca="1">IF(RTD("tos.rtd",,$A$2,"."&amp;Q$2&amp;Q$1&amp;"C"&amp;$A9)="N/A",0,RTD("tos.rtd",,$A$2,"."&amp;Q$2&amp;Q$1&amp;"C"&amp;$A9))-IF(RTD("tos.rtd",,$A$2,"."&amp;Q$2&amp;Q$1&amp;"P"&amp;$A9)="N/A",0,RTD("tos.rtd",,$A$2,"."&amp;Q$2&amp;Q$1&amp;"P"&amp;$A9))</f>
        <v>0</v>
      </c>
      <c r="R9" s="91">
        <f ca="1">IF(RTD("tos.rtd",,$A$2,"."&amp;R$2&amp;R$1&amp;"C"&amp;$A9)="N/A",0,RTD("tos.rtd",,$A$2,"."&amp;R$2&amp;R$1&amp;"C"&amp;$A9))-IF(RTD("tos.rtd",,$A$2,"."&amp;R$2&amp;R$1&amp;"P"&amp;$A9)="N/A",0,RTD("tos.rtd",,$A$2,"."&amp;R$2&amp;R$1&amp;"P"&amp;$A9))</f>
        <v>68</v>
      </c>
      <c r="S9" s="91">
        <f ca="1">IF(RTD("tos.rtd",,$A$2,"."&amp;S$2&amp;S$1&amp;"C"&amp;$A9)="N/A",0,RTD("tos.rtd",,$A$2,"."&amp;S$2&amp;S$1&amp;"C"&amp;$A9))-IF(RTD("tos.rtd",,$A$2,"."&amp;S$2&amp;S$1&amp;"P"&amp;$A9)="N/A",0,RTD("tos.rtd",,$A$2,"."&amp;S$2&amp;S$1&amp;"P"&amp;$A9))</f>
        <v>0</v>
      </c>
      <c r="T9" s="91">
        <f ca="1">IF(RTD("tos.rtd",,$A$2,"."&amp;T$2&amp;T$1&amp;"C"&amp;$A9)="N/A",0,RTD("tos.rtd",,$A$2,"."&amp;T$2&amp;T$1&amp;"C"&amp;$A9))-IF(RTD("tos.rtd",,$A$2,"."&amp;T$2&amp;T$1&amp;"P"&amp;$A9)="N/A",0,RTD("tos.rtd",,$A$2,"."&amp;T$2&amp;T$1&amp;"P"&amp;$A9))</f>
        <v>0</v>
      </c>
      <c r="U9" s="91">
        <f ca="1">IF(RTD("tos.rtd",,$A$2,"."&amp;U$2&amp;U$1&amp;"C"&amp;$A9)="N/A",0,RTD("tos.rtd",,$A$2,"."&amp;U$2&amp;U$1&amp;"C"&amp;$A9))-IF(RTD("tos.rtd",,$A$2,"."&amp;U$2&amp;U$1&amp;"P"&amp;$A9)="N/A",0,RTD("tos.rtd",,$A$2,"."&amp;U$2&amp;U$1&amp;"P"&amp;$A9))</f>
        <v>0</v>
      </c>
      <c r="V9" s="91">
        <f ca="1">IF(RTD("tos.rtd",,$A$2,"."&amp;V$2&amp;V$1&amp;"C"&amp;$A9)="N/A",0,RTD("tos.rtd",,$A$2,"."&amp;V$2&amp;V$1&amp;"C"&amp;$A9))-IF(RTD("tos.rtd",,$A$2,"."&amp;V$2&amp;V$1&amp;"P"&amp;$A9)="N/A",0,RTD("tos.rtd",,$A$2,"."&amp;V$2&amp;V$1&amp;"P"&amp;$A9))</f>
        <v>0</v>
      </c>
      <c r="W9" s="91">
        <f ca="1">IF(RTD("tos.rtd",,$A$2,"."&amp;W$2&amp;W$1&amp;"C"&amp;$A9)="N/A",0,RTD("tos.rtd",,$A$2,"."&amp;W$2&amp;W$1&amp;"C"&amp;$A9))-IF(RTD("tos.rtd",,$A$2,"."&amp;W$2&amp;W$1&amp;"P"&amp;$A9)="N/A",0,RTD("tos.rtd",,$A$2,"."&amp;W$2&amp;W$1&amp;"P"&amp;$A9))</f>
        <v>0</v>
      </c>
      <c r="X9" s="91">
        <f ca="1">IF(RTD("tos.rtd",,$A$2,"."&amp;X$2&amp;X$1&amp;"C"&amp;$A9)="N/A",0,RTD("tos.rtd",,$A$2,"."&amp;X$2&amp;X$1&amp;"C"&amp;$A9))-IF(RTD("tos.rtd",,$A$2,"."&amp;X$2&amp;X$1&amp;"P"&amp;$A9)="N/A",0,RTD("tos.rtd",,$A$2,"."&amp;X$2&amp;X$1&amp;"P"&amp;$A9))</f>
        <v>0</v>
      </c>
      <c r="Y9" s="98">
        <f t="shared" ca="1" si="3"/>
        <v>7444</v>
      </c>
    </row>
    <row r="10" spans="1:25" x14ac:dyDescent="0.25">
      <c r="A10" s="93">
        <f>+Hoja1!A9</f>
        <v>577</v>
      </c>
      <c r="B10" s="91">
        <f ca="1">IF(RTD("tos.rtd",,$A$2,"."&amp;B$2&amp;B$1&amp;"C"&amp;$A10)="N/A",0,RTD("tos.rtd",,$A$2,"."&amp;B$2&amp;B$1&amp;"C"&amp;$A10))-IF(RTD("tos.rtd",,$A$2,"."&amp;B$2&amp;B$1&amp;"P"&amp;$A10)="N/A",0,RTD("tos.rtd",,$A$2,"."&amp;B$2&amp;B$1&amp;"P"&amp;$A10))</f>
        <v>0</v>
      </c>
      <c r="C10" s="91">
        <f ca="1">IF(RTD("tos.rtd",,$A$2,"."&amp;C$2&amp;C$1&amp;"C"&amp;$A10)="N/A",0,RTD("tos.rtd",,$A$2,"."&amp;C$2&amp;C$1&amp;"C"&amp;$A10))-IF(RTD("tos.rtd",,$A$2,"."&amp;C$2&amp;C$1&amp;"P"&amp;$A10)="N/A",0,RTD("tos.rtd",,$A$2,"."&amp;C$2&amp;C$1&amp;"P"&amp;$A10))</f>
        <v>0</v>
      </c>
      <c r="D10" s="91">
        <f ca="1">IF(RTD("tos.rtd",,$A$2,"."&amp;D$2&amp;D$1&amp;"C"&amp;$A10)="N/A",0,RTD("tos.rtd",,$A$2,"."&amp;D$2&amp;D$1&amp;"C"&amp;$A10))-IF(RTD("tos.rtd",,$A$2,"."&amp;D$2&amp;D$1&amp;"P"&amp;$A10)="N/A",0,RTD("tos.rtd",,$A$2,"."&amp;D$2&amp;D$1&amp;"P"&amp;$A10))</f>
        <v>5489</v>
      </c>
      <c r="E10" s="91">
        <f ca="1">IF(RTD("tos.rtd",,$A$2,"."&amp;E$2&amp;E$1&amp;"C"&amp;$A10)="N/A",0,RTD("tos.rtd",,$A$2,"."&amp;E$2&amp;E$1&amp;"C"&amp;$A10))-IF(RTD("tos.rtd",,$A$2,"."&amp;E$2&amp;E$1&amp;"P"&amp;$A10)="N/A",0,RTD("tos.rtd",,$A$2,"."&amp;E$2&amp;E$1&amp;"P"&amp;$A10))</f>
        <v>2268</v>
      </c>
      <c r="F10" s="91">
        <f ca="1">IF(RTD("tos.rtd",,$A$2,"."&amp;F$2&amp;F$1&amp;"C"&amp;$A10)="N/A",0,RTD("tos.rtd",,$A$2,"."&amp;F$2&amp;F$1&amp;"C"&amp;$A10))-IF(RTD("tos.rtd",,$A$2,"."&amp;F$2&amp;F$1&amp;"P"&amp;$A10)="N/A",0,RTD("tos.rtd",,$A$2,"."&amp;F$2&amp;F$1&amp;"P"&amp;$A10))</f>
        <v>0</v>
      </c>
      <c r="G10" s="91">
        <f ca="1">IF(RTD("tos.rtd",,$A$2,"."&amp;G$2&amp;G$1&amp;"C"&amp;$A10)="N/A",0,RTD("tos.rtd",,$A$2,"."&amp;G$2&amp;G$1&amp;"C"&amp;$A10))-IF(RTD("tos.rtd",,$A$2,"."&amp;G$2&amp;G$1&amp;"P"&amp;$A10)="N/A",0,RTD("tos.rtd",,$A$2,"."&amp;G$2&amp;G$1&amp;"P"&amp;$A10))</f>
        <v>0</v>
      </c>
      <c r="H10" s="91">
        <f ca="1">IF(RTD("tos.rtd",,$A$2,"."&amp;H$2&amp;H$1&amp;"C"&amp;$A10)="N/A",0,RTD("tos.rtd",,$A$2,"."&amp;H$2&amp;H$1&amp;"C"&amp;$A10))-IF(RTD("tos.rtd",,$A$2,"."&amp;H$2&amp;H$1&amp;"P"&amp;$A10)="N/A",0,RTD("tos.rtd",,$A$2,"."&amp;H$2&amp;H$1&amp;"P"&amp;$A10))</f>
        <v>115</v>
      </c>
      <c r="I10" s="91">
        <f ca="1">IF(RTD("tos.rtd",,$A$2,"."&amp;I$2&amp;I$1&amp;"C"&amp;$A10)="N/A",0,RTD("tos.rtd",,$A$2,"."&amp;I$2&amp;I$1&amp;"C"&amp;$A10))-IF(RTD("tos.rtd",,$A$2,"."&amp;I$2&amp;I$1&amp;"P"&amp;$A10)="N/A",0,RTD("tos.rtd",,$A$2,"."&amp;I$2&amp;I$1&amp;"P"&amp;$A10))</f>
        <v>351</v>
      </c>
      <c r="J10" s="91">
        <f ca="1">IF(RTD("tos.rtd",,$A$2,"."&amp;J$2&amp;J$1&amp;"C"&amp;$A10)="N/A",0,RTD("tos.rtd",,$A$2,"."&amp;J$2&amp;J$1&amp;"C"&amp;$A10))-IF(RTD("tos.rtd",,$A$2,"."&amp;J$2&amp;J$1&amp;"P"&amp;$A10)="N/A",0,RTD("tos.rtd",,$A$2,"."&amp;J$2&amp;J$1&amp;"P"&amp;$A10))</f>
        <v>12</v>
      </c>
      <c r="K10" s="91">
        <f ca="1">IF(RTD("tos.rtd",,$A$2,"."&amp;K$2&amp;K$1&amp;"C"&amp;$A10)="N/A",0,RTD("tos.rtd",,$A$2,"."&amp;K$2&amp;K$1&amp;"C"&amp;$A10))-IF(RTD("tos.rtd",,$A$2,"."&amp;K$2&amp;K$1&amp;"P"&amp;$A10)="N/A",0,RTD("tos.rtd",,$A$2,"."&amp;K$2&amp;K$1&amp;"P"&amp;$A10))</f>
        <v>176</v>
      </c>
      <c r="L10" s="91">
        <f ca="1">IF(RTD("tos.rtd",,$A$2,"."&amp;L$2&amp;L$1&amp;"C"&amp;$A10)="N/A",0,RTD("tos.rtd",,$A$2,"."&amp;L$2&amp;L$1&amp;"C"&amp;$A10))-IF(RTD("tos.rtd",,$A$2,"."&amp;L$2&amp;L$1&amp;"P"&amp;$A10)="N/A",0,RTD("tos.rtd",,$A$2,"."&amp;L$2&amp;L$1&amp;"P"&amp;$A10))</f>
        <v>17</v>
      </c>
      <c r="M10" s="91">
        <f ca="1">IF(RTD("tos.rtd",,$A$2,"."&amp;M$2&amp;M$1&amp;"C"&amp;$A10)="N/A",0,RTD("tos.rtd",,$A$2,"."&amp;M$2&amp;M$1&amp;"C"&amp;$A10))-IF(RTD("tos.rtd",,$A$2,"."&amp;M$2&amp;M$1&amp;"P"&amp;$A10)="N/A",0,RTD("tos.rtd",,$A$2,"."&amp;M$2&amp;M$1&amp;"P"&amp;$A10))</f>
        <v>0</v>
      </c>
      <c r="N10" s="91">
        <f ca="1">IF(RTD("tos.rtd",,$A$2,"."&amp;N$2&amp;N$1&amp;"C"&amp;$A10)="N/A",0,RTD("tos.rtd",,$A$2,"."&amp;N$2&amp;N$1&amp;"C"&amp;$A10))-IF(RTD("tos.rtd",,$A$2,"."&amp;N$2&amp;N$1&amp;"P"&amp;$A10)="N/A",0,RTD("tos.rtd",,$A$2,"."&amp;N$2&amp;N$1&amp;"P"&amp;$A10))</f>
        <v>7</v>
      </c>
      <c r="O10" s="91">
        <f ca="1">IF(RTD("tos.rtd",,$A$2,"."&amp;O$2&amp;O$1&amp;"C"&amp;$A10)="N/A",0,RTD("tos.rtd",,$A$2,"."&amp;O$2&amp;O$1&amp;"C"&amp;$A10))-IF(RTD("tos.rtd",,$A$2,"."&amp;O$2&amp;O$1&amp;"P"&amp;$A10)="N/A",0,RTD("tos.rtd",,$A$2,"."&amp;O$2&amp;O$1&amp;"P"&amp;$A10))</f>
        <v>303</v>
      </c>
      <c r="P10" s="91">
        <f ca="1">IF(RTD("tos.rtd",,$A$2,"."&amp;P$2&amp;P$1&amp;"C"&amp;$A10)="N/A",0,RTD("tos.rtd",,$A$2,"."&amp;P$2&amp;P$1&amp;"C"&amp;$A10))-IF(RTD("tos.rtd",,$A$2,"."&amp;P$2&amp;P$1&amp;"P"&amp;$A10)="N/A",0,RTD("tos.rtd",,$A$2,"."&amp;P$2&amp;P$1&amp;"P"&amp;$A10))</f>
        <v>0</v>
      </c>
      <c r="Q10" s="91">
        <f ca="1">IF(RTD("tos.rtd",,$A$2,"."&amp;Q$2&amp;Q$1&amp;"C"&amp;$A10)="N/A",0,RTD("tos.rtd",,$A$2,"."&amp;Q$2&amp;Q$1&amp;"C"&amp;$A10))-IF(RTD("tos.rtd",,$A$2,"."&amp;Q$2&amp;Q$1&amp;"P"&amp;$A10)="N/A",0,RTD("tos.rtd",,$A$2,"."&amp;Q$2&amp;Q$1&amp;"P"&amp;$A10))</f>
        <v>0</v>
      </c>
      <c r="R10" s="91">
        <f ca="1">IF(RTD("tos.rtd",,$A$2,"."&amp;R$2&amp;R$1&amp;"C"&amp;$A10)="N/A",0,RTD("tos.rtd",,$A$2,"."&amp;R$2&amp;R$1&amp;"C"&amp;$A10))-IF(RTD("tos.rtd",,$A$2,"."&amp;R$2&amp;R$1&amp;"P"&amp;$A10)="N/A",0,RTD("tos.rtd",,$A$2,"."&amp;R$2&amp;R$1&amp;"P"&amp;$A10))</f>
        <v>0</v>
      </c>
      <c r="S10" s="91">
        <f ca="1">IF(RTD("tos.rtd",,$A$2,"."&amp;S$2&amp;S$1&amp;"C"&amp;$A10)="N/A",0,RTD("tos.rtd",,$A$2,"."&amp;S$2&amp;S$1&amp;"C"&amp;$A10))-IF(RTD("tos.rtd",,$A$2,"."&amp;S$2&amp;S$1&amp;"P"&amp;$A10)="N/A",0,RTD("tos.rtd",,$A$2,"."&amp;S$2&amp;S$1&amp;"P"&amp;$A10))</f>
        <v>0</v>
      </c>
      <c r="T10" s="91">
        <f ca="1">IF(RTD("tos.rtd",,$A$2,"."&amp;T$2&amp;T$1&amp;"C"&amp;$A10)="N/A",0,RTD("tos.rtd",,$A$2,"."&amp;T$2&amp;T$1&amp;"C"&amp;$A10))-IF(RTD("tos.rtd",,$A$2,"."&amp;T$2&amp;T$1&amp;"P"&amp;$A10)="N/A",0,RTD("tos.rtd",,$A$2,"."&amp;T$2&amp;T$1&amp;"P"&amp;$A10))</f>
        <v>0</v>
      </c>
      <c r="U10" s="91">
        <f ca="1">IF(RTD("tos.rtd",,$A$2,"."&amp;U$2&amp;U$1&amp;"C"&amp;$A10)="N/A",0,RTD("tos.rtd",,$A$2,"."&amp;U$2&amp;U$1&amp;"C"&amp;$A10))-IF(RTD("tos.rtd",,$A$2,"."&amp;U$2&amp;U$1&amp;"P"&amp;$A10)="N/A",0,RTD("tos.rtd",,$A$2,"."&amp;U$2&amp;U$1&amp;"P"&amp;$A10))</f>
        <v>0</v>
      </c>
      <c r="V10" s="91">
        <f ca="1">IF(RTD("tos.rtd",,$A$2,"."&amp;V$2&amp;V$1&amp;"C"&amp;$A10)="N/A",0,RTD("tos.rtd",,$A$2,"."&amp;V$2&amp;V$1&amp;"C"&amp;$A10))-IF(RTD("tos.rtd",,$A$2,"."&amp;V$2&amp;V$1&amp;"P"&amp;$A10)="N/A",0,RTD("tos.rtd",,$A$2,"."&amp;V$2&amp;V$1&amp;"P"&amp;$A10))</f>
        <v>0</v>
      </c>
      <c r="W10" s="91">
        <f ca="1">IF(RTD("tos.rtd",,$A$2,"."&amp;W$2&amp;W$1&amp;"C"&amp;$A10)="N/A",0,RTD("tos.rtd",,$A$2,"."&amp;W$2&amp;W$1&amp;"C"&amp;$A10))-IF(RTD("tos.rtd",,$A$2,"."&amp;W$2&amp;W$1&amp;"P"&amp;$A10)="N/A",0,RTD("tos.rtd",,$A$2,"."&amp;W$2&amp;W$1&amp;"P"&amp;$A10))</f>
        <v>0</v>
      </c>
      <c r="X10" s="91">
        <f ca="1">IF(RTD("tos.rtd",,$A$2,"."&amp;X$2&amp;X$1&amp;"C"&amp;$A10)="N/A",0,RTD("tos.rtd",,$A$2,"."&amp;X$2&amp;X$1&amp;"C"&amp;$A10))-IF(RTD("tos.rtd",,$A$2,"."&amp;X$2&amp;X$1&amp;"P"&amp;$A10)="N/A",0,RTD("tos.rtd",,$A$2,"."&amp;X$2&amp;X$1&amp;"P"&amp;$A10))</f>
        <v>1</v>
      </c>
      <c r="Y10" s="98">
        <f t="shared" ca="1" si="3"/>
        <v>8739</v>
      </c>
    </row>
    <row r="11" spans="1:25" x14ac:dyDescent="0.25">
      <c r="A11" s="93">
        <f>+Hoja1!A10</f>
        <v>576</v>
      </c>
      <c r="B11" s="91">
        <f ca="1">IF(RTD("tos.rtd",,$A$2,"."&amp;B$2&amp;B$1&amp;"C"&amp;$A11)="N/A",0,RTD("tos.rtd",,$A$2,"."&amp;B$2&amp;B$1&amp;"C"&amp;$A11))-IF(RTD("tos.rtd",,$A$2,"."&amp;B$2&amp;B$1&amp;"P"&amp;$A11)="N/A",0,RTD("tos.rtd",,$A$2,"."&amp;B$2&amp;B$1&amp;"P"&amp;$A11))</f>
        <v>0</v>
      </c>
      <c r="C11" s="91">
        <f ca="1">IF(RTD("tos.rtd",,$A$2,"."&amp;C$2&amp;C$1&amp;"C"&amp;$A11)="N/A",0,RTD("tos.rtd",,$A$2,"."&amp;C$2&amp;C$1&amp;"C"&amp;$A11))-IF(RTD("tos.rtd",,$A$2,"."&amp;C$2&amp;C$1&amp;"P"&amp;$A11)="N/A",0,RTD("tos.rtd",,$A$2,"."&amp;C$2&amp;C$1&amp;"P"&amp;$A11))</f>
        <v>0</v>
      </c>
      <c r="D11" s="91">
        <f ca="1">IF(RTD("tos.rtd",,$A$2,"."&amp;D$2&amp;D$1&amp;"C"&amp;$A11)="N/A",0,RTD("tos.rtd",,$A$2,"."&amp;D$2&amp;D$1&amp;"C"&amp;$A11))-IF(RTD("tos.rtd",,$A$2,"."&amp;D$2&amp;D$1&amp;"P"&amp;$A11)="N/A",0,RTD("tos.rtd",,$A$2,"."&amp;D$2&amp;D$1&amp;"P"&amp;$A11))</f>
        <v>2139</v>
      </c>
      <c r="E11" s="91">
        <f ca="1">IF(RTD("tos.rtd",,$A$2,"."&amp;E$2&amp;E$1&amp;"C"&amp;$A11)="N/A",0,RTD("tos.rtd",,$A$2,"."&amp;E$2&amp;E$1&amp;"C"&amp;$A11))-IF(RTD("tos.rtd",,$A$2,"."&amp;E$2&amp;E$1&amp;"P"&amp;$A11)="N/A",0,RTD("tos.rtd",,$A$2,"."&amp;E$2&amp;E$1&amp;"P"&amp;$A11))</f>
        <v>1293</v>
      </c>
      <c r="F11" s="91">
        <f ca="1">IF(RTD("tos.rtd",,$A$2,"."&amp;F$2&amp;F$1&amp;"C"&amp;$A11)="N/A",0,RTD("tos.rtd",,$A$2,"."&amp;F$2&amp;F$1&amp;"C"&amp;$A11))-IF(RTD("tos.rtd",,$A$2,"."&amp;F$2&amp;F$1&amp;"P"&amp;$A11)="N/A",0,RTD("tos.rtd",,$A$2,"."&amp;F$2&amp;F$1&amp;"P"&amp;$A11))</f>
        <v>0</v>
      </c>
      <c r="G11" s="91">
        <f ca="1">IF(RTD("tos.rtd",,$A$2,"."&amp;G$2&amp;G$1&amp;"C"&amp;$A11)="N/A",0,RTD("tos.rtd",,$A$2,"."&amp;G$2&amp;G$1&amp;"C"&amp;$A11))-IF(RTD("tos.rtd",,$A$2,"."&amp;G$2&amp;G$1&amp;"P"&amp;$A11)="N/A",0,RTD("tos.rtd",,$A$2,"."&amp;G$2&amp;G$1&amp;"P"&amp;$A11))</f>
        <v>0</v>
      </c>
      <c r="H11" s="91">
        <f ca="1">IF(RTD("tos.rtd",,$A$2,"."&amp;H$2&amp;H$1&amp;"C"&amp;$A11)="N/A",0,RTD("tos.rtd",,$A$2,"."&amp;H$2&amp;H$1&amp;"C"&amp;$A11))-IF(RTD("tos.rtd",,$A$2,"."&amp;H$2&amp;H$1&amp;"P"&amp;$A11)="N/A",0,RTD("tos.rtd",,$A$2,"."&amp;H$2&amp;H$1&amp;"P"&amp;$A11))</f>
        <v>83</v>
      </c>
      <c r="I11" s="91">
        <f ca="1">IF(RTD("tos.rtd",,$A$2,"."&amp;I$2&amp;I$1&amp;"C"&amp;$A11)="N/A",0,RTD("tos.rtd",,$A$2,"."&amp;I$2&amp;I$1&amp;"C"&amp;$A11))-IF(RTD("tos.rtd",,$A$2,"."&amp;I$2&amp;I$1&amp;"P"&amp;$A11)="N/A",0,RTD("tos.rtd",,$A$2,"."&amp;I$2&amp;I$1&amp;"P"&amp;$A11))</f>
        <v>128</v>
      </c>
      <c r="J11" s="91">
        <f ca="1">IF(RTD("tos.rtd",,$A$2,"."&amp;J$2&amp;J$1&amp;"C"&amp;$A11)="N/A",0,RTD("tos.rtd",,$A$2,"."&amp;J$2&amp;J$1&amp;"C"&amp;$A11))-IF(RTD("tos.rtd",,$A$2,"."&amp;J$2&amp;J$1&amp;"P"&amp;$A11)="N/A",0,RTD("tos.rtd",,$A$2,"."&amp;J$2&amp;J$1&amp;"P"&amp;$A11))</f>
        <v>41</v>
      </c>
      <c r="K11" s="91">
        <f ca="1">IF(RTD("tos.rtd",,$A$2,"."&amp;K$2&amp;K$1&amp;"C"&amp;$A11)="N/A",0,RTD("tos.rtd",,$A$2,"."&amp;K$2&amp;K$1&amp;"C"&amp;$A11))-IF(RTD("tos.rtd",,$A$2,"."&amp;K$2&amp;K$1&amp;"P"&amp;$A11)="N/A",0,RTD("tos.rtd",,$A$2,"."&amp;K$2&amp;K$1&amp;"P"&amp;$A11))</f>
        <v>201</v>
      </c>
      <c r="L11" s="91">
        <f ca="1">IF(RTD("tos.rtd",,$A$2,"."&amp;L$2&amp;L$1&amp;"C"&amp;$A11)="N/A",0,RTD("tos.rtd",,$A$2,"."&amp;L$2&amp;L$1&amp;"C"&amp;$A11))-IF(RTD("tos.rtd",,$A$2,"."&amp;L$2&amp;L$1&amp;"P"&amp;$A11)="N/A",0,RTD("tos.rtd",,$A$2,"."&amp;L$2&amp;L$1&amp;"P"&amp;$A11))</f>
        <v>16</v>
      </c>
      <c r="M11" s="91">
        <f ca="1">IF(RTD("tos.rtd",,$A$2,"."&amp;M$2&amp;M$1&amp;"C"&amp;$A11)="N/A",0,RTD("tos.rtd",,$A$2,"."&amp;M$2&amp;M$1&amp;"C"&amp;$A11))-IF(RTD("tos.rtd",,$A$2,"."&amp;M$2&amp;M$1&amp;"P"&amp;$A11)="N/A",0,RTD("tos.rtd",,$A$2,"."&amp;M$2&amp;M$1&amp;"P"&amp;$A11))</f>
        <v>0</v>
      </c>
      <c r="N11" s="91">
        <f ca="1">IF(RTD("tos.rtd",,$A$2,"."&amp;N$2&amp;N$1&amp;"C"&amp;$A11)="N/A",0,RTD("tos.rtd",,$A$2,"."&amp;N$2&amp;N$1&amp;"C"&amp;$A11))-IF(RTD("tos.rtd",,$A$2,"."&amp;N$2&amp;N$1&amp;"P"&amp;$A11)="N/A",0,RTD("tos.rtd",,$A$2,"."&amp;N$2&amp;N$1&amp;"P"&amp;$A11))</f>
        <v>1</v>
      </c>
      <c r="O11" s="91">
        <f ca="1">IF(RTD("tos.rtd",,$A$2,"."&amp;O$2&amp;O$1&amp;"C"&amp;$A11)="N/A",0,RTD("tos.rtd",,$A$2,"."&amp;O$2&amp;O$1&amp;"C"&amp;$A11))-IF(RTD("tos.rtd",,$A$2,"."&amp;O$2&amp;O$1&amp;"P"&amp;$A11)="N/A",0,RTD("tos.rtd",,$A$2,"."&amp;O$2&amp;O$1&amp;"P"&amp;$A11))</f>
        <v>207</v>
      </c>
      <c r="P11" s="91">
        <f ca="1">IF(RTD("tos.rtd",,$A$2,"."&amp;P$2&amp;P$1&amp;"C"&amp;$A11)="N/A",0,RTD("tos.rtd",,$A$2,"."&amp;P$2&amp;P$1&amp;"C"&amp;$A11))-IF(RTD("tos.rtd",,$A$2,"."&amp;P$2&amp;P$1&amp;"P"&amp;$A11)="N/A",0,RTD("tos.rtd",,$A$2,"."&amp;P$2&amp;P$1&amp;"P"&amp;$A11))</f>
        <v>0</v>
      </c>
      <c r="Q11" s="91">
        <f ca="1">IF(RTD("tos.rtd",,$A$2,"."&amp;Q$2&amp;Q$1&amp;"C"&amp;$A11)="N/A",0,RTD("tos.rtd",,$A$2,"."&amp;Q$2&amp;Q$1&amp;"C"&amp;$A11))-IF(RTD("tos.rtd",,$A$2,"."&amp;Q$2&amp;Q$1&amp;"P"&amp;$A11)="N/A",0,RTD("tos.rtd",,$A$2,"."&amp;Q$2&amp;Q$1&amp;"P"&amp;$A11))</f>
        <v>0</v>
      </c>
      <c r="R11" s="91">
        <f ca="1">IF(RTD("tos.rtd",,$A$2,"."&amp;R$2&amp;R$1&amp;"C"&amp;$A11)="N/A",0,RTD("tos.rtd",,$A$2,"."&amp;R$2&amp;R$1&amp;"C"&amp;$A11))-IF(RTD("tos.rtd",,$A$2,"."&amp;R$2&amp;R$1&amp;"P"&amp;$A11)="N/A",0,RTD("tos.rtd",,$A$2,"."&amp;R$2&amp;R$1&amp;"P"&amp;$A11))</f>
        <v>7</v>
      </c>
      <c r="S11" s="91">
        <f ca="1">IF(RTD("tos.rtd",,$A$2,"."&amp;S$2&amp;S$1&amp;"C"&amp;$A11)="N/A",0,RTD("tos.rtd",,$A$2,"."&amp;S$2&amp;S$1&amp;"C"&amp;$A11))-IF(RTD("tos.rtd",,$A$2,"."&amp;S$2&amp;S$1&amp;"P"&amp;$A11)="N/A",0,RTD("tos.rtd",,$A$2,"."&amp;S$2&amp;S$1&amp;"P"&amp;$A11))</f>
        <v>0</v>
      </c>
      <c r="T11" s="91">
        <f ca="1">IF(RTD("tos.rtd",,$A$2,"."&amp;T$2&amp;T$1&amp;"C"&amp;$A11)="N/A",0,RTD("tos.rtd",,$A$2,"."&amp;T$2&amp;T$1&amp;"C"&amp;$A11))-IF(RTD("tos.rtd",,$A$2,"."&amp;T$2&amp;T$1&amp;"P"&amp;$A11)="N/A",0,RTD("tos.rtd",,$A$2,"."&amp;T$2&amp;T$1&amp;"P"&amp;$A11))</f>
        <v>0</v>
      </c>
      <c r="U11" s="91">
        <f ca="1">IF(RTD("tos.rtd",,$A$2,"."&amp;U$2&amp;U$1&amp;"C"&amp;$A11)="N/A",0,RTD("tos.rtd",,$A$2,"."&amp;U$2&amp;U$1&amp;"C"&amp;$A11))-IF(RTD("tos.rtd",,$A$2,"."&amp;U$2&amp;U$1&amp;"P"&amp;$A11)="N/A",0,RTD("tos.rtd",,$A$2,"."&amp;U$2&amp;U$1&amp;"P"&amp;$A11))</f>
        <v>0</v>
      </c>
      <c r="V11" s="91">
        <f ca="1">IF(RTD("tos.rtd",,$A$2,"."&amp;V$2&amp;V$1&amp;"C"&amp;$A11)="N/A",0,RTD("tos.rtd",,$A$2,"."&amp;V$2&amp;V$1&amp;"C"&amp;$A11))-IF(RTD("tos.rtd",,$A$2,"."&amp;V$2&amp;V$1&amp;"P"&amp;$A11)="N/A",0,RTD("tos.rtd",,$A$2,"."&amp;V$2&amp;V$1&amp;"P"&amp;$A11))</f>
        <v>0</v>
      </c>
      <c r="W11" s="91">
        <f ca="1">IF(RTD("tos.rtd",,$A$2,"."&amp;W$2&amp;W$1&amp;"C"&amp;$A11)="N/A",0,RTD("tos.rtd",,$A$2,"."&amp;W$2&amp;W$1&amp;"C"&amp;$A11))-IF(RTD("tos.rtd",,$A$2,"."&amp;W$2&amp;W$1&amp;"P"&amp;$A11)="N/A",0,RTD("tos.rtd",,$A$2,"."&amp;W$2&amp;W$1&amp;"P"&amp;$A11))</f>
        <v>0</v>
      </c>
      <c r="X11" s="91">
        <f ca="1">IF(RTD("tos.rtd",,$A$2,"."&amp;X$2&amp;X$1&amp;"C"&amp;$A11)="N/A",0,RTD("tos.rtd",,$A$2,"."&amp;X$2&amp;X$1&amp;"C"&amp;$A11))-IF(RTD("tos.rtd",,$A$2,"."&amp;X$2&amp;X$1&amp;"P"&amp;$A11)="N/A",0,RTD("tos.rtd",,$A$2,"."&amp;X$2&amp;X$1&amp;"P"&amp;$A11))</f>
        <v>0</v>
      </c>
      <c r="Y11" s="98">
        <f t="shared" ca="1" si="3"/>
        <v>4116</v>
      </c>
    </row>
    <row r="12" spans="1:25" x14ac:dyDescent="0.25">
      <c r="A12" s="93">
        <f>+Hoja1!A11</f>
        <v>575</v>
      </c>
      <c r="B12" s="91">
        <f ca="1">IF(RTD("tos.rtd",,$A$2,"."&amp;B$2&amp;B$1&amp;"C"&amp;$A12)="N/A",0,RTD("tos.rtd",,$A$2,"."&amp;B$2&amp;B$1&amp;"C"&amp;$A12))-IF(RTD("tos.rtd",,$A$2,"."&amp;B$2&amp;B$1&amp;"P"&amp;$A12)="N/A",0,RTD("tos.rtd",,$A$2,"."&amp;B$2&amp;B$1&amp;"P"&amp;$A12))</f>
        <v>0</v>
      </c>
      <c r="C12" s="91">
        <f ca="1">IF(RTD("tos.rtd",,$A$2,"."&amp;C$2&amp;C$1&amp;"C"&amp;$A12)="N/A",0,RTD("tos.rtd",,$A$2,"."&amp;C$2&amp;C$1&amp;"C"&amp;$A12))-IF(RTD("tos.rtd",,$A$2,"."&amp;C$2&amp;C$1&amp;"P"&amp;$A12)="N/A",0,RTD("tos.rtd",,$A$2,"."&amp;C$2&amp;C$1&amp;"P"&amp;$A12))</f>
        <v>0</v>
      </c>
      <c r="D12" s="91">
        <f ca="1">IF(RTD("tos.rtd",,$A$2,"."&amp;D$2&amp;D$1&amp;"C"&amp;$A12)="N/A",0,RTD("tos.rtd",,$A$2,"."&amp;D$2&amp;D$1&amp;"C"&amp;$A12))-IF(RTD("tos.rtd",,$A$2,"."&amp;D$2&amp;D$1&amp;"P"&amp;$A12)="N/A",0,RTD("tos.rtd",,$A$2,"."&amp;D$2&amp;D$1&amp;"P"&amp;$A12))</f>
        <v>13794</v>
      </c>
      <c r="E12" s="91">
        <f ca="1">IF(RTD("tos.rtd",,$A$2,"."&amp;E$2&amp;E$1&amp;"C"&amp;$A12)="N/A",0,RTD("tos.rtd",,$A$2,"."&amp;E$2&amp;E$1&amp;"C"&amp;$A12))-IF(RTD("tos.rtd",,$A$2,"."&amp;E$2&amp;E$1&amp;"P"&amp;$A12)="N/A",0,RTD("tos.rtd",,$A$2,"."&amp;E$2&amp;E$1&amp;"P"&amp;$A12))</f>
        <v>6113</v>
      </c>
      <c r="F12" s="91">
        <f ca="1">IF(RTD("tos.rtd",,$A$2,"."&amp;F$2&amp;F$1&amp;"C"&amp;$A12)="N/A",0,RTD("tos.rtd",,$A$2,"."&amp;F$2&amp;F$1&amp;"C"&amp;$A12))-IF(RTD("tos.rtd",,$A$2,"."&amp;F$2&amp;F$1&amp;"P"&amp;$A12)="N/A",0,RTD("tos.rtd",,$A$2,"."&amp;F$2&amp;F$1&amp;"P"&amp;$A12))</f>
        <v>0</v>
      </c>
      <c r="G12" s="91">
        <f ca="1">IF(RTD("tos.rtd",,$A$2,"."&amp;G$2&amp;G$1&amp;"C"&amp;$A12)="N/A",0,RTD("tos.rtd",,$A$2,"."&amp;G$2&amp;G$1&amp;"C"&amp;$A12))-IF(RTD("tos.rtd",,$A$2,"."&amp;G$2&amp;G$1&amp;"P"&amp;$A12)="N/A",0,RTD("tos.rtd",,$A$2,"."&amp;G$2&amp;G$1&amp;"P"&amp;$A12))</f>
        <v>0</v>
      </c>
      <c r="H12" s="91">
        <f ca="1">IF(RTD("tos.rtd",,$A$2,"."&amp;H$2&amp;H$1&amp;"C"&amp;$A12)="N/A",0,RTD("tos.rtd",,$A$2,"."&amp;H$2&amp;H$1&amp;"C"&amp;$A12))-IF(RTD("tos.rtd",,$A$2,"."&amp;H$2&amp;H$1&amp;"P"&amp;$A12)="N/A",0,RTD("tos.rtd",,$A$2,"."&amp;H$2&amp;H$1&amp;"P"&amp;$A12))</f>
        <v>374</v>
      </c>
      <c r="I12" s="91">
        <f ca="1">IF(RTD("tos.rtd",,$A$2,"."&amp;I$2&amp;I$1&amp;"C"&amp;$A12)="N/A",0,RTD("tos.rtd",,$A$2,"."&amp;I$2&amp;I$1&amp;"C"&amp;$A12))-IF(RTD("tos.rtd",,$A$2,"."&amp;I$2&amp;I$1&amp;"P"&amp;$A12)="N/A",0,RTD("tos.rtd",,$A$2,"."&amp;I$2&amp;I$1&amp;"P"&amp;$A12))</f>
        <v>809</v>
      </c>
      <c r="J12" s="91">
        <f ca="1">IF(RTD("tos.rtd",,$A$2,"."&amp;J$2&amp;J$1&amp;"C"&amp;$A12)="N/A",0,RTD("tos.rtd",,$A$2,"."&amp;J$2&amp;J$1&amp;"C"&amp;$A12))-IF(RTD("tos.rtd",,$A$2,"."&amp;J$2&amp;J$1&amp;"P"&amp;$A12)="N/A",0,RTD("tos.rtd",,$A$2,"."&amp;J$2&amp;J$1&amp;"P"&amp;$A12))</f>
        <v>146</v>
      </c>
      <c r="K12" s="91">
        <f ca="1">IF(RTD("tos.rtd",,$A$2,"."&amp;K$2&amp;K$1&amp;"C"&amp;$A12)="N/A",0,RTD("tos.rtd",,$A$2,"."&amp;K$2&amp;K$1&amp;"C"&amp;$A12))-IF(RTD("tos.rtd",,$A$2,"."&amp;K$2&amp;K$1&amp;"P"&amp;$A12)="N/A",0,RTD("tos.rtd",,$A$2,"."&amp;K$2&amp;K$1&amp;"P"&amp;$A12))</f>
        <v>2815</v>
      </c>
      <c r="L12" s="91">
        <f ca="1">IF(RTD("tos.rtd",,$A$2,"."&amp;L$2&amp;L$1&amp;"C"&amp;$A12)="N/A",0,RTD("tos.rtd",,$A$2,"."&amp;L$2&amp;L$1&amp;"C"&amp;$A12))-IF(RTD("tos.rtd",,$A$2,"."&amp;L$2&amp;L$1&amp;"P"&amp;$A12)="N/A",0,RTD("tos.rtd",,$A$2,"."&amp;L$2&amp;L$1&amp;"P"&amp;$A12))</f>
        <v>54</v>
      </c>
      <c r="M12" s="91">
        <f ca="1">IF(RTD("tos.rtd",,$A$2,"."&amp;M$2&amp;M$1&amp;"C"&amp;$A12)="N/A",0,RTD("tos.rtd",,$A$2,"."&amp;M$2&amp;M$1&amp;"C"&amp;$A12))-IF(RTD("tos.rtd",,$A$2,"."&amp;M$2&amp;M$1&amp;"P"&amp;$A12)="N/A",0,RTD("tos.rtd",,$A$2,"."&amp;M$2&amp;M$1&amp;"P"&amp;$A12))</f>
        <v>1072</v>
      </c>
      <c r="N12" s="91">
        <f ca="1">IF(RTD("tos.rtd",,$A$2,"."&amp;N$2&amp;N$1&amp;"C"&amp;$A12)="N/A",0,RTD("tos.rtd",,$A$2,"."&amp;N$2&amp;N$1&amp;"C"&amp;$A12))-IF(RTD("tos.rtd",,$A$2,"."&amp;N$2&amp;N$1&amp;"P"&amp;$A12)="N/A",0,RTD("tos.rtd",,$A$2,"."&amp;N$2&amp;N$1&amp;"P"&amp;$A12))</f>
        <v>-9</v>
      </c>
      <c r="O12" s="91">
        <f ca="1">IF(RTD("tos.rtd",,$A$2,"."&amp;O$2&amp;O$1&amp;"C"&amp;$A12)="N/A",0,RTD("tos.rtd",,$A$2,"."&amp;O$2&amp;O$1&amp;"C"&amp;$A12))-IF(RTD("tos.rtd",,$A$2,"."&amp;O$2&amp;O$1&amp;"P"&amp;$A12)="N/A",0,RTD("tos.rtd",,$A$2,"."&amp;O$2&amp;O$1&amp;"P"&amp;$A12))</f>
        <v>109</v>
      </c>
      <c r="P12" s="91">
        <f ca="1">IF(RTD("tos.rtd",,$A$2,"."&amp;P$2&amp;P$1&amp;"C"&amp;$A12)="N/A",0,RTD("tos.rtd",,$A$2,"."&amp;P$2&amp;P$1&amp;"C"&amp;$A12))-IF(RTD("tos.rtd",,$A$2,"."&amp;P$2&amp;P$1&amp;"P"&amp;$A12)="N/A",0,RTD("tos.rtd",,$A$2,"."&amp;P$2&amp;P$1&amp;"P"&amp;$A12))</f>
        <v>-10</v>
      </c>
      <c r="Q12" s="91">
        <f ca="1">IF(RTD("tos.rtd",,$A$2,"."&amp;Q$2&amp;Q$1&amp;"C"&amp;$A12)="N/A",0,RTD("tos.rtd",,$A$2,"."&amp;Q$2&amp;Q$1&amp;"C"&amp;$A12))-IF(RTD("tos.rtd",,$A$2,"."&amp;Q$2&amp;Q$1&amp;"P"&amp;$A12)="N/A",0,RTD("tos.rtd",,$A$2,"."&amp;Q$2&amp;Q$1&amp;"P"&amp;$A12))</f>
        <v>23</v>
      </c>
      <c r="R12" s="91">
        <f ca="1">IF(RTD("tos.rtd",,$A$2,"."&amp;R$2&amp;R$1&amp;"C"&amp;$A12)="N/A",0,RTD("tos.rtd",,$A$2,"."&amp;R$2&amp;R$1&amp;"C"&amp;$A12))-IF(RTD("tos.rtd",,$A$2,"."&amp;R$2&amp;R$1&amp;"P"&amp;$A12)="N/A",0,RTD("tos.rtd",,$A$2,"."&amp;R$2&amp;R$1&amp;"P"&amp;$A12))</f>
        <v>205</v>
      </c>
      <c r="S12" s="91">
        <f ca="1">IF(RTD("tos.rtd",,$A$2,"."&amp;S$2&amp;S$1&amp;"C"&amp;$A12)="N/A",0,RTD("tos.rtd",,$A$2,"."&amp;S$2&amp;S$1&amp;"C"&amp;$A12))-IF(RTD("tos.rtd",,$A$2,"."&amp;S$2&amp;S$1&amp;"P"&amp;$A12)="N/A",0,RTD("tos.rtd",,$A$2,"."&amp;S$2&amp;S$1&amp;"P"&amp;$A12))</f>
        <v>0</v>
      </c>
      <c r="T12" s="91">
        <f ca="1">IF(RTD("tos.rtd",,$A$2,"."&amp;T$2&amp;T$1&amp;"C"&amp;$A12)="N/A",0,RTD("tos.rtd",,$A$2,"."&amp;T$2&amp;T$1&amp;"C"&amp;$A12))-IF(RTD("tos.rtd",,$A$2,"."&amp;T$2&amp;T$1&amp;"P"&amp;$A12)="N/A",0,RTD("tos.rtd",,$A$2,"."&amp;T$2&amp;T$1&amp;"P"&amp;$A12))</f>
        <v>22</v>
      </c>
      <c r="U12" s="91">
        <f ca="1">IF(RTD("tos.rtd",,$A$2,"."&amp;U$2&amp;U$1&amp;"C"&amp;$A12)="N/A",0,RTD("tos.rtd",,$A$2,"."&amp;U$2&amp;U$1&amp;"C"&amp;$A12))-IF(RTD("tos.rtd",,$A$2,"."&amp;U$2&amp;U$1&amp;"P"&amp;$A12)="N/A",0,RTD("tos.rtd",,$A$2,"."&amp;U$2&amp;U$1&amp;"P"&amp;$A12))</f>
        <v>0</v>
      </c>
      <c r="V12" s="91">
        <f ca="1">IF(RTD("tos.rtd",,$A$2,"."&amp;V$2&amp;V$1&amp;"C"&amp;$A12)="N/A",0,RTD("tos.rtd",,$A$2,"."&amp;V$2&amp;V$1&amp;"C"&amp;$A12))-IF(RTD("tos.rtd",,$A$2,"."&amp;V$2&amp;V$1&amp;"P"&amp;$A12)="N/A",0,RTD("tos.rtd",,$A$2,"."&amp;V$2&amp;V$1&amp;"P"&amp;$A12))</f>
        <v>0</v>
      </c>
      <c r="W12" s="91">
        <f ca="1">IF(RTD("tos.rtd",,$A$2,"."&amp;W$2&amp;W$1&amp;"C"&amp;$A12)="N/A",0,RTD("tos.rtd",,$A$2,"."&amp;W$2&amp;W$1&amp;"C"&amp;$A12))-IF(RTD("tos.rtd",,$A$2,"."&amp;W$2&amp;W$1&amp;"P"&amp;$A12)="N/A",0,RTD("tos.rtd",,$A$2,"."&amp;W$2&amp;W$1&amp;"P"&amp;$A12))</f>
        <v>1</v>
      </c>
      <c r="X12" s="91">
        <f ca="1">IF(RTD("tos.rtd",,$A$2,"."&amp;X$2&amp;X$1&amp;"C"&amp;$A12)="N/A",0,RTD("tos.rtd",,$A$2,"."&amp;X$2&amp;X$1&amp;"C"&amp;$A12))-IF(RTD("tos.rtd",,$A$2,"."&amp;X$2&amp;X$1&amp;"P"&amp;$A12)="N/A",0,RTD("tos.rtd",,$A$2,"."&amp;X$2&amp;X$1&amp;"P"&amp;$A12))</f>
        <v>0</v>
      </c>
      <c r="Y12" s="98">
        <f t="shared" ca="1" si="3"/>
        <v>25518</v>
      </c>
    </row>
    <row r="13" spans="1:25" x14ac:dyDescent="0.25">
      <c r="A13" s="93">
        <f>+Hoja1!A12</f>
        <v>574</v>
      </c>
      <c r="B13" s="91">
        <f ca="1">IF(RTD("tos.rtd",,$A$2,"."&amp;B$2&amp;B$1&amp;"C"&amp;$A13)="N/A",0,RTD("tos.rtd",,$A$2,"."&amp;B$2&amp;B$1&amp;"C"&amp;$A13))-IF(RTD("tos.rtd",,$A$2,"."&amp;B$2&amp;B$1&amp;"P"&amp;$A13)="N/A",0,RTD("tos.rtd",,$A$2,"."&amp;B$2&amp;B$1&amp;"P"&amp;$A13))</f>
        <v>0</v>
      </c>
      <c r="C13" s="91">
        <f ca="1">IF(RTD("tos.rtd",,$A$2,"."&amp;C$2&amp;C$1&amp;"C"&amp;$A13)="N/A",0,RTD("tos.rtd",,$A$2,"."&amp;C$2&amp;C$1&amp;"C"&amp;$A13))-IF(RTD("tos.rtd",,$A$2,"."&amp;C$2&amp;C$1&amp;"P"&amp;$A13)="N/A",0,RTD("tos.rtd",,$A$2,"."&amp;C$2&amp;C$1&amp;"P"&amp;$A13))</f>
        <v>0</v>
      </c>
      <c r="D13" s="91">
        <f ca="1">IF(RTD("tos.rtd",,$A$2,"."&amp;D$2&amp;D$1&amp;"C"&amp;$A13)="N/A",0,RTD("tos.rtd",,$A$2,"."&amp;D$2&amp;D$1&amp;"C"&amp;$A13))-IF(RTD("tos.rtd",,$A$2,"."&amp;D$2&amp;D$1&amp;"P"&amp;$A13)="N/A",0,RTD("tos.rtd",,$A$2,"."&amp;D$2&amp;D$1&amp;"P"&amp;$A13))</f>
        <v>4854</v>
      </c>
      <c r="E13" s="91">
        <f ca="1">IF(RTD("tos.rtd",,$A$2,"."&amp;E$2&amp;E$1&amp;"C"&amp;$A13)="N/A",0,RTD("tos.rtd",,$A$2,"."&amp;E$2&amp;E$1&amp;"C"&amp;$A13))-IF(RTD("tos.rtd",,$A$2,"."&amp;E$2&amp;E$1&amp;"P"&amp;$A13)="N/A",0,RTD("tos.rtd",,$A$2,"."&amp;E$2&amp;E$1&amp;"P"&amp;$A13))</f>
        <v>1720</v>
      </c>
      <c r="F13" s="91">
        <f ca="1">IF(RTD("tos.rtd",,$A$2,"."&amp;F$2&amp;F$1&amp;"C"&amp;$A13)="N/A",0,RTD("tos.rtd",,$A$2,"."&amp;F$2&amp;F$1&amp;"C"&amp;$A13))-IF(RTD("tos.rtd",,$A$2,"."&amp;F$2&amp;F$1&amp;"P"&amp;$A13)="N/A",0,RTD("tos.rtd",,$A$2,"."&amp;F$2&amp;F$1&amp;"P"&amp;$A13))</f>
        <v>0</v>
      </c>
      <c r="G13" s="91">
        <f ca="1">IF(RTD("tos.rtd",,$A$2,"."&amp;G$2&amp;G$1&amp;"C"&amp;$A13)="N/A",0,RTD("tos.rtd",,$A$2,"."&amp;G$2&amp;G$1&amp;"C"&amp;$A13))-IF(RTD("tos.rtd",,$A$2,"."&amp;G$2&amp;G$1&amp;"P"&amp;$A13)="N/A",0,RTD("tos.rtd",,$A$2,"."&amp;G$2&amp;G$1&amp;"P"&amp;$A13))</f>
        <v>0</v>
      </c>
      <c r="H13" s="91">
        <f ca="1">IF(RTD("tos.rtd",,$A$2,"."&amp;H$2&amp;H$1&amp;"C"&amp;$A13)="N/A",0,RTD("tos.rtd",,$A$2,"."&amp;H$2&amp;H$1&amp;"C"&amp;$A13))-IF(RTD("tos.rtd",,$A$2,"."&amp;H$2&amp;H$1&amp;"P"&amp;$A13)="N/A",0,RTD("tos.rtd",,$A$2,"."&amp;H$2&amp;H$1&amp;"P"&amp;$A13))</f>
        <v>251</v>
      </c>
      <c r="I13" s="91">
        <f ca="1">IF(RTD("tos.rtd",,$A$2,"."&amp;I$2&amp;I$1&amp;"C"&amp;$A13)="N/A",0,RTD("tos.rtd",,$A$2,"."&amp;I$2&amp;I$1&amp;"C"&amp;$A13))-IF(RTD("tos.rtd",,$A$2,"."&amp;I$2&amp;I$1&amp;"P"&amp;$A13)="N/A",0,RTD("tos.rtd",,$A$2,"."&amp;I$2&amp;I$1&amp;"P"&amp;$A13))</f>
        <v>162</v>
      </c>
      <c r="J13" s="91">
        <f ca="1">IF(RTD("tos.rtd",,$A$2,"."&amp;J$2&amp;J$1&amp;"C"&amp;$A13)="N/A",0,RTD("tos.rtd",,$A$2,"."&amp;J$2&amp;J$1&amp;"C"&amp;$A13))-IF(RTD("tos.rtd",,$A$2,"."&amp;J$2&amp;J$1&amp;"P"&amp;$A13)="N/A",0,RTD("tos.rtd",,$A$2,"."&amp;J$2&amp;J$1&amp;"P"&amp;$A13))</f>
        <v>97</v>
      </c>
      <c r="K13" s="91">
        <f ca="1">IF(RTD("tos.rtd",,$A$2,"."&amp;K$2&amp;K$1&amp;"C"&amp;$A13)="N/A",0,RTD("tos.rtd",,$A$2,"."&amp;K$2&amp;K$1&amp;"C"&amp;$A13))-IF(RTD("tos.rtd",,$A$2,"."&amp;K$2&amp;K$1&amp;"P"&amp;$A13)="N/A",0,RTD("tos.rtd",,$A$2,"."&amp;K$2&amp;K$1&amp;"P"&amp;$A13))</f>
        <v>23</v>
      </c>
      <c r="L13" s="91">
        <f ca="1">IF(RTD("tos.rtd",,$A$2,"."&amp;L$2&amp;L$1&amp;"C"&amp;$A13)="N/A",0,RTD("tos.rtd",,$A$2,"."&amp;L$2&amp;L$1&amp;"C"&amp;$A13))-IF(RTD("tos.rtd",,$A$2,"."&amp;L$2&amp;L$1&amp;"P"&amp;$A13)="N/A",0,RTD("tos.rtd",,$A$2,"."&amp;L$2&amp;L$1&amp;"P"&amp;$A13))</f>
        <v>22</v>
      </c>
      <c r="M13" s="91">
        <f ca="1">IF(RTD("tos.rtd",,$A$2,"."&amp;M$2&amp;M$1&amp;"C"&amp;$A13)="N/A",0,RTD("tos.rtd",,$A$2,"."&amp;M$2&amp;M$1&amp;"C"&amp;$A13))-IF(RTD("tos.rtd",,$A$2,"."&amp;M$2&amp;M$1&amp;"P"&amp;$A13)="N/A",0,RTD("tos.rtd",,$A$2,"."&amp;M$2&amp;M$1&amp;"P"&amp;$A13))</f>
        <v>0</v>
      </c>
      <c r="N13" s="91">
        <f ca="1">IF(RTD("tos.rtd",,$A$2,"."&amp;N$2&amp;N$1&amp;"C"&amp;$A13)="N/A",0,RTD("tos.rtd",,$A$2,"."&amp;N$2&amp;N$1&amp;"C"&amp;$A13))-IF(RTD("tos.rtd",,$A$2,"."&amp;N$2&amp;N$1&amp;"P"&amp;$A13)="N/A",0,RTD("tos.rtd",,$A$2,"."&amp;N$2&amp;N$1&amp;"P"&amp;$A13))</f>
        <v>2</v>
      </c>
      <c r="O13" s="91">
        <f ca="1">IF(RTD("tos.rtd",,$A$2,"."&amp;O$2&amp;O$1&amp;"C"&amp;$A13)="N/A",0,RTD("tos.rtd",,$A$2,"."&amp;O$2&amp;O$1&amp;"C"&amp;$A13))-IF(RTD("tos.rtd",,$A$2,"."&amp;O$2&amp;O$1&amp;"P"&amp;$A13)="N/A",0,RTD("tos.rtd",,$A$2,"."&amp;O$2&amp;O$1&amp;"P"&amp;$A13))</f>
        <v>5</v>
      </c>
      <c r="P13" s="91">
        <f ca="1">IF(RTD("tos.rtd",,$A$2,"."&amp;P$2&amp;P$1&amp;"C"&amp;$A13)="N/A",0,RTD("tos.rtd",,$A$2,"."&amp;P$2&amp;P$1&amp;"C"&amp;$A13))-IF(RTD("tos.rtd",,$A$2,"."&amp;P$2&amp;P$1&amp;"P"&amp;$A13)="N/A",0,RTD("tos.rtd",,$A$2,"."&amp;P$2&amp;P$1&amp;"P"&amp;$A13))</f>
        <v>0</v>
      </c>
      <c r="Q13" s="91">
        <f ca="1">IF(RTD("tos.rtd",,$A$2,"."&amp;Q$2&amp;Q$1&amp;"C"&amp;$A13)="N/A",0,RTD("tos.rtd",,$A$2,"."&amp;Q$2&amp;Q$1&amp;"C"&amp;$A13))-IF(RTD("tos.rtd",,$A$2,"."&amp;Q$2&amp;Q$1&amp;"P"&amp;$A13)="N/A",0,RTD("tos.rtd",,$A$2,"."&amp;Q$2&amp;Q$1&amp;"P"&amp;$A13))</f>
        <v>0</v>
      </c>
      <c r="R13" s="91">
        <f ca="1">IF(RTD("tos.rtd",,$A$2,"."&amp;R$2&amp;R$1&amp;"C"&amp;$A13)="N/A",0,RTD("tos.rtd",,$A$2,"."&amp;R$2&amp;R$1&amp;"C"&amp;$A13))-IF(RTD("tos.rtd",,$A$2,"."&amp;R$2&amp;R$1&amp;"P"&amp;$A13)="N/A",0,RTD("tos.rtd",,$A$2,"."&amp;R$2&amp;R$1&amp;"P"&amp;$A13))</f>
        <v>69</v>
      </c>
      <c r="S13" s="91">
        <f ca="1">IF(RTD("tos.rtd",,$A$2,"."&amp;S$2&amp;S$1&amp;"C"&amp;$A13)="N/A",0,RTD("tos.rtd",,$A$2,"."&amp;S$2&amp;S$1&amp;"C"&amp;$A13))-IF(RTD("tos.rtd",,$A$2,"."&amp;S$2&amp;S$1&amp;"P"&amp;$A13)="N/A",0,RTD("tos.rtd",,$A$2,"."&amp;S$2&amp;S$1&amp;"P"&amp;$A13))</f>
        <v>0</v>
      </c>
      <c r="T13" s="91">
        <f ca="1">IF(RTD("tos.rtd",,$A$2,"."&amp;T$2&amp;T$1&amp;"C"&amp;$A13)="N/A",0,RTD("tos.rtd",,$A$2,"."&amp;T$2&amp;T$1&amp;"C"&amp;$A13))-IF(RTD("tos.rtd",,$A$2,"."&amp;T$2&amp;T$1&amp;"P"&amp;$A13)="N/A",0,RTD("tos.rtd",,$A$2,"."&amp;T$2&amp;T$1&amp;"P"&amp;$A13))</f>
        <v>0</v>
      </c>
      <c r="U13" s="91">
        <f ca="1">IF(RTD("tos.rtd",,$A$2,"."&amp;U$2&amp;U$1&amp;"C"&amp;$A13)="N/A",0,RTD("tos.rtd",,$A$2,"."&amp;U$2&amp;U$1&amp;"C"&amp;$A13))-IF(RTD("tos.rtd",,$A$2,"."&amp;U$2&amp;U$1&amp;"P"&amp;$A13)="N/A",0,RTD("tos.rtd",,$A$2,"."&amp;U$2&amp;U$1&amp;"P"&amp;$A13))</f>
        <v>0</v>
      </c>
      <c r="V13" s="91">
        <f ca="1">IF(RTD("tos.rtd",,$A$2,"."&amp;V$2&amp;V$1&amp;"C"&amp;$A13)="N/A",0,RTD("tos.rtd",,$A$2,"."&amp;V$2&amp;V$1&amp;"C"&amp;$A13))-IF(RTD("tos.rtd",,$A$2,"."&amp;V$2&amp;V$1&amp;"P"&amp;$A13)="N/A",0,RTD("tos.rtd",,$A$2,"."&amp;V$2&amp;V$1&amp;"P"&amp;$A13))</f>
        <v>0</v>
      </c>
      <c r="W13" s="91">
        <f ca="1">IF(RTD("tos.rtd",,$A$2,"."&amp;W$2&amp;W$1&amp;"C"&amp;$A13)="N/A",0,RTD("tos.rtd",,$A$2,"."&amp;W$2&amp;W$1&amp;"C"&amp;$A13))-IF(RTD("tos.rtd",,$A$2,"."&amp;W$2&amp;W$1&amp;"P"&amp;$A13)="N/A",0,RTD("tos.rtd",,$A$2,"."&amp;W$2&amp;W$1&amp;"P"&amp;$A13))</f>
        <v>0</v>
      </c>
      <c r="X13" s="91">
        <f ca="1">IF(RTD("tos.rtd",,$A$2,"."&amp;X$2&amp;X$1&amp;"C"&amp;$A13)="N/A",0,RTD("tos.rtd",,$A$2,"."&amp;X$2&amp;X$1&amp;"C"&amp;$A13))-IF(RTD("tos.rtd",,$A$2,"."&amp;X$2&amp;X$1&amp;"P"&amp;$A13)="N/A",0,RTD("tos.rtd",,$A$2,"."&amp;X$2&amp;X$1&amp;"P"&amp;$A13))</f>
        <v>0</v>
      </c>
      <c r="Y13" s="98">
        <f t="shared" ca="1" si="3"/>
        <v>7205</v>
      </c>
    </row>
    <row r="14" spans="1:25" x14ac:dyDescent="0.25">
      <c r="A14" s="93">
        <f>+Hoja1!A13</f>
        <v>573</v>
      </c>
      <c r="B14" s="91">
        <f ca="1">IF(RTD("tos.rtd",,$A$2,"."&amp;B$2&amp;B$1&amp;"C"&amp;$A14)="N/A",0,RTD("tos.rtd",,$A$2,"."&amp;B$2&amp;B$1&amp;"C"&amp;$A14))-IF(RTD("tos.rtd",,$A$2,"."&amp;B$2&amp;B$1&amp;"P"&amp;$A14)="N/A",0,RTD("tos.rtd",,$A$2,"."&amp;B$2&amp;B$1&amp;"P"&amp;$A14))</f>
        <v>0</v>
      </c>
      <c r="C14" s="91">
        <f ca="1">IF(RTD("tos.rtd",,$A$2,"."&amp;C$2&amp;C$1&amp;"C"&amp;$A14)="N/A",0,RTD("tos.rtd",,$A$2,"."&amp;C$2&amp;C$1&amp;"C"&amp;$A14))-IF(RTD("tos.rtd",,$A$2,"."&amp;C$2&amp;C$1&amp;"P"&amp;$A14)="N/A",0,RTD("tos.rtd",,$A$2,"."&amp;C$2&amp;C$1&amp;"P"&amp;$A14))</f>
        <v>0</v>
      </c>
      <c r="D14" s="91">
        <f ca="1">IF(RTD("tos.rtd",,$A$2,"."&amp;D$2&amp;D$1&amp;"C"&amp;$A14)="N/A",0,RTD("tos.rtd",,$A$2,"."&amp;D$2&amp;D$1&amp;"C"&amp;$A14))-IF(RTD("tos.rtd",,$A$2,"."&amp;D$2&amp;D$1&amp;"P"&amp;$A14)="N/A",0,RTD("tos.rtd",,$A$2,"."&amp;D$2&amp;D$1&amp;"P"&amp;$A14))</f>
        <v>12226</v>
      </c>
      <c r="E14" s="91">
        <f ca="1">IF(RTD("tos.rtd",,$A$2,"."&amp;E$2&amp;E$1&amp;"C"&amp;$A14)="N/A",0,RTD("tos.rtd",,$A$2,"."&amp;E$2&amp;E$1&amp;"C"&amp;$A14))-IF(RTD("tos.rtd",,$A$2,"."&amp;E$2&amp;E$1&amp;"P"&amp;$A14)="N/A",0,RTD("tos.rtd",,$A$2,"."&amp;E$2&amp;E$1&amp;"P"&amp;$A14))</f>
        <v>1781</v>
      </c>
      <c r="F14" s="91">
        <f ca="1">IF(RTD("tos.rtd",,$A$2,"."&amp;F$2&amp;F$1&amp;"C"&amp;$A14)="N/A",0,RTD("tos.rtd",,$A$2,"."&amp;F$2&amp;F$1&amp;"C"&amp;$A14))-IF(RTD("tos.rtd",,$A$2,"."&amp;F$2&amp;F$1&amp;"P"&amp;$A14)="N/A",0,RTD("tos.rtd",,$A$2,"."&amp;F$2&amp;F$1&amp;"P"&amp;$A14))</f>
        <v>0</v>
      </c>
      <c r="G14" s="91">
        <f ca="1">IF(RTD("tos.rtd",,$A$2,"."&amp;G$2&amp;G$1&amp;"C"&amp;$A14)="N/A",0,RTD("tos.rtd",,$A$2,"."&amp;G$2&amp;G$1&amp;"C"&amp;$A14))-IF(RTD("tos.rtd",,$A$2,"."&amp;G$2&amp;G$1&amp;"P"&amp;$A14)="N/A",0,RTD("tos.rtd",,$A$2,"."&amp;G$2&amp;G$1&amp;"P"&amp;$A14))</f>
        <v>0</v>
      </c>
      <c r="H14" s="91">
        <f ca="1">IF(RTD("tos.rtd",,$A$2,"."&amp;H$2&amp;H$1&amp;"C"&amp;$A14)="N/A",0,RTD("tos.rtd",,$A$2,"."&amp;H$2&amp;H$1&amp;"C"&amp;$A14))-IF(RTD("tos.rtd",,$A$2,"."&amp;H$2&amp;H$1&amp;"P"&amp;$A14)="N/A",0,RTD("tos.rtd",,$A$2,"."&amp;H$2&amp;H$1&amp;"P"&amp;$A14))</f>
        <v>181</v>
      </c>
      <c r="I14" s="91">
        <f ca="1">IF(RTD("tos.rtd",,$A$2,"."&amp;I$2&amp;I$1&amp;"C"&amp;$A14)="N/A",0,RTD("tos.rtd",,$A$2,"."&amp;I$2&amp;I$1&amp;"C"&amp;$A14))-IF(RTD("tos.rtd",,$A$2,"."&amp;I$2&amp;I$1&amp;"P"&amp;$A14)="N/A",0,RTD("tos.rtd",,$A$2,"."&amp;I$2&amp;I$1&amp;"P"&amp;$A14))</f>
        <v>60</v>
      </c>
      <c r="J14" s="91">
        <f ca="1">IF(RTD("tos.rtd",,$A$2,"."&amp;J$2&amp;J$1&amp;"C"&amp;$A14)="N/A",0,RTD("tos.rtd",,$A$2,"."&amp;J$2&amp;J$1&amp;"C"&amp;$A14))-IF(RTD("tos.rtd",,$A$2,"."&amp;J$2&amp;J$1&amp;"P"&amp;$A14)="N/A",0,RTD("tos.rtd",,$A$2,"."&amp;J$2&amp;J$1&amp;"P"&amp;$A14))</f>
        <v>238</v>
      </c>
      <c r="K14" s="91">
        <f ca="1">IF(RTD("tos.rtd",,$A$2,"."&amp;K$2&amp;K$1&amp;"C"&amp;$A14)="N/A",0,RTD("tos.rtd",,$A$2,"."&amp;K$2&amp;K$1&amp;"C"&amp;$A14))-IF(RTD("tos.rtd",,$A$2,"."&amp;K$2&amp;K$1&amp;"P"&amp;$A14)="N/A",0,RTD("tos.rtd",,$A$2,"."&amp;K$2&amp;K$1&amp;"P"&amp;$A14))</f>
        <v>65</v>
      </c>
      <c r="L14" s="91">
        <f ca="1">IF(RTD("tos.rtd",,$A$2,"."&amp;L$2&amp;L$1&amp;"C"&amp;$A14)="N/A",0,RTD("tos.rtd",,$A$2,"."&amp;L$2&amp;L$1&amp;"C"&amp;$A14))-IF(RTD("tos.rtd",,$A$2,"."&amp;L$2&amp;L$1&amp;"P"&amp;$A14)="N/A",0,RTD("tos.rtd",,$A$2,"."&amp;L$2&amp;L$1&amp;"P"&amp;$A14))</f>
        <v>1</v>
      </c>
      <c r="M14" s="91">
        <f ca="1">IF(RTD("tos.rtd",,$A$2,"."&amp;M$2&amp;M$1&amp;"C"&amp;$A14)="N/A",0,RTD("tos.rtd",,$A$2,"."&amp;M$2&amp;M$1&amp;"C"&amp;$A14))-IF(RTD("tos.rtd",,$A$2,"."&amp;M$2&amp;M$1&amp;"P"&amp;$A14)="N/A",0,RTD("tos.rtd",,$A$2,"."&amp;M$2&amp;M$1&amp;"P"&amp;$A14))</f>
        <v>0</v>
      </c>
      <c r="N14" s="91">
        <f ca="1">IF(RTD("tos.rtd",,$A$2,"."&amp;N$2&amp;N$1&amp;"C"&amp;$A14)="N/A",0,RTD("tos.rtd",,$A$2,"."&amp;N$2&amp;N$1&amp;"C"&amp;$A14))-IF(RTD("tos.rtd",,$A$2,"."&amp;N$2&amp;N$1&amp;"P"&amp;$A14)="N/A",0,RTD("tos.rtd",,$A$2,"."&amp;N$2&amp;N$1&amp;"P"&amp;$A14))</f>
        <v>1</v>
      </c>
      <c r="O14" s="91">
        <f ca="1">IF(RTD("tos.rtd",,$A$2,"."&amp;O$2&amp;O$1&amp;"C"&amp;$A14)="N/A",0,RTD("tos.rtd",,$A$2,"."&amp;O$2&amp;O$1&amp;"C"&amp;$A14))-IF(RTD("tos.rtd",,$A$2,"."&amp;O$2&amp;O$1&amp;"P"&amp;$A14)="N/A",0,RTD("tos.rtd",,$A$2,"."&amp;O$2&amp;O$1&amp;"P"&amp;$A14))</f>
        <v>232</v>
      </c>
      <c r="P14" s="91">
        <f ca="1">IF(RTD("tos.rtd",,$A$2,"."&amp;P$2&amp;P$1&amp;"C"&amp;$A14)="N/A",0,RTD("tos.rtd",,$A$2,"."&amp;P$2&amp;P$1&amp;"C"&amp;$A14))-IF(RTD("tos.rtd",,$A$2,"."&amp;P$2&amp;P$1&amp;"P"&amp;$A14)="N/A",0,RTD("tos.rtd",,$A$2,"."&amp;P$2&amp;P$1&amp;"P"&amp;$A14))</f>
        <v>2</v>
      </c>
      <c r="Q14" s="91">
        <f ca="1">IF(RTD("tos.rtd",,$A$2,"."&amp;Q$2&amp;Q$1&amp;"C"&amp;$A14)="N/A",0,RTD("tos.rtd",,$A$2,"."&amp;Q$2&amp;Q$1&amp;"C"&amp;$A14))-IF(RTD("tos.rtd",,$A$2,"."&amp;Q$2&amp;Q$1&amp;"P"&amp;$A14)="N/A",0,RTD("tos.rtd",,$A$2,"."&amp;Q$2&amp;Q$1&amp;"P"&amp;$A14))</f>
        <v>0</v>
      </c>
      <c r="R14" s="91">
        <f ca="1">IF(RTD("tos.rtd",,$A$2,"."&amp;R$2&amp;R$1&amp;"C"&amp;$A14)="N/A",0,RTD("tos.rtd",,$A$2,"."&amp;R$2&amp;R$1&amp;"C"&amp;$A14))-IF(RTD("tos.rtd",,$A$2,"."&amp;R$2&amp;R$1&amp;"P"&amp;$A14)="N/A",0,RTD("tos.rtd",,$A$2,"."&amp;R$2&amp;R$1&amp;"P"&amp;$A14))</f>
        <v>0</v>
      </c>
      <c r="S14" s="91">
        <f ca="1">IF(RTD("tos.rtd",,$A$2,"."&amp;S$2&amp;S$1&amp;"C"&amp;$A14)="N/A",0,RTD("tos.rtd",,$A$2,"."&amp;S$2&amp;S$1&amp;"C"&amp;$A14))-IF(RTD("tos.rtd",,$A$2,"."&amp;S$2&amp;S$1&amp;"P"&amp;$A14)="N/A",0,RTD("tos.rtd",,$A$2,"."&amp;S$2&amp;S$1&amp;"P"&amp;$A14))</f>
        <v>0</v>
      </c>
      <c r="T14" s="91">
        <f ca="1">IF(RTD("tos.rtd",,$A$2,"."&amp;T$2&amp;T$1&amp;"C"&amp;$A14)="N/A",0,RTD("tos.rtd",,$A$2,"."&amp;T$2&amp;T$1&amp;"C"&amp;$A14))-IF(RTD("tos.rtd",,$A$2,"."&amp;T$2&amp;T$1&amp;"P"&amp;$A14)="N/A",0,RTD("tos.rtd",,$A$2,"."&amp;T$2&amp;T$1&amp;"P"&amp;$A14))</f>
        <v>0</v>
      </c>
      <c r="U14" s="91">
        <f ca="1">IF(RTD("tos.rtd",,$A$2,"."&amp;U$2&amp;U$1&amp;"C"&amp;$A14)="N/A",0,RTD("tos.rtd",,$A$2,"."&amp;U$2&amp;U$1&amp;"C"&amp;$A14))-IF(RTD("tos.rtd",,$A$2,"."&amp;U$2&amp;U$1&amp;"P"&amp;$A14)="N/A",0,RTD("tos.rtd",,$A$2,"."&amp;U$2&amp;U$1&amp;"P"&amp;$A14))</f>
        <v>0</v>
      </c>
      <c r="V14" s="91">
        <f ca="1">IF(RTD("tos.rtd",,$A$2,"."&amp;V$2&amp;V$1&amp;"C"&amp;$A14)="N/A",0,RTD("tos.rtd",,$A$2,"."&amp;V$2&amp;V$1&amp;"C"&amp;$A14))-IF(RTD("tos.rtd",,$A$2,"."&amp;V$2&amp;V$1&amp;"P"&amp;$A14)="N/A",0,RTD("tos.rtd",,$A$2,"."&amp;V$2&amp;V$1&amp;"P"&amp;$A14))</f>
        <v>0</v>
      </c>
      <c r="W14" s="91">
        <f ca="1">IF(RTD("tos.rtd",,$A$2,"."&amp;W$2&amp;W$1&amp;"C"&amp;$A14)="N/A",0,RTD("tos.rtd",,$A$2,"."&amp;W$2&amp;W$1&amp;"C"&amp;$A14))-IF(RTD("tos.rtd",,$A$2,"."&amp;W$2&amp;W$1&amp;"P"&amp;$A14)="N/A",0,RTD("tos.rtd",,$A$2,"."&amp;W$2&amp;W$1&amp;"P"&amp;$A14))</f>
        <v>0</v>
      </c>
      <c r="X14" s="91">
        <f ca="1">IF(RTD("tos.rtd",,$A$2,"."&amp;X$2&amp;X$1&amp;"C"&amp;$A14)="N/A",0,RTD("tos.rtd",,$A$2,"."&amp;X$2&amp;X$1&amp;"C"&amp;$A14))-IF(RTD("tos.rtd",,$A$2,"."&amp;X$2&amp;X$1&amp;"P"&amp;$A14)="N/A",0,RTD("tos.rtd",,$A$2,"."&amp;X$2&amp;X$1&amp;"P"&amp;$A14))</f>
        <v>-1</v>
      </c>
      <c r="Y14" s="98">
        <f t="shared" ca="1" si="3"/>
        <v>14786</v>
      </c>
    </row>
    <row r="15" spans="1:25" x14ac:dyDescent="0.25">
      <c r="A15" s="93">
        <f>+Hoja1!A14</f>
        <v>572</v>
      </c>
      <c r="B15" s="91">
        <f ca="1">IF(RTD("tos.rtd",,$A$2,"."&amp;B$2&amp;B$1&amp;"C"&amp;$A15)="N/A",0,RTD("tos.rtd",,$A$2,"."&amp;B$2&amp;B$1&amp;"C"&amp;$A15))-IF(RTD("tos.rtd",,$A$2,"."&amp;B$2&amp;B$1&amp;"P"&amp;$A15)="N/A",0,RTD("tos.rtd",,$A$2,"."&amp;B$2&amp;B$1&amp;"P"&amp;$A15))</f>
        <v>0</v>
      </c>
      <c r="C15" s="91">
        <f ca="1">IF(RTD("tos.rtd",,$A$2,"."&amp;C$2&amp;C$1&amp;"C"&amp;$A15)="N/A",0,RTD("tos.rtd",,$A$2,"."&amp;C$2&amp;C$1&amp;"C"&amp;$A15))-IF(RTD("tos.rtd",,$A$2,"."&amp;C$2&amp;C$1&amp;"P"&amp;$A15)="N/A",0,RTD("tos.rtd",,$A$2,"."&amp;C$2&amp;C$1&amp;"P"&amp;$A15))</f>
        <v>0</v>
      </c>
      <c r="D15" s="91">
        <f ca="1">IF(RTD("tos.rtd",,$A$2,"."&amp;D$2&amp;D$1&amp;"C"&amp;$A15)="N/A",0,RTD("tos.rtd",,$A$2,"."&amp;D$2&amp;D$1&amp;"C"&amp;$A15))-IF(RTD("tos.rtd",,$A$2,"."&amp;D$2&amp;D$1&amp;"P"&amp;$A15)="N/A",0,RTD("tos.rtd",,$A$2,"."&amp;D$2&amp;D$1&amp;"P"&amp;$A15))</f>
        <v>13558</v>
      </c>
      <c r="E15" s="91">
        <f ca="1">IF(RTD("tos.rtd",,$A$2,"."&amp;E$2&amp;E$1&amp;"C"&amp;$A15)="N/A",0,RTD("tos.rtd",,$A$2,"."&amp;E$2&amp;E$1&amp;"C"&amp;$A15))-IF(RTD("tos.rtd",,$A$2,"."&amp;E$2&amp;E$1&amp;"P"&amp;$A15)="N/A",0,RTD("tos.rtd",,$A$2,"."&amp;E$2&amp;E$1&amp;"P"&amp;$A15))</f>
        <v>1288</v>
      </c>
      <c r="F15" s="91">
        <f ca="1">IF(RTD("tos.rtd",,$A$2,"."&amp;F$2&amp;F$1&amp;"C"&amp;$A15)="N/A",0,RTD("tos.rtd",,$A$2,"."&amp;F$2&amp;F$1&amp;"C"&amp;$A15))-IF(RTD("tos.rtd",,$A$2,"."&amp;F$2&amp;F$1&amp;"P"&amp;$A15)="N/A",0,RTD("tos.rtd",,$A$2,"."&amp;F$2&amp;F$1&amp;"P"&amp;$A15))</f>
        <v>0</v>
      </c>
      <c r="G15" s="91">
        <f ca="1">IF(RTD("tos.rtd",,$A$2,"."&amp;G$2&amp;G$1&amp;"C"&amp;$A15)="N/A",0,RTD("tos.rtd",,$A$2,"."&amp;G$2&amp;G$1&amp;"C"&amp;$A15))-IF(RTD("tos.rtd",,$A$2,"."&amp;G$2&amp;G$1&amp;"P"&amp;$A15)="N/A",0,RTD("tos.rtd",,$A$2,"."&amp;G$2&amp;G$1&amp;"P"&amp;$A15))</f>
        <v>0</v>
      </c>
      <c r="H15" s="91">
        <f ca="1">IF(RTD("tos.rtd",,$A$2,"."&amp;H$2&amp;H$1&amp;"C"&amp;$A15)="N/A",0,RTD("tos.rtd",,$A$2,"."&amp;H$2&amp;H$1&amp;"C"&amp;$A15))-IF(RTD("tos.rtd",,$A$2,"."&amp;H$2&amp;H$1&amp;"P"&amp;$A15)="N/A",0,RTD("tos.rtd",,$A$2,"."&amp;H$2&amp;H$1&amp;"P"&amp;$A15))</f>
        <v>429</v>
      </c>
      <c r="I15" s="91">
        <f ca="1">IF(RTD("tos.rtd",,$A$2,"."&amp;I$2&amp;I$1&amp;"C"&amp;$A15)="N/A",0,RTD("tos.rtd",,$A$2,"."&amp;I$2&amp;I$1&amp;"C"&amp;$A15))-IF(RTD("tos.rtd",,$A$2,"."&amp;I$2&amp;I$1&amp;"P"&amp;$A15)="N/A",0,RTD("tos.rtd",,$A$2,"."&amp;I$2&amp;I$1&amp;"P"&amp;$A15))</f>
        <v>217</v>
      </c>
      <c r="J15" s="91">
        <f ca="1">IF(RTD("tos.rtd",,$A$2,"."&amp;J$2&amp;J$1&amp;"C"&amp;$A15)="N/A",0,RTD("tos.rtd",,$A$2,"."&amp;J$2&amp;J$1&amp;"C"&amp;$A15))-IF(RTD("tos.rtd",,$A$2,"."&amp;J$2&amp;J$1&amp;"P"&amp;$A15)="N/A",0,RTD("tos.rtd",,$A$2,"."&amp;J$2&amp;J$1&amp;"P"&amp;$A15))</f>
        <v>130</v>
      </c>
      <c r="K15" s="91">
        <f ca="1">IF(RTD("tos.rtd",,$A$2,"."&amp;K$2&amp;K$1&amp;"C"&amp;$A15)="N/A",0,RTD("tos.rtd",,$A$2,"."&amp;K$2&amp;K$1&amp;"C"&amp;$A15))-IF(RTD("tos.rtd",,$A$2,"."&amp;K$2&amp;K$1&amp;"P"&amp;$A15)="N/A",0,RTD("tos.rtd",,$A$2,"."&amp;K$2&amp;K$1&amp;"P"&amp;$A15))</f>
        <v>17</v>
      </c>
      <c r="L15" s="91">
        <f ca="1">IF(RTD("tos.rtd",,$A$2,"."&amp;L$2&amp;L$1&amp;"C"&amp;$A15)="N/A",0,RTD("tos.rtd",,$A$2,"."&amp;L$2&amp;L$1&amp;"C"&amp;$A15))-IF(RTD("tos.rtd",,$A$2,"."&amp;L$2&amp;L$1&amp;"P"&amp;$A15)="N/A",0,RTD("tos.rtd",,$A$2,"."&amp;L$2&amp;L$1&amp;"P"&amp;$A15))</f>
        <v>615</v>
      </c>
      <c r="M15" s="91">
        <f ca="1">IF(RTD("tos.rtd",,$A$2,"."&amp;M$2&amp;M$1&amp;"C"&amp;$A15)="N/A",0,RTD("tos.rtd",,$A$2,"."&amp;M$2&amp;M$1&amp;"C"&amp;$A15))-IF(RTD("tos.rtd",,$A$2,"."&amp;M$2&amp;M$1&amp;"P"&amp;$A15)="N/A",0,RTD("tos.rtd",,$A$2,"."&amp;M$2&amp;M$1&amp;"P"&amp;$A15))</f>
        <v>0</v>
      </c>
      <c r="N15" s="91">
        <f ca="1">IF(RTD("tos.rtd",,$A$2,"."&amp;N$2&amp;N$1&amp;"C"&amp;$A15)="N/A",0,RTD("tos.rtd",,$A$2,"."&amp;N$2&amp;N$1&amp;"C"&amp;$A15))-IF(RTD("tos.rtd",,$A$2,"."&amp;N$2&amp;N$1&amp;"P"&amp;$A15)="N/A",0,RTD("tos.rtd",,$A$2,"."&amp;N$2&amp;N$1&amp;"P"&amp;$A15))</f>
        <v>2</v>
      </c>
      <c r="O15" s="91">
        <f ca="1">IF(RTD("tos.rtd",,$A$2,"."&amp;O$2&amp;O$1&amp;"C"&amp;$A15)="N/A",0,RTD("tos.rtd",,$A$2,"."&amp;O$2&amp;O$1&amp;"C"&amp;$A15))-IF(RTD("tos.rtd",,$A$2,"."&amp;O$2&amp;O$1&amp;"P"&amp;$A15)="N/A",0,RTD("tos.rtd",,$A$2,"."&amp;O$2&amp;O$1&amp;"P"&amp;$A15))</f>
        <v>304</v>
      </c>
      <c r="P15" s="91">
        <f ca="1">IF(RTD("tos.rtd",,$A$2,"."&amp;P$2&amp;P$1&amp;"C"&amp;$A15)="N/A",0,RTD("tos.rtd",,$A$2,"."&amp;P$2&amp;P$1&amp;"C"&amp;$A15))-IF(RTD("tos.rtd",,$A$2,"."&amp;P$2&amp;P$1&amp;"P"&amp;$A15)="N/A",0,RTD("tos.rtd",,$A$2,"."&amp;P$2&amp;P$1&amp;"P"&amp;$A15))</f>
        <v>0</v>
      </c>
      <c r="Q15" s="91">
        <f ca="1">IF(RTD("tos.rtd",,$A$2,"."&amp;Q$2&amp;Q$1&amp;"C"&amp;$A15)="N/A",0,RTD("tos.rtd",,$A$2,"."&amp;Q$2&amp;Q$1&amp;"C"&amp;$A15))-IF(RTD("tos.rtd",,$A$2,"."&amp;Q$2&amp;Q$1&amp;"P"&amp;$A15)="N/A",0,RTD("tos.rtd",,$A$2,"."&amp;Q$2&amp;Q$1&amp;"P"&amp;$A15))</f>
        <v>0</v>
      </c>
      <c r="R15" s="91">
        <f ca="1">IF(RTD("tos.rtd",,$A$2,"."&amp;R$2&amp;R$1&amp;"C"&amp;$A15)="N/A",0,RTD("tos.rtd",,$A$2,"."&amp;R$2&amp;R$1&amp;"C"&amp;$A15))-IF(RTD("tos.rtd",,$A$2,"."&amp;R$2&amp;R$1&amp;"P"&amp;$A15)="N/A",0,RTD("tos.rtd",,$A$2,"."&amp;R$2&amp;R$1&amp;"P"&amp;$A15))</f>
        <v>0</v>
      </c>
      <c r="S15" s="91">
        <f ca="1">IF(RTD("tos.rtd",,$A$2,"."&amp;S$2&amp;S$1&amp;"C"&amp;$A15)="N/A",0,RTD("tos.rtd",,$A$2,"."&amp;S$2&amp;S$1&amp;"C"&amp;$A15))-IF(RTD("tos.rtd",,$A$2,"."&amp;S$2&amp;S$1&amp;"P"&amp;$A15)="N/A",0,RTD("tos.rtd",,$A$2,"."&amp;S$2&amp;S$1&amp;"P"&amp;$A15))</f>
        <v>0</v>
      </c>
      <c r="T15" s="91">
        <f ca="1">IF(RTD("tos.rtd",,$A$2,"."&amp;T$2&amp;T$1&amp;"C"&amp;$A15)="N/A",0,RTD("tos.rtd",,$A$2,"."&amp;T$2&amp;T$1&amp;"C"&amp;$A15))-IF(RTD("tos.rtd",,$A$2,"."&amp;T$2&amp;T$1&amp;"P"&amp;$A15)="N/A",0,RTD("tos.rtd",,$A$2,"."&amp;T$2&amp;T$1&amp;"P"&amp;$A15))</f>
        <v>39</v>
      </c>
      <c r="U15" s="91">
        <f ca="1">IF(RTD("tos.rtd",,$A$2,"."&amp;U$2&amp;U$1&amp;"C"&amp;$A15)="N/A",0,RTD("tos.rtd",,$A$2,"."&amp;U$2&amp;U$1&amp;"C"&amp;$A15))-IF(RTD("tos.rtd",,$A$2,"."&amp;U$2&amp;U$1&amp;"P"&amp;$A15)="N/A",0,RTD("tos.rtd",,$A$2,"."&amp;U$2&amp;U$1&amp;"P"&amp;$A15))</f>
        <v>0</v>
      </c>
      <c r="V15" s="91">
        <f ca="1">IF(RTD("tos.rtd",,$A$2,"."&amp;V$2&amp;V$1&amp;"C"&amp;$A15)="N/A",0,RTD("tos.rtd",,$A$2,"."&amp;V$2&amp;V$1&amp;"C"&amp;$A15))-IF(RTD("tos.rtd",,$A$2,"."&amp;V$2&amp;V$1&amp;"P"&amp;$A15)="N/A",0,RTD("tos.rtd",,$A$2,"."&amp;V$2&amp;V$1&amp;"P"&amp;$A15))</f>
        <v>0</v>
      </c>
      <c r="W15" s="91">
        <f ca="1">IF(RTD("tos.rtd",,$A$2,"."&amp;W$2&amp;W$1&amp;"C"&amp;$A15)="N/A",0,RTD("tos.rtd",,$A$2,"."&amp;W$2&amp;W$1&amp;"C"&amp;$A15))-IF(RTD("tos.rtd",,$A$2,"."&amp;W$2&amp;W$1&amp;"P"&amp;$A15)="N/A",0,RTD("tos.rtd",,$A$2,"."&amp;W$2&amp;W$1&amp;"P"&amp;$A15))</f>
        <v>0</v>
      </c>
      <c r="X15" s="91">
        <f ca="1">IF(RTD("tos.rtd",,$A$2,"."&amp;X$2&amp;X$1&amp;"C"&amp;$A15)="N/A",0,RTD("tos.rtd",,$A$2,"."&amp;X$2&amp;X$1&amp;"C"&amp;$A15))-IF(RTD("tos.rtd",,$A$2,"."&amp;X$2&amp;X$1&amp;"P"&amp;$A15)="N/A",0,RTD("tos.rtd",,$A$2,"."&amp;X$2&amp;X$1&amp;"P"&amp;$A15))</f>
        <v>0</v>
      </c>
      <c r="Y15" s="98">
        <f t="shared" ca="1" si="3"/>
        <v>16599</v>
      </c>
    </row>
    <row r="16" spans="1:25" x14ac:dyDescent="0.25">
      <c r="A16" s="93">
        <f>+Hoja1!A15</f>
        <v>571</v>
      </c>
      <c r="B16" s="91">
        <f ca="1">IF(RTD("tos.rtd",,$A$2,"."&amp;B$2&amp;B$1&amp;"C"&amp;$A16)="N/A",0,RTD("tos.rtd",,$A$2,"."&amp;B$2&amp;B$1&amp;"C"&amp;$A16))-IF(RTD("tos.rtd",,$A$2,"."&amp;B$2&amp;B$1&amp;"P"&amp;$A16)="N/A",0,RTD("tos.rtd",,$A$2,"."&amp;B$2&amp;B$1&amp;"P"&amp;$A16))</f>
        <v>0</v>
      </c>
      <c r="C16" s="91">
        <f ca="1">IF(RTD("tos.rtd",,$A$2,"."&amp;C$2&amp;C$1&amp;"C"&amp;$A16)="N/A",0,RTD("tos.rtd",,$A$2,"."&amp;C$2&amp;C$1&amp;"C"&amp;$A16))-IF(RTD("tos.rtd",,$A$2,"."&amp;C$2&amp;C$1&amp;"P"&amp;$A16)="N/A",0,RTD("tos.rtd",,$A$2,"."&amp;C$2&amp;C$1&amp;"P"&amp;$A16))</f>
        <v>0</v>
      </c>
      <c r="D16" s="91">
        <f ca="1">IF(RTD("tos.rtd",,$A$2,"."&amp;D$2&amp;D$1&amp;"C"&amp;$A16)="N/A",0,RTD("tos.rtd",,$A$2,"."&amp;D$2&amp;D$1&amp;"C"&amp;$A16))-IF(RTD("tos.rtd",,$A$2,"."&amp;D$2&amp;D$1&amp;"P"&amp;$A16)="N/A",0,RTD("tos.rtd",,$A$2,"."&amp;D$2&amp;D$1&amp;"P"&amp;$A16))</f>
        <v>12704</v>
      </c>
      <c r="E16" s="91">
        <f ca="1">IF(RTD("tos.rtd",,$A$2,"."&amp;E$2&amp;E$1&amp;"C"&amp;$A16)="N/A",0,RTD("tos.rtd",,$A$2,"."&amp;E$2&amp;E$1&amp;"C"&amp;$A16))-IF(RTD("tos.rtd",,$A$2,"."&amp;E$2&amp;E$1&amp;"P"&amp;$A16)="N/A",0,RTD("tos.rtd",,$A$2,"."&amp;E$2&amp;E$1&amp;"P"&amp;$A16))</f>
        <v>2435</v>
      </c>
      <c r="F16" s="91">
        <f ca="1">IF(RTD("tos.rtd",,$A$2,"."&amp;F$2&amp;F$1&amp;"C"&amp;$A16)="N/A",0,RTD("tos.rtd",,$A$2,"."&amp;F$2&amp;F$1&amp;"C"&amp;$A16))-IF(RTD("tos.rtd",,$A$2,"."&amp;F$2&amp;F$1&amp;"P"&amp;$A16)="N/A",0,RTD("tos.rtd",,$A$2,"."&amp;F$2&amp;F$1&amp;"P"&amp;$A16))</f>
        <v>0</v>
      </c>
      <c r="G16" s="91">
        <f ca="1">IF(RTD("tos.rtd",,$A$2,"."&amp;G$2&amp;G$1&amp;"C"&amp;$A16)="N/A",0,RTD("tos.rtd",,$A$2,"."&amp;G$2&amp;G$1&amp;"C"&amp;$A16))-IF(RTD("tos.rtd",,$A$2,"."&amp;G$2&amp;G$1&amp;"P"&amp;$A16)="N/A",0,RTD("tos.rtd",,$A$2,"."&amp;G$2&amp;G$1&amp;"P"&amp;$A16))</f>
        <v>0</v>
      </c>
      <c r="H16" s="91">
        <f ca="1">IF(RTD("tos.rtd",,$A$2,"."&amp;H$2&amp;H$1&amp;"C"&amp;$A16)="N/A",0,RTD("tos.rtd",,$A$2,"."&amp;H$2&amp;H$1&amp;"C"&amp;$A16))-IF(RTD("tos.rtd",,$A$2,"."&amp;H$2&amp;H$1&amp;"P"&amp;$A16)="N/A",0,RTD("tos.rtd",,$A$2,"."&amp;H$2&amp;H$1&amp;"P"&amp;$A16))</f>
        <v>433</v>
      </c>
      <c r="I16" s="91">
        <f ca="1">IF(RTD("tos.rtd",,$A$2,"."&amp;I$2&amp;I$1&amp;"C"&amp;$A16)="N/A",0,RTD("tos.rtd",,$A$2,"."&amp;I$2&amp;I$1&amp;"C"&amp;$A16))-IF(RTD("tos.rtd",,$A$2,"."&amp;I$2&amp;I$1&amp;"P"&amp;$A16)="N/A",0,RTD("tos.rtd",,$A$2,"."&amp;I$2&amp;I$1&amp;"P"&amp;$A16))</f>
        <v>216</v>
      </c>
      <c r="J16" s="91">
        <f ca="1">IF(RTD("tos.rtd",,$A$2,"."&amp;J$2&amp;J$1&amp;"C"&amp;$A16)="N/A",0,RTD("tos.rtd",,$A$2,"."&amp;J$2&amp;J$1&amp;"C"&amp;$A16))-IF(RTD("tos.rtd",,$A$2,"."&amp;J$2&amp;J$1&amp;"P"&amp;$A16)="N/A",0,RTD("tos.rtd",,$A$2,"."&amp;J$2&amp;J$1&amp;"P"&amp;$A16))</f>
        <v>78</v>
      </c>
      <c r="K16" s="91">
        <f ca="1">IF(RTD("tos.rtd",,$A$2,"."&amp;K$2&amp;K$1&amp;"C"&amp;$A16)="N/A",0,RTD("tos.rtd",,$A$2,"."&amp;K$2&amp;K$1&amp;"C"&amp;$A16))-IF(RTD("tos.rtd",,$A$2,"."&amp;K$2&amp;K$1&amp;"P"&amp;$A16)="N/A",0,RTD("tos.rtd",,$A$2,"."&amp;K$2&amp;K$1&amp;"P"&amp;$A16))</f>
        <v>87</v>
      </c>
      <c r="L16" s="91">
        <f ca="1">IF(RTD("tos.rtd",,$A$2,"."&amp;L$2&amp;L$1&amp;"C"&amp;$A16)="N/A",0,RTD("tos.rtd",,$A$2,"."&amp;L$2&amp;L$1&amp;"C"&amp;$A16))-IF(RTD("tos.rtd",,$A$2,"."&amp;L$2&amp;L$1&amp;"P"&amp;$A16)="N/A",0,RTD("tos.rtd",,$A$2,"."&amp;L$2&amp;L$1&amp;"P"&amp;$A16))</f>
        <v>4</v>
      </c>
      <c r="M16" s="91">
        <f ca="1">IF(RTD("tos.rtd",,$A$2,"."&amp;M$2&amp;M$1&amp;"C"&amp;$A16)="N/A",0,RTD("tos.rtd",,$A$2,"."&amp;M$2&amp;M$1&amp;"C"&amp;$A16))-IF(RTD("tos.rtd",,$A$2,"."&amp;M$2&amp;M$1&amp;"P"&amp;$A16)="N/A",0,RTD("tos.rtd",,$A$2,"."&amp;M$2&amp;M$1&amp;"P"&amp;$A16))</f>
        <v>0</v>
      </c>
      <c r="N16" s="91">
        <f ca="1">IF(RTD("tos.rtd",,$A$2,"."&amp;N$2&amp;N$1&amp;"C"&amp;$A16)="N/A",0,RTD("tos.rtd",,$A$2,"."&amp;N$2&amp;N$1&amp;"C"&amp;$A16))-IF(RTD("tos.rtd",,$A$2,"."&amp;N$2&amp;N$1&amp;"P"&amp;$A16)="N/A",0,RTD("tos.rtd",,$A$2,"."&amp;N$2&amp;N$1&amp;"P"&amp;$A16))</f>
        <v>6</v>
      </c>
      <c r="O16" s="91">
        <f ca="1">IF(RTD("tos.rtd",,$A$2,"."&amp;O$2&amp;O$1&amp;"C"&amp;$A16)="N/A",0,RTD("tos.rtd",,$A$2,"."&amp;O$2&amp;O$1&amp;"C"&amp;$A16))-IF(RTD("tos.rtd",,$A$2,"."&amp;O$2&amp;O$1&amp;"P"&amp;$A16)="N/A",0,RTD("tos.rtd",,$A$2,"."&amp;O$2&amp;O$1&amp;"P"&amp;$A16))</f>
        <v>19</v>
      </c>
      <c r="P16" s="91">
        <f ca="1">IF(RTD("tos.rtd",,$A$2,"."&amp;P$2&amp;P$1&amp;"C"&amp;$A16)="N/A",0,RTD("tos.rtd",,$A$2,"."&amp;P$2&amp;P$1&amp;"C"&amp;$A16))-IF(RTD("tos.rtd",,$A$2,"."&amp;P$2&amp;P$1&amp;"P"&amp;$A16)="N/A",0,RTD("tos.rtd",,$A$2,"."&amp;P$2&amp;P$1&amp;"P"&amp;$A16))</f>
        <v>0</v>
      </c>
      <c r="Q16" s="91">
        <f ca="1">IF(RTD("tos.rtd",,$A$2,"."&amp;Q$2&amp;Q$1&amp;"C"&amp;$A16)="N/A",0,RTD("tos.rtd",,$A$2,"."&amp;Q$2&amp;Q$1&amp;"C"&amp;$A16))-IF(RTD("tos.rtd",,$A$2,"."&amp;Q$2&amp;Q$1&amp;"P"&amp;$A16)="N/A",0,RTD("tos.rtd",,$A$2,"."&amp;Q$2&amp;Q$1&amp;"P"&amp;$A16))</f>
        <v>0</v>
      </c>
      <c r="R16" s="91">
        <f ca="1">IF(RTD("tos.rtd",,$A$2,"."&amp;R$2&amp;R$1&amp;"C"&amp;$A16)="N/A",0,RTD("tos.rtd",,$A$2,"."&amp;R$2&amp;R$1&amp;"C"&amp;$A16))-IF(RTD("tos.rtd",,$A$2,"."&amp;R$2&amp;R$1&amp;"P"&amp;$A16)="N/A",0,RTD("tos.rtd",,$A$2,"."&amp;R$2&amp;R$1&amp;"P"&amp;$A16))</f>
        <v>0</v>
      </c>
      <c r="S16" s="91">
        <f ca="1">IF(RTD("tos.rtd",,$A$2,"."&amp;S$2&amp;S$1&amp;"C"&amp;$A16)="N/A",0,RTD("tos.rtd",,$A$2,"."&amp;S$2&amp;S$1&amp;"C"&amp;$A16))-IF(RTD("tos.rtd",,$A$2,"."&amp;S$2&amp;S$1&amp;"P"&amp;$A16)="N/A",0,RTD("tos.rtd",,$A$2,"."&amp;S$2&amp;S$1&amp;"P"&amp;$A16))</f>
        <v>0</v>
      </c>
      <c r="T16" s="91">
        <f ca="1">IF(RTD("tos.rtd",,$A$2,"."&amp;T$2&amp;T$1&amp;"C"&amp;$A16)="N/A",0,RTD("tos.rtd",,$A$2,"."&amp;T$2&amp;T$1&amp;"C"&amp;$A16))-IF(RTD("tos.rtd",,$A$2,"."&amp;T$2&amp;T$1&amp;"P"&amp;$A16)="N/A",0,RTD("tos.rtd",,$A$2,"."&amp;T$2&amp;T$1&amp;"P"&amp;$A16))</f>
        <v>62</v>
      </c>
      <c r="U16" s="91">
        <f ca="1">IF(RTD("tos.rtd",,$A$2,"."&amp;U$2&amp;U$1&amp;"C"&amp;$A16)="N/A",0,RTD("tos.rtd",,$A$2,"."&amp;U$2&amp;U$1&amp;"C"&amp;$A16))-IF(RTD("tos.rtd",,$A$2,"."&amp;U$2&amp;U$1&amp;"P"&amp;$A16)="N/A",0,RTD("tos.rtd",,$A$2,"."&amp;U$2&amp;U$1&amp;"P"&amp;$A16))</f>
        <v>0</v>
      </c>
      <c r="V16" s="91">
        <f ca="1">IF(RTD("tos.rtd",,$A$2,"."&amp;V$2&amp;V$1&amp;"C"&amp;$A16)="N/A",0,RTD("tos.rtd",,$A$2,"."&amp;V$2&amp;V$1&amp;"C"&amp;$A16))-IF(RTD("tos.rtd",,$A$2,"."&amp;V$2&amp;V$1&amp;"P"&amp;$A16)="N/A",0,RTD("tos.rtd",,$A$2,"."&amp;V$2&amp;V$1&amp;"P"&amp;$A16))</f>
        <v>0</v>
      </c>
      <c r="W16" s="91">
        <f ca="1">IF(RTD("tos.rtd",,$A$2,"."&amp;W$2&amp;W$1&amp;"C"&amp;$A16)="N/A",0,RTD("tos.rtd",,$A$2,"."&amp;W$2&amp;W$1&amp;"C"&amp;$A16))-IF(RTD("tos.rtd",,$A$2,"."&amp;W$2&amp;W$1&amp;"P"&amp;$A16)="N/A",0,RTD("tos.rtd",,$A$2,"."&amp;W$2&amp;W$1&amp;"P"&amp;$A16))</f>
        <v>0</v>
      </c>
      <c r="X16" s="91">
        <f ca="1">IF(RTD("tos.rtd",,$A$2,"."&amp;X$2&amp;X$1&amp;"C"&amp;$A16)="N/A",0,RTD("tos.rtd",,$A$2,"."&amp;X$2&amp;X$1&amp;"C"&amp;$A16))-IF(RTD("tos.rtd",,$A$2,"."&amp;X$2&amp;X$1&amp;"P"&amp;$A16)="N/A",0,RTD("tos.rtd",,$A$2,"."&amp;X$2&amp;X$1&amp;"P"&amp;$A16))</f>
        <v>0</v>
      </c>
      <c r="Y16" s="98">
        <f t="shared" ca="1" si="3"/>
        <v>16044</v>
      </c>
    </row>
    <row r="17" spans="1:25" x14ac:dyDescent="0.25">
      <c r="A17" s="93">
        <f>+Hoja1!A16</f>
        <v>570</v>
      </c>
      <c r="B17" s="91">
        <f ca="1">IF(RTD("tos.rtd",,$A$2,"."&amp;B$2&amp;B$1&amp;"C"&amp;$A17)="N/A",0,RTD("tos.rtd",,$A$2,"."&amp;B$2&amp;B$1&amp;"C"&amp;$A17))-IF(RTD("tos.rtd",,$A$2,"."&amp;B$2&amp;B$1&amp;"P"&amp;$A17)="N/A",0,RTD("tos.rtd",,$A$2,"."&amp;B$2&amp;B$1&amp;"P"&amp;$A17))</f>
        <v>0</v>
      </c>
      <c r="C17" s="91">
        <f ca="1">IF(RTD("tos.rtd",,$A$2,"."&amp;C$2&amp;C$1&amp;"C"&amp;$A17)="N/A",0,RTD("tos.rtd",,$A$2,"."&amp;C$2&amp;C$1&amp;"C"&amp;$A17))-IF(RTD("tos.rtd",,$A$2,"."&amp;C$2&amp;C$1&amp;"P"&amp;$A17)="N/A",0,RTD("tos.rtd",,$A$2,"."&amp;C$2&amp;C$1&amp;"P"&amp;$A17))</f>
        <v>0</v>
      </c>
      <c r="D17" s="91">
        <f ca="1">IF(RTD("tos.rtd",,$A$2,"."&amp;D$2&amp;D$1&amp;"C"&amp;$A17)="N/A",0,RTD("tos.rtd",,$A$2,"."&amp;D$2&amp;D$1&amp;"C"&amp;$A17))-IF(RTD("tos.rtd",,$A$2,"."&amp;D$2&amp;D$1&amp;"P"&amp;$A17)="N/A",0,RTD("tos.rtd",,$A$2,"."&amp;D$2&amp;D$1&amp;"P"&amp;$A17))</f>
        <v>31820</v>
      </c>
      <c r="E17" s="91">
        <f ca="1">IF(RTD("tos.rtd",,$A$2,"."&amp;E$2&amp;E$1&amp;"C"&amp;$A17)="N/A",0,RTD("tos.rtd",,$A$2,"."&amp;E$2&amp;E$1&amp;"C"&amp;$A17))-IF(RTD("tos.rtd",,$A$2,"."&amp;E$2&amp;E$1&amp;"P"&amp;$A17)="N/A",0,RTD("tos.rtd",,$A$2,"."&amp;E$2&amp;E$1&amp;"P"&amp;$A17))</f>
        <v>16162</v>
      </c>
      <c r="F17" s="91">
        <f ca="1">IF(RTD("tos.rtd",,$A$2,"."&amp;F$2&amp;F$1&amp;"C"&amp;$A17)="N/A",0,RTD("tos.rtd",,$A$2,"."&amp;F$2&amp;F$1&amp;"C"&amp;$A17))-IF(RTD("tos.rtd",,$A$2,"."&amp;F$2&amp;F$1&amp;"P"&amp;$A17)="N/A",0,RTD("tos.rtd",,$A$2,"."&amp;F$2&amp;F$1&amp;"P"&amp;$A17))</f>
        <v>0</v>
      </c>
      <c r="G17" s="91">
        <f ca="1">IF(RTD("tos.rtd",,$A$2,"."&amp;G$2&amp;G$1&amp;"C"&amp;$A17)="N/A",0,RTD("tos.rtd",,$A$2,"."&amp;G$2&amp;G$1&amp;"C"&amp;$A17))-IF(RTD("tos.rtd",,$A$2,"."&amp;G$2&amp;G$1&amp;"P"&amp;$A17)="N/A",0,RTD("tos.rtd",,$A$2,"."&amp;G$2&amp;G$1&amp;"P"&amp;$A17))</f>
        <v>0</v>
      </c>
      <c r="H17" s="91">
        <f ca="1">IF(RTD("tos.rtd",,$A$2,"."&amp;H$2&amp;H$1&amp;"C"&amp;$A17)="N/A",0,RTD("tos.rtd",,$A$2,"."&amp;H$2&amp;H$1&amp;"C"&amp;$A17))-IF(RTD("tos.rtd",,$A$2,"."&amp;H$2&amp;H$1&amp;"P"&amp;$A17)="N/A",0,RTD("tos.rtd",,$A$2,"."&amp;H$2&amp;H$1&amp;"P"&amp;$A17))</f>
        <v>614</v>
      </c>
      <c r="I17" s="91">
        <f ca="1">IF(RTD("tos.rtd",,$A$2,"."&amp;I$2&amp;I$1&amp;"C"&amp;$A17)="N/A",0,RTD("tos.rtd",,$A$2,"."&amp;I$2&amp;I$1&amp;"C"&amp;$A17))-IF(RTD("tos.rtd",,$A$2,"."&amp;I$2&amp;I$1&amp;"P"&amp;$A17)="N/A",0,RTD("tos.rtd",,$A$2,"."&amp;I$2&amp;I$1&amp;"P"&amp;$A17))</f>
        <v>3064</v>
      </c>
      <c r="J17" s="91">
        <f ca="1">IF(RTD("tos.rtd",,$A$2,"."&amp;J$2&amp;J$1&amp;"C"&amp;$A17)="N/A",0,RTD("tos.rtd",,$A$2,"."&amp;J$2&amp;J$1&amp;"C"&amp;$A17))-IF(RTD("tos.rtd",,$A$2,"."&amp;J$2&amp;J$1&amp;"P"&amp;$A17)="N/A",0,RTD("tos.rtd",,$A$2,"."&amp;J$2&amp;J$1&amp;"P"&amp;$A17))</f>
        <v>329</v>
      </c>
      <c r="K17" s="91">
        <f ca="1">IF(RTD("tos.rtd",,$A$2,"."&amp;K$2&amp;K$1&amp;"C"&amp;$A17)="N/A",0,RTD("tos.rtd",,$A$2,"."&amp;K$2&amp;K$1&amp;"C"&amp;$A17))-IF(RTD("tos.rtd",,$A$2,"."&amp;K$2&amp;K$1&amp;"P"&amp;$A17)="N/A",0,RTD("tos.rtd",,$A$2,"."&amp;K$2&amp;K$1&amp;"P"&amp;$A17))</f>
        <v>9493</v>
      </c>
      <c r="L17" s="91">
        <f ca="1">IF(RTD("tos.rtd",,$A$2,"."&amp;L$2&amp;L$1&amp;"C"&amp;$A17)="N/A",0,RTD("tos.rtd",,$A$2,"."&amp;L$2&amp;L$1&amp;"C"&amp;$A17))-IF(RTD("tos.rtd",,$A$2,"."&amp;L$2&amp;L$1&amp;"P"&amp;$A17)="N/A",0,RTD("tos.rtd",,$A$2,"."&amp;L$2&amp;L$1&amp;"P"&amp;$A17))</f>
        <v>1126</v>
      </c>
      <c r="M17" s="91">
        <f ca="1">IF(RTD("tos.rtd",,$A$2,"."&amp;M$2&amp;M$1&amp;"C"&amp;$A17)="N/A",0,RTD("tos.rtd",,$A$2,"."&amp;M$2&amp;M$1&amp;"C"&amp;$A17))-IF(RTD("tos.rtd",,$A$2,"."&amp;M$2&amp;M$1&amp;"P"&amp;$A17)="N/A",0,RTD("tos.rtd",,$A$2,"."&amp;M$2&amp;M$1&amp;"P"&amp;$A17))</f>
        <v>645</v>
      </c>
      <c r="N17" s="91">
        <f ca="1">IF(RTD("tos.rtd",,$A$2,"."&amp;N$2&amp;N$1&amp;"C"&amp;$A17)="N/A",0,RTD("tos.rtd",,$A$2,"."&amp;N$2&amp;N$1&amp;"C"&amp;$A17))-IF(RTD("tos.rtd",,$A$2,"."&amp;N$2&amp;N$1&amp;"P"&amp;$A17)="N/A",0,RTD("tos.rtd",,$A$2,"."&amp;N$2&amp;N$1&amp;"P"&amp;$A17))</f>
        <v>0</v>
      </c>
      <c r="O17" s="91">
        <f ca="1">IF(RTD("tos.rtd",,$A$2,"."&amp;O$2&amp;O$1&amp;"C"&amp;$A17)="N/A",0,RTD("tos.rtd",,$A$2,"."&amp;O$2&amp;O$1&amp;"C"&amp;$A17))-IF(RTD("tos.rtd",,$A$2,"."&amp;O$2&amp;O$1&amp;"P"&amp;$A17)="N/A",0,RTD("tos.rtd",,$A$2,"."&amp;O$2&amp;O$1&amp;"P"&amp;$A17))</f>
        <v>402</v>
      </c>
      <c r="P17" s="91">
        <f ca="1">IF(RTD("tos.rtd",,$A$2,"."&amp;P$2&amp;P$1&amp;"C"&amp;$A17)="N/A",0,RTD("tos.rtd",,$A$2,"."&amp;P$2&amp;P$1&amp;"C"&amp;$A17))-IF(RTD("tos.rtd",,$A$2,"."&amp;P$2&amp;P$1&amp;"P"&amp;$A17)="N/A",0,RTD("tos.rtd",,$A$2,"."&amp;P$2&amp;P$1&amp;"P"&amp;$A17))</f>
        <v>-3</v>
      </c>
      <c r="Q17" s="91">
        <f ca="1">IF(RTD("tos.rtd",,$A$2,"."&amp;Q$2&amp;Q$1&amp;"C"&amp;$A17)="N/A",0,RTD("tos.rtd",,$A$2,"."&amp;Q$2&amp;Q$1&amp;"C"&amp;$A17))-IF(RTD("tos.rtd",,$A$2,"."&amp;Q$2&amp;Q$1&amp;"P"&amp;$A17)="N/A",0,RTD("tos.rtd",,$A$2,"."&amp;Q$2&amp;Q$1&amp;"P"&amp;$A17))</f>
        <v>143</v>
      </c>
      <c r="R17" s="91">
        <f ca="1">IF(RTD("tos.rtd",,$A$2,"."&amp;R$2&amp;R$1&amp;"C"&amp;$A17)="N/A",0,RTD("tos.rtd",,$A$2,"."&amp;R$2&amp;R$1&amp;"C"&amp;$A17))-IF(RTD("tos.rtd",,$A$2,"."&amp;R$2&amp;R$1&amp;"P"&amp;$A17)="N/A",0,RTD("tos.rtd",,$A$2,"."&amp;R$2&amp;R$1&amp;"P"&amp;$A17))</f>
        <v>-1</v>
      </c>
      <c r="S17" s="91">
        <f ca="1">IF(RTD("tos.rtd",,$A$2,"."&amp;S$2&amp;S$1&amp;"C"&amp;$A17)="N/A",0,RTD("tos.rtd",,$A$2,"."&amp;S$2&amp;S$1&amp;"C"&amp;$A17))-IF(RTD("tos.rtd",,$A$2,"."&amp;S$2&amp;S$1&amp;"P"&amp;$A17)="N/A",0,RTD("tos.rtd",,$A$2,"."&amp;S$2&amp;S$1&amp;"P"&amp;$A17))</f>
        <v>0</v>
      </c>
      <c r="T17" s="91">
        <f ca="1">IF(RTD("tos.rtd",,$A$2,"."&amp;T$2&amp;T$1&amp;"C"&amp;$A17)="N/A",0,RTD("tos.rtd",,$A$2,"."&amp;T$2&amp;T$1&amp;"C"&amp;$A17))-IF(RTD("tos.rtd",,$A$2,"."&amp;T$2&amp;T$1&amp;"P"&amp;$A17)="N/A",0,RTD("tos.rtd",,$A$2,"."&amp;T$2&amp;T$1&amp;"P"&amp;$A17))</f>
        <v>-12</v>
      </c>
      <c r="U17" s="91">
        <f ca="1">IF(RTD("tos.rtd",,$A$2,"."&amp;U$2&amp;U$1&amp;"C"&amp;$A17)="N/A",0,RTD("tos.rtd",,$A$2,"."&amp;U$2&amp;U$1&amp;"C"&amp;$A17))-IF(RTD("tos.rtd",,$A$2,"."&amp;U$2&amp;U$1&amp;"P"&amp;$A17)="N/A",0,RTD("tos.rtd",,$A$2,"."&amp;U$2&amp;U$1&amp;"P"&amp;$A17))</f>
        <v>0</v>
      </c>
      <c r="V17" s="91">
        <f ca="1">IF(RTD("tos.rtd",,$A$2,"."&amp;V$2&amp;V$1&amp;"C"&amp;$A17)="N/A",0,RTD("tos.rtd",,$A$2,"."&amp;V$2&amp;V$1&amp;"C"&amp;$A17))-IF(RTD("tos.rtd",,$A$2,"."&amp;V$2&amp;V$1&amp;"P"&amp;$A17)="N/A",0,RTD("tos.rtd",,$A$2,"."&amp;V$2&amp;V$1&amp;"P"&amp;$A17))</f>
        <v>0</v>
      </c>
      <c r="W17" s="91">
        <f ca="1">IF(RTD("tos.rtd",,$A$2,"."&amp;W$2&amp;W$1&amp;"C"&amp;$A17)="N/A",0,RTD("tos.rtd",,$A$2,"."&amp;W$2&amp;W$1&amp;"C"&amp;$A17))-IF(RTD("tos.rtd",,$A$2,"."&amp;W$2&amp;W$1&amp;"P"&amp;$A17)="N/A",0,RTD("tos.rtd",,$A$2,"."&amp;W$2&amp;W$1&amp;"P"&amp;$A17))</f>
        <v>17</v>
      </c>
      <c r="X17" s="91">
        <f ca="1">IF(RTD("tos.rtd",,$A$2,"."&amp;X$2&amp;X$1&amp;"C"&amp;$A17)="N/A",0,RTD("tos.rtd",,$A$2,"."&amp;X$2&amp;X$1&amp;"C"&amp;$A17))-IF(RTD("tos.rtd",,$A$2,"."&amp;X$2&amp;X$1&amp;"P"&amp;$A17)="N/A",0,RTD("tos.rtd",,$A$2,"."&amp;X$2&amp;X$1&amp;"P"&amp;$A17))</f>
        <v>-5</v>
      </c>
      <c r="Y17" s="98">
        <f t="shared" ca="1" si="3"/>
        <v>63794</v>
      </c>
    </row>
    <row r="18" spans="1:25" x14ac:dyDescent="0.25">
      <c r="A18" s="93">
        <f>+Hoja1!A17</f>
        <v>569</v>
      </c>
      <c r="B18" s="91">
        <f ca="1">IF(RTD("tos.rtd",,$A$2,"."&amp;B$2&amp;B$1&amp;"C"&amp;$A18)="N/A",0,RTD("tos.rtd",,$A$2,"."&amp;B$2&amp;B$1&amp;"C"&amp;$A18))-IF(RTD("tos.rtd",,$A$2,"."&amp;B$2&amp;B$1&amp;"P"&amp;$A18)="N/A",0,RTD("tos.rtd",,$A$2,"."&amp;B$2&amp;B$1&amp;"P"&amp;$A18))</f>
        <v>0</v>
      </c>
      <c r="C18" s="91">
        <f ca="1">IF(RTD("tos.rtd",,$A$2,"."&amp;C$2&amp;C$1&amp;"C"&amp;$A18)="N/A",0,RTD("tos.rtd",,$A$2,"."&amp;C$2&amp;C$1&amp;"C"&amp;$A18))-IF(RTD("tos.rtd",,$A$2,"."&amp;C$2&amp;C$1&amp;"P"&amp;$A18)="N/A",0,RTD("tos.rtd",,$A$2,"."&amp;C$2&amp;C$1&amp;"P"&amp;$A18))</f>
        <v>0</v>
      </c>
      <c r="D18" s="91">
        <f ca="1">IF(RTD("tos.rtd",,$A$2,"."&amp;D$2&amp;D$1&amp;"C"&amp;$A18)="N/A",0,RTD("tos.rtd",,$A$2,"."&amp;D$2&amp;D$1&amp;"C"&amp;$A18))-IF(RTD("tos.rtd",,$A$2,"."&amp;D$2&amp;D$1&amp;"P"&amp;$A18)="N/A",0,RTD("tos.rtd",,$A$2,"."&amp;D$2&amp;D$1&amp;"P"&amp;$A18))</f>
        <v>9337</v>
      </c>
      <c r="E18" s="91">
        <f ca="1">IF(RTD("tos.rtd",,$A$2,"."&amp;E$2&amp;E$1&amp;"C"&amp;$A18)="N/A",0,RTD("tos.rtd",,$A$2,"."&amp;E$2&amp;E$1&amp;"C"&amp;$A18))-IF(RTD("tos.rtd",,$A$2,"."&amp;E$2&amp;E$1&amp;"P"&amp;$A18)="N/A",0,RTD("tos.rtd",,$A$2,"."&amp;E$2&amp;E$1&amp;"P"&amp;$A18))</f>
        <v>6855</v>
      </c>
      <c r="F18" s="91">
        <f ca="1">IF(RTD("tos.rtd",,$A$2,"."&amp;F$2&amp;F$1&amp;"C"&amp;$A18)="N/A",0,RTD("tos.rtd",,$A$2,"."&amp;F$2&amp;F$1&amp;"C"&amp;$A18))-IF(RTD("tos.rtd",,$A$2,"."&amp;F$2&amp;F$1&amp;"P"&amp;$A18)="N/A",0,RTD("tos.rtd",,$A$2,"."&amp;F$2&amp;F$1&amp;"P"&amp;$A18))</f>
        <v>0</v>
      </c>
      <c r="G18" s="91">
        <f ca="1">IF(RTD("tos.rtd",,$A$2,"."&amp;G$2&amp;G$1&amp;"C"&amp;$A18)="N/A",0,RTD("tos.rtd",,$A$2,"."&amp;G$2&amp;G$1&amp;"C"&amp;$A18))-IF(RTD("tos.rtd",,$A$2,"."&amp;G$2&amp;G$1&amp;"P"&amp;$A18)="N/A",0,RTD("tos.rtd",,$A$2,"."&amp;G$2&amp;G$1&amp;"P"&amp;$A18))</f>
        <v>0</v>
      </c>
      <c r="H18" s="91">
        <f ca="1">IF(RTD("tos.rtd",,$A$2,"."&amp;H$2&amp;H$1&amp;"C"&amp;$A18)="N/A",0,RTD("tos.rtd",,$A$2,"."&amp;H$2&amp;H$1&amp;"C"&amp;$A18))-IF(RTD("tos.rtd",,$A$2,"."&amp;H$2&amp;H$1&amp;"P"&amp;$A18)="N/A",0,RTD("tos.rtd",,$A$2,"."&amp;H$2&amp;H$1&amp;"P"&amp;$A18))</f>
        <v>118</v>
      </c>
      <c r="I18" s="91">
        <f ca="1">IF(RTD("tos.rtd",,$A$2,"."&amp;I$2&amp;I$1&amp;"C"&amp;$A18)="N/A",0,RTD("tos.rtd",,$A$2,"."&amp;I$2&amp;I$1&amp;"C"&amp;$A18))-IF(RTD("tos.rtd",,$A$2,"."&amp;I$2&amp;I$1&amp;"P"&amp;$A18)="N/A",0,RTD("tos.rtd",,$A$2,"."&amp;I$2&amp;I$1&amp;"P"&amp;$A18))</f>
        <v>223</v>
      </c>
      <c r="J18" s="91">
        <f ca="1">IF(RTD("tos.rtd",,$A$2,"."&amp;J$2&amp;J$1&amp;"C"&amp;$A18)="N/A",0,RTD("tos.rtd",,$A$2,"."&amp;J$2&amp;J$1&amp;"C"&amp;$A18))-IF(RTD("tos.rtd",,$A$2,"."&amp;J$2&amp;J$1&amp;"P"&amp;$A18)="N/A",0,RTD("tos.rtd",,$A$2,"."&amp;J$2&amp;J$1&amp;"P"&amp;$A18))</f>
        <v>60</v>
      </c>
      <c r="K18" s="91">
        <f ca="1">IF(RTD("tos.rtd",,$A$2,"."&amp;K$2&amp;K$1&amp;"C"&amp;$A18)="N/A",0,RTD("tos.rtd",,$A$2,"."&amp;K$2&amp;K$1&amp;"C"&amp;$A18))-IF(RTD("tos.rtd",,$A$2,"."&amp;K$2&amp;K$1&amp;"P"&amp;$A18)="N/A",0,RTD("tos.rtd",,$A$2,"."&amp;K$2&amp;K$1&amp;"P"&amp;$A18))</f>
        <v>108</v>
      </c>
      <c r="L18" s="91">
        <f ca="1">IF(RTD("tos.rtd",,$A$2,"."&amp;L$2&amp;L$1&amp;"C"&amp;$A18)="N/A",0,RTD("tos.rtd",,$A$2,"."&amp;L$2&amp;L$1&amp;"C"&amp;$A18))-IF(RTD("tos.rtd",,$A$2,"."&amp;L$2&amp;L$1&amp;"P"&amp;$A18)="N/A",0,RTD("tos.rtd",,$A$2,"."&amp;L$2&amp;L$1&amp;"P"&amp;$A18))</f>
        <v>-37</v>
      </c>
      <c r="M18" s="91">
        <f ca="1">IF(RTD("tos.rtd",,$A$2,"."&amp;M$2&amp;M$1&amp;"C"&amp;$A18)="N/A",0,RTD("tos.rtd",,$A$2,"."&amp;M$2&amp;M$1&amp;"C"&amp;$A18))-IF(RTD("tos.rtd",,$A$2,"."&amp;M$2&amp;M$1&amp;"P"&amp;$A18)="N/A",0,RTD("tos.rtd",,$A$2,"."&amp;M$2&amp;M$1&amp;"P"&amp;$A18))</f>
        <v>0</v>
      </c>
      <c r="N18" s="91">
        <f ca="1">IF(RTD("tos.rtd",,$A$2,"."&amp;N$2&amp;N$1&amp;"C"&amp;$A18)="N/A",0,RTD("tos.rtd",,$A$2,"."&amp;N$2&amp;N$1&amp;"C"&amp;$A18))-IF(RTD("tos.rtd",,$A$2,"."&amp;N$2&amp;N$1&amp;"P"&amp;$A18)="N/A",0,RTD("tos.rtd",,$A$2,"."&amp;N$2&amp;N$1&amp;"P"&amp;$A18))</f>
        <v>0</v>
      </c>
      <c r="O18" s="91">
        <f ca="1">IF(RTD("tos.rtd",,$A$2,"."&amp;O$2&amp;O$1&amp;"C"&amp;$A18)="N/A",0,RTD("tos.rtd",,$A$2,"."&amp;O$2&amp;O$1&amp;"C"&amp;$A18))-IF(RTD("tos.rtd",,$A$2,"."&amp;O$2&amp;O$1&amp;"P"&amp;$A18)="N/A",0,RTD("tos.rtd",,$A$2,"."&amp;O$2&amp;O$1&amp;"P"&amp;$A18))</f>
        <v>419</v>
      </c>
      <c r="P18" s="91">
        <f ca="1">IF(RTD("tos.rtd",,$A$2,"."&amp;P$2&amp;P$1&amp;"C"&amp;$A18)="N/A",0,RTD("tos.rtd",,$A$2,"."&amp;P$2&amp;P$1&amp;"C"&amp;$A18))-IF(RTD("tos.rtd",,$A$2,"."&amp;P$2&amp;P$1&amp;"P"&amp;$A18)="N/A",0,RTD("tos.rtd",,$A$2,"."&amp;P$2&amp;P$1&amp;"P"&amp;$A18))</f>
        <v>2</v>
      </c>
      <c r="Q18" s="91">
        <f ca="1">IF(RTD("tos.rtd",,$A$2,"."&amp;Q$2&amp;Q$1&amp;"C"&amp;$A18)="N/A",0,RTD("tos.rtd",,$A$2,"."&amp;Q$2&amp;Q$1&amp;"C"&amp;$A18))-IF(RTD("tos.rtd",,$A$2,"."&amp;Q$2&amp;Q$1&amp;"P"&amp;$A18)="N/A",0,RTD("tos.rtd",,$A$2,"."&amp;Q$2&amp;Q$1&amp;"P"&amp;$A18))</f>
        <v>0</v>
      </c>
      <c r="R18" s="91">
        <f ca="1">IF(RTD("tos.rtd",,$A$2,"."&amp;R$2&amp;R$1&amp;"C"&amp;$A18)="N/A",0,RTD("tos.rtd",,$A$2,"."&amp;R$2&amp;R$1&amp;"C"&amp;$A18))-IF(RTD("tos.rtd",,$A$2,"."&amp;R$2&amp;R$1&amp;"P"&amp;$A18)="N/A",0,RTD("tos.rtd",,$A$2,"."&amp;R$2&amp;R$1&amp;"P"&amp;$A18))</f>
        <v>0</v>
      </c>
      <c r="S18" s="91">
        <f ca="1">IF(RTD("tos.rtd",,$A$2,"."&amp;S$2&amp;S$1&amp;"C"&amp;$A18)="N/A",0,RTD("tos.rtd",,$A$2,"."&amp;S$2&amp;S$1&amp;"C"&amp;$A18))-IF(RTD("tos.rtd",,$A$2,"."&amp;S$2&amp;S$1&amp;"P"&amp;$A18)="N/A",0,RTD("tos.rtd",,$A$2,"."&amp;S$2&amp;S$1&amp;"P"&amp;$A18))</f>
        <v>0</v>
      </c>
      <c r="T18" s="91">
        <f ca="1">IF(RTD("tos.rtd",,$A$2,"."&amp;T$2&amp;T$1&amp;"C"&amp;$A18)="N/A",0,RTD("tos.rtd",,$A$2,"."&amp;T$2&amp;T$1&amp;"C"&amp;$A18))-IF(RTD("tos.rtd",,$A$2,"."&amp;T$2&amp;T$1&amp;"P"&amp;$A18)="N/A",0,RTD("tos.rtd",,$A$2,"."&amp;T$2&amp;T$1&amp;"P"&amp;$A18))</f>
        <v>-1</v>
      </c>
      <c r="U18" s="91">
        <f ca="1">IF(RTD("tos.rtd",,$A$2,"."&amp;U$2&amp;U$1&amp;"C"&amp;$A18)="N/A",0,RTD("tos.rtd",,$A$2,"."&amp;U$2&amp;U$1&amp;"C"&amp;$A18))-IF(RTD("tos.rtd",,$A$2,"."&amp;U$2&amp;U$1&amp;"P"&amp;$A18)="N/A",0,RTD("tos.rtd",,$A$2,"."&amp;U$2&amp;U$1&amp;"P"&amp;$A18))</f>
        <v>0</v>
      </c>
      <c r="V18" s="91">
        <f ca="1">IF(RTD("tos.rtd",,$A$2,"."&amp;V$2&amp;V$1&amp;"C"&amp;$A18)="N/A",0,RTD("tos.rtd",,$A$2,"."&amp;V$2&amp;V$1&amp;"C"&amp;$A18))-IF(RTD("tos.rtd",,$A$2,"."&amp;V$2&amp;V$1&amp;"P"&amp;$A18)="N/A",0,RTD("tos.rtd",,$A$2,"."&amp;V$2&amp;V$1&amp;"P"&amp;$A18))</f>
        <v>0</v>
      </c>
      <c r="W18" s="91">
        <f ca="1">IF(RTD("tos.rtd",,$A$2,"."&amp;W$2&amp;W$1&amp;"C"&amp;$A18)="N/A",0,RTD("tos.rtd",,$A$2,"."&amp;W$2&amp;W$1&amp;"C"&amp;$A18))-IF(RTD("tos.rtd",,$A$2,"."&amp;W$2&amp;W$1&amp;"P"&amp;$A18)="N/A",0,RTD("tos.rtd",,$A$2,"."&amp;W$2&amp;W$1&amp;"P"&amp;$A18))</f>
        <v>0</v>
      </c>
      <c r="X18" s="91">
        <f ca="1">IF(RTD("tos.rtd",,$A$2,"."&amp;X$2&amp;X$1&amp;"C"&amp;$A18)="N/A",0,RTD("tos.rtd",,$A$2,"."&amp;X$2&amp;X$1&amp;"C"&amp;$A18))-IF(RTD("tos.rtd",,$A$2,"."&amp;X$2&amp;X$1&amp;"P"&amp;$A18)="N/A",0,RTD("tos.rtd",,$A$2,"."&amp;X$2&amp;X$1&amp;"P"&amp;$A18))</f>
        <v>3</v>
      </c>
      <c r="Y18" s="98">
        <f t="shared" ca="1" si="3"/>
        <v>17087</v>
      </c>
    </row>
    <row r="19" spans="1:25" x14ac:dyDescent="0.25">
      <c r="A19" s="93">
        <f>+Hoja1!A18</f>
        <v>568</v>
      </c>
      <c r="B19" s="91">
        <f ca="1">IF(RTD("tos.rtd",,$A$2,"."&amp;B$2&amp;B$1&amp;"C"&amp;$A19)="N/A",0,RTD("tos.rtd",,$A$2,"."&amp;B$2&amp;B$1&amp;"C"&amp;$A19))-IF(RTD("tos.rtd",,$A$2,"."&amp;B$2&amp;B$1&amp;"P"&amp;$A19)="N/A",0,RTD("tos.rtd",,$A$2,"."&amp;B$2&amp;B$1&amp;"P"&amp;$A19))</f>
        <v>0</v>
      </c>
      <c r="C19" s="91">
        <f ca="1">IF(RTD("tos.rtd",,$A$2,"."&amp;C$2&amp;C$1&amp;"C"&amp;$A19)="N/A",0,RTD("tos.rtd",,$A$2,"."&amp;C$2&amp;C$1&amp;"C"&amp;$A19))-IF(RTD("tos.rtd",,$A$2,"."&amp;C$2&amp;C$1&amp;"P"&amp;$A19)="N/A",0,RTD("tos.rtd",,$A$2,"."&amp;C$2&amp;C$1&amp;"P"&amp;$A19))</f>
        <v>0</v>
      </c>
      <c r="D19" s="91">
        <f ca="1">IF(RTD("tos.rtd",,$A$2,"."&amp;D$2&amp;D$1&amp;"C"&amp;$A19)="N/A",0,RTD("tos.rtd",,$A$2,"."&amp;D$2&amp;D$1&amp;"C"&amp;$A19))-IF(RTD("tos.rtd",,$A$2,"."&amp;D$2&amp;D$1&amp;"P"&amp;$A19)="N/A",0,RTD("tos.rtd",,$A$2,"."&amp;D$2&amp;D$1&amp;"P"&amp;$A19))</f>
        <v>16760</v>
      </c>
      <c r="E19" s="91">
        <f ca="1">IF(RTD("tos.rtd",,$A$2,"."&amp;E$2&amp;E$1&amp;"C"&amp;$A19)="N/A",0,RTD("tos.rtd",,$A$2,"."&amp;E$2&amp;E$1&amp;"C"&amp;$A19))-IF(RTD("tos.rtd",,$A$2,"."&amp;E$2&amp;E$1&amp;"P"&amp;$A19)="N/A",0,RTD("tos.rtd",,$A$2,"."&amp;E$2&amp;E$1&amp;"P"&amp;$A19))</f>
        <v>1679</v>
      </c>
      <c r="F19" s="91">
        <f ca="1">IF(RTD("tos.rtd",,$A$2,"."&amp;F$2&amp;F$1&amp;"C"&amp;$A19)="N/A",0,RTD("tos.rtd",,$A$2,"."&amp;F$2&amp;F$1&amp;"C"&amp;$A19))-IF(RTD("tos.rtd",,$A$2,"."&amp;F$2&amp;F$1&amp;"P"&amp;$A19)="N/A",0,RTD("tos.rtd",,$A$2,"."&amp;F$2&amp;F$1&amp;"P"&amp;$A19))</f>
        <v>0</v>
      </c>
      <c r="G19" s="91">
        <f ca="1">IF(RTD("tos.rtd",,$A$2,"."&amp;G$2&amp;G$1&amp;"C"&amp;$A19)="N/A",0,RTD("tos.rtd",,$A$2,"."&amp;G$2&amp;G$1&amp;"C"&amp;$A19))-IF(RTD("tos.rtd",,$A$2,"."&amp;G$2&amp;G$1&amp;"P"&amp;$A19)="N/A",0,RTD("tos.rtd",,$A$2,"."&amp;G$2&amp;G$1&amp;"P"&amp;$A19))</f>
        <v>0</v>
      </c>
      <c r="H19" s="91">
        <f ca="1">IF(RTD("tos.rtd",,$A$2,"."&amp;H$2&amp;H$1&amp;"C"&amp;$A19)="N/A",0,RTD("tos.rtd",,$A$2,"."&amp;H$2&amp;H$1&amp;"C"&amp;$A19))-IF(RTD("tos.rtd",,$A$2,"."&amp;H$2&amp;H$1&amp;"P"&amp;$A19)="N/A",0,RTD("tos.rtd",,$A$2,"."&amp;H$2&amp;H$1&amp;"P"&amp;$A19))</f>
        <v>142</v>
      </c>
      <c r="I19" s="91">
        <f ca="1">IF(RTD("tos.rtd",,$A$2,"."&amp;I$2&amp;I$1&amp;"C"&amp;$A19)="N/A",0,RTD("tos.rtd",,$A$2,"."&amp;I$2&amp;I$1&amp;"C"&amp;$A19))-IF(RTD("tos.rtd",,$A$2,"."&amp;I$2&amp;I$1&amp;"P"&amp;$A19)="N/A",0,RTD("tos.rtd",,$A$2,"."&amp;I$2&amp;I$1&amp;"P"&amp;$A19))</f>
        <v>54</v>
      </c>
      <c r="J19" s="91">
        <f ca="1">IF(RTD("tos.rtd",,$A$2,"."&amp;J$2&amp;J$1&amp;"C"&amp;$A19)="N/A",0,RTD("tos.rtd",,$A$2,"."&amp;J$2&amp;J$1&amp;"C"&amp;$A19))-IF(RTD("tos.rtd",,$A$2,"."&amp;J$2&amp;J$1&amp;"P"&amp;$A19)="N/A",0,RTD("tos.rtd",,$A$2,"."&amp;J$2&amp;J$1&amp;"P"&amp;$A19))</f>
        <v>7</v>
      </c>
      <c r="K19" s="91">
        <f ca="1">IF(RTD("tos.rtd",,$A$2,"."&amp;K$2&amp;K$1&amp;"C"&amp;$A19)="N/A",0,RTD("tos.rtd",,$A$2,"."&amp;K$2&amp;K$1&amp;"C"&amp;$A19))-IF(RTD("tos.rtd",,$A$2,"."&amp;K$2&amp;K$1&amp;"P"&amp;$A19)="N/A",0,RTD("tos.rtd",,$A$2,"."&amp;K$2&amp;K$1&amp;"P"&amp;$A19))</f>
        <v>171</v>
      </c>
      <c r="L19" s="91">
        <f ca="1">IF(RTD("tos.rtd",,$A$2,"."&amp;L$2&amp;L$1&amp;"C"&amp;$A19)="N/A",0,RTD("tos.rtd",,$A$2,"."&amp;L$2&amp;L$1&amp;"C"&amp;$A19))-IF(RTD("tos.rtd",,$A$2,"."&amp;L$2&amp;L$1&amp;"P"&amp;$A19)="N/A",0,RTD("tos.rtd",,$A$2,"."&amp;L$2&amp;L$1&amp;"P"&amp;$A19))</f>
        <v>-15</v>
      </c>
      <c r="M19" s="91">
        <f ca="1">IF(RTD("tos.rtd",,$A$2,"."&amp;M$2&amp;M$1&amp;"C"&amp;$A19)="N/A",0,RTD("tos.rtd",,$A$2,"."&amp;M$2&amp;M$1&amp;"C"&amp;$A19))-IF(RTD("tos.rtd",,$A$2,"."&amp;M$2&amp;M$1&amp;"P"&amp;$A19)="N/A",0,RTD("tos.rtd",,$A$2,"."&amp;M$2&amp;M$1&amp;"P"&amp;$A19))</f>
        <v>0</v>
      </c>
      <c r="N19" s="91">
        <f ca="1">IF(RTD("tos.rtd",,$A$2,"."&amp;N$2&amp;N$1&amp;"C"&amp;$A19)="N/A",0,RTD("tos.rtd",,$A$2,"."&amp;N$2&amp;N$1&amp;"C"&amp;$A19))-IF(RTD("tos.rtd",,$A$2,"."&amp;N$2&amp;N$1&amp;"P"&amp;$A19)="N/A",0,RTD("tos.rtd",,$A$2,"."&amp;N$2&amp;N$1&amp;"P"&amp;$A19))</f>
        <v>0</v>
      </c>
      <c r="O19" s="91">
        <f ca="1">IF(RTD("tos.rtd",,$A$2,"."&amp;O$2&amp;O$1&amp;"C"&amp;$A19)="N/A",0,RTD("tos.rtd",,$A$2,"."&amp;O$2&amp;O$1&amp;"C"&amp;$A19))-IF(RTD("tos.rtd",,$A$2,"."&amp;O$2&amp;O$1&amp;"P"&amp;$A19)="N/A",0,RTD("tos.rtd",,$A$2,"."&amp;O$2&amp;O$1&amp;"P"&amp;$A19))</f>
        <v>-122</v>
      </c>
      <c r="P19" s="91">
        <f ca="1">IF(RTD("tos.rtd",,$A$2,"."&amp;P$2&amp;P$1&amp;"C"&amp;$A19)="N/A",0,RTD("tos.rtd",,$A$2,"."&amp;P$2&amp;P$1&amp;"C"&amp;$A19))-IF(RTD("tos.rtd",,$A$2,"."&amp;P$2&amp;P$1&amp;"P"&amp;$A19)="N/A",0,RTD("tos.rtd",,$A$2,"."&amp;P$2&amp;P$1&amp;"P"&amp;$A19))</f>
        <v>-3</v>
      </c>
      <c r="Q19" s="91">
        <f ca="1">IF(RTD("tos.rtd",,$A$2,"."&amp;Q$2&amp;Q$1&amp;"C"&amp;$A19)="N/A",0,RTD("tos.rtd",,$A$2,"."&amp;Q$2&amp;Q$1&amp;"C"&amp;$A19))-IF(RTD("tos.rtd",,$A$2,"."&amp;Q$2&amp;Q$1&amp;"P"&amp;$A19)="N/A",0,RTD("tos.rtd",,$A$2,"."&amp;Q$2&amp;Q$1&amp;"P"&amp;$A19))</f>
        <v>0</v>
      </c>
      <c r="R19" s="91">
        <f ca="1">IF(RTD("tos.rtd",,$A$2,"."&amp;R$2&amp;R$1&amp;"C"&amp;$A19)="N/A",0,RTD("tos.rtd",,$A$2,"."&amp;R$2&amp;R$1&amp;"C"&amp;$A19))-IF(RTD("tos.rtd",,$A$2,"."&amp;R$2&amp;R$1&amp;"P"&amp;$A19)="N/A",0,RTD("tos.rtd",,$A$2,"."&amp;R$2&amp;R$1&amp;"P"&amp;$A19))</f>
        <v>-1</v>
      </c>
      <c r="S19" s="91">
        <f ca="1">IF(RTD("tos.rtd",,$A$2,"."&amp;S$2&amp;S$1&amp;"C"&amp;$A19)="N/A",0,RTD("tos.rtd",,$A$2,"."&amp;S$2&amp;S$1&amp;"C"&amp;$A19))-IF(RTD("tos.rtd",,$A$2,"."&amp;S$2&amp;S$1&amp;"P"&amp;$A19)="N/A",0,RTD("tos.rtd",,$A$2,"."&amp;S$2&amp;S$1&amp;"P"&amp;$A19))</f>
        <v>0</v>
      </c>
      <c r="T19" s="91">
        <f ca="1">IF(RTD("tos.rtd",,$A$2,"."&amp;T$2&amp;T$1&amp;"C"&amp;$A19)="N/A",0,RTD("tos.rtd",,$A$2,"."&amp;T$2&amp;T$1&amp;"C"&amp;$A19))-IF(RTD("tos.rtd",,$A$2,"."&amp;T$2&amp;T$1&amp;"P"&amp;$A19)="N/A",0,RTD("tos.rtd",,$A$2,"."&amp;T$2&amp;T$1&amp;"P"&amp;$A19))</f>
        <v>-5</v>
      </c>
      <c r="U19" s="91">
        <f ca="1">IF(RTD("tos.rtd",,$A$2,"."&amp;U$2&amp;U$1&amp;"C"&amp;$A19)="N/A",0,RTD("tos.rtd",,$A$2,"."&amp;U$2&amp;U$1&amp;"C"&amp;$A19))-IF(RTD("tos.rtd",,$A$2,"."&amp;U$2&amp;U$1&amp;"P"&amp;$A19)="N/A",0,RTD("tos.rtd",,$A$2,"."&amp;U$2&amp;U$1&amp;"P"&amp;$A19))</f>
        <v>0</v>
      </c>
      <c r="V19" s="91">
        <f ca="1">IF(RTD("tos.rtd",,$A$2,"."&amp;V$2&amp;V$1&amp;"C"&amp;$A19)="N/A",0,RTD("tos.rtd",,$A$2,"."&amp;V$2&amp;V$1&amp;"C"&amp;$A19))-IF(RTD("tos.rtd",,$A$2,"."&amp;V$2&amp;V$1&amp;"P"&amp;$A19)="N/A",0,RTD("tos.rtd",,$A$2,"."&amp;V$2&amp;V$1&amp;"P"&amp;$A19))</f>
        <v>0</v>
      </c>
      <c r="W19" s="91">
        <f ca="1">IF(RTD("tos.rtd",,$A$2,"."&amp;W$2&amp;W$1&amp;"C"&amp;$A19)="N/A",0,RTD("tos.rtd",,$A$2,"."&amp;W$2&amp;W$1&amp;"C"&amp;$A19))-IF(RTD("tos.rtd",,$A$2,"."&amp;W$2&amp;W$1&amp;"P"&amp;$A19)="N/A",0,RTD("tos.rtd",,$A$2,"."&amp;W$2&amp;W$1&amp;"P"&amp;$A19))</f>
        <v>0</v>
      </c>
      <c r="X19" s="91">
        <f ca="1">IF(RTD("tos.rtd",,$A$2,"."&amp;X$2&amp;X$1&amp;"C"&amp;$A19)="N/A",0,RTD("tos.rtd",,$A$2,"."&amp;X$2&amp;X$1&amp;"C"&amp;$A19))-IF(RTD("tos.rtd",,$A$2,"."&amp;X$2&amp;X$1&amp;"P"&amp;$A19)="N/A",0,RTD("tos.rtd",,$A$2,"."&amp;X$2&amp;X$1&amp;"P"&amp;$A19))</f>
        <v>-2</v>
      </c>
      <c r="Y19" s="98">
        <f t="shared" ca="1" si="3"/>
        <v>18665</v>
      </c>
    </row>
    <row r="20" spans="1:25" x14ac:dyDescent="0.25">
      <c r="A20" s="93">
        <f>+Hoja1!A19</f>
        <v>567</v>
      </c>
      <c r="B20" s="91">
        <f ca="1">IF(RTD("tos.rtd",,$A$2,"."&amp;B$2&amp;B$1&amp;"C"&amp;$A20)="N/A",0,RTD("tos.rtd",,$A$2,"."&amp;B$2&amp;B$1&amp;"C"&amp;$A20))-IF(RTD("tos.rtd",,$A$2,"."&amp;B$2&amp;B$1&amp;"P"&amp;$A20)="N/A",0,RTD("tos.rtd",,$A$2,"."&amp;B$2&amp;B$1&amp;"P"&amp;$A20))</f>
        <v>0</v>
      </c>
      <c r="C20" s="91">
        <f ca="1">IF(RTD("tos.rtd",,$A$2,"."&amp;C$2&amp;C$1&amp;"C"&amp;$A20)="N/A",0,RTD("tos.rtd",,$A$2,"."&amp;C$2&amp;C$1&amp;"C"&amp;$A20))-IF(RTD("tos.rtd",,$A$2,"."&amp;C$2&amp;C$1&amp;"P"&amp;$A20)="N/A",0,RTD("tos.rtd",,$A$2,"."&amp;C$2&amp;C$1&amp;"P"&amp;$A20))</f>
        <v>0</v>
      </c>
      <c r="D20" s="91">
        <f ca="1">IF(RTD("tos.rtd",,$A$2,"."&amp;D$2&amp;D$1&amp;"C"&amp;$A20)="N/A",0,RTD("tos.rtd",,$A$2,"."&amp;D$2&amp;D$1&amp;"C"&amp;$A20))-IF(RTD("tos.rtd",,$A$2,"."&amp;D$2&amp;D$1&amp;"P"&amp;$A20)="N/A",0,RTD("tos.rtd",,$A$2,"."&amp;D$2&amp;D$1&amp;"P"&amp;$A20))</f>
        <v>20660</v>
      </c>
      <c r="E20" s="91">
        <f ca="1">IF(RTD("tos.rtd",,$A$2,"."&amp;E$2&amp;E$1&amp;"C"&amp;$A20)="N/A",0,RTD("tos.rtd",,$A$2,"."&amp;E$2&amp;E$1&amp;"C"&amp;$A20))-IF(RTD("tos.rtd",,$A$2,"."&amp;E$2&amp;E$1&amp;"P"&amp;$A20)="N/A",0,RTD("tos.rtd",,$A$2,"."&amp;E$2&amp;E$1&amp;"P"&amp;$A20))</f>
        <v>3250</v>
      </c>
      <c r="F20" s="91">
        <f ca="1">IF(RTD("tos.rtd",,$A$2,"."&amp;F$2&amp;F$1&amp;"C"&amp;$A20)="N/A",0,RTD("tos.rtd",,$A$2,"."&amp;F$2&amp;F$1&amp;"C"&amp;$A20))-IF(RTD("tos.rtd",,$A$2,"."&amp;F$2&amp;F$1&amp;"P"&amp;$A20)="N/A",0,RTD("tos.rtd",,$A$2,"."&amp;F$2&amp;F$1&amp;"P"&amp;$A20))</f>
        <v>0</v>
      </c>
      <c r="G20" s="91">
        <f ca="1">IF(RTD("tos.rtd",,$A$2,"."&amp;G$2&amp;G$1&amp;"C"&amp;$A20)="N/A",0,RTD("tos.rtd",,$A$2,"."&amp;G$2&amp;G$1&amp;"C"&amp;$A20))-IF(RTD("tos.rtd",,$A$2,"."&amp;G$2&amp;G$1&amp;"P"&amp;$A20)="N/A",0,RTD("tos.rtd",,$A$2,"."&amp;G$2&amp;G$1&amp;"P"&amp;$A20))</f>
        <v>0</v>
      </c>
      <c r="H20" s="91">
        <f ca="1">IF(RTD("tos.rtd",,$A$2,"."&amp;H$2&amp;H$1&amp;"C"&amp;$A20)="N/A",0,RTD("tos.rtd",,$A$2,"."&amp;H$2&amp;H$1&amp;"C"&amp;$A20))-IF(RTD("tos.rtd",,$A$2,"."&amp;H$2&amp;H$1&amp;"P"&amp;$A20)="N/A",0,RTD("tos.rtd",,$A$2,"."&amp;H$2&amp;H$1&amp;"P"&amp;$A20))</f>
        <v>60</v>
      </c>
      <c r="I20" s="91">
        <f ca="1">IF(RTD("tos.rtd",,$A$2,"."&amp;I$2&amp;I$1&amp;"C"&amp;$A20)="N/A",0,RTD("tos.rtd",,$A$2,"."&amp;I$2&amp;I$1&amp;"C"&amp;$A20))-IF(RTD("tos.rtd",,$A$2,"."&amp;I$2&amp;I$1&amp;"P"&amp;$A20)="N/A",0,RTD("tos.rtd",,$A$2,"."&amp;I$2&amp;I$1&amp;"P"&amp;$A20))</f>
        <v>308</v>
      </c>
      <c r="J20" s="91">
        <f ca="1">IF(RTD("tos.rtd",,$A$2,"."&amp;J$2&amp;J$1&amp;"C"&amp;$A20)="N/A",0,RTD("tos.rtd",,$A$2,"."&amp;J$2&amp;J$1&amp;"C"&amp;$A20))-IF(RTD("tos.rtd",,$A$2,"."&amp;J$2&amp;J$1&amp;"P"&amp;$A20)="N/A",0,RTD("tos.rtd",,$A$2,"."&amp;J$2&amp;J$1&amp;"P"&amp;$A20))</f>
        <v>292</v>
      </c>
      <c r="K20" s="91">
        <f ca="1">IF(RTD("tos.rtd",,$A$2,"."&amp;K$2&amp;K$1&amp;"C"&amp;$A20)="N/A",0,RTD("tos.rtd",,$A$2,"."&amp;K$2&amp;K$1&amp;"C"&amp;$A20))-IF(RTD("tos.rtd",,$A$2,"."&amp;K$2&amp;K$1&amp;"P"&amp;$A20)="N/A",0,RTD("tos.rtd",,$A$2,"."&amp;K$2&amp;K$1&amp;"P"&amp;$A20))</f>
        <v>267</v>
      </c>
      <c r="L20" s="91">
        <f ca="1">IF(RTD("tos.rtd",,$A$2,"."&amp;L$2&amp;L$1&amp;"C"&amp;$A20)="N/A",0,RTD("tos.rtd",,$A$2,"."&amp;L$2&amp;L$1&amp;"C"&amp;$A20))-IF(RTD("tos.rtd",,$A$2,"."&amp;L$2&amp;L$1&amp;"P"&amp;$A20)="N/A",0,RTD("tos.rtd",,$A$2,"."&amp;L$2&amp;L$1&amp;"P"&amp;$A20))</f>
        <v>-47</v>
      </c>
      <c r="M20" s="91">
        <f ca="1">IF(RTD("tos.rtd",,$A$2,"."&amp;M$2&amp;M$1&amp;"C"&amp;$A20)="N/A",0,RTD("tos.rtd",,$A$2,"."&amp;M$2&amp;M$1&amp;"C"&amp;$A20))-IF(RTD("tos.rtd",,$A$2,"."&amp;M$2&amp;M$1&amp;"P"&amp;$A20)="N/A",0,RTD("tos.rtd",,$A$2,"."&amp;M$2&amp;M$1&amp;"P"&amp;$A20))</f>
        <v>0</v>
      </c>
      <c r="N20" s="91">
        <f ca="1">IF(RTD("tos.rtd",,$A$2,"."&amp;N$2&amp;N$1&amp;"C"&amp;$A20)="N/A",0,RTD("tos.rtd",,$A$2,"."&amp;N$2&amp;N$1&amp;"C"&amp;$A20))-IF(RTD("tos.rtd",,$A$2,"."&amp;N$2&amp;N$1&amp;"P"&amp;$A20)="N/A",0,RTD("tos.rtd",,$A$2,"."&amp;N$2&amp;N$1&amp;"P"&amp;$A20))</f>
        <v>-12</v>
      </c>
      <c r="O20" s="91">
        <f ca="1">IF(RTD("tos.rtd",,$A$2,"."&amp;O$2&amp;O$1&amp;"C"&amp;$A20)="N/A",0,RTD("tos.rtd",,$A$2,"."&amp;O$2&amp;O$1&amp;"C"&amp;$A20))-IF(RTD("tos.rtd",,$A$2,"."&amp;O$2&amp;O$1&amp;"P"&amp;$A20)="N/A",0,RTD("tos.rtd",,$A$2,"."&amp;O$2&amp;O$1&amp;"P"&amp;$A20))</f>
        <v>67</v>
      </c>
      <c r="P20" s="91">
        <f ca="1">IF(RTD("tos.rtd",,$A$2,"."&amp;P$2&amp;P$1&amp;"C"&amp;$A20)="N/A",0,RTD("tos.rtd",,$A$2,"."&amp;P$2&amp;P$1&amp;"C"&amp;$A20))-IF(RTD("tos.rtd",,$A$2,"."&amp;P$2&amp;P$1&amp;"P"&amp;$A20)="N/A",0,RTD("tos.rtd",,$A$2,"."&amp;P$2&amp;P$1&amp;"P"&amp;$A20))</f>
        <v>-15</v>
      </c>
      <c r="Q20" s="91">
        <f ca="1">IF(RTD("tos.rtd",,$A$2,"."&amp;Q$2&amp;Q$1&amp;"C"&amp;$A20)="N/A",0,RTD("tos.rtd",,$A$2,"."&amp;Q$2&amp;Q$1&amp;"C"&amp;$A20))-IF(RTD("tos.rtd",,$A$2,"."&amp;Q$2&amp;Q$1&amp;"P"&amp;$A20)="N/A",0,RTD("tos.rtd",,$A$2,"."&amp;Q$2&amp;Q$1&amp;"P"&amp;$A20))</f>
        <v>0</v>
      </c>
      <c r="R20" s="91">
        <f ca="1">IF(RTD("tos.rtd",,$A$2,"."&amp;R$2&amp;R$1&amp;"C"&amp;$A20)="N/A",0,RTD("tos.rtd",,$A$2,"."&amp;R$2&amp;R$1&amp;"C"&amp;$A20))-IF(RTD("tos.rtd",,$A$2,"."&amp;R$2&amp;R$1&amp;"P"&amp;$A20)="N/A",0,RTD("tos.rtd",,$A$2,"."&amp;R$2&amp;R$1&amp;"P"&amp;$A20))</f>
        <v>-1</v>
      </c>
      <c r="S20" s="91">
        <f ca="1">IF(RTD("tos.rtd",,$A$2,"."&amp;S$2&amp;S$1&amp;"C"&amp;$A20)="N/A",0,RTD("tos.rtd",,$A$2,"."&amp;S$2&amp;S$1&amp;"C"&amp;$A20))-IF(RTD("tos.rtd",,$A$2,"."&amp;S$2&amp;S$1&amp;"P"&amp;$A20)="N/A",0,RTD("tos.rtd",,$A$2,"."&amp;S$2&amp;S$1&amp;"P"&amp;$A20))</f>
        <v>0</v>
      </c>
      <c r="T20" s="91">
        <f ca="1">IF(RTD("tos.rtd",,$A$2,"."&amp;T$2&amp;T$1&amp;"C"&amp;$A20)="N/A",0,RTD("tos.rtd",,$A$2,"."&amp;T$2&amp;T$1&amp;"C"&amp;$A20))-IF(RTD("tos.rtd",,$A$2,"."&amp;T$2&amp;T$1&amp;"P"&amp;$A20)="N/A",0,RTD("tos.rtd",,$A$2,"."&amp;T$2&amp;T$1&amp;"P"&amp;$A20))</f>
        <v>-2</v>
      </c>
      <c r="U20" s="91">
        <f ca="1">IF(RTD("tos.rtd",,$A$2,"."&amp;U$2&amp;U$1&amp;"C"&amp;$A20)="N/A",0,RTD("tos.rtd",,$A$2,"."&amp;U$2&amp;U$1&amp;"C"&amp;$A20))-IF(RTD("tos.rtd",,$A$2,"."&amp;U$2&amp;U$1&amp;"P"&amp;$A20)="N/A",0,RTD("tos.rtd",,$A$2,"."&amp;U$2&amp;U$1&amp;"P"&amp;$A20))</f>
        <v>0</v>
      </c>
      <c r="V20" s="91">
        <f ca="1">IF(RTD("tos.rtd",,$A$2,"."&amp;V$2&amp;V$1&amp;"C"&amp;$A20)="N/A",0,RTD("tos.rtd",,$A$2,"."&amp;V$2&amp;V$1&amp;"C"&amp;$A20))-IF(RTD("tos.rtd",,$A$2,"."&amp;V$2&amp;V$1&amp;"P"&amp;$A20)="N/A",0,RTD("tos.rtd",,$A$2,"."&amp;V$2&amp;V$1&amp;"P"&amp;$A20))</f>
        <v>0</v>
      </c>
      <c r="W20" s="91">
        <f ca="1">IF(RTD("tos.rtd",,$A$2,"."&amp;W$2&amp;W$1&amp;"C"&amp;$A20)="N/A",0,RTD("tos.rtd",,$A$2,"."&amp;W$2&amp;W$1&amp;"C"&amp;$A20))-IF(RTD("tos.rtd",,$A$2,"."&amp;W$2&amp;W$1&amp;"P"&amp;$A20)="N/A",0,RTD("tos.rtd",,$A$2,"."&amp;W$2&amp;W$1&amp;"P"&amp;$A20))</f>
        <v>0</v>
      </c>
      <c r="X20" s="91">
        <f ca="1">IF(RTD("tos.rtd",,$A$2,"."&amp;X$2&amp;X$1&amp;"C"&amp;$A20)="N/A",0,RTD("tos.rtd",,$A$2,"."&amp;X$2&amp;X$1&amp;"C"&amp;$A20))-IF(RTD("tos.rtd",,$A$2,"."&amp;X$2&amp;X$1&amp;"P"&amp;$A20)="N/A",0,RTD("tos.rtd",,$A$2,"."&amp;X$2&amp;X$1&amp;"P"&amp;$A20))</f>
        <v>0</v>
      </c>
      <c r="Y20" s="98">
        <f t="shared" ca="1" si="3"/>
        <v>24827</v>
      </c>
    </row>
    <row r="21" spans="1:25" x14ac:dyDescent="0.25">
      <c r="A21" s="93">
        <f>+Hoja1!A20</f>
        <v>566</v>
      </c>
      <c r="B21" s="91">
        <f ca="1">IF(RTD("tos.rtd",,$A$2,"."&amp;B$2&amp;B$1&amp;"C"&amp;$A21)="N/A",0,RTD("tos.rtd",,$A$2,"."&amp;B$2&amp;B$1&amp;"C"&amp;$A21))-IF(RTD("tos.rtd",,$A$2,"."&amp;B$2&amp;B$1&amp;"P"&amp;$A21)="N/A",0,RTD("tos.rtd",,$A$2,"."&amp;B$2&amp;B$1&amp;"P"&amp;$A21))</f>
        <v>0</v>
      </c>
      <c r="C21" s="91">
        <f ca="1">IF(RTD("tos.rtd",,$A$2,"."&amp;C$2&amp;C$1&amp;"C"&amp;$A21)="N/A",0,RTD("tos.rtd",,$A$2,"."&amp;C$2&amp;C$1&amp;"C"&amp;$A21))-IF(RTD("tos.rtd",,$A$2,"."&amp;C$2&amp;C$1&amp;"P"&amp;$A21)="N/A",0,RTD("tos.rtd",,$A$2,"."&amp;C$2&amp;C$1&amp;"P"&amp;$A21))</f>
        <v>0</v>
      </c>
      <c r="D21" s="91">
        <f ca="1">IF(RTD("tos.rtd",,$A$2,"."&amp;D$2&amp;D$1&amp;"C"&amp;$A21)="N/A",0,RTD("tos.rtd",,$A$2,"."&amp;D$2&amp;D$1&amp;"C"&amp;$A21))-IF(RTD("tos.rtd",,$A$2,"."&amp;D$2&amp;D$1&amp;"P"&amp;$A21)="N/A",0,RTD("tos.rtd",,$A$2,"."&amp;D$2&amp;D$1&amp;"P"&amp;$A21))</f>
        <v>24396</v>
      </c>
      <c r="E21" s="91">
        <f ca="1">IF(RTD("tos.rtd",,$A$2,"."&amp;E$2&amp;E$1&amp;"C"&amp;$A21)="N/A",0,RTD("tos.rtd",,$A$2,"."&amp;E$2&amp;E$1&amp;"C"&amp;$A21))-IF(RTD("tos.rtd",,$A$2,"."&amp;E$2&amp;E$1&amp;"P"&amp;$A21)="N/A",0,RTD("tos.rtd",,$A$2,"."&amp;E$2&amp;E$1&amp;"P"&amp;$A21))</f>
        <v>5037</v>
      </c>
      <c r="F21" s="91">
        <f ca="1">IF(RTD("tos.rtd",,$A$2,"."&amp;F$2&amp;F$1&amp;"C"&amp;$A21)="N/A",0,RTD("tos.rtd",,$A$2,"."&amp;F$2&amp;F$1&amp;"C"&amp;$A21))-IF(RTD("tos.rtd",,$A$2,"."&amp;F$2&amp;F$1&amp;"P"&amp;$A21)="N/A",0,RTD("tos.rtd",,$A$2,"."&amp;F$2&amp;F$1&amp;"P"&amp;$A21))</f>
        <v>0</v>
      </c>
      <c r="G21" s="91">
        <f ca="1">IF(RTD("tos.rtd",,$A$2,"."&amp;G$2&amp;G$1&amp;"C"&amp;$A21)="N/A",0,RTD("tos.rtd",,$A$2,"."&amp;G$2&amp;G$1&amp;"C"&amp;$A21))-IF(RTD("tos.rtd",,$A$2,"."&amp;G$2&amp;G$1&amp;"P"&amp;$A21)="N/A",0,RTD("tos.rtd",,$A$2,"."&amp;G$2&amp;G$1&amp;"P"&amp;$A21))</f>
        <v>0</v>
      </c>
      <c r="H21" s="91">
        <f ca="1">IF(RTD("tos.rtd",,$A$2,"."&amp;H$2&amp;H$1&amp;"C"&amp;$A21)="N/A",0,RTD("tos.rtd",,$A$2,"."&amp;H$2&amp;H$1&amp;"C"&amp;$A21))-IF(RTD("tos.rtd",,$A$2,"."&amp;H$2&amp;H$1&amp;"P"&amp;$A21)="N/A",0,RTD("tos.rtd",,$A$2,"."&amp;H$2&amp;H$1&amp;"P"&amp;$A21))</f>
        <v>-30</v>
      </c>
      <c r="I21" s="91">
        <f ca="1">IF(RTD("tos.rtd",,$A$2,"."&amp;I$2&amp;I$1&amp;"C"&amp;$A21)="N/A",0,RTD("tos.rtd",,$A$2,"."&amp;I$2&amp;I$1&amp;"C"&amp;$A21))-IF(RTD("tos.rtd",,$A$2,"."&amp;I$2&amp;I$1&amp;"P"&amp;$A21)="N/A",0,RTD("tos.rtd",,$A$2,"."&amp;I$2&amp;I$1&amp;"P"&amp;$A21))</f>
        <v>106</v>
      </c>
      <c r="J21" s="91">
        <f ca="1">IF(RTD("tos.rtd",,$A$2,"."&amp;J$2&amp;J$1&amp;"C"&amp;$A21)="N/A",0,RTD("tos.rtd",,$A$2,"."&amp;J$2&amp;J$1&amp;"C"&amp;$A21))-IF(RTD("tos.rtd",,$A$2,"."&amp;J$2&amp;J$1&amp;"P"&amp;$A21)="N/A",0,RTD("tos.rtd",,$A$2,"."&amp;J$2&amp;J$1&amp;"P"&amp;$A21))</f>
        <v>408</v>
      </c>
      <c r="K21" s="91">
        <f ca="1">IF(RTD("tos.rtd",,$A$2,"."&amp;K$2&amp;K$1&amp;"C"&amp;$A21)="N/A",0,RTD("tos.rtd",,$A$2,"."&amp;K$2&amp;K$1&amp;"C"&amp;$A21))-IF(RTD("tos.rtd",,$A$2,"."&amp;K$2&amp;K$1&amp;"P"&amp;$A21)="N/A",0,RTD("tos.rtd",,$A$2,"."&amp;K$2&amp;K$1&amp;"P"&amp;$A21))</f>
        <v>-33</v>
      </c>
      <c r="L21" s="91">
        <f ca="1">IF(RTD("tos.rtd",,$A$2,"."&amp;L$2&amp;L$1&amp;"C"&amp;$A21)="N/A",0,RTD("tos.rtd",,$A$2,"."&amp;L$2&amp;L$1&amp;"C"&amp;$A21))-IF(RTD("tos.rtd",,$A$2,"."&amp;L$2&amp;L$1&amp;"P"&amp;$A21)="N/A",0,RTD("tos.rtd",,$A$2,"."&amp;L$2&amp;L$1&amp;"P"&amp;$A21))</f>
        <v>-116</v>
      </c>
      <c r="M21" s="91">
        <f ca="1">IF(RTD("tos.rtd",,$A$2,"."&amp;M$2&amp;M$1&amp;"C"&amp;$A21)="N/A",0,RTD("tos.rtd",,$A$2,"."&amp;M$2&amp;M$1&amp;"C"&amp;$A21))-IF(RTD("tos.rtd",,$A$2,"."&amp;M$2&amp;M$1&amp;"P"&amp;$A21)="N/A",0,RTD("tos.rtd",,$A$2,"."&amp;M$2&amp;M$1&amp;"P"&amp;$A21))</f>
        <v>0</v>
      </c>
      <c r="N21" s="91">
        <f ca="1">IF(RTD("tos.rtd",,$A$2,"."&amp;N$2&amp;N$1&amp;"C"&amp;$A21)="N/A",0,RTD("tos.rtd",,$A$2,"."&amp;N$2&amp;N$1&amp;"C"&amp;$A21))-IF(RTD("tos.rtd",,$A$2,"."&amp;N$2&amp;N$1&amp;"P"&amp;$A21)="N/A",0,RTD("tos.rtd",,$A$2,"."&amp;N$2&amp;N$1&amp;"P"&amp;$A21))</f>
        <v>2</v>
      </c>
      <c r="O21" s="91">
        <f ca="1">IF(RTD("tos.rtd",,$A$2,"."&amp;O$2&amp;O$1&amp;"C"&amp;$A21)="N/A",0,RTD("tos.rtd",,$A$2,"."&amp;O$2&amp;O$1&amp;"C"&amp;$A21))-IF(RTD("tos.rtd",,$A$2,"."&amp;O$2&amp;O$1&amp;"P"&amp;$A21)="N/A",0,RTD("tos.rtd",,$A$2,"."&amp;O$2&amp;O$1&amp;"P"&amp;$A21))</f>
        <v>-402</v>
      </c>
      <c r="P21" s="91">
        <f ca="1">IF(RTD("tos.rtd",,$A$2,"."&amp;P$2&amp;P$1&amp;"C"&amp;$A21)="N/A",0,RTD("tos.rtd",,$A$2,"."&amp;P$2&amp;P$1&amp;"C"&amp;$A21))-IF(RTD("tos.rtd",,$A$2,"."&amp;P$2&amp;P$1&amp;"P"&amp;$A21)="N/A",0,RTD("tos.rtd",,$A$2,"."&amp;P$2&amp;P$1&amp;"P"&amp;$A21))</f>
        <v>-1</v>
      </c>
      <c r="Q21" s="91">
        <f ca="1">IF(RTD("tos.rtd",,$A$2,"."&amp;Q$2&amp;Q$1&amp;"C"&amp;$A21)="N/A",0,RTD("tos.rtd",,$A$2,"."&amp;Q$2&amp;Q$1&amp;"C"&amp;$A21))-IF(RTD("tos.rtd",,$A$2,"."&amp;Q$2&amp;Q$1&amp;"P"&amp;$A21)="N/A",0,RTD("tos.rtd",,$A$2,"."&amp;Q$2&amp;Q$1&amp;"P"&amp;$A21))</f>
        <v>0</v>
      </c>
      <c r="R21" s="91">
        <f ca="1">IF(RTD("tos.rtd",,$A$2,"."&amp;R$2&amp;R$1&amp;"C"&amp;$A21)="N/A",0,RTD("tos.rtd",,$A$2,"."&amp;R$2&amp;R$1&amp;"C"&amp;$A21))-IF(RTD("tos.rtd",,$A$2,"."&amp;R$2&amp;R$1&amp;"P"&amp;$A21)="N/A",0,RTD("tos.rtd",,$A$2,"."&amp;R$2&amp;R$1&amp;"P"&amp;$A21))</f>
        <v>-3</v>
      </c>
      <c r="S21" s="91">
        <f ca="1">IF(RTD("tos.rtd",,$A$2,"."&amp;S$2&amp;S$1&amp;"C"&amp;$A21)="N/A",0,RTD("tos.rtd",,$A$2,"."&amp;S$2&amp;S$1&amp;"C"&amp;$A21))-IF(RTD("tos.rtd",,$A$2,"."&amp;S$2&amp;S$1&amp;"P"&amp;$A21)="N/A",0,RTD("tos.rtd",,$A$2,"."&amp;S$2&amp;S$1&amp;"P"&amp;$A21))</f>
        <v>0</v>
      </c>
      <c r="T21" s="91">
        <f ca="1">IF(RTD("tos.rtd",,$A$2,"."&amp;T$2&amp;T$1&amp;"C"&amp;$A21)="N/A",0,RTD("tos.rtd",,$A$2,"."&amp;T$2&amp;T$1&amp;"C"&amp;$A21))-IF(RTD("tos.rtd",,$A$2,"."&amp;T$2&amp;T$1&amp;"P"&amp;$A21)="N/A",0,RTD("tos.rtd",,$A$2,"."&amp;T$2&amp;T$1&amp;"P"&amp;$A21))</f>
        <v>-4</v>
      </c>
      <c r="U21" s="91">
        <f ca="1">IF(RTD("tos.rtd",,$A$2,"."&amp;U$2&amp;U$1&amp;"C"&amp;$A21)="N/A",0,RTD("tos.rtd",,$A$2,"."&amp;U$2&amp;U$1&amp;"C"&amp;$A21))-IF(RTD("tos.rtd",,$A$2,"."&amp;U$2&amp;U$1&amp;"P"&amp;$A21)="N/A",0,RTD("tos.rtd",,$A$2,"."&amp;U$2&amp;U$1&amp;"P"&amp;$A21))</f>
        <v>0</v>
      </c>
      <c r="V21" s="91">
        <f ca="1">IF(RTD("tos.rtd",,$A$2,"."&amp;V$2&amp;V$1&amp;"C"&amp;$A21)="N/A",0,RTD("tos.rtd",,$A$2,"."&amp;V$2&amp;V$1&amp;"C"&amp;$A21))-IF(RTD("tos.rtd",,$A$2,"."&amp;V$2&amp;V$1&amp;"P"&amp;$A21)="N/A",0,RTD("tos.rtd",,$A$2,"."&amp;V$2&amp;V$1&amp;"P"&amp;$A21))</f>
        <v>0</v>
      </c>
      <c r="W21" s="91">
        <f ca="1">IF(RTD("tos.rtd",,$A$2,"."&amp;W$2&amp;W$1&amp;"C"&amp;$A21)="N/A",0,RTD("tos.rtd",,$A$2,"."&amp;W$2&amp;W$1&amp;"C"&amp;$A21))-IF(RTD("tos.rtd",,$A$2,"."&amp;W$2&amp;W$1&amp;"P"&amp;$A21)="N/A",0,RTD("tos.rtd",,$A$2,"."&amp;W$2&amp;W$1&amp;"P"&amp;$A21))</f>
        <v>0</v>
      </c>
      <c r="X21" s="91">
        <f ca="1">IF(RTD("tos.rtd",,$A$2,"."&amp;X$2&amp;X$1&amp;"C"&amp;$A21)="N/A",0,RTD("tos.rtd",,$A$2,"."&amp;X$2&amp;X$1&amp;"C"&amp;$A21))-IF(RTD("tos.rtd",,$A$2,"."&amp;X$2&amp;X$1&amp;"P"&amp;$A21)="N/A",0,RTD("tos.rtd",,$A$2,"."&amp;X$2&amp;X$1&amp;"P"&amp;$A21))</f>
        <v>0</v>
      </c>
      <c r="Y21" s="98">
        <f t="shared" ca="1" si="3"/>
        <v>29360</v>
      </c>
    </row>
    <row r="22" spans="1:25" x14ac:dyDescent="0.25">
      <c r="A22" s="93">
        <f>+Hoja1!A21</f>
        <v>565</v>
      </c>
      <c r="B22" s="91">
        <f ca="1">IF(RTD("tos.rtd",,$A$2,"."&amp;B$2&amp;B$1&amp;"C"&amp;$A22)="N/A",0,RTD("tos.rtd",,$A$2,"."&amp;B$2&amp;B$1&amp;"C"&amp;$A22))-IF(RTD("tos.rtd",,$A$2,"."&amp;B$2&amp;B$1&amp;"P"&amp;$A22)="N/A",0,RTD("tos.rtd",,$A$2,"."&amp;B$2&amp;B$1&amp;"P"&amp;$A22))</f>
        <v>0</v>
      </c>
      <c r="C22" s="91">
        <f ca="1">IF(RTD("tos.rtd",,$A$2,"."&amp;C$2&amp;C$1&amp;"C"&amp;$A22)="N/A",0,RTD("tos.rtd",,$A$2,"."&amp;C$2&amp;C$1&amp;"C"&amp;$A22))-IF(RTD("tos.rtd",,$A$2,"."&amp;C$2&amp;C$1&amp;"P"&amp;$A22)="N/A",0,RTD("tos.rtd",,$A$2,"."&amp;C$2&amp;C$1&amp;"P"&amp;$A22))</f>
        <v>0</v>
      </c>
      <c r="D22" s="91">
        <f ca="1">IF(RTD("tos.rtd",,$A$2,"."&amp;D$2&amp;D$1&amp;"C"&amp;$A22)="N/A",0,RTD("tos.rtd",,$A$2,"."&amp;D$2&amp;D$1&amp;"C"&amp;$A22))-IF(RTD("tos.rtd",,$A$2,"."&amp;D$2&amp;D$1&amp;"P"&amp;$A22)="N/A",0,RTD("tos.rtd",,$A$2,"."&amp;D$2&amp;D$1&amp;"P"&amp;$A22))</f>
        <v>37183</v>
      </c>
      <c r="E22" s="91">
        <f ca="1">IF(RTD("tos.rtd",,$A$2,"."&amp;E$2&amp;E$1&amp;"C"&amp;$A22)="N/A",0,RTD("tos.rtd",,$A$2,"."&amp;E$2&amp;E$1&amp;"C"&amp;$A22))-IF(RTD("tos.rtd",,$A$2,"."&amp;E$2&amp;E$1&amp;"P"&amp;$A22)="N/A",0,RTD("tos.rtd",,$A$2,"."&amp;E$2&amp;E$1&amp;"P"&amp;$A22))</f>
        <v>5448</v>
      </c>
      <c r="F22" s="91">
        <f ca="1">IF(RTD("tos.rtd",,$A$2,"."&amp;F$2&amp;F$1&amp;"C"&amp;$A22)="N/A",0,RTD("tos.rtd",,$A$2,"."&amp;F$2&amp;F$1&amp;"C"&amp;$A22))-IF(RTD("tos.rtd",,$A$2,"."&amp;F$2&amp;F$1&amp;"P"&amp;$A22)="N/A",0,RTD("tos.rtd",,$A$2,"."&amp;F$2&amp;F$1&amp;"P"&amp;$A22))</f>
        <v>0</v>
      </c>
      <c r="G22" s="91">
        <f ca="1">IF(RTD("tos.rtd",,$A$2,"."&amp;G$2&amp;G$1&amp;"C"&amp;$A22)="N/A",0,RTD("tos.rtd",,$A$2,"."&amp;G$2&amp;G$1&amp;"C"&amp;$A22))-IF(RTD("tos.rtd",,$A$2,"."&amp;G$2&amp;G$1&amp;"P"&amp;$A22)="N/A",0,RTD("tos.rtd",,$A$2,"."&amp;G$2&amp;G$1&amp;"P"&amp;$A22))</f>
        <v>0</v>
      </c>
      <c r="H22" s="91">
        <f ca="1">IF(RTD("tos.rtd",,$A$2,"."&amp;H$2&amp;H$1&amp;"C"&amp;$A22)="N/A",0,RTD("tos.rtd",,$A$2,"."&amp;H$2&amp;H$1&amp;"C"&amp;$A22))-IF(RTD("tos.rtd",,$A$2,"."&amp;H$2&amp;H$1&amp;"P"&amp;$A22)="N/A",0,RTD("tos.rtd",,$A$2,"."&amp;H$2&amp;H$1&amp;"P"&amp;$A22))</f>
        <v>60</v>
      </c>
      <c r="I22" s="91">
        <f ca="1">IF(RTD("tos.rtd",,$A$2,"."&amp;I$2&amp;I$1&amp;"C"&amp;$A22)="N/A",0,RTD("tos.rtd",,$A$2,"."&amp;I$2&amp;I$1&amp;"C"&amp;$A22))-IF(RTD("tos.rtd",,$A$2,"."&amp;I$2&amp;I$1&amp;"P"&amp;$A22)="N/A",0,RTD("tos.rtd",,$A$2,"."&amp;I$2&amp;I$1&amp;"P"&amp;$A22))</f>
        <v>134</v>
      </c>
      <c r="J22" s="91">
        <f ca="1">IF(RTD("tos.rtd",,$A$2,"."&amp;J$2&amp;J$1&amp;"C"&amp;$A22)="N/A",0,RTD("tos.rtd",,$A$2,"."&amp;J$2&amp;J$1&amp;"C"&amp;$A22))-IF(RTD("tos.rtd",,$A$2,"."&amp;J$2&amp;J$1&amp;"P"&amp;$A22)="N/A",0,RTD("tos.rtd",,$A$2,"."&amp;J$2&amp;J$1&amp;"P"&amp;$A22))</f>
        <v>499</v>
      </c>
      <c r="K22" s="91">
        <f ca="1">IF(RTD("tos.rtd",,$A$2,"."&amp;K$2&amp;K$1&amp;"C"&amp;$A22)="N/A",0,RTD("tos.rtd",,$A$2,"."&amp;K$2&amp;K$1&amp;"C"&amp;$A22))-IF(RTD("tos.rtd",,$A$2,"."&amp;K$2&amp;K$1&amp;"P"&amp;$A22)="N/A",0,RTD("tos.rtd",,$A$2,"."&amp;K$2&amp;K$1&amp;"P"&amp;$A22))</f>
        <v>-892</v>
      </c>
      <c r="L22" s="91">
        <f ca="1">IF(RTD("tos.rtd",,$A$2,"."&amp;L$2&amp;L$1&amp;"C"&amp;$A22)="N/A",0,RTD("tos.rtd",,$A$2,"."&amp;L$2&amp;L$1&amp;"C"&amp;$A22))-IF(RTD("tos.rtd",,$A$2,"."&amp;L$2&amp;L$1&amp;"P"&amp;$A22)="N/A",0,RTD("tos.rtd",,$A$2,"."&amp;L$2&amp;L$1&amp;"P"&amp;$A22))</f>
        <v>6</v>
      </c>
      <c r="M22" s="91">
        <f ca="1">IF(RTD("tos.rtd",,$A$2,"."&amp;M$2&amp;M$1&amp;"C"&amp;$A22)="N/A",0,RTD("tos.rtd",,$A$2,"."&amp;M$2&amp;M$1&amp;"C"&amp;$A22))-IF(RTD("tos.rtd",,$A$2,"."&amp;M$2&amp;M$1&amp;"P"&amp;$A22)="N/A",0,RTD("tos.rtd",,$A$2,"."&amp;M$2&amp;M$1&amp;"P"&amp;$A22))</f>
        <v>4694</v>
      </c>
      <c r="N22" s="91">
        <f ca="1">IF(RTD("tos.rtd",,$A$2,"."&amp;N$2&amp;N$1&amp;"C"&amp;$A22)="N/A",0,RTD("tos.rtd",,$A$2,"."&amp;N$2&amp;N$1&amp;"C"&amp;$A22))-IF(RTD("tos.rtd",,$A$2,"."&amp;N$2&amp;N$1&amp;"P"&amp;$A22)="N/A",0,RTD("tos.rtd",,$A$2,"."&amp;N$2&amp;N$1&amp;"P"&amp;$A22))</f>
        <v>7</v>
      </c>
      <c r="O22" s="91">
        <f ca="1">IF(RTD("tos.rtd",,$A$2,"."&amp;O$2&amp;O$1&amp;"C"&amp;$A22)="N/A",0,RTD("tos.rtd",,$A$2,"."&amp;O$2&amp;O$1&amp;"C"&amp;$A22))-IF(RTD("tos.rtd",,$A$2,"."&amp;O$2&amp;O$1&amp;"P"&amp;$A22)="N/A",0,RTD("tos.rtd",,$A$2,"."&amp;O$2&amp;O$1&amp;"P"&amp;$A22))</f>
        <v>-30</v>
      </c>
      <c r="P22" s="91">
        <f ca="1">IF(RTD("tos.rtd",,$A$2,"."&amp;P$2&amp;P$1&amp;"C"&amp;$A22)="N/A",0,RTD("tos.rtd",,$A$2,"."&amp;P$2&amp;P$1&amp;"C"&amp;$A22))-IF(RTD("tos.rtd",,$A$2,"."&amp;P$2&amp;P$1&amp;"P"&amp;$A22)="N/A",0,RTD("tos.rtd",,$A$2,"."&amp;P$2&amp;P$1&amp;"P"&amp;$A22))</f>
        <v>-84</v>
      </c>
      <c r="Q22" s="91">
        <f ca="1">IF(RTD("tos.rtd",,$A$2,"."&amp;Q$2&amp;Q$1&amp;"C"&amp;$A22)="N/A",0,RTD("tos.rtd",,$A$2,"."&amp;Q$2&amp;Q$1&amp;"C"&amp;$A22))-IF(RTD("tos.rtd",,$A$2,"."&amp;Q$2&amp;Q$1&amp;"P"&amp;$A22)="N/A",0,RTD("tos.rtd",,$A$2,"."&amp;Q$2&amp;Q$1&amp;"P"&amp;$A22))</f>
        <v>408</v>
      </c>
      <c r="R22" s="91">
        <f ca="1">IF(RTD("tos.rtd",,$A$2,"."&amp;R$2&amp;R$1&amp;"C"&amp;$A22)="N/A",0,RTD("tos.rtd",,$A$2,"."&amp;R$2&amp;R$1&amp;"C"&amp;$A22))-IF(RTD("tos.rtd",,$A$2,"."&amp;R$2&amp;R$1&amp;"P"&amp;$A22)="N/A",0,RTD("tos.rtd",,$A$2,"."&amp;R$2&amp;R$1&amp;"P"&amp;$A22))</f>
        <v>-65</v>
      </c>
      <c r="S22" s="91">
        <f ca="1">IF(RTD("tos.rtd",,$A$2,"."&amp;S$2&amp;S$1&amp;"C"&amp;$A22)="N/A",0,RTD("tos.rtd",,$A$2,"."&amp;S$2&amp;S$1&amp;"C"&amp;$A22))-IF(RTD("tos.rtd",,$A$2,"."&amp;S$2&amp;S$1&amp;"P"&amp;$A22)="N/A",0,RTD("tos.rtd",,$A$2,"."&amp;S$2&amp;S$1&amp;"P"&amp;$A22))</f>
        <v>0</v>
      </c>
      <c r="T22" s="91">
        <f ca="1">IF(RTD("tos.rtd",,$A$2,"."&amp;T$2&amp;T$1&amp;"C"&amp;$A22)="N/A",0,RTD("tos.rtd",,$A$2,"."&amp;T$2&amp;T$1&amp;"C"&amp;$A22))-IF(RTD("tos.rtd",,$A$2,"."&amp;T$2&amp;T$1&amp;"P"&amp;$A22)="N/A",0,RTD("tos.rtd",,$A$2,"."&amp;T$2&amp;T$1&amp;"P"&amp;$A22))</f>
        <v>-97</v>
      </c>
      <c r="U22" s="91">
        <f ca="1">IF(RTD("tos.rtd",,$A$2,"."&amp;U$2&amp;U$1&amp;"C"&amp;$A22)="N/A",0,RTD("tos.rtd",,$A$2,"."&amp;U$2&amp;U$1&amp;"C"&amp;$A22))-IF(RTD("tos.rtd",,$A$2,"."&amp;U$2&amp;U$1&amp;"P"&amp;$A22)="N/A",0,RTD("tos.rtd",,$A$2,"."&amp;U$2&amp;U$1&amp;"P"&amp;$A22))</f>
        <v>0</v>
      </c>
      <c r="V22" s="91">
        <f ca="1">IF(RTD("tos.rtd",,$A$2,"."&amp;V$2&amp;V$1&amp;"C"&amp;$A22)="N/A",0,RTD("tos.rtd",,$A$2,"."&amp;V$2&amp;V$1&amp;"C"&amp;$A22))-IF(RTD("tos.rtd",,$A$2,"."&amp;V$2&amp;V$1&amp;"P"&amp;$A22)="N/A",0,RTD("tos.rtd",,$A$2,"."&amp;V$2&amp;V$1&amp;"P"&amp;$A22))</f>
        <v>0</v>
      </c>
      <c r="W22" s="91">
        <f ca="1">IF(RTD("tos.rtd",,$A$2,"."&amp;W$2&amp;W$1&amp;"C"&amp;$A22)="N/A",0,RTD("tos.rtd",,$A$2,"."&amp;W$2&amp;W$1&amp;"C"&amp;$A22))-IF(RTD("tos.rtd",,$A$2,"."&amp;W$2&amp;W$1&amp;"P"&amp;$A22)="N/A",0,RTD("tos.rtd",,$A$2,"."&amp;W$2&amp;W$1&amp;"P"&amp;$A22))</f>
        <v>44</v>
      </c>
      <c r="X22" s="91">
        <f ca="1">IF(RTD("tos.rtd",,$A$2,"."&amp;X$2&amp;X$1&amp;"C"&amp;$A22)="N/A",0,RTD("tos.rtd",,$A$2,"."&amp;X$2&amp;X$1&amp;"C"&amp;$A22))-IF(RTD("tos.rtd",,$A$2,"."&amp;X$2&amp;X$1&amp;"P"&amp;$A22)="N/A",0,RTD("tos.rtd",,$A$2,"."&amp;X$2&amp;X$1&amp;"P"&amp;$A22))</f>
        <v>10</v>
      </c>
      <c r="Y22" s="98">
        <f t="shared" ca="1" si="3"/>
        <v>47325</v>
      </c>
    </row>
    <row r="23" spans="1:25" x14ac:dyDescent="0.25">
      <c r="A23" s="93">
        <f>+Hoja1!A22</f>
        <v>564</v>
      </c>
      <c r="B23" s="91">
        <f ca="1">IF(RTD("tos.rtd",,$A$2,"."&amp;B$2&amp;B$1&amp;"C"&amp;$A23)="N/A",0,RTD("tos.rtd",,$A$2,"."&amp;B$2&amp;B$1&amp;"C"&amp;$A23))-IF(RTD("tos.rtd",,$A$2,"."&amp;B$2&amp;B$1&amp;"P"&amp;$A23)="N/A",0,RTD("tos.rtd",,$A$2,"."&amp;B$2&amp;B$1&amp;"P"&amp;$A23))</f>
        <v>0</v>
      </c>
      <c r="C23" s="91">
        <f ca="1">IF(RTD("tos.rtd",,$A$2,"."&amp;C$2&amp;C$1&amp;"C"&amp;$A23)="N/A",0,RTD("tos.rtd",,$A$2,"."&amp;C$2&amp;C$1&amp;"C"&amp;$A23))-IF(RTD("tos.rtd",,$A$2,"."&amp;C$2&amp;C$1&amp;"P"&amp;$A23)="N/A",0,RTD("tos.rtd",,$A$2,"."&amp;C$2&amp;C$1&amp;"P"&amp;$A23))</f>
        <v>0</v>
      </c>
      <c r="D23" s="91">
        <f ca="1">IF(RTD("tos.rtd",,$A$2,"."&amp;D$2&amp;D$1&amp;"C"&amp;$A23)="N/A",0,RTD("tos.rtd",,$A$2,"."&amp;D$2&amp;D$1&amp;"C"&amp;$A23))-IF(RTD("tos.rtd",,$A$2,"."&amp;D$2&amp;D$1&amp;"P"&amp;$A23)="N/A",0,RTD("tos.rtd",,$A$2,"."&amp;D$2&amp;D$1&amp;"P"&amp;$A23))</f>
        <v>28073</v>
      </c>
      <c r="E23" s="91">
        <f ca="1">IF(RTD("tos.rtd",,$A$2,"."&amp;E$2&amp;E$1&amp;"C"&amp;$A23)="N/A",0,RTD("tos.rtd",,$A$2,"."&amp;E$2&amp;E$1&amp;"C"&amp;$A23))-IF(RTD("tos.rtd",,$A$2,"."&amp;E$2&amp;E$1&amp;"P"&amp;$A23)="N/A",0,RTD("tos.rtd",,$A$2,"."&amp;E$2&amp;E$1&amp;"P"&amp;$A23))</f>
        <v>3057</v>
      </c>
      <c r="F23" s="91">
        <f ca="1">IF(RTD("tos.rtd",,$A$2,"."&amp;F$2&amp;F$1&amp;"C"&amp;$A23)="N/A",0,RTD("tos.rtd",,$A$2,"."&amp;F$2&amp;F$1&amp;"C"&amp;$A23))-IF(RTD("tos.rtd",,$A$2,"."&amp;F$2&amp;F$1&amp;"P"&amp;$A23)="N/A",0,RTD("tos.rtd",,$A$2,"."&amp;F$2&amp;F$1&amp;"P"&amp;$A23))</f>
        <v>0</v>
      </c>
      <c r="G23" s="91">
        <f ca="1">IF(RTD("tos.rtd",,$A$2,"."&amp;G$2&amp;G$1&amp;"C"&amp;$A23)="N/A",0,RTD("tos.rtd",,$A$2,"."&amp;G$2&amp;G$1&amp;"C"&amp;$A23))-IF(RTD("tos.rtd",,$A$2,"."&amp;G$2&amp;G$1&amp;"P"&amp;$A23)="N/A",0,RTD("tos.rtd",,$A$2,"."&amp;G$2&amp;G$1&amp;"P"&amp;$A23))</f>
        <v>0</v>
      </c>
      <c r="H23" s="91">
        <f ca="1">IF(RTD("tos.rtd",,$A$2,"."&amp;H$2&amp;H$1&amp;"C"&amp;$A23)="N/A",0,RTD("tos.rtd",,$A$2,"."&amp;H$2&amp;H$1&amp;"C"&amp;$A23))-IF(RTD("tos.rtd",,$A$2,"."&amp;H$2&amp;H$1&amp;"P"&amp;$A23)="N/A",0,RTD("tos.rtd",,$A$2,"."&amp;H$2&amp;H$1&amp;"P"&amp;$A23))</f>
        <v>201</v>
      </c>
      <c r="I23" s="91">
        <f ca="1">IF(RTD("tos.rtd",,$A$2,"."&amp;I$2&amp;I$1&amp;"C"&amp;$A23)="N/A",0,RTD("tos.rtd",,$A$2,"."&amp;I$2&amp;I$1&amp;"C"&amp;$A23))-IF(RTD("tos.rtd",,$A$2,"."&amp;I$2&amp;I$1&amp;"P"&amp;$A23)="N/A",0,RTD("tos.rtd",,$A$2,"."&amp;I$2&amp;I$1&amp;"P"&amp;$A23))</f>
        <v>278</v>
      </c>
      <c r="J23" s="91">
        <f ca="1">IF(RTD("tos.rtd",,$A$2,"."&amp;J$2&amp;J$1&amp;"C"&amp;$A23)="N/A",0,RTD("tos.rtd",,$A$2,"."&amp;J$2&amp;J$1&amp;"C"&amp;$A23))-IF(RTD("tos.rtd",,$A$2,"."&amp;J$2&amp;J$1&amp;"P"&amp;$A23)="N/A",0,RTD("tos.rtd",,$A$2,"."&amp;J$2&amp;J$1&amp;"P"&amp;$A23))</f>
        <v>-91</v>
      </c>
      <c r="K23" s="91">
        <f ca="1">IF(RTD("tos.rtd",,$A$2,"."&amp;K$2&amp;K$1&amp;"C"&amp;$A23)="N/A",0,RTD("tos.rtd",,$A$2,"."&amp;K$2&amp;K$1&amp;"C"&amp;$A23))-IF(RTD("tos.rtd",,$A$2,"."&amp;K$2&amp;K$1&amp;"P"&amp;$A23)="N/A",0,RTD("tos.rtd",,$A$2,"."&amp;K$2&amp;K$1&amp;"P"&amp;$A23))</f>
        <v>-194</v>
      </c>
      <c r="L23" s="91">
        <f ca="1">IF(RTD("tos.rtd",,$A$2,"."&amp;L$2&amp;L$1&amp;"C"&amp;$A23)="N/A",0,RTD("tos.rtd",,$A$2,"."&amp;L$2&amp;L$1&amp;"C"&amp;$A23))-IF(RTD("tos.rtd",,$A$2,"."&amp;L$2&amp;L$1&amp;"P"&amp;$A23)="N/A",0,RTD("tos.rtd",,$A$2,"."&amp;L$2&amp;L$1&amp;"P"&amp;$A23))</f>
        <v>-83</v>
      </c>
      <c r="M23" s="91">
        <f ca="1">IF(RTD("tos.rtd",,$A$2,"."&amp;M$2&amp;M$1&amp;"C"&amp;$A23)="N/A",0,RTD("tos.rtd",,$A$2,"."&amp;M$2&amp;M$1&amp;"C"&amp;$A23))-IF(RTD("tos.rtd",,$A$2,"."&amp;M$2&amp;M$1&amp;"P"&amp;$A23)="N/A",0,RTD("tos.rtd",,$A$2,"."&amp;M$2&amp;M$1&amp;"P"&amp;$A23))</f>
        <v>0</v>
      </c>
      <c r="N23" s="91">
        <f ca="1">IF(RTD("tos.rtd",,$A$2,"."&amp;N$2&amp;N$1&amp;"C"&amp;$A23)="N/A",0,RTD("tos.rtd",,$A$2,"."&amp;N$2&amp;N$1&amp;"C"&amp;$A23))-IF(RTD("tos.rtd",,$A$2,"."&amp;N$2&amp;N$1&amp;"P"&amp;$A23)="N/A",0,RTD("tos.rtd",,$A$2,"."&amp;N$2&amp;N$1&amp;"P"&amp;$A23))</f>
        <v>-6</v>
      </c>
      <c r="O23" s="91">
        <f ca="1">IF(RTD("tos.rtd",,$A$2,"."&amp;O$2&amp;O$1&amp;"C"&amp;$A23)="N/A",0,RTD("tos.rtd",,$A$2,"."&amp;O$2&amp;O$1&amp;"C"&amp;$A23))-IF(RTD("tos.rtd",,$A$2,"."&amp;O$2&amp;O$1&amp;"P"&amp;$A23)="N/A",0,RTD("tos.rtd",,$A$2,"."&amp;O$2&amp;O$1&amp;"P"&amp;$A23))</f>
        <v>-18</v>
      </c>
      <c r="P23" s="91">
        <f ca="1">IF(RTD("tos.rtd",,$A$2,"."&amp;P$2&amp;P$1&amp;"C"&amp;$A23)="N/A",0,RTD("tos.rtd",,$A$2,"."&amp;P$2&amp;P$1&amp;"C"&amp;$A23))-IF(RTD("tos.rtd",,$A$2,"."&amp;P$2&amp;P$1&amp;"P"&amp;$A23)="N/A",0,RTD("tos.rtd",,$A$2,"."&amp;P$2&amp;P$1&amp;"P"&amp;$A23))</f>
        <v>-32</v>
      </c>
      <c r="Q23" s="91">
        <f ca="1">IF(RTD("tos.rtd",,$A$2,"."&amp;Q$2&amp;Q$1&amp;"C"&amp;$A23)="N/A",0,RTD("tos.rtd",,$A$2,"."&amp;Q$2&amp;Q$1&amp;"C"&amp;$A23))-IF(RTD("tos.rtd",,$A$2,"."&amp;Q$2&amp;Q$1&amp;"P"&amp;$A23)="N/A",0,RTD("tos.rtd",,$A$2,"."&amp;Q$2&amp;Q$1&amp;"P"&amp;$A23))</f>
        <v>0</v>
      </c>
      <c r="R23" s="91">
        <f ca="1">IF(RTD("tos.rtd",,$A$2,"."&amp;R$2&amp;R$1&amp;"C"&amp;$A23)="N/A",0,RTD("tos.rtd",,$A$2,"."&amp;R$2&amp;R$1&amp;"C"&amp;$A23))-IF(RTD("tos.rtd",,$A$2,"."&amp;R$2&amp;R$1&amp;"P"&amp;$A23)="N/A",0,RTD("tos.rtd",,$A$2,"."&amp;R$2&amp;R$1&amp;"P"&amp;$A23))</f>
        <v>2</v>
      </c>
      <c r="S23" s="91">
        <f ca="1">IF(RTD("tos.rtd",,$A$2,"."&amp;S$2&amp;S$1&amp;"C"&amp;$A23)="N/A",0,RTD("tos.rtd",,$A$2,"."&amp;S$2&amp;S$1&amp;"C"&amp;$A23))-IF(RTD("tos.rtd",,$A$2,"."&amp;S$2&amp;S$1&amp;"P"&amp;$A23)="N/A",0,RTD("tos.rtd",,$A$2,"."&amp;S$2&amp;S$1&amp;"P"&amp;$A23))</f>
        <v>0</v>
      </c>
      <c r="T23" s="91">
        <f ca="1">IF(RTD("tos.rtd",,$A$2,"."&amp;T$2&amp;T$1&amp;"C"&amp;$A23)="N/A",0,RTD("tos.rtd",,$A$2,"."&amp;T$2&amp;T$1&amp;"C"&amp;$A23))-IF(RTD("tos.rtd",,$A$2,"."&amp;T$2&amp;T$1&amp;"P"&amp;$A23)="N/A",0,RTD("tos.rtd",,$A$2,"."&amp;T$2&amp;T$1&amp;"P"&amp;$A23))</f>
        <v>-11</v>
      </c>
      <c r="U23" s="91">
        <f ca="1">IF(RTD("tos.rtd",,$A$2,"."&amp;U$2&amp;U$1&amp;"C"&amp;$A23)="N/A",0,RTD("tos.rtd",,$A$2,"."&amp;U$2&amp;U$1&amp;"C"&amp;$A23))-IF(RTD("tos.rtd",,$A$2,"."&amp;U$2&amp;U$1&amp;"P"&amp;$A23)="N/A",0,RTD("tos.rtd",,$A$2,"."&amp;U$2&amp;U$1&amp;"P"&amp;$A23))</f>
        <v>0</v>
      </c>
      <c r="V23" s="91">
        <f ca="1">IF(RTD("tos.rtd",,$A$2,"."&amp;V$2&amp;V$1&amp;"C"&amp;$A23)="N/A",0,RTD("tos.rtd",,$A$2,"."&amp;V$2&amp;V$1&amp;"C"&amp;$A23))-IF(RTD("tos.rtd",,$A$2,"."&amp;V$2&amp;V$1&amp;"P"&amp;$A23)="N/A",0,RTD("tos.rtd",,$A$2,"."&amp;V$2&amp;V$1&amp;"P"&amp;$A23))</f>
        <v>0</v>
      </c>
      <c r="W23" s="91">
        <f ca="1">IF(RTD("tos.rtd",,$A$2,"."&amp;W$2&amp;W$1&amp;"C"&amp;$A23)="N/A",0,RTD("tos.rtd",,$A$2,"."&amp;W$2&amp;W$1&amp;"C"&amp;$A23))-IF(RTD("tos.rtd",,$A$2,"."&amp;W$2&amp;W$1&amp;"P"&amp;$A23)="N/A",0,RTD("tos.rtd",,$A$2,"."&amp;W$2&amp;W$1&amp;"P"&amp;$A23))</f>
        <v>0</v>
      </c>
      <c r="X23" s="91">
        <f ca="1">IF(RTD("tos.rtd",,$A$2,"."&amp;X$2&amp;X$1&amp;"C"&amp;$A23)="N/A",0,RTD("tos.rtd",,$A$2,"."&amp;X$2&amp;X$1&amp;"C"&amp;$A23))-IF(RTD("tos.rtd",,$A$2,"."&amp;X$2&amp;X$1&amp;"P"&amp;$A23)="N/A",0,RTD("tos.rtd",,$A$2,"."&amp;X$2&amp;X$1&amp;"P"&amp;$A23))</f>
        <v>-1</v>
      </c>
      <c r="Y23" s="98">
        <f t="shared" ca="1" si="3"/>
        <v>31175</v>
      </c>
    </row>
    <row r="24" spans="1:25" x14ac:dyDescent="0.25">
      <c r="A24" s="93">
        <f>+Hoja1!A23</f>
        <v>563</v>
      </c>
      <c r="B24" s="91">
        <f ca="1">IF(RTD("tos.rtd",,$A$2,"."&amp;B$2&amp;B$1&amp;"C"&amp;$A24)="N/A",0,RTD("tos.rtd",,$A$2,"."&amp;B$2&amp;B$1&amp;"C"&amp;$A24))-IF(RTD("tos.rtd",,$A$2,"."&amp;B$2&amp;B$1&amp;"P"&amp;$A24)="N/A",0,RTD("tos.rtd",,$A$2,"."&amp;B$2&amp;B$1&amp;"P"&amp;$A24))</f>
        <v>0</v>
      </c>
      <c r="C24" s="91">
        <f ca="1">IF(RTD("tos.rtd",,$A$2,"."&amp;C$2&amp;C$1&amp;"C"&amp;$A24)="N/A",0,RTD("tos.rtd",,$A$2,"."&amp;C$2&amp;C$1&amp;"C"&amp;$A24))-IF(RTD("tos.rtd",,$A$2,"."&amp;C$2&amp;C$1&amp;"P"&amp;$A24)="N/A",0,RTD("tos.rtd",,$A$2,"."&amp;C$2&amp;C$1&amp;"P"&amp;$A24))</f>
        <v>0</v>
      </c>
      <c r="D24" s="91">
        <f ca="1">IF(RTD("tos.rtd",,$A$2,"."&amp;D$2&amp;D$1&amp;"C"&amp;$A24)="N/A",0,RTD("tos.rtd",,$A$2,"."&amp;D$2&amp;D$1&amp;"C"&amp;$A24))-IF(RTD("tos.rtd",,$A$2,"."&amp;D$2&amp;D$1&amp;"P"&amp;$A24)="N/A",0,RTD("tos.rtd",,$A$2,"."&amp;D$2&amp;D$1&amp;"P"&amp;$A24))</f>
        <v>30747</v>
      </c>
      <c r="E24" s="91">
        <f ca="1">IF(RTD("tos.rtd",,$A$2,"."&amp;E$2&amp;E$1&amp;"C"&amp;$A24)="N/A",0,RTD("tos.rtd",,$A$2,"."&amp;E$2&amp;E$1&amp;"C"&amp;$A24))-IF(RTD("tos.rtd",,$A$2,"."&amp;E$2&amp;E$1&amp;"P"&amp;$A24)="N/A",0,RTD("tos.rtd",,$A$2,"."&amp;E$2&amp;E$1&amp;"P"&amp;$A24))</f>
        <v>3292</v>
      </c>
      <c r="F24" s="91">
        <f ca="1">IF(RTD("tos.rtd",,$A$2,"."&amp;F$2&amp;F$1&amp;"C"&amp;$A24)="N/A",0,RTD("tos.rtd",,$A$2,"."&amp;F$2&amp;F$1&amp;"C"&amp;$A24))-IF(RTD("tos.rtd",,$A$2,"."&amp;F$2&amp;F$1&amp;"P"&amp;$A24)="N/A",0,RTD("tos.rtd",,$A$2,"."&amp;F$2&amp;F$1&amp;"P"&amp;$A24))</f>
        <v>0</v>
      </c>
      <c r="G24" s="91">
        <f ca="1">IF(RTD("tos.rtd",,$A$2,"."&amp;G$2&amp;G$1&amp;"C"&amp;$A24)="N/A",0,RTD("tos.rtd",,$A$2,"."&amp;G$2&amp;G$1&amp;"C"&amp;$A24))-IF(RTD("tos.rtd",,$A$2,"."&amp;G$2&amp;G$1&amp;"P"&amp;$A24)="N/A",0,RTD("tos.rtd",,$A$2,"."&amp;G$2&amp;G$1&amp;"P"&amp;$A24))</f>
        <v>0</v>
      </c>
      <c r="H24" s="91">
        <f ca="1">IF(RTD("tos.rtd",,$A$2,"."&amp;H$2&amp;H$1&amp;"C"&amp;$A24)="N/A",0,RTD("tos.rtd",,$A$2,"."&amp;H$2&amp;H$1&amp;"C"&amp;$A24))-IF(RTD("tos.rtd",,$A$2,"."&amp;H$2&amp;H$1&amp;"P"&amp;$A24)="N/A",0,RTD("tos.rtd",,$A$2,"."&amp;H$2&amp;H$1&amp;"P"&amp;$A24))</f>
        <v>275</v>
      </c>
      <c r="I24" s="91">
        <f ca="1">IF(RTD("tos.rtd",,$A$2,"."&amp;I$2&amp;I$1&amp;"C"&amp;$A24)="N/A",0,RTD("tos.rtd",,$A$2,"."&amp;I$2&amp;I$1&amp;"C"&amp;$A24))-IF(RTD("tos.rtd",,$A$2,"."&amp;I$2&amp;I$1&amp;"P"&amp;$A24)="N/A",0,RTD("tos.rtd",,$A$2,"."&amp;I$2&amp;I$1&amp;"P"&amp;$A24))</f>
        <v>85</v>
      </c>
      <c r="J24" s="91">
        <f ca="1">IF(RTD("tos.rtd",,$A$2,"."&amp;J$2&amp;J$1&amp;"C"&amp;$A24)="N/A",0,RTD("tos.rtd",,$A$2,"."&amp;J$2&amp;J$1&amp;"C"&amp;$A24))-IF(RTD("tos.rtd",,$A$2,"."&amp;J$2&amp;J$1&amp;"P"&amp;$A24)="N/A",0,RTD("tos.rtd",,$A$2,"."&amp;J$2&amp;J$1&amp;"P"&amp;$A24))</f>
        <v>-61</v>
      </c>
      <c r="K24" s="91">
        <f ca="1">IF(RTD("tos.rtd",,$A$2,"."&amp;K$2&amp;K$1&amp;"C"&amp;$A24)="N/A",0,RTD("tos.rtd",,$A$2,"."&amp;K$2&amp;K$1&amp;"C"&amp;$A24))-IF(RTD("tos.rtd",,$A$2,"."&amp;K$2&amp;K$1&amp;"P"&amp;$A24)="N/A",0,RTD("tos.rtd",,$A$2,"."&amp;K$2&amp;K$1&amp;"P"&amp;$A24))</f>
        <v>-284</v>
      </c>
      <c r="L24" s="91">
        <f ca="1">IF(RTD("tos.rtd",,$A$2,"."&amp;L$2&amp;L$1&amp;"C"&amp;$A24)="N/A",0,RTD("tos.rtd",,$A$2,"."&amp;L$2&amp;L$1&amp;"C"&amp;$A24))-IF(RTD("tos.rtd",,$A$2,"."&amp;L$2&amp;L$1&amp;"P"&amp;$A24)="N/A",0,RTD("tos.rtd",,$A$2,"."&amp;L$2&amp;L$1&amp;"P"&amp;$A24))</f>
        <v>-39</v>
      </c>
      <c r="M24" s="91">
        <f ca="1">IF(RTD("tos.rtd",,$A$2,"."&amp;M$2&amp;M$1&amp;"C"&amp;$A24)="N/A",0,RTD("tos.rtd",,$A$2,"."&amp;M$2&amp;M$1&amp;"C"&amp;$A24))-IF(RTD("tos.rtd",,$A$2,"."&amp;M$2&amp;M$1&amp;"P"&amp;$A24)="N/A",0,RTD("tos.rtd",,$A$2,"."&amp;M$2&amp;M$1&amp;"P"&amp;$A24))</f>
        <v>0</v>
      </c>
      <c r="N24" s="91">
        <f ca="1">IF(RTD("tos.rtd",,$A$2,"."&amp;N$2&amp;N$1&amp;"C"&amp;$A24)="N/A",0,RTD("tos.rtd",,$A$2,"."&amp;N$2&amp;N$1&amp;"C"&amp;$A24))-IF(RTD("tos.rtd",,$A$2,"."&amp;N$2&amp;N$1&amp;"P"&amp;$A24)="N/A",0,RTD("tos.rtd",,$A$2,"."&amp;N$2&amp;N$1&amp;"P"&amp;$A24))</f>
        <v>37</v>
      </c>
      <c r="O24" s="91">
        <f ca="1">IF(RTD("tos.rtd",,$A$2,"."&amp;O$2&amp;O$1&amp;"C"&amp;$A24)="N/A",0,RTD("tos.rtd",,$A$2,"."&amp;O$2&amp;O$1&amp;"C"&amp;$A24))-IF(RTD("tos.rtd",,$A$2,"."&amp;O$2&amp;O$1&amp;"P"&amp;$A24)="N/A",0,RTD("tos.rtd",,$A$2,"."&amp;O$2&amp;O$1&amp;"P"&amp;$A24))</f>
        <v>18</v>
      </c>
      <c r="P24" s="91">
        <f ca="1">IF(RTD("tos.rtd",,$A$2,"."&amp;P$2&amp;P$1&amp;"C"&amp;$A24)="N/A",0,RTD("tos.rtd",,$A$2,"."&amp;P$2&amp;P$1&amp;"C"&amp;$A24))-IF(RTD("tos.rtd",,$A$2,"."&amp;P$2&amp;P$1&amp;"P"&amp;$A24)="N/A",0,RTD("tos.rtd",,$A$2,"."&amp;P$2&amp;P$1&amp;"P"&amp;$A24))</f>
        <v>-2</v>
      </c>
      <c r="Q24" s="91">
        <f ca="1">IF(RTD("tos.rtd",,$A$2,"."&amp;Q$2&amp;Q$1&amp;"C"&amp;$A24)="N/A",0,RTD("tos.rtd",,$A$2,"."&amp;Q$2&amp;Q$1&amp;"C"&amp;$A24))-IF(RTD("tos.rtd",,$A$2,"."&amp;Q$2&amp;Q$1&amp;"P"&amp;$A24)="N/A",0,RTD("tos.rtd",,$A$2,"."&amp;Q$2&amp;Q$1&amp;"P"&amp;$A24))</f>
        <v>0</v>
      </c>
      <c r="R24" s="91">
        <f ca="1">IF(RTD("tos.rtd",,$A$2,"."&amp;R$2&amp;R$1&amp;"C"&amp;$A24)="N/A",0,RTD("tos.rtd",,$A$2,"."&amp;R$2&amp;R$1&amp;"C"&amp;$A24))-IF(RTD("tos.rtd",,$A$2,"."&amp;R$2&amp;R$1&amp;"P"&amp;$A24)="N/A",0,RTD("tos.rtd",,$A$2,"."&amp;R$2&amp;R$1&amp;"P"&amp;$A24))</f>
        <v>10</v>
      </c>
      <c r="S24" s="91">
        <f ca="1">IF(RTD("tos.rtd",,$A$2,"."&amp;S$2&amp;S$1&amp;"C"&amp;$A24)="N/A",0,RTD("tos.rtd",,$A$2,"."&amp;S$2&amp;S$1&amp;"C"&amp;$A24))-IF(RTD("tos.rtd",,$A$2,"."&amp;S$2&amp;S$1&amp;"P"&amp;$A24)="N/A",0,RTD("tos.rtd",,$A$2,"."&amp;S$2&amp;S$1&amp;"P"&amp;$A24))</f>
        <v>0</v>
      </c>
      <c r="T24" s="91">
        <f ca="1">IF(RTD("tos.rtd",,$A$2,"."&amp;T$2&amp;T$1&amp;"C"&amp;$A24)="N/A",0,RTD("tos.rtd",,$A$2,"."&amp;T$2&amp;T$1&amp;"C"&amp;$A24))-IF(RTD("tos.rtd",,$A$2,"."&amp;T$2&amp;T$1&amp;"P"&amp;$A24)="N/A",0,RTD("tos.rtd",,$A$2,"."&amp;T$2&amp;T$1&amp;"P"&amp;$A24))</f>
        <v>1</v>
      </c>
      <c r="U24" s="91">
        <f ca="1">IF(RTD("tos.rtd",,$A$2,"."&amp;U$2&amp;U$1&amp;"C"&amp;$A24)="N/A",0,RTD("tos.rtd",,$A$2,"."&amp;U$2&amp;U$1&amp;"C"&amp;$A24))-IF(RTD("tos.rtd",,$A$2,"."&amp;U$2&amp;U$1&amp;"P"&amp;$A24)="N/A",0,RTD("tos.rtd",,$A$2,"."&amp;U$2&amp;U$1&amp;"P"&amp;$A24))</f>
        <v>0</v>
      </c>
      <c r="V24" s="91">
        <f ca="1">IF(RTD("tos.rtd",,$A$2,"."&amp;V$2&amp;V$1&amp;"C"&amp;$A24)="N/A",0,RTD("tos.rtd",,$A$2,"."&amp;V$2&amp;V$1&amp;"C"&amp;$A24))-IF(RTD("tos.rtd",,$A$2,"."&amp;V$2&amp;V$1&amp;"P"&amp;$A24)="N/A",0,RTD("tos.rtd",,$A$2,"."&amp;V$2&amp;V$1&amp;"P"&amp;$A24))</f>
        <v>0</v>
      </c>
      <c r="W24" s="91">
        <f ca="1">IF(RTD("tos.rtd",,$A$2,"."&amp;W$2&amp;W$1&amp;"C"&amp;$A24)="N/A",0,RTD("tos.rtd",,$A$2,"."&amp;W$2&amp;W$1&amp;"C"&amp;$A24))-IF(RTD("tos.rtd",,$A$2,"."&amp;W$2&amp;W$1&amp;"P"&amp;$A24)="N/A",0,RTD("tos.rtd",,$A$2,"."&amp;W$2&amp;W$1&amp;"P"&amp;$A24))</f>
        <v>0</v>
      </c>
      <c r="X24" s="91">
        <f ca="1">IF(RTD("tos.rtd",,$A$2,"."&amp;X$2&amp;X$1&amp;"C"&amp;$A24)="N/A",0,RTD("tos.rtd",,$A$2,"."&amp;X$2&amp;X$1&amp;"C"&amp;$A24))-IF(RTD("tos.rtd",,$A$2,"."&amp;X$2&amp;X$1&amp;"P"&amp;$A24)="N/A",0,RTD("tos.rtd",,$A$2,"."&amp;X$2&amp;X$1&amp;"P"&amp;$A24))</f>
        <v>4</v>
      </c>
      <c r="Y24" s="98">
        <f t="shared" ca="1" si="3"/>
        <v>34083</v>
      </c>
    </row>
    <row r="25" spans="1:25" x14ac:dyDescent="0.25">
      <c r="A25" s="93">
        <f>+Hoja1!A24</f>
        <v>562</v>
      </c>
      <c r="B25" s="91">
        <f ca="1">IF(RTD("tos.rtd",,$A$2,"."&amp;B$2&amp;B$1&amp;"C"&amp;$A25)="N/A",0,RTD("tos.rtd",,$A$2,"."&amp;B$2&amp;B$1&amp;"C"&amp;$A25))-IF(RTD("tos.rtd",,$A$2,"."&amp;B$2&amp;B$1&amp;"P"&amp;$A25)="N/A",0,RTD("tos.rtd",,$A$2,"."&amp;B$2&amp;B$1&amp;"P"&amp;$A25))</f>
        <v>0</v>
      </c>
      <c r="C25" s="91">
        <f ca="1">IF(RTD("tos.rtd",,$A$2,"."&amp;C$2&amp;C$1&amp;"C"&amp;$A25)="N/A",0,RTD("tos.rtd",,$A$2,"."&amp;C$2&amp;C$1&amp;"C"&amp;$A25))-IF(RTD("tos.rtd",,$A$2,"."&amp;C$2&amp;C$1&amp;"P"&amp;$A25)="N/A",0,RTD("tos.rtd",,$A$2,"."&amp;C$2&amp;C$1&amp;"P"&amp;$A25))</f>
        <v>0</v>
      </c>
      <c r="D25" s="91">
        <f ca="1">IF(RTD("tos.rtd",,$A$2,"."&amp;D$2&amp;D$1&amp;"C"&amp;$A25)="N/A",0,RTD("tos.rtd",,$A$2,"."&amp;D$2&amp;D$1&amp;"C"&amp;$A25))-IF(RTD("tos.rtd",,$A$2,"."&amp;D$2&amp;D$1&amp;"P"&amp;$A25)="N/A",0,RTD("tos.rtd",,$A$2,"."&amp;D$2&amp;D$1&amp;"P"&amp;$A25))</f>
        <v>37370</v>
      </c>
      <c r="E25" s="91">
        <f ca="1">IF(RTD("tos.rtd",,$A$2,"."&amp;E$2&amp;E$1&amp;"C"&amp;$A25)="N/A",0,RTD("tos.rtd",,$A$2,"."&amp;E$2&amp;E$1&amp;"C"&amp;$A25))-IF(RTD("tos.rtd",,$A$2,"."&amp;E$2&amp;E$1&amp;"P"&amp;$A25)="N/A",0,RTD("tos.rtd",,$A$2,"."&amp;E$2&amp;E$1&amp;"P"&amp;$A25))</f>
        <v>2352</v>
      </c>
      <c r="F25" s="91">
        <f ca="1">IF(RTD("tos.rtd",,$A$2,"."&amp;F$2&amp;F$1&amp;"C"&amp;$A25)="N/A",0,RTD("tos.rtd",,$A$2,"."&amp;F$2&amp;F$1&amp;"C"&amp;$A25))-IF(RTD("tos.rtd",,$A$2,"."&amp;F$2&amp;F$1&amp;"P"&amp;$A25)="N/A",0,RTD("tos.rtd",,$A$2,"."&amp;F$2&amp;F$1&amp;"P"&amp;$A25))</f>
        <v>0</v>
      </c>
      <c r="G25" s="91">
        <f ca="1">IF(RTD("tos.rtd",,$A$2,"."&amp;G$2&amp;G$1&amp;"C"&amp;$A25)="N/A",0,RTD("tos.rtd",,$A$2,"."&amp;G$2&amp;G$1&amp;"C"&amp;$A25))-IF(RTD("tos.rtd",,$A$2,"."&amp;G$2&amp;G$1&amp;"P"&amp;$A25)="N/A",0,RTD("tos.rtd",,$A$2,"."&amp;G$2&amp;G$1&amp;"P"&amp;$A25))</f>
        <v>0</v>
      </c>
      <c r="H25" s="91">
        <f ca="1">IF(RTD("tos.rtd",,$A$2,"."&amp;H$2&amp;H$1&amp;"C"&amp;$A25)="N/A",0,RTD("tos.rtd",,$A$2,"."&amp;H$2&amp;H$1&amp;"C"&amp;$A25))-IF(RTD("tos.rtd",,$A$2,"."&amp;H$2&amp;H$1&amp;"P"&amp;$A25)="N/A",0,RTD("tos.rtd",,$A$2,"."&amp;H$2&amp;H$1&amp;"P"&amp;$A25))</f>
        <v>280</v>
      </c>
      <c r="I25" s="91">
        <f ca="1">IF(RTD("tos.rtd",,$A$2,"."&amp;I$2&amp;I$1&amp;"C"&amp;$A25)="N/A",0,RTD("tos.rtd",,$A$2,"."&amp;I$2&amp;I$1&amp;"C"&amp;$A25))-IF(RTD("tos.rtd",,$A$2,"."&amp;I$2&amp;I$1&amp;"P"&amp;$A25)="N/A",0,RTD("tos.rtd",,$A$2,"."&amp;I$2&amp;I$1&amp;"P"&amp;$A25))</f>
        <v>-664</v>
      </c>
      <c r="J25" s="91">
        <f ca="1">IF(RTD("tos.rtd",,$A$2,"."&amp;J$2&amp;J$1&amp;"C"&amp;$A25)="N/A",0,RTD("tos.rtd",,$A$2,"."&amp;J$2&amp;J$1&amp;"C"&amp;$A25))-IF(RTD("tos.rtd",,$A$2,"."&amp;J$2&amp;J$1&amp;"P"&amp;$A25)="N/A",0,RTD("tos.rtd",,$A$2,"."&amp;J$2&amp;J$1&amp;"P"&amp;$A25))</f>
        <v>46</v>
      </c>
      <c r="K25" s="91">
        <f ca="1">IF(RTD("tos.rtd",,$A$2,"."&amp;K$2&amp;K$1&amp;"C"&amp;$A25)="N/A",0,RTD("tos.rtd",,$A$2,"."&amp;K$2&amp;K$1&amp;"C"&amp;$A25))-IF(RTD("tos.rtd",,$A$2,"."&amp;K$2&amp;K$1&amp;"P"&amp;$A25)="N/A",0,RTD("tos.rtd",,$A$2,"."&amp;K$2&amp;K$1&amp;"P"&amp;$A25))</f>
        <v>-284</v>
      </c>
      <c r="L25" s="91">
        <f ca="1">IF(RTD("tos.rtd",,$A$2,"."&amp;L$2&amp;L$1&amp;"C"&amp;$A25)="N/A",0,RTD("tos.rtd",,$A$2,"."&amp;L$2&amp;L$1&amp;"C"&amp;$A25))-IF(RTD("tos.rtd",,$A$2,"."&amp;L$2&amp;L$1&amp;"P"&amp;$A25)="N/A",0,RTD("tos.rtd",,$A$2,"."&amp;L$2&amp;L$1&amp;"P"&amp;$A25))</f>
        <v>1</v>
      </c>
      <c r="M25" s="91">
        <f ca="1">IF(RTD("tos.rtd",,$A$2,"."&amp;M$2&amp;M$1&amp;"C"&amp;$A25)="N/A",0,RTD("tos.rtd",,$A$2,"."&amp;M$2&amp;M$1&amp;"C"&amp;$A25))-IF(RTD("tos.rtd",,$A$2,"."&amp;M$2&amp;M$1&amp;"P"&amp;$A25)="N/A",0,RTD("tos.rtd",,$A$2,"."&amp;M$2&amp;M$1&amp;"P"&amp;$A25))</f>
        <v>0</v>
      </c>
      <c r="N25" s="91">
        <f ca="1">IF(RTD("tos.rtd",,$A$2,"."&amp;N$2&amp;N$1&amp;"C"&amp;$A25)="N/A",0,RTD("tos.rtd",,$A$2,"."&amp;N$2&amp;N$1&amp;"C"&amp;$A25))-IF(RTD("tos.rtd",,$A$2,"."&amp;N$2&amp;N$1&amp;"P"&amp;$A25)="N/A",0,RTD("tos.rtd",,$A$2,"."&amp;N$2&amp;N$1&amp;"P"&amp;$A25))</f>
        <v>-44</v>
      </c>
      <c r="O25" s="91">
        <f ca="1">IF(RTD("tos.rtd",,$A$2,"."&amp;O$2&amp;O$1&amp;"C"&amp;$A25)="N/A",0,RTD("tos.rtd",,$A$2,"."&amp;O$2&amp;O$1&amp;"C"&amp;$A25))-IF(RTD("tos.rtd",,$A$2,"."&amp;O$2&amp;O$1&amp;"P"&amp;$A25)="N/A",0,RTD("tos.rtd",,$A$2,"."&amp;O$2&amp;O$1&amp;"P"&amp;$A25))</f>
        <v>-21</v>
      </c>
      <c r="P25" s="91">
        <f ca="1">IF(RTD("tos.rtd",,$A$2,"."&amp;P$2&amp;P$1&amp;"C"&amp;$A25)="N/A",0,RTD("tos.rtd",,$A$2,"."&amp;P$2&amp;P$1&amp;"C"&amp;$A25))-IF(RTD("tos.rtd",,$A$2,"."&amp;P$2&amp;P$1&amp;"P"&amp;$A25)="N/A",0,RTD("tos.rtd",,$A$2,"."&amp;P$2&amp;P$1&amp;"P"&amp;$A25))</f>
        <v>96</v>
      </c>
      <c r="Q25" s="91">
        <f ca="1">IF(RTD("tos.rtd",,$A$2,"."&amp;Q$2&amp;Q$1&amp;"C"&amp;$A25)="N/A",0,RTD("tos.rtd",,$A$2,"."&amp;Q$2&amp;Q$1&amp;"C"&amp;$A25))-IF(RTD("tos.rtd",,$A$2,"."&amp;Q$2&amp;Q$1&amp;"P"&amp;$A25)="N/A",0,RTD("tos.rtd",,$A$2,"."&amp;Q$2&amp;Q$1&amp;"P"&amp;$A25))</f>
        <v>0</v>
      </c>
      <c r="R25" s="91">
        <f ca="1">IF(RTD("tos.rtd",,$A$2,"."&amp;R$2&amp;R$1&amp;"C"&amp;$A25)="N/A",0,RTD("tos.rtd",,$A$2,"."&amp;R$2&amp;R$1&amp;"C"&amp;$A25))-IF(RTD("tos.rtd",,$A$2,"."&amp;R$2&amp;R$1&amp;"P"&amp;$A25)="N/A",0,RTD("tos.rtd",,$A$2,"."&amp;R$2&amp;R$1&amp;"P"&amp;$A25))</f>
        <v>4</v>
      </c>
      <c r="S25" s="91">
        <f ca="1">IF(RTD("tos.rtd",,$A$2,"."&amp;S$2&amp;S$1&amp;"C"&amp;$A25)="N/A",0,RTD("tos.rtd",,$A$2,"."&amp;S$2&amp;S$1&amp;"C"&amp;$A25))-IF(RTD("tos.rtd",,$A$2,"."&amp;S$2&amp;S$1&amp;"P"&amp;$A25)="N/A",0,RTD("tos.rtd",,$A$2,"."&amp;S$2&amp;S$1&amp;"P"&amp;$A25))</f>
        <v>0</v>
      </c>
      <c r="T25" s="91">
        <f ca="1">IF(RTD("tos.rtd",,$A$2,"."&amp;T$2&amp;T$1&amp;"C"&amp;$A25)="N/A",0,RTD("tos.rtd",,$A$2,"."&amp;T$2&amp;T$1&amp;"C"&amp;$A25))-IF(RTD("tos.rtd",,$A$2,"."&amp;T$2&amp;T$1&amp;"P"&amp;$A25)="N/A",0,RTD("tos.rtd",,$A$2,"."&amp;T$2&amp;T$1&amp;"P"&amp;$A25))</f>
        <v>12</v>
      </c>
      <c r="U25" s="91">
        <f ca="1">IF(RTD("tos.rtd",,$A$2,"."&amp;U$2&amp;U$1&amp;"C"&amp;$A25)="N/A",0,RTD("tos.rtd",,$A$2,"."&amp;U$2&amp;U$1&amp;"C"&amp;$A25))-IF(RTD("tos.rtd",,$A$2,"."&amp;U$2&amp;U$1&amp;"P"&amp;$A25)="N/A",0,RTD("tos.rtd",,$A$2,"."&amp;U$2&amp;U$1&amp;"P"&amp;$A25))</f>
        <v>0</v>
      </c>
      <c r="V25" s="91">
        <f ca="1">IF(RTD("tos.rtd",,$A$2,"."&amp;V$2&amp;V$1&amp;"C"&amp;$A25)="N/A",0,RTD("tos.rtd",,$A$2,"."&amp;V$2&amp;V$1&amp;"C"&amp;$A25))-IF(RTD("tos.rtd",,$A$2,"."&amp;V$2&amp;V$1&amp;"P"&amp;$A25)="N/A",0,RTD("tos.rtd",,$A$2,"."&amp;V$2&amp;V$1&amp;"P"&amp;$A25))</f>
        <v>0</v>
      </c>
      <c r="W25" s="91">
        <f ca="1">IF(RTD("tos.rtd",,$A$2,"."&amp;W$2&amp;W$1&amp;"C"&amp;$A25)="N/A",0,RTD("tos.rtd",,$A$2,"."&amp;W$2&amp;W$1&amp;"C"&amp;$A25))-IF(RTD("tos.rtd",,$A$2,"."&amp;W$2&amp;W$1&amp;"P"&amp;$A25)="N/A",0,RTD("tos.rtd",,$A$2,"."&amp;W$2&amp;W$1&amp;"P"&amp;$A25))</f>
        <v>0</v>
      </c>
      <c r="X25" s="91">
        <f ca="1">IF(RTD("tos.rtd",,$A$2,"."&amp;X$2&amp;X$1&amp;"C"&amp;$A25)="N/A",0,RTD("tos.rtd",,$A$2,"."&amp;X$2&amp;X$1&amp;"C"&amp;$A25))-IF(RTD("tos.rtd",,$A$2,"."&amp;X$2&amp;X$1&amp;"P"&amp;$A25)="N/A",0,RTD("tos.rtd",,$A$2,"."&amp;X$2&amp;X$1&amp;"P"&amp;$A25))</f>
        <v>-18</v>
      </c>
      <c r="Y25" s="98">
        <f t="shared" ca="1" si="3"/>
        <v>39130</v>
      </c>
    </row>
    <row r="26" spans="1:25" x14ac:dyDescent="0.25">
      <c r="A26" s="93">
        <f>+Hoja1!A25</f>
        <v>561</v>
      </c>
      <c r="B26" s="91">
        <f ca="1">IF(RTD("tos.rtd",,$A$2,"."&amp;B$2&amp;B$1&amp;"C"&amp;$A26)="N/A",0,RTD("tos.rtd",,$A$2,"."&amp;B$2&amp;B$1&amp;"C"&amp;$A26))-IF(RTD("tos.rtd",,$A$2,"."&amp;B$2&amp;B$1&amp;"P"&amp;$A26)="N/A",0,RTD("tos.rtd",,$A$2,"."&amp;B$2&amp;B$1&amp;"P"&amp;$A26))</f>
        <v>0</v>
      </c>
      <c r="C26" s="91">
        <f ca="1">IF(RTD("tos.rtd",,$A$2,"."&amp;C$2&amp;C$1&amp;"C"&amp;$A26)="N/A",0,RTD("tos.rtd",,$A$2,"."&amp;C$2&amp;C$1&amp;"C"&amp;$A26))-IF(RTD("tos.rtd",,$A$2,"."&amp;C$2&amp;C$1&amp;"P"&amp;$A26)="N/A",0,RTD("tos.rtd",,$A$2,"."&amp;C$2&amp;C$1&amp;"P"&amp;$A26))</f>
        <v>0</v>
      </c>
      <c r="D26" s="91">
        <f ca="1">IF(RTD("tos.rtd",,$A$2,"."&amp;D$2&amp;D$1&amp;"C"&amp;$A26)="N/A",0,RTD("tos.rtd",,$A$2,"."&amp;D$2&amp;D$1&amp;"C"&amp;$A26))-IF(RTD("tos.rtd",,$A$2,"."&amp;D$2&amp;D$1&amp;"P"&amp;$A26)="N/A",0,RTD("tos.rtd",,$A$2,"."&amp;D$2&amp;D$1&amp;"P"&amp;$A26))</f>
        <v>31696</v>
      </c>
      <c r="E26" s="91">
        <f ca="1">IF(RTD("tos.rtd",,$A$2,"."&amp;E$2&amp;E$1&amp;"C"&amp;$A26)="N/A",0,RTD("tos.rtd",,$A$2,"."&amp;E$2&amp;E$1&amp;"C"&amp;$A26))-IF(RTD("tos.rtd",,$A$2,"."&amp;E$2&amp;E$1&amp;"P"&amp;$A26)="N/A",0,RTD("tos.rtd",,$A$2,"."&amp;E$2&amp;E$1&amp;"P"&amp;$A26))</f>
        <v>2066</v>
      </c>
      <c r="F26" s="91">
        <f ca="1">IF(RTD("tos.rtd",,$A$2,"."&amp;F$2&amp;F$1&amp;"C"&amp;$A26)="N/A",0,RTD("tos.rtd",,$A$2,"."&amp;F$2&amp;F$1&amp;"C"&amp;$A26))-IF(RTD("tos.rtd",,$A$2,"."&amp;F$2&amp;F$1&amp;"P"&amp;$A26)="N/A",0,RTD("tos.rtd",,$A$2,"."&amp;F$2&amp;F$1&amp;"P"&amp;$A26))</f>
        <v>0</v>
      </c>
      <c r="G26" s="91">
        <f ca="1">IF(RTD("tos.rtd",,$A$2,"."&amp;G$2&amp;G$1&amp;"C"&amp;$A26)="N/A",0,RTD("tos.rtd",,$A$2,"."&amp;G$2&amp;G$1&amp;"C"&amp;$A26))-IF(RTD("tos.rtd",,$A$2,"."&amp;G$2&amp;G$1&amp;"P"&amp;$A26)="N/A",0,RTD("tos.rtd",,$A$2,"."&amp;G$2&amp;G$1&amp;"P"&amp;$A26))</f>
        <v>0</v>
      </c>
      <c r="H26" s="91">
        <f ca="1">IF(RTD("tos.rtd",,$A$2,"."&amp;H$2&amp;H$1&amp;"C"&amp;$A26)="N/A",0,RTD("tos.rtd",,$A$2,"."&amp;H$2&amp;H$1&amp;"C"&amp;$A26))-IF(RTD("tos.rtd",,$A$2,"."&amp;H$2&amp;H$1&amp;"P"&amp;$A26)="N/A",0,RTD("tos.rtd",,$A$2,"."&amp;H$2&amp;H$1&amp;"P"&amp;$A26))</f>
        <v>142</v>
      </c>
      <c r="I26" s="91">
        <f ca="1">IF(RTD("tos.rtd",,$A$2,"."&amp;I$2&amp;I$1&amp;"C"&amp;$A26)="N/A",0,RTD("tos.rtd",,$A$2,"."&amp;I$2&amp;I$1&amp;"C"&amp;$A26))-IF(RTD("tos.rtd",,$A$2,"."&amp;I$2&amp;I$1&amp;"P"&amp;$A26)="N/A",0,RTD("tos.rtd",,$A$2,"."&amp;I$2&amp;I$1&amp;"P"&amp;$A26))</f>
        <v>377</v>
      </c>
      <c r="J26" s="91">
        <f ca="1">IF(RTD("tos.rtd",,$A$2,"."&amp;J$2&amp;J$1&amp;"C"&amp;$A26)="N/A",0,RTD("tos.rtd",,$A$2,"."&amp;J$2&amp;J$1&amp;"C"&amp;$A26))-IF(RTD("tos.rtd",,$A$2,"."&amp;J$2&amp;J$1&amp;"P"&amp;$A26)="N/A",0,RTD("tos.rtd",,$A$2,"."&amp;J$2&amp;J$1&amp;"P"&amp;$A26))</f>
        <v>-22</v>
      </c>
      <c r="K26" s="91">
        <f ca="1">IF(RTD("tos.rtd",,$A$2,"."&amp;K$2&amp;K$1&amp;"C"&amp;$A26)="N/A",0,RTD("tos.rtd",,$A$2,"."&amp;K$2&amp;K$1&amp;"C"&amp;$A26))-IF(RTD("tos.rtd",,$A$2,"."&amp;K$2&amp;K$1&amp;"P"&amp;$A26)="N/A",0,RTD("tos.rtd",,$A$2,"."&amp;K$2&amp;K$1&amp;"P"&amp;$A26))</f>
        <v>-211</v>
      </c>
      <c r="L26" s="91">
        <f ca="1">IF(RTD("tos.rtd",,$A$2,"."&amp;L$2&amp;L$1&amp;"C"&amp;$A26)="N/A",0,RTD("tos.rtd",,$A$2,"."&amp;L$2&amp;L$1&amp;"C"&amp;$A26))-IF(RTD("tos.rtd",,$A$2,"."&amp;L$2&amp;L$1&amp;"P"&amp;$A26)="N/A",0,RTD("tos.rtd",,$A$2,"."&amp;L$2&amp;L$1&amp;"P"&amp;$A26))</f>
        <v>108</v>
      </c>
      <c r="M26" s="91">
        <f ca="1">IF(RTD("tos.rtd",,$A$2,"."&amp;M$2&amp;M$1&amp;"C"&amp;$A26)="N/A",0,RTD("tos.rtd",,$A$2,"."&amp;M$2&amp;M$1&amp;"C"&amp;$A26))-IF(RTD("tos.rtd",,$A$2,"."&amp;M$2&amp;M$1&amp;"P"&amp;$A26)="N/A",0,RTD("tos.rtd",,$A$2,"."&amp;M$2&amp;M$1&amp;"P"&amp;$A26))</f>
        <v>0</v>
      </c>
      <c r="N26" s="91">
        <f ca="1">IF(RTD("tos.rtd",,$A$2,"."&amp;N$2&amp;N$1&amp;"C"&amp;$A26)="N/A",0,RTD("tos.rtd",,$A$2,"."&amp;N$2&amp;N$1&amp;"C"&amp;$A26))-IF(RTD("tos.rtd",,$A$2,"."&amp;N$2&amp;N$1&amp;"P"&amp;$A26)="N/A",0,RTD("tos.rtd",,$A$2,"."&amp;N$2&amp;N$1&amp;"P"&amp;$A26))</f>
        <v>-10</v>
      </c>
      <c r="O26" s="91">
        <f ca="1">IF(RTD("tos.rtd",,$A$2,"."&amp;O$2&amp;O$1&amp;"C"&amp;$A26)="N/A",0,RTD("tos.rtd",,$A$2,"."&amp;O$2&amp;O$1&amp;"C"&amp;$A26))-IF(RTD("tos.rtd",,$A$2,"."&amp;O$2&amp;O$1&amp;"P"&amp;$A26)="N/A",0,RTD("tos.rtd",,$A$2,"."&amp;O$2&amp;O$1&amp;"P"&amp;$A26))</f>
        <v>-22</v>
      </c>
      <c r="P26" s="91">
        <f ca="1">IF(RTD("tos.rtd",,$A$2,"."&amp;P$2&amp;P$1&amp;"C"&amp;$A26)="N/A",0,RTD("tos.rtd",,$A$2,"."&amp;P$2&amp;P$1&amp;"C"&amp;$A26))-IF(RTD("tos.rtd",,$A$2,"."&amp;P$2&amp;P$1&amp;"P"&amp;$A26)="N/A",0,RTD("tos.rtd",,$A$2,"."&amp;P$2&amp;P$1&amp;"P"&amp;$A26))</f>
        <v>-13</v>
      </c>
      <c r="Q26" s="91">
        <f ca="1">IF(RTD("tos.rtd",,$A$2,"."&amp;Q$2&amp;Q$1&amp;"C"&amp;$A26)="N/A",0,RTD("tos.rtd",,$A$2,"."&amp;Q$2&amp;Q$1&amp;"C"&amp;$A26))-IF(RTD("tos.rtd",,$A$2,"."&amp;Q$2&amp;Q$1&amp;"P"&amp;$A26)="N/A",0,RTD("tos.rtd",,$A$2,"."&amp;Q$2&amp;Q$1&amp;"P"&amp;$A26))</f>
        <v>0</v>
      </c>
      <c r="R26" s="91">
        <f ca="1">IF(RTD("tos.rtd",,$A$2,"."&amp;R$2&amp;R$1&amp;"C"&amp;$A26)="N/A",0,RTD("tos.rtd",,$A$2,"."&amp;R$2&amp;R$1&amp;"C"&amp;$A26))-IF(RTD("tos.rtd",,$A$2,"."&amp;R$2&amp;R$1&amp;"P"&amp;$A26)="N/A",0,RTD("tos.rtd",,$A$2,"."&amp;R$2&amp;R$1&amp;"P"&amp;$A26))</f>
        <v>-104</v>
      </c>
      <c r="S26" s="91">
        <f ca="1">IF(RTD("tos.rtd",,$A$2,"."&amp;S$2&amp;S$1&amp;"C"&amp;$A26)="N/A",0,RTD("tos.rtd",,$A$2,"."&amp;S$2&amp;S$1&amp;"C"&amp;$A26))-IF(RTD("tos.rtd",,$A$2,"."&amp;S$2&amp;S$1&amp;"P"&amp;$A26)="N/A",0,RTD("tos.rtd",,$A$2,"."&amp;S$2&amp;S$1&amp;"P"&amp;$A26))</f>
        <v>0</v>
      </c>
      <c r="T26" s="91">
        <f ca="1">IF(RTD("tos.rtd",,$A$2,"."&amp;T$2&amp;T$1&amp;"C"&amp;$A26)="N/A",0,RTD("tos.rtd",,$A$2,"."&amp;T$2&amp;T$1&amp;"C"&amp;$A26))-IF(RTD("tos.rtd",,$A$2,"."&amp;T$2&amp;T$1&amp;"P"&amp;$A26)="N/A",0,RTD("tos.rtd",,$A$2,"."&amp;T$2&amp;T$1&amp;"P"&amp;$A26))</f>
        <v>0</v>
      </c>
      <c r="U26" s="91">
        <f ca="1">IF(RTD("tos.rtd",,$A$2,"."&amp;U$2&amp;U$1&amp;"C"&amp;$A26)="N/A",0,RTD("tos.rtd",,$A$2,"."&amp;U$2&amp;U$1&amp;"C"&amp;$A26))-IF(RTD("tos.rtd",,$A$2,"."&amp;U$2&amp;U$1&amp;"P"&amp;$A26)="N/A",0,RTD("tos.rtd",,$A$2,"."&amp;U$2&amp;U$1&amp;"P"&amp;$A26))</f>
        <v>0</v>
      </c>
      <c r="V26" s="91">
        <f ca="1">IF(RTD("tos.rtd",,$A$2,"."&amp;V$2&amp;V$1&amp;"C"&amp;$A26)="N/A",0,RTD("tos.rtd",,$A$2,"."&amp;V$2&amp;V$1&amp;"C"&amp;$A26))-IF(RTD("tos.rtd",,$A$2,"."&amp;V$2&amp;V$1&amp;"P"&amp;$A26)="N/A",0,RTD("tos.rtd",,$A$2,"."&amp;V$2&amp;V$1&amp;"P"&amp;$A26))</f>
        <v>0</v>
      </c>
      <c r="W26" s="91">
        <f ca="1">IF(RTD("tos.rtd",,$A$2,"."&amp;W$2&amp;W$1&amp;"C"&amp;$A26)="N/A",0,RTD("tos.rtd",,$A$2,"."&amp;W$2&amp;W$1&amp;"C"&amp;$A26))-IF(RTD("tos.rtd",,$A$2,"."&amp;W$2&amp;W$1&amp;"P"&amp;$A26)="N/A",0,RTD("tos.rtd",,$A$2,"."&amp;W$2&amp;W$1&amp;"P"&amp;$A26))</f>
        <v>0</v>
      </c>
      <c r="X26" s="91">
        <f ca="1">IF(RTD("tos.rtd",,$A$2,"."&amp;X$2&amp;X$1&amp;"C"&amp;$A26)="N/A",0,RTD("tos.rtd",,$A$2,"."&amp;X$2&amp;X$1&amp;"C"&amp;$A26))-IF(RTD("tos.rtd",,$A$2,"."&amp;X$2&amp;X$1&amp;"P"&amp;$A26)="N/A",0,RTD("tos.rtd",,$A$2,"."&amp;X$2&amp;X$1&amp;"P"&amp;$A26))</f>
        <v>12</v>
      </c>
      <c r="Y26" s="98">
        <f t="shared" ca="1" si="3"/>
        <v>34019</v>
      </c>
    </row>
    <row r="27" spans="1:25" x14ac:dyDescent="0.25">
      <c r="A27" s="93">
        <f>+Hoja1!A26</f>
        <v>560</v>
      </c>
      <c r="B27" s="91">
        <f ca="1">IF(RTD("tos.rtd",,$A$2,"."&amp;B$2&amp;B$1&amp;"C"&amp;$A27)="N/A",0,RTD("tos.rtd",,$A$2,"."&amp;B$2&amp;B$1&amp;"C"&amp;$A27))-IF(RTD("tos.rtd",,$A$2,"."&amp;B$2&amp;B$1&amp;"P"&amp;$A27)="N/A",0,RTD("tos.rtd",,$A$2,"."&amp;B$2&amp;B$1&amp;"P"&amp;$A27))</f>
        <v>0</v>
      </c>
      <c r="C27" s="91">
        <f ca="1">IF(RTD("tos.rtd",,$A$2,"."&amp;C$2&amp;C$1&amp;"C"&amp;$A27)="N/A",0,RTD("tos.rtd",,$A$2,"."&amp;C$2&amp;C$1&amp;"C"&amp;$A27))-IF(RTD("tos.rtd",,$A$2,"."&amp;C$2&amp;C$1&amp;"P"&amp;$A27)="N/A",0,RTD("tos.rtd",,$A$2,"."&amp;C$2&amp;C$1&amp;"P"&amp;$A27))</f>
        <v>0</v>
      </c>
      <c r="D27" s="91">
        <f ca="1">IF(RTD("tos.rtd",,$A$2,"."&amp;D$2&amp;D$1&amp;"C"&amp;$A27)="N/A",0,RTD("tos.rtd",,$A$2,"."&amp;D$2&amp;D$1&amp;"C"&amp;$A27))-IF(RTD("tos.rtd",,$A$2,"."&amp;D$2&amp;D$1&amp;"P"&amp;$A27)="N/A",0,RTD("tos.rtd",,$A$2,"."&amp;D$2&amp;D$1&amp;"P"&amp;$A27))</f>
        <v>-13108</v>
      </c>
      <c r="E27" s="91">
        <f ca="1">IF(RTD("tos.rtd",,$A$2,"."&amp;E$2&amp;E$1&amp;"C"&amp;$A27)="N/A",0,RTD("tos.rtd",,$A$2,"."&amp;E$2&amp;E$1&amp;"C"&amp;$A27))-IF(RTD("tos.rtd",,$A$2,"."&amp;E$2&amp;E$1&amp;"P"&amp;$A27)="N/A",0,RTD("tos.rtd",,$A$2,"."&amp;E$2&amp;E$1&amp;"P"&amp;$A27))</f>
        <v>-3054</v>
      </c>
      <c r="F27" s="91">
        <f ca="1">IF(RTD("tos.rtd",,$A$2,"."&amp;F$2&amp;F$1&amp;"C"&amp;$A27)="N/A",0,RTD("tos.rtd",,$A$2,"."&amp;F$2&amp;F$1&amp;"C"&amp;$A27))-IF(RTD("tos.rtd",,$A$2,"."&amp;F$2&amp;F$1&amp;"P"&amp;$A27)="N/A",0,RTD("tos.rtd",,$A$2,"."&amp;F$2&amp;F$1&amp;"P"&amp;$A27))</f>
        <v>0</v>
      </c>
      <c r="G27" s="91">
        <f ca="1">IF(RTD("tos.rtd",,$A$2,"."&amp;G$2&amp;G$1&amp;"C"&amp;$A27)="N/A",0,RTD("tos.rtd",,$A$2,"."&amp;G$2&amp;G$1&amp;"C"&amp;$A27))-IF(RTD("tos.rtd",,$A$2,"."&amp;G$2&amp;G$1&amp;"P"&amp;$A27)="N/A",0,RTD("tos.rtd",,$A$2,"."&amp;G$2&amp;G$1&amp;"P"&amp;$A27))</f>
        <v>0</v>
      </c>
      <c r="H27" s="91">
        <f ca="1">IF(RTD("tos.rtd",,$A$2,"."&amp;H$2&amp;H$1&amp;"C"&amp;$A27)="N/A",0,RTD("tos.rtd",,$A$2,"."&amp;H$2&amp;H$1&amp;"C"&amp;$A27))-IF(RTD("tos.rtd",,$A$2,"."&amp;H$2&amp;H$1&amp;"P"&amp;$A27)="N/A",0,RTD("tos.rtd",,$A$2,"."&amp;H$2&amp;H$1&amp;"P"&amp;$A27))</f>
        <v>-1439</v>
      </c>
      <c r="I27" s="91">
        <f ca="1">IF(RTD("tos.rtd",,$A$2,"."&amp;I$2&amp;I$1&amp;"C"&amp;$A27)="N/A",0,RTD("tos.rtd",,$A$2,"."&amp;I$2&amp;I$1&amp;"C"&amp;$A27))-IF(RTD("tos.rtd",,$A$2,"."&amp;I$2&amp;I$1&amp;"P"&amp;$A27)="N/A",0,RTD("tos.rtd",,$A$2,"."&amp;I$2&amp;I$1&amp;"P"&amp;$A27))</f>
        <v>-6473</v>
      </c>
      <c r="J27" s="91">
        <f ca="1">IF(RTD("tos.rtd",,$A$2,"."&amp;J$2&amp;J$1&amp;"C"&amp;$A27)="N/A",0,RTD("tos.rtd",,$A$2,"."&amp;J$2&amp;J$1&amp;"C"&amp;$A27))-IF(RTD("tos.rtd",,$A$2,"."&amp;J$2&amp;J$1&amp;"P"&amp;$A27)="N/A",0,RTD("tos.rtd",,$A$2,"."&amp;J$2&amp;J$1&amp;"P"&amp;$A27))</f>
        <v>-1267</v>
      </c>
      <c r="K27" s="91">
        <f ca="1">IF(RTD("tos.rtd",,$A$2,"."&amp;K$2&amp;K$1&amp;"C"&amp;$A27)="N/A",0,RTD("tos.rtd",,$A$2,"."&amp;K$2&amp;K$1&amp;"C"&amp;$A27))-IF(RTD("tos.rtd",,$A$2,"."&amp;K$2&amp;K$1&amp;"P"&amp;$A27)="N/A",0,RTD("tos.rtd",,$A$2,"."&amp;K$2&amp;K$1&amp;"P"&amp;$A27))</f>
        <v>-2348</v>
      </c>
      <c r="L27" s="91">
        <f ca="1">IF(RTD("tos.rtd",,$A$2,"."&amp;L$2&amp;L$1&amp;"C"&amp;$A27)="N/A",0,RTD("tos.rtd",,$A$2,"."&amp;L$2&amp;L$1&amp;"C"&amp;$A27))-IF(RTD("tos.rtd",,$A$2,"."&amp;L$2&amp;L$1&amp;"P"&amp;$A27)="N/A",0,RTD("tos.rtd",,$A$2,"."&amp;L$2&amp;L$1&amp;"P"&amp;$A27))</f>
        <v>-98</v>
      </c>
      <c r="M27" s="91">
        <f ca="1">IF(RTD("tos.rtd",,$A$2,"."&amp;M$2&amp;M$1&amp;"C"&amp;$A27)="N/A",0,RTD("tos.rtd",,$A$2,"."&amp;M$2&amp;M$1&amp;"C"&amp;$A27))-IF(RTD("tos.rtd",,$A$2,"."&amp;M$2&amp;M$1&amp;"P"&amp;$A27)="N/A",0,RTD("tos.rtd",,$A$2,"."&amp;M$2&amp;M$1&amp;"P"&amp;$A27))</f>
        <v>-1030</v>
      </c>
      <c r="N27" s="91">
        <f ca="1">IF(RTD("tos.rtd",,$A$2,"."&amp;N$2&amp;N$1&amp;"C"&amp;$A27)="N/A",0,RTD("tos.rtd",,$A$2,"."&amp;N$2&amp;N$1&amp;"C"&amp;$A27))-IF(RTD("tos.rtd",,$A$2,"."&amp;N$2&amp;N$1&amp;"P"&amp;$A27)="N/A",0,RTD("tos.rtd",,$A$2,"."&amp;N$2&amp;N$1&amp;"P"&amp;$A27))</f>
        <v>-572</v>
      </c>
      <c r="O27" s="91">
        <f ca="1">IF(RTD("tos.rtd",,$A$2,"."&amp;O$2&amp;O$1&amp;"C"&amp;$A27)="N/A",0,RTD("tos.rtd",,$A$2,"."&amp;O$2&amp;O$1&amp;"C"&amp;$A27))-IF(RTD("tos.rtd",,$A$2,"."&amp;O$2&amp;O$1&amp;"P"&amp;$A27)="N/A",0,RTD("tos.rtd",,$A$2,"."&amp;O$2&amp;O$1&amp;"P"&amp;$A27))</f>
        <v>-612</v>
      </c>
      <c r="P27" s="91">
        <f ca="1">IF(RTD("tos.rtd",,$A$2,"."&amp;P$2&amp;P$1&amp;"C"&amp;$A27)="N/A",0,RTD("tos.rtd",,$A$2,"."&amp;P$2&amp;P$1&amp;"C"&amp;$A27))-IF(RTD("tos.rtd",,$A$2,"."&amp;P$2&amp;P$1&amp;"P"&amp;$A27)="N/A",0,RTD("tos.rtd",,$A$2,"."&amp;P$2&amp;P$1&amp;"P"&amp;$A27))</f>
        <v>-47</v>
      </c>
      <c r="Q27" s="91">
        <f ca="1">IF(RTD("tos.rtd",,$A$2,"."&amp;Q$2&amp;Q$1&amp;"C"&amp;$A27)="N/A",0,RTD("tos.rtd",,$A$2,"."&amp;Q$2&amp;Q$1&amp;"C"&amp;$A27))-IF(RTD("tos.rtd",,$A$2,"."&amp;Q$2&amp;Q$1&amp;"P"&amp;$A27)="N/A",0,RTD("tos.rtd",,$A$2,"."&amp;Q$2&amp;Q$1&amp;"P"&amp;$A27))</f>
        <v>311</v>
      </c>
      <c r="R27" s="91">
        <f ca="1">IF(RTD("tos.rtd",,$A$2,"."&amp;R$2&amp;R$1&amp;"C"&amp;$A27)="N/A",0,RTD("tos.rtd",,$A$2,"."&amp;R$2&amp;R$1&amp;"C"&amp;$A27))-IF(RTD("tos.rtd",,$A$2,"."&amp;R$2&amp;R$1&amp;"P"&amp;$A27)="N/A",0,RTD("tos.rtd",,$A$2,"."&amp;R$2&amp;R$1&amp;"P"&amp;$A27))</f>
        <v>-87</v>
      </c>
      <c r="S27" s="91">
        <f ca="1">IF(RTD("tos.rtd",,$A$2,"."&amp;S$2&amp;S$1&amp;"C"&amp;$A27)="N/A",0,RTD("tos.rtd",,$A$2,"."&amp;S$2&amp;S$1&amp;"C"&amp;$A27))-IF(RTD("tos.rtd",,$A$2,"."&amp;S$2&amp;S$1&amp;"P"&amp;$A27)="N/A",0,RTD("tos.rtd",,$A$2,"."&amp;S$2&amp;S$1&amp;"P"&amp;$A27))</f>
        <v>0</v>
      </c>
      <c r="T27" s="91">
        <f ca="1">IF(RTD("tos.rtd",,$A$2,"."&amp;T$2&amp;T$1&amp;"C"&amp;$A27)="N/A",0,RTD("tos.rtd",,$A$2,"."&amp;T$2&amp;T$1&amp;"C"&amp;$A27))-IF(RTD("tos.rtd",,$A$2,"."&amp;T$2&amp;T$1&amp;"P"&amp;$A27)="N/A",0,RTD("tos.rtd",,$A$2,"."&amp;T$2&amp;T$1&amp;"P"&amp;$A27))</f>
        <v>-199</v>
      </c>
      <c r="U27" s="91">
        <f ca="1">IF(RTD("tos.rtd",,$A$2,"."&amp;U$2&amp;U$1&amp;"C"&amp;$A27)="N/A",0,RTD("tos.rtd",,$A$2,"."&amp;U$2&amp;U$1&amp;"C"&amp;$A27))-IF(RTD("tos.rtd",,$A$2,"."&amp;U$2&amp;U$1&amp;"P"&amp;$A27)="N/A",0,RTD("tos.rtd",,$A$2,"."&amp;U$2&amp;U$1&amp;"P"&amp;$A27))</f>
        <v>0</v>
      </c>
      <c r="V27" s="91">
        <f ca="1">IF(RTD("tos.rtd",,$A$2,"."&amp;V$2&amp;V$1&amp;"C"&amp;$A27)="N/A",0,RTD("tos.rtd",,$A$2,"."&amp;V$2&amp;V$1&amp;"C"&amp;$A27))-IF(RTD("tos.rtd",,$A$2,"."&amp;V$2&amp;V$1&amp;"P"&amp;$A27)="N/A",0,RTD("tos.rtd",,$A$2,"."&amp;V$2&amp;V$1&amp;"P"&amp;$A27))</f>
        <v>0</v>
      </c>
      <c r="W27" s="91">
        <f ca="1">IF(RTD("tos.rtd",,$A$2,"."&amp;W$2&amp;W$1&amp;"C"&amp;$A27)="N/A",0,RTD("tos.rtd",,$A$2,"."&amp;W$2&amp;W$1&amp;"C"&amp;$A27))-IF(RTD("tos.rtd",,$A$2,"."&amp;W$2&amp;W$1&amp;"P"&amp;$A27)="N/A",0,RTD("tos.rtd",,$A$2,"."&amp;W$2&amp;W$1&amp;"P"&amp;$A27))</f>
        <v>-505</v>
      </c>
      <c r="X27" s="91">
        <f ca="1">IF(RTD("tos.rtd",,$A$2,"."&amp;X$2&amp;X$1&amp;"C"&amp;$A27)="N/A",0,RTD("tos.rtd",,$A$2,"."&amp;X$2&amp;X$1&amp;"C"&amp;$A27))-IF(RTD("tos.rtd",,$A$2,"."&amp;X$2&amp;X$1&amp;"P"&amp;$A27)="N/A",0,RTD("tos.rtd",,$A$2,"."&amp;X$2&amp;X$1&amp;"P"&amp;$A27))</f>
        <v>-65</v>
      </c>
      <c r="Y27" s="98">
        <f t="shared" ca="1" si="3"/>
        <v>-30593</v>
      </c>
    </row>
    <row r="28" spans="1:25" x14ac:dyDescent="0.25">
      <c r="A28" s="93">
        <f>+Hoja1!A27</f>
        <v>559</v>
      </c>
      <c r="B28" s="91">
        <f ca="1">IF(RTD("tos.rtd",,$A$2,"."&amp;B$2&amp;B$1&amp;"C"&amp;$A28)="N/A",0,RTD("tos.rtd",,$A$2,"."&amp;B$2&amp;B$1&amp;"C"&amp;$A28))-IF(RTD("tos.rtd",,$A$2,"."&amp;B$2&amp;B$1&amp;"P"&amp;$A28)="N/A",0,RTD("tos.rtd",,$A$2,"."&amp;B$2&amp;B$1&amp;"P"&amp;$A28))</f>
        <v>0</v>
      </c>
      <c r="C28" s="91">
        <f ca="1">IF(RTD("tos.rtd",,$A$2,"."&amp;C$2&amp;C$1&amp;"C"&amp;$A28)="N/A",0,RTD("tos.rtd",,$A$2,"."&amp;C$2&amp;C$1&amp;"C"&amp;$A28))-IF(RTD("tos.rtd",,$A$2,"."&amp;C$2&amp;C$1&amp;"P"&amp;$A28)="N/A",0,RTD("tos.rtd",,$A$2,"."&amp;C$2&amp;C$1&amp;"P"&amp;$A28))</f>
        <v>0</v>
      </c>
      <c r="D28" s="91">
        <f ca="1">IF(RTD("tos.rtd",,$A$2,"."&amp;D$2&amp;D$1&amp;"C"&amp;$A28)="N/A",0,RTD("tos.rtd",,$A$2,"."&amp;D$2&amp;D$1&amp;"C"&amp;$A28))-IF(RTD("tos.rtd",,$A$2,"."&amp;D$2&amp;D$1&amp;"P"&amp;$A28)="N/A",0,RTD("tos.rtd",,$A$2,"."&amp;D$2&amp;D$1&amp;"P"&amp;$A28))</f>
        <v>-21467</v>
      </c>
      <c r="E28" s="91">
        <f ca="1">IF(RTD("tos.rtd",,$A$2,"."&amp;E$2&amp;E$1&amp;"C"&amp;$A28)="N/A",0,RTD("tos.rtd",,$A$2,"."&amp;E$2&amp;E$1&amp;"C"&amp;$A28))-IF(RTD("tos.rtd",,$A$2,"."&amp;E$2&amp;E$1&amp;"P"&amp;$A28)="N/A",0,RTD("tos.rtd",,$A$2,"."&amp;E$2&amp;E$1&amp;"P"&amp;$A28))</f>
        <v>-2842</v>
      </c>
      <c r="F28" s="91">
        <f ca="1">IF(RTD("tos.rtd",,$A$2,"."&amp;F$2&amp;F$1&amp;"C"&amp;$A28)="N/A",0,RTD("tos.rtd",,$A$2,"."&amp;F$2&amp;F$1&amp;"C"&amp;$A28))-IF(RTD("tos.rtd",,$A$2,"."&amp;F$2&amp;F$1&amp;"P"&amp;$A28)="N/A",0,RTD("tos.rtd",,$A$2,"."&amp;F$2&amp;F$1&amp;"P"&amp;$A28))</f>
        <v>0</v>
      </c>
      <c r="G28" s="91">
        <f ca="1">IF(RTD("tos.rtd",,$A$2,"."&amp;G$2&amp;G$1&amp;"C"&amp;$A28)="N/A",0,RTD("tos.rtd",,$A$2,"."&amp;G$2&amp;G$1&amp;"C"&amp;$A28))-IF(RTD("tos.rtd",,$A$2,"."&amp;G$2&amp;G$1&amp;"P"&amp;$A28)="N/A",0,RTD("tos.rtd",,$A$2,"."&amp;G$2&amp;G$1&amp;"P"&amp;$A28))</f>
        <v>0</v>
      </c>
      <c r="H28" s="91">
        <f ca="1">IF(RTD("tos.rtd",,$A$2,"."&amp;H$2&amp;H$1&amp;"C"&amp;$A28)="N/A",0,RTD("tos.rtd",,$A$2,"."&amp;H$2&amp;H$1&amp;"C"&amp;$A28))-IF(RTD("tos.rtd",,$A$2,"."&amp;H$2&amp;H$1&amp;"P"&amp;$A28)="N/A",0,RTD("tos.rtd",,$A$2,"."&amp;H$2&amp;H$1&amp;"P"&amp;$A28))</f>
        <v>152</v>
      </c>
      <c r="I28" s="91">
        <f ca="1">IF(RTD("tos.rtd",,$A$2,"."&amp;I$2&amp;I$1&amp;"C"&amp;$A28)="N/A",0,RTD("tos.rtd",,$A$2,"."&amp;I$2&amp;I$1&amp;"C"&amp;$A28))-IF(RTD("tos.rtd",,$A$2,"."&amp;I$2&amp;I$1&amp;"P"&amp;$A28)="N/A",0,RTD("tos.rtd",,$A$2,"."&amp;I$2&amp;I$1&amp;"P"&amp;$A28))</f>
        <v>97</v>
      </c>
      <c r="J28" s="91">
        <f ca="1">IF(RTD("tos.rtd",,$A$2,"."&amp;J$2&amp;J$1&amp;"C"&amp;$A28)="N/A",0,RTD("tos.rtd",,$A$2,"."&amp;J$2&amp;J$1&amp;"C"&amp;$A28))-IF(RTD("tos.rtd",,$A$2,"."&amp;J$2&amp;J$1&amp;"P"&amp;$A28)="N/A",0,RTD("tos.rtd",,$A$2,"."&amp;J$2&amp;J$1&amp;"P"&amp;$A28))</f>
        <v>80</v>
      </c>
      <c r="K28" s="91">
        <f ca="1">IF(RTD("tos.rtd",,$A$2,"."&amp;K$2&amp;K$1&amp;"C"&amp;$A28)="N/A",0,RTD("tos.rtd",,$A$2,"."&amp;K$2&amp;K$1&amp;"C"&amp;$A28))-IF(RTD("tos.rtd",,$A$2,"."&amp;K$2&amp;K$1&amp;"P"&amp;$A28)="N/A",0,RTD("tos.rtd",,$A$2,"."&amp;K$2&amp;K$1&amp;"P"&amp;$A28))</f>
        <v>-353</v>
      </c>
      <c r="L28" s="91">
        <f ca="1">IF(RTD("tos.rtd",,$A$2,"."&amp;L$2&amp;L$1&amp;"C"&amp;$A28)="N/A",0,RTD("tos.rtd",,$A$2,"."&amp;L$2&amp;L$1&amp;"C"&amp;$A28))-IF(RTD("tos.rtd",,$A$2,"."&amp;L$2&amp;L$1&amp;"P"&amp;$A28)="N/A",0,RTD("tos.rtd",,$A$2,"."&amp;L$2&amp;L$1&amp;"P"&amp;$A28))</f>
        <v>-133</v>
      </c>
      <c r="M28" s="91">
        <f ca="1">IF(RTD("tos.rtd",,$A$2,"."&amp;M$2&amp;M$1&amp;"C"&amp;$A28)="N/A",0,RTD("tos.rtd",,$A$2,"."&amp;M$2&amp;M$1&amp;"C"&amp;$A28))-IF(RTD("tos.rtd",,$A$2,"."&amp;M$2&amp;M$1&amp;"P"&amp;$A28)="N/A",0,RTD("tos.rtd",,$A$2,"."&amp;M$2&amp;M$1&amp;"P"&amp;$A28))</f>
        <v>0</v>
      </c>
      <c r="N28" s="91">
        <f ca="1">IF(RTD("tos.rtd",,$A$2,"."&amp;N$2&amp;N$1&amp;"C"&amp;$A28)="N/A",0,RTD("tos.rtd",,$A$2,"."&amp;N$2&amp;N$1&amp;"C"&amp;$A28))-IF(RTD("tos.rtd",,$A$2,"."&amp;N$2&amp;N$1&amp;"P"&amp;$A28)="N/A",0,RTD("tos.rtd",,$A$2,"."&amp;N$2&amp;N$1&amp;"P"&amp;$A28))</f>
        <v>-136</v>
      </c>
      <c r="O28" s="91">
        <f ca="1">IF(RTD("tos.rtd",,$A$2,"."&amp;O$2&amp;O$1&amp;"C"&amp;$A28)="N/A",0,RTD("tos.rtd",,$A$2,"."&amp;O$2&amp;O$1&amp;"C"&amp;$A28))-IF(RTD("tos.rtd",,$A$2,"."&amp;O$2&amp;O$1&amp;"P"&amp;$A28)="N/A",0,RTD("tos.rtd",,$A$2,"."&amp;O$2&amp;O$1&amp;"P"&amp;$A28))</f>
        <v>-427</v>
      </c>
      <c r="P28" s="91">
        <f ca="1">IF(RTD("tos.rtd",,$A$2,"."&amp;P$2&amp;P$1&amp;"C"&amp;$A28)="N/A",0,RTD("tos.rtd",,$A$2,"."&amp;P$2&amp;P$1&amp;"C"&amp;$A28))-IF(RTD("tos.rtd",,$A$2,"."&amp;P$2&amp;P$1&amp;"P"&amp;$A28)="N/A",0,RTD("tos.rtd",,$A$2,"."&amp;P$2&amp;P$1&amp;"P"&amp;$A28))</f>
        <v>29</v>
      </c>
      <c r="Q28" s="91">
        <f ca="1">IF(RTD("tos.rtd",,$A$2,"."&amp;Q$2&amp;Q$1&amp;"C"&amp;$A28)="N/A",0,RTD("tos.rtd",,$A$2,"."&amp;Q$2&amp;Q$1&amp;"C"&amp;$A28))-IF(RTD("tos.rtd",,$A$2,"."&amp;Q$2&amp;Q$1&amp;"P"&amp;$A28)="N/A",0,RTD("tos.rtd",,$A$2,"."&amp;Q$2&amp;Q$1&amp;"P"&amp;$A28))</f>
        <v>0</v>
      </c>
      <c r="R28" s="91">
        <f ca="1">IF(RTD("tos.rtd",,$A$2,"."&amp;R$2&amp;R$1&amp;"C"&amp;$A28)="N/A",0,RTD("tos.rtd",,$A$2,"."&amp;R$2&amp;R$1&amp;"C"&amp;$A28))-IF(RTD("tos.rtd",,$A$2,"."&amp;R$2&amp;R$1&amp;"P"&amp;$A28)="N/A",0,RTD("tos.rtd",,$A$2,"."&amp;R$2&amp;R$1&amp;"P"&amp;$A28))</f>
        <v>3</v>
      </c>
      <c r="S28" s="91">
        <f ca="1">IF(RTD("tos.rtd",,$A$2,"."&amp;S$2&amp;S$1&amp;"C"&amp;$A28)="N/A",0,RTD("tos.rtd",,$A$2,"."&amp;S$2&amp;S$1&amp;"C"&amp;$A28))-IF(RTD("tos.rtd",,$A$2,"."&amp;S$2&amp;S$1&amp;"P"&amp;$A28)="N/A",0,RTD("tos.rtd",,$A$2,"."&amp;S$2&amp;S$1&amp;"P"&amp;$A28))</f>
        <v>0</v>
      </c>
      <c r="T28" s="91">
        <f ca="1">IF(RTD("tos.rtd",,$A$2,"."&amp;T$2&amp;T$1&amp;"C"&amp;$A28)="N/A",0,RTD("tos.rtd",,$A$2,"."&amp;T$2&amp;T$1&amp;"C"&amp;$A28))-IF(RTD("tos.rtd",,$A$2,"."&amp;T$2&amp;T$1&amp;"P"&amp;$A28)="N/A",0,RTD("tos.rtd",,$A$2,"."&amp;T$2&amp;T$1&amp;"P"&amp;$A28))</f>
        <v>5</v>
      </c>
      <c r="U28" s="91">
        <f ca="1">IF(RTD("tos.rtd",,$A$2,"."&amp;U$2&amp;U$1&amp;"C"&amp;$A28)="N/A",0,RTD("tos.rtd",,$A$2,"."&amp;U$2&amp;U$1&amp;"C"&amp;$A28))-IF(RTD("tos.rtd",,$A$2,"."&amp;U$2&amp;U$1&amp;"P"&amp;$A28)="N/A",0,RTD("tos.rtd",,$A$2,"."&amp;U$2&amp;U$1&amp;"P"&amp;$A28))</f>
        <v>0</v>
      </c>
      <c r="V28" s="91">
        <f ca="1">IF(RTD("tos.rtd",,$A$2,"."&amp;V$2&amp;V$1&amp;"C"&amp;$A28)="N/A",0,RTD("tos.rtd",,$A$2,"."&amp;V$2&amp;V$1&amp;"C"&amp;$A28))-IF(RTD("tos.rtd",,$A$2,"."&amp;V$2&amp;V$1&amp;"P"&amp;$A28)="N/A",0,RTD("tos.rtd",,$A$2,"."&amp;V$2&amp;V$1&amp;"P"&amp;$A28))</f>
        <v>0</v>
      </c>
      <c r="W28" s="91">
        <f ca="1">IF(RTD("tos.rtd",,$A$2,"."&amp;W$2&amp;W$1&amp;"C"&amp;$A28)="N/A",0,RTD("tos.rtd",,$A$2,"."&amp;W$2&amp;W$1&amp;"C"&amp;$A28))-IF(RTD("tos.rtd",,$A$2,"."&amp;W$2&amp;W$1&amp;"P"&amp;$A28)="N/A",0,RTD("tos.rtd",,$A$2,"."&amp;W$2&amp;W$1&amp;"P"&amp;$A28))</f>
        <v>0</v>
      </c>
      <c r="X28" s="91">
        <f ca="1">IF(RTD("tos.rtd",,$A$2,"."&amp;X$2&amp;X$1&amp;"C"&amp;$A28)="N/A",0,RTD("tos.rtd",,$A$2,"."&amp;X$2&amp;X$1&amp;"C"&amp;$A28))-IF(RTD("tos.rtd",,$A$2,"."&amp;X$2&amp;X$1&amp;"P"&amp;$A28)="N/A",0,RTD("tos.rtd",,$A$2,"."&amp;X$2&amp;X$1&amp;"P"&amp;$A28))</f>
        <v>5</v>
      </c>
      <c r="Y28" s="98">
        <f t="shared" ca="1" si="3"/>
        <v>-24987</v>
      </c>
    </row>
    <row r="29" spans="1:25" x14ac:dyDescent="0.25">
      <c r="A29" s="93">
        <f>+Hoja1!A28</f>
        <v>558</v>
      </c>
      <c r="B29" s="91">
        <f ca="1">IF(RTD("tos.rtd",,$A$2,"."&amp;B$2&amp;B$1&amp;"C"&amp;$A29)="N/A",0,RTD("tos.rtd",,$A$2,"."&amp;B$2&amp;B$1&amp;"C"&amp;$A29))-IF(RTD("tos.rtd",,$A$2,"."&amp;B$2&amp;B$1&amp;"P"&amp;$A29)="N/A",0,RTD("tos.rtd",,$A$2,"."&amp;B$2&amp;B$1&amp;"P"&amp;$A29))</f>
        <v>0</v>
      </c>
      <c r="C29" s="91">
        <f ca="1">IF(RTD("tos.rtd",,$A$2,"."&amp;C$2&amp;C$1&amp;"C"&amp;$A29)="N/A",0,RTD("tos.rtd",,$A$2,"."&amp;C$2&amp;C$1&amp;"C"&amp;$A29))-IF(RTD("tos.rtd",,$A$2,"."&amp;C$2&amp;C$1&amp;"P"&amp;$A29)="N/A",0,RTD("tos.rtd",,$A$2,"."&amp;C$2&amp;C$1&amp;"P"&amp;$A29))</f>
        <v>0</v>
      </c>
      <c r="D29" s="91">
        <f ca="1">IF(RTD("tos.rtd",,$A$2,"."&amp;D$2&amp;D$1&amp;"C"&amp;$A29)="N/A",0,RTD("tos.rtd",,$A$2,"."&amp;D$2&amp;D$1&amp;"C"&amp;$A29))-IF(RTD("tos.rtd",,$A$2,"."&amp;D$2&amp;D$1&amp;"P"&amp;$A29)="N/A",0,RTD("tos.rtd",,$A$2,"."&amp;D$2&amp;D$1&amp;"P"&amp;$A29))</f>
        <v>-33710</v>
      </c>
      <c r="E29" s="91">
        <f ca="1">IF(RTD("tos.rtd",,$A$2,"."&amp;E$2&amp;E$1&amp;"C"&amp;$A29)="N/A",0,RTD("tos.rtd",,$A$2,"."&amp;E$2&amp;E$1&amp;"C"&amp;$A29))-IF(RTD("tos.rtd",,$A$2,"."&amp;E$2&amp;E$1&amp;"P"&amp;$A29)="N/A",0,RTD("tos.rtd",,$A$2,"."&amp;E$2&amp;E$1&amp;"P"&amp;$A29))</f>
        <v>-4920</v>
      </c>
      <c r="F29" s="91">
        <f ca="1">IF(RTD("tos.rtd",,$A$2,"."&amp;F$2&amp;F$1&amp;"C"&amp;$A29)="N/A",0,RTD("tos.rtd",,$A$2,"."&amp;F$2&amp;F$1&amp;"C"&amp;$A29))-IF(RTD("tos.rtd",,$A$2,"."&amp;F$2&amp;F$1&amp;"P"&amp;$A29)="N/A",0,RTD("tos.rtd",,$A$2,"."&amp;F$2&amp;F$1&amp;"P"&amp;$A29))</f>
        <v>0</v>
      </c>
      <c r="G29" s="91">
        <f ca="1">IF(RTD("tos.rtd",,$A$2,"."&amp;G$2&amp;G$1&amp;"C"&amp;$A29)="N/A",0,RTD("tos.rtd",,$A$2,"."&amp;G$2&amp;G$1&amp;"C"&amp;$A29))-IF(RTD("tos.rtd",,$A$2,"."&amp;G$2&amp;G$1&amp;"P"&amp;$A29)="N/A",0,RTD("tos.rtd",,$A$2,"."&amp;G$2&amp;G$1&amp;"P"&amp;$A29))</f>
        <v>0</v>
      </c>
      <c r="H29" s="91">
        <f ca="1">IF(RTD("tos.rtd",,$A$2,"."&amp;H$2&amp;H$1&amp;"C"&amp;$A29)="N/A",0,RTD("tos.rtd",,$A$2,"."&amp;H$2&amp;H$1&amp;"C"&amp;$A29))-IF(RTD("tos.rtd",,$A$2,"."&amp;H$2&amp;H$1&amp;"P"&amp;$A29)="N/A",0,RTD("tos.rtd",,$A$2,"."&amp;H$2&amp;H$1&amp;"P"&amp;$A29))</f>
        <v>-382</v>
      </c>
      <c r="I29" s="91">
        <f ca="1">IF(RTD("tos.rtd",,$A$2,"."&amp;I$2&amp;I$1&amp;"C"&amp;$A29)="N/A",0,RTD("tos.rtd",,$A$2,"."&amp;I$2&amp;I$1&amp;"C"&amp;$A29))-IF(RTD("tos.rtd",,$A$2,"."&amp;I$2&amp;I$1&amp;"P"&amp;$A29)="N/A",0,RTD("tos.rtd",,$A$2,"."&amp;I$2&amp;I$1&amp;"P"&amp;$A29))</f>
        <v>322</v>
      </c>
      <c r="J29" s="91">
        <f ca="1">IF(RTD("tos.rtd",,$A$2,"."&amp;J$2&amp;J$1&amp;"C"&amp;$A29)="N/A",0,RTD("tos.rtd",,$A$2,"."&amp;J$2&amp;J$1&amp;"C"&amp;$A29))-IF(RTD("tos.rtd",,$A$2,"."&amp;J$2&amp;J$1&amp;"P"&amp;$A29)="N/A",0,RTD("tos.rtd",,$A$2,"."&amp;J$2&amp;J$1&amp;"P"&amp;$A29))</f>
        <v>273</v>
      </c>
      <c r="K29" s="91">
        <f ca="1">IF(RTD("tos.rtd",,$A$2,"."&amp;K$2&amp;K$1&amp;"C"&amp;$A29)="N/A",0,RTD("tos.rtd",,$A$2,"."&amp;K$2&amp;K$1&amp;"C"&amp;$A29))-IF(RTD("tos.rtd",,$A$2,"."&amp;K$2&amp;K$1&amp;"P"&amp;$A29)="N/A",0,RTD("tos.rtd",,$A$2,"."&amp;K$2&amp;K$1&amp;"P"&amp;$A29))</f>
        <v>-404</v>
      </c>
      <c r="L29" s="91">
        <f ca="1">IF(RTD("tos.rtd",,$A$2,"."&amp;L$2&amp;L$1&amp;"C"&amp;$A29)="N/A",0,RTD("tos.rtd",,$A$2,"."&amp;L$2&amp;L$1&amp;"C"&amp;$A29))-IF(RTD("tos.rtd",,$A$2,"."&amp;L$2&amp;L$1&amp;"P"&amp;$A29)="N/A",0,RTD("tos.rtd",,$A$2,"."&amp;L$2&amp;L$1&amp;"P"&amp;$A29))</f>
        <v>-64</v>
      </c>
      <c r="M29" s="91">
        <f ca="1">IF(RTD("tos.rtd",,$A$2,"."&amp;M$2&amp;M$1&amp;"C"&amp;$A29)="N/A",0,RTD("tos.rtd",,$A$2,"."&amp;M$2&amp;M$1&amp;"C"&amp;$A29))-IF(RTD("tos.rtd",,$A$2,"."&amp;M$2&amp;M$1&amp;"P"&amp;$A29)="N/A",0,RTD("tos.rtd",,$A$2,"."&amp;M$2&amp;M$1&amp;"P"&amp;$A29))</f>
        <v>0</v>
      </c>
      <c r="N29" s="91">
        <f ca="1">IF(RTD("tos.rtd",,$A$2,"."&amp;N$2&amp;N$1&amp;"C"&amp;$A29)="N/A",0,RTD("tos.rtd",,$A$2,"."&amp;N$2&amp;N$1&amp;"C"&amp;$A29))-IF(RTD("tos.rtd",,$A$2,"."&amp;N$2&amp;N$1&amp;"P"&amp;$A29)="N/A",0,RTD("tos.rtd",,$A$2,"."&amp;N$2&amp;N$1&amp;"P"&amp;$A29))</f>
        <v>-189</v>
      </c>
      <c r="O29" s="91">
        <f ca="1">IF(RTD("tos.rtd",,$A$2,"."&amp;O$2&amp;O$1&amp;"C"&amp;$A29)="N/A",0,RTD("tos.rtd",,$A$2,"."&amp;O$2&amp;O$1&amp;"C"&amp;$A29))-IF(RTD("tos.rtd",,$A$2,"."&amp;O$2&amp;O$1&amp;"P"&amp;$A29)="N/A",0,RTD("tos.rtd",,$A$2,"."&amp;O$2&amp;O$1&amp;"P"&amp;$A29))</f>
        <v>-14</v>
      </c>
      <c r="P29" s="91">
        <f ca="1">IF(RTD("tos.rtd",,$A$2,"."&amp;P$2&amp;P$1&amp;"C"&amp;$A29)="N/A",0,RTD("tos.rtd",,$A$2,"."&amp;P$2&amp;P$1&amp;"C"&amp;$A29))-IF(RTD("tos.rtd",,$A$2,"."&amp;P$2&amp;P$1&amp;"P"&amp;$A29)="N/A",0,RTD("tos.rtd",,$A$2,"."&amp;P$2&amp;P$1&amp;"P"&amp;$A29))</f>
        <v>-4</v>
      </c>
      <c r="Q29" s="91">
        <f ca="1">IF(RTD("tos.rtd",,$A$2,"."&amp;Q$2&amp;Q$1&amp;"C"&amp;$A29)="N/A",0,RTD("tos.rtd",,$A$2,"."&amp;Q$2&amp;Q$1&amp;"C"&amp;$A29))-IF(RTD("tos.rtd",,$A$2,"."&amp;Q$2&amp;Q$1&amp;"P"&amp;$A29)="N/A",0,RTD("tos.rtd",,$A$2,"."&amp;Q$2&amp;Q$1&amp;"P"&amp;$A29))</f>
        <v>0</v>
      </c>
      <c r="R29" s="91">
        <f ca="1">IF(RTD("tos.rtd",,$A$2,"."&amp;R$2&amp;R$1&amp;"C"&amp;$A29)="N/A",0,RTD("tos.rtd",,$A$2,"."&amp;R$2&amp;R$1&amp;"C"&amp;$A29))-IF(RTD("tos.rtd",,$A$2,"."&amp;R$2&amp;R$1&amp;"P"&amp;$A29)="N/A",0,RTD("tos.rtd",,$A$2,"."&amp;R$2&amp;R$1&amp;"P"&amp;$A29))</f>
        <v>6</v>
      </c>
      <c r="S29" s="91">
        <f ca="1">IF(RTD("tos.rtd",,$A$2,"."&amp;S$2&amp;S$1&amp;"C"&amp;$A29)="N/A",0,RTD("tos.rtd",,$A$2,"."&amp;S$2&amp;S$1&amp;"C"&amp;$A29))-IF(RTD("tos.rtd",,$A$2,"."&amp;S$2&amp;S$1&amp;"P"&amp;$A29)="N/A",0,RTD("tos.rtd",,$A$2,"."&amp;S$2&amp;S$1&amp;"P"&amp;$A29))</f>
        <v>0</v>
      </c>
      <c r="T29" s="91">
        <f ca="1">IF(RTD("tos.rtd",,$A$2,"."&amp;T$2&amp;T$1&amp;"C"&amp;$A29)="N/A",0,RTD("tos.rtd",,$A$2,"."&amp;T$2&amp;T$1&amp;"C"&amp;$A29))-IF(RTD("tos.rtd",,$A$2,"."&amp;T$2&amp;T$1&amp;"P"&amp;$A29)="N/A",0,RTD("tos.rtd",,$A$2,"."&amp;T$2&amp;T$1&amp;"P"&amp;$A29))</f>
        <v>-3</v>
      </c>
      <c r="U29" s="91">
        <f ca="1">IF(RTD("tos.rtd",,$A$2,"."&amp;U$2&amp;U$1&amp;"C"&amp;$A29)="N/A",0,RTD("tos.rtd",,$A$2,"."&amp;U$2&amp;U$1&amp;"C"&amp;$A29))-IF(RTD("tos.rtd",,$A$2,"."&amp;U$2&amp;U$1&amp;"P"&amp;$A29)="N/A",0,RTD("tos.rtd",,$A$2,"."&amp;U$2&amp;U$1&amp;"P"&amp;$A29))</f>
        <v>0</v>
      </c>
      <c r="V29" s="91">
        <f ca="1">IF(RTD("tos.rtd",,$A$2,"."&amp;V$2&amp;V$1&amp;"C"&amp;$A29)="N/A",0,RTD("tos.rtd",,$A$2,"."&amp;V$2&amp;V$1&amp;"C"&amp;$A29))-IF(RTD("tos.rtd",,$A$2,"."&amp;V$2&amp;V$1&amp;"P"&amp;$A29)="N/A",0,RTD("tos.rtd",,$A$2,"."&amp;V$2&amp;V$1&amp;"P"&amp;$A29))</f>
        <v>0</v>
      </c>
      <c r="W29" s="91">
        <f ca="1">IF(RTD("tos.rtd",,$A$2,"."&amp;W$2&amp;W$1&amp;"C"&amp;$A29)="N/A",0,RTD("tos.rtd",,$A$2,"."&amp;W$2&amp;W$1&amp;"C"&amp;$A29))-IF(RTD("tos.rtd",,$A$2,"."&amp;W$2&amp;W$1&amp;"P"&amp;$A29)="N/A",0,RTD("tos.rtd",,$A$2,"."&amp;W$2&amp;W$1&amp;"P"&amp;$A29))</f>
        <v>0</v>
      </c>
      <c r="X29" s="91">
        <f ca="1">IF(RTD("tos.rtd",,$A$2,"."&amp;X$2&amp;X$1&amp;"C"&amp;$A29)="N/A",0,RTD("tos.rtd",,$A$2,"."&amp;X$2&amp;X$1&amp;"C"&amp;$A29))-IF(RTD("tos.rtd",,$A$2,"."&amp;X$2&amp;X$1&amp;"P"&amp;$A29)="N/A",0,RTD("tos.rtd",,$A$2,"."&amp;X$2&amp;X$1&amp;"P"&amp;$A29))</f>
        <v>0</v>
      </c>
      <c r="Y29" s="98">
        <f t="shared" ca="1" si="3"/>
        <v>-39089</v>
      </c>
    </row>
    <row r="30" spans="1:25" x14ac:dyDescent="0.25">
      <c r="A30" s="93">
        <f>+Hoja1!A29</f>
        <v>557</v>
      </c>
      <c r="B30" s="91">
        <f ca="1">IF(RTD("tos.rtd",,$A$2,"."&amp;B$2&amp;B$1&amp;"C"&amp;$A30)="N/A",0,RTD("tos.rtd",,$A$2,"."&amp;B$2&amp;B$1&amp;"C"&amp;$A30))-IF(RTD("tos.rtd",,$A$2,"."&amp;B$2&amp;B$1&amp;"P"&amp;$A30)="N/A",0,RTD("tos.rtd",,$A$2,"."&amp;B$2&amp;B$1&amp;"P"&amp;$A30))</f>
        <v>0</v>
      </c>
      <c r="C30" s="91">
        <f ca="1">IF(RTD("tos.rtd",,$A$2,"."&amp;C$2&amp;C$1&amp;"C"&amp;$A30)="N/A",0,RTD("tos.rtd",,$A$2,"."&amp;C$2&amp;C$1&amp;"C"&amp;$A30))-IF(RTD("tos.rtd",,$A$2,"."&amp;C$2&amp;C$1&amp;"P"&amp;$A30)="N/A",0,RTD("tos.rtd",,$A$2,"."&amp;C$2&amp;C$1&amp;"P"&amp;$A30))</f>
        <v>0</v>
      </c>
      <c r="D30" s="91">
        <f ca="1">IF(RTD("tos.rtd",,$A$2,"."&amp;D$2&amp;D$1&amp;"C"&amp;$A30)="N/A",0,RTD("tos.rtd",,$A$2,"."&amp;D$2&amp;D$1&amp;"C"&amp;$A30))-IF(RTD("tos.rtd",,$A$2,"."&amp;D$2&amp;D$1&amp;"P"&amp;$A30)="N/A",0,RTD("tos.rtd",,$A$2,"."&amp;D$2&amp;D$1&amp;"P"&amp;$A30))</f>
        <v>-24796</v>
      </c>
      <c r="E30" s="91">
        <f ca="1">IF(RTD("tos.rtd",,$A$2,"."&amp;E$2&amp;E$1&amp;"C"&amp;$A30)="N/A",0,RTD("tos.rtd",,$A$2,"."&amp;E$2&amp;E$1&amp;"C"&amp;$A30))-IF(RTD("tos.rtd",,$A$2,"."&amp;E$2&amp;E$1&amp;"P"&amp;$A30)="N/A",0,RTD("tos.rtd",,$A$2,"."&amp;E$2&amp;E$1&amp;"P"&amp;$A30))</f>
        <v>-3638</v>
      </c>
      <c r="F30" s="91">
        <f ca="1">IF(RTD("tos.rtd",,$A$2,"."&amp;F$2&amp;F$1&amp;"C"&amp;$A30)="N/A",0,RTD("tos.rtd",,$A$2,"."&amp;F$2&amp;F$1&amp;"C"&amp;$A30))-IF(RTD("tos.rtd",,$A$2,"."&amp;F$2&amp;F$1&amp;"P"&amp;$A30)="N/A",0,RTD("tos.rtd",,$A$2,"."&amp;F$2&amp;F$1&amp;"P"&amp;$A30))</f>
        <v>0</v>
      </c>
      <c r="G30" s="91">
        <f ca="1">IF(RTD("tos.rtd",,$A$2,"."&amp;G$2&amp;G$1&amp;"C"&amp;$A30)="N/A",0,RTD("tos.rtd",,$A$2,"."&amp;G$2&amp;G$1&amp;"C"&amp;$A30))-IF(RTD("tos.rtd",,$A$2,"."&amp;G$2&amp;G$1&amp;"P"&amp;$A30)="N/A",0,RTD("tos.rtd",,$A$2,"."&amp;G$2&amp;G$1&amp;"P"&amp;$A30))</f>
        <v>0</v>
      </c>
      <c r="H30" s="91">
        <f ca="1">IF(RTD("tos.rtd",,$A$2,"."&amp;H$2&amp;H$1&amp;"C"&amp;$A30)="N/A",0,RTD("tos.rtd",,$A$2,"."&amp;H$2&amp;H$1&amp;"C"&amp;$A30))-IF(RTD("tos.rtd",,$A$2,"."&amp;H$2&amp;H$1&amp;"P"&amp;$A30)="N/A",0,RTD("tos.rtd",,$A$2,"."&amp;H$2&amp;H$1&amp;"P"&amp;$A30))</f>
        <v>145</v>
      </c>
      <c r="I30" s="91">
        <f ca="1">IF(RTD("tos.rtd",,$A$2,"."&amp;I$2&amp;I$1&amp;"C"&amp;$A30)="N/A",0,RTD("tos.rtd",,$A$2,"."&amp;I$2&amp;I$1&amp;"C"&amp;$A30))-IF(RTD("tos.rtd",,$A$2,"."&amp;I$2&amp;I$1&amp;"P"&amp;$A30)="N/A",0,RTD("tos.rtd",,$A$2,"."&amp;I$2&amp;I$1&amp;"P"&amp;$A30))</f>
        <v>-1122</v>
      </c>
      <c r="J30" s="91">
        <f ca="1">IF(RTD("tos.rtd",,$A$2,"."&amp;J$2&amp;J$1&amp;"C"&amp;$A30)="N/A",0,RTD("tos.rtd",,$A$2,"."&amp;J$2&amp;J$1&amp;"C"&amp;$A30))-IF(RTD("tos.rtd",,$A$2,"."&amp;J$2&amp;J$1&amp;"P"&amp;$A30)="N/A",0,RTD("tos.rtd",,$A$2,"."&amp;J$2&amp;J$1&amp;"P"&amp;$A30))</f>
        <v>265</v>
      </c>
      <c r="K30" s="91">
        <f ca="1">IF(RTD("tos.rtd",,$A$2,"."&amp;K$2&amp;K$1&amp;"C"&amp;$A30)="N/A",0,RTD("tos.rtd",,$A$2,"."&amp;K$2&amp;K$1&amp;"C"&amp;$A30))-IF(RTD("tos.rtd",,$A$2,"."&amp;K$2&amp;K$1&amp;"P"&amp;$A30)="N/A",0,RTD("tos.rtd",,$A$2,"."&amp;K$2&amp;K$1&amp;"P"&amp;$A30))</f>
        <v>-448</v>
      </c>
      <c r="L30" s="91">
        <f ca="1">IF(RTD("tos.rtd",,$A$2,"."&amp;L$2&amp;L$1&amp;"C"&amp;$A30)="N/A",0,RTD("tos.rtd",,$A$2,"."&amp;L$2&amp;L$1&amp;"C"&amp;$A30))-IF(RTD("tos.rtd",,$A$2,"."&amp;L$2&amp;L$1&amp;"P"&amp;$A30)="N/A",0,RTD("tos.rtd",,$A$2,"."&amp;L$2&amp;L$1&amp;"P"&amp;$A30))</f>
        <v>12</v>
      </c>
      <c r="M30" s="91">
        <f ca="1">IF(RTD("tos.rtd",,$A$2,"."&amp;M$2&amp;M$1&amp;"C"&amp;$A30)="N/A",0,RTD("tos.rtd",,$A$2,"."&amp;M$2&amp;M$1&amp;"C"&amp;$A30))-IF(RTD("tos.rtd",,$A$2,"."&amp;M$2&amp;M$1&amp;"P"&amp;$A30)="N/A",0,RTD("tos.rtd",,$A$2,"."&amp;M$2&amp;M$1&amp;"P"&amp;$A30))</f>
        <v>0</v>
      </c>
      <c r="N30" s="91">
        <f ca="1">IF(RTD("tos.rtd",,$A$2,"."&amp;N$2&amp;N$1&amp;"C"&amp;$A30)="N/A",0,RTD("tos.rtd",,$A$2,"."&amp;N$2&amp;N$1&amp;"C"&amp;$A30))-IF(RTD("tos.rtd",,$A$2,"."&amp;N$2&amp;N$1&amp;"P"&amp;$A30)="N/A",0,RTD("tos.rtd",,$A$2,"."&amp;N$2&amp;N$1&amp;"P"&amp;$A30))</f>
        <v>-12</v>
      </c>
      <c r="O30" s="91">
        <f ca="1">IF(RTD("tos.rtd",,$A$2,"."&amp;O$2&amp;O$1&amp;"C"&amp;$A30)="N/A",0,RTD("tos.rtd",,$A$2,"."&amp;O$2&amp;O$1&amp;"C"&amp;$A30))-IF(RTD("tos.rtd",,$A$2,"."&amp;O$2&amp;O$1&amp;"P"&amp;$A30)="N/A",0,RTD("tos.rtd",,$A$2,"."&amp;O$2&amp;O$1&amp;"P"&amp;$A30))</f>
        <v>-22</v>
      </c>
      <c r="P30" s="91">
        <f ca="1">IF(RTD("tos.rtd",,$A$2,"."&amp;P$2&amp;P$1&amp;"C"&amp;$A30)="N/A",0,RTD("tos.rtd",,$A$2,"."&amp;P$2&amp;P$1&amp;"C"&amp;$A30))-IF(RTD("tos.rtd",,$A$2,"."&amp;P$2&amp;P$1&amp;"P"&amp;$A30)="N/A",0,RTD("tos.rtd",,$A$2,"."&amp;P$2&amp;P$1&amp;"P"&amp;$A30))</f>
        <v>4</v>
      </c>
      <c r="Q30" s="91">
        <f ca="1">IF(RTD("tos.rtd",,$A$2,"."&amp;Q$2&amp;Q$1&amp;"C"&amp;$A30)="N/A",0,RTD("tos.rtd",,$A$2,"."&amp;Q$2&amp;Q$1&amp;"C"&amp;$A30))-IF(RTD("tos.rtd",,$A$2,"."&amp;Q$2&amp;Q$1&amp;"P"&amp;$A30)="N/A",0,RTD("tos.rtd",,$A$2,"."&amp;Q$2&amp;Q$1&amp;"P"&amp;$A30))</f>
        <v>0</v>
      </c>
      <c r="R30" s="91">
        <f ca="1">IF(RTD("tos.rtd",,$A$2,"."&amp;R$2&amp;R$1&amp;"C"&amp;$A30)="N/A",0,RTD("tos.rtd",,$A$2,"."&amp;R$2&amp;R$1&amp;"C"&amp;$A30))-IF(RTD("tos.rtd",,$A$2,"."&amp;R$2&amp;R$1&amp;"P"&amp;$A30)="N/A",0,RTD("tos.rtd",,$A$2,"."&amp;R$2&amp;R$1&amp;"P"&amp;$A30))</f>
        <v>-10</v>
      </c>
      <c r="S30" s="91">
        <f ca="1">IF(RTD("tos.rtd",,$A$2,"."&amp;S$2&amp;S$1&amp;"C"&amp;$A30)="N/A",0,RTD("tos.rtd",,$A$2,"."&amp;S$2&amp;S$1&amp;"C"&amp;$A30))-IF(RTD("tos.rtd",,$A$2,"."&amp;S$2&amp;S$1&amp;"P"&amp;$A30)="N/A",0,RTD("tos.rtd",,$A$2,"."&amp;S$2&amp;S$1&amp;"P"&amp;$A30))</f>
        <v>0</v>
      </c>
      <c r="T30" s="91">
        <f ca="1">IF(RTD("tos.rtd",,$A$2,"."&amp;T$2&amp;T$1&amp;"C"&amp;$A30)="N/A",0,RTD("tos.rtd",,$A$2,"."&amp;T$2&amp;T$1&amp;"C"&amp;$A30))-IF(RTD("tos.rtd",,$A$2,"."&amp;T$2&amp;T$1&amp;"P"&amp;$A30)="N/A",0,RTD("tos.rtd",,$A$2,"."&amp;T$2&amp;T$1&amp;"P"&amp;$A30))</f>
        <v>-8</v>
      </c>
      <c r="U30" s="91">
        <f ca="1">IF(RTD("tos.rtd",,$A$2,"."&amp;U$2&amp;U$1&amp;"C"&amp;$A30)="N/A",0,RTD("tos.rtd",,$A$2,"."&amp;U$2&amp;U$1&amp;"C"&amp;$A30))-IF(RTD("tos.rtd",,$A$2,"."&amp;U$2&amp;U$1&amp;"P"&amp;$A30)="N/A",0,RTD("tos.rtd",,$A$2,"."&amp;U$2&amp;U$1&amp;"P"&amp;$A30))</f>
        <v>0</v>
      </c>
      <c r="V30" s="91">
        <f ca="1">IF(RTD("tos.rtd",,$A$2,"."&amp;V$2&amp;V$1&amp;"C"&amp;$A30)="N/A",0,RTD("tos.rtd",,$A$2,"."&amp;V$2&amp;V$1&amp;"C"&amp;$A30))-IF(RTD("tos.rtd",,$A$2,"."&amp;V$2&amp;V$1&amp;"P"&amp;$A30)="N/A",0,RTD("tos.rtd",,$A$2,"."&amp;V$2&amp;V$1&amp;"P"&amp;$A30))</f>
        <v>0</v>
      </c>
      <c r="W30" s="91">
        <f ca="1">IF(RTD("tos.rtd",,$A$2,"."&amp;W$2&amp;W$1&amp;"C"&amp;$A30)="N/A",0,RTD("tos.rtd",,$A$2,"."&amp;W$2&amp;W$1&amp;"C"&amp;$A30))-IF(RTD("tos.rtd",,$A$2,"."&amp;W$2&amp;W$1&amp;"P"&amp;$A30)="N/A",0,RTD("tos.rtd",,$A$2,"."&amp;W$2&amp;W$1&amp;"P"&amp;$A30))</f>
        <v>0</v>
      </c>
      <c r="X30" s="91">
        <f ca="1">IF(RTD("tos.rtd",,$A$2,"."&amp;X$2&amp;X$1&amp;"C"&amp;$A30)="N/A",0,RTD("tos.rtd",,$A$2,"."&amp;X$2&amp;X$1&amp;"C"&amp;$A30))-IF(RTD("tos.rtd",,$A$2,"."&amp;X$2&amp;X$1&amp;"P"&amp;$A30)="N/A",0,RTD("tos.rtd",,$A$2,"."&amp;X$2&amp;X$1&amp;"P"&amp;$A30))</f>
        <v>-4</v>
      </c>
      <c r="Y30" s="98">
        <f t="shared" ca="1" si="3"/>
        <v>-29634</v>
      </c>
    </row>
    <row r="31" spans="1:25" x14ac:dyDescent="0.25">
      <c r="A31" s="93">
        <f>+Hoja1!A30</f>
        <v>556</v>
      </c>
      <c r="B31" s="91">
        <f ca="1">IF(RTD("tos.rtd",,$A$2,"."&amp;B$2&amp;B$1&amp;"C"&amp;$A31)="N/A",0,RTD("tos.rtd",,$A$2,"."&amp;B$2&amp;B$1&amp;"C"&amp;$A31))-IF(RTD("tos.rtd",,$A$2,"."&amp;B$2&amp;B$1&amp;"P"&amp;$A31)="N/A",0,RTD("tos.rtd",,$A$2,"."&amp;B$2&amp;B$1&amp;"P"&amp;$A31))</f>
        <v>0</v>
      </c>
      <c r="C31" s="91">
        <f ca="1">IF(RTD("tos.rtd",,$A$2,"."&amp;C$2&amp;C$1&amp;"C"&amp;$A31)="N/A",0,RTD("tos.rtd",,$A$2,"."&amp;C$2&amp;C$1&amp;"C"&amp;$A31))-IF(RTD("tos.rtd",,$A$2,"."&amp;C$2&amp;C$1&amp;"P"&amp;$A31)="N/A",0,RTD("tos.rtd",,$A$2,"."&amp;C$2&amp;C$1&amp;"P"&amp;$A31))</f>
        <v>0</v>
      </c>
      <c r="D31" s="91">
        <f ca="1">IF(RTD("tos.rtd",,$A$2,"."&amp;D$2&amp;D$1&amp;"C"&amp;$A31)="N/A",0,RTD("tos.rtd",,$A$2,"."&amp;D$2&amp;D$1&amp;"C"&amp;$A31))-IF(RTD("tos.rtd",,$A$2,"."&amp;D$2&amp;D$1&amp;"P"&amp;$A31)="N/A",0,RTD("tos.rtd",,$A$2,"."&amp;D$2&amp;D$1&amp;"P"&amp;$A31))</f>
        <v>-20318</v>
      </c>
      <c r="E31" s="91">
        <f ca="1">IF(RTD("tos.rtd",,$A$2,"."&amp;E$2&amp;E$1&amp;"C"&amp;$A31)="N/A",0,RTD("tos.rtd",,$A$2,"."&amp;E$2&amp;E$1&amp;"C"&amp;$A31))-IF(RTD("tos.rtd",,$A$2,"."&amp;E$2&amp;E$1&amp;"P"&amp;$A31)="N/A",0,RTD("tos.rtd",,$A$2,"."&amp;E$2&amp;E$1&amp;"P"&amp;$A31))</f>
        <v>-3927</v>
      </c>
      <c r="F31" s="91">
        <f ca="1">IF(RTD("tos.rtd",,$A$2,"."&amp;F$2&amp;F$1&amp;"C"&amp;$A31)="N/A",0,RTD("tos.rtd",,$A$2,"."&amp;F$2&amp;F$1&amp;"C"&amp;$A31))-IF(RTD("tos.rtd",,$A$2,"."&amp;F$2&amp;F$1&amp;"P"&amp;$A31)="N/A",0,RTD("tos.rtd",,$A$2,"."&amp;F$2&amp;F$1&amp;"P"&amp;$A31))</f>
        <v>0</v>
      </c>
      <c r="G31" s="91">
        <f ca="1">IF(RTD("tos.rtd",,$A$2,"."&amp;G$2&amp;G$1&amp;"C"&amp;$A31)="N/A",0,RTD("tos.rtd",,$A$2,"."&amp;G$2&amp;G$1&amp;"C"&amp;$A31))-IF(RTD("tos.rtd",,$A$2,"."&amp;G$2&amp;G$1&amp;"P"&amp;$A31)="N/A",0,RTD("tos.rtd",,$A$2,"."&amp;G$2&amp;G$1&amp;"P"&amp;$A31))</f>
        <v>0</v>
      </c>
      <c r="H31" s="91">
        <f ca="1">IF(RTD("tos.rtd",,$A$2,"."&amp;H$2&amp;H$1&amp;"C"&amp;$A31)="N/A",0,RTD("tos.rtd",,$A$2,"."&amp;H$2&amp;H$1&amp;"C"&amp;$A31))-IF(RTD("tos.rtd",,$A$2,"."&amp;H$2&amp;H$1&amp;"P"&amp;$A31)="N/A",0,RTD("tos.rtd",,$A$2,"."&amp;H$2&amp;H$1&amp;"P"&amp;$A31))</f>
        <v>-138</v>
      </c>
      <c r="I31" s="91">
        <f ca="1">IF(RTD("tos.rtd",,$A$2,"."&amp;I$2&amp;I$1&amp;"C"&amp;$A31)="N/A",0,RTD("tos.rtd",,$A$2,"."&amp;I$2&amp;I$1&amp;"C"&amp;$A31))-IF(RTD("tos.rtd",,$A$2,"."&amp;I$2&amp;I$1&amp;"P"&amp;$A31)="N/A",0,RTD("tos.rtd",,$A$2,"."&amp;I$2&amp;I$1&amp;"P"&amp;$A31))</f>
        <v>-2126</v>
      </c>
      <c r="J31" s="91">
        <f ca="1">IF(RTD("tos.rtd",,$A$2,"."&amp;J$2&amp;J$1&amp;"C"&amp;$A31)="N/A",0,RTD("tos.rtd",,$A$2,"."&amp;J$2&amp;J$1&amp;"C"&amp;$A31))-IF(RTD("tos.rtd",,$A$2,"."&amp;J$2&amp;J$1&amp;"P"&amp;$A31)="N/A",0,RTD("tos.rtd",,$A$2,"."&amp;J$2&amp;J$1&amp;"P"&amp;$A31))</f>
        <v>-17</v>
      </c>
      <c r="K31" s="91">
        <f ca="1">IF(RTD("tos.rtd",,$A$2,"."&amp;K$2&amp;K$1&amp;"C"&amp;$A31)="N/A",0,RTD("tos.rtd",,$A$2,"."&amp;K$2&amp;K$1&amp;"C"&amp;$A31))-IF(RTD("tos.rtd",,$A$2,"."&amp;K$2&amp;K$1&amp;"P"&amp;$A31)="N/A",0,RTD("tos.rtd",,$A$2,"."&amp;K$2&amp;K$1&amp;"P"&amp;$A31))</f>
        <v>-255</v>
      </c>
      <c r="L31" s="91">
        <f ca="1">IF(RTD("tos.rtd",,$A$2,"."&amp;L$2&amp;L$1&amp;"C"&amp;$A31)="N/A",0,RTD("tos.rtd",,$A$2,"."&amp;L$2&amp;L$1&amp;"C"&amp;$A31))-IF(RTD("tos.rtd",,$A$2,"."&amp;L$2&amp;L$1&amp;"P"&amp;$A31)="N/A",0,RTD("tos.rtd",,$A$2,"."&amp;L$2&amp;L$1&amp;"P"&amp;$A31))</f>
        <v>-43</v>
      </c>
      <c r="M31" s="91">
        <f ca="1">IF(RTD("tos.rtd",,$A$2,"."&amp;M$2&amp;M$1&amp;"C"&amp;$A31)="N/A",0,RTD("tos.rtd",,$A$2,"."&amp;M$2&amp;M$1&amp;"C"&amp;$A31))-IF(RTD("tos.rtd",,$A$2,"."&amp;M$2&amp;M$1&amp;"P"&amp;$A31)="N/A",0,RTD("tos.rtd",,$A$2,"."&amp;M$2&amp;M$1&amp;"P"&amp;$A31))</f>
        <v>0</v>
      </c>
      <c r="N31" s="91">
        <f ca="1">IF(RTD("tos.rtd",,$A$2,"."&amp;N$2&amp;N$1&amp;"C"&amp;$A31)="N/A",0,RTD("tos.rtd",,$A$2,"."&amp;N$2&amp;N$1&amp;"C"&amp;$A31))-IF(RTD("tos.rtd",,$A$2,"."&amp;N$2&amp;N$1&amp;"P"&amp;$A31)="N/A",0,RTD("tos.rtd",,$A$2,"."&amp;N$2&amp;N$1&amp;"P"&amp;$A31))</f>
        <v>-3</v>
      </c>
      <c r="O31" s="91">
        <f ca="1">IF(RTD("tos.rtd",,$A$2,"."&amp;O$2&amp;O$1&amp;"C"&amp;$A31)="N/A",0,RTD("tos.rtd",,$A$2,"."&amp;O$2&amp;O$1&amp;"C"&amp;$A31))-IF(RTD("tos.rtd",,$A$2,"."&amp;O$2&amp;O$1&amp;"P"&amp;$A31)="N/A",0,RTD("tos.rtd",,$A$2,"."&amp;O$2&amp;O$1&amp;"P"&amp;$A31))</f>
        <v>-34</v>
      </c>
      <c r="P31" s="91">
        <f ca="1">IF(RTD("tos.rtd",,$A$2,"."&amp;P$2&amp;P$1&amp;"C"&amp;$A31)="N/A",0,RTD("tos.rtd",,$A$2,"."&amp;P$2&amp;P$1&amp;"C"&amp;$A31))-IF(RTD("tos.rtd",,$A$2,"."&amp;P$2&amp;P$1&amp;"P"&amp;$A31)="N/A",0,RTD("tos.rtd",,$A$2,"."&amp;P$2&amp;P$1&amp;"P"&amp;$A31))</f>
        <v>35</v>
      </c>
      <c r="Q31" s="91">
        <f ca="1">IF(RTD("tos.rtd",,$A$2,"."&amp;Q$2&amp;Q$1&amp;"C"&amp;$A31)="N/A",0,RTD("tos.rtd",,$A$2,"."&amp;Q$2&amp;Q$1&amp;"C"&amp;$A31))-IF(RTD("tos.rtd",,$A$2,"."&amp;Q$2&amp;Q$1&amp;"P"&amp;$A31)="N/A",0,RTD("tos.rtd",,$A$2,"."&amp;Q$2&amp;Q$1&amp;"P"&amp;$A31))</f>
        <v>0</v>
      </c>
      <c r="R31" s="91">
        <f ca="1">IF(RTD("tos.rtd",,$A$2,"."&amp;R$2&amp;R$1&amp;"C"&amp;$A31)="N/A",0,RTD("tos.rtd",,$A$2,"."&amp;R$2&amp;R$1&amp;"C"&amp;$A31))-IF(RTD("tos.rtd",,$A$2,"."&amp;R$2&amp;R$1&amp;"P"&amp;$A31)="N/A",0,RTD("tos.rtd",,$A$2,"."&amp;R$2&amp;R$1&amp;"P"&amp;$A31))</f>
        <v>-3</v>
      </c>
      <c r="S31" s="91">
        <f ca="1">IF(RTD("tos.rtd",,$A$2,"."&amp;S$2&amp;S$1&amp;"C"&amp;$A31)="N/A",0,RTD("tos.rtd",,$A$2,"."&amp;S$2&amp;S$1&amp;"C"&amp;$A31))-IF(RTD("tos.rtd",,$A$2,"."&amp;S$2&amp;S$1&amp;"P"&amp;$A31)="N/A",0,RTD("tos.rtd",,$A$2,"."&amp;S$2&amp;S$1&amp;"P"&amp;$A31))</f>
        <v>0</v>
      </c>
      <c r="T31" s="91">
        <f ca="1">IF(RTD("tos.rtd",,$A$2,"."&amp;T$2&amp;T$1&amp;"C"&amp;$A31)="N/A",0,RTD("tos.rtd",,$A$2,"."&amp;T$2&amp;T$1&amp;"C"&amp;$A31))-IF(RTD("tos.rtd",,$A$2,"."&amp;T$2&amp;T$1&amp;"P"&amp;$A31)="N/A",0,RTD("tos.rtd",,$A$2,"."&amp;T$2&amp;T$1&amp;"P"&amp;$A31))</f>
        <v>-13</v>
      </c>
      <c r="U31" s="91">
        <f ca="1">IF(RTD("tos.rtd",,$A$2,"."&amp;U$2&amp;U$1&amp;"C"&amp;$A31)="N/A",0,RTD("tos.rtd",,$A$2,"."&amp;U$2&amp;U$1&amp;"C"&amp;$A31))-IF(RTD("tos.rtd",,$A$2,"."&amp;U$2&amp;U$1&amp;"P"&amp;$A31)="N/A",0,RTD("tos.rtd",,$A$2,"."&amp;U$2&amp;U$1&amp;"P"&amp;$A31))</f>
        <v>0</v>
      </c>
      <c r="V31" s="91">
        <f ca="1">IF(RTD("tos.rtd",,$A$2,"."&amp;V$2&amp;V$1&amp;"C"&amp;$A31)="N/A",0,RTD("tos.rtd",,$A$2,"."&amp;V$2&amp;V$1&amp;"C"&amp;$A31))-IF(RTD("tos.rtd",,$A$2,"."&amp;V$2&amp;V$1&amp;"P"&amp;$A31)="N/A",0,RTD("tos.rtd",,$A$2,"."&amp;V$2&amp;V$1&amp;"P"&amp;$A31))</f>
        <v>0</v>
      </c>
      <c r="W31" s="91">
        <f ca="1">IF(RTD("tos.rtd",,$A$2,"."&amp;W$2&amp;W$1&amp;"C"&amp;$A31)="N/A",0,RTD("tos.rtd",,$A$2,"."&amp;W$2&amp;W$1&amp;"C"&amp;$A31))-IF(RTD("tos.rtd",,$A$2,"."&amp;W$2&amp;W$1&amp;"P"&amp;$A31)="N/A",0,RTD("tos.rtd",,$A$2,"."&amp;W$2&amp;W$1&amp;"P"&amp;$A31))</f>
        <v>0</v>
      </c>
      <c r="X31" s="91">
        <f ca="1">IF(RTD("tos.rtd",,$A$2,"."&amp;X$2&amp;X$1&amp;"C"&amp;$A31)="N/A",0,RTD("tos.rtd",,$A$2,"."&amp;X$2&amp;X$1&amp;"C"&amp;$A31))-IF(RTD("tos.rtd",,$A$2,"."&amp;X$2&amp;X$1&amp;"P"&amp;$A31)="N/A",0,RTD("tos.rtd",,$A$2,"."&amp;X$2&amp;X$1&amp;"P"&amp;$A31))</f>
        <v>-1</v>
      </c>
      <c r="Y31" s="98">
        <f t="shared" ca="1" si="3"/>
        <v>-26843</v>
      </c>
    </row>
    <row r="32" spans="1:25" x14ac:dyDescent="0.25">
      <c r="A32" s="93">
        <f>+Hoja1!A31</f>
        <v>555</v>
      </c>
      <c r="B32" s="91">
        <f ca="1">IF(RTD("tos.rtd",,$A$2,"."&amp;B$2&amp;B$1&amp;"C"&amp;$A32)="N/A",0,RTD("tos.rtd",,$A$2,"."&amp;B$2&amp;B$1&amp;"C"&amp;$A32))-IF(RTD("tos.rtd",,$A$2,"."&amp;B$2&amp;B$1&amp;"P"&amp;$A32)="N/A",0,RTD("tos.rtd",,$A$2,"."&amp;B$2&amp;B$1&amp;"P"&amp;$A32))</f>
        <v>0</v>
      </c>
      <c r="C32" s="91">
        <f ca="1">IF(RTD("tos.rtd",,$A$2,"."&amp;C$2&amp;C$1&amp;"C"&amp;$A32)="N/A",0,RTD("tos.rtd",,$A$2,"."&amp;C$2&amp;C$1&amp;"C"&amp;$A32))-IF(RTD("tos.rtd",,$A$2,"."&amp;C$2&amp;C$1&amp;"P"&amp;$A32)="N/A",0,RTD("tos.rtd",,$A$2,"."&amp;C$2&amp;C$1&amp;"P"&amp;$A32))</f>
        <v>0</v>
      </c>
      <c r="D32" s="91">
        <f ca="1">IF(RTD("tos.rtd",,$A$2,"."&amp;D$2&amp;D$1&amp;"C"&amp;$A32)="N/A",0,RTD("tos.rtd",,$A$2,"."&amp;D$2&amp;D$1&amp;"C"&amp;$A32))-IF(RTD("tos.rtd",,$A$2,"."&amp;D$2&amp;D$1&amp;"P"&amp;$A32)="N/A",0,RTD("tos.rtd",,$A$2,"."&amp;D$2&amp;D$1&amp;"P"&amp;$A32))</f>
        <v>-53676</v>
      </c>
      <c r="E32" s="91">
        <f ca="1">IF(RTD("tos.rtd",,$A$2,"."&amp;E$2&amp;E$1&amp;"C"&amp;$A32)="N/A",0,RTD("tos.rtd",,$A$2,"."&amp;E$2&amp;E$1&amp;"C"&amp;$A32))-IF(RTD("tos.rtd",,$A$2,"."&amp;E$2&amp;E$1&amp;"P"&amp;$A32)="N/A",0,RTD("tos.rtd",,$A$2,"."&amp;E$2&amp;E$1&amp;"P"&amp;$A32))</f>
        <v>-7832</v>
      </c>
      <c r="F32" s="91">
        <f ca="1">IF(RTD("tos.rtd",,$A$2,"."&amp;F$2&amp;F$1&amp;"C"&amp;$A32)="N/A",0,RTD("tos.rtd",,$A$2,"."&amp;F$2&amp;F$1&amp;"C"&amp;$A32))-IF(RTD("tos.rtd",,$A$2,"."&amp;F$2&amp;F$1&amp;"P"&amp;$A32)="N/A",0,RTD("tos.rtd",,$A$2,"."&amp;F$2&amp;F$1&amp;"P"&amp;$A32))</f>
        <v>0</v>
      </c>
      <c r="G32" s="91">
        <f ca="1">IF(RTD("tos.rtd",,$A$2,"."&amp;G$2&amp;G$1&amp;"C"&amp;$A32)="N/A",0,RTD("tos.rtd",,$A$2,"."&amp;G$2&amp;G$1&amp;"C"&amp;$A32))-IF(RTD("tos.rtd",,$A$2,"."&amp;G$2&amp;G$1&amp;"P"&amp;$A32)="N/A",0,RTD("tos.rtd",,$A$2,"."&amp;G$2&amp;G$1&amp;"P"&amp;$A32))</f>
        <v>0</v>
      </c>
      <c r="H32" s="91">
        <f ca="1">IF(RTD("tos.rtd",,$A$2,"."&amp;H$2&amp;H$1&amp;"C"&amp;$A32)="N/A",0,RTD("tos.rtd",,$A$2,"."&amp;H$2&amp;H$1&amp;"C"&amp;$A32))-IF(RTD("tos.rtd",,$A$2,"."&amp;H$2&amp;H$1&amp;"P"&amp;$A32)="N/A",0,RTD("tos.rtd",,$A$2,"."&amp;H$2&amp;H$1&amp;"P"&amp;$A32))</f>
        <v>-1214</v>
      </c>
      <c r="I32" s="91">
        <f ca="1">IF(RTD("tos.rtd",,$A$2,"."&amp;I$2&amp;I$1&amp;"C"&amp;$A32)="N/A",0,RTD("tos.rtd",,$A$2,"."&amp;I$2&amp;I$1&amp;"C"&amp;$A32))-IF(RTD("tos.rtd",,$A$2,"."&amp;I$2&amp;I$1&amp;"P"&amp;$A32)="N/A",0,RTD("tos.rtd",,$A$2,"."&amp;I$2&amp;I$1&amp;"P"&amp;$A32))</f>
        <v>-1765</v>
      </c>
      <c r="J32" s="91">
        <f ca="1">IF(RTD("tos.rtd",,$A$2,"."&amp;J$2&amp;J$1&amp;"C"&amp;$A32)="N/A",0,RTD("tos.rtd",,$A$2,"."&amp;J$2&amp;J$1&amp;"C"&amp;$A32))-IF(RTD("tos.rtd",,$A$2,"."&amp;J$2&amp;J$1&amp;"P"&amp;$A32)="N/A",0,RTD("tos.rtd",,$A$2,"."&amp;J$2&amp;J$1&amp;"P"&amp;$A32))</f>
        <v>-198</v>
      </c>
      <c r="K32" s="91">
        <f ca="1">IF(RTD("tos.rtd",,$A$2,"."&amp;K$2&amp;K$1&amp;"C"&amp;$A32)="N/A",0,RTD("tos.rtd",,$A$2,"."&amp;K$2&amp;K$1&amp;"C"&amp;$A32))-IF(RTD("tos.rtd",,$A$2,"."&amp;K$2&amp;K$1&amp;"P"&amp;$A32)="N/A",0,RTD("tos.rtd",,$A$2,"."&amp;K$2&amp;K$1&amp;"P"&amp;$A32))</f>
        <v>1134</v>
      </c>
      <c r="L32" s="91">
        <f ca="1">IF(RTD("tos.rtd",,$A$2,"."&amp;L$2&amp;L$1&amp;"C"&amp;$A32)="N/A",0,RTD("tos.rtd",,$A$2,"."&amp;L$2&amp;L$1&amp;"C"&amp;$A32))-IF(RTD("tos.rtd",,$A$2,"."&amp;L$2&amp;L$1&amp;"P"&amp;$A32)="N/A",0,RTD("tos.rtd",,$A$2,"."&amp;L$2&amp;L$1&amp;"P"&amp;$A32))</f>
        <v>-888</v>
      </c>
      <c r="M32" s="91">
        <f ca="1">IF(RTD("tos.rtd",,$A$2,"."&amp;M$2&amp;M$1&amp;"C"&amp;$A32)="N/A",0,RTD("tos.rtd",,$A$2,"."&amp;M$2&amp;M$1&amp;"C"&amp;$A32))-IF(RTD("tos.rtd",,$A$2,"."&amp;M$2&amp;M$1&amp;"P"&amp;$A32)="N/A",0,RTD("tos.rtd",,$A$2,"."&amp;M$2&amp;M$1&amp;"P"&amp;$A32))</f>
        <v>-1066</v>
      </c>
      <c r="N32" s="91">
        <f ca="1">IF(RTD("tos.rtd",,$A$2,"."&amp;N$2&amp;N$1&amp;"C"&amp;$A32)="N/A",0,RTD("tos.rtd",,$A$2,"."&amp;N$2&amp;N$1&amp;"C"&amp;$A32))-IF(RTD("tos.rtd",,$A$2,"."&amp;N$2&amp;N$1&amp;"P"&amp;$A32)="N/A",0,RTD("tos.rtd",,$A$2,"."&amp;N$2&amp;N$1&amp;"P"&amp;$A32))</f>
        <v>-280</v>
      </c>
      <c r="O32" s="91">
        <f ca="1">IF(RTD("tos.rtd",,$A$2,"."&amp;O$2&amp;O$1&amp;"C"&amp;$A32)="N/A",0,RTD("tos.rtd",,$A$2,"."&amp;O$2&amp;O$1&amp;"C"&amp;$A32))-IF(RTD("tos.rtd",,$A$2,"."&amp;O$2&amp;O$1&amp;"P"&amp;$A32)="N/A",0,RTD("tos.rtd",,$A$2,"."&amp;O$2&amp;O$1&amp;"P"&amp;$A32))</f>
        <v>-332</v>
      </c>
      <c r="P32" s="91">
        <f ca="1">IF(RTD("tos.rtd",,$A$2,"."&amp;P$2&amp;P$1&amp;"C"&amp;$A32)="N/A",0,RTD("tos.rtd",,$A$2,"."&amp;P$2&amp;P$1&amp;"C"&amp;$A32))-IF(RTD("tos.rtd",,$A$2,"."&amp;P$2&amp;P$1&amp;"P"&amp;$A32)="N/A",0,RTD("tos.rtd",,$A$2,"."&amp;P$2&amp;P$1&amp;"P"&amp;$A32))</f>
        <v>7</v>
      </c>
      <c r="Q32" s="91">
        <f ca="1">IF(RTD("tos.rtd",,$A$2,"."&amp;Q$2&amp;Q$1&amp;"C"&amp;$A32)="N/A",0,RTD("tos.rtd",,$A$2,"."&amp;Q$2&amp;Q$1&amp;"C"&amp;$A32))-IF(RTD("tos.rtd",,$A$2,"."&amp;Q$2&amp;Q$1&amp;"P"&amp;$A32)="N/A",0,RTD("tos.rtd",,$A$2,"."&amp;Q$2&amp;Q$1&amp;"P"&amp;$A32))</f>
        <v>-542</v>
      </c>
      <c r="R32" s="91">
        <f ca="1">IF(RTD("tos.rtd",,$A$2,"."&amp;R$2&amp;R$1&amp;"C"&amp;$A32)="N/A",0,RTD("tos.rtd",,$A$2,"."&amp;R$2&amp;R$1&amp;"C"&amp;$A32))-IF(RTD("tos.rtd",,$A$2,"."&amp;R$2&amp;R$1&amp;"P"&amp;$A32)="N/A",0,RTD("tos.rtd",,$A$2,"."&amp;R$2&amp;R$1&amp;"P"&amp;$A32))</f>
        <v>-17</v>
      </c>
      <c r="S32" s="91">
        <f ca="1">IF(RTD("tos.rtd",,$A$2,"."&amp;S$2&amp;S$1&amp;"C"&amp;$A32)="N/A",0,RTD("tos.rtd",,$A$2,"."&amp;S$2&amp;S$1&amp;"C"&amp;$A32))-IF(RTD("tos.rtd",,$A$2,"."&amp;S$2&amp;S$1&amp;"P"&amp;$A32)="N/A",0,RTD("tos.rtd",,$A$2,"."&amp;S$2&amp;S$1&amp;"P"&amp;$A32))</f>
        <v>0</v>
      </c>
      <c r="T32" s="91">
        <f ca="1">IF(RTD("tos.rtd",,$A$2,"."&amp;T$2&amp;T$1&amp;"C"&amp;$A32)="N/A",0,RTD("tos.rtd",,$A$2,"."&amp;T$2&amp;T$1&amp;"C"&amp;$A32))-IF(RTD("tos.rtd",,$A$2,"."&amp;T$2&amp;T$1&amp;"P"&amp;$A32)="N/A",0,RTD("tos.rtd",,$A$2,"."&amp;T$2&amp;T$1&amp;"P"&amp;$A32))</f>
        <v>-22</v>
      </c>
      <c r="U32" s="91">
        <f ca="1">IF(RTD("tos.rtd",,$A$2,"."&amp;U$2&amp;U$1&amp;"C"&amp;$A32)="N/A",0,RTD("tos.rtd",,$A$2,"."&amp;U$2&amp;U$1&amp;"C"&amp;$A32))-IF(RTD("tos.rtd",,$A$2,"."&amp;U$2&amp;U$1&amp;"P"&amp;$A32)="N/A",0,RTD("tos.rtd",,$A$2,"."&amp;U$2&amp;U$1&amp;"P"&amp;$A32))</f>
        <v>0</v>
      </c>
      <c r="V32" s="91">
        <f ca="1">IF(RTD("tos.rtd",,$A$2,"."&amp;V$2&amp;V$1&amp;"C"&amp;$A32)="N/A",0,RTD("tos.rtd",,$A$2,"."&amp;V$2&amp;V$1&amp;"C"&amp;$A32))-IF(RTD("tos.rtd",,$A$2,"."&amp;V$2&amp;V$1&amp;"P"&amp;$A32)="N/A",0,RTD("tos.rtd",,$A$2,"."&amp;V$2&amp;V$1&amp;"P"&amp;$A32))</f>
        <v>0</v>
      </c>
      <c r="W32" s="91">
        <f ca="1">IF(RTD("tos.rtd",,$A$2,"."&amp;W$2&amp;W$1&amp;"C"&amp;$A32)="N/A",0,RTD("tos.rtd",,$A$2,"."&amp;W$2&amp;W$1&amp;"C"&amp;$A32))-IF(RTD("tos.rtd",,$A$2,"."&amp;W$2&amp;W$1&amp;"P"&amp;$A32)="N/A",0,RTD("tos.rtd",,$A$2,"."&amp;W$2&amp;W$1&amp;"P"&amp;$A32))</f>
        <v>-696</v>
      </c>
      <c r="X32" s="91">
        <f ca="1">IF(RTD("tos.rtd",,$A$2,"."&amp;X$2&amp;X$1&amp;"C"&amp;$A32)="N/A",0,RTD("tos.rtd",,$A$2,"."&amp;X$2&amp;X$1&amp;"C"&amp;$A32))-IF(RTD("tos.rtd",,$A$2,"."&amp;X$2&amp;X$1&amp;"P"&amp;$A32)="N/A",0,RTD("tos.rtd",,$A$2,"."&amp;X$2&amp;X$1&amp;"P"&amp;$A32))</f>
        <v>-37</v>
      </c>
      <c r="Y32" s="98">
        <f t="shared" ca="1" si="3"/>
        <v>-67424</v>
      </c>
    </row>
    <row r="33" spans="1:25" x14ac:dyDescent="0.25">
      <c r="A33" s="93">
        <f>+Hoja1!A32</f>
        <v>554</v>
      </c>
      <c r="B33" s="91">
        <f ca="1">IF(RTD("tos.rtd",,$A$2,"."&amp;B$2&amp;B$1&amp;"C"&amp;$A33)="N/A",0,RTD("tos.rtd",,$A$2,"."&amp;B$2&amp;B$1&amp;"C"&amp;$A33))-IF(RTD("tos.rtd",,$A$2,"."&amp;B$2&amp;B$1&amp;"P"&amp;$A33)="N/A",0,RTD("tos.rtd",,$A$2,"."&amp;B$2&amp;B$1&amp;"P"&amp;$A33))</f>
        <v>0</v>
      </c>
      <c r="C33" s="91">
        <f ca="1">IF(RTD("tos.rtd",,$A$2,"."&amp;C$2&amp;C$1&amp;"C"&amp;$A33)="N/A",0,RTD("tos.rtd",,$A$2,"."&amp;C$2&amp;C$1&amp;"C"&amp;$A33))-IF(RTD("tos.rtd",,$A$2,"."&amp;C$2&amp;C$1&amp;"P"&amp;$A33)="N/A",0,RTD("tos.rtd",,$A$2,"."&amp;C$2&amp;C$1&amp;"P"&amp;$A33))</f>
        <v>0</v>
      </c>
      <c r="D33" s="91">
        <f ca="1">IF(RTD("tos.rtd",,$A$2,"."&amp;D$2&amp;D$1&amp;"C"&amp;$A33)="N/A",0,RTD("tos.rtd",,$A$2,"."&amp;D$2&amp;D$1&amp;"C"&amp;$A33))-IF(RTD("tos.rtd",,$A$2,"."&amp;D$2&amp;D$1&amp;"P"&amp;$A33)="N/A",0,RTD("tos.rtd",,$A$2,"."&amp;D$2&amp;D$1&amp;"P"&amp;$A33))</f>
        <v>-17663</v>
      </c>
      <c r="E33" s="91">
        <f ca="1">IF(RTD("tos.rtd",,$A$2,"."&amp;E$2&amp;E$1&amp;"C"&amp;$A33)="N/A",0,RTD("tos.rtd",,$A$2,"."&amp;E$2&amp;E$1&amp;"C"&amp;$A33))-IF(RTD("tos.rtd",,$A$2,"."&amp;E$2&amp;E$1&amp;"P"&amp;$A33)="N/A",0,RTD("tos.rtd",,$A$2,"."&amp;E$2&amp;E$1&amp;"P"&amp;$A33))</f>
        <v>-3556</v>
      </c>
      <c r="F33" s="91">
        <f ca="1">IF(RTD("tos.rtd",,$A$2,"."&amp;F$2&amp;F$1&amp;"C"&amp;$A33)="N/A",0,RTD("tos.rtd",,$A$2,"."&amp;F$2&amp;F$1&amp;"C"&amp;$A33))-IF(RTD("tos.rtd",,$A$2,"."&amp;F$2&amp;F$1&amp;"P"&amp;$A33)="N/A",0,RTD("tos.rtd",,$A$2,"."&amp;F$2&amp;F$1&amp;"P"&amp;$A33))</f>
        <v>0</v>
      </c>
      <c r="G33" s="91">
        <f ca="1">IF(RTD("tos.rtd",,$A$2,"."&amp;G$2&amp;G$1&amp;"C"&amp;$A33)="N/A",0,RTD("tos.rtd",,$A$2,"."&amp;G$2&amp;G$1&amp;"C"&amp;$A33))-IF(RTD("tos.rtd",,$A$2,"."&amp;G$2&amp;G$1&amp;"P"&amp;$A33)="N/A",0,RTD("tos.rtd",,$A$2,"."&amp;G$2&amp;G$1&amp;"P"&amp;$A33))</f>
        <v>0</v>
      </c>
      <c r="H33" s="91">
        <f ca="1">IF(RTD("tos.rtd",,$A$2,"."&amp;H$2&amp;H$1&amp;"C"&amp;$A33)="N/A",0,RTD("tos.rtd",,$A$2,"."&amp;H$2&amp;H$1&amp;"C"&amp;$A33))-IF(RTD("tos.rtd",,$A$2,"."&amp;H$2&amp;H$1&amp;"P"&amp;$A33)="N/A",0,RTD("tos.rtd",,$A$2,"."&amp;H$2&amp;H$1&amp;"P"&amp;$A33))</f>
        <v>-130</v>
      </c>
      <c r="I33" s="91">
        <f ca="1">IF(RTD("tos.rtd",,$A$2,"."&amp;I$2&amp;I$1&amp;"C"&amp;$A33)="N/A",0,RTD("tos.rtd",,$A$2,"."&amp;I$2&amp;I$1&amp;"C"&amp;$A33))-IF(RTD("tos.rtd",,$A$2,"."&amp;I$2&amp;I$1&amp;"P"&amp;$A33)="N/A",0,RTD("tos.rtd",,$A$2,"."&amp;I$2&amp;I$1&amp;"P"&amp;$A33))</f>
        <v>-362</v>
      </c>
      <c r="J33" s="91">
        <f ca="1">IF(RTD("tos.rtd",,$A$2,"."&amp;J$2&amp;J$1&amp;"C"&amp;$A33)="N/A",0,RTD("tos.rtd",,$A$2,"."&amp;J$2&amp;J$1&amp;"C"&amp;$A33))-IF(RTD("tos.rtd",,$A$2,"."&amp;J$2&amp;J$1&amp;"P"&amp;$A33)="N/A",0,RTD("tos.rtd",,$A$2,"."&amp;J$2&amp;J$1&amp;"P"&amp;$A33))</f>
        <v>-49</v>
      </c>
      <c r="K33" s="91">
        <f ca="1">IF(RTD("tos.rtd",,$A$2,"."&amp;K$2&amp;K$1&amp;"C"&amp;$A33)="N/A",0,RTD("tos.rtd",,$A$2,"."&amp;K$2&amp;K$1&amp;"C"&amp;$A33))-IF(RTD("tos.rtd",,$A$2,"."&amp;K$2&amp;K$1&amp;"P"&amp;$A33)="N/A",0,RTD("tos.rtd",,$A$2,"."&amp;K$2&amp;K$1&amp;"P"&amp;$A33))</f>
        <v>-257</v>
      </c>
      <c r="L33" s="91">
        <f ca="1">IF(RTD("tos.rtd",,$A$2,"."&amp;L$2&amp;L$1&amp;"C"&amp;$A33)="N/A",0,RTD("tos.rtd",,$A$2,"."&amp;L$2&amp;L$1&amp;"C"&amp;$A33))-IF(RTD("tos.rtd",,$A$2,"."&amp;L$2&amp;L$1&amp;"P"&amp;$A33)="N/A",0,RTD("tos.rtd",,$A$2,"."&amp;L$2&amp;L$1&amp;"P"&amp;$A33))</f>
        <v>-57</v>
      </c>
      <c r="M33" s="91">
        <f ca="1">IF(RTD("tos.rtd",,$A$2,"."&amp;M$2&amp;M$1&amp;"C"&amp;$A33)="N/A",0,RTD("tos.rtd",,$A$2,"."&amp;M$2&amp;M$1&amp;"C"&amp;$A33))-IF(RTD("tos.rtd",,$A$2,"."&amp;M$2&amp;M$1&amp;"P"&amp;$A33)="N/A",0,RTD("tos.rtd",,$A$2,"."&amp;M$2&amp;M$1&amp;"P"&amp;$A33))</f>
        <v>0</v>
      </c>
      <c r="N33" s="91">
        <f ca="1">IF(RTD("tos.rtd",,$A$2,"."&amp;N$2&amp;N$1&amp;"C"&amp;$A33)="N/A",0,RTD("tos.rtd",,$A$2,"."&amp;N$2&amp;N$1&amp;"C"&amp;$A33))-IF(RTD("tos.rtd",,$A$2,"."&amp;N$2&amp;N$1&amp;"P"&amp;$A33)="N/A",0,RTD("tos.rtd",,$A$2,"."&amp;N$2&amp;N$1&amp;"P"&amp;$A33))</f>
        <v>-43</v>
      </c>
      <c r="O33" s="91">
        <f ca="1">IF(RTD("tos.rtd",,$A$2,"."&amp;O$2&amp;O$1&amp;"C"&amp;$A33)="N/A",0,RTD("tos.rtd",,$A$2,"."&amp;O$2&amp;O$1&amp;"C"&amp;$A33))-IF(RTD("tos.rtd",,$A$2,"."&amp;O$2&amp;O$1&amp;"P"&amp;$A33)="N/A",0,RTD("tos.rtd",,$A$2,"."&amp;O$2&amp;O$1&amp;"P"&amp;$A33))</f>
        <v>-163</v>
      </c>
      <c r="P33" s="91">
        <f ca="1">IF(RTD("tos.rtd",,$A$2,"."&amp;P$2&amp;P$1&amp;"C"&amp;$A33)="N/A",0,RTD("tos.rtd",,$A$2,"."&amp;P$2&amp;P$1&amp;"C"&amp;$A33))-IF(RTD("tos.rtd",,$A$2,"."&amp;P$2&amp;P$1&amp;"P"&amp;$A33)="N/A",0,RTD("tos.rtd",,$A$2,"."&amp;P$2&amp;P$1&amp;"P"&amp;$A33))</f>
        <v>0</v>
      </c>
      <c r="Q33" s="91">
        <f ca="1">IF(RTD("tos.rtd",,$A$2,"."&amp;Q$2&amp;Q$1&amp;"C"&amp;$A33)="N/A",0,RTD("tos.rtd",,$A$2,"."&amp;Q$2&amp;Q$1&amp;"C"&amp;$A33))-IF(RTD("tos.rtd",,$A$2,"."&amp;Q$2&amp;Q$1&amp;"P"&amp;$A33)="N/A",0,RTD("tos.rtd",,$A$2,"."&amp;Q$2&amp;Q$1&amp;"P"&amp;$A33))</f>
        <v>0</v>
      </c>
      <c r="R33" s="91">
        <f ca="1">IF(RTD("tos.rtd",,$A$2,"."&amp;R$2&amp;R$1&amp;"C"&amp;$A33)="N/A",0,RTD("tos.rtd",,$A$2,"."&amp;R$2&amp;R$1&amp;"C"&amp;$A33))-IF(RTD("tos.rtd",,$A$2,"."&amp;R$2&amp;R$1&amp;"P"&amp;$A33)="N/A",0,RTD("tos.rtd",,$A$2,"."&amp;R$2&amp;R$1&amp;"P"&amp;$A33))</f>
        <v>-10</v>
      </c>
      <c r="S33" s="91">
        <f ca="1">IF(RTD("tos.rtd",,$A$2,"."&amp;S$2&amp;S$1&amp;"C"&amp;$A33)="N/A",0,RTD("tos.rtd",,$A$2,"."&amp;S$2&amp;S$1&amp;"C"&amp;$A33))-IF(RTD("tos.rtd",,$A$2,"."&amp;S$2&amp;S$1&amp;"P"&amp;$A33)="N/A",0,RTD("tos.rtd",,$A$2,"."&amp;S$2&amp;S$1&amp;"P"&amp;$A33))</f>
        <v>0</v>
      </c>
      <c r="T33" s="91">
        <f ca="1">IF(RTD("tos.rtd",,$A$2,"."&amp;T$2&amp;T$1&amp;"C"&amp;$A33)="N/A",0,RTD("tos.rtd",,$A$2,"."&amp;T$2&amp;T$1&amp;"C"&amp;$A33))-IF(RTD("tos.rtd",,$A$2,"."&amp;T$2&amp;T$1&amp;"P"&amp;$A33)="N/A",0,RTD("tos.rtd",,$A$2,"."&amp;T$2&amp;T$1&amp;"P"&amp;$A33))</f>
        <v>-2</v>
      </c>
      <c r="U33" s="91">
        <f ca="1">IF(RTD("tos.rtd",,$A$2,"."&amp;U$2&amp;U$1&amp;"C"&amp;$A33)="N/A",0,RTD("tos.rtd",,$A$2,"."&amp;U$2&amp;U$1&amp;"C"&amp;$A33))-IF(RTD("tos.rtd",,$A$2,"."&amp;U$2&amp;U$1&amp;"P"&amp;$A33)="N/A",0,RTD("tos.rtd",,$A$2,"."&amp;U$2&amp;U$1&amp;"P"&amp;$A33))</f>
        <v>0</v>
      </c>
      <c r="V33" s="91">
        <f ca="1">IF(RTD("tos.rtd",,$A$2,"."&amp;V$2&amp;V$1&amp;"C"&amp;$A33)="N/A",0,RTD("tos.rtd",,$A$2,"."&amp;V$2&amp;V$1&amp;"C"&amp;$A33))-IF(RTD("tos.rtd",,$A$2,"."&amp;V$2&amp;V$1&amp;"P"&amp;$A33)="N/A",0,RTD("tos.rtd",,$A$2,"."&amp;V$2&amp;V$1&amp;"P"&amp;$A33))</f>
        <v>0</v>
      </c>
      <c r="W33" s="91">
        <f ca="1">IF(RTD("tos.rtd",,$A$2,"."&amp;W$2&amp;W$1&amp;"C"&amp;$A33)="N/A",0,RTD("tos.rtd",,$A$2,"."&amp;W$2&amp;W$1&amp;"C"&amp;$A33))-IF(RTD("tos.rtd",,$A$2,"."&amp;W$2&amp;W$1&amp;"P"&amp;$A33)="N/A",0,RTD("tos.rtd",,$A$2,"."&amp;W$2&amp;W$1&amp;"P"&amp;$A33))</f>
        <v>0</v>
      </c>
      <c r="X33" s="91">
        <f ca="1">IF(RTD("tos.rtd",,$A$2,"."&amp;X$2&amp;X$1&amp;"C"&amp;$A33)="N/A",0,RTD("tos.rtd",,$A$2,"."&amp;X$2&amp;X$1&amp;"C"&amp;$A33))-IF(RTD("tos.rtd",,$A$2,"."&amp;X$2&amp;X$1&amp;"P"&amp;$A33)="N/A",0,RTD("tos.rtd",,$A$2,"."&amp;X$2&amp;X$1&amp;"P"&amp;$A33))</f>
        <v>0</v>
      </c>
      <c r="Y33" s="98">
        <f t="shared" ca="1" si="3"/>
        <v>-22292</v>
      </c>
    </row>
    <row r="34" spans="1:25" x14ac:dyDescent="0.25">
      <c r="A34" s="93">
        <f>+Hoja1!A33</f>
        <v>553</v>
      </c>
      <c r="B34" s="91">
        <f ca="1">IF(RTD("tos.rtd",,$A$2,"."&amp;B$2&amp;B$1&amp;"C"&amp;$A34)="N/A",0,RTD("tos.rtd",,$A$2,"."&amp;B$2&amp;B$1&amp;"C"&amp;$A34))-IF(RTD("tos.rtd",,$A$2,"."&amp;B$2&amp;B$1&amp;"P"&amp;$A34)="N/A",0,RTD("tos.rtd",,$A$2,"."&amp;B$2&amp;B$1&amp;"P"&amp;$A34))</f>
        <v>0</v>
      </c>
      <c r="C34" s="91">
        <f ca="1">IF(RTD("tos.rtd",,$A$2,"."&amp;C$2&amp;C$1&amp;"C"&amp;$A34)="N/A",0,RTD("tos.rtd",,$A$2,"."&amp;C$2&amp;C$1&amp;"C"&amp;$A34))-IF(RTD("tos.rtd",,$A$2,"."&amp;C$2&amp;C$1&amp;"P"&amp;$A34)="N/A",0,RTD("tos.rtd",,$A$2,"."&amp;C$2&amp;C$1&amp;"P"&amp;$A34))</f>
        <v>0</v>
      </c>
      <c r="D34" s="91">
        <f ca="1">IF(RTD("tos.rtd",,$A$2,"."&amp;D$2&amp;D$1&amp;"C"&amp;$A34)="N/A",0,RTD("tos.rtd",,$A$2,"."&amp;D$2&amp;D$1&amp;"C"&amp;$A34))-IF(RTD("tos.rtd",,$A$2,"."&amp;D$2&amp;D$1&amp;"P"&amp;$A34)="N/A",0,RTD("tos.rtd",,$A$2,"."&amp;D$2&amp;D$1&amp;"P"&amp;$A34))</f>
        <v>-17689</v>
      </c>
      <c r="E34" s="91">
        <f ca="1">IF(RTD("tos.rtd",,$A$2,"."&amp;E$2&amp;E$1&amp;"C"&amp;$A34)="N/A",0,RTD("tos.rtd",,$A$2,"."&amp;E$2&amp;E$1&amp;"C"&amp;$A34))-IF(RTD("tos.rtd",,$A$2,"."&amp;E$2&amp;E$1&amp;"P"&amp;$A34)="N/A",0,RTD("tos.rtd",,$A$2,"."&amp;E$2&amp;E$1&amp;"P"&amp;$A34))</f>
        <v>-2056</v>
      </c>
      <c r="F34" s="91">
        <f ca="1">IF(RTD("tos.rtd",,$A$2,"."&amp;F$2&amp;F$1&amp;"C"&amp;$A34)="N/A",0,RTD("tos.rtd",,$A$2,"."&amp;F$2&amp;F$1&amp;"C"&amp;$A34))-IF(RTD("tos.rtd",,$A$2,"."&amp;F$2&amp;F$1&amp;"P"&amp;$A34)="N/A",0,RTD("tos.rtd",,$A$2,"."&amp;F$2&amp;F$1&amp;"P"&amp;$A34))</f>
        <v>0</v>
      </c>
      <c r="G34" s="91">
        <f ca="1">IF(RTD("tos.rtd",,$A$2,"."&amp;G$2&amp;G$1&amp;"C"&amp;$A34)="N/A",0,RTD("tos.rtd",,$A$2,"."&amp;G$2&amp;G$1&amp;"C"&amp;$A34))-IF(RTD("tos.rtd",,$A$2,"."&amp;G$2&amp;G$1&amp;"P"&amp;$A34)="N/A",0,RTD("tos.rtd",,$A$2,"."&amp;G$2&amp;G$1&amp;"P"&amp;$A34))</f>
        <v>0</v>
      </c>
      <c r="H34" s="91">
        <f ca="1">IF(RTD("tos.rtd",,$A$2,"."&amp;H$2&amp;H$1&amp;"C"&amp;$A34)="N/A",0,RTD("tos.rtd",,$A$2,"."&amp;H$2&amp;H$1&amp;"C"&amp;$A34))-IF(RTD("tos.rtd",,$A$2,"."&amp;H$2&amp;H$1&amp;"P"&amp;$A34)="N/A",0,RTD("tos.rtd",,$A$2,"."&amp;H$2&amp;H$1&amp;"P"&amp;$A34))</f>
        <v>-451</v>
      </c>
      <c r="I34" s="91">
        <f ca="1">IF(RTD("tos.rtd",,$A$2,"."&amp;I$2&amp;I$1&amp;"C"&amp;$A34)="N/A",0,RTD("tos.rtd",,$A$2,"."&amp;I$2&amp;I$1&amp;"C"&amp;$A34))-IF(RTD("tos.rtd",,$A$2,"."&amp;I$2&amp;I$1&amp;"P"&amp;$A34)="N/A",0,RTD("tos.rtd",,$A$2,"."&amp;I$2&amp;I$1&amp;"P"&amp;$A34))</f>
        <v>-184</v>
      </c>
      <c r="J34" s="91">
        <f ca="1">IF(RTD("tos.rtd",,$A$2,"."&amp;J$2&amp;J$1&amp;"C"&amp;$A34)="N/A",0,RTD("tos.rtd",,$A$2,"."&amp;J$2&amp;J$1&amp;"C"&amp;$A34))-IF(RTD("tos.rtd",,$A$2,"."&amp;J$2&amp;J$1&amp;"P"&amp;$A34)="N/A",0,RTD("tos.rtd",,$A$2,"."&amp;J$2&amp;J$1&amp;"P"&amp;$A34))</f>
        <v>-38</v>
      </c>
      <c r="K34" s="91">
        <f ca="1">IF(RTD("tos.rtd",,$A$2,"."&amp;K$2&amp;K$1&amp;"C"&amp;$A34)="N/A",0,RTD("tos.rtd",,$A$2,"."&amp;K$2&amp;K$1&amp;"C"&amp;$A34))-IF(RTD("tos.rtd",,$A$2,"."&amp;K$2&amp;K$1&amp;"P"&amp;$A34)="N/A",0,RTD("tos.rtd",,$A$2,"."&amp;K$2&amp;K$1&amp;"P"&amp;$A34))</f>
        <v>-869</v>
      </c>
      <c r="L34" s="91">
        <f ca="1">IF(RTD("tos.rtd",,$A$2,"."&amp;L$2&amp;L$1&amp;"C"&amp;$A34)="N/A",0,RTD("tos.rtd",,$A$2,"."&amp;L$2&amp;L$1&amp;"C"&amp;$A34))-IF(RTD("tos.rtd",,$A$2,"."&amp;L$2&amp;L$1&amp;"P"&amp;$A34)="N/A",0,RTD("tos.rtd",,$A$2,"."&amp;L$2&amp;L$1&amp;"P"&amp;$A34))</f>
        <v>-5</v>
      </c>
      <c r="M34" s="91">
        <f ca="1">IF(RTD("tos.rtd",,$A$2,"."&amp;M$2&amp;M$1&amp;"C"&amp;$A34)="N/A",0,RTD("tos.rtd",,$A$2,"."&amp;M$2&amp;M$1&amp;"C"&amp;$A34))-IF(RTD("tos.rtd",,$A$2,"."&amp;M$2&amp;M$1&amp;"P"&amp;$A34)="N/A",0,RTD("tos.rtd",,$A$2,"."&amp;M$2&amp;M$1&amp;"P"&amp;$A34))</f>
        <v>0</v>
      </c>
      <c r="N34" s="91">
        <f ca="1">IF(RTD("tos.rtd",,$A$2,"."&amp;N$2&amp;N$1&amp;"C"&amp;$A34)="N/A",0,RTD("tos.rtd",,$A$2,"."&amp;N$2&amp;N$1&amp;"C"&amp;$A34))-IF(RTD("tos.rtd",,$A$2,"."&amp;N$2&amp;N$1&amp;"P"&amp;$A34)="N/A",0,RTD("tos.rtd",,$A$2,"."&amp;N$2&amp;N$1&amp;"P"&amp;$A34))</f>
        <v>1</v>
      </c>
      <c r="O34" s="91">
        <f ca="1">IF(RTD("tos.rtd",,$A$2,"."&amp;O$2&amp;O$1&amp;"C"&amp;$A34)="N/A",0,RTD("tos.rtd",,$A$2,"."&amp;O$2&amp;O$1&amp;"C"&amp;$A34))-IF(RTD("tos.rtd",,$A$2,"."&amp;O$2&amp;O$1&amp;"P"&amp;$A34)="N/A",0,RTD("tos.rtd",,$A$2,"."&amp;O$2&amp;O$1&amp;"P"&amp;$A34))</f>
        <v>-67</v>
      </c>
      <c r="P34" s="91">
        <f ca="1">IF(RTD("tos.rtd",,$A$2,"."&amp;P$2&amp;P$1&amp;"C"&amp;$A34)="N/A",0,RTD("tos.rtd",,$A$2,"."&amp;P$2&amp;P$1&amp;"C"&amp;$A34))-IF(RTD("tos.rtd",,$A$2,"."&amp;P$2&amp;P$1&amp;"P"&amp;$A34)="N/A",0,RTD("tos.rtd",,$A$2,"."&amp;P$2&amp;P$1&amp;"P"&amp;$A34))</f>
        <v>1</v>
      </c>
      <c r="Q34" s="91">
        <f ca="1">IF(RTD("tos.rtd",,$A$2,"."&amp;Q$2&amp;Q$1&amp;"C"&amp;$A34)="N/A",0,RTD("tos.rtd",,$A$2,"."&amp;Q$2&amp;Q$1&amp;"C"&amp;$A34))-IF(RTD("tos.rtd",,$A$2,"."&amp;Q$2&amp;Q$1&amp;"P"&amp;$A34)="N/A",0,RTD("tos.rtd",,$A$2,"."&amp;Q$2&amp;Q$1&amp;"P"&amp;$A34))</f>
        <v>0</v>
      </c>
      <c r="R34" s="91">
        <f ca="1">IF(RTD("tos.rtd",,$A$2,"."&amp;R$2&amp;R$1&amp;"C"&amp;$A34)="N/A",0,RTD("tos.rtd",,$A$2,"."&amp;R$2&amp;R$1&amp;"C"&amp;$A34))-IF(RTD("tos.rtd",,$A$2,"."&amp;R$2&amp;R$1&amp;"P"&amp;$A34)="N/A",0,RTD("tos.rtd",,$A$2,"."&amp;R$2&amp;R$1&amp;"P"&amp;$A34))</f>
        <v>-6</v>
      </c>
      <c r="S34" s="91">
        <f ca="1">IF(RTD("tos.rtd",,$A$2,"."&amp;S$2&amp;S$1&amp;"C"&amp;$A34)="N/A",0,RTD("tos.rtd",,$A$2,"."&amp;S$2&amp;S$1&amp;"C"&amp;$A34))-IF(RTD("tos.rtd",,$A$2,"."&amp;S$2&amp;S$1&amp;"P"&amp;$A34)="N/A",0,RTD("tos.rtd",,$A$2,"."&amp;S$2&amp;S$1&amp;"P"&amp;$A34))</f>
        <v>0</v>
      </c>
      <c r="T34" s="91">
        <f ca="1">IF(RTD("tos.rtd",,$A$2,"."&amp;T$2&amp;T$1&amp;"C"&amp;$A34)="N/A",0,RTD("tos.rtd",,$A$2,"."&amp;T$2&amp;T$1&amp;"C"&amp;$A34))-IF(RTD("tos.rtd",,$A$2,"."&amp;T$2&amp;T$1&amp;"P"&amp;$A34)="N/A",0,RTD("tos.rtd",,$A$2,"."&amp;T$2&amp;T$1&amp;"P"&amp;$A34))</f>
        <v>-11</v>
      </c>
      <c r="U34" s="91">
        <f ca="1">IF(RTD("tos.rtd",,$A$2,"."&amp;U$2&amp;U$1&amp;"C"&amp;$A34)="N/A",0,RTD("tos.rtd",,$A$2,"."&amp;U$2&amp;U$1&amp;"C"&amp;$A34))-IF(RTD("tos.rtd",,$A$2,"."&amp;U$2&amp;U$1&amp;"P"&amp;$A34)="N/A",0,RTD("tos.rtd",,$A$2,"."&amp;U$2&amp;U$1&amp;"P"&amp;$A34))</f>
        <v>0</v>
      </c>
      <c r="V34" s="91">
        <f ca="1">IF(RTD("tos.rtd",,$A$2,"."&amp;V$2&amp;V$1&amp;"C"&amp;$A34)="N/A",0,RTD("tos.rtd",,$A$2,"."&amp;V$2&amp;V$1&amp;"C"&amp;$A34))-IF(RTD("tos.rtd",,$A$2,"."&amp;V$2&amp;V$1&amp;"P"&amp;$A34)="N/A",0,RTD("tos.rtd",,$A$2,"."&amp;V$2&amp;V$1&amp;"P"&amp;$A34))</f>
        <v>0</v>
      </c>
      <c r="W34" s="91">
        <f ca="1">IF(RTD("tos.rtd",,$A$2,"."&amp;W$2&amp;W$1&amp;"C"&amp;$A34)="N/A",0,RTD("tos.rtd",,$A$2,"."&amp;W$2&amp;W$1&amp;"C"&amp;$A34))-IF(RTD("tos.rtd",,$A$2,"."&amp;W$2&amp;W$1&amp;"P"&amp;$A34)="N/A",0,RTD("tos.rtd",,$A$2,"."&amp;W$2&amp;W$1&amp;"P"&amp;$A34))</f>
        <v>0</v>
      </c>
      <c r="X34" s="91">
        <f ca="1">IF(RTD("tos.rtd",,$A$2,"."&amp;X$2&amp;X$1&amp;"C"&amp;$A34)="N/A",0,RTD("tos.rtd",,$A$2,"."&amp;X$2&amp;X$1&amp;"C"&amp;$A34))-IF(RTD("tos.rtd",,$A$2,"."&amp;X$2&amp;X$1&amp;"P"&amp;$A34)="N/A",0,RTD("tos.rtd",,$A$2,"."&amp;X$2&amp;X$1&amp;"P"&amp;$A34))</f>
        <v>0</v>
      </c>
      <c r="Y34" s="98">
        <f t="shared" ca="1" si="3"/>
        <v>-21374</v>
      </c>
    </row>
    <row r="35" spans="1:25" x14ac:dyDescent="0.25">
      <c r="A35" s="93">
        <f>+Hoja1!A34</f>
        <v>552</v>
      </c>
      <c r="B35" s="91">
        <f ca="1">IF(RTD("tos.rtd",,$A$2,"."&amp;B$2&amp;B$1&amp;"C"&amp;$A35)="N/A",0,RTD("tos.rtd",,$A$2,"."&amp;B$2&amp;B$1&amp;"C"&amp;$A35))-IF(RTD("tos.rtd",,$A$2,"."&amp;B$2&amp;B$1&amp;"P"&amp;$A35)="N/A",0,RTD("tos.rtd",,$A$2,"."&amp;B$2&amp;B$1&amp;"P"&amp;$A35))</f>
        <v>0</v>
      </c>
      <c r="C35" s="91">
        <f ca="1">IF(RTD("tos.rtd",,$A$2,"."&amp;C$2&amp;C$1&amp;"C"&amp;$A35)="N/A",0,RTD("tos.rtd",,$A$2,"."&amp;C$2&amp;C$1&amp;"C"&amp;$A35))-IF(RTD("tos.rtd",,$A$2,"."&amp;C$2&amp;C$1&amp;"P"&amp;$A35)="N/A",0,RTD("tos.rtd",,$A$2,"."&amp;C$2&amp;C$1&amp;"P"&amp;$A35))</f>
        <v>0</v>
      </c>
      <c r="D35" s="91">
        <f ca="1">IF(RTD("tos.rtd",,$A$2,"."&amp;D$2&amp;D$1&amp;"C"&amp;$A35)="N/A",0,RTD("tos.rtd",,$A$2,"."&amp;D$2&amp;D$1&amp;"C"&amp;$A35))-IF(RTD("tos.rtd",,$A$2,"."&amp;D$2&amp;D$1&amp;"P"&amp;$A35)="N/A",0,RTD("tos.rtd",,$A$2,"."&amp;D$2&amp;D$1&amp;"P"&amp;$A35))</f>
        <v>-9833</v>
      </c>
      <c r="E35" s="91">
        <f ca="1">IF(RTD("tos.rtd",,$A$2,"."&amp;E$2&amp;E$1&amp;"C"&amp;$A35)="N/A",0,RTD("tos.rtd",,$A$2,"."&amp;E$2&amp;E$1&amp;"C"&amp;$A35))-IF(RTD("tos.rtd",,$A$2,"."&amp;E$2&amp;E$1&amp;"P"&amp;$A35)="N/A",0,RTD("tos.rtd",,$A$2,"."&amp;E$2&amp;E$1&amp;"P"&amp;$A35))</f>
        <v>-2122</v>
      </c>
      <c r="F35" s="91">
        <f ca="1">IF(RTD("tos.rtd",,$A$2,"."&amp;F$2&amp;F$1&amp;"C"&amp;$A35)="N/A",0,RTD("tos.rtd",,$A$2,"."&amp;F$2&amp;F$1&amp;"C"&amp;$A35))-IF(RTD("tos.rtd",,$A$2,"."&amp;F$2&amp;F$1&amp;"P"&amp;$A35)="N/A",0,RTD("tos.rtd",,$A$2,"."&amp;F$2&amp;F$1&amp;"P"&amp;$A35))</f>
        <v>0</v>
      </c>
      <c r="G35" s="91">
        <f ca="1">IF(RTD("tos.rtd",,$A$2,"."&amp;G$2&amp;G$1&amp;"C"&amp;$A35)="N/A",0,RTD("tos.rtd",,$A$2,"."&amp;G$2&amp;G$1&amp;"C"&amp;$A35))-IF(RTD("tos.rtd",,$A$2,"."&amp;G$2&amp;G$1&amp;"P"&amp;$A35)="N/A",0,RTD("tos.rtd",,$A$2,"."&amp;G$2&amp;G$1&amp;"P"&amp;$A35))</f>
        <v>0</v>
      </c>
      <c r="H35" s="91">
        <f ca="1">IF(RTD("tos.rtd",,$A$2,"."&amp;H$2&amp;H$1&amp;"C"&amp;$A35)="N/A",0,RTD("tos.rtd",,$A$2,"."&amp;H$2&amp;H$1&amp;"C"&amp;$A35))-IF(RTD("tos.rtd",,$A$2,"."&amp;H$2&amp;H$1&amp;"P"&amp;$A35)="N/A",0,RTD("tos.rtd",,$A$2,"."&amp;H$2&amp;H$1&amp;"P"&amp;$A35))</f>
        <v>-294</v>
      </c>
      <c r="I35" s="91">
        <f ca="1">IF(RTD("tos.rtd",,$A$2,"."&amp;I$2&amp;I$1&amp;"C"&amp;$A35)="N/A",0,RTD("tos.rtd",,$A$2,"."&amp;I$2&amp;I$1&amp;"C"&amp;$A35))-IF(RTD("tos.rtd",,$A$2,"."&amp;I$2&amp;I$1&amp;"P"&amp;$A35)="N/A",0,RTD("tos.rtd",,$A$2,"."&amp;I$2&amp;I$1&amp;"P"&amp;$A35))</f>
        <v>-200</v>
      </c>
      <c r="J35" s="91">
        <f ca="1">IF(RTD("tos.rtd",,$A$2,"."&amp;J$2&amp;J$1&amp;"C"&amp;$A35)="N/A",0,RTD("tos.rtd",,$A$2,"."&amp;J$2&amp;J$1&amp;"C"&amp;$A35))-IF(RTD("tos.rtd",,$A$2,"."&amp;J$2&amp;J$1&amp;"P"&amp;$A35)="N/A",0,RTD("tos.rtd",,$A$2,"."&amp;J$2&amp;J$1&amp;"P"&amp;$A35))</f>
        <v>-48</v>
      </c>
      <c r="K35" s="91">
        <f ca="1">IF(RTD("tos.rtd",,$A$2,"."&amp;K$2&amp;K$1&amp;"C"&amp;$A35)="N/A",0,RTD("tos.rtd",,$A$2,"."&amp;K$2&amp;K$1&amp;"C"&amp;$A35))-IF(RTD("tos.rtd",,$A$2,"."&amp;K$2&amp;K$1&amp;"P"&amp;$A35)="N/A",0,RTD("tos.rtd",,$A$2,"."&amp;K$2&amp;K$1&amp;"P"&amp;$A35))</f>
        <v>-304</v>
      </c>
      <c r="L35" s="91">
        <f ca="1">IF(RTD("tos.rtd",,$A$2,"."&amp;L$2&amp;L$1&amp;"C"&amp;$A35)="N/A",0,RTD("tos.rtd",,$A$2,"."&amp;L$2&amp;L$1&amp;"C"&amp;$A35))-IF(RTD("tos.rtd",,$A$2,"."&amp;L$2&amp;L$1&amp;"P"&amp;$A35)="N/A",0,RTD("tos.rtd",,$A$2,"."&amp;L$2&amp;L$1&amp;"P"&amp;$A35))</f>
        <v>24</v>
      </c>
      <c r="M35" s="91">
        <f ca="1">IF(RTD("tos.rtd",,$A$2,"."&amp;M$2&amp;M$1&amp;"C"&amp;$A35)="N/A",0,RTD("tos.rtd",,$A$2,"."&amp;M$2&amp;M$1&amp;"C"&amp;$A35))-IF(RTD("tos.rtd",,$A$2,"."&amp;M$2&amp;M$1&amp;"P"&amp;$A35)="N/A",0,RTD("tos.rtd",,$A$2,"."&amp;M$2&amp;M$1&amp;"P"&amp;$A35))</f>
        <v>0</v>
      </c>
      <c r="N35" s="91">
        <f ca="1">IF(RTD("tos.rtd",,$A$2,"."&amp;N$2&amp;N$1&amp;"C"&amp;$A35)="N/A",0,RTD("tos.rtd",,$A$2,"."&amp;N$2&amp;N$1&amp;"C"&amp;$A35))-IF(RTD("tos.rtd",,$A$2,"."&amp;N$2&amp;N$1&amp;"P"&amp;$A35)="N/A",0,RTD("tos.rtd",,$A$2,"."&amp;N$2&amp;N$1&amp;"P"&amp;$A35))</f>
        <v>-15</v>
      </c>
      <c r="O35" s="91">
        <f ca="1">IF(RTD("tos.rtd",,$A$2,"."&amp;O$2&amp;O$1&amp;"C"&amp;$A35)="N/A",0,RTD("tos.rtd",,$A$2,"."&amp;O$2&amp;O$1&amp;"C"&amp;$A35))-IF(RTD("tos.rtd",,$A$2,"."&amp;O$2&amp;O$1&amp;"P"&amp;$A35)="N/A",0,RTD("tos.rtd",,$A$2,"."&amp;O$2&amp;O$1&amp;"P"&amp;$A35))</f>
        <v>-177</v>
      </c>
      <c r="P35" s="91">
        <f ca="1">IF(RTD("tos.rtd",,$A$2,"."&amp;P$2&amp;P$1&amp;"C"&amp;$A35)="N/A",0,RTD("tos.rtd",,$A$2,"."&amp;P$2&amp;P$1&amp;"C"&amp;$A35))-IF(RTD("tos.rtd",,$A$2,"."&amp;P$2&amp;P$1&amp;"P"&amp;$A35)="N/A",0,RTD("tos.rtd",,$A$2,"."&amp;P$2&amp;P$1&amp;"P"&amp;$A35))</f>
        <v>0</v>
      </c>
      <c r="Q35" s="91">
        <f ca="1">IF(RTD("tos.rtd",,$A$2,"."&amp;Q$2&amp;Q$1&amp;"C"&amp;$A35)="N/A",0,RTD("tos.rtd",,$A$2,"."&amp;Q$2&amp;Q$1&amp;"C"&amp;$A35))-IF(RTD("tos.rtd",,$A$2,"."&amp;Q$2&amp;Q$1&amp;"P"&amp;$A35)="N/A",0,RTD("tos.rtd",,$A$2,"."&amp;Q$2&amp;Q$1&amp;"P"&amp;$A35))</f>
        <v>0</v>
      </c>
      <c r="R35" s="91">
        <f ca="1">IF(RTD("tos.rtd",,$A$2,"."&amp;R$2&amp;R$1&amp;"C"&amp;$A35)="N/A",0,RTD("tos.rtd",,$A$2,"."&amp;R$2&amp;R$1&amp;"C"&amp;$A35))-IF(RTD("tos.rtd",,$A$2,"."&amp;R$2&amp;R$1&amp;"P"&amp;$A35)="N/A",0,RTD("tos.rtd",,$A$2,"."&amp;R$2&amp;R$1&amp;"P"&amp;$A35))</f>
        <v>2</v>
      </c>
      <c r="S35" s="91">
        <f ca="1">IF(RTD("tos.rtd",,$A$2,"."&amp;S$2&amp;S$1&amp;"C"&amp;$A35)="N/A",0,RTD("tos.rtd",,$A$2,"."&amp;S$2&amp;S$1&amp;"C"&amp;$A35))-IF(RTD("tos.rtd",,$A$2,"."&amp;S$2&amp;S$1&amp;"P"&amp;$A35)="N/A",0,RTD("tos.rtd",,$A$2,"."&amp;S$2&amp;S$1&amp;"P"&amp;$A35))</f>
        <v>0</v>
      </c>
      <c r="T35" s="91">
        <f ca="1">IF(RTD("tos.rtd",,$A$2,"."&amp;T$2&amp;T$1&amp;"C"&amp;$A35)="N/A",0,RTD("tos.rtd",,$A$2,"."&amp;T$2&amp;T$1&amp;"C"&amp;$A35))-IF(RTD("tos.rtd",,$A$2,"."&amp;T$2&amp;T$1&amp;"P"&amp;$A35)="N/A",0,RTD("tos.rtd",,$A$2,"."&amp;T$2&amp;T$1&amp;"P"&amp;$A35))</f>
        <v>-4</v>
      </c>
      <c r="U35" s="91">
        <f ca="1">IF(RTD("tos.rtd",,$A$2,"."&amp;U$2&amp;U$1&amp;"C"&amp;$A35)="N/A",0,RTD("tos.rtd",,$A$2,"."&amp;U$2&amp;U$1&amp;"C"&amp;$A35))-IF(RTD("tos.rtd",,$A$2,"."&amp;U$2&amp;U$1&amp;"P"&amp;$A35)="N/A",0,RTD("tos.rtd",,$A$2,"."&amp;U$2&amp;U$1&amp;"P"&amp;$A35))</f>
        <v>0</v>
      </c>
      <c r="V35" s="91">
        <f ca="1">IF(RTD("tos.rtd",,$A$2,"."&amp;V$2&amp;V$1&amp;"C"&amp;$A35)="N/A",0,RTD("tos.rtd",,$A$2,"."&amp;V$2&amp;V$1&amp;"C"&amp;$A35))-IF(RTD("tos.rtd",,$A$2,"."&amp;V$2&amp;V$1&amp;"P"&amp;$A35)="N/A",0,RTD("tos.rtd",,$A$2,"."&amp;V$2&amp;V$1&amp;"P"&amp;$A35))</f>
        <v>0</v>
      </c>
      <c r="W35" s="91">
        <f ca="1">IF(RTD("tos.rtd",,$A$2,"."&amp;W$2&amp;W$1&amp;"C"&amp;$A35)="N/A",0,RTD("tos.rtd",,$A$2,"."&amp;W$2&amp;W$1&amp;"C"&amp;$A35))-IF(RTD("tos.rtd",,$A$2,"."&amp;W$2&amp;W$1&amp;"P"&amp;$A35)="N/A",0,RTD("tos.rtd",,$A$2,"."&amp;W$2&amp;W$1&amp;"P"&amp;$A35))</f>
        <v>0</v>
      </c>
      <c r="X35" s="91">
        <f ca="1">IF(RTD("tos.rtd",,$A$2,"."&amp;X$2&amp;X$1&amp;"C"&amp;$A35)="N/A",0,RTD("tos.rtd",,$A$2,"."&amp;X$2&amp;X$1&amp;"C"&amp;$A35))-IF(RTD("tos.rtd",,$A$2,"."&amp;X$2&amp;X$1&amp;"P"&amp;$A35)="N/A",0,RTD("tos.rtd",,$A$2,"."&amp;X$2&amp;X$1&amp;"P"&amp;$A35))</f>
        <v>-1</v>
      </c>
      <c r="Y35" s="98">
        <f t="shared" ca="1" si="3"/>
        <v>-12972</v>
      </c>
    </row>
    <row r="36" spans="1:25" x14ac:dyDescent="0.25">
      <c r="A36" s="93">
        <f>+Hoja1!A35</f>
        <v>551</v>
      </c>
      <c r="B36" s="91">
        <f ca="1">IF(RTD("tos.rtd",,$A$2,"."&amp;B$2&amp;B$1&amp;"C"&amp;$A36)="N/A",0,RTD("tos.rtd",,$A$2,"."&amp;B$2&amp;B$1&amp;"C"&amp;$A36))-IF(RTD("tos.rtd",,$A$2,"."&amp;B$2&amp;B$1&amp;"P"&amp;$A36)="N/A",0,RTD("tos.rtd",,$A$2,"."&amp;B$2&amp;B$1&amp;"P"&amp;$A36))</f>
        <v>0</v>
      </c>
      <c r="C36" s="91">
        <f ca="1">IF(RTD("tos.rtd",,$A$2,"."&amp;C$2&amp;C$1&amp;"C"&amp;$A36)="N/A",0,RTD("tos.rtd",,$A$2,"."&amp;C$2&amp;C$1&amp;"C"&amp;$A36))-IF(RTD("tos.rtd",,$A$2,"."&amp;C$2&amp;C$1&amp;"P"&amp;$A36)="N/A",0,RTD("tos.rtd",,$A$2,"."&amp;C$2&amp;C$1&amp;"P"&amp;$A36))</f>
        <v>0</v>
      </c>
      <c r="D36" s="91">
        <f ca="1">IF(RTD("tos.rtd",,$A$2,"."&amp;D$2&amp;D$1&amp;"C"&amp;$A36)="N/A",0,RTD("tos.rtd",,$A$2,"."&amp;D$2&amp;D$1&amp;"C"&amp;$A36))-IF(RTD("tos.rtd",,$A$2,"."&amp;D$2&amp;D$1&amp;"P"&amp;$A36)="N/A",0,RTD("tos.rtd",,$A$2,"."&amp;D$2&amp;D$1&amp;"P"&amp;$A36))</f>
        <v>-8631</v>
      </c>
      <c r="E36" s="91">
        <f ca="1">IF(RTD("tos.rtd",,$A$2,"."&amp;E$2&amp;E$1&amp;"C"&amp;$A36)="N/A",0,RTD("tos.rtd",,$A$2,"."&amp;E$2&amp;E$1&amp;"C"&amp;$A36))-IF(RTD("tos.rtd",,$A$2,"."&amp;E$2&amp;E$1&amp;"P"&amp;$A36)="N/A",0,RTD("tos.rtd",,$A$2,"."&amp;E$2&amp;E$1&amp;"P"&amp;$A36))</f>
        <v>-1607</v>
      </c>
      <c r="F36" s="91">
        <f ca="1">IF(RTD("tos.rtd",,$A$2,"."&amp;F$2&amp;F$1&amp;"C"&amp;$A36)="N/A",0,RTD("tos.rtd",,$A$2,"."&amp;F$2&amp;F$1&amp;"C"&amp;$A36))-IF(RTD("tos.rtd",,$A$2,"."&amp;F$2&amp;F$1&amp;"P"&amp;$A36)="N/A",0,RTD("tos.rtd",,$A$2,"."&amp;F$2&amp;F$1&amp;"P"&amp;$A36))</f>
        <v>0</v>
      </c>
      <c r="G36" s="91">
        <f ca="1">IF(RTD("tos.rtd",,$A$2,"."&amp;G$2&amp;G$1&amp;"C"&amp;$A36)="N/A",0,RTD("tos.rtd",,$A$2,"."&amp;G$2&amp;G$1&amp;"C"&amp;$A36))-IF(RTD("tos.rtd",,$A$2,"."&amp;G$2&amp;G$1&amp;"P"&amp;$A36)="N/A",0,RTD("tos.rtd",,$A$2,"."&amp;G$2&amp;G$1&amp;"P"&amp;$A36))</f>
        <v>0</v>
      </c>
      <c r="H36" s="91">
        <f ca="1">IF(RTD("tos.rtd",,$A$2,"."&amp;H$2&amp;H$1&amp;"C"&amp;$A36)="N/A",0,RTD("tos.rtd",,$A$2,"."&amp;H$2&amp;H$1&amp;"C"&amp;$A36))-IF(RTD("tos.rtd",,$A$2,"."&amp;H$2&amp;H$1&amp;"P"&amp;$A36)="N/A",0,RTD("tos.rtd",,$A$2,"."&amp;H$2&amp;H$1&amp;"P"&amp;$A36))</f>
        <v>-21</v>
      </c>
      <c r="I36" s="91">
        <f ca="1">IF(RTD("tos.rtd",,$A$2,"."&amp;I$2&amp;I$1&amp;"C"&amp;$A36)="N/A",0,RTD("tos.rtd",,$A$2,"."&amp;I$2&amp;I$1&amp;"C"&amp;$A36))-IF(RTD("tos.rtd",,$A$2,"."&amp;I$2&amp;I$1&amp;"P"&amp;$A36)="N/A",0,RTD("tos.rtd",,$A$2,"."&amp;I$2&amp;I$1&amp;"P"&amp;$A36))</f>
        <v>-97</v>
      </c>
      <c r="J36" s="91">
        <f ca="1">IF(RTD("tos.rtd",,$A$2,"."&amp;J$2&amp;J$1&amp;"C"&amp;$A36)="N/A",0,RTD("tos.rtd",,$A$2,"."&amp;J$2&amp;J$1&amp;"C"&amp;$A36))-IF(RTD("tos.rtd",,$A$2,"."&amp;J$2&amp;J$1&amp;"P"&amp;$A36)="N/A",0,RTD("tos.rtd",,$A$2,"."&amp;J$2&amp;J$1&amp;"P"&amp;$A36))</f>
        <v>92</v>
      </c>
      <c r="K36" s="91">
        <f ca="1">IF(RTD("tos.rtd",,$A$2,"."&amp;K$2&amp;K$1&amp;"C"&amp;$A36)="N/A",0,RTD("tos.rtd",,$A$2,"."&amp;K$2&amp;K$1&amp;"C"&amp;$A36))-IF(RTD("tos.rtd",,$A$2,"."&amp;K$2&amp;K$1&amp;"P"&amp;$A36)="N/A",0,RTD("tos.rtd",,$A$2,"."&amp;K$2&amp;K$1&amp;"P"&amp;$A36))</f>
        <v>-70</v>
      </c>
      <c r="L36" s="91">
        <f ca="1">IF(RTD("tos.rtd",,$A$2,"."&amp;L$2&amp;L$1&amp;"C"&amp;$A36)="N/A",0,RTD("tos.rtd",,$A$2,"."&amp;L$2&amp;L$1&amp;"C"&amp;$A36))-IF(RTD("tos.rtd",,$A$2,"."&amp;L$2&amp;L$1&amp;"P"&amp;$A36)="N/A",0,RTD("tos.rtd",,$A$2,"."&amp;L$2&amp;L$1&amp;"P"&amp;$A36))</f>
        <v>-133</v>
      </c>
      <c r="M36" s="91">
        <f ca="1">IF(RTD("tos.rtd",,$A$2,"."&amp;M$2&amp;M$1&amp;"C"&amp;$A36)="N/A",0,RTD("tos.rtd",,$A$2,"."&amp;M$2&amp;M$1&amp;"C"&amp;$A36))-IF(RTD("tos.rtd",,$A$2,"."&amp;M$2&amp;M$1&amp;"P"&amp;$A36)="N/A",0,RTD("tos.rtd",,$A$2,"."&amp;M$2&amp;M$1&amp;"P"&amp;$A36))</f>
        <v>0</v>
      </c>
      <c r="N36" s="91">
        <f ca="1">IF(RTD("tos.rtd",,$A$2,"."&amp;N$2&amp;N$1&amp;"C"&amp;$A36)="N/A",0,RTD("tos.rtd",,$A$2,"."&amp;N$2&amp;N$1&amp;"C"&amp;$A36))-IF(RTD("tos.rtd",,$A$2,"."&amp;N$2&amp;N$1&amp;"P"&amp;$A36)="N/A",0,RTD("tos.rtd",,$A$2,"."&amp;N$2&amp;N$1&amp;"P"&amp;$A36))</f>
        <v>-3</v>
      </c>
      <c r="O36" s="91">
        <f ca="1">IF(RTD("tos.rtd",,$A$2,"."&amp;O$2&amp;O$1&amp;"C"&amp;$A36)="N/A",0,RTD("tos.rtd",,$A$2,"."&amp;O$2&amp;O$1&amp;"C"&amp;$A36))-IF(RTD("tos.rtd",,$A$2,"."&amp;O$2&amp;O$1&amp;"P"&amp;$A36)="N/A",0,RTD("tos.rtd",,$A$2,"."&amp;O$2&amp;O$1&amp;"P"&amp;$A36))</f>
        <v>-202</v>
      </c>
      <c r="P36" s="91">
        <f ca="1">IF(RTD("tos.rtd",,$A$2,"."&amp;P$2&amp;P$1&amp;"C"&amp;$A36)="N/A",0,RTD("tos.rtd",,$A$2,"."&amp;P$2&amp;P$1&amp;"C"&amp;$A36))-IF(RTD("tos.rtd",,$A$2,"."&amp;P$2&amp;P$1&amp;"P"&amp;$A36)="N/A",0,RTD("tos.rtd",,$A$2,"."&amp;P$2&amp;P$1&amp;"P"&amp;$A36))</f>
        <v>-1</v>
      </c>
      <c r="Q36" s="91">
        <f ca="1">IF(RTD("tos.rtd",,$A$2,"."&amp;Q$2&amp;Q$1&amp;"C"&amp;$A36)="N/A",0,RTD("tos.rtd",,$A$2,"."&amp;Q$2&amp;Q$1&amp;"C"&amp;$A36))-IF(RTD("tos.rtd",,$A$2,"."&amp;Q$2&amp;Q$1&amp;"P"&amp;$A36)="N/A",0,RTD("tos.rtd",,$A$2,"."&amp;Q$2&amp;Q$1&amp;"P"&amp;$A36))</f>
        <v>0</v>
      </c>
      <c r="R36" s="91">
        <f ca="1">IF(RTD("tos.rtd",,$A$2,"."&amp;R$2&amp;R$1&amp;"C"&amp;$A36)="N/A",0,RTD("tos.rtd",,$A$2,"."&amp;R$2&amp;R$1&amp;"C"&amp;$A36))-IF(RTD("tos.rtd",,$A$2,"."&amp;R$2&amp;R$1&amp;"P"&amp;$A36)="N/A",0,RTD("tos.rtd",,$A$2,"."&amp;R$2&amp;R$1&amp;"P"&amp;$A36))</f>
        <v>0</v>
      </c>
      <c r="S36" s="91">
        <f ca="1">IF(RTD("tos.rtd",,$A$2,"."&amp;S$2&amp;S$1&amp;"C"&amp;$A36)="N/A",0,RTD("tos.rtd",,$A$2,"."&amp;S$2&amp;S$1&amp;"C"&amp;$A36))-IF(RTD("tos.rtd",,$A$2,"."&amp;S$2&amp;S$1&amp;"P"&amp;$A36)="N/A",0,RTD("tos.rtd",,$A$2,"."&amp;S$2&amp;S$1&amp;"P"&amp;$A36))</f>
        <v>0</v>
      </c>
      <c r="T36" s="91">
        <f ca="1">IF(RTD("tos.rtd",,$A$2,"."&amp;T$2&amp;T$1&amp;"C"&amp;$A36)="N/A",0,RTD("tos.rtd",,$A$2,"."&amp;T$2&amp;T$1&amp;"C"&amp;$A36))-IF(RTD("tos.rtd",,$A$2,"."&amp;T$2&amp;T$1&amp;"P"&amp;$A36)="N/A",0,RTD("tos.rtd",,$A$2,"."&amp;T$2&amp;T$1&amp;"P"&amp;$A36))</f>
        <v>-23</v>
      </c>
      <c r="U36" s="91">
        <f ca="1">IF(RTD("tos.rtd",,$A$2,"."&amp;U$2&amp;U$1&amp;"C"&amp;$A36)="N/A",0,RTD("tos.rtd",,$A$2,"."&amp;U$2&amp;U$1&amp;"C"&amp;$A36))-IF(RTD("tos.rtd",,$A$2,"."&amp;U$2&amp;U$1&amp;"P"&amp;$A36)="N/A",0,RTD("tos.rtd",,$A$2,"."&amp;U$2&amp;U$1&amp;"P"&amp;$A36))</f>
        <v>0</v>
      </c>
      <c r="V36" s="91">
        <f ca="1">IF(RTD("tos.rtd",,$A$2,"."&amp;V$2&amp;V$1&amp;"C"&amp;$A36)="N/A",0,RTD("tos.rtd",,$A$2,"."&amp;V$2&amp;V$1&amp;"C"&amp;$A36))-IF(RTD("tos.rtd",,$A$2,"."&amp;V$2&amp;V$1&amp;"P"&amp;$A36)="N/A",0,RTD("tos.rtd",,$A$2,"."&amp;V$2&amp;V$1&amp;"P"&amp;$A36))</f>
        <v>0</v>
      </c>
      <c r="W36" s="91">
        <f ca="1">IF(RTD("tos.rtd",,$A$2,"."&amp;W$2&amp;W$1&amp;"C"&amp;$A36)="N/A",0,RTD("tos.rtd",,$A$2,"."&amp;W$2&amp;W$1&amp;"C"&amp;$A36))-IF(RTD("tos.rtd",,$A$2,"."&amp;W$2&amp;W$1&amp;"P"&amp;$A36)="N/A",0,RTD("tos.rtd",,$A$2,"."&amp;W$2&amp;W$1&amp;"P"&amp;$A36))</f>
        <v>0</v>
      </c>
      <c r="X36" s="91">
        <f ca="1">IF(RTD("tos.rtd",,$A$2,"."&amp;X$2&amp;X$1&amp;"C"&amp;$A36)="N/A",0,RTD("tos.rtd",,$A$2,"."&amp;X$2&amp;X$1&amp;"C"&amp;$A36))-IF(RTD("tos.rtd",,$A$2,"."&amp;X$2&amp;X$1&amp;"P"&amp;$A36)="N/A",0,RTD("tos.rtd",,$A$2,"."&amp;X$2&amp;X$1&amp;"P"&amp;$A36))</f>
        <v>-1</v>
      </c>
      <c r="Y36" s="98">
        <f t="shared" ca="1" si="3"/>
        <v>-10697</v>
      </c>
    </row>
    <row r="37" spans="1:25" x14ac:dyDescent="0.25">
      <c r="A37" s="93">
        <f>+Hoja1!A36</f>
        <v>550</v>
      </c>
      <c r="B37" s="91">
        <f ca="1">IF(RTD("tos.rtd",,$A$2,"."&amp;B$2&amp;B$1&amp;"C"&amp;$A37)="N/A",0,RTD("tos.rtd",,$A$2,"."&amp;B$2&amp;B$1&amp;"C"&amp;$A37))-IF(RTD("tos.rtd",,$A$2,"."&amp;B$2&amp;B$1&amp;"P"&amp;$A37)="N/A",0,RTD("tos.rtd",,$A$2,"."&amp;B$2&amp;B$1&amp;"P"&amp;$A37))</f>
        <v>0</v>
      </c>
      <c r="C37" s="91">
        <f ca="1">IF(RTD("tos.rtd",,$A$2,"."&amp;C$2&amp;C$1&amp;"C"&amp;$A37)="N/A",0,RTD("tos.rtd",,$A$2,"."&amp;C$2&amp;C$1&amp;"C"&amp;$A37))-IF(RTD("tos.rtd",,$A$2,"."&amp;C$2&amp;C$1&amp;"P"&amp;$A37)="N/A",0,RTD("tos.rtd",,$A$2,"."&amp;C$2&amp;C$1&amp;"P"&amp;$A37))</f>
        <v>0</v>
      </c>
      <c r="D37" s="91">
        <f ca="1">IF(RTD("tos.rtd",,$A$2,"."&amp;D$2&amp;D$1&amp;"C"&amp;$A37)="N/A",0,RTD("tos.rtd",,$A$2,"."&amp;D$2&amp;D$1&amp;"C"&amp;$A37))-IF(RTD("tos.rtd",,$A$2,"."&amp;D$2&amp;D$1&amp;"P"&amp;$A37)="N/A",0,RTD("tos.rtd",,$A$2,"."&amp;D$2&amp;D$1&amp;"P"&amp;$A37))</f>
        <v>-69281</v>
      </c>
      <c r="E37" s="91">
        <f ca="1">IF(RTD("tos.rtd",,$A$2,"."&amp;E$2&amp;E$1&amp;"C"&amp;$A37)="N/A",0,RTD("tos.rtd",,$A$2,"."&amp;E$2&amp;E$1&amp;"C"&amp;$A37))-IF(RTD("tos.rtd",,$A$2,"."&amp;E$2&amp;E$1&amp;"P"&amp;$A37)="N/A",0,RTD("tos.rtd",,$A$2,"."&amp;E$2&amp;E$1&amp;"P"&amp;$A37))</f>
        <v>-11473</v>
      </c>
      <c r="F37" s="91">
        <f ca="1">IF(RTD("tos.rtd",,$A$2,"."&amp;F$2&amp;F$1&amp;"C"&amp;$A37)="N/A",0,RTD("tos.rtd",,$A$2,"."&amp;F$2&amp;F$1&amp;"C"&amp;$A37))-IF(RTD("tos.rtd",,$A$2,"."&amp;F$2&amp;F$1&amp;"P"&amp;$A37)="N/A",0,RTD("tos.rtd",,$A$2,"."&amp;F$2&amp;F$1&amp;"P"&amp;$A37))</f>
        <v>0</v>
      </c>
      <c r="G37" s="91">
        <f ca="1">IF(RTD("tos.rtd",,$A$2,"."&amp;G$2&amp;G$1&amp;"C"&amp;$A37)="N/A",0,RTD("tos.rtd",,$A$2,"."&amp;G$2&amp;G$1&amp;"C"&amp;$A37))-IF(RTD("tos.rtd",,$A$2,"."&amp;G$2&amp;G$1&amp;"P"&amp;$A37)="N/A",0,RTD("tos.rtd",,$A$2,"."&amp;G$2&amp;G$1&amp;"P"&amp;$A37))</f>
        <v>0</v>
      </c>
      <c r="H37" s="91">
        <f ca="1">IF(RTD("tos.rtd",,$A$2,"."&amp;H$2&amp;H$1&amp;"C"&amp;$A37)="N/A",0,RTD("tos.rtd",,$A$2,"."&amp;H$2&amp;H$1&amp;"C"&amp;$A37))-IF(RTD("tos.rtd",,$A$2,"."&amp;H$2&amp;H$1&amp;"P"&amp;$A37)="N/A",0,RTD("tos.rtd",,$A$2,"."&amp;H$2&amp;H$1&amp;"P"&amp;$A37))</f>
        <v>-6199</v>
      </c>
      <c r="I37" s="91">
        <f ca="1">IF(RTD("tos.rtd",,$A$2,"."&amp;I$2&amp;I$1&amp;"C"&amp;$A37)="N/A",0,RTD("tos.rtd",,$A$2,"."&amp;I$2&amp;I$1&amp;"C"&amp;$A37))-IF(RTD("tos.rtd",,$A$2,"."&amp;I$2&amp;I$1&amp;"P"&amp;$A37)="N/A",0,RTD("tos.rtd",,$A$2,"."&amp;I$2&amp;I$1&amp;"P"&amp;$A37))</f>
        <v>-2496</v>
      </c>
      <c r="J37" s="91">
        <f ca="1">IF(RTD("tos.rtd",,$A$2,"."&amp;J$2&amp;J$1&amp;"C"&amp;$A37)="N/A",0,RTD("tos.rtd",,$A$2,"."&amp;J$2&amp;J$1&amp;"C"&amp;$A37))-IF(RTD("tos.rtd",,$A$2,"."&amp;J$2&amp;J$1&amp;"P"&amp;$A37)="N/A",0,RTD("tos.rtd",,$A$2,"."&amp;J$2&amp;J$1&amp;"P"&amp;$A37))</f>
        <v>-627</v>
      </c>
      <c r="K37" s="91">
        <f ca="1">IF(RTD("tos.rtd",,$A$2,"."&amp;K$2&amp;K$1&amp;"C"&amp;$A37)="N/A",0,RTD("tos.rtd",,$A$2,"."&amp;K$2&amp;K$1&amp;"C"&amp;$A37))-IF(RTD("tos.rtd",,$A$2,"."&amp;K$2&amp;K$1&amp;"P"&amp;$A37)="N/A",0,RTD("tos.rtd",,$A$2,"."&amp;K$2&amp;K$1&amp;"P"&amp;$A37))</f>
        <v>-7134</v>
      </c>
      <c r="L37" s="91">
        <f ca="1">IF(RTD("tos.rtd",,$A$2,"."&amp;L$2&amp;L$1&amp;"C"&amp;$A37)="N/A",0,RTD("tos.rtd",,$A$2,"."&amp;L$2&amp;L$1&amp;"C"&amp;$A37))-IF(RTD("tos.rtd",,$A$2,"."&amp;L$2&amp;L$1&amp;"P"&amp;$A37)="N/A",0,RTD("tos.rtd",,$A$2,"."&amp;L$2&amp;L$1&amp;"P"&amp;$A37))</f>
        <v>-894</v>
      </c>
      <c r="M37" s="91">
        <f ca="1">IF(RTD("tos.rtd",,$A$2,"."&amp;M$2&amp;M$1&amp;"C"&amp;$A37)="N/A",0,RTD("tos.rtd",,$A$2,"."&amp;M$2&amp;M$1&amp;"C"&amp;$A37))-IF(RTD("tos.rtd",,$A$2,"."&amp;M$2&amp;M$1&amp;"P"&amp;$A37)="N/A",0,RTD("tos.rtd",,$A$2,"."&amp;M$2&amp;M$1&amp;"P"&amp;$A37))</f>
        <v>-1193</v>
      </c>
      <c r="N37" s="91">
        <f ca="1">IF(RTD("tos.rtd",,$A$2,"."&amp;N$2&amp;N$1&amp;"C"&amp;$A37)="N/A",0,RTD("tos.rtd",,$A$2,"."&amp;N$2&amp;N$1&amp;"C"&amp;$A37))-IF(RTD("tos.rtd",,$A$2,"."&amp;N$2&amp;N$1&amp;"P"&amp;$A37)="N/A",0,RTD("tos.rtd",,$A$2,"."&amp;N$2&amp;N$1&amp;"P"&amp;$A37))</f>
        <v>-562</v>
      </c>
      <c r="O37" s="91">
        <f ca="1">IF(RTD("tos.rtd",,$A$2,"."&amp;O$2&amp;O$1&amp;"C"&amp;$A37)="N/A",0,RTD("tos.rtd",,$A$2,"."&amp;O$2&amp;O$1&amp;"C"&amp;$A37))-IF(RTD("tos.rtd",,$A$2,"."&amp;O$2&amp;O$1&amp;"P"&amp;$A37)="N/A",0,RTD("tos.rtd",,$A$2,"."&amp;O$2&amp;O$1&amp;"P"&amp;$A37))</f>
        <v>-384</v>
      </c>
      <c r="P37" s="91">
        <f ca="1">IF(RTD("tos.rtd",,$A$2,"."&amp;P$2&amp;P$1&amp;"C"&amp;$A37)="N/A",0,RTD("tos.rtd",,$A$2,"."&amp;P$2&amp;P$1&amp;"C"&amp;$A37))-IF(RTD("tos.rtd",,$A$2,"."&amp;P$2&amp;P$1&amp;"P"&amp;$A37)="N/A",0,RTD("tos.rtd",,$A$2,"."&amp;P$2&amp;P$1&amp;"P"&amp;$A37))</f>
        <v>49</v>
      </c>
      <c r="Q37" s="91">
        <f ca="1">IF(RTD("tos.rtd",,$A$2,"."&amp;Q$2&amp;Q$1&amp;"C"&amp;$A37)="N/A",0,RTD("tos.rtd",,$A$2,"."&amp;Q$2&amp;Q$1&amp;"C"&amp;$A37))-IF(RTD("tos.rtd",,$A$2,"."&amp;Q$2&amp;Q$1&amp;"P"&amp;$A37)="N/A",0,RTD("tos.rtd",,$A$2,"."&amp;Q$2&amp;Q$1&amp;"P"&amp;$A37))</f>
        <v>-563</v>
      </c>
      <c r="R37" s="91">
        <f ca="1">IF(RTD("tos.rtd",,$A$2,"."&amp;R$2&amp;R$1&amp;"C"&amp;$A37)="N/A",0,RTD("tos.rtd",,$A$2,"."&amp;R$2&amp;R$1&amp;"C"&amp;$A37))-IF(RTD("tos.rtd",,$A$2,"."&amp;R$2&amp;R$1&amp;"P"&amp;$A37)="N/A",0,RTD("tos.rtd",,$A$2,"."&amp;R$2&amp;R$1&amp;"P"&amp;$A37))</f>
        <v>-521</v>
      </c>
      <c r="S37" s="91">
        <f ca="1">IF(RTD("tos.rtd",,$A$2,"."&amp;S$2&amp;S$1&amp;"C"&amp;$A37)="N/A",0,RTD("tos.rtd",,$A$2,"."&amp;S$2&amp;S$1&amp;"C"&amp;$A37))-IF(RTD("tos.rtd",,$A$2,"."&amp;S$2&amp;S$1&amp;"P"&amp;$A37)="N/A",0,RTD("tos.rtd",,$A$2,"."&amp;S$2&amp;S$1&amp;"P"&amp;$A37))</f>
        <v>0</v>
      </c>
      <c r="T37" s="91">
        <f ca="1">IF(RTD("tos.rtd",,$A$2,"."&amp;T$2&amp;T$1&amp;"C"&amp;$A37)="N/A",0,RTD("tos.rtd",,$A$2,"."&amp;T$2&amp;T$1&amp;"C"&amp;$A37))-IF(RTD("tos.rtd",,$A$2,"."&amp;T$2&amp;T$1&amp;"P"&amp;$A37)="N/A",0,RTD("tos.rtd",,$A$2,"."&amp;T$2&amp;T$1&amp;"P"&amp;$A37))</f>
        <v>-76</v>
      </c>
      <c r="U37" s="91">
        <f ca="1">IF(RTD("tos.rtd",,$A$2,"."&amp;U$2&amp;U$1&amp;"C"&amp;$A37)="N/A",0,RTD("tos.rtd",,$A$2,"."&amp;U$2&amp;U$1&amp;"C"&amp;$A37))-IF(RTD("tos.rtd",,$A$2,"."&amp;U$2&amp;U$1&amp;"P"&amp;$A37)="N/A",0,RTD("tos.rtd",,$A$2,"."&amp;U$2&amp;U$1&amp;"P"&amp;$A37))</f>
        <v>0</v>
      </c>
      <c r="V37" s="91">
        <f ca="1">IF(RTD("tos.rtd",,$A$2,"."&amp;V$2&amp;V$1&amp;"C"&amp;$A37)="N/A",0,RTD("tos.rtd",,$A$2,"."&amp;V$2&amp;V$1&amp;"C"&amp;$A37))-IF(RTD("tos.rtd",,$A$2,"."&amp;V$2&amp;V$1&amp;"P"&amp;$A37)="N/A",0,RTD("tos.rtd",,$A$2,"."&amp;V$2&amp;V$1&amp;"P"&amp;$A37))</f>
        <v>0</v>
      </c>
      <c r="W37" s="91">
        <f ca="1">IF(RTD("tos.rtd",,$A$2,"."&amp;W$2&amp;W$1&amp;"C"&amp;$A37)="N/A",0,RTD("tos.rtd",,$A$2,"."&amp;W$2&amp;W$1&amp;"C"&amp;$A37))-IF(RTD("tos.rtd",,$A$2,"."&amp;W$2&amp;W$1&amp;"P"&amp;$A37)="N/A",0,RTD("tos.rtd",,$A$2,"."&amp;W$2&amp;W$1&amp;"P"&amp;$A37))</f>
        <v>-170</v>
      </c>
      <c r="X37" s="91">
        <f ca="1">IF(RTD("tos.rtd",,$A$2,"."&amp;X$2&amp;X$1&amp;"C"&amp;$A37)="N/A",0,RTD("tos.rtd",,$A$2,"."&amp;X$2&amp;X$1&amp;"C"&amp;$A37))-IF(RTD("tos.rtd",,$A$2,"."&amp;X$2&amp;X$1&amp;"P"&amp;$A37)="N/A",0,RTD("tos.rtd",,$A$2,"."&amp;X$2&amp;X$1&amp;"P"&amp;$A37))</f>
        <v>-64</v>
      </c>
      <c r="Y37" s="98">
        <f t="shared" ca="1" si="3"/>
        <v>-101588</v>
      </c>
    </row>
    <row r="38" spans="1:25" x14ac:dyDescent="0.25">
      <c r="A38" s="93">
        <f>+Hoja1!A37</f>
        <v>549</v>
      </c>
      <c r="B38" s="91">
        <f ca="1">IF(RTD("tos.rtd",,$A$2,"."&amp;B$2&amp;B$1&amp;"C"&amp;$A38)="N/A",0,RTD("tos.rtd",,$A$2,"."&amp;B$2&amp;B$1&amp;"C"&amp;$A38))-IF(RTD("tos.rtd",,$A$2,"."&amp;B$2&amp;B$1&amp;"P"&amp;$A38)="N/A",0,RTD("tos.rtd",,$A$2,"."&amp;B$2&amp;B$1&amp;"P"&amp;$A38))</f>
        <v>0</v>
      </c>
      <c r="C38" s="91">
        <f ca="1">IF(RTD("tos.rtd",,$A$2,"."&amp;C$2&amp;C$1&amp;"C"&amp;$A38)="N/A",0,RTD("tos.rtd",,$A$2,"."&amp;C$2&amp;C$1&amp;"C"&amp;$A38))-IF(RTD("tos.rtd",,$A$2,"."&amp;C$2&amp;C$1&amp;"P"&amp;$A38)="N/A",0,RTD("tos.rtd",,$A$2,"."&amp;C$2&amp;C$1&amp;"P"&amp;$A38))</f>
        <v>0</v>
      </c>
      <c r="D38" s="91">
        <f ca="1">IF(RTD("tos.rtd",,$A$2,"."&amp;D$2&amp;D$1&amp;"C"&amp;$A38)="N/A",0,RTD("tos.rtd",,$A$2,"."&amp;D$2&amp;D$1&amp;"C"&amp;$A38))-IF(RTD("tos.rtd",,$A$2,"."&amp;D$2&amp;D$1&amp;"P"&amp;$A38)="N/A",0,RTD("tos.rtd",,$A$2,"."&amp;D$2&amp;D$1&amp;"P"&amp;$A38))</f>
        <v>-12896</v>
      </c>
      <c r="E38" s="91">
        <f ca="1">IF(RTD("tos.rtd",,$A$2,"."&amp;E$2&amp;E$1&amp;"C"&amp;$A38)="N/A",0,RTD("tos.rtd",,$A$2,"."&amp;E$2&amp;E$1&amp;"C"&amp;$A38))-IF(RTD("tos.rtd",,$A$2,"."&amp;E$2&amp;E$1&amp;"P"&amp;$A38)="N/A",0,RTD("tos.rtd",,$A$2,"."&amp;E$2&amp;E$1&amp;"P"&amp;$A38))</f>
        <v>-2314</v>
      </c>
      <c r="F38" s="91">
        <f ca="1">IF(RTD("tos.rtd",,$A$2,"."&amp;F$2&amp;F$1&amp;"C"&amp;$A38)="N/A",0,RTD("tos.rtd",,$A$2,"."&amp;F$2&amp;F$1&amp;"C"&amp;$A38))-IF(RTD("tos.rtd",,$A$2,"."&amp;F$2&amp;F$1&amp;"P"&amp;$A38)="N/A",0,RTD("tos.rtd",,$A$2,"."&amp;F$2&amp;F$1&amp;"P"&amp;$A38))</f>
        <v>0</v>
      </c>
      <c r="G38" s="91">
        <f ca="1">IF(RTD("tos.rtd",,$A$2,"."&amp;G$2&amp;G$1&amp;"C"&amp;$A38)="N/A",0,RTD("tos.rtd",,$A$2,"."&amp;G$2&amp;G$1&amp;"C"&amp;$A38))-IF(RTD("tos.rtd",,$A$2,"."&amp;G$2&amp;G$1&amp;"P"&amp;$A38)="N/A",0,RTD("tos.rtd",,$A$2,"."&amp;G$2&amp;G$1&amp;"P"&amp;$A38))</f>
        <v>0</v>
      </c>
      <c r="H38" s="91">
        <f ca="1">IF(RTD("tos.rtd",,$A$2,"."&amp;H$2&amp;H$1&amp;"C"&amp;$A38)="N/A",0,RTD("tos.rtd",,$A$2,"."&amp;H$2&amp;H$1&amp;"C"&amp;$A38))-IF(RTD("tos.rtd",,$A$2,"."&amp;H$2&amp;H$1&amp;"P"&amp;$A38)="N/A",0,RTD("tos.rtd",,$A$2,"."&amp;H$2&amp;H$1&amp;"P"&amp;$A38))</f>
        <v>-86</v>
      </c>
      <c r="I38" s="91">
        <f ca="1">IF(RTD("tos.rtd",,$A$2,"."&amp;I$2&amp;I$1&amp;"C"&amp;$A38)="N/A",0,RTD("tos.rtd",,$A$2,"."&amp;I$2&amp;I$1&amp;"C"&amp;$A38))-IF(RTD("tos.rtd",,$A$2,"."&amp;I$2&amp;I$1&amp;"P"&amp;$A38)="N/A",0,RTD("tos.rtd",,$A$2,"."&amp;I$2&amp;I$1&amp;"P"&amp;$A38))</f>
        <v>-85</v>
      </c>
      <c r="J38" s="91">
        <f ca="1">IF(RTD("tos.rtd",,$A$2,"."&amp;J$2&amp;J$1&amp;"C"&amp;$A38)="N/A",0,RTD("tos.rtd",,$A$2,"."&amp;J$2&amp;J$1&amp;"C"&amp;$A38))-IF(RTD("tos.rtd",,$A$2,"."&amp;J$2&amp;J$1&amp;"P"&amp;$A38)="N/A",0,RTD("tos.rtd",,$A$2,"."&amp;J$2&amp;J$1&amp;"P"&amp;$A38))</f>
        <v>-26</v>
      </c>
      <c r="K38" s="91">
        <f ca="1">IF(RTD("tos.rtd",,$A$2,"."&amp;K$2&amp;K$1&amp;"C"&amp;$A38)="N/A",0,RTD("tos.rtd",,$A$2,"."&amp;K$2&amp;K$1&amp;"C"&amp;$A38))-IF(RTD("tos.rtd",,$A$2,"."&amp;K$2&amp;K$1&amp;"P"&amp;$A38)="N/A",0,RTD("tos.rtd",,$A$2,"."&amp;K$2&amp;K$1&amp;"P"&amp;$A38))</f>
        <v>-427</v>
      </c>
      <c r="L38" s="91">
        <f ca="1">IF(RTD("tos.rtd",,$A$2,"."&amp;L$2&amp;L$1&amp;"C"&amp;$A38)="N/A",0,RTD("tos.rtd",,$A$2,"."&amp;L$2&amp;L$1&amp;"C"&amp;$A38))-IF(RTD("tos.rtd",,$A$2,"."&amp;L$2&amp;L$1&amp;"P"&amp;$A38)="N/A",0,RTD("tos.rtd",,$A$2,"."&amp;L$2&amp;L$1&amp;"P"&amp;$A38))</f>
        <v>-24</v>
      </c>
      <c r="M38" s="91">
        <f ca="1">IF(RTD("tos.rtd",,$A$2,"."&amp;M$2&amp;M$1&amp;"C"&amp;$A38)="N/A",0,RTD("tos.rtd",,$A$2,"."&amp;M$2&amp;M$1&amp;"C"&amp;$A38))-IF(RTD("tos.rtd",,$A$2,"."&amp;M$2&amp;M$1&amp;"P"&amp;$A38)="N/A",0,RTD("tos.rtd",,$A$2,"."&amp;M$2&amp;M$1&amp;"P"&amp;$A38))</f>
        <v>0</v>
      </c>
      <c r="N38" s="91">
        <f ca="1">IF(RTD("tos.rtd",,$A$2,"."&amp;N$2&amp;N$1&amp;"C"&amp;$A38)="N/A",0,RTD("tos.rtd",,$A$2,"."&amp;N$2&amp;N$1&amp;"C"&amp;$A38))-IF(RTD("tos.rtd",,$A$2,"."&amp;N$2&amp;N$1&amp;"P"&amp;$A38)="N/A",0,RTD("tos.rtd",,$A$2,"."&amp;N$2&amp;N$1&amp;"P"&amp;$A38))</f>
        <v>-26</v>
      </c>
      <c r="O38" s="91">
        <f ca="1">IF(RTD("tos.rtd",,$A$2,"."&amp;O$2&amp;O$1&amp;"C"&amp;$A38)="N/A",0,RTD("tos.rtd",,$A$2,"."&amp;O$2&amp;O$1&amp;"C"&amp;$A38))-IF(RTD("tos.rtd",,$A$2,"."&amp;O$2&amp;O$1&amp;"P"&amp;$A38)="N/A",0,RTD("tos.rtd",,$A$2,"."&amp;O$2&amp;O$1&amp;"P"&amp;$A38))</f>
        <v>-10</v>
      </c>
      <c r="P38" s="91">
        <f ca="1">IF(RTD("tos.rtd",,$A$2,"."&amp;P$2&amp;P$1&amp;"C"&amp;$A38)="N/A",0,RTD("tos.rtd",,$A$2,"."&amp;P$2&amp;P$1&amp;"C"&amp;$A38))-IF(RTD("tos.rtd",,$A$2,"."&amp;P$2&amp;P$1&amp;"P"&amp;$A38)="N/A",0,RTD("tos.rtd",,$A$2,"."&amp;P$2&amp;P$1&amp;"P"&amp;$A38))</f>
        <v>3</v>
      </c>
      <c r="Q38" s="91">
        <f ca="1">IF(RTD("tos.rtd",,$A$2,"."&amp;Q$2&amp;Q$1&amp;"C"&amp;$A38)="N/A",0,RTD("tos.rtd",,$A$2,"."&amp;Q$2&amp;Q$1&amp;"C"&amp;$A38))-IF(RTD("tos.rtd",,$A$2,"."&amp;Q$2&amp;Q$1&amp;"P"&amp;$A38)="N/A",0,RTD("tos.rtd",,$A$2,"."&amp;Q$2&amp;Q$1&amp;"P"&amp;$A38))</f>
        <v>0</v>
      </c>
      <c r="R38" s="91">
        <f ca="1">IF(RTD("tos.rtd",,$A$2,"."&amp;R$2&amp;R$1&amp;"C"&amp;$A38)="N/A",0,RTD("tos.rtd",,$A$2,"."&amp;R$2&amp;R$1&amp;"C"&amp;$A38))-IF(RTD("tos.rtd",,$A$2,"."&amp;R$2&amp;R$1&amp;"P"&amp;$A38)="N/A",0,RTD("tos.rtd",,$A$2,"."&amp;R$2&amp;R$1&amp;"P"&amp;$A38))</f>
        <v>-1</v>
      </c>
      <c r="S38" s="91">
        <f ca="1">IF(RTD("tos.rtd",,$A$2,"."&amp;S$2&amp;S$1&amp;"C"&amp;$A38)="N/A",0,RTD("tos.rtd",,$A$2,"."&amp;S$2&amp;S$1&amp;"C"&amp;$A38))-IF(RTD("tos.rtd",,$A$2,"."&amp;S$2&amp;S$1&amp;"P"&amp;$A38)="N/A",0,RTD("tos.rtd",,$A$2,"."&amp;S$2&amp;S$1&amp;"P"&amp;$A38))</f>
        <v>0</v>
      </c>
      <c r="T38" s="91">
        <f ca="1">IF(RTD("tos.rtd",,$A$2,"."&amp;T$2&amp;T$1&amp;"C"&amp;$A38)="N/A",0,RTD("tos.rtd",,$A$2,"."&amp;T$2&amp;T$1&amp;"C"&amp;$A38))-IF(RTD("tos.rtd",,$A$2,"."&amp;T$2&amp;T$1&amp;"P"&amp;$A38)="N/A",0,RTD("tos.rtd",,$A$2,"."&amp;T$2&amp;T$1&amp;"P"&amp;$A38))</f>
        <v>-19</v>
      </c>
      <c r="U38" s="91">
        <f ca="1">IF(RTD("tos.rtd",,$A$2,"."&amp;U$2&amp;U$1&amp;"C"&amp;$A38)="N/A",0,RTD("tos.rtd",,$A$2,"."&amp;U$2&amp;U$1&amp;"C"&amp;$A38))-IF(RTD("tos.rtd",,$A$2,"."&amp;U$2&amp;U$1&amp;"P"&amp;$A38)="N/A",0,RTD("tos.rtd",,$A$2,"."&amp;U$2&amp;U$1&amp;"P"&amp;$A38))</f>
        <v>0</v>
      </c>
      <c r="V38" s="91">
        <f ca="1">IF(RTD("tos.rtd",,$A$2,"."&amp;V$2&amp;V$1&amp;"C"&amp;$A38)="N/A",0,RTD("tos.rtd",,$A$2,"."&amp;V$2&amp;V$1&amp;"C"&amp;$A38))-IF(RTD("tos.rtd",,$A$2,"."&amp;V$2&amp;V$1&amp;"P"&amp;$A38)="N/A",0,RTD("tos.rtd",,$A$2,"."&amp;V$2&amp;V$1&amp;"P"&amp;$A38))</f>
        <v>0</v>
      </c>
      <c r="W38" s="91">
        <f ca="1">IF(RTD("tos.rtd",,$A$2,"."&amp;W$2&amp;W$1&amp;"C"&amp;$A38)="N/A",0,RTD("tos.rtd",,$A$2,"."&amp;W$2&amp;W$1&amp;"C"&amp;$A38))-IF(RTD("tos.rtd",,$A$2,"."&amp;W$2&amp;W$1&amp;"P"&amp;$A38)="N/A",0,RTD("tos.rtd",,$A$2,"."&amp;W$2&amp;W$1&amp;"P"&amp;$A38))</f>
        <v>0</v>
      </c>
      <c r="X38" s="91">
        <f ca="1">IF(RTD("tos.rtd",,$A$2,"."&amp;X$2&amp;X$1&amp;"C"&amp;$A38)="N/A",0,RTD("tos.rtd",,$A$2,"."&amp;X$2&amp;X$1&amp;"C"&amp;$A38))-IF(RTD("tos.rtd",,$A$2,"."&amp;X$2&amp;X$1&amp;"P"&amp;$A38)="N/A",0,RTD("tos.rtd",,$A$2,"."&amp;X$2&amp;X$1&amp;"P"&amp;$A38))</f>
        <v>-1</v>
      </c>
      <c r="Y38" s="98">
        <f t="shared" ca="1" si="3"/>
        <v>-15912</v>
      </c>
    </row>
    <row r="39" spans="1:25" x14ac:dyDescent="0.25">
      <c r="A39" s="93">
        <f>+Hoja1!A38</f>
        <v>548</v>
      </c>
      <c r="B39" s="91">
        <f ca="1">IF(RTD("tos.rtd",,$A$2,"."&amp;B$2&amp;B$1&amp;"C"&amp;$A39)="N/A",0,RTD("tos.rtd",,$A$2,"."&amp;B$2&amp;B$1&amp;"C"&amp;$A39))-IF(RTD("tos.rtd",,$A$2,"."&amp;B$2&amp;B$1&amp;"P"&amp;$A39)="N/A",0,RTD("tos.rtd",,$A$2,"."&amp;B$2&amp;B$1&amp;"P"&amp;$A39))</f>
        <v>0</v>
      </c>
      <c r="C39" s="91">
        <f ca="1">IF(RTD("tos.rtd",,$A$2,"."&amp;C$2&amp;C$1&amp;"C"&amp;$A39)="N/A",0,RTD("tos.rtd",,$A$2,"."&amp;C$2&amp;C$1&amp;"C"&amp;$A39))-IF(RTD("tos.rtd",,$A$2,"."&amp;C$2&amp;C$1&amp;"P"&amp;$A39)="N/A",0,RTD("tos.rtd",,$A$2,"."&amp;C$2&amp;C$1&amp;"P"&amp;$A39))</f>
        <v>0</v>
      </c>
      <c r="D39" s="91">
        <f ca="1">IF(RTD("tos.rtd",,$A$2,"."&amp;D$2&amp;D$1&amp;"C"&amp;$A39)="N/A",0,RTD("tos.rtd",,$A$2,"."&amp;D$2&amp;D$1&amp;"C"&amp;$A39))-IF(RTD("tos.rtd",,$A$2,"."&amp;D$2&amp;D$1&amp;"P"&amp;$A39)="N/A",0,RTD("tos.rtd",,$A$2,"."&amp;D$2&amp;D$1&amp;"P"&amp;$A39))</f>
        <v>-10192</v>
      </c>
      <c r="E39" s="91">
        <f ca="1">IF(RTD("tos.rtd",,$A$2,"."&amp;E$2&amp;E$1&amp;"C"&amp;$A39)="N/A",0,RTD("tos.rtd",,$A$2,"."&amp;E$2&amp;E$1&amp;"C"&amp;$A39))-IF(RTD("tos.rtd",,$A$2,"."&amp;E$2&amp;E$1&amp;"P"&amp;$A39)="N/A",0,RTD("tos.rtd",,$A$2,"."&amp;E$2&amp;E$1&amp;"P"&amp;$A39))</f>
        <v>-1523</v>
      </c>
      <c r="F39" s="91">
        <f ca="1">IF(RTD("tos.rtd",,$A$2,"."&amp;F$2&amp;F$1&amp;"C"&amp;$A39)="N/A",0,RTD("tos.rtd",,$A$2,"."&amp;F$2&amp;F$1&amp;"C"&amp;$A39))-IF(RTD("tos.rtd",,$A$2,"."&amp;F$2&amp;F$1&amp;"P"&amp;$A39)="N/A",0,RTD("tos.rtd",,$A$2,"."&amp;F$2&amp;F$1&amp;"P"&amp;$A39))</f>
        <v>0</v>
      </c>
      <c r="G39" s="91">
        <f ca="1">IF(RTD("tos.rtd",,$A$2,"."&amp;G$2&amp;G$1&amp;"C"&amp;$A39)="N/A",0,RTD("tos.rtd",,$A$2,"."&amp;G$2&amp;G$1&amp;"C"&amp;$A39))-IF(RTD("tos.rtd",,$A$2,"."&amp;G$2&amp;G$1&amp;"P"&amp;$A39)="N/A",0,RTD("tos.rtd",,$A$2,"."&amp;G$2&amp;G$1&amp;"P"&amp;$A39))</f>
        <v>0</v>
      </c>
      <c r="H39" s="91">
        <f ca="1">IF(RTD("tos.rtd",,$A$2,"."&amp;H$2&amp;H$1&amp;"C"&amp;$A39)="N/A",0,RTD("tos.rtd",,$A$2,"."&amp;H$2&amp;H$1&amp;"C"&amp;$A39))-IF(RTD("tos.rtd",,$A$2,"."&amp;H$2&amp;H$1&amp;"P"&amp;$A39)="N/A",0,RTD("tos.rtd",,$A$2,"."&amp;H$2&amp;H$1&amp;"P"&amp;$A39))</f>
        <v>-118</v>
      </c>
      <c r="I39" s="91">
        <f ca="1">IF(RTD("tos.rtd",,$A$2,"."&amp;I$2&amp;I$1&amp;"C"&amp;$A39)="N/A",0,RTD("tos.rtd",,$A$2,"."&amp;I$2&amp;I$1&amp;"C"&amp;$A39))-IF(RTD("tos.rtd",,$A$2,"."&amp;I$2&amp;I$1&amp;"P"&amp;$A39)="N/A",0,RTD("tos.rtd",,$A$2,"."&amp;I$2&amp;I$1&amp;"P"&amp;$A39))</f>
        <v>-633</v>
      </c>
      <c r="J39" s="91">
        <f ca="1">IF(RTD("tos.rtd",,$A$2,"."&amp;J$2&amp;J$1&amp;"C"&amp;$A39)="N/A",0,RTD("tos.rtd",,$A$2,"."&amp;J$2&amp;J$1&amp;"C"&amp;$A39))-IF(RTD("tos.rtd",,$A$2,"."&amp;J$2&amp;J$1&amp;"P"&amp;$A39)="N/A",0,RTD("tos.rtd",,$A$2,"."&amp;J$2&amp;J$1&amp;"P"&amp;$A39))</f>
        <v>-26</v>
      </c>
      <c r="K39" s="91">
        <f ca="1">IF(RTD("tos.rtd",,$A$2,"."&amp;K$2&amp;K$1&amp;"C"&amp;$A39)="N/A",0,RTD("tos.rtd",,$A$2,"."&amp;K$2&amp;K$1&amp;"C"&amp;$A39))-IF(RTD("tos.rtd",,$A$2,"."&amp;K$2&amp;K$1&amp;"P"&amp;$A39)="N/A",0,RTD("tos.rtd",,$A$2,"."&amp;K$2&amp;K$1&amp;"P"&amp;$A39))</f>
        <v>-295</v>
      </c>
      <c r="L39" s="91">
        <f ca="1">IF(RTD("tos.rtd",,$A$2,"."&amp;L$2&amp;L$1&amp;"C"&amp;$A39)="N/A",0,RTD("tos.rtd",,$A$2,"."&amp;L$2&amp;L$1&amp;"C"&amp;$A39))-IF(RTD("tos.rtd",,$A$2,"."&amp;L$2&amp;L$1&amp;"P"&amp;$A39)="N/A",0,RTD("tos.rtd",,$A$2,"."&amp;L$2&amp;L$1&amp;"P"&amp;$A39))</f>
        <v>-186</v>
      </c>
      <c r="M39" s="91">
        <f ca="1">IF(RTD("tos.rtd",,$A$2,"."&amp;M$2&amp;M$1&amp;"C"&amp;$A39)="N/A",0,RTD("tos.rtd",,$A$2,"."&amp;M$2&amp;M$1&amp;"C"&amp;$A39))-IF(RTD("tos.rtd",,$A$2,"."&amp;M$2&amp;M$1&amp;"P"&amp;$A39)="N/A",0,RTD("tos.rtd",,$A$2,"."&amp;M$2&amp;M$1&amp;"P"&amp;$A39))</f>
        <v>0</v>
      </c>
      <c r="N39" s="91">
        <f ca="1">IF(RTD("tos.rtd",,$A$2,"."&amp;N$2&amp;N$1&amp;"C"&amp;$A39)="N/A",0,RTD("tos.rtd",,$A$2,"."&amp;N$2&amp;N$1&amp;"C"&amp;$A39))-IF(RTD("tos.rtd",,$A$2,"."&amp;N$2&amp;N$1&amp;"P"&amp;$A39)="N/A",0,RTD("tos.rtd",,$A$2,"."&amp;N$2&amp;N$1&amp;"P"&amp;$A39))</f>
        <v>-476</v>
      </c>
      <c r="O39" s="91">
        <f ca="1">IF(RTD("tos.rtd",,$A$2,"."&amp;O$2&amp;O$1&amp;"C"&amp;$A39)="N/A",0,RTD("tos.rtd",,$A$2,"."&amp;O$2&amp;O$1&amp;"C"&amp;$A39))-IF(RTD("tos.rtd",,$A$2,"."&amp;O$2&amp;O$1&amp;"P"&amp;$A39)="N/A",0,RTD("tos.rtd",,$A$2,"."&amp;O$2&amp;O$1&amp;"P"&amp;$A39))</f>
        <v>-7</v>
      </c>
      <c r="P39" s="91">
        <f ca="1">IF(RTD("tos.rtd",,$A$2,"."&amp;P$2&amp;P$1&amp;"C"&amp;$A39)="N/A",0,RTD("tos.rtd",,$A$2,"."&amp;P$2&amp;P$1&amp;"C"&amp;$A39))-IF(RTD("tos.rtd",,$A$2,"."&amp;P$2&amp;P$1&amp;"P"&amp;$A39)="N/A",0,RTD("tos.rtd",,$A$2,"."&amp;P$2&amp;P$1&amp;"P"&amp;$A39))</f>
        <v>6</v>
      </c>
      <c r="Q39" s="91">
        <f ca="1">IF(RTD("tos.rtd",,$A$2,"."&amp;Q$2&amp;Q$1&amp;"C"&amp;$A39)="N/A",0,RTD("tos.rtd",,$A$2,"."&amp;Q$2&amp;Q$1&amp;"C"&amp;$A39))-IF(RTD("tos.rtd",,$A$2,"."&amp;Q$2&amp;Q$1&amp;"P"&amp;$A39)="N/A",0,RTD("tos.rtd",,$A$2,"."&amp;Q$2&amp;Q$1&amp;"P"&amp;$A39))</f>
        <v>0</v>
      </c>
      <c r="R39" s="91">
        <f ca="1">IF(RTD("tos.rtd",,$A$2,"."&amp;R$2&amp;R$1&amp;"C"&amp;$A39)="N/A",0,RTD("tos.rtd",,$A$2,"."&amp;R$2&amp;R$1&amp;"C"&amp;$A39))-IF(RTD("tos.rtd",,$A$2,"."&amp;R$2&amp;R$1&amp;"P"&amp;$A39)="N/A",0,RTD("tos.rtd",,$A$2,"."&amp;R$2&amp;R$1&amp;"P"&amp;$A39))</f>
        <v>0</v>
      </c>
      <c r="S39" s="91">
        <f ca="1">IF(RTD("tos.rtd",,$A$2,"."&amp;S$2&amp;S$1&amp;"C"&amp;$A39)="N/A",0,RTD("tos.rtd",,$A$2,"."&amp;S$2&amp;S$1&amp;"C"&amp;$A39))-IF(RTD("tos.rtd",,$A$2,"."&amp;S$2&amp;S$1&amp;"P"&amp;$A39)="N/A",0,RTD("tos.rtd",,$A$2,"."&amp;S$2&amp;S$1&amp;"P"&amp;$A39))</f>
        <v>0</v>
      </c>
      <c r="T39" s="91">
        <f ca="1">IF(RTD("tos.rtd",,$A$2,"."&amp;T$2&amp;T$1&amp;"C"&amp;$A39)="N/A",0,RTD("tos.rtd",,$A$2,"."&amp;T$2&amp;T$1&amp;"C"&amp;$A39))-IF(RTD("tos.rtd",,$A$2,"."&amp;T$2&amp;T$1&amp;"P"&amp;$A39)="N/A",0,RTD("tos.rtd",,$A$2,"."&amp;T$2&amp;T$1&amp;"P"&amp;$A39))</f>
        <v>-72</v>
      </c>
      <c r="U39" s="91">
        <f ca="1">IF(RTD("tos.rtd",,$A$2,"."&amp;U$2&amp;U$1&amp;"C"&amp;$A39)="N/A",0,RTD("tos.rtd",,$A$2,"."&amp;U$2&amp;U$1&amp;"C"&amp;$A39))-IF(RTD("tos.rtd",,$A$2,"."&amp;U$2&amp;U$1&amp;"P"&amp;$A39)="N/A",0,RTD("tos.rtd",,$A$2,"."&amp;U$2&amp;U$1&amp;"P"&amp;$A39))</f>
        <v>0</v>
      </c>
      <c r="V39" s="91">
        <f ca="1">IF(RTD("tos.rtd",,$A$2,"."&amp;V$2&amp;V$1&amp;"C"&amp;$A39)="N/A",0,RTD("tos.rtd",,$A$2,"."&amp;V$2&amp;V$1&amp;"C"&amp;$A39))-IF(RTD("tos.rtd",,$A$2,"."&amp;V$2&amp;V$1&amp;"P"&amp;$A39)="N/A",0,RTD("tos.rtd",,$A$2,"."&amp;V$2&amp;V$1&amp;"P"&amp;$A39))</f>
        <v>0</v>
      </c>
      <c r="W39" s="91">
        <f ca="1">IF(RTD("tos.rtd",,$A$2,"."&amp;W$2&amp;W$1&amp;"C"&amp;$A39)="N/A",0,RTD("tos.rtd",,$A$2,"."&amp;W$2&amp;W$1&amp;"C"&amp;$A39))-IF(RTD("tos.rtd",,$A$2,"."&amp;W$2&amp;W$1&amp;"P"&amp;$A39)="N/A",0,RTD("tos.rtd",,$A$2,"."&amp;W$2&amp;W$1&amp;"P"&amp;$A39))</f>
        <v>0</v>
      </c>
      <c r="X39" s="91">
        <f ca="1">IF(RTD("tos.rtd",,$A$2,"."&amp;X$2&amp;X$1&amp;"C"&amp;$A39)="N/A",0,RTD("tos.rtd",,$A$2,"."&amp;X$2&amp;X$1&amp;"C"&amp;$A39))-IF(RTD("tos.rtd",,$A$2,"."&amp;X$2&amp;X$1&amp;"P"&amp;$A39)="N/A",0,RTD("tos.rtd",,$A$2,"."&amp;X$2&amp;X$1&amp;"P"&amp;$A39))</f>
        <v>0</v>
      </c>
      <c r="Y39" s="98">
        <f t="shared" ca="1" si="3"/>
        <v>-13522</v>
      </c>
    </row>
    <row r="40" spans="1:25" x14ac:dyDescent="0.25">
      <c r="A40" s="93">
        <f>+Hoja1!A39</f>
        <v>1</v>
      </c>
    </row>
    <row r="41" spans="1:25" x14ac:dyDescent="0.25">
      <c r="A41" s="93">
        <f>+Hoja1!A40</f>
        <v>0</v>
      </c>
    </row>
    <row r="42" spans="1:25" x14ac:dyDescent="0.25">
      <c r="A42" s="93">
        <f>+Hoja1!A41</f>
        <v>0</v>
      </c>
      <c r="B42" s="92" t="str">
        <f ca="1">+B1</f>
        <v/>
      </c>
      <c r="C42" s="92" t="str">
        <f t="shared" ref="C42:X42" ca="1" si="4">+C1</f>
        <v/>
      </c>
      <c r="D42" s="92" t="str">
        <f t="shared" ca="1" si="4"/>
        <v>250507</v>
      </c>
      <c r="E42" s="92" t="str">
        <f t="shared" ca="1" si="4"/>
        <v>250508</v>
      </c>
      <c r="F42" s="92" t="str">
        <f t="shared" ca="1" si="4"/>
        <v/>
      </c>
      <c r="G42" s="92" t="str">
        <f t="shared" ca="1" si="4"/>
        <v/>
      </c>
      <c r="H42" s="92" t="str">
        <f t="shared" ca="1" si="4"/>
        <v>250523</v>
      </c>
      <c r="I42" s="92" t="str">
        <f t="shared" ca="1" si="4"/>
        <v>250530</v>
      </c>
      <c r="J42" s="92" t="str">
        <f t="shared" ca="1" si="4"/>
        <v>250606</v>
      </c>
      <c r="K42" s="92" t="str">
        <f t="shared" ca="1" si="4"/>
        <v>250620</v>
      </c>
      <c r="L42" s="92" t="str">
        <f t="shared" ca="1" si="4"/>
        <v>250630</v>
      </c>
      <c r="M42" s="92" t="str">
        <f t="shared" ca="1" si="4"/>
        <v>250718</v>
      </c>
      <c r="N42" s="92" t="str">
        <f t="shared" ca="1" si="4"/>
        <v>250731</v>
      </c>
      <c r="O42" s="92" t="str">
        <f t="shared" ca="1" si="4"/>
        <v>250815</v>
      </c>
      <c r="P42" s="92" t="str">
        <f t="shared" ca="1" si="4"/>
        <v>250829</v>
      </c>
      <c r="Q42" s="92" t="str">
        <f t="shared" ca="1" si="4"/>
        <v>250919</v>
      </c>
      <c r="R42" s="92" t="str">
        <f t="shared" ca="1" si="4"/>
        <v>250930</v>
      </c>
      <c r="S42" s="92" t="str">
        <f t="shared" ca="1" si="4"/>
        <v>251017</v>
      </c>
      <c r="T42" s="92" t="str">
        <f t="shared" ca="1" si="4"/>
        <v>251031</v>
      </c>
      <c r="U42" s="92" t="str">
        <f t="shared" ca="1" si="4"/>
        <v>251121</v>
      </c>
      <c r="V42" s="92" t="str">
        <f t="shared" ca="1" si="4"/>
        <v>251128</v>
      </c>
      <c r="W42" s="92" t="str">
        <f t="shared" ca="1" si="4"/>
        <v>251219</v>
      </c>
      <c r="X42" s="92" t="str">
        <f t="shared" ca="1" si="4"/>
        <v>251231</v>
      </c>
    </row>
    <row r="43" spans="1:25" x14ac:dyDescent="0.25">
      <c r="A43" s="93">
        <f>+Hoja1!A42</f>
        <v>0</v>
      </c>
      <c r="B43" s="92" t="str">
        <f>+A44</f>
        <v>QQQ</v>
      </c>
      <c r="C43" s="92" t="str">
        <f>+B43</f>
        <v>QQQ</v>
      </c>
      <c r="D43" s="92" t="str">
        <f t="shared" ref="D43:L43" si="5">+C43</f>
        <v>QQQ</v>
      </c>
      <c r="E43" s="92" t="str">
        <f t="shared" si="5"/>
        <v>QQQ</v>
      </c>
      <c r="F43" s="92" t="str">
        <f t="shared" si="5"/>
        <v>QQQ</v>
      </c>
      <c r="G43" s="92" t="str">
        <f t="shared" si="5"/>
        <v>QQQ</v>
      </c>
      <c r="H43" s="92" t="str">
        <f t="shared" si="5"/>
        <v>QQQ</v>
      </c>
      <c r="I43" s="92" t="str">
        <f t="shared" si="5"/>
        <v>QQQ</v>
      </c>
      <c r="J43" s="92" t="str">
        <f t="shared" si="5"/>
        <v>QQQ</v>
      </c>
      <c r="K43" s="92" t="str">
        <f t="shared" si="5"/>
        <v>QQQ</v>
      </c>
      <c r="L43" s="92" t="str">
        <f t="shared" si="5"/>
        <v>QQQ</v>
      </c>
      <c r="M43" s="92" t="str">
        <f t="shared" ref="M43:X43" si="6">+K43</f>
        <v>QQQ</v>
      </c>
      <c r="N43" s="92" t="str">
        <f t="shared" si="6"/>
        <v>QQQ</v>
      </c>
      <c r="O43" s="92" t="str">
        <f t="shared" si="6"/>
        <v>QQQ</v>
      </c>
      <c r="P43" s="92" t="str">
        <f t="shared" si="6"/>
        <v>QQQ</v>
      </c>
      <c r="Q43" s="92" t="str">
        <f t="shared" si="6"/>
        <v>QQQ</v>
      </c>
      <c r="R43" s="92" t="str">
        <f t="shared" si="6"/>
        <v>QQQ</v>
      </c>
      <c r="S43" s="92" t="str">
        <f t="shared" si="6"/>
        <v>QQQ</v>
      </c>
      <c r="T43" s="92" t="str">
        <f t="shared" si="6"/>
        <v>QQQ</v>
      </c>
      <c r="U43" s="92" t="str">
        <f t="shared" si="6"/>
        <v>QQQ</v>
      </c>
      <c r="V43" s="92" t="str">
        <f t="shared" si="6"/>
        <v>QQQ</v>
      </c>
      <c r="W43" s="92" t="str">
        <f t="shared" si="6"/>
        <v>QQQ</v>
      </c>
      <c r="X43" s="92" t="str">
        <f t="shared" si="6"/>
        <v>QQQ</v>
      </c>
    </row>
    <row r="44" spans="1:25" x14ac:dyDescent="0.25">
      <c r="A44" s="93" t="str">
        <f>+Hoja1!A43</f>
        <v>QQQ</v>
      </c>
      <c r="B44" s="94">
        <f>+B3</f>
        <v>45782</v>
      </c>
      <c r="C44" s="94">
        <f>+B44+1</f>
        <v>45783</v>
      </c>
      <c r="D44" s="94">
        <f>+C44+1</f>
        <v>45784</v>
      </c>
      <c r="E44" s="94">
        <f>+D44+1</f>
        <v>45785</v>
      </c>
      <c r="F44" s="94">
        <f>+E44+1</f>
        <v>45786</v>
      </c>
      <c r="G44" s="94">
        <f>+F44+7</f>
        <v>45793</v>
      </c>
      <c r="H44" s="94">
        <f>+G44+7</f>
        <v>45800</v>
      </c>
      <c r="I44" s="94">
        <f>+H44+7</f>
        <v>45807</v>
      </c>
      <c r="J44" s="94">
        <f>+I44+7</f>
        <v>45814</v>
      </c>
      <c r="K44" s="94">
        <v>45828</v>
      </c>
      <c r="L44" s="94">
        <v>45838</v>
      </c>
      <c r="M44" s="94">
        <f>+K44+7+7+7+7</f>
        <v>45856</v>
      </c>
      <c r="N44" s="94">
        <v>45869</v>
      </c>
      <c r="O44" s="94">
        <f>+M44+7+7+7+7</f>
        <v>45884</v>
      </c>
      <c r="P44" s="94">
        <v>45898</v>
      </c>
      <c r="Q44" s="94">
        <f>+O44+7+7+7+7+7</f>
        <v>45919</v>
      </c>
      <c r="R44" s="94">
        <v>45930</v>
      </c>
      <c r="S44" s="94">
        <f>+Q44+7+7+7+7</f>
        <v>45947</v>
      </c>
      <c r="T44" s="94">
        <v>45961</v>
      </c>
      <c r="U44" s="94">
        <f>+S44+7+7+7+7+7</f>
        <v>45982</v>
      </c>
      <c r="V44" s="94">
        <v>45989</v>
      </c>
      <c r="W44" s="94">
        <f>+U44+7+7+7+7</f>
        <v>46010</v>
      </c>
      <c r="X44" s="94">
        <v>46022</v>
      </c>
    </row>
    <row r="45" spans="1:25" x14ac:dyDescent="0.25">
      <c r="A45" s="93">
        <f>+Hoja1!A44</f>
        <v>481.52</v>
      </c>
      <c r="B45" s="92"/>
      <c r="C45" s="92"/>
      <c r="D45" s="92"/>
    </row>
    <row r="46" spans="1:25" x14ac:dyDescent="0.25">
      <c r="A46" s="93">
        <f>+Hoja1!A45</f>
        <v>502</v>
      </c>
      <c r="B46" s="91">
        <f ca="1">IF(RTD("tos.rtd",,$A$2,"."&amp;B$43&amp;B$1&amp;"C"&amp;$A46)="N/A",0,RTD("tos.rtd",,$A$2,"."&amp;B$43&amp;B$1&amp;"C"&amp;$A46))-IF(RTD("tos.rtd",,$A$2,"."&amp;B$43&amp;B$1&amp;"P"&amp;$A46)="N/A",0,RTD("tos.rtd",,$A$2,"."&amp;B$43&amp;B$1&amp;"P"&amp;$A46))</f>
        <v>0</v>
      </c>
      <c r="C46" s="91">
        <f ca="1">IF(RTD("tos.rtd",,$A$2,"."&amp;C$43&amp;C$1&amp;"C"&amp;$A46)="N/A",0,RTD("tos.rtd",,$A$2,"."&amp;C$43&amp;C$1&amp;"C"&amp;$A46))-IF(RTD("tos.rtd",,$A$2,"."&amp;C$43&amp;C$1&amp;"P"&amp;$A46)="N/A",0,RTD("tos.rtd",,$A$2,"."&amp;C$43&amp;C$1&amp;"P"&amp;$A46))</f>
        <v>0</v>
      </c>
      <c r="D46" s="91">
        <f ca="1">IF(RTD("tos.rtd",,$A$2,"."&amp;D$43&amp;D$1&amp;"C"&amp;$A46)="N/A",0,RTD("tos.rtd",,$A$2,"."&amp;D$43&amp;D$1&amp;"C"&amp;$A46))-IF(RTD("tos.rtd",,$A$2,"."&amp;D$43&amp;D$1&amp;"P"&amp;$A46)="N/A",0,RTD("tos.rtd",,$A$2,"."&amp;D$43&amp;D$1&amp;"P"&amp;$A46))</f>
        <v>185</v>
      </c>
      <c r="E46" s="91">
        <f ca="1">IF(RTD("tos.rtd",,$A$2,"."&amp;E$43&amp;E$1&amp;"C"&amp;$A46)="N/A",0,RTD("tos.rtd",,$A$2,"."&amp;E$43&amp;E$1&amp;"C"&amp;$A46))-IF(RTD("tos.rtd",,$A$2,"."&amp;E$43&amp;E$1&amp;"P"&amp;$A46)="N/A",0,RTD("tos.rtd",,$A$2,"."&amp;E$43&amp;E$1&amp;"P"&amp;$A46))</f>
        <v>286</v>
      </c>
      <c r="F46" s="91">
        <f ca="1">IF(RTD("tos.rtd",,$A$2,"."&amp;F$43&amp;F$1&amp;"C"&amp;$A46)="N/A",0,RTD("tos.rtd",,$A$2,"."&amp;F$43&amp;F$1&amp;"C"&amp;$A46))-IF(RTD("tos.rtd",,$A$2,"."&amp;F$43&amp;F$1&amp;"P"&amp;$A46)="N/A",0,RTD("tos.rtd",,$A$2,"."&amp;F$43&amp;F$1&amp;"P"&amp;$A46))</f>
        <v>0</v>
      </c>
      <c r="G46" s="91">
        <f ca="1">IF(RTD("tos.rtd",,$A$2,"."&amp;G$43&amp;G$1&amp;"C"&amp;$A46)="N/A",0,RTD("tos.rtd",,$A$2,"."&amp;G$43&amp;G$1&amp;"C"&amp;$A46))-IF(RTD("tos.rtd",,$A$2,"."&amp;G$43&amp;G$1&amp;"P"&amp;$A46)="N/A",0,RTD("tos.rtd",,$A$2,"."&amp;G$43&amp;G$1&amp;"P"&amp;$A46))</f>
        <v>0</v>
      </c>
      <c r="H46" s="91">
        <f ca="1">IF(RTD("tos.rtd",,$A$2,"."&amp;H$43&amp;H$1&amp;"C"&amp;$A46)="N/A",0,RTD("tos.rtd",,$A$2,"."&amp;H$43&amp;H$1&amp;"C"&amp;$A46))-IF(RTD("tos.rtd",,$A$2,"."&amp;H$43&amp;H$1&amp;"P"&amp;$A46)="N/A",0,RTD("tos.rtd",,$A$2,"."&amp;H$43&amp;H$1&amp;"P"&amp;$A46))</f>
        <v>44</v>
      </c>
      <c r="I46" s="91">
        <f ca="1">IF(RTD("tos.rtd",,$A$2,"."&amp;I$43&amp;I$1&amp;"C"&amp;$A46)="N/A",0,RTD("tos.rtd",,$A$2,"."&amp;I$43&amp;I$1&amp;"C"&amp;$A46))-IF(RTD("tos.rtd",,$A$2,"."&amp;I$43&amp;I$1&amp;"P"&amp;$A46)="N/A",0,RTD("tos.rtd",,$A$2,"."&amp;I$43&amp;I$1&amp;"P"&amp;$A46))</f>
        <v>-79</v>
      </c>
      <c r="J46" s="91">
        <f ca="1">IF(RTD("tos.rtd",,$A$2,"."&amp;J$43&amp;J$1&amp;"C"&amp;$A46)="N/A",0,RTD("tos.rtd",,$A$2,"."&amp;J$43&amp;J$1&amp;"C"&amp;$A46))-IF(RTD("tos.rtd",,$A$2,"."&amp;J$43&amp;J$1&amp;"P"&amp;$A46)="N/A",0,RTD("tos.rtd",,$A$2,"."&amp;J$43&amp;J$1&amp;"P"&amp;$A46))</f>
        <v>0</v>
      </c>
      <c r="K46" s="91">
        <f ca="1">IF(RTD("tos.rtd",,$A$2,"."&amp;K$43&amp;K$1&amp;"C"&amp;$A46)="N/A",0,RTD("tos.rtd",,$A$2,"."&amp;K$43&amp;K$1&amp;"C"&amp;$A46))-IF(RTD("tos.rtd",,$A$2,"."&amp;K$43&amp;K$1&amp;"P"&amp;$A46)="N/A",0,RTD("tos.rtd",,$A$2,"."&amp;K$43&amp;K$1&amp;"P"&amp;$A46))</f>
        <v>0</v>
      </c>
      <c r="L46" s="91">
        <f ca="1">IF(RTD("tos.rtd",,$A$2,"."&amp;L$43&amp;L$1&amp;"C"&amp;$A46)="N/A",0,RTD("tos.rtd",,$A$2,"."&amp;L$43&amp;L$1&amp;"C"&amp;$A46))-IF(RTD("tos.rtd",,$A$2,"."&amp;L$43&amp;L$1&amp;"P"&amp;$A46)="N/A",0,RTD("tos.rtd",,$A$2,"."&amp;L$43&amp;L$1&amp;"P"&amp;$A46))</f>
        <v>14</v>
      </c>
      <c r="M46" s="91">
        <f ca="1">IF(RTD("tos.rtd",,$A$2,"."&amp;M$43&amp;M$1&amp;"C"&amp;$A46)="N/A",0,RTD("tos.rtd",,$A$2,"."&amp;M$43&amp;M$1&amp;"C"&amp;$A46))-IF(RTD("tos.rtd",,$A$2,"."&amp;M$43&amp;M$1&amp;"P"&amp;$A46)="N/A",0,RTD("tos.rtd",,$A$2,"."&amp;M$43&amp;M$1&amp;"P"&amp;$A46))</f>
        <v>0</v>
      </c>
      <c r="N46" s="91">
        <f ca="1">IF(RTD("tos.rtd",,$A$2,"."&amp;N$43&amp;N$1&amp;"C"&amp;$A46)="N/A",0,RTD("tos.rtd",,$A$2,"."&amp;N$43&amp;N$1&amp;"C"&amp;$A46))-IF(RTD("tos.rtd",,$A$2,"."&amp;N$43&amp;N$1&amp;"P"&amp;$A46)="N/A",0,RTD("tos.rtd",,$A$2,"."&amp;N$43&amp;N$1&amp;"P"&amp;$A46))</f>
        <v>0</v>
      </c>
      <c r="O46" s="91">
        <f ca="1">IF(RTD("tos.rtd",,$A$2,"."&amp;O$43&amp;O$1&amp;"C"&amp;$A46)="N/A",0,RTD("tos.rtd",,$A$2,"."&amp;O$43&amp;O$1&amp;"C"&amp;$A46))-IF(RTD("tos.rtd",,$A$2,"."&amp;O$43&amp;O$1&amp;"P"&amp;$A46)="N/A",0,RTD("tos.rtd",,$A$2,"."&amp;O$43&amp;O$1&amp;"P"&amp;$A46))</f>
        <v>0</v>
      </c>
      <c r="P46" s="91">
        <f ca="1">IF(RTD("tos.rtd",,$A$2,"."&amp;P$43&amp;P$1&amp;"C"&amp;$A46)="N/A",0,RTD("tos.rtd",,$A$2,"."&amp;P$43&amp;P$1&amp;"C"&amp;$A46))-IF(RTD("tos.rtd",,$A$2,"."&amp;P$43&amp;P$1&amp;"P"&amp;$A46)="N/A",0,RTD("tos.rtd",,$A$2,"."&amp;P$43&amp;P$1&amp;"P"&amp;$A46))</f>
        <v>0</v>
      </c>
      <c r="Q46" s="91">
        <f ca="1">IF(RTD("tos.rtd",,$A$2,"."&amp;Q$43&amp;Q$1&amp;"C"&amp;$A46)="N/A",0,RTD("tos.rtd",,$A$2,"."&amp;Q$43&amp;Q$1&amp;"C"&amp;$A46))-IF(RTD("tos.rtd",,$A$2,"."&amp;Q$43&amp;Q$1&amp;"P"&amp;$A46)="N/A",0,RTD("tos.rtd",,$A$2,"."&amp;Q$43&amp;Q$1&amp;"P"&amp;$A46))</f>
        <v>0</v>
      </c>
      <c r="R46" s="91">
        <f ca="1">IF(RTD("tos.rtd",,$A$2,"."&amp;R$43&amp;R$1&amp;"C"&amp;$A46)="N/A",0,RTD("tos.rtd",,$A$2,"."&amp;R$43&amp;R$1&amp;"C"&amp;$A46))-IF(RTD("tos.rtd",,$A$2,"."&amp;R$43&amp;R$1&amp;"P"&amp;$A46)="N/A",0,RTD("tos.rtd",,$A$2,"."&amp;R$43&amp;R$1&amp;"P"&amp;$A46))</f>
        <v>2</v>
      </c>
      <c r="S46" s="91">
        <f ca="1">IF(RTD("tos.rtd",,$A$2,"."&amp;S$43&amp;S$1&amp;"C"&amp;$A46)="N/A",0,RTD("tos.rtd",,$A$2,"."&amp;S$43&amp;S$1&amp;"C"&amp;$A46))-IF(RTD("tos.rtd",,$A$2,"."&amp;S$43&amp;S$1&amp;"P"&amp;$A46)="N/A",0,RTD("tos.rtd",,$A$2,"."&amp;S$43&amp;S$1&amp;"P"&amp;$A46))</f>
        <v>0</v>
      </c>
      <c r="T46" s="91">
        <f ca="1">IF(RTD("tos.rtd",,$A$2,"."&amp;T$43&amp;T$1&amp;"C"&amp;$A46)="N/A",0,RTD("tos.rtd",,$A$2,"."&amp;T$43&amp;T$1&amp;"C"&amp;$A46))-IF(RTD("tos.rtd",,$A$2,"."&amp;T$43&amp;T$1&amp;"P"&amp;$A46)="N/A",0,RTD("tos.rtd",,$A$2,"."&amp;T$43&amp;T$1&amp;"P"&amp;$A46))</f>
        <v>0</v>
      </c>
      <c r="U46" s="91">
        <f ca="1">IF(RTD("tos.rtd",,$A$2,"."&amp;U$43&amp;U$1&amp;"C"&amp;$A46)="N/A",0,RTD("tos.rtd",,$A$2,"."&amp;U$43&amp;U$1&amp;"C"&amp;$A46))-IF(RTD("tos.rtd",,$A$2,"."&amp;U$43&amp;U$1&amp;"P"&amp;$A46)="N/A",0,RTD("tos.rtd",,$A$2,"."&amp;U$43&amp;U$1&amp;"P"&amp;$A46))</f>
        <v>0</v>
      </c>
      <c r="V46" s="91">
        <f ca="1">IF(RTD("tos.rtd",,$A$2,"."&amp;V$43&amp;V$1&amp;"C"&amp;$A46)="N/A",0,RTD("tos.rtd",,$A$2,"."&amp;V$43&amp;V$1&amp;"C"&amp;$A46))-IF(RTD("tos.rtd",,$A$2,"."&amp;V$43&amp;V$1&amp;"P"&amp;$A46)="N/A",0,RTD("tos.rtd",,$A$2,"."&amp;V$43&amp;V$1&amp;"P"&amp;$A46))</f>
        <v>0</v>
      </c>
      <c r="W46" s="91">
        <f ca="1">IF(RTD("tos.rtd",,$A$2,"."&amp;W$43&amp;W$1&amp;"C"&amp;$A46)="N/A",0,RTD("tos.rtd",,$A$2,"."&amp;W$43&amp;W$1&amp;"C"&amp;$A46))-IF(RTD("tos.rtd",,$A$2,"."&amp;W$43&amp;W$1&amp;"P"&amp;$A46)="N/A",0,RTD("tos.rtd",,$A$2,"."&amp;W$43&amp;W$1&amp;"P"&amp;$A46))</f>
        <v>0</v>
      </c>
      <c r="X46" s="91">
        <f ca="1">IF(RTD("tos.rtd",,$A$2,"."&amp;X$43&amp;X$1&amp;"C"&amp;$A46)="N/A",0,RTD("tos.rtd",,$A$2,"."&amp;X$43&amp;X$1&amp;"C"&amp;$A46))-IF(RTD("tos.rtd",,$A$2,"."&amp;X$43&amp;X$1&amp;"P"&amp;$A46)="N/A",0,RTD("tos.rtd",,$A$2,"."&amp;X$43&amp;X$1&amp;"P"&amp;$A46))</f>
        <v>0</v>
      </c>
      <c r="Y46" s="98">
        <f ca="1">SUM(B46:X46)</f>
        <v>452</v>
      </c>
    </row>
    <row r="47" spans="1:25" x14ac:dyDescent="0.25">
      <c r="A47" s="93">
        <f>+Hoja1!A46</f>
        <v>501</v>
      </c>
      <c r="B47" s="91">
        <f ca="1">IF(RTD("tos.rtd",,$A$2,"."&amp;B$43&amp;B$1&amp;"C"&amp;$A47)="N/A",0,RTD("tos.rtd",,$A$2,"."&amp;B$43&amp;B$1&amp;"C"&amp;$A47))-IF(RTD("tos.rtd",,$A$2,"."&amp;B$43&amp;B$1&amp;"P"&amp;$A47)="N/A",0,RTD("tos.rtd",,$A$2,"."&amp;B$43&amp;B$1&amp;"P"&amp;$A47))</f>
        <v>0</v>
      </c>
      <c r="C47" s="91">
        <f ca="1">IF(RTD("tos.rtd",,$A$2,"."&amp;C$43&amp;C$1&amp;"C"&amp;$A47)="N/A",0,RTD("tos.rtd",,$A$2,"."&amp;C$43&amp;C$1&amp;"C"&amp;$A47))-IF(RTD("tos.rtd",,$A$2,"."&amp;C$43&amp;C$1&amp;"P"&amp;$A47)="N/A",0,RTD("tos.rtd",,$A$2,"."&amp;C$43&amp;C$1&amp;"P"&amp;$A47))</f>
        <v>0</v>
      </c>
      <c r="D47" s="91">
        <f ca="1">IF(RTD("tos.rtd",,$A$2,"."&amp;D$43&amp;D$1&amp;"C"&amp;$A47)="N/A",0,RTD("tos.rtd",,$A$2,"."&amp;D$43&amp;D$1&amp;"C"&amp;$A47))-IF(RTD("tos.rtd",,$A$2,"."&amp;D$43&amp;D$1&amp;"P"&amp;$A47)="N/A",0,RTD("tos.rtd",,$A$2,"."&amp;D$43&amp;D$1&amp;"P"&amp;$A47))</f>
        <v>200</v>
      </c>
      <c r="E47" s="91">
        <f ca="1">IF(RTD("tos.rtd",,$A$2,"."&amp;E$43&amp;E$1&amp;"C"&amp;$A47)="N/A",0,RTD("tos.rtd",,$A$2,"."&amp;E$43&amp;E$1&amp;"C"&amp;$A47))-IF(RTD("tos.rtd",,$A$2,"."&amp;E$43&amp;E$1&amp;"P"&amp;$A47)="N/A",0,RTD("tos.rtd",,$A$2,"."&amp;E$43&amp;E$1&amp;"P"&amp;$A47))</f>
        <v>61</v>
      </c>
      <c r="F47" s="91">
        <f ca="1">IF(RTD("tos.rtd",,$A$2,"."&amp;F$43&amp;F$1&amp;"C"&amp;$A47)="N/A",0,RTD("tos.rtd",,$A$2,"."&amp;F$43&amp;F$1&amp;"C"&amp;$A47))-IF(RTD("tos.rtd",,$A$2,"."&amp;F$43&amp;F$1&amp;"P"&amp;$A47)="N/A",0,RTD("tos.rtd",,$A$2,"."&amp;F$43&amp;F$1&amp;"P"&amp;$A47))</f>
        <v>0</v>
      </c>
      <c r="G47" s="91">
        <f ca="1">IF(RTD("tos.rtd",,$A$2,"."&amp;G$43&amp;G$1&amp;"C"&amp;$A47)="N/A",0,RTD("tos.rtd",,$A$2,"."&amp;G$43&amp;G$1&amp;"C"&amp;$A47))-IF(RTD("tos.rtd",,$A$2,"."&amp;G$43&amp;G$1&amp;"P"&amp;$A47)="N/A",0,RTD("tos.rtd",,$A$2,"."&amp;G$43&amp;G$1&amp;"P"&amp;$A47))</f>
        <v>0</v>
      </c>
      <c r="H47" s="91">
        <f ca="1">IF(RTD("tos.rtd",,$A$2,"."&amp;H$43&amp;H$1&amp;"C"&amp;$A47)="N/A",0,RTD("tos.rtd",,$A$2,"."&amp;H$43&amp;H$1&amp;"C"&amp;$A47))-IF(RTD("tos.rtd",,$A$2,"."&amp;H$43&amp;H$1&amp;"P"&amp;$A47)="N/A",0,RTD("tos.rtd",,$A$2,"."&amp;H$43&amp;H$1&amp;"P"&amp;$A47))</f>
        <v>16</v>
      </c>
      <c r="I47" s="91">
        <f ca="1">IF(RTD("tos.rtd",,$A$2,"."&amp;I$43&amp;I$1&amp;"C"&amp;$A47)="N/A",0,RTD("tos.rtd",,$A$2,"."&amp;I$43&amp;I$1&amp;"C"&amp;$A47))-IF(RTD("tos.rtd",,$A$2,"."&amp;I$43&amp;I$1&amp;"P"&amp;$A47)="N/A",0,RTD("tos.rtd",,$A$2,"."&amp;I$43&amp;I$1&amp;"P"&amp;$A47))</f>
        <v>-193</v>
      </c>
      <c r="J47" s="91">
        <f ca="1">IF(RTD("tos.rtd",,$A$2,"."&amp;J$43&amp;J$1&amp;"C"&amp;$A47)="N/A",0,RTD("tos.rtd",,$A$2,"."&amp;J$43&amp;J$1&amp;"C"&amp;$A47))-IF(RTD("tos.rtd",,$A$2,"."&amp;J$43&amp;J$1&amp;"P"&amp;$A47)="N/A",0,RTD("tos.rtd",,$A$2,"."&amp;J$43&amp;J$1&amp;"P"&amp;$A47))</f>
        <v>0</v>
      </c>
      <c r="K47" s="91">
        <f ca="1">IF(RTD("tos.rtd",,$A$2,"."&amp;K$43&amp;K$1&amp;"C"&amp;$A47)="N/A",0,RTD("tos.rtd",,$A$2,"."&amp;K$43&amp;K$1&amp;"C"&amp;$A47))-IF(RTD("tos.rtd",,$A$2,"."&amp;K$43&amp;K$1&amp;"P"&amp;$A47)="N/A",0,RTD("tos.rtd",,$A$2,"."&amp;K$43&amp;K$1&amp;"P"&amp;$A47))</f>
        <v>0</v>
      </c>
      <c r="L47" s="91">
        <f ca="1">IF(RTD("tos.rtd",,$A$2,"."&amp;L$43&amp;L$1&amp;"C"&amp;$A47)="N/A",0,RTD("tos.rtd",,$A$2,"."&amp;L$43&amp;L$1&amp;"C"&amp;$A47))-IF(RTD("tos.rtd",,$A$2,"."&amp;L$43&amp;L$1&amp;"P"&amp;$A47)="N/A",0,RTD("tos.rtd",,$A$2,"."&amp;L$43&amp;L$1&amp;"P"&amp;$A47))</f>
        <v>13</v>
      </c>
      <c r="M47" s="91">
        <f ca="1">IF(RTD("tos.rtd",,$A$2,"."&amp;M$43&amp;M$1&amp;"C"&amp;$A47)="N/A",0,RTD("tos.rtd",,$A$2,"."&amp;M$43&amp;M$1&amp;"C"&amp;$A47))-IF(RTD("tos.rtd",,$A$2,"."&amp;M$43&amp;M$1&amp;"P"&amp;$A47)="N/A",0,RTD("tos.rtd",,$A$2,"."&amp;M$43&amp;M$1&amp;"P"&amp;$A47))</f>
        <v>0</v>
      </c>
      <c r="N47" s="91">
        <f ca="1">IF(RTD("tos.rtd",,$A$2,"."&amp;N$43&amp;N$1&amp;"C"&amp;$A47)="N/A",0,RTD("tos.rtd",,$A$2,"."&amp;N$43&amp;N$1&amp;"C"&amp;$A47))-IF(RTD("tos.rtd",,$A$2,"."&amp;N$43&amp;N$1&amp;"P"&amp;$A47)="N/A",0,RTD("tos.rtd",,$A$2,"."&amp;N$43&amp;N$1&amp;"P"&amp;$A47))</f>
        <v>2</v>
      </c>
      <c r="O47" s="91">
        <f ca="1">IF(RTD("tos.rtd",,$A$2,"."&amp;O$43&amp;O$1&amp;"C"&amp;$A47)="N/A",0,RTD("tos.rtd",,$A$2,"."&amp;O$43&amp;O$1&amp;"C"&amp;$A47))-IF(RTD("tos.rtd",,$A$2,"."&amp;O$43&amp;O$1&amp;"P"&amp;$A47)="N/A",0,RTD("tos.rtd",,$A$2,"."&amp;O$43&amp;O$1&amp;"P"&amp;$A47))</f>
        <v>0</v>
      </c>
      <c r="P47" s="91">
        <f ca="1">IF(RTD("tos.rtd",,$A$2,"."&amp;P$43&amp;P$1&amp;"C"&amp;$A47)="N/A",0,RTD("tos.rtd",,$A$2,"."&amp;P$43&amp;P$1&amp;"C"&amp;$A47))-IF(RTD("tos.rtd",,$A$2,"."&amp;P$43&amp;P$1&amp;"P"&amp;$A47)="N/A",0,RTD("tos.rtd",,$A$2,"."&amp;P$43&amp;P$1&amp;"P"&amp;$A47))</f>
        <v>0</v>
      </c>
      <c r="Q47" s="91">
        <f ca="1">IF(RTD("tos.rtd",,$A$2,"."&amp;Q$43&amp;Q$1&amp;"C"&amp;$A47)="N/A",0,RTD("tos.rtd",,$A$2,"."&amp;Q$43&amp;Q$1&amp;"C"&amp;$A47))-IF(RTD("tos.rtd",,$A$2,"."&amp;Q$43&amp;Q$1&amp;"P"&amp;$A47)="N/A",0,RTD("tos.rtd",,$A$2,"."&amp;Q$43&amp;Q$1&amp;"P"&amp;$A47))</f>
        <v>0</v>
      </c>
      <c r="R47" s="91">
        <f ca="1">IF(RTD("tos.rtd",,$A$2,"."&amp;R$43&amp;R$1&amp;"C"&amp;$A47)="N/A",0,RTD("tos.rtd",,$A$2,"."&amp;R$43&amp;R$1&amp;"C"&amp;$A47))-IF(RTD("tos.rtd",,$A$2,"."&amp;R$43&amp;R$1&amp;"P"&amp;$A47)="N/A",0,RTD("tos.rtd",,$A$2,"."&amp;R$43&amp;R$1&amp;"P"&amp;$A47))</f>
        <v>0</v>
      </c>
      <c r="S47" s="91">
        <f ca="1">IF(RTD("tos.rtd",,$A$2,"."&amp;S$43&amp;S$1&amp;"C"&amp;$A47)="N/A",0,RTD("tos.rtd",,$A$2,"."&amp;S$43&amp;S$1&amp;"C"&amp;$A47))-IF(RTD("tos.rtd",,$A$2,"."&amp;S$43&amp;S$1&amp;"P"&amp;$A47)="N/A",0,RTD("tos.rtd",,$A$2,"."&amp;S$43&amp;S$1&amp;"P"&amp;$A47))</f>
        <v>0</v>
      </c>
      <c r="T47" s="91">
        <f ca="1">IF(RTD("tos.rtd",,$A$2,"."&amp;T$43&amp;T$1&amp;"C"&amp;$A47)="N/A",0,RTD("tos.rtd",,$A$2,"."&amp;T$43&amp;T$1&amp;"C"&amp;$A47))-IF(RTD("tos.rtd",,$A$2,"."&amp;T$43&amp;T$1&amp;"P"&amp;$A47)="N/A",0,RTD("tos.rtd",,$A$2,"."&amp;T$43&amp;T$1&amp;"P"&amp;$A47))</f>
        <v>0</v>
      </c>
      <c r="U47" s="91">
        <f ca="1">IF(RTD("tos.rtd",,$A$2,"."&amp;U$43&amp;U$1&amp;"C"&amp;$A47)="N/A",0,RTD("tos.rtd",,$A$2,"."&amp;U$43&amp;U$1&amp;"C"&amp;$A47))-IF(RTD("tos.rtd",,$A$2,"."&amp;U$43&amp;U$1&amp;"P"&amp;$A47)="N/A",0,RTD("tos.rtd",,$A$2,"."&amp;U$43&amp;U$1&amp;"P"&amp;$A47))</f>
        <v>0</v>
      </c>
      <c r="V47" s="91">
        <f ca="1">IF(RTD("tos.rtd",,$A$2,"."&amp;V$43&amp;V$1&amp;"C"&amp;$A47)="N/A",0,RTD("tos.rtd",,$A$2,"."&amp;V$43&amp;V$1&amp;"C"&amp;$A47))-IF(RTD("tos.rtd",,$A$2,"."&amp;V$43&amp;V$1&amp;"P"&amp;$A47)="N/A",0,RTD("tos.rtd",,$A$2,"."&amp;V$43&amp;V$1&amp;"P"&amp;$A47))</f>
        <v>0</v>
      </c>
      <c r="W47" s="91">
        <f ca="1">IF(RTD("tos.rtd",,$A$2,"."&amp;W$43&amp;W$1&amp;"C"&amp;$A47)="N/A",0,RTD("tos.rtd",,$A$2,"."&amp;W$43&amp;W$1&amp;"C"&amp;$A47))-IF(RTD("tos.rtd",,$A$2,"."&amp;W$43&amp;W$1&amp;"P"&amp;$A47)="N/A",0,RTD("tos.rtd",,$A$2,"."&amp;W$43&amp;W$1&amp;"P"&amp;$A47))</f>
        <v>0</v>
      </c>
      <c r="X47" s="91">
        <f ca="1">IF(RTD("tos.rtd",,$A$2,"."&amp;X$43&amp;X$1&amp;"C"&amp;$A47)="N/A",0,RTD("tos.rtd",,$A$2,"."&amp;X$43&amp;X$1&amp;"C"&amp;$A47))-IF(RTD("tos.rtd",,$A$2,"."&amp;X$43&amp;X$1&amp;"P"&amp;$A47)="N/A",0,RTD("tos.rtd",,$A$2,"."&amp;X$43&amp;X$1&amp;"P"&amp;$A47))</f>
        <v>0</v>
      </c>
      <c r="Y47" s="98">
        <f t="shared" ref="Y47:Y80" ca="1" si="7">SUM(B47:X47)</f>
        <v>99</v>
      </c>
    </row>
    <row r="48" spans="1:25" x14ac:dyDescent="0.25">
      <c r="A48" s="93">
        <f>+Hoja1!A47</f>
        <v>500</v>
      </c>
      <c r="B48" s="91">
        <f ca="1">IF(RTD("tos.rtd",,$A$2,"."&amp;B$43&amp;B$1&amp;"C"&amp;$A48)="N/A",0,RTD("tos.rtd",,$A$2,"."&amp;B$43&amp;B$1&amp;"C"&amp;$A48))-IF(RTD("tos.rtd",,$A$2,"."&amp;B$43&amp;B$1&amp;"P"&amp;$A48)="N/A",0,RTD("tos.rtd",,$A$2,"."&amp;B$43&amp;B$1&amp;"P"&amp;$A48))</f>
        <v>0</v>
      </c>
      <c r="C48" s="91">
        <f ca="1">IF(RTD("tos.rtd",,$A$2,"."&amp;C$43&amp;C$1&amp;"C"&amp;$A48)="N/A",0,RTD("tos.rtd",,$A$2,"."&amp;C$43&amp;C$1&amp;"C"&amp;$A48))-IF(RTD("tos.rtd",,$A$2,"."&amp;C$43&amp;C$1&amp;"P"&amp;$A48)="N/A",0,RTD("tos.rtd",,$A$2,"."&amp;C$43&amp;C$1&amp;"P"&amp;$A48))</f>
        <v>0</v>
      </c>
      <c r="D48" s="91">
        <f ca="1">IF(RTD("tos.rtd",,$A$2,"."&amp;D$43&amp;D$1&amp;"C"&amp;$A48)="N/A",0,RTD("tos.rtd",,$A$2,"."&amp;D$43&amp;D$1&amp;"C"&amp;$A48))-IF(RTD("tos.rtd",,$A$2,"."&amp;D$43&amp;D$1&amp;"P"&amp;$A48)="N/A",0,RTD("tos.rtd",,$A$2,"."&amp;D$43&amp;D$1&amp;"P"&amp;$A48))</f>
        <v>4078</v>
      </c>
      <c r="E48" s="91">
        <f ca="1">IF(RTD("tos.rtd",,$A$2,"."&amp;E$43&amp;E$1&amp;"C"&amp;$A48)="N/A",0,RTD("tos.rtd",,$A$2,"."&amp;E$43&amp;E$1&amp;"C"&amp;$A48))-IF(RTD("tos.rtd",,$A$2,"."&amp;E$43&amp;E$1&amp;"P"&amp;$A48)="N/A",0,RTD("tos.rtd",,$A$2,"."&amp;E$43&amp;E$1&amp;"P"&amp;$A48))</f>
        <v>956</v>
      </c>
      <c r="F48" s="91">
        <f ca="1">IF(RTD("tos.rtd",,$A$2,"."&amp;F$43&amp;F$1&amp;"C"&amp;$A48)="N/A",0,RTD("tos.rtd",,$A$2,"."&amp;F$43&amp;F$1&amp;"C"&amp;$A48))-IF(RTD("tos.rtd",,$A$2,"."&amp;F$43&amp;F$1&amp;"P"&amp;$A48)="N/A",0,RTD("tos.rtd",,$A$2,"."&amp;F$43&amp;F$1&amp;"P"&amp;$A48))</f>
        <v>0</v>
      </c>
      <c r="G48" s="91">
        <f ca="1">IF(RTD("tos.rtd",,$A$2,"."&amp;G$43&amp;G$1&amp;"C"&amp;$A48)="N/A",0,RTD("tos.rtd",,$A$2,"."&amp;G$43&amp;G$1&amp;"C"&amp;$A48))-IF(RTD("tos.rtd",,$A$2,"."&amp;G$43&amp;G$1&amp;"P"&amp;$A48)="N/A",0,RTD("tos.rtd",,$A$2,"."&amp;G$43&amp;G$1&amp;"P"&amp;$A48))</f>
        <v>0</v>
      </c>
      <c r="H48" s="91">
        <f ca="1">IF(RTD("tos.rtd",,$A$2,"."&amp;H$43&amp;H$1&amp;"C"&amp;$A48)="N/A",0,RTD("tos.rtd",,$A$2,"."&amp;H$43&amp;H$1&amp;"C"&amp;$A48))-IF(RTD("tos.rtd",,$A$2,"."&amp;H$43&amp;H$1&amp;"P"&amp;$A48)="N/A",0,RTD("tos.rtd",,$A$2,"."&amp;H$43&amp;H$1&amp;"P"&amp;$A48))</f>
        <v>400</v>
      </c>
      <c r="I48" s="91">
        <f ca="1">IF(RTD("tos.rtd",,$A$2,"."&amp;I$43&amp;I$1&amp;"C"&amp;$A48)="N/A",0,RTD("tos.rtd",,$A$2,"."&amp;I$43&amp;I$1&amp;"C"&amp;$A48))-IF(RTD("tos.rtd",,$A$2,"."&amp;I$43&amp;I$1&amp;"P"&amp;$A48)="N/A",0,RTD("tos.rtd",,$A$2,"."&amp;I$43&amp;I$1&amp;"P"&amp;$A48))</f>
        <v>636</v>
      </c>
      <c r="J48" s="91">
        <f ca="1">IF(RTD("tos.rtd",,$A$2,"."&amp;J$43&amp;J$1&amp;"C"&amp;$A48)="N/A",0,RTD("tos.rtd",,$A$2,"."&amp;J$43&amp;J$1&amp;"C"&amp;$A48))-IF(RTD("tos.rtd",,$A$2,"."&amp;J$43&amp;J$1&amp;"P"&amp;$A48)="N/A",0,RTD("tos.rtd",,$A$2,"."&amp;J$43&amp;J$1&amp;"P"&amp;$A48))</f>
        <v>629</v>
      </c>
      <c r="K48" s="91">
        <f ca="1">IF(RTD("tos.rtd",,$A$2,"."&amp;K$43&amp;K$1&amp;"C"&amp;$A48)="N/A",0,RTD("tos.rtd",,$A$2,"."&amp;K$43&amp;K$1&amp;"C"&amp;$A48))-IF(RTD("tos.rtd",,$A$2,"."&amp;K$43&amp;K$1&amp;"P"&amp;$A48)="N/A",0,RTD("tos.rtd",,$A$2,"."&amp;K$43&amp;K$1&amp;"P"&amp;$A48))</f>
        <v>16318</v>
      </c>
      <c r="L48" s="91">
        <f ca="1">IF(RTD("tos.rtd",,$A$2,"."&amp;L$43&amp;L$1&amp;"C"&amp;$A48)="N/A",0,RTD("tos.rtd",,$A$2,"."&amp;L$43&amp;L$1&amp;"C"&amp;$A48))-IF(RTD("tos.rtd",,$A$2,"."&amp;L$43&amp;L$1&amp;"P"&amp;$A48)="N/A",0,RTD("tos.rtd",,$A$2,"."&amp;L$43&amp;L$1&amp;"P"&amp;$A48))</f>
        <v>3157</v>
      </c>
      <c r="M48" s="91">
        <f ca="1">IF(RTD("tos.rtd",,$A$2,"."&amp;M$43&amp;M$1&amp;"C"&amp;$A48)="N/A",0,RTD("tos.rtd",,$A$2,"."&amp;M$43&amp;M$1&amp;"C"&amp;$A48))-IF(RTD("tos.rtd",,$A$2,"."&amp;M$43&amp;M$1&amp;"P"&amp;$A48)="N/A",0,RTD("tos.rtd",,$A$2,"."&amp;M$43&amp;M$1&amp;"P"&amp;$A48))</f>
        <v>764</v>
      </c>
      <c r="N48" s="91">
        <f ca="1">IF(RTD("tos.rtd",,$A$2,"."&amp;N$43&amp;N$1&amp;"C"&amp;$A48)="N/A",0,RTD("tos.rtd",,$A$2,"."&amp;N$43&amp;N$1&amp;"C"&amp;$A48))-IF(RTD("tos.rtd",,$A$2,"."&amp;N$43&amp;N$1&amp;"P"&amp;$A48)="N/A",0,RTD("tos.rtd",,$A$2,"."&amp;N$43&amp;N$1&amp;"P"&amp;$A48))</f>
        <v>68</v>
      </c>
      <c r="O48" s="91">
        <f ca="1">IF(RTD("tos.rtd",,$A$2,"."&amp;O$43&amp;O$1&amp;"C"&amp;$A48)="N/A",0,RTD("tos.rtd",,$A$2,"."&amp;O$43&amp;O$1&amp;"C"&amp;$A48))-IF(RTD("tos.rtd",,$A$2,"."&amp;O$43&amp;O$1&amp;"P"&amp;$A48)="N/A",0,RTD("tos.rtd",,$A$2,"."&amp;O$43&amp;O$1&amp;"P"&amp;$A48))</f>
        <v>340</v>
      </c>
      <c r="P48" s="91">
        <f ca="1">IF(RTD("tos.rtd",,$A$2,"."&amp;P$43&amp;P$1&amp;"C"&amp;$A48)="N/A",0,RTD("tos.rtd",,$A$2,"."&amp;P$43&amp;P$1&amp;"C"&amp;$A48))-IF(RTD("tos.rtd",,$A$2,"."&amp;P$43&amp;P$1&amp;"P"&amp;$A48)="N/A",0,RTD("tos.rtd",,$A$2,"."&amp;P$43&amp;P$1&amp;"P"&amp;$A48))</f>
        <v>2</v>
      </c>
      <c r="Q48" s="91">
        <f ca="1">IF(RTD("tos.rtd",,$A$2,"."&amp;Q$43&amp;Q$1&amp;"C"&amp;$A48)="N/A",0,RTD("tos.rtd",,$A$2,"."&amp;Q$43&amp;Q$1&amp;"C"&amp;$A48))-IF(RTD("tos.rtd",,$A$2,"."&amp;Q$43&amp;Q$1&amp;"P"&amp;$A48)="N/A",0,RTD("tos.rtd",,$A$2,"."&amp;Q$43&amp;Q$1&amp;"P"&amp;$A48))</f>
        <v>858</v>
      </c>
      <c r="R48" s="91">
        <f ca="1">IF(RTD("tos.rtd",,$A$2,"."&amp;R$43&amp;R$1&amp;"C"&amp;$A48)="N/A",0,RTD("tos.rtd",,$A$2,"."&amp;R$43&amp;R$1&amp;"C"&amp;$A48))-IF(RTD("tos.rtd",,$A$2,"."&amp;R$43&amp;R$1&amp;"P"&amp;$A48)="N/A",0,RTD("tos.rtd",,$A$2,"."&amp;R$43&amp;R$1&amp;"P"&amp;$A48))</f>
        <v>-36</v>
      </c>
      <c r="S48" s="91">
        <f ca="1">IF(RTD("tos.rtd",,$A$2,"."&amp;S$43&amp;S$1&amp;"C"&amp;$A48)="N/A",0,RTD("tos.rtd",,$A$2,"."&amp;S$43&amp;S$1&amp;"C"&amp;$A48))-IF(RTD("tos.rtd",,$A$2,"."&amp;S$43&amp;S$1&amp;"P"&amp;$A48)="N/A",0,RTD("tos.rtd",,$A$2,"."&amp;S$43&amp;S$1&amp;"P"&amp;$A48))</f>
        <v>0</v>
      </c>
      <c r="T48" s="91">
        <f ca="1">IF(RTD("tos.rtd",,$A$2,"."&amp;T$43&amp;T$1&amp;"C"&amp;$A48)="N/A",0,RTD("tos.rtd",,$A$2,"."&amp;T$43&amp;T$1&amp;"C"&amp;$A48))-IF(RTD("tos.rtd",,$A$2,"."&amp;T$43&amp;T$1&amp;"P"&amp;$A48)="N/A",0,RTD("tos.rtd",,$A$2,"."&amp;T$43&amp;T$1&amp;"P"&amp;$A48))</f>
        <v>0</v>
      </c>
      <c r="U48" s="91">
        <f ca="1">IF(RTD("tos.rtd",,$A$2,"."&amp;U$43&amp;U$1&amp;"C"&amp;$A48)="N/A",0,RTD("tos.rtd",,$A$2,"."&amp;U$43&amp;U$1&amp;"C"&amp;$A48))-IF(RTD("tos.rtd",,$A$2,"."&amp;U$43&amp;U$1&amp;"P"&amp;$A48)="N/A",0,RTD("tos.rtd",,$A$2,"."&amp;U$43&amp;U$1&amp;"P"&amp;$A48))</f>
        <v>66</v>
      </c>
      <c r="V48" s="91">
        <f ca="1">IF(RTD("tos.rtd",,$A$2,"."&amp;V$43&amp;V$1&amp;"C"&amp;$A48)="N/A",0,RTD("tos.rtd",,$A$2,"."&amp;V$43&amp;V$1&amp;"C"&amp;$A48))-IF(RTD("tos.rtd",,$A$2,"."&amp;V$43&amp;V$1&amp;"P"&amp;$A48)="N/A",0,RTD("tos.rtd",,$A$2,"."&amp;V$43&amp;V$1&amp;"P"&amp;$A48))</f>
        <v>0</v>
      </c>
      <c r="W48" s="91">
        <f ca="1">IF(RTD("tos.rtd",,$A$2,"."&amp;W$43&amp;W$1&amp;"C"&amp;$A48)="N/A",0,RTD("tos.rtd",,$A$2,"."&amp;W$43&amp;W$1&amp;"C"&amp;$A48))-IF(RTD("tos.rtd",,$A$2,"."&amp;W$43&amp;W$1&amp;"P"&amp;$A48)="N/A",0,RTD("tos.rtd",,$A$2,"."&amp;W$43&amp;W$1&amp;"P"&amp;$A48))</f>
        <v>1509</v>
      </c>
      <c r="X48" s="91">
        <f ca="1">IF(RTD("tos.rtd",,$A$2,"."&amp;X$43&amp;X$1&amp;"C"&amp;$A48)="N/A",0,RTD("tos.rtd",,$A$2,"."&amp;X$43&amp;X$1&amp;"C"&amp;$A48))-IF(RTD("tos.rtd",,$A$2,"."&amp;X$43&amp;X$1&amp;"P"&amp;$A48)="N/A",0,RTD("tos.rtd",,$A$2,"."&amp;X$43&amp;X$1&amp;"P"&amp;$A48))</f>
        <v>-3</v>
      </c>
      <c r="Y48" s="98">
        <f t="shared" ca="1" si="7"/>
        <v>29742</v>
      </c>
    </row>
    <row r="49" spans="1:25" x14ac:dyDescent="0.25">
      <c r="A49" s="93">
        <f>+Hoja1!A48</f>
        <v>499</v>
      </c>
      <c r="B49" s="91">
        <f ca="1">IF(RTD("tos.rtd",,$A$2,"."&amp;B$43&amp;B$1&amp;"C"&amp;$A49)="N/A",0,RTD("tos.rtd",,$A$2,"."&amp;B$43&amp;B$1&amp;"C"&amp;$A49))-IF(RTD("tos.rtd",,$A$2,"."&amp;B$43&amp;B$1&amp;"P"&amp;$A49)="N/A",0,RTD("tos.rtd",,$A$2,"."&amp;B$43&amp;B$1&amp;"P"&amp;$A49))</f>
        <v>0</v>
      </c>
      <c r="C49" s="91">
        <f ca="1">IF(RTD("tos.rtd",,$A$2,"."&amp;C$43&amp;C$1&amp;"C"&amp;$A49)="N/A",0,RTD("tos.rtd",,$A$2,"."&amp;C$43&amp;C$1&amp;"C"&amp;$A49))-IF(RTD("tos.rtd",,$A$2,"."&amp;C$43&amp;C$1&amp;"P"&amp;$A49)="N/A",0,RTD("tos.rtd",,$A$2,"."&amp;C$43&amp;C$1&amp;"P"&amp;$A49))</f>
        <v>0</v>
      </c>
      <c r="D49" s="91">
        <f ca="1">IF(RTD("tos.rtd",,$A$2,"."&amp;D$43&amp;D$1&amp;"C"&amp;$A49)="N/A",0,RTD("tos.rtd",,$A$2,"."&amp;D$43&amp;D$1&amp;"C"&amp;$A49))-IF(RTD("tos.rtd",,$A$2,"."&amp;D$43&amp;D$1&amp;"P"&amp;$A49)="N/A",0,RTD("tos.rtd",,$A$2,"."&amp;D$43&amp;D$1&amp;"P"&amp;$A49))</f>
        <v>936</v>
      </c>
      <c r="E49" s="91">
        <f ca="1">IF(RTD("tos.rtd",,$A$2,"."&amp;E$43&amp;E$1&amp;"C"&amp;$A49)="N/A",0,RTD("tos.rtd",,$A$2,"."&amp;E$43&amp;E$1&amp;"C"&amp;$A49))-IF(RTD("tos.rtd",,$A$2,"."&amp;E$43&amp;E$1&amp;"P"&amp;$A49)="N/A",0,RTD("tos.rtd",,$A$2,"."&amp;E$43&amp;E$1&amp;"P"&amp;$A49))</f>
        <v>243</v>
      </c>
      <c r="F49" s="91">
        <f ca="1">IF(RTD("tos.rtd",,$A$2,"."&amp;F$43&amp;F$1&amp;"C"&amp;$A49)="N/A",0,RTD("tos.rtd",,$A$2,"."&amp;F$43&amp;F$1&amp;"C"&amp;$A49))-IF(RTD("tos.rtd",,$A$2,"."&amp;F$43&amp;F$1&amp;"P"&amp;$A49)="N/A",0,RTD("tos.rtd",,$A$2,"."&amp;F$43&amp;F$1&amp;"P"&amp;$A49))</f>
        <v>0</v>
      </c>
      <c r="G49" s="91">
        <f ca="1">IF(RTD("tos.rtd",,$A$2,"."&amp;G$43&amp;G$1&amp;"C"&amp;$A49)="N/A",0,RTD("tos.rtd",,$A$2,"."&amp;G$43&amp;G$1&amp;"C"&amp;$A49))-IF(RTD("tos.rtd",,$A$2,"."&amp;G$43&amp;G$1&amp;"P"&amp;$A49)="N/A",0,RTD("tos.rtd",,$A$2,"."&amp;G$43&amp;G$1&amp;"P"&amp;$A49))</f>
        <v>0</v>
      </c>
      <c r="H49" s="91">
        <f ca="1">IF(RTD("tos.rtd",,$A$2,"."&amp;H$43&amp;H$1&amp;"C"&amp;$A49)="N/A",0,RTD("tos.rtd",,$A$2,"."&amp;H$43&amp;H$1&amp;"C"&amp;$A49))-IF(RTD("tos.rtd",,$A$2,"."&amp;H$43&amp;H$1&amp;"P"&amp;$A49)="N/A",0,RTD("tos.rtd",,$A$2,"."&amp;H$43&amp;H$1&amp;"P"&amp;$A49))</f>
        <v>16</v>
      </c>
      <c r="I49" s="91">
        <f ca="1">IF(RTD("tos.rtd",,$A$2,"."&amp;I$43&amp;I$1&amp;"C"&amp;$A49)="N/A",0,RTD("tos.rtd",,$A$2,"."&amp;I$43&amp;I$1&amp;"C"&amp;$A49))-IF(RTD("tos.rtd",,$A$2,"."&amp;I$43&amp;I$1&amp;"P"&amp;$A49)="N/A",0,RTD("tos.rtd",,$A$2,"."&amp;I$43&amp;I$1&amp;"P"&amp;$A49))</f>
        <v>-254</v>
      </c>
      <c r="J49" s="91">
        <f ca="1">IF(RTD("tos.rtd",,$A$2,"."&amp;J$43&amp;J$1&amp;"C"&amp;$A49)="N/A",0,RTD("tos.rtd",,$A$2,"."&amp;J$43&amp;J$1&amp;"C"&amp;$A49))-IF(RTD("tos.rtd",,$A$2,"."&amp;J$43&amp;J$1&amp;"P"&amp;$A49)="N/A",0,RTD("tos.rtd",,$A$2,"."&amp;J$43&amp;J$1&amp;"P"&amp;$A49))</f>
        <v>46</v>
      </c>
      <c r="K49" s="91">
        <f ca="1">IF(RTD("tos.rtd",,$A$2,"."&amp;K$43&amp;K$1&amp;"C"&amp;$A49)="N/A",0,RTD("tos.rtd",,$A$2,"."&amp;K$43&amp;K$1&amp;"C"&amp;$A49))-IF(RTD("tos.rtd",,$A$2,"."&amp;K$43&amp;K$1&amp;"P"&amp;$A49)="N/A",0,RTD("tos.rtd",,$A$2,"."&amp;K$43&amp;K$1&amp;"P"&amp;$A49))</f>
        <v>0</v>
      </c>
      <c r="L49" s="91">
        <f ca="1">IF(RTD("tos.rtd",,$A$2,"."&amp;L$43&amp;L$1&amp;"C"&amp;$A49)="N/A",0,RTD("tos.rtd",,$A$2,"."&amp;L$43&amp;L$1&amp;"C"&amp;$A49))-IF(RTD("tos.rtd",,$A$2,"."&amp;L$43&amp;L$1&amp;"P"&amp;$A49)="N/A",0,RTD("tos.rtd",,$A$2,"."&amp;L$43&amp;L$1&amp;"P"&amp;$A49))</f>
        <v>37</v>
      </c>
      <c r="M49" s="91">
        <f ca="1">IF(RTD("tos.rtd",,$A$2,"."&amp;M$43&amp;M$1&amp;"C"&amp;$A49)="N/A",0,RTD("tos.rtd",,$A$2,"."&amp;M$43&amp;M$1&amp;"C"&amp;$A49))-IF(RTD("tos.rtd",,$A$2,"."&amp;M$43&amp;M$1&amp;"P"&amp;$A49)="N/A",0,RTD("tos.rtd",,$A$2,"."&amp;M$43&amp;M$1&amp;"P"&amp;$A49))</f>
        <v>0</v>
      </c>
      <c r="N49" s="91">
        <f ca="1">IF(RTD("tos.rtd",,$A$2,"."&amp;N$43&amp;N$1&amp;"C"&amp;$A49)="N/A",0,RTD("tos.rtd",,$A$2,"."&amp;N$43&amp;N$1&amp;"C"&amp;$A49))-IF(RTD("tos.rtd",,$A$2,"."&amp;N$43&amp;N$1&amp;"P"&amp;$A49)="N/A",0,RTD("tos.rtd",,$A$2,"."&amp;N$43&amp;N$1&amp;"P"&amp;$A49))</f>
        <v>0</v>
      </c>
      <c r="O49" s="91">
        <f ca="1">IF(RTD("tos.rtd",,$A$2,"."&amp;O$43&amp;O$1&amp;"C"&amp;$A49)="N/A",0,RTD("tos.rtd",,$A$2,"."&amp;O$43&amp;O$1&amp;"C"&amp;$A49))-IF(RTD("tos.rtd",,$A$2,"."&amp;O$43&amp;O$1&amp;"P"&amp;$A49)="N/A",0,RTD("tos.rtd",,$A$2,"."&amp;O$43&amp;O$1&amp;"P"&amp;$A49))</f>
        <v>0</v>
      </c>
      <c r="P49" s="91">
        <f ca="1">IF(RTD("tos.rtd",,$A$2,"."&amp;P$43&amp;P$1&amp;"C"&amp;$A49)="N/A",0,RTD("tos.rtd",,$A$2,"."&amp;P$43&amp;P$1&amp;"C"&amp;$A49))-IF(RTD("tos.rtd",,$A$2,"."&amp;P$43&amp;P$1&amp;"P"&amp;$A49)="N/A",0,RTD("tos.rtd",,$A$2,"."&amp;P$43&amp;P$1&amp;"P"&amp;$A49))</f>
        <v>0</v>
      </c>
      <c r="Q49" s="91">
        <f ca="1">IF(RTD("tos.rtd",,$A$2,"."&amp;Q$43&amp;Q$1&amp;"C"&amp;$A49)="N/A",0,RTD("tos.rtd",,$A$2,"."&amp;Q$43&amp;Q$1&amp;"C"&amp;$A49))-IF(RTD("tos.rtd",,$A$2,"."&amp;Q$43&amp;Q$1&amp;"P"&amp;$A49)="N/A",0,RTD("tos.rtd",,$A$2,"."&amp;Q$43&amp;Q$1&amp;"P"&amp;$A49))</f>
        <v>0</v>
      </c>
      <c r="R49" s="91">
        <f ca="1">IF(RTD("tos.rtd",,$A$2,"."&amp;R$43&amp;R$1&amp;"C"&amp;$A49)="N/A",0,RTD("tos.rtd",,$A$2,"."&amp;R$43&amp;R$1&amp;"C"&amp;$A49))-IF(RTD("tos.rtd",,$A$2,"."&amp;R$43&amp;R$1&amp;"P"&amp;$A49)="N/A",0,RTD("tos.rtd",,$A$2,"."&amp;R$43&amp;R$1&amp;"P"&amp;$A49))</f>
        <v>-2</v>
      </c>
      <c r="S49" s="91">
        <f ca="1">IF(RTD("tos.rtd",,$A$2,"."&amp;S$43&amp;S$1&amp;"C"&amp;$A49)="N/A",0,RTD("tos.rtd",,$A$2,"."&amp;S$43&amp;S$1&amp;"C"&amp;$A49))-IF(RTD("tos.rtd",,$A$2,"."&amp;S$43&amp;S$1&amp;"P"&amp;$A49)="N/A",0,RTD("tos.rtd",,$A$2,"."&amp;S$43&amp;S$1&amp;"P"&amp;$A49))</f>
        <v>0</v>
      </c>
      <c r="T49" s="91">
        <f ca="1">IF(RTD("tos.rtd",,$A$2,"."&amp;T$43&amp;T$1&amp;"C"&amp;$A49)="N/A",0,RTD("tos.rtd",,$A$2,"."&amp;T$43&amp;T$1&amp;"C"&amp;$A49))-IF(RTD("tos.rtd",,$A$2,"."&amp;T$43&amp;T$1&amp;"P"&amp;$A49)="N/A",0,RTD("tos.rtd",,$A$2,"."&amp;T$43&amp;T$1&amp;"P"&amp;$A49))</f>
        <v>0</v>
      </c>
      <c r="U49" s="91">
        <f ca="1">IF(RTD("tos.rtd",,$A$2,"."&amp;U$43&amp;U$1&amp;"C"&amp;$A49)="N/A",0,RTD("tos.rtd",,$A$2,"."&amp;U$43&amp;U$1&amp;"C"&amp;$A49))-IF(RTD("tos.rtd",,$A$2,"."&amp;U$43&amp;U$1&amp;"P"&amp;$A49)="N/A",0,RTD("tos.rtd",,$A$2,"."&amp;U$43&amp;U$1&amp;"P"&amp;$A49))</f>
        <v>0</v>
      </c>
      <c r="V49" s="91">
        <f ca="1">IF(RTD("tos.rtd",,$A$2,"."&amp;V$43&amp;V$1&amp;"C"&amp;$A49)="N/A",0,RTD("tos.rtd",,$A$2,"."&amp;V$43&amp;V$1&amp;"C"&amp;$A49))-IF(RTD("tos.rtd",,$A$2,"."&amp;V$43&amp;V$1&amp;"P"&amp;$A49)="N/A",0,RTD("tos.rtd",,$A$2,"."&amp;V$43&amp;V$1&amp;"P"&amp;$A49))</f>
        <v>0</v>
      </c>
      <c r="W49" s="91">
        <f ca="1">IF(RTD("tos.rtd",,$A$2,"."&amp;W$43&amp;W$1&amp;"C"&amp;$A49)="N/A",0,RTD("tos.rtd",,$A$2,"."&amp;W$43&amp;W$1&amp;"C"&amp;$A49))-IF(RTD("tos.rtd",,$A$2,"."&amp;W$43&amp;W$1&amp;"P"&amp;$A49)="N/A",0,RTD("tos.rtd",,$A$2,"."&amp;W$43&amp;W$1&amp;"P"&amp;$A49))</f>
        <v>0</v>
      </c>
      <c r="X49" s="91">
        <f ca="1">IF(RTD("tos.rtd",,$A$2,"."&amp;X$43&amp;X$1&amp;"C"&amp;$A49)="N/A",0,RTD("tos.rtd",,$A$2,"."&amp;X$43&amp;X$1&amp;"C"&amp;$A49))-IF(RTD("tos.rtd",,$A$2,"."&amp;X$43&amp;X$1&amp;"P"&amp;$A49)="N/A",0,RTD("tos.rtd",,$A$2,"."&amp;X$43&amp;X$1&amp;"P"&amp;$A49))</f>
        <v>1</v>
      </c>
      <c r="Y49" s="98">
        <f t="shared" ca="1" si="7"/>
        <v>1023</v>
      </c>
    </row>
    <row r="50" spans="1:25" x14ac:dyDescent="0.25">
      <c r="A50" s="93">
        <f>+Hoja1!A49</f>
        <v>498</v>
      </c>
      <c r="B50" s="91">
        <f ca="1">IF(RTD("tos.rtd",,$A$2,"."&amp;B$43&amp;B$1&amp;"C"&amp;$A50)="N/A",0,RTD("tos.rtd",,$A$2,"."&amp;B$43&amp;B$1&amp;"C"&amp;$A50))-IF(RTD("tos.rtd",,$A$2,"."&amp;B$43&amp;B$1&amp;"P"&amp;$A50)="N/A",0,RTD("tos.rtd",,$A$2,"."&amp;B$43&amp;B$1&amp;"P"&amp;$A50))</f>
        <v>0</v>
      </c>
      <c r="C50" s="91">
        <f ca="1">IF(RTD("tos.rtd",,$A$2,"."&amp;C$43&amp;C$1&amp;"C"&amp;$A50)="N/A",0,RTD("tos.rtd",,$A$2,"."&amp;C$43&amp;C$1&amp;"C"&amp;$A50))-IF(RTD("tos.rtd",,$A$2,"."&amp;C$43&amp;C$1&amp;"P"&amp;$A50)="N/A",0,RTD("tos.rtd",,$A$2,"."&amp;C$43&amp;C$1&amp;"P"&amp;$A50))</f>
        <v>0</v>
      </c>
      <c r="D50" s="91">
        <f ca="1">IF(RTD("tos.rtd",,$A$2,"."&amp;D$43&amp;D$1&amp;"C"&amp;$A50)="N/A",0,RTD("tos.rtd",,$A$2,"."&amp;D$43&amp;D$1&amp;"C"&amp;$A50))-IF(RTD("tos.rtd",,$A$2,"."&amp;D$43&amp;D$1&amp;"P"&amp;$A50)="N/A",0,RTD("tos.rtd",,$A$2,"."&amp;D$43&amp;D$1&amp;"P"&amp;$A50))</f>
        <v>938</v>
      </c>
      <c r="E50" s="91">
        <f ca="1">IF(RTD("tos.rtd",,$A$2,"."&amp;E$43&amp;E$1&amp;"C"&amp;$A50)="N/A",0,RTD("tos.rtd",,$A$2,"."&amp;E$43&amp;E$1&amp;"C"&amp;$A50))-IF(RTD("tos.rtd",,$A$2,"."&amp;E$43&amp;E$1&amp;"P"&amp;$A50)="N/A",0,RTD("tos.rtd",,$A$2,"."&amp;E$43&amp;E$1&amp;"P"&amp;$A50))</f>
        <v>617</v>
      </c>
      <c r="F50" s="91">
        <f ca="1">IF(RTD("tos.rtd",,$A$2,"."&amp;F$43&amp;F$1&amp;"C"&amp;$A50)="N/A",0,RTD("tos.rtd",,$A$2,"."&amp;F$43&amp;F$1&amp;"C"&amp;$A50))-IF(RTD("tos.rtd",,$A$2,"."&amp;F$43&amp;F$1&amp;"P"&amp;$A50)="N/A",0,RTD("tos.rtd",,$A$2,"."&amp;F$43&amp;F$1&amp;"P"&amp;$A50))</f>
        <v>0</v>
      </c>
      <c r="G50" s="91">
        <f ca="1">IF(RTD("tos.rtd",,$A$2,"."&amp;G$43&amp;G$1&amp;"C"&amp;$A50)="N/A",0,RTD("tos.rtd",,$A$2,"."&amp;G$43&amp;G$1&amp;"C"&amp;$A50))-IF(RTD("tos.rtd",,$A$2,"."&amp;G$43&amp;G$1&amp;"P"&amp;$A50)="N/A",0,RTD("tos.rtd",,$A$2,"."&amp;G$43&amp;G$1&amp;"P"&amp;$A50))</f>
        <v>0</v>
      </c>
      <c r="H50" s="91">
        <f ca="1">IF(RTD("tos.rtd",,$A$2,"."&amp;H$43&amp;H$1&amp;"C"&amp;$A50)="N/A",0,RTD("tos.rtd",,$A$2,"."&amp;H$43&amp;H$1&amp;"C"&amp;$A50))-IF(RTD("tos.rtd",,$A$2,"."&amp;H$43&amp;H$1&amp;"P"&amp;$A50)="N/A",0,RTD("tos.rtd",,$A$2,"."&amp;H$43&amp;H$1&amp;"P"&amp;$A50))</f>
        <v>34</v>
      </c>
      <c r="I50" s="91">
        <f ca="1">IF(RTD("tos.rtd",,$A$2,"."&amp;I$43&amp;I$1&amp;"C"&amp;$A50)="N/A",0,RTD("tos.rtd",,$A$2,"."&amp;I$43&amp;I$1&amp;"C"&amp;$A50))-IF(RTD("tos.rtd",,$A$2,"."&amp;I$43&amp;I$1&amp;"P"&amp;$A50)="N/A",0,RTD("tos.rtd",,$A$2,"."&amp;I$43&amp;I$1&amp;"P"&amp;$A50))</f>
        <v>-96</v>
      </c>
      <c r="J50" s="91">
        <f ca="1">IF(RTD("tos.rtd",,$A$2,"."&amp;J$43&amp;J$1&amp;"C"&amp;$A50)="N/A",0,RTD("tos.rtd",,$A$2,"."&amp;J$43&amp;J$1&amp;"C"&amp;$A50))-IF(RTD("tos.rtd",,$A$2,"."&amp;J$43&amp;J$1&amp;"P"&amp;$A50)="N/A",0,RTD("tos.rtd",,$A$2,"."&amp;J$43&amp;J$1&amp;"P"&amp;$A50))</f>
        <v>8</v>
      </c>
      <c r="K50" s="91">
        <f ca="1">IF(RTD("tos.rtd",,$A$2,"."&amp;K$43&amp;K$1&amp;"C"&amp;$A50)="N/A",0,RTD("tos.rtd",,$A$2,"."&amp;K$43&amp;K$1&amp;"C"&amp;$A50))-IF(RTD("tos.rtd",,$A$2,"."&amp;K$43&amp;K$1&amp;"P"&amp;$A50)="N/A",0,RTD("tos.rtd",,$A$2,"."&amp;K$43&amp;K$1&amp;"P"&amp;$A50))</f>
        <v>0</v>
      </c>
      <c r="L50" s="91">
        <f ca="1">IF(RTD("tos.rtd",,$A$2,"."&amp;L$43&amp;L$1&amp;"C"&amp;$A50)="N/A",0,RTD("tos.rtd",,$A$2,"."&amp;L$43&amp;L$1&amp;"C"&amp;$A50))-IF(RTD("tos.rtd",,$A$2,"."&amp;L$43&amp;L$1&amp;"P"&amp;$A50)="N/A",0,RTD("tos.rtd",,$A$2,"."&amp;L$43&amp;L$1&amp;"P"&amp;$A50))</f>
        <v>31</v>
      </c>
      <c r="M50" s="91">
        <f ca="1">IF(RTD("tos.rtd",,$A$2,"."&amp;M$43&amp;M$1&amp;"C"&amp;$A50)="N/A",0,RTD("tos.rtd",,$A$2,"."&amp;M$43&amp;M$1&amp;"C"&amp;$A50))-IF(RTD("tos.rtd",,$A$2,"."&amp;M$43&amp;M$1&amp;"P"&amp;$A50)="N/A",0,RTD("tos.rtd",,$A$2,"."&amp;M$43&amp;M$1&amp;"P"&amp;$A50))</f>
        <v>0</v>
      </c>
      <c r="N50" s="91">
        <f ca="1">IF(RTD("tos.rtd",,$A$2,"."&amp;N$43&amp;N$1&amp;"C"&amp;$A50)="N/A",0,RTD("tos.rtd",,$A$2,"."&amp;N$43&amp;N$1&amp;"C"&amp;$A50))-IF(RTD("tos.rtd",,$A$2,"."&amp;N$43&amp;N$1&amp;"P"&amp;$A50)="N/A",0,RTD("tos.rtd",,$A$2,"."&amp;N$43&amp;N$1&amp;"P"&amp;$A50))</f>
        <v>-1</v>
      </c>
      <c r="O50" s="91">
        <f ca="1">IF(RTD("tos.rtd",,$A$2,"."&amp;O$43&amp;O$1&amp;"C"&amp;$A50)="N/A",0,RTD("tos.rtd",,$A$2,"."&amp;O$43&amp;O$1&amp;"C"&amp;$A50))-IF(RTD("tos.rtd",,$A$2,"."&amp;O$43&amp;O$1&amp;"P"&amp;$A50)="N/A",0,RTD("tos.rtd",,$A$2,"."&amp;O$43&amp;O$1&amp;"P"&amp;$A50))</f>
        <v>0</v>
      </c>
      <c r="P50" s="91">
        <f ca="1">IF(RTD("tos.rtd",,$A$2,"."&amp;P$43&amp;P$1&amp;"C"&amp;$A50)="N/A",0,RTD("tos.rtd",,$A$2,"."&amp;P$43&amp;P$1&amp;"C"&amp;$A50))-IF(RTD("tos.rtd",,$A$2,"."&amp;P$43&amp;P$1&amp;"P"&amp;$A50)="N/A",0,RTD("tos.rtd",,$A$2,"."&amp;P$43&amp;P$1&amp;"P"&amp;$A50))</f>
        <v>0</v>
      </c>
      <c r="Q50" s="91">
        <f ca="1">IF(RTD("tos.rtd",,$A$2,"."&amp;Q$43&amp;Q$1&amp;"C"&amp;$A50)="N/A",0,RTD("tos.rtd",,$A$2,"."&amp;Q$43&amp;Q$1&amp;"C"&amp;$A50))-IF(RTD("tos.rtd",,$A$2,"."&amp;Q$43&amp;Q$1&amp;"P"&amp;$A50)="N/A",0,RTD("tos.rtd",,$A$2,"."&amp;Q$43&amp;Q$1&amp;"P"&amp;$A50))</f>
        <v>0</v>
      </c>
      <c r="R50" s="91">
        <f ca="1">IF(RTD("tos.rtd",,$A$2,"."&amp;R$43&amp;R$1&amp;"C"&amp;$A50)="N/A",0,RTD("tos.rtd",,$A$2,"."&amp;R$43&amp;R$1&amp;"C"&amp;$A50))-IF(RTD("tos.rtd",,$A$2,"."&amp;R$43&amp;R$1&amp;"P"&amp;$A50)="N/A",0,RTD("tos.rtd",,$A$2,"."&amp;R$43&amp;R$1&amp;"P"&amp;$A50))</f>
        <v>0</v>
      </c>
      <c r="S50" s="91">
        <f ca="1">IF(RTD("tos.rtd",,$A$2,"."&amp;S$43&amp;S$1&amp;"C"&amp;$A50)="N/A",0,RTD("tos.rtd",,$A$2,"."&amp;S$43&amp;S$1&amp;"C"&amp;$A50))-IF(RTD("tos.rtd",,$A$2,"."&amp;S$43&amp;S$1&amp;"P"&amp;$A50)="N/A",0,RTD("tos.rtd",,$A$2,"."&amp;S$43&amp;S$1&amp;"P"&amp;$A50))</f>
        <v>0</v>
      </c>
      <c r="T50" s="91">
        <f ca="1">IF(RTD("tos.rtd",,$A$2,"."&amp;T$43&amp;T$1&amp;"C"&amp;$A50)="N/A",0,RTD("tos.rtd",,$A$2,"."&amp;T$43&amp;T$1&amp;"C"&amp;$A50))-IF(RTD("tos.rtd",,$A$2,"."&amp;T$43&amp;T$1&amp;"P"&amp;$A50)="N/A",0,RTD("tos.rtd",,$A$2,"."&amp;T$43&amp;T$1&amp;"P"&amp;$A50))</f>
        <v>0</v>
      </c>
      <c r="U50" s="91">
        <f ca="1">IF(RTD("tos.rtd",,$A$2,"."&amp;U$43&amp;U$1&amp;"C"&amp;$A50)="N/A",0,RTD("tos.rtd",,$A$2,"."&amp;U$43&amp;U$1&amp;"C"&amp;$A50))-IF(RTD("tos.rtd",,$A$2,"."&amp;U$43&amp;U$1&amp;"P"&amp;$A50)="N/A",0,RTD("tos.rtd",,$A$2,"."&amp;U$43&amp;U$1&amp;"P"&amp;$A50))</f>
        <v>0</v>
      </c>
      <c r="V50" s="91">
        <f ca="1">IF(RTD("tos.rtd",,$A$2,"."&amp;V$43&amp;V$1&amp;"C"&amp;$A50)="N/A",0,RTD("tos.rtd",,$A$2,"."&amp;V$43&amp;V$1&amp;"C"&amp;$A50))-IF(RTD("tos.rtd",,$A$2,"."&amp;V$43&amp;V$1&amp;"P"&amp;$A50)="N/A",0,RTD("tos.rtd",,$A$2,"."&amp;V$43&amp;V$1&amp;"P"&amp;$A50))</f>
        <v>0</v>
      </c>
      <c r="W50" s="91">
        <f ca="1">IF(RTD("tos.rtd",,$A$2,"."&amp;W$43&amp;W$1&amp;"C"&amp;$A50)="N/A",0,RTD("tos.rtd",,$A$2,"."&amp;W$43&amp;W$1&amp;"C"&amp;$A50))-IF(RTD("tos.rtd",,$A$2,"."&amp;W$43&amp;W$1&amp;"P"&amp;$A50)="N/A",0,RTD("tos.rtd",,$A$2,"."&amp;W$43&amp;W$1&amp;"P"&amp;$A50))</f>
        <v>0</v>
      </c>
      <c r="X50" s="91">
        <f ca="1">IF(RTD("tos.rtd",,$A$2,"."&amp;X$43&amp;X$1&amp;"C"&amp;$A50)="N/A",0,RTD("tos.rtd",,$A$2,"."&amp;X$43&amp;X$1&amp;"C"&amp;$A50))-IF(RTD("tos.rtd",,$A$2,"."&amp;X$43&amp;X$1&amp;"P"&amp;$A50)="N/A",0,RTD("tos.rtd",,$A$2,"."&amp;X$43&amp;X$1&amp;"P"&amp;$A50))</f>
        <v>0</v>
      </c>
      <c r="Y50" s="98">
        <f t="shared" ca="1" si="7"/>
        <v>1531</v>
      </c>
    </row>
    <row r="51" spans="1:25" x14ac:dyDescent="0.25">
      <c r="A51" s="93">
        <f>+Hoja1!A50</f>
        <v>497</v>
      </c>
      <c r="B51" s="91">
        <f ca="1">IF(RTD("tos.rtd",,$A$2,"."&amp;B$43&amp;B$1&amp;"C"&amp;$A51)="N/A",0,RTD("tos.rtd",,$A$2,"."&amp;B$43&amp;B$1&amp;"C"&amp;$A51))-IF(RTD("tos.rtd",,$A$2,"."&amp;B$43&amp;B$1&amp;"P"&amp;$A51)="N/A",0,RTD("tos.rtd",,$A$2,"."&amp;B$43&amp;B$1&amp;"P"&amp;$A51))</f>
        <v>0</v>
      </c>
      <c r="C51" s="91">
        <f ca="1">IF(RTD("tos.rtd",,$A$2,"."&amp;C$43&amp;C$1&amp;"C"&amp;$A51)="N/A",0,RTD("tos.rtd",,$A$2,"."&amp;C$43&amp;C$1&amp;"C"&amp;$A51))-IF(RTD("tos.rtd",,$A$2,"."&amp;C$43&amp;C$1&amp;"P"&amp;$A51)="N/A",0,RTD("tos.rtd",,$A$2,"."&amp;C$43&amp;C$1&amp;"P"&amp;$A51))</f>
        <v>0</v>
      </c>
      <c r="D51" s="91">
        <f ca="1">IF(RTD("tos.rtd",,$A$2,"."&amp;D$43&amp;D$1&amp;"C"&amp;$A51)="N/A",0,RTD("tos.rtd",,$A$2,"."&amp;D$43&amp;D$1&amp;"C"&amp;$A51))-IF(RTD("tos.rtd",,$A$2,"."&amp;D$43&amp;D$1&amp;"P"&amp;$A51)="N/A",0,RTD("tos.rtd",,$A$2,"."&amp;D$43&amp;D$1&amp;"P"&amp;$A51))</f>
        <v>876</v>
      </c>
      <c r="E51" s="91">
        <f ca="1">IF(RTD("tos.rtd",,$A$2,"."&amp;E$43&amp;E$1&amp;"C"&amp;$A51)="N/A",0,RTD("tos.rtd",,$A$2,"."&amp;E$43&amp;E$1&amp;"C"&amp;$A51))-IF(RTD("tos.rtd",,$A$2,"."&amp;E$43&amp;E$1&amp;"P"&amp;$A51)="N/A",0,RTD("tos.rtd",,$A$2,"."&amp;E$43&amp;E$1&amp;"P"&amp;$A51))</f>
        <v>389</v>
      </c>
      <c r="F51" s="91">
        <f ca="1">IF(RTD("tos.rtd",,$A$2,"."&amp;F$43&amp;F$1&amp;"C"&amp;$A51)="N/A",0,RTD("tos.rtd",,$A$2,"."&amp;F$43&amp;F$1&amp;"C"&amp;$A51))-IF(RTD("tos.rtd",,$A$2,"."&amp;F$43&amp;F$1&amp;"P"&amp;$A51)="N/A",0,RTD("tos.rtd",,$A$2,"."&amp;F$43&amp;F$1&amp;"P"&amp;$A51))</f>
        <v>0</v>
      </c>
      <c r="G51" s="91">
        <f ca="1">IF(RTD("tos.rtd",,$A$2,"."&amp;G$43&amp;G$1&amp;"C"&amp;$A51)="N/A",0,RTD("tos.rtd",,$A$2,"."&amp;G$43&amp;G$1&amp;"C"&amp;$A51))-IF(RTD("tos.rtd",,$A$2,"."&amp;G$43&amp;G$1&amp;"P"&amp;$A51)="N/A",0,RTD("tos.rtd",,$A$2,"."&amp;G$43&amp;G$1&amp;"P"&amp;$A51))</f>
        <v>0</v>
      </c>
      <c r="H51" s="91">
        <f ca="1">IF(RTD("tos.rtd",,$A$2,"."&amp;H$43&amp;H$1&amp;"C"&amp;$A51)="N/A",0,RTD("tos.rtd",,$A$2,"."&amp;H$43&amp;H$1&amp;"C"&amp;$A51))-IF(RTD("tos.rtd",,$A$2,"."&amp;H$43&amp;H$1&amp;"P"&amp;$A51)="N/A",0,RTD("tos.rtd",,$A$2,"."&amp;H$43&amp;H$1&amp;"P"&amp;$A51))</f>
        <v>-74</v>
      </c>
      <c r="I51" s="91">
        <f ca="1">IF(RTD("tos.rtd",,$A$2,"."&amp;I$43&amp;I$1&amp;"C"&amp;$A51)="N/A",0,RTD("tos.rtd",,$A$2,"."&amp;I$43&amp;I$1&amp;"C"&amp;$A51))-IF(RTD("tos.rtd",,$A$2,"."&amp;I$43&amp;I$1&amp;"P"&amp;$A51)="N/A",0,RTD("tos.rtd",,$A$2,"."&amp;I$43&amp;I$1&amp;"P"&amp;$A51))</f>
        <v>32</v>
      </c>
      <c r="J51" s="91">
        <f ca="1">IF(RTD("tos.rtd",,$A$2,"."&amp;J$43&amp;J$1&amp;"C"&amp;$A51)="N/A",0,RTD("tos.rtd",,$A$2,"."&amp;J$43&amp;J$1&amp;"C"&amp;$A51))-IF(RTD("tos.rtd",,$A$2,"."&amp;J$43&amp;J$1&amp;"P"&amp;$A51)="N/A",0,RTD("tos.rtd",,$A$2,"."&amp;J$43&amp;J$1&amp;"P"&amp;$A51))</f>
        <v>27</v>
      </c>
      <c r="K51" s="91">
        <f ca="1">IF(RTD("tos.rtd",,$A$2,"."&amp;K$43&amp;K$1&amp;"C"&amp;$A51)="N/A",0,RTD("tos.rtd",,$A$2,"."&amp;K$43&amp;K$1&amp;"C"&amp;$A51))-IF(RTD("tos.rtd",,$A$2,"."&amp;K$43&amp;K$1&amp;"P"&amp;$A51)="N/A",0,RTD("tos.rtd",,$A$2,"."&amp;K$43&amp;K$1&amp;"P"&amp;$A51))</f>
        <v>0</v>
      </c>
      <c r="L51" s="91">
        <f ca="1">IF(RTD("tos.rtd",,$A$2,"."&amp;L$43&amp;L$1&amp;"C"&amp;$A51)="N/A",0,RTD("tos.rtd",,$A$2,"."&amp;L$43&amp;L$1&amp;"C"&amp;$A51))-IF(RTD("tos.rtd",,$A$2,"."&amp;L$43&amp;L$1&amp;"P"&amp;$A51)="N/A",0,RTD("tos.rtd",,$A$2,"."&amp;L$43&amp;L$1&amp;"P"&amp;$A51))</f>
        <v>37</v>
      </c>
      <c r="M51" s="91">
        <f ca="1">IF(RTD("tos.rtd",,$A$2,"."&amp;M$43&amp;M$1&amp;"C"&amp;$A51)="N/A",0,RTD("tos.rtd",,$A$2,"."&amp;M$43&amp;M$1&amp;"C"&amp;$A51))-IF(RTD("tos.rtd",,$A$2,"."&amp;M$43&amp;M$1&amp;"P"&amp;$A51)="N/A",0,RTD("tos.rtd",,$A$2,"."&amp;M$43&amp;M$1&amp;"P"&amp;$A51))</f>
        <v>0</v>
      </c>
      <c r="N51" s="91">
        <f ca="1">IF(RTD("tos.rtd",,$A$2,"."&amp;N$43&amp;N$1&amp;"C"&amp;$A51)="N/A",0,RTD("tos.rtd",,$A$2,"."&amp;N$43&amp;N$1&amp;"C"&amp;$A51))-IF(RTD("tos.rtd",,$A$2,"."&amp;N$43&amp;N$1&amp;"P"&amp;$A51)="N/A",0,RTD("tos.rtd",,$A$2,"."&amp;N$43&amp;N$1&amp;"P"&amp;$A51))</f>
        <v>0</v>
      </c>
      <c r="O51" s="91">
        <f ca="1">IF(RTD("tos.rtd",,$A$2,"."&amp;O$43&amp;O$1&amp;"C"&amp;$A51)="N/A",0,RTD("tos.rtd",,$A$2,"."&amp;O$43&amp;O$1&amp;"C"&amp;$A51))-IF(RTD("tos.rtd",,$A$2,"."&amp;O$43&amp;O$1&amp;"P"&amp;$A51)="N/A",0,RTD("tos.rtd",,$A$2,"."&amp;O$43&amp;O$1&amp;"P"&amp;$A51))</f>
        <v>0</v>
      </c>
      <c r="P51" s="91">
        <f ca="1">IF(RTD("tos.rtd",,$A$2,"."&amp;P$43&amp;P$1&amp;"C"&amp;$A51)="N/A",0,RTD("tos.rtd",,$A$2,"."&amp;P$43&amp;P$1&amp;"C"&amp;$A51))-IF(RTD("tos.rtd",,$A$2,"."&amp;P$43&amp;P$1&amp;"P"&amp;$A51)="N/A",0,RTD("tos.rtd",,$A$2,"."&amp;P$43&amp;P$1&amp;"P"&amp;$A51))</f>
        <v>0</v>
      </c>
      <c r="Q51" s="91">
        <f ca="1">IF(RTD("tos.rtd",,$A$2,"."&amp;Q$43&amp;Q$1&amp;"C"&amp;$A51)="N/A",0,RTD("tos.rtd",,$A$2,"."&amp;Q$43&amp;Q$1&amp;"C"&amp;$A51))-IF(RTD("tos.rtd",,$A$2,"."&amp;Q$43&amp;Q$1&amp;"P"&amp;$A51)="N/A",0,RTD("tos.rtd",,$A$2,"."&amp;Q$43&amp;Q$1&amp;"P"&amp;$A51))</f>
        <v>0</v>
      </c>
      <c r="R51" s="91">
        <f ca="1">IF(RTD("tos.rtd",,$A$2,"."&amp;R$43&amp;R$1&amp;"C"&amp;$A51)="N/A",0,RTD("tos.rtd",,$A$2,"."&amp;R$43&amp;R$1&amp;"C"&amp;$A51))-IF(RTD("tos.rtd",,$A$2,"."&amp;R$43&amp;R$1&amp;"P"&amp;$A51)="N/A",0,RTD("tos.rtd",,$A$2,"."&amp;R$43&amp;R$1&amp;"P"&amp;$A51))</f>
        <v>1</v>
      </c>
      <c r="S51" s="91">
        <f ca="1">IF(RTD("tos.rtd",,$A$2,"."&amp;S$43&amp;S$1&amp;"C"&amp;$A51)="N/A",0,RTD("tos.rtd",,$A$2,"."&amp;S$43&amp;S$1&amp;"C"&amp;$A51))-IF(RTD("tos.rtd",,$A$2,"."&amp;S$43&amp;S$1&amp;"P"&amp;$A51)="N/A",0,RTD("tos.rtd",,$A$2,"."&amp;S$43&amp;S$1&amp;"P"&amp;$A51))</f>
        <v>0</v>
      </c>
      <c r="T51" s="91">
        <f ca="1">IF(RTD("tos.rtd",,$A$2,"."&amp;T$43&amp;T$1&amp;"C"&amp;$A51)="N/A",0,RTD("tos.rtd",,$A$2,"."&amp;T$43&amp;T$1&amp;"C"&amp;$A51))-IF(RTD("tos.rtd",,$A$2,"."&amp;T$43&amp;T$1&amp;"P"&amp;$A51)="N/A",0,RTD("tos.rtd",,$A$2,"."&amp;T$43&amp;T$1&amp;"P"&amp;$A51))</f>
        <v>0</v>
      </c>
      <c r="U51" s="91">
        <f ca="1">IF(RTD("tos.rtd",,$A$2,"."&amp;U$43&amp;U$1&amp;"C"&amp;$A51)="N/A",0,RTD("tos.rtd",,$A$2,"."&amp;U$43&amp;U$1&amp;"C"&amp;$A51))-IF(RTD("tos.rtd",,$A$2,"."&amp;U$43&amp;U$1&amp;"P"&amp;$A51)="N/A",0,RTD("tos.rtd",,$A$2,"."&amp;U$43&amp;U$1&amp;"P"&amp;$A51))</f>
        <v>0</v>
      </c>
      <c r="V51" s="91">
        <f ca="1">IF(RTD("tos.rtd",,$A$2,"."&amp;V$43&amp;V$1&amp;"C"&amp;$A51)="N/A",0,RTD("tos.rtd",,$A$2,"."&amp;V$43&amp;V$1&amp;"C"&amp;$A51))-IF(RTD("tos.rtd",,$A$2,"."&amp;V$43&amp;V$1&amp;"P"&amp;$A51)="N/A",0,RTD("tos.rtd",,$A$2,"."&amp;V$43&amp;V$1&amp;"P"&amp;$A51))</f>
        <v>0</v>
      </c>
      <c r="W51" s="91">
        <f ca="1">IF(RTD("tos.rtd",,$A$2,"."&amp;W$43&amp;W$1&amp;"C"&amp;$A51)="N/A",0,RTD("tos.rtd",,$A$2,"."&amp;W$43&amp;W$1&amp;"C"&amp;$A51))-IF(RTD("tos.rtd",,$A$2,"."&amp;W$43&amp;W$1&amp;"P"&amp;$A51)="N/A",0,RTD("tos.rtd",,$A$2,"."&amp;W$43&amp;W$1&amp;"P"&amp;$A51))</f>
        <v>0</v>
      </c>
      <c r="X51" s="91">
        <f ca="1">IF(RTD("tos.rtd",,$A$2,"."&amp;X$43&amp;X$1&amp;"C"&amp;$A51)="N/A",0,RTD("tos.rtd",,$A$2,"."&amp;X$43&amp;X$1&amp;"C"&amp;$A51))-IF(RTD("tos.rtd",,$A$2,"."&amp;X$43&amp;X$1&amp;"P"&amp;$A51)="N/A",0,RTD("tos.rtd",,$A$2,"."&amp;X$43&amp;X$1&amp;"P"&amp;$A51))</f>
        <v>0</v>
      </c>
      <c r="Y51" s="98">
        <f t="shared" ca="1" si="7"/>
        <v>1288</v>
      </c>
    </row>
    <row r="52" spans="1:25" x14ac:dyDescent="0.25">
      <c r="A52" s="93">
        <f>+Hoja1!A51</f>
        <v>496</v>
      </c>
      <c r="B52" s="91">
        <f ca="1">IF(RTD("tos.rtd",,$A$2,"."&amp;B$43&amp;B$1&amp;"C"&amp;$A52)="N/A",0,RTD("tos.rtd",,$A$2,"."&amp;B$43&amp;B$1&amp;"C"&amp;$A52))-IF(RTD("tos.rtd",,$A$2,"."&amp;B$43&amp;B$1&amp;"P"&amp;$A52)="N/A",0,RTD("tos.rtd",,$A$2,"."&amp;B$43&amp;B$1&amp;"P"&amp;$A52))</f>
        <v>0</v>
      </c>
      <c r="C52" s="91">
        <f ca="1">IF(RTD("tos.rtd",,$A$2,"."&amp;C$43&amp;C$1&amp;"C"&amp;$A52)="N/A",0,RTD("tos.rtd",,$A$2,"."&amp;C$43&amp;C$1&amp;"C"&amp;$A52))-IF(RTD("tos.rtd",,$A$2,"."&amp;C$43&amp;C$1&amp;"P"&amp;$A52)="N/A",0,RTD("tos.rtd",,$A$2,"."&amp;C$43&amp;C$1&amp;"P"&amp;$A52))</f>
        <v>0</v>
      </c>
      <c r="D52" s="91">
        <f ca="1">IF(RTD("tos.rtd",,$A$2,"."&amp;D$43&amp;D$1&amp;"C"&amp;$A52)="N/A",0,RTD("tos.rtd",,$A$2,"."&amp;D$43&amp;D$1&amp;"C"&amp;$A52))-IF(RTD("tos.rtd",,$A$2,"."&amp;D$43&amp;D$1&amp;"P"&amp;$A52)="N/A",0,RTD("tos.rtd",,$A$2,"."&amp;D$43&amp;D$1&amp;"P"&amp;$A52))</f>
        <v>1484</v>
      </c>
      <c r="E52" s="91">
        <f ca="1">IF(RTD("tos.rtd",,$A$2,"."&amp;E$43&amp;E$1&amp;"C"&amp;$A52)="N/A",0,RTD("tos.rtd",,$A$2,"."&amp;E$43&amp;E$1&amp;"C"&amp;$A52))-IF(RTD("tos.rtd",,$A$2,"."&amp;E$43&amp;E$1&amp;"P"&amp;$A52)="N/A",0,RTD("tos.rtd",,$A$2,"."&amp;E$43&amp;E$1&amp;"P"&amp;$A52))</f>
        <v>504</v>
      </c>
      <c r="F52" s="91">
        <f ca="1">IF(RTD("tos.rtd",,$A$2,"."&amp;F$43&amp;F$1&amp;"C"&amp;$A52)="N/A",0,RTD("tos.rtd",,$A$2,"."&amp;F$43&amp;F$1&amp;"C"&amp;$A52))-IF(RTD("tos.rtd",,$A$2,"."&amp;F$43&amp;F$1&amp;"P"&amp;$A52)="N/A",0,RTD("tos.rtd",,$A$2,"."&amp;F$43&amp;F$1&amp;"P"&amp;$A52))</f>
        <v>0</v>
      </c>
      <c r="G52" s="91">
        <f ca="1">IF(RTD("tos.rtd",,$A$2,"."&amp;G$43&amp;G$1&amp;"C"&amp;$A52)="N/A",0,RTD("tos.rtd",,$A$2,"."&amp;G$43&amp;G$1&amp;"C"&amp;$A52))-IF(RTD("tos.rtd",,$A$2,"."&amp;G$43&amp;G$1&amp;"P"&amp;$A52)="N/A",0,RTD("tos.rtd",,$A$2,"."&amp;G$43&amp;G$1&amp;"P"&amp;$A52))</f>
        <v>0</v>
      </c>
      <c r="H52" s="91">
        <f ca="1">IF(RTD("tos.rtd",,$A$2,"."&amp;H$43&amp;H$1&amp;"C"&amp;$A52)="N/A",0,RTD("tos.rtd",,$A$2,"."&amp;H$43&amp;H$1&amp;"C"&amp;$A52))-IF(RTD("tos.rtd",,$A$2,"."&amp;H$43&amp;H$1&amp;"P"&amp;$A52)="N/A",0,RTD("tos.rtd",,$A$2,"."&amp;H$43&amp;H$1&amp;"P"&amp;$A52))</f>
        <v>31</v>
      </c>
      <c r="I52" s="91">
        <f ca="1">IF(RTD("tos.rtd",,$A$2,"."&amp;I$43&amp;I$1&amp;"C"&amp;$A52)="N/A",0,RTD("tos.rtd",,$A$2,"."&amp;I$43&amp;I$1&amp;"C"&amp;$A52))-IF(RTD("tos.rtd",,$A$2,"."&amp;I$43&amp;I$1&amp;"P"&amp;$A52)="N/A",0,RTD("tos.rtd",,$A$2,"."&amp;I$43&amp;I$1&amp;"P"&amp;$A52))</f>
        <v>-191</v>
      </c>
      <c r="J52" s="91">
        <f ca="1">IF(RTD("tos.rtd",,$A$2,"."&amp;J$43&amp;J$1&amp;"C"&amp;$A52)="N/A",0,RTD("tos.rtd",,$A$2,"."&amp;J$43&amp;J$1&amp;"C"&amp;$A52))-IF(RTD("tos.rtd",,$A$2,"."&amp;J$43&amp;J$1&amp;"P"&amp;$A52)="N/A",0,RTD("tos.rtd",,$A$2,"."&amp;J$43&amp;J$1&amp;"P"&amp;$A52))</f>
        <v>71</v>
      </c>
      <c r="K52" s="91">
        <f ca="1">IF(RTD("tos.rtd",,$A$2,"."&amp;K$43&amp;K$1&amp;"C"&amp;$A52)="N/A",0,RTD("tos.rtd",,$A$2,"."&amp;K$43&amp;K$1&amp;"C"&amp;$A52))-IF(RTD("tos.rtd",,$A$2,"."&amp;K$43&amp;K$1&amp;"P"&amp;$A52)="N/A",0,RTD("tos.rtd",,$A$2,"."&amp;K$43&amp;K$1&amp;"P"&amp;$A52))</f>
        <v>0</v>
      </c>
      <c r="L52" s="91">
        <f ca="1">IF(RTD("tos.rtd",,$A$2,"."&amp;L$43&amp;L$1&amp;"C"&amp;$A52)="N/A",0,RTD("tos.rtd",,$A$2,"."&amp;L$43&amp;L$1&amp;"C"&amp;$A52))-IF(RTD("tos.rtd",,$A$2,"."&amp;L$43&amp;L$1&amp;"P"&amp;$A52)="N/A",0,RTD("tos.rtd",,$A$2,"."&amp;L$43&amp;L$1&amp;"P"&amp;$A52))</f>
        <v>2</v>
      </c>
      <c r="M52" s="91">
        <f ca="1">IF(RTD("tos.rtd",,$A$2,"."&amp;M$43&amp;M$1&amp;"C"&amp;$A52)="N/A",0,RTD("tos.rtd",,$A$2,"."&amp;M$43&amp;M$1&amp;"C"&amp;$A52))-IF(RTD("tos.rtd",,$A$2,"."&amp;M$43&amp;M$1&amp;"P"&amp;$A52)="N/A",0,RTD("tos.rtd",,$A$2,"."&amp;M$43&amp;M$1&amp;"P"&amp;$A52))</f>
        <v>0</v>
      </c>
      <c r="N52" s="91">
        <f ca="1">IF(RTD("tos.rtd",,$A$2,"."&amp;N$43&amp;N$1&amp;"C"&amp;$A52)="N/A",0,RTD("tos.rtd",,$A$2,"."&amp;N$43&amp;N$1&amp;"C"&amp;$A52))-IF(RTD("tos.rtd",,$A$2,"."&amp;N$43&amp;N$1&amp;"P"&amp;$A52)="N/A",0,RTD("tos.rtd",,$A$2,"."&amp;N$43&amp;N$1&amp;"P"&amp;$A52))</f>
        <v>7</v>
      </c>
      <c r="O52" s="91">
        <f ca="1">IF(RTD("tos.rtd",,$A$2,"."&amp;O$43&amp;O$1&amp;"C"&amp;$A52)="N/A",0,RTD("tos.rtd",,$A$2,"."&amp;O$43&amp;O$1&amp;"C"&amp;$A52))-IF(RTD("tos.rtd",,$A$2,"."&amp;O$43&amp;O$1&amp;"P"&amp;$A52)="N/A",0,RTD("tos.rtd",,$A$2,"."&amp;O$43&amp;O$1&amp;"P"&amp;$A52))</f>
        <v>0</v>
      </c>
      <c r="P52" s="91">
        <f ca="1">IF(RTD("tos.rtd",,$A$2,"."&amp;P$43&amp;P$1&amp;"C"&amp;$A52)="N/A",0,RTD("tos.rtd",,$A$2,"."&amp;P$43&amp;P$1&amp;"C"&amp;$A52))-IF(RTD("tos.rtd",,$A$2,"."&amp;P$43&amp;P$1&amp;"P"&amp;$A52)="N/A",0,RTD("tos.rtd",,$A$2,"."&amp;P$43&amp;P$1&amp;"P"&amp;$A52))</f>
        <v>0</v>
      </c>
      <c r="Q52" s="91">
        <f ca="1">IF(RTD("tos.rtd",,$A$2,"."&amp;Q$43&amp;Q$1&amp;"C"&amp;$A52)="N/A",0,RTD("tos.rtd",,$A$2,"."&amp;Q$43&amp;Q$1&amp;"C"&amp;$A52))-IF(RTD("tos.rtd",,$A$2,"."&amp;Q$43&amp;Q$1&amp;"P"&amp;$A52)="N/A",0,RTD("tos.rtd",,$A$2,"."&amp;Q$43&amp;Q$1&amp;"P"&amp;$A52))</f>
        <v>0</v>
      </c>
      <c r="R52" s="91">
        <f ca="1">IF(RTD("tos.rtd",,$A$2,"."&amp;R$43&amp;R$1&amp;"C"&amp;$A52)="N/A",0,RTD("tos.rtd",,$A$2,"."&amp;R$43&amp;R$1&amp;"C"&amp;$A52))-IF(RTD("tos.rtd",,$A$2,"."&amp;R$43&amp;R$1&amp;"P"&amp;$A52)="N/A",0,RTD("tos.rtd",,$A$2,"."&amp;R$43&amp;R$1&amp;"P"&amp;$A52))</f>
        <v>0</v>
      </c>
      <c r="S52" s="91">
        <f ca="1">IF(RTD("tos.rtd",,$A$2,"."&amp;S$43&amp;S$1&amp;"C"&amp;$A52)="N/A",0,RTD("tos.rtd",,$A$2,"."&amp;S$43&amp;S$1&amp;"C"&amp;$A52))-IF(RTD("tos.rtd",,$A$2,"."&amp;S$43&amp;S$1&amp;"P"&amp;$A52)="N/A",0,RTD("tos.rtd",,$A$2,"."&amp;S$43&amp;S$1&amp;"P"&amp;$A52))</f>
        <v>0</v>
      </c>
      <c r="T52" s="91">
        <f ca="1">IF(RTD("tos.rtd",,$A$2,"."&amp;T$43&amp;T$1&amp;"C"&amp;$A52)="N/A",0,RTD("tos.rtd",,$A$2,"."&amp;T$43&amp;T$1&amp;"C"&amp;$A52))-IF(RTD("tos.rtd",,$A$2,"."&amp;T$43&amp;T$1&amp;"P"&amp;$A52)="N/A",0,RTD("tos.rtd",,$A$2,"."&amp;T$43&amp;T$1&amp;"P"&amp;$A52))</f>
        <v>0</v>
      </c>
      <c r="U52" s="91">
        <f ca="1">IF(RTD("tos.rtd",,$A$2,"."&amp;U$43&amp;U$1&amp;"C"&amp;$A52)="N/A",0,RTD("tos.rtd",,$A$2,"."&amp;U$43&amp;U$1&amp;"C"&amp;$A52))-IF(RTD("tos.rtd",,$A$2,"."&amp;U$43&amp;U$1&amp;"P"&amp;$A52)="N/A",0,RTD("tos.rtd",,$A$2,"."&amp;U$43&amp;U$1&amp;"P"&amp;$A52))</f>
        <v>0</v>
      </c>
      <c r="V52" s="91">
        <f ca="1">IF(RTD("tos.rtd",,$A$2,"."&amp;V$43&amp;V$1&amp;"C"&amp;$A52)="N/A",0,RTD("tos.rtd",,$A$2,"."&amp;V$43&amp;V$1&amp;"C"&amp;$A52))-IF(RTD("tos.rtd",,$A$2,"."&amp;V$43&amp;V$1&amp;"P"&amp;$A52)="N/A",0,RTD("tos.rtd",,$A$2,"."&amp;V$43&amp;V$1&amp;"P"&amp;$A52))</f>
        <v>0</v>
      </c>
      <c r="W52" s="91">
        <f ca="1">IF(RTD("tos.rtd",,$A$2,"."&amp;W$43&amp;W$1&amp;"C"&amp;$A52)="N/A",0,RTD("tos.rtd",,$A$2,"."&amp;W$43&amp;W$1&amp;"C"&amp;$A52))-IF(RTD("tos.rtd",,$A$2,"."&amp;W$43&amp;W$1&amp;"P"&amp;$A52)="N/A",0,RTD("tos.rtd",,$A$2,"."&amp;W$43&amp;W$1&amp;"P"&amp;$A52))</f>
        <v>0</v>
      </c>
      <c r="X52" s="91">
        <f ca="1">IF(RTD("tos.rtd",,$A$2,"."&amp;X$43&amp;X$1&amp;"C"&amp;$A52)="N/A",0,RTD("tos.rtd",,$A$2,"."&amp;X$43&amp;X$1&amp;"C"&amp;$A52))-IF(RTD("tos.rtd",,$A$2,"."&amp;X$43&amp;X$1&amp;"P"&amp;$A52)="N/A",0,RTD("tos.rtd",,$A$2,"."&amp;X$43&amp;X$1&amp;"P"&amp;$A52))</f>
        <v>0</v>
      </c>
      <c r="Y52" s="98">
        <f t="shared" ca="1" si="7"/>
        <v>1908</v>
      </c>
    </row>
    <row r="53" spans="1:25" x14ac:dyDescent="0.25">
      <c r="A53" s="93">
        <f>+Hoja1!A52</f>
        <v>495</v>
      </c>
      <c r="B53" s="91">
        <f ca="1">IF(RTD("tos.rtd",,$A$2,"."&amp;B$43&amp;B$1&amp;"C"&amp;$A53)="N/A",0,RTD("tos.rtd",,$A$2,"."&amp;B$43&amp;B$1&amp;"C"&amp;$A53))-IF(RTD("tos.rtd",,$A$2,"."&amp;B$43&amp;B$1&amp;"P"&amp;$A53)="N/A",0,RTD("tos.rtd",,$A$2,"."&amp;B$43&amp;B$1&amp;"P"&amp;$A53))</f>
        <v>0</v>
      </c>
      <c r="C53" s="91">
        <f ca="1">IF(RTD("tos.rtd",,$A$2,"."&amp;C$43&amp;C$1&amp;"C"&amp;$A53)="N/A",0,RTD("tos.rtd",,$A$2,"."&amp;C$43&amp;C$1&amp;"C"&amp;$A53))-IF(RTD("tos.rtd",,$A$2,"."&amp;C$43&amp;C$1&amp;"P"&amp;$A53)="N/A",0,RTD("tos.rtd",,$A$2,"."&amp;C$43&amp;C$1&amp;"P"&amp;$A53))</f>
        <v>0</v>
      </c>
      <c r="D53" s="91">
        <f ca="1">IF(RTD("tos.rtd",,$A$2,"."&amp;D$43&amp;D$1&amp;"C"&amp;$A53)="N/A",0,RTD("tos.rtd",,$A$2,"."&amp;D$43&amp;D$1&amp;"C"&amp;$A53))-IF(RTD("tos.rtd",,$A$2,"."&amp;D$43&amp;D$1&amp;"P"&amp;$A53)="N/A",0,RTD("tos.rtd",,$A$2,"."&amp;D$43&amp;D$1&amp;"P"&amp;$A53))</f>
        <v>5871</v>
      </c>
      <c r="E53" s="91">
        <f ca="1">IF(RTD("tos.rtd",,$A$2,"."&amp;E$43&amp;E$1&amp;"C"&amp;$A53)="N/A",0,RTD("tos.rtd",,$A$2,"."&amp;E$43&amp;E$1&amp;"C"&amp;$A53))-IF(RTD("tos.rtd",,$A$2,"."&amp;E$43&amp;E$1&amp;"P"&amp;$A53)="N/A",0,RTD("tos.rtd",,$A$2,"."&amp;E$43&amp;E$1&amp;"P"&amp;$A53))</f>
        <v>1616</v>
      </c>
      <c r="F53" s="91">
        <f ca="1">IF(RTD("tos.rtd",,$A$2,"."&amp;F$43&amp;F$1&amp;"C"&amp;$A53)="N/A",0,RTD("tos.rtd",,$A$2,"."&amp;F$43&amp;F$1&amp;"C"&amp;$A53))-IF(RTD("tos.rtd",,$A$2,"."&amp;F$43&amp;F$1&amp;"P"&amp;$A53)="N/A",0,RTD("tos.rtd",,$A$2,"."&amp;F$43&amp;F$1&amp;"P"&amp;$A53))</f>
        <v>0</v>
      </c>
      <c r="G53" s="91">
        <f ca="1">IF(RTD("tos.rtd",,$A$2,"."&amp;G$43&amp;G$1&amp;"C"&amp;$A53)="N/A",0,RTD("tos.rtd",,$A$2,"."&amp;G$43&amp;G$1&amp;"C"&amp;$A53))-IF(RTD("tos.rtd",,$A$2,"."&amp;G$43&amp;G$1&amp;"P"&amp;$A53)="N/A",0,RTD("tos.rtd",,$A$2,"."&amp;G$43&amp;G$1&amp;"P"&amp;$A53))</f>
        <v>0</v>
      </c>
      <c r="H53" s="91">
        <f ca="1">IF(RTD("tos.rtd",,$A$2,"."&amp;H$43&amp;H$1&amp;"C"&amp;$A53)="N/A",0,RTD("tos.rtd",,$A$2,"."&amp;H$43&amp;H$1&amp;"C"&amp;$A53))-IF(RTD("tos.rtd",,$A$2,"."&amp;H$43&amp;H$1&amp;"P"&amp;$A53)="N/A",0,RTD("tos.rtd",,$A$2,"."&amp;H$43&amp;H$1&amp;"P"&amp;$A53))</f>
        <v>191</v>
      </c>
      <c r="I53" s="91">
        <f ca="1">IF(RTD("tos.rtd",,$A$2,"."&amp;I$43&amp;I$1&amp;"C"&amp;$A53)="N/A",0,RTD("tos.rtd",,$A$2,"."&amp;I$43&amp;I$1&amp;"C"&amp;$A53))-IF(RTD("tos.rtd",,$A$2,"."&amp;I$43&amp;I$1&amp;"P"&amp;$A53)="N/A",0,RTD("tos.rtd",,$A$2,"."&amp;I$43&amp;I$1&amp;"P"&amp;$A53))</f>
        <v>12</v>
      </c>
      <c r="J53" s="91">
        <f ca="1">IF(RTD("tos.rtd",,$A$2,"."&amp;J$43&amp;J$1&amp;"C"&amp;$A53)="N/A",0,RTD("tos.rtd",,$A$2,"."&amp;J$43&amp;J$1&amp;"C"&amp;$A53))-IF(RTD("tos.rtd",,$A$2,"."&amp;J$43&amp;J$1&amp;"P"&amp;$A53)="N/A",0,RTD("tos.rtd",,$A$2,"."&amp;J$43&amp;J$1&amp;"P"&amp;$A53))</f>
        <v>99</v>
      </c>
      <c r="K53" s="91">
        <f ca="1">IF(RTD("tos.rtd",,$A$2,"."&amp;K$43&amp;K$1&amp;"C"&amp;$A53)="N/A",0,RTD("tos.rtd",,$A$2,"."&amp;K$43&amp;K$1&amp;"C"&amp;$A53))-IF(RTD("tos.rtd",,$A$2,"."&amp;K$43&amp;K$1&amp;"P"&amp;$A53)="N/A",0,RTD("tos.rtd",,$A$2,"."&amp;K$43&amp;K$1&amp;"P"&amp;$A53))</f>
        <v>366</v>
      </c>
      <c r="L53" s="91">
        <f ca="1">IF(RTD("tos.rtd",,$A$2,"."&amp;L$43&amp;L$1&amp;"C"&amp;$A53)="N/A",0,RTD("tos.rtd",,$A$2,"."&amp;L$43&amp;L$1&amp;"C"&amp;$A53))-IF(RTD("tos.rtd",,$A$2,"."&amp;L$43&amp;L$1&amp;"P"&amp;$A53)="N/A",0,RTD("tos.rtd",,$A$2,"."&amp;L$43&amp;L$1&amp;"P"&amp;$A53))</f>
        <v>58</v>
      </c>
      <c r="M53" s="91">
        <f ca="1">IF(RTD("tos.rtd",,$A$2,"."&amp;M$43&amp;M$1&amp;"C"&amp;$A53)="N/A",0,RTD("tos.rtd",,$A$2,"."&amp;M$43&amp;M$1&amp;"C"&amp;$A53))-IF(RTD("tos.rtd",,$A$2,"."&amp;M$43&amp;M$1&amp;"P"&amp;$A53)="N/A",0,RTD("tos.rtd",,$A$2,"."&amp;M$43&amp;M$1&amp;"P"&amp;$A53))</f>
        <v>218</v>
      </c>
      <c r="N53" s="91">
        <f ca="1">IF(RTD("tos.rtd",,$A$2,"."&amp;N$43&amp;N$1&amp;"C"&amp;$A53)="N/A",0,RTD("tos.rtd",,$A$2,"."&amp;N$43&amp;N$1&amp;"C"&amp;$A53))-IF(RTD("tos.rtd",,$A$2,"."&amp;N$43&amp;N$1&amp;"P"&amp;$A53)="N/A",0,RTD("tos.rtd",,$A$2,"."&amp;N$43&amp;N$1&amp;"P"&amp;$A53))</f>
        <v>14</v>
      </c>
      <c r="O53" s="91">
        <f ca="1">IF(RTD("tos.rtd",,$A$2,"."&amp;O$43&amp;O$1&amp;"C"&amp;$A53)="N/A",0,RTD("tos.rtd",,$A$2,"."&amp;O$43&amp;O$1&amp;"C"&amp;$A53))-IF(RTD("tos.rtd",,$A$2,"."&amp;O$43&amp;O$1&amp;"P"&amp;$A53)="N/A",0,RTD("tos.rtd",,$A$2,"."&amp;O$43&amp;O$1&amp;"P"&amp;$A53))</f>
        <v>60</v>
      </c>
      <c r="P53" s="91">
        <f ca="1">IF(RTD("tos.rtd",,$A$2,"."&amp;P$43&amp;P$1&amp;"C"&amp;$A53)="N/A",0,RTD("tos.rtd",,$A$2,"."&amp;P$43&amp;P$1&amp;"C"&amp;$A53))-IF(RTD("tos.rtd",,$A$2,"."&amp;P$43&amp;P$1&amp;"P"&amp;$A53)="N/A",0,RTD("tos.rtd",,$A$2,"."&amp;P$43&amp;P$1&amp;"P"&amp;$A53))</f>
        <v>23</v>
      </c>
      <c r="Q53" s="91">
        <f ca="1">IF(RTD("tos.rtd",,$A$2,"."&amp;Q$43&amp;Q$1&amp;"C"&amp;$A53)="N/A",0,RTD("tos.rtd",,$A$2,"."&amp;Q$43&amp;Q$1&amp;"C"&amp;$A53))-IF(RTD("tos.rtd",,$A$2,"."&amp;Q$43&amp;Q$1&amp;"P"&amp;$A53)="N/A",0,RTD("tos.rtd",,$A$2,"."&amp;Q$43&amp;Q$1&amp;"P"&amp;$A53))</f>
        <v>212</v>
      </c>
      <c r="R53" s="91">
        <f ca="1">IF(RTD("tos.rtd",,$A$2,"."&amp;R$43&amp;R$1&amp;"C"&amp;$A53)="N/A",0,RTD("tos.rtd",,$A$2,"."&amp;R$43&amp;R$1&amp;"C"&amp;$A53))-IF(RTD("tos.rtd",,$A$2,"."&amp;R$43&amp;R$1&amp;"P"&amp;$A53)="N/A",0,RTD("tos.rtd",,$A$2,"."&amp;R$43&amp;R$1&amp;"P"&amp;$A53))</f>
        <v>66</v>
      </c>
      <c r="S53" s="91">
        <f ca="1">IF(RTD("tos.rtd",,$A$2,"."&amp;S$43&amp;S$1&amp;"C"&amp;$A53)="N/A",0,RTD("tos.rtd",,$A$2,"."&amp;S$43&amp;S$1&amp;"C"&amp;$A53))-IF(RTD("tos.rtd",,$A$2,"."&amp;S$43&amp;S$1&amp;"P"&amp;$A53)="N/A",0,RTD("tos.rtd",,$A$2,"."&amp;S$43&amp;S$1&amp;"P"&amp;$A53))</f>
        <v>0</v>
      </c>
      <c r="T53" s="91">
        <f ca="1">IF(RTD("tos.rtd",,$A$2,"."&amp;T$43&amp;T$1&amp;"C"&amp;$A53)="N/A",0,RTD("tos.rtd",,$A$2,"."&amp;T$43&amp;T$1&amp;"C"&amp;$A53))-IF(RTD("tos.rtd",,$A$2,"."&amp;T$43&amp;T$1&amp;"P"&amp;$A53)="N/A",0,RTD("tos.rtd",,$A$2,"."&amp;T$43&amp;T$1&amp;"P"&amp;$A53))</f>
        <v>0</v>
      </c>
      <c r="U53" s="91">
        <f ca="1">IF(RTD("tos.rtd",,$A$2,"."&amp;U$43&amp;U$1&amp;"C"&amp;$A53)="N/A",0,RTD("tos.rtd",,$A$2,"."&amp;U$43&amp;U$1&amp;"C"&amp;$A53))-IF(RTD("tos.rtd",,$A$2,"."&amp;U$43&amp;U$1&amp;"P"&amp;$A53)="N/A",0,RTD("tos.rtd",,$A$2,"."&amp;U$43&amp;U$1&amp;"P"&amp;$A53))</f>
        <v>26</v>
      </c>
      <c r="V53" s="91">
        <f ca="1">IF(RTD("tos.rtd",,$A$2,"."&amp;V$43&amp;V$1&amp;"C"&amp;$A53)="N/A",0,RTD("tos.rtd",,$A$2,"."&amp;V$43&amp;V$1&amp;"C"&amp;$A53))-IF(RTD("tos.rtd",,$A$2,"."&amp;V$43&amp;V$1&amp;"P"&amp;$A53)="N/A",0,RTD("tos.rtd",,$A$2,"."&amp;V$43&amp;V$1&amp;"P"&amp;$A53))</f>
        <v>0</v>
      </c>
      <c r="W53" s="91">
        <f ca="1">IF(RTD("tos.rtd",,$A$2,"."&amp;W$43&amp;W$1&amp;"C"&amp;$A53)="N/A",0,RTD("tos.rtd",,$A$2,"."&amp;W$43&amp;W$1&amp;"C"&amp;$A53))-IF(RTD("tos.rtd",,$A$2,"."&amp;W$43&amp;W$1&amp;"P"&amp;$A53)="N/A",0,RTD("tos.rtd",,$A$2,"."&amp;W$43&amp;W$1&amp;"P"&amp;$A53))</f>
        <v>0</v>
      </c>
      <c r="X53" s="91">
        <f ca="1">IF(RTD("tos.rtd",,$A$2,"."&amp;X$43&amp;X$1&amp;"C"&amp;$A53)="N/A",0,RTD("tos.rtd",,$A$2,"."&amp;X$43&amp;X$1&amp;"C"&amp;$A53))-IF(RTD("tos.rtd",,$A$2,"."&amp;X$43&amp;X$1&amp;"P"&amp;$A53)="N/A",0,RTD("tos.rtd",,$A$2,"."&amp;X$43&amp;X$1&amp;"P"&amp;$A53))</f>
        <v>0</v>
      </c>
      <c r="Y53" s="98">
        <f t="shared" ca="1" si="7"/>
        <v>8832</v>
      </c>
    </row>
    <row r="54" spans="1:25" x14ac:dyDescent="0.25">
      <c r="A54" s="93">
        <f>+Hoja1!A53</f>
        <v>494</v>
      </c>
      <c r="B54" s="91">
        <f ca="1">IF(RTD("tos.rtd",,$A$2,"."&amp;B$43&amp;B$1&amp;"C"&amp;$A54)="N/A",0,RTD("tos.rtd",,$A$2,"."&amp;B$43&amp;B$1&amp;"C"&amp;$A54))-IF(RTD("tos.rtd",,$A$2,"."&amp;B$43&amp;B$1&amp;"P"&amp;$A54)="N/A",0,RTD("tos.rtd",,$A$2,"."&amp;B$43&amp;B$1&amp;"P"&amp;$A54))</f>
        <v>0</v>
      </c>
      <c r="C54" s="91">
        <f ca="1">IF(RTD("tos.rtd",,$A$2,"."&amp;C$43&amp;C$1&amp;"C"&amp;$A54)="N/A",0,RTD("tos.rtd",,$A$2,"."&amp;C$43&amp;C$1&amp;"C"&amp;$A54))-IF(RTD("tos.rtd",,$A$2,"."&amp;C$43&amp;C$1&amp;"P"&amp;$A54)="N/A",0,RTD("tos.rtd",,$A$2,"."&amp;C$43&amp;C$1&amp;"P"&amp;$A54))</f>
        <v>0</v>
      </c>
      <c r="D54" s="91">
        <f ca="1">IF(RTD("tos.rtd",,$A$2,"."&amp;D$43&amp;D$1&amp;"C"&amp;$A54)="N/A",0,RTD("tos.rtd",,$A$2,"."&amp;D$43&amp;D$1&amp;"C"&amp;$A54))-IF(RTD("tos.rtd",,$A$2,"."&amp;D$43&amp;D$1&amp;"P"&amp;$A54)="N/A",0,RTD("tos.rtd",,$A$2,"."&amp;D$43&amp;D$1&amp;"P"&amp;$A54))</f>
        <v>8753</v>
      </c>
      <c r="E54" s="91">
        <f ca="1">IF(RTD("tos.rtd",,$A$2,"."&amp;E$43&amp;E$1&amp;"C"&amp;$A54)="N/A",0,RTD("tos.rtd",,$A$2,"."&amp;E$43&amp;E$1&amp;"C"&amp;$A54))-IF(RTD("tos.rtd",,$A$2,"."&amp;E$43&amp;E$1&amp;"P"&amp;$A54)="N/A",0,RTD("tos.rtd",,$A$2,"."&amp;E$43&amp;E$1&amp;"P"&amp;$A54))</f>
        <v>416</v>
      </c>
      <c r="F54" s="91">
        <f ca="1">IF(RTD("tos.rtd",,$A$2,"."&amp;F$43&amp;F$1&amp;"C"&amp;$A54)="N/A",0,RTD("tos.rtd",,$A$2,"."&amp;F$43&amp;F$1&amp;"C"&amp;$A54))-IF(RTD("tos.rtd",,$A$2,"."&amp;F$43&amp;F$1&amp;"P"&amp;$A54)="N/A",0,RTD("tos.rtd",,$A$2,"."&amp;F$43&amp;F$1&amp;"P"&amp;$A54))</f>
        <v>0</v>
      </c>
      <c r="G54" s="91">
        <f ca="1">IF(RTD("tos.rtd",,$A$2,"."&amp;G$43&amp;G$1&amp;"C"&amp;$A54)="N/A",0,RTD("tos.rtd",,$A$2,"."&amp;G$43&amp;G$1&amp;"C"&amp;$A54))-IF(RTD("tos.rtd",,$A$2,"."&amp;G$43&amp;G$1&amp;"P"&amp;$A54)="N/A",0,RTD("tos.rtd",,$A$2,"."&amp;G$43&amp;G$1&amp;"P"&amp;$A54))</f>
        <v>0</v>
      </c>
      <c r="H54" s="91">
        <f ca="1">IF(RTD("tos.rtd",,$A$2,"."&amp;H$43&amp;H$1&amp;"C"&amp;$A54)="N/A",0,RTD("tos.rtd",,$A$2,"."&amp;H$43&amp;H$1&amp;"C"&amp;$A54))-IF(RTD("tos.rtd",,$A$2,"."&amp;H$43&amp;H$1&amp;"P"&amp;$A54)="N/A",0,RTD("tos.rtd",,$A$2,"."&amp;H$43&amp;H$1&amp;"P"&amp;$A54))</f>
        <v>-121</v>
      </c>
      <c r="I54" s="91">
        <f ca="1">IF(RTD("tos.rtd",,$A$2,"."&amp;I$43&amp;I$1&amp;"C"&amp;$A54)="N/A",0,RTD("tos.rtd",,$A$2,"."&amp;I$43&amp;I$1&amp;"C"&amp;$A54))-IF(RTD("tos.rtd",,$A$2,"."&amp;I$43&amp;I$1&amp;"P"&amp;$A54)="N/A",0,RTD("tos.rtd",,$A$2,"."&amp;I$43&amp;I$1&amp;"P"&amp;$A54))</f>
        <v>243</v>
      </c>
      <c r="J54" s="91">
        <f ca="1">IF(RTD("tos.rtd",,$A$2,"."&amp;J$43&amp;J$1&amp;"C"&amp;$A54)="N/A",0,RTD("tos.rtd",,$A$2,"."&amp;J$43&amp;J$1&amp;"C"&amp;$A54))-IF(RTD("tos.rtd",,$A$2,"."&amp;J$43&amp;J$1&amp;"P"&amp;$A54)="N/A",0,RTD("tos.rtd",,$A$2,"."&amp;J$43&amp;J$1&amp;"P"&amp;$A54))</f>
        <v>5</v>
      </c>
      <c r="K54" s="91">
        <f ca="1">IF(RTD("tos.rtd",,$A$2,"."&amp;K$43&amp;K$1&amp;"C"&amp;$A54)="N/A",0,RTD("tos.rtd",,$A$2,"."&amp;K$43&amp;K$1&amp;"C"&amp;$A54))-IF(RTD("tos.rtd",,$A$2,"."&amp;K$43&amp;K$1&amp;"P"&amp;$A54)="N/A",0,RTD("tos.rtd",,$A$2,"."&amp;K$43&amp;K$1&amp;"P"&amp;$A54))</f>
        <v>0</v>
      </c>
      <c r="L54" s="91">
        <f ca="1">IF(RTD("tos.rtd",,$A$2,"."&amp;L$43&amp;L$1&amp;"C"&amp;$A54)="N/A",0,RTD("tos.rtd",,$A$2,"."&amp;L$43&amp;L$1&amp;"C"&amp;$A54))-IF(RTD("tos.rtd",,$A$2,"."&amp;L$43&amp;L$1&amp;"P"&amp;$A54)="N/A",0,RTD("tos.rtd",,$A$2,"."&amp;L$43&amp;L$1&amp;"P"&amp;$A54))</f>
        <v>-2</v>
      </c>
      <c r="M54" s="91">
        <f ca="1">IF(RTD("tos.rtd",,$A$2,"."&amp;M$43&amp;M$1&amp;"C"&amp;$A54)="N/A",0,RTD("tos.rtd",,$A$2,"."&amp;M$43&amp;M$1&amp;"C"&amp;$A54))-IF(RTD("tos.rtd",,$A$2,"."&amp;M$43&amp;M$1&amp;"P"&amp;$A54)="N/A",0,RTD("tos.rtd",,$A$2,"."&amp;M$43&amp;M$1&amp;"P"&amp;$A54))</f>
        <v>0</v>
      </c>
      <c r="N54" s="91">
        <f ca="1">IF(RTD("tos.rtd",,$A$2,"."&amp;N$43&amp;N$1&amp;"C"&amp;$A54)="N/A",0,RTD("tos.rtd",,$A$2,"."&amp;N$43&amp;N$1&amp;"C"&amp;$A54))-IF(RTD("tos.rtd",,$A$2,"."&amp;N$43&amp;N$1&amp;"P"&amp;$A54)="N/A",0,RTD("tos.rtd",,$A$2,"."&amp;N$43&amp;N$1&amp;"P"&amp;$A54))</f>
        <v>2</v>
      </c>
      <c r="O54" s="91">
        <f ca="1">IF(RTD("tos.rtd",,$A$2,"."&amp;O$43&amp;O$1&amp;"C"&amp;$A54)="N/A",0,RTD("tos.rtd",,$A$2,"."&amp;O$43&amp;O$1&amp;"C"&amp;$A54))-IF(RTD("tos.rtd",,$A$2,"."&amp;O$43&amp;O$1&amp;"P"&amp;$A54)="N/A",0,RTD("tos.rtd",,$A$2,"."&amp;O$43&amp;O$1&amp;"P"&amp;$A54))</f>
        <v>0</v>
      </c>
      <c r="P54" s="91">
        <f ca="1">IF(RTD("tos.rtd",,$A$2,"."&amp;P$43&amp;P$1&amp;"C"&amp;$A54)="N/A",0,RTD("tos.rtd",,$A$2,"."&amp;P$43&amp;P$1&amp;"C"&amp;$A54))-IF(RTD("tos.rtd",,$A$2,"."&amp;P$43&amp;P$1&amp;"P"&amp;$A54)="N/A",0,RTD("tos.rtd",,$A$2,"."&amp;P$43&amp;P$1&amp;"P"&amp;$A54))</f>
        <v>0</v>
      </c>
      <c r="Q54" s="91">
        <f ca="1">IF(RTD("tos.rtd",,$A$2,"."&amp;Q$43&amp;Q$1&amp;"C"&amp;$A54)="N/A",0,RTD("tos.rtd",,$A$2,"."&amp;Q$43&amp;Q$1&amp;"C"&amp;$A54))-IF(RTD("tos.rtd",,$A$2,"."&amp;Q$43&amp;Q$1&amp;"P"&amp;$A54)="N/A",0,RTD("tos.rtd",,$A$2,"."&amp;Q$43&amp;Q$1&amp;"P"&amp;$A54))</f>
        <v>0</v>
      </c>
      <c r="R54" s="91">
        <f ca="1">IF(RTD("tos.rtd",,$A$2,"."&amp;R$43&amp;R$1&amp;"C"&amp;$A54)="N/A",0,RTD("tos.rtd",,$A$2,"."&amp;R$43&amp;R$1&amp;"C"&amp;$A54))-IF(RTD("tos.rtd",,$A$2,"."&amp;R$43&amp;R$1&amp;"P"&amp;$A54)="N/A",0,RTD("tos.rtd",,$A$2,"."&amp;R$43&amp;R$1&amp;"P"&amp;$A54))</f>
        <v>104</v>
      </c>
      <c r="S54" s="91">
        <f ca="1">IF(RTD("tos.rtd",,$A$2,"."&amp;S$43&amp;S$1&amp;"C"&amp;$A54)="N/A",0,RTD("tos.rtd",,$A$2,"."&amp;S$43&amp;S$1&amp;"C"&amp;$A54))-IF(RTD("tos.rtd",,$A$2,"."&amp;S$43&amp;S$1&amp;"P"&amp;$A54)="N/A",0,RTD("tos.rtd",,$A$2,"."&amp;S$43&amp;S$1&amp;"P"&amp;$A54))</f>
        <v>0</v>
      </c>
      <c r="T54" s="91">
        <f ca="1">IF(RTD("tos.rtd",,$A$2,"."&amp;T$43&amp;T$1&amp;"C"&amp;$A54)="N/A",0,RTD("tos.rtd",,$A$2,"."&amp;T$43&amp;T$1&amp;"C"&amp;$A54))-IF(RTD("tos.rtd",,$A$2,"."&amp;T$43&amp;T$1&amp;"P"&amp;$A54)="N/A",0,RTD("tos.rtd",,$A$2,"."&amp;T$43&amp;T$1&amp;"P"&amp;$A54))</f>
        <v>0</v>
      </c>
      <c r="U54" s="91">
        <f ca="1">IF(RTD("tos.rtd",,$A$2,"."&amp;U$43&amp;U$1&amp;"C"&amp;$A54)="N/A",0,RTD("tos.rtd",,$A$2,"."&amp;U$43&amp;U$1&amp;"C"&amp;$A54))-IF(RTD("tos.rtd",,$A$2,"."&amp;U$43&amp;U$1&amp;"P"&amp;$A54)="N/A",0,RTD("tos.rtd",,$A$2,"."&amp;U$43&amp;U$1&amp;"P"&amp;$A54))</f>
        <v>0</v>
      </c>
      <c r="V54" s="91">
        <f ca="1">IF(RTD("tos.rtd",,$A$2,"."&amp;V$43&amp;V$1&amp;"C"&amp;$A54)="N/A",0,RTD("tos.rtd",,$A$2,"."&amp;V$43&amp;V$1&amp;"C"&amp;$A54))-IF(RTD("tos.rtd",,$A$2,"."&amp;V$43&amp;V$1&amp;"P"&amp;$A54)="N/A",0,RTD("tos.rtd",,$A$2,"."&amp;V$43&amp;V$1&amp;"P"&amp;$A54))</f>
        <v>0</v>
      </c>
      <c r="W54" s="91">
        <f ca="1">IF(RTD("tos.rtd",,$A$2,"."&amp;W$43&amp;W$1&amp;"C"&amp;$A54)="N/A",0,RTD("tos.rtd",,$A$2,"."&amp;W$43&amp;W$1&amp;"C"&amp;$A54))-IF(RTD("tos.rtd",,$A$2,"."&amp;W$43&amp;W$1&amp;"P"&amp;$A54)="N/A",0,RTD("tos.rtd",,$A$2,"."&amp;W$43&amp;W$1&amp;"P"&amp;$A54))</f>
        <v>0</v>
      </c>
      <c r="X54" s="91">
        <f ca="1">IF(RTD("tos.rtd",,$A$2,"."&amp;X$43&amp;X$1&amp;"C"&amp;$A54)="N/A",0,RTD("tos.rtd",,$A$2,"."&amp;X$43&amp;X$1&amp;"C"&amp;$A54))-IF(RTD("tos.rtd",,$A$2,"."&amp;X$43&amp;X$1&amp;"P"&amp;$A54)="N/A",0,RTD("tos.rtd",,$A$2,"."&amp;X$43&amp;X$1&amp;"P"&amp;$A54))</f>
        <v>0</v>
      </c>
      <c r="Y54" s="98">
        <f t="shared" ca="1" si="7"/>
        <v>9400</v>
      </c>
    </row>
    <row r="55" spans="1:25" x14ac:dyDescent="0.25">
      <c r="A55" s="93">
        <f>+Hoja1!A54</f>
        <v>493</v>
      </c>
      <c r="B55" s="91">
        <f ca="1">IF(RTD("tos.rtd",,$A$2,"."&amp;B$43&amp;B$1&amp;"C"&amp;$A55)="N/A",0,RTD("tos.rtd",,$A$2,"."&amp;B$43&amp;B$1&amp;"C"&amp;$A55))-IF(RTD("tos.rtd",,$A$2,"."&amp;B$43&amp;B$1&amp;"P"&amp;$A55)="N/A",0,RTD("tos.rtd",,$A$2,"."&amp;B$43&amp;B$1&amp;"P"&amp;$A55))</f>
        <v>0</v>
      </c>
      <c r="C55" s="91">
        <f ca="1">IF(RTD("tos.rtd",,$A$2,"."&amp;C$43&amp;C$1&amp;"C"&amp;$A55)="N/A",0,RTD("tos.rtd",,$A$2,"."&amp;C$43&amp;C$1&amp;"C"&amp;$A55))-IF(RTD("tos.rtd",,$A$2,"."&amp;C$43&amp;C$1&amp;"P"&amp;$A55)="N/A",0,RTD("tos.rtd",,$A$2,"."&amp;C$43&amp;C$1&amp;"P"&amp;$A55))</f>
        <v>0</v>
      </c>
      <c r="D55" s="91">
        <f ca="1">IF(RTD("tos.rtd",,$A$2,"."&amp;D$43&amp;D$1&amp;"C"&amp;$A55)="N/A",0,RTD("tos.rtd",,$A$2,"."&amp;D$43&amp;D$1&amp;"C"&amp;$A55))-IF(RTD("tos.rtd",,$A$2,"."&amp;D$43&amp;D$1&amp;"P"&amp;$A55)="N/A",0,RTD("tos.rtd",,$A$2,"."&amp;D$43&amp;D$1&amp;"P"&amp;$A55))</f>
        <v>2888</v>
      </c>
      <c r="E55" s="91">
        <f ca="1">IF(RTD("tos.rtd",,$A$2,"."&amp;E$43&amp;E$1&amp;"C"&amp;$A55)="N/A",0,RTD("tos.rtd",,$A$2,"."&amp;E$43&amp;E$1&amp;"C"&amp;$A55))-IF(RTD("tos.rtd",,$A$2,"."&amp;E$43&amp;E$1&amp;"P"&amp;$A55)="N/A",0,RTD("tos.rtd",,$A$2,"."&amp;E$43&amp;E$1&amp;"P"&amp;$A55))</f>
        <v>346</v>
      </c>
      <c r="F55" s="91">
        <f ca="1">IF(RTD("tos.rtd",,$A$2,"."&amp;F$43&amp;F$1&amp;"C"&amp;$A55)="N/A",0,RTD("tos.rtd",,$A$2,"."&amp;F$43&amp;F$1&amp;"C"&amp;$A55))-IF(RTD("tos.rtd",,$A$2,"."&amp;F$43&amp;F$1&amp;"P"&amp;$A55)="N/A",0,RTD("tos.rtd",,$A$2,"."&amp;F$43&amp;F$1&amp;"P"&amp;$A55))</f>
        <v>0</v>
      </c>
      <c r="G55" s="91">
        <f ca="1">IF(RTD("tos.rtd",,$A$2,"."&amp;G$43&amp;G$1&amp;"C"&amp;$A55)="N/A",0,RTD("tos.rtd",,$A$2,"."&amp;G$43&amp;G$1&amp;"C"&amp;$A55))-IF(RTD("tos.rtd",,$A$2,"."&amp;G$43&amp;G$1&amp;"P"&amp;$A55)="N/A",0,RTD("tos.rtd",,$A$2,"."&amp;G$43&amp;G$1&amp;"P"&amp;$A55))</f>
        <v>0</v>
      </c>
      <c r="H55" s="91">
        <f ca="1">IF(RTD("tos.rtd",,$A$2,"."&amp;H$43&amp;H$1&amp;"C"&amp;$A55)="N/A",0,RTD("tos.rtd",,$A$2,"."&amp;H$43&amp;H$1&amp;"C"&amp;$A55))-IF(RTD("tos.rtd",,$A$2,"."&amp;H$43&amp;H$1&amp;"P"&amp;$A55)="N/A",0,RTD("tos.rtd",,$A$2,"."&amp;H$43&amp;H$1&amp;"P"&amp;$A55))</f>
        <v>37</v>
      </c>
      <c r="I55" s="91">
        <f ca="1">IF(RTD("tos.rtd",,$A$2,"."&amp;I$43&amp;I$1&amp;"C"&amp;$A55)="N/A",0,RTD("tos.rtd",,$A$2,"."&amp;I$43&amp;I$1&amp;"C"&amp;$A55))-IF(RTD("tos.rtd",,$A$2,"."&amp;I$43&amp;I$1&amp;"P"&amp;$A55)="N/A",0,RTD("tos.rtd",,$A$2,"."&amp;I$43&amp;I$1&amp;"P"&amp;$A55))</f>
        <v>288</v>
      </c>
      <c r="J55" s="91">
        <f ca="1">IF(RTD("tos.rtd",,$A$2,"."&amp;J$43&amp;J$1&amp;"C"&amp;$A55)="N/A",0,RTD("tos.rtd",,$A$2,"."&amp;J$43&amp;J$1&amp;"C"&amp;$A55))-IF(RTD("tos.rtd",,$A$2,"."&amp;J$43&amp;J$1&amp;"P"&amp;$A55)="N/A",0,RTD("tos.rtd",,$A$2,"."&amp;J$43&amp;J$1&amp;"P"&amp;$A55))</f>
        <v>68</v>
      </c>
      <c r="K55" s="91">
        <f ca="1">IF(RTD("tos.rtd",,$A$2,"."&amp;K$43&amp;K$1&amp;"C"&amp;$A55)="N/A",0,RTD("tos.rtd",,$A$2,"."&amp;K$43&amp;K$1&amp;"C"&amp;$A55))-IF(RTD("tos.rtd",,$A$2,"."&amp;K$43&amp;K$1&amp;"P"&amp;$A55)="N/A",0,RTD("tos.rtd",,$A$2,"."&amp;K$43&amp;K$1&amp;"P"&amp;$A55))</f>
        <v>0</v>
      </c>
      <c r="L55" s="91">
        <f ca="1">IF(RTD("tos.rtd",,$A$2,"."&amp;L$43&amp;L$1&amp;"C"&amp;$A55)="N/A",0,RTD("tos.rtd",,$A$2,"."&amp;L$43&amp;L$1&amp;"C"&amp;$A55))-IF(RTD("tos.rtd",,$A$2,"."&amp;L$43&amp;L$1&amp;"P"&amp;$A55)="N/A",0,RTD("tos.rtd",,$A$2,"."&amp;L$43&amp;L$1&amp;"P"&amp;$A55))</f>
        <v>69</v>
      </c>
      <c r="M55" s="91">
        <f ca="1">IF(RTD("tos.rtd",,$A$2,"."&amp;M$43&amp;M$1&amp;"C"&amp;$A55)="N/A",0,RTD("tos.rtd",,$A$2,"."&amp;M$43&amp;M$1&amp;"C"&amp;$A55))-IF(RTD("tos.rtd",,$A$2,"."&amp;M$43&amp;M$1&amp;"P"&amp;$A55)="N/A",0,RTD("tos.rtd",,$A$2,"."&amp;M$43&amp;M$1&amp;"P"&amp;$A55))</f>
        <v>0</v>
      </c>
      <c r="N55" s="91">
        <f ca="1">IF(RTD("tos.rtd",,$A$2,"."&amp;N$43&amp;N$1&amp;"C"&amp;$A55)="N/A",0,RTD("tos.rtd",,$A$2,"."&amp;N$43&amp;N$1&amp;"C"&amp;$A55))-IF(RTD("tos.rtd",,$A$2,"."&amp;N$43&amp;N$1&amp;"P"&amp;$A55)="N/A",0,RTD("tos.rtd",,$A$2,"."&amp;N$43&amp;N$1&amp;"P"&amp;$A55))</f>
        <v>0</v>
      </c>
      <c r="O55" s="91">
        <f ca="1">IF(RTD("tos.rtd",,$A$2,"."&amp;O$43&amp;O$1&amp;"C"&amp;$A55)="N/A",0,RTD("tos.rtd",,$A$2,"."&amp;O$43&amp;O$1&amp;"C"&amp;$A55))-IF(RTD("tos.rtd",,$A$2,"."&amp;O$43&amp;O$1&amp;"P"&amp;$A55)="N/A",0,RTD("tos.rtd",,$A$2,"."&amp;O$43&amp;O$1&amp;"P"&amp;$A55))</f>
        <v>0</v>
      </c>
      <c r="P55" s="91">
        <f ca="1">IF(RTD("tos.rtd",,$A$2,"."&amp;P$43&amp;P$1&amp;"C"&amp;$A55)="N/A",0,RTD("tos.rtd",,$A$2,"."&amp;P$43&amp;P$1&amp;"C"&amp;$A55))-IF(RTD("tos.rtd",,$A$2,"."&amp;P$43&amp;P$1&amp;"P"&amp;$A55)="N/A",0,RTD("tos.rtd",,$A$2,"."&amp;P$43&amp;P$1&amp;"P"&amp;$A55))</f>
        <v>0</v>
      </c>
      <c r="Q55" s="91">
        <f ca="1">IF(RTD("tos.rtd",,$A$2,"."&amp;Q$43&amp;Q$1&amp;"C"&amp;$A55)="N/A",0,RTD("tos.rtd",,$A$2,"."&amp;Q$43&amp;Q$1&amp;"C"&amp;$A55))-IF(RTD("tos.rtd",,$A$2,"."&amp;Q$43&amp;Q$1&amp;"P"&amp;$A55)="N/A",0,RTD("tos.rtd",,$A$2,"."&amp;Q$43&amp;Q$1&amp;"P"&amp;$A55))</f>
        <v>0</v>
      </c>
      <c r="R55" s="91">
        <f ca="1">IF(RTD("tos.rtd",,$A$2,"."&amp;R$43&amp;R$1&amp;"C"&amp;$A55)="N/A",0,RTD("tos.rtd",,$A$2,"."&amp;R$43&amp;R$1&amp;"C"&amp;$A55))-IF(RTD("tos.rtd",,$A$2,"."&amp;R$43&amp;R$1&amp;"P"&amp;$A55)="N/A",0,RTD("tos.rtd",,$A$2,"."&amp;R$43&amp;R$1&amp;"P"&amp;$A55))</f>
        <v>61</v>
      </c>
      <c r="S55" s="91">
        <f ca="1">IF(RTD("tos.rtd",,$A$2,"."&amp;S$43&amp;S$1&amp;"C"&amp;$A55)="N/A",0,RTD("tos.rtd",,$A$2,"."&amp;S$43&amp;S$1&amp;"C"&amp;$A55))-IF(RTD("tos.rtd",,$A$2,"."&amp;S$43&amp;S$1&amp;"P"&amp;$A55)="N/A",0,RTD("tos.rtd",,$A$2,"."&amp;S$43&amp;S$1&amp;"P"&amp;$A55))</f>
        <v>0</v>
      </c>
      <c r="T55" s="91">
        <f ca="1">IF(RTD("tos.rtd",,$A$2,"."&amp;T$43&amp;T$1&amp;"C"&amp;$A55)="N/A",0,RTD("tos.rtd",,$A$2,"."&amp;T$43&amp;T$1&amp;"C"&amp;$A55))-IF(RTD("tos.rtd",,$A$2,"."&amp;T$43&amp;T$1&amp;"P"&amp;$A55)="N/A",0,RTD("tos.rtd",,$A$2,"."&amp;T$43&amp;T$1&amp;"P"&amp;$A55))</f>
        <v>0</v>
      </c>
      <c r="U55" s="91">
        <f ca="1">IF(RTD("tos.rtd",,$A$2,"."&amp;U$43&amp;U$1&amp;"C"&amp;$A55)="N/A",0,RTD("tos.rtd",,$A$2,"."&amp;U$43&amp;U$1&amp;"C"&amp;$A55))-IF(RTD("tos.rtd",,$A$2,"."&amp;U$43&amp;U$1&amp;"P"&amp;$A55)="N/A",0,RTD("tos.rtd",,$A$2,"."&amp;U$43&amp;U$1&amp;"P"&amp;$A55))</f>
        <v>0</v>
      </c>
      <c r="V55" s="91">
        <f ca="1">IF(RTD("tos.rtd",,$A$2,"."&amp;V$43&amp;V$1&amp;"C"&amp;$A55)="N/A",0,RTD("tos.rtd",,$A$2,"."&amp;V$43&amp;V$1&amp;"C"&amp;$A55))-IF(RTD("tos.rtd",,$A$2,"."&amp;V$43&amp;V$1&amp;"P"&amp;$A55)="N/A",0,RTD("tos.rtd",,$A$2,"."&amp;V$43&amp;V$1&amp;"P"&amp;$A55))</f>
        <v>0</v>
      </c>
      <c r="W55" s="91">
        <f ca="1">IF(RTD("tos.rtd",,$A$2,"."&amp;W$43&amp;W$1&amp;"C"&amp;$A55)="N/A",0,RTD("tos.rtd",,$A$2,"."&amp;W$43&amp;W$1&amp;"C"&amp;$A55))-IF(RTD("tos.rtd",,$A$2,"."&amp;W$43&amp;W$1&amp;"P"&amp;$A55)="N/A",0,RTD("tos.rtd",,$A$2,"."&amp;W$43&amp;W$1&amp;"P"&amp;$A55))</f>
        <v>0</v>
      </c>
      <c r="X55" s="91">
        <f ca="1">IF(RTD("tos.rtd",,$A$2,"."&amp;X$43&amp;X$1&amp;"C"&amp;$A55)="N/A",0,RTD("tos.rtd",,$A$2,"."&amp;X$43&amp;X$1&amp;"C"&amp;$A55))-IF(RTD("tos.rtd",,$A$2,"."&amp;X$43&amp;X$1&amp;"P"&amp;$A55)="N/A",0,RTD("tos.rtd",,$A$2,"."&amp;X$43&amp;X$1&amp;"P"&amp;$A55))</f>
        <v>0</v>
      </c>
      <c r="Y55" s="98">
        <f t="shared" ca="1" si="7"/>
        <v>3757</v>
      </c>
    </row>
    <row r="56" spans="1:25" x14ac:dyDescent="0.25">
      <c r="A56" s="93">
        <f>+Hoja1!A55</f>
        <v>492</v>
      </c>
      <c r="B56" s="91">
        <f ca="1">IF(RTD("tos.rtd",,$A$2,"."&amp;B$43&amp;B$1&amp;"C"&amp;$A56)="N/A",0,RTD("tos.rtd",,$A$2,"."&amp;B$43&amp;B$1&amp;"C"&amp;$A56))-IF(RTD("tos.rtd",,$A$2,"."&amp;B$43&amp;B$1&amp;"P"&amp;$A56)="N/A",0,RTD("tos.rtd",,$A$2,"."&amp;B$43&amp;B$1&amp;"P"&amp;$A56))</f>
        <v>0</v>
      </c>
      <c r="C56" s="91">
        <f ca="1">IF(RTD("tos.rtd",,$A$2,"."&amp;C$43&amp;C$1&amp;"C"&amp;$A56)="N/A",0,RTD("tos.rtd",,$A$2,"."&amp;C$43&amp;C$1&amp;"C"&amp;$A56))-IF(RTD("tos.rtd",,$A$2,"."&amp;C$43&amp;C$1&amp;"P"&amp;$A56)="N/A",0,RTD("tos.rtd",,$A$2,"."&amp;C$43&amp;C$1&amp;"P"&amp;$A56))</f>
        <v>0</v>
      </c>
      <c r="D56" s="91">
        <f ca="1">IF(RTD("tos.rtd",,$A$2,"."&amp;D$43&amp;D$1&amp;"C"&amp;$A56)="N/A",0,RTD("tos.rtd",,$A$2,"."&amp;D$43&amp;D$1&amp;"C"&amp;$A56))-IF(RTD("tos.rtd",,$A$2,"."&amp;D$43&amp;D$1&amp;"P"&amp;$A56)="N/A",0,RTD("tos.rtd",,$A$2,"."&amp;D$43&amp;D$1&amp;"P"&amp;$A56))</f>
        <v>4807</v>
      </c>
      <c r="E56" s="91">
        <f ca="1">IF(RTD("tos.rtd",,$A$2,"."&amp;E$43&amp;E$1&amp;"C"&amp;$A56)="N/A",0,RTD("tos.rtd",,$A$2,"."&amp;E$43&amp;E$1&amp;"C"&amp;$A56))-IF(RTD("tos.rtd",,$A$2,"."&amp;E$43&amp;E$1&amp;"P"&amp;$A56)="N/A",0,RTD("tos.rtd",,$A$2,"."&amp;E$43&amp;E$1&amp;"P"&amp;$A56))</f>
        <v>500</v>
      </c>
      <c r="F56" s="91">
        <f ca="1">IF(RTD("tos.rtd",,$A$2,"."&amp;F$43&amp;F$1&amp;"C"&amp;$A56)="N/A",0,RTD("tos.rtd",,$A$2,"."&amp;F$43&amp;F$1&amp;"C"&amp;$A56))-IF(RTD("tos.rtd",,$A$2,"."&amp;F$43&amp;F$1&amp;"P"&amp;$A56)="N/A",0,RTD("tos.rtd",,$A$2,"."&amp;F$43&amp;F$1&amp;"P"&amp;$A56))</f>
        <v>0</v>
      </c>
      <c r="G56" s="91">
        <f ca="1">IF(RTD("tos.rtd",,$A$2,"."&amp;G$43&amp;G$1&amp;"C"&amp;$A56)="N/A",0,RTD("tos.rtd",,$A$2,"."&amp;G$43&amp;G$1&amp;"C"&amp;$A56))-IF(RTD("tos.rtd",,$A$2,"."&amp;G$43&amp;G$1&amp;"P"&amp;$A56)="N/A",0,RTD("tos.rtd",,$A$2,"."&amp;G$43&amp;G$1&amp;"P"&amp;$A56))</f>
        <v>0</v>
      </c>
      <c r="H56" s="91">
        <f ca="1">IF(RTD("tos.rtd",,$A$2,"."&amp;H$43&amp;H$1&amp;"C"&amp;$A56)="N/A",0,RTD("tos.rtd",,$A$2,"."&amp;H$43&amp;H$1&amp;"C"&amp;$A56))-IF(RTD("tos.rtd",,$A$2,"."&amp;H$43&amp;H$1&amp;"P"&amp;$A56)="N/A",0,RTD("tos.rtd",,$A$2,"."&amp;H$43&amp;H$1&amp;"P"&amp;$A56))</f>
        <v>-3</v>
      </c>
      <c r="I56" s="91">
        <f ca="1">IF(RTD("tos.rtd",,$A$2,"."&amp;I$43&amp;I$1&amp;"C"&amp;$A56)="N/A",0,RTD("tos.rtd",,$A$2,"."&amp;I$43&amp;I$1&amp;"C"&amp;$A56))-IF(RTD("tos.rtd",,$A$2,"."&amp;I$43&amp;I$1&amp;"P"&amp;$A56)="N/A",0,RTD("tos.rtd",,$A$2,"."&amp;I$43&amp;I$1&amp;"P"&amp;$A56))</f>
        <v>237</v>
      </c>
      <c r="J56" s="91">
        <f ca="1">IF(RTD("tos.rtd",,$A$2,"."&amp;J$43&amp;J$1&amp;"C"&amp;$A56)="N/A",0,RTD("tos.rtd",,$A$2,"."&amp;J$43&amp;J$1&amp;"C"&amp;$A56))-IF(RTD("tos.rtd",,$A$2,"."&amp;J$43&amp;J$1&amp;"P"&amp;$A56)="N/A",0,RTD("tos.rtd",,$A$2,"."&amp;J$43&amp;J$1&amp;"P"&amp;$A56))</f>
        <v>32</v>
      </c>
      <c r="K56" s="91">
        <f ca="1">IF(RTD("tos.rtd",,$A$2,"."&amp;K$43&amp;K$1&amp;"C"&amp;$A56)="N/A",0,RTD("tos.rtd",,$A$2,"."&amp;K$43&amp;K$1&amp;"C"&amp;$A56))-IF(RTD("tos.rtd",,$A$2,"."&amp;K$43&amp;K$1&amp;"P"&amp;$A56)="N/A",0,RTD("tos.rtd",,$A$2,"."&amp;K$43&amp;K$1&amp;"P"&amp;$A56))</f>
        <v>0</v>
      </c>
      <c r="L56" s="91">
        <f ca="1">IF(RTD("tos.rtd",,$A$2,"."&amp;L$43&amp;L$1&amp;"C"&amp;$A56)="N/A",0,RTD("tos.rtd",,$A$2,"."&amp;L$43&amp;L$1&amp;"C"&amp;$A56))-IF(RTD("tos.rtd",,$A$2,"."&amp;L$43&amp;L$1&amp;"P"&amp;$A56)="N/A",0,RTD("tos.rtd",,$A$2,"."&amp;L$43&amp;L$1&amp;"P"&amp;$A56))</f>
        <v>19</v>
      </c>
      <c r="M56" s="91">
        <f ca="1">IF(RTD("tos.rtd",,$A$2,"."&amp;M$43&amp;M$1&amp;"C"&amp;$A56)="N/A",0,RTD("tos.rtd",,$A$2,"."&amp;M$43&amp;M$1&amp;"C"&amp;$A56))-IF(RTD("tos.rtd",,$A$2,"."&amp;M$43&amp;M$1&amp;"P"&amp;$A56)="N/A",0,RTD("tos.rtd",,$A$2,"."&amp;M$43&amp;M$1&amp;"P"&amp;$A56))</f>
        <v>0</v>
      </c>
      <c r="N56" s="91">
        <f ca="1">IF(RTD("tos.rtd",,$A$2,"."&amp;N$43&amp;N$1&amp;"C"&amp;$A56)="N/A",0,RTD("tos.rtd",,$A$2,"."&amp;N$43&amp;N$1&amp;"C"&amp;$A56))-IF(RTD("tos.rtd",,$A$2,"."&amp;N$43&amp;N$1&amp;"P"&amp;$A56)="N/A",0,RTD("tos.rtd",,$A$2,"."&amp;N$43&amp;N$1&amp;"P"&amp;$A56))</f>
        <v>0</v>
      </c>
      <c r="O56" s="91">
        <f ca="1">IF(RTD("tos.rtd",,$A$2,"."&amp;O$43&amp;O$1&amp;"C"&amp;$A56)="N/A",0,RTD("tos.rtd",,$A$2,"."&amp;O$43&amp;O$1&amp;"C"&amp;$A56))-IF(RTD("tos.rtd",,$A$2,"."&amp;O$43&amp;O$1&amp;"P"&amp;$A56)="N/A",0,RTD("tos.rtd",,$A$2,"."&amp;O$43&amp;O$1&amp;"P"&amp;$A56))</f>
        <v>0</v>
      </c>
      <c r="P56" s="91">
        <f ca="1">IF(RTD("tos.rtd",,$A$2,"."&amp;P$43&amp;P$1&amp;"C"&amp;$A56)="N/A",0,RTD("tos.rtd",,$A$2,"."&amp;P$43&amp;P$1&amp;"C"&amp;$A56))-IF(RTD("tos.rtd",,$A$2,"."&amp;P$43&amp;P$1&amp;"P"&amp;$A56)="N/A",0,RTD("tos.rtd",,$A$2,"."&amp;P$43&amp;P$1&amp;"P"&amp;$A56))</f>
        <v>0</v>
      </c>
      <c r="Q56" s="91">
        <f ca="1">IF(RTD("tos.rtd",,$A$2,"."&amp;Q$43&amp;Q$1&amp;"C"&amp;$A56)="N/A",0,RTD("tos.rtd",,$A$2,"."&amp;Q$43&amp;Q$1&amp;"C"&amp;$A56))-IF(RTD("tos.rtd",,$A$2,"."&amp;Q$43&amp;Q$1&amp;"P"&amp;$A56)="N/A",0,RTD("tos.rtd",,$A$2,"."&amp;Q$43&amp;Q$1&amp;"P"&amp;$A56))</f>
        <v>0</v>
      </c>
      <c r="R56" s="91">
        <f ca="1">IF(RTD("tos.rtd",,$A$2,"."&amp;R$43&amp;R$1&amp;"C"&amp;$A56)="N/A",0,RTD("tos.rtd",,$A$2,"."&amp;R$43&amp;R$1&amp;"C"&amp;$A56))-IF(RTD("tos.rtd",,$A$2,"."&amp;R$43&amp;R$1&amp;"P"&amp;$A56)="N/A",0,RTD("tos.rtd",,$A$2,"."&amp;R$43&amp;R$1&amp;"P"&amp;$A56))</f>
        <v>45</v>
      </c>
      <c r="S56" s="91">
        <f ca="1">IF(RTD("tos.rtd",,$A$2,"."&amp;S$43&amp;S$1&amp;"C"&amp;$A56)="N/A",0,RTD("tos.rtd",,$A$2,"."&amp;S$43&amp;S$1&amp;"C"&amp;$A56))-IF(RTD("tos.rtd",,$A$2,"."&amp;S$43&amp;S$1&amp;"P"&amp;$A56)="N/A",0,RTD("tos.rtd",,$A$2,"."&amp;S$43&amp;S$1&amp;"P"&amp;$A56))</f>
        <v>0</v>
      </c>
      <c r="T56" s="91">
        <f ca="1">IF(RTD("tos.rtd",,$A$2,"."&amp;T$43&amp;T$1&amp;"C"&amp;$A56)="N/A",0,RTD("tos.rtd",,$A$2,"."&amp;T$43&amp;T$1&amp;"C"&amp;$A56))-IF(RTD("tos.rtd",,$A$2,"."&amp;T$43&amp;T$1&amp;"P"&amp;$A56)="N/A",0,RTD("tos.rtd",,$A$2,"."&amp;T$43&amp;T$1&amp;"P"&amp;$A56))</f>
        <v>0</v>
      </c>
      <c r="U56" s="91">
        <f ca="1">IF(RTD("tos.rtd",,$A$2,"."&amp;U$43&amp;U$1&amp;"C"&amp;$A56)="N/A",0,RTD("tos.rtd",,$A$2,"."&amp;U$43&amp;U$1&amp;"C"&amp;$A56))-IF(RTD("tos.rtd",,$A$2,"."&amp;U$43&amp;U$1&amp;"P"&amp;$A56)="N/A",0,RTD("tos.rtd",,$A$2,"."&amp;U$43&amp;U$1&amp;"P"&amp;$A56))</f>
        <v>0</v>
      </c>
      <c r="V56" s="91">
        <f ca="1">IF(RTD("tos.rtd",,$A$2,"."&amp;V$43&amp;V$1&amp;"C"&amp;$A56)="N/A",0,RTD("tos.rtd",,$A$2,"."&amp;V$43&amp;V$1&amp;"C"&amp;$A56))-IF(RTD("tos.rtd",,$A$2,"."&amp;V$43&amp;V$1&amp;"P"&amp;$A56)="N/A",0,RTD("tos.rtd",,$A$2,"."&amp;V$43&amp;V$1&amp;"P"&amp;$A56))</f>
        <v>0</v>
      </c>
      <c r="W56" s="91">
        <f ca="1">IF(RTD("tos.rtd",,$A$2,"."&amp;W$43&amp;W$1&amp;"C"&amp;$A56)="N/A",0,RTD("tos.rtd",,$A$2,"."&amp;W$43&amp;W$1&amp;"C"&amp;$A56))-IF(RTD("tos.rtd",,$A$2,"."&amp;W$43&amp;W$1&amp;"P"&amp;$A56)="N/A",0,RTD("tos.rtd",,$A$2,"."&amp;W$43&amp;W$1&amp;"P"&amp;$A56))</f>
        <v>0</v>
      </c>
      <c r="X56" s="91">
        <f ca="1">IF(RTD("tos.rtd",,$A$2,"."&amp;X$43&amp;X$1&amp;"C"&amp;$A56)="N/A",0,RTD("tos.rtd",,$A$2,"."&amp;X$43&amp;X$1&amp;"C"&amp;$A56))-IF(RTD("tos.rtd",,$A$2,"."&amp;X$43&amp;X$1&amp;"P"&amp;$A56)="N/A",0,RTD("tos.rtd",,$A$2,"."&amp;X$43&amp;X$1&amp;"P"&amp;$A56))</f>
        <v>0</v>
      </c>
      <c r="Y56" s="98">
        <f t="shared" ca="1" si="7"/>
        <v>5637</v>
      </c>
    </row>
    <row r="57" spans="1:25" x14ac:dyDescent="0.25">
      <c r="A57" s="93">
        <f>+Hoja1!A56</f>
        <v>491</v>
      </c>
      <c r="B57" s="91">
        <f ca="1">IF(RTD("tos.rtd",,$A$2,"."&amp;B$43&amp;B$1&amp;"C"&amp;$A57)="N/A",0,RTD("tos.rtd",,$A$2,"."&amp;B$43&amp;B$1&amp;"C"&amp;$A57))-IF(RTD("tos.rtd",,$A$2,"."&amp;B$43&amp;B$1&amp;"P"&amp;$A57)="N/A",0,RTD("tos.rtd",,$A$2,"."&amp;B$43&amp;B$1&amp;"P"&amp;$A57))</f>
        <v>0</v>
      </c>
      <c r="C57" s="91">
        <f ca="1">IF(RTD("tos.rtd",,$A$2,"."&amp;C$43&amp;C$1&amp;"C"&amp;$A57)="N/A",0,RTD("tos.rtd",,$A$2,"."&amp;C$43&amp;C$1&amp;"C"&amp;$A57))-IF(RTD("tos.rtd",,$A$2,"."&amp;C$43&amp;C$1&amp;"P"&amp;$A57)="N/A",0,RTD("tos.rtd",,$A$2,"."&amp;C$43&amp;C$1&amp;"P"&amp;$A57))</f>
        <v>0</v>
      </c>
      <c r="D57" s="91">
        <f ca="1">IF(RTD("tos.rtd",,$A$2,"."&amp;D$43&amp;D$1&amp;"C"&amp;$A57)="N/A",0,RTD("tos.rtd",,$A$2,"."&amp;D$43&amp;D$1&amp;"C"&amp;$A57))-IF(RTD("tos.rtd",,$A$2,"."&amp;D$43&amp;D$1&amp;"P"&amp;$A57)="N/A",0,RTD("tos.rtd",,$A$2,"."&amp;D$43&amp;D$1&amp;"P"&amp;$A57))</f>
        <v>2382</v>
      </c>
      <c r="E57" s="91">
        <f ca="1">IF(RTD("tos.rtd",,$A$2,"."&amp;E$43&amp;E$1&amp;"C"&amp;$A57)="N/A",0,RTD("tos.rtd",,$A$2,"."&amp;E$43&amp;E$1&amp;"C"&amp;$A57))-IF(RTD("tos.rtd",,$A$2,"."&amp;E$43&amp;E$1&amp;"P"&amp;$A57)="N/A",0,RTD("tos.rtd",,$A$2,"."&amp;E$43&amp;E$1&amp;"P"&amp;$A57))</f>
        <v>1026</v>
      </c>
      <c r="F57" s="91">
        <f ca="1">IF(RTD("tos.rtd",,$A$2,"."&amp;F$43&amp;F$1&amp;"C"&amp;$A57)="N/A",0,RTD("tos.rtd",,$A$2,"."&amp;F$43&amp;F$1&amp;"C"&amp;$A57))-IF(RTD("tos.rtd",,$A$2,"."&amp;F$43&amp;F$1&amp;"P"&amp;$A57)="N/A",0,RTD("tos.rtd",,$A$2,"."&amp;F$43&amp;F$1&amp;"P"&amp;$A57))</f>
        <v>0</v>
      </c>
      <c r="G57" s="91">
        <f ca="1">IF(RTD("tos.rtd",,$A$2,"."&amp;G$43&amp;G$1&amp;"C"&amp;$A57)="N/A",0,RTD("tos.rtd",,$A$2,"."&amp;G$43&amp;G$1&amp;"C"&amp;$A57))-IF(RTD("tos.rtd",,$A$2,"."&amp;G$43&amp;G$1&amp;"P"&amp;$A57)="N/A",0,RTD("tos.rtd",,$A$2,"."&amp;G$43&amp;G$1&amp;"P"&amp;$A57))</f>
        <v>0</v>
      </c>
      <c r="H57" s="91">
        <f ca="1">IF(RTD("tos.rtd",,$A$2,"."&amp;H$43&amp;H$1&amp;"C"&amp;$A57)="N/A",0,RTD("tos.rtd",,$A$2,"."&amp;H$43&amp;H$1&amp;"C"&amp;$A57))-IF(RTD("tos.rtd",,$A$2,"."&amp;H$43&amp;H$1&amp;"P"&amp;$A57)="N/A",0,RTD("tos.rtd",,$A$2,"."&amp;H$43&amp;H$1&amp;"P"&amp;$A57))</f>
        <v>18</v>
      </c>
      <c r="I57" s="91">
        <f ca="1">IF(RTD("tos.rtd",,$A$2,"."&amp;I$43&amp;I$1&amp;"C"&amp;$A57)="N/A",0,RTD("tos.rtd",,$A$2,"."&amp;I$43&amp;I$1&amp;"C"&amp;$A57))-IF(RTD("tos.rtd",,$A$2,"."&amp;I$43&amp;I$1&amp;"P"&amp;$A57)="N/A",0,RTD("tos.rtd",,$A$2,"."&amp;I$43&amp;I$1&amp;"P"&amp;$A57))</f>
        <v>233</v>
      </c>
      <c r="J57" s="91">
        <f ca="1">IF(RTD("tos.rtd",,$A$2,"."&amp;J$43&amp;J$1&amp;"C"&amp;$A57)="N/A",0,RTD("tos.rtd",,$A$2,"."&amp;J$43&amp;J$1&amp;"C"&amp;$A57))-IF(RTD("tos.rtd",,$A$2,"."&amp;J$43&amp;J$1&amp;"P"&amp;$A57)="N/A",0,RTD("tos.rtd",,$A$2,"."&amp;J$43&amp;J$1&amp;"P"&amp;$A57))</f>
        <v>25</v>
      </c>
      <c r="K57" s="91">
        <f ca="1">IF(RTD("tos.rtd",,$A$2,"."&amp;K$43&amp;K$1&amp;"C"&amp;$A57)="N/A",0,RTD("tos.rtd",,$A$2,"."&amp;K$43&amp;K$1&amp;"C"&amp;$A57))-IF(RTD("tos.rtd",,$A$2,"."&amp;K$43&amp;K$1&amp;"P"&amp;$A57)="N/A",0,RTD("tos.rtd",,$A$2,"."&amp;K$43&amp;K$1&amp;"P"&amp;$A57))</f>
        <v>0</v>
      </c>
      <c r="L57" s="91">
        <f ca="1">IF(RTD("tos.rtd",,$A$2,"."&amp;L$43&amp;L$1&amp;"C"&amp;$A57)="N/A",0,RTD("tos.rtd",,$A$2,"."&amp;L$43&amp;L$1&amp;"C"&amp;$A57))-IF(RTD("tos.rtd",,$A$2,"."&amp;L$43&amp;L$1&amp;"P"&amp;$A57)="N/A",0,RTD("tos.rtd",,$A$2,"."&amp;L$43&amp;L$1&amp;"P"&amp;$A57))</f>
        <v>88</v>
      </c>
      <c r="M57" s="91">
        <f ca="1">IF(RTD("tos.rtd",,$A$2,"."&amp;M$43&amp;M$1&amp;"C"&amp;$A57)="N/A",0,RTD("tos.rtd",,$A$2,"."&amp;M$43&amp;M$1&amp;"C"&amp;$A57))-IF(RTD("tos.rtd",,$A$2,"."&amp;M$43&amp;M$1&amp;"P"&amp;$A57)="N/A",0,RTD("tos.rtd",,$A$2,"."&amp;M$43&amp;M$1&amp;"P"&amp;$A57))</f>
        <v>0</v>
      </c>
      <c r="N57" s="91">
        <f ca="1">IF(RTD("tos.rtd",,$A$2,"."&amp;N$43&amp;N$1&amp;"C"&amp;$A57)="N/A",0,RTD("tos.rtd",,$A$2,"."&amp;N$43&amp;N$1&amp;"C"&amp;$A57))-IF(RTD("tos.rtd",,$A$2,"."&amp;N$43&amp;N$1&amp;"P"&amp;$A57)="N/A",0,RTD("tos.rtd",,$A$2,"."&amp;N$43&amp;N$1&amp;"P"&amp;$A57))</f>
        <v>-1</v>
      </c>
      <c r="O57" s="91">
        <f ca="1">IF(RTD("tos.rtd",,$A$2,"."&amp;O$43&amp;O$1&amp;"C"&amp;$A57)="N/A",0,RTD("tos.rtd",,$A$2,"."&amp;O$43&amp;O$1&amp;"C"&amp;$A57))-IF(RTD("tos.rtd",,$A$2,"."&amp;O$43&amp;O$1&amp;"P"&amp;$A57)="N/A",0,RTD("tos.rtd",,$A$2,"."&amp;O$43&amp;O$1&amp;"P"&amp;$A57))</f>
        <v>0</v>
      </c>
      <c r="P57" s="91">
        <f ca="1">IF(RTD("tos.rtd",,$A$2,"."&amp;P$43&amp;P$1&amp;"C"&amp;$A57)="N/A",0,RTD("tos.rtd",,$A$2,"."&amp;P$43&amp;P$1&amp;"C"&amp;$A57))-IF(RTD("tos.rtd",,$A$2,"."&amp;P$43&amp;P$1&amp;"P"&amp;$A57)="N/A",0,RTD("tos.rtd",,$A$2,"."&amp;P$43&amp;P$1&amp;"P"&amp;$A57))</f>
        <v>0</v>
      </c>
      <c r="Q57" s="91">
        <f ca="1">IF(RTD("tos.rtd",,$A$2,"."&amp;Q$43&amp;Q$1&amp;"C"&amp;$A57)="N/A",0,RTD("tos.rtd",,$A$2,"."&amp;Q$43&amp;Q$1&amp;"C"&amp;$A57))-IF(RTD("tos.rtd",,$A$2,"."&amp;Q$43&amp;Q$1&amp;"P"&amp;$A57)="N/A",0,RTD("tos.rtd",,$A$2,"."&amp;Q$43&amp;Q$1&amp;"P"&amp;$A57))</f>
        <v>0</v>
      </c>
      <c r="R57" s="91">
        <f ca="1">IF(RTD("tos.rtd",,$A$2,"."&amp;R$43&amp;R$1&amp;"C"&amp;$A57)="N/A",0,RTD("tos.rtd",,$A$2,"."&amp;R$43&amp;R$1&amp;"C"&amp;$A57))-IF(RTD("tos.rtd",,$A$2,"."&amp;R$43&amp;R$1&amp;"P"&amp;$A57)="N/A",0,RTD("tos.rtd",,$A$2,"."&amp;R$43&amp;R$1&amp;"P"&amp;$A57))</f>
        <v>0</v>
      </c>
      <c r="S57" s="91">
        <f ca="1">IF(RTD("tos.rtd",,$A$2,"."&amp;S$43&amp;S$1&amp;"C"&amp;$A57)="N/A",0,RTD("tos.rtd",,$A$2,"."&amp;S$43&amp;S$1&amp;"C"&amp;$A57))-IF(RTD("tos.rtd",,$A$2,"."&amp;S$43&amp;S$1&amp;"P"&amp;$A57)="N/A",0,RTD("tos.rtd",,$A$2,"."&amp;S$43&amp;S$1&amp;"P"&amp;$A57))</f>
        <v>0</v>
      </c>
      <c r="T57" s="91">
        <f ca="1">IF(RTD("tos.rtd",,$A$2,"."&amp;T$43&amp;T$1&amp;"C"&amp;$A57)="N/A",0,RTD("tos.rtd",,$A$2,"."&amp;T$43&amp;T$1&amp;"C"&amp;$A57))-IF(RTD("tos.rtd",,$A$2,"."&amp;T$43&amp;T$1&amp;"P"&amp;$A57)="N/A",0,RTD("tos.rtd",,$A$2,"."&amp;T$43&amp;T$1&amp;"P"&amp;$A57))</f>
        <v>0</v>
      </c>
      <c r="U57" s="91">
        <f ca="1">IF(RTD("tos.rtd",,$A$2,"."&amp;U$43&amp;U$1&amp;"C"&amp;$A57)="N/A",0,RTD("tos.rtd",,$A$2,"."&amp;U$43&amp;U$1&amp;"C"&amp;$A57))-IF(RTD("tos.rtd",,$A$2,"."&amp;U$43&amp;U$1&amp;"P"&amp;$A57)="N/A",0,RTD("tos.rtd",,$A$2,"."&amp;U$43&amp;U$1&amp;"P"&amp;$A57))</f>
        <v>0</v>
      </c>
      <c r="V57" s="91">
        <f ca="1">IF(RTD("tos.rtd",,$A$2,"."&amp;V$43&amp;V$1&amp;"C"&amp;$A57)="N/A",0,RTD("tos.rtd",,$A$2,"."&amp;V$43&amp;V$1&amp;"C"&amp;$A57))-IF(RTD("tos.rtd",,$A$2,"."&amp;V$43&amp;V$1&amp;"P"&amp;$A57)="N/A",0,RTD("tos.rtd",,$A$2,"."&amp;V$43&amp;V$1&amp;"P"&amp;$A57))</f>
        <v>0</v>
      </c>
      <c r="W57" s="91">
        <f ca="1">IF(RTD("tos.rtd",,$A$2,"."&amp;W$43&amp;W$1&amp;"C"&amp;$A57)="N/A",0,RTD("tos.rtd",,$A$2,"."&amp;W$43&amp;W$1&amp;"C"&amp;$A57))-IF(RTD("tos.rtd",,$A$2,"."&amp;W$43&amp;W$1&amp;"P"&amp;$A57)="N/A",0,RTD("tos.rtd",,$A$2,"."&amp;W$43&amp;W$1&amp;"P"&amp;$A57))</f>
        <v>0</v>
      </c>
      <c r="X57" s="91">
        <f ca="1">IF(RTD("tos.rtd",,$A$2,"."&amp;X$43&amp;X$1&amp;"C"&amp;$A57)="N/A",0,RTD("tos.rtd",,$A$2,"."&amp;X$43&amp;X$1&amp;"C"&amp;$A57))-IF(RTD("tos.rtd",,$A$2,"."&amp;X$43&amp;X$1&amp;"P"&amp;$A57)="N/A",0,RTD("tos.rtd",,$A$2,"."&amp;X$43&amp;X$1&amp;"P"&amp;$A57))</f>
        <v>0</v>
      </c>
      <c r="Y57" s="98">
        <f t="shared" ca="1" si="7"/>
        <v>3771</v>
      </c>
    </row>
    <row r="58" spans="1:25" x14ac:dyDescent="0.25">
      <c r="A58" s="93">
        <f>+Hoja1!A57</f>
        <v>490</v>
      </c>
      <c r="B58" s="91">
        <f ca="1">IF(RTD("tos.rtd",,$A$2,"."&amp;B$43&amp;B$1&amp;"C"&amp;$A58)="N/A",0,RTD("tos.rtd",,$A$2,"."&amp;B$43&amp;B$1&amp;"C"&amp;$A58))-IF(RTD("tos.rtd",,$A$2,"."&amp;B$43&amp;B$1&amp;"P"&amp;$A58)="N/A",0,RTD("tos.rtd",,$A$2,"."&amp;B$43&amp;B$1&amp;"P"&amp;$A58))</f>
        <v>0</v>
      </c>
      <c r="C58" s="91">
        <f ca="1">IF(RTD("tos.rtd",,$A$2,"."&amp;C$43&amp;C$1&amp;"C"&amp;$A58)="N/A",0,RTD("tos.rtd",,$A$2,"."&amp;C$43&amp;C$1&amp;"C"&amp;$A58))-IF(RTD("tos.rtd",,$A$2,"."&amp;C$43&amp;C$1&amp;"P"&amp;$A58)="N/A",0,RTD("tos.rtd",,$A$2,"."&amp;C$43&amp;C$1&amp;"P"&amp;$A58))</f>
        <v>0</v>
      </c>
      <c r="D58" s="91">
        <f ca="1">IF(RTD("tos.rtd",,$A$2,"."&amp;D$43&amp;D$1&amp;"C"&amp;$A58)="N/A",0,RTD("tos.rtd",,$A$2,"."&amp;D$43&amp;D$1&amp;"C"&amp;$A58))-IF(RTD("tos.rtd",,$A$2,"."&amp;D$43&amp;D$1&amp;"P"&amp;$A58)="N/A",0,RTD("tos.rtd",,$A$2,"."&amp;D$43&amp;D$1&amp;"P"&amp;$A58))</f>
        <v>15650</v>
      </c>
      <c r="E58" s="91">
        <f ca="1">IF(RTD("tos.rtd",,$A$2,"."&amp;E$43&amp;E$1&amp;"C"&amp;$A58)="N/A",0,RTD("tos.rtd",,$A$2,"."&amp;E$43&amp;E$1&amp;"C"&amp;$A58))-IF(RTD("tos.rtd",,$A$2,"."&amp;E$43&amp;E$1&amp;"P"&amp;$A58)="N/A",0,RTD("tos.rtd",,$A$2,"."&amp;E$43&amp;E$1&amp;"P"&amp;$A58))</f>
        <v>2959</v>
      </c>
      <c r="F58" s="91">
        <f ca="1">IF(RTD("tos.rtd",,$A$2,"."&amp;F$43&amp;F$1&amp;"C"&amp;$A58)="N/A",0,RTD("tos.rtd",,$A$2,"."&amp;F$43&amp;F$1&amp;"C"&amp;$A58))-IF(RTD("tos.rtd",,$A$2,"."&amp;F$43&amp;F$1&amp;"P"&amp;$A58)="N/A",0,RTD("tos.rtd",,$A$2,"."&amp;F$43&amp;F$1&amp;"P"&amp;$A58))</f>
        <v>0</v>
      </c>
      <c r="G58" s="91">
        <f ca="1">IF(RTD("tos.rtd",,$A$2,"."&amp;G$43&amp;G$1&amp;"C"&amp;$A58)="N/A",0,RTD("tos.rtd",,$A$2,"."&amp;G$43&amp;G$1&amp;"C"&amp;$A58))-IF(RTD("tos.rtd",,$A$2,"."&amp;G$43&amp;G$1&amp;"P"&amp;$A58)="N/A",0,RTD("tos.rtd",,$A$2,"."&amp;G$43&amp;G$1&amp;"P"&amp;$A58))</f>
        <v>0</v>
      </c>
      <c r="H58" s="91">
        <f ca="1">IF(RTD("tos.rtd",,$A$2,"."&amp;H$43&amp;H$1&amp;"C"&amp;$A58)="N/A",0,RTD("tos.rtd",,$A$2,"."&amp;H$43&amp;H$1&amp;"C"&amp;$A58))-IF(RTD("tos.rtd",,$A$2,"."&amp;H$43&amp;H$1&amp;"P"&amp;$A58)="N/A",0,RTD("tos.rtd",,$A$2,"."&amp;H$43&amp;H$1&amp;"P"&amp;$A58))</f>
        <v>327</v>
      </c>
      <c r="I58" s="91">
        <f ca="1">IF(RTD("tos.rtd",,$A$2,"."&amp;I$43&amp;I$1&amp;"C"&amp;$A58)="N/A",0,RTD("tos.rtd",,$A$2,"."&amp;I$43&amp;I$1&amp;"C"&amp;$A58))-IF(RTD("tos.rtd",,$A$2,"."&amp;I$43&amp;I$1&amp;"P"&amp;$A58)="N/A",0,RTD("tos.rtd",,$A$2,"."&amp;I$43&amp;I$1&amp;"P"&amp;$A58))</f>
        <v>1862</v>
      </c>
      <c r="J58" s="91">
        <f ca="1">IF(RTD("tos.rtd",,$A$2,"."&amp;J$43&amp;J$1&amp;"C"&amp;$A58)="N/A",0,RTD("tos.rtd",,$A$2,"."&amp;J$43&amp;J$1&amp;"C"&amp;$A58))-IF(RTD("tos.rtd",,$A$2,"."&amp;J$43&amp;J$1&amp;"P"&amp;$A58)="N/A",0,RTD("tos.rtd",,$A$2,"."&amp;J$43&amp;J$1&amp;"P"&amp;$A58))</f>
        <v>49</v>
      </c>
      <c r="K58" s="91">
        <f ca="1">IF(RTD("tos.rtd",,$A$2,"."&amp;K$43&amp;K$1&amp;"C"&amp;$A58)="N/A",0,RTD("tos.rtd",,$A$2,"."&amp;K$43&amp;K$1&amp;"C"&amp;$A58))-IF(RTD("tos.rtd",,$A$2,"."&amp;K$43&amp;K$1&amp;"P"&amp;$A58)="N/A",0,RTD("tos.rtd",,$A$2,"."&amp;K$43&amp;K$1&amp;"P"&amp;$A58))</f>
        <v>1323</v>
      </c>
      <c r="L58" s="91">
        <f ca="1">IF(RTD("tos.rtd",,$A$2,"."&amp;L$43&amp;L$1&amp;"C"&amp;$A58)="N/A",0,RTD("tos.rtd",,$A$2,"."&amp;L$43&amp;L$1&amp;"C"&amp;$A58))-IF(RTD("tos.rtd",,$A$2,"."&amp;L$43&amp;L$1&amp;"P"&amp;$A58)="N/A",0,RTD("tos.rtd",,$A$2,"."&amp;L$43&amp;L$1&amp;"P"&amp;$A58))</f>
        <v>98</v>
      </c>
      <c r="M58" s="91">
        <f ca="1">IF(RTD("tos.rtd",,$A$2,"."&amp;M$43&amp;M$1&amp;"C"&amp;$A58)="N/A",0,RTD("tos.rtd",,$A$2,"."&amp;M$43&amp;M$1&amp;"C"&amp;$A58))-IF(RTD("tos.rtd",,$A$2,"."&amp;M$43&amp;M$1&amp;"P"&amp;$A58)="N/A",0,RTD("tos.rtd",,$A$2,"."&amp;M$43&amp;M$1&amp;"P"&amp;$A58))</f>
        <v>995</v>
      </c>
      <c r="N58" s="91">
        <f ca="1">IF(RTD("tos.rtd",,$A$2,"."&amp;N$43&amp;N$1&amp;"C"&amp;$A58)="N/A",0,RTD("tos.rtd",,$A$2,"."&amp;N$43&amp;N$1&amp;"C"&amp;$A58))-IF(RTD("tos.rtd",,$A$2,"."&amp;N$43&amp;N$1&amp;"P"&amp;$A58)="N/A",0,RTD("tos.rtd",,$A$2,"."&amp;N$43&amp;N$1&amp;"P"&amp;$A58))</f>
        <v>3</v>
      </c>
      <c r="O58" s="91">
        <f ca="1">IF(RTD("tos.rtd",,$A$2,"."&amp;O$43&amp;O$1&amp;"C"&amp;$A58)="N/A",0,RTD("tos.rtd",,$A$2,"."&amp;O$43&amp;O$1&amp;"C"&amp;$A58))-IF(RTD("tos.rtd",,$A$2,"."&amp;O$43&amp;O$1&amp;"P"&amp;$A58)="N/A",0,RTD("tos.rtd",,$A$2,"."&amp;O$43&amp;O$1&amp;"P"&amp;$A58))</f>
        <v>215</v>
      </c>
      <c r="P58" s="91">
        <f ca="1">IF(RTD("tos.rtd",,$A$2,"."&amp;P$43&amp;P$1&amp;"C"&amp;$A58)="N/A",0,RTD("tos.rtd",,$A$2,"."&amp;P$43&amp;P$1&amp;"C"&amp;$A58))-IF(RTD("tos.rtd",,$A$2,"."&amp;P$43&amp;P$1&amp;"P"&amp;$A58)="N/A",0,RTD("tos.rtd",,$A$2,"."&amp;P$43&amp;P$1&amp;"P"&amp;$A58))</f>
        <v>-11</v>
      </c>
      <c r="Q58" s="91">
        <f ca="1">IF(RTD("tos.rtd",,$A$2,"."&amp;Q$43&amp;Q$1&amp;"C"&amp;$A58)="N/A",0,RTD("tos.rtd",,$A$2,"."&amp;Q$43&amp;Q$1&amp;"C"&amp;$A58))-IF(RTD("tos.rtd",,$A$2,"."&amp;Q$43&amp;Q$1&amp;"P"&amp;$A58)="N/A",0,RTD("tos.rtd",,$A$2,"."&amp;Q$43&amp;Q$1&amp;"P"&amp;$A58))</f>
        <v>23</v>
      </c>
      <c r="R58" s="91">
        <f ca="1">IF(RTD("tos.rtd",,$A$2,"."&amp;R$43&amp;R$1&amp;"C"&amp;$A58)="N/A",0,RTD("tos.rtd",,$A$2,"."&amp;R$43&amp;R$1&amp;"C"&amp;$A58))-IF(RTD("tos.rtd",,$A$2,"."&amp;R$43&amp;R$1&amp;"P"&amp;$A58)="N/A",0,RTD("tos.rtd",,$A$2,"."&amp;R$43&amp;R$1&amp;"P"&amp;$A58))</f>
        <v>-7</v>
      </c>
      <c r="S58" s="91">
        <f ca="1">IF(RTD("tos.rtd",,$A$2,"."&amp;S$43&amp;S$1&amp;"C"&amp;$A58)="N/A",0,RTD("tos.rtd",,$A$2,"."&amp;S$43&amp;S$1&amp;"C"&amp;$A58))-IF(RTD("tos.rtd",,$A$2,"."&amp;S$43&amp;S$1&amp;"P"&amp;$A58)="N/A",0,RTD("tos.rtd",,$A$2,"."&amp;S$43&amp;S$1&amp;"P"&amp;$A58))</f>
        <v>0</v>
      </c>
      <c r="T58" s="91">
        <f ca="1">IF(RTD("tos.rtd",,$A$2,"."&amp;T$43&amp;T$1&amp;"C"&amp;$A58)="N/A",0,RTD("tos.rtd",,$A$2,"."&amp;T$43&amp;T$1&amp;"C"&amp;$A58))-IF(RTD("tos.rtd",,$A$2,"."&amp;T$43&amp;T$1&amp;"P"&amp;$A58)="N/A",0,RTD("tos.rtd",,$A$2,"."&amp;T$43&amp;T$1&amp;"P"&amp;$A58))</f>
        <v>0</v>
      </c>
      <c r="U58" s="91">
        <f ca="1">IF(RTD("tos.rtd",,$A$2,"."&amp;U$43&amp;U$1&amp;"C"&amp;$A58)="N/A",0,RTD("tos.rtd",,$A$2,"."&amp;U$43&amp;U$1&amp;"C"&amp;$A58))-IF(RTD("tos.rtd",,$A$2,"."&amp;U$43&amp;U$1&amp;"P"&amp;$A58)="N/A",0,RTD("tos.rtd",,$A$2,"."&amp;U$43&amp;U$1&amp;"P"&amp;$A58))</f>
        <v>-145</v>
      </c>
      <c r="V58" s="91">
        <f ca="1">IF(RTD("tos.rtd",,$A$2,"."&amp;V$43&amp;V$1&amp;"C"&amp;$A58)="N/A",0,RTD("tos.rtd",,$A$2,"."&amp;V$43&amp;V$1&amp;"C"&amp;$A58))-IF(RTD("tos.rtd",,$A$2,"."&amp;V$43&amp;V$1&amp;"P"&amp;$A58)="N/A",0,RTD("tos.rtd",,$A$2,"."&amp;V$43&amp;V$1&amp;"P"&amp;$A58))</f>
        <v>0</v>
      </c>
      <c r="W58" s="91">
        <f ca="1">IF(RTD("tos.rtd",,$A$2,"."&amp;W$43&amp;W$1&amp;"C"&amp;$A58)="N/A",0,RTD("tos.rtd",,$A$2,"."&amp;W$43&amp;W$1&amp;"C"&amp;$A58))-IF(RTD("tos.rtd",,$A$2,"."&amp;W$43&amp;W$1&amp;"P"&amp;$A58)="N/A",0,RTD("tos.rtd",,$A$2,"."&amp;W$43&amp;W$1&amp;"P"&amp;$A58))</f>
        <v>-501</v>
      </c>
      <c r="X58" s="91">
        <f ca="1">IF(RTD("tos.rtd",,$A$2,"."&amp;X$43&amp;X$1&amp;"C"&amp;$A58)="N/A",0,RTD("tos.rtd",,$A$2,"."&amp;X$43&amp;X$1&amp;"C"&amp;$A58))-IF(RTD("tos.rtd",,$A$2,"."&amp;X$43&amp;X$1&amp;"P"&amp;$A58)="N/A",0,RTD("tos.rtd",,$A$2,"."&amp;X$43&amp;X$1&amp;"P"&amp;$A58))</f>
        <v>0</v>
      </c>
      <c r="Y58" s="98">
        <f t="shared" ca="1" si="7"/>
        <v>22840</v>
      </c>
    </row>
    <row r="59" spans="1:25" x14ac:dyDescent="0.25">
      <c r="A59" s="93">
        <f>+Hoja1!A58</f>
        <v>489</v>
      </c>
      <c r="B59" s="91">
        <f ca="1">IF(RTD("tos.rtd",,$A$2,"."&amp;B$43&amp;B$1&amp;"C"&amp;$A59)="N/A",0,RTD("tos.rtd",,$A$2,"."&amp;B$43&amp;B$1&amp;"C"&amp;$A59))-IF(RTD("tos.rtd",,$A$2,"."&amp;B$43&amp;B$1&amp;"P"&amp;$A59)="N/A",0,RTD("tos.rtd",,$A$2,"."&amp;B$43&amp;B$1&amp;"P"&amp;$A59))</f>
        <v>0</v>
      </c>
      <c r="C59" s="91">
        <f ca="1">IF(RTD("tos.rtd",,$A$2,"."&amp;C$43&amp;C$1&amp;"C"&amp;$A59)="N/A",0,RTD("tos.rtd",,$A$2,"."&amp;C$43&amp;C$1&amp;"C"&amp;$A59))-IF(RTD("tos.rtd",,$A$2,"."&amp;C$43&amp;C$1&amp;"P"&amp;$A59)="N/A",0,RTD("tos.rtd",,$A$2,"."&amp;C$43&amp;C$1&amp;"P"&amp;$A59))</f>
        <v>0</v>
      </c>
      <c r="D59" s="91">
        <f ca="1">IF(RTD("tos.rtd",,$A$2,"."&amp;D$43&amp;D$1&amp;"C"&amp;$A59)="N/A",0,RTD("tos.rtd",,$A$2,"."&amp;D$43&amp;D$1&amp;"C"&amp;$A59))-IF(RTD("tos.rtd",,$A$2,"."&amp;D$43&amp;D$1&amp;"P"&amp;$A59)="N/A",0,RTD("tos.rtd",,$A$2,"."&amp;D$43&amp;D$1&amp;"P"&amp;$A59))</f>
        <v>9506</v>
      </c>
      <c r="E59" s="91">
        <f ca="1">IF(RTD("tos.rtd",,$A$2,"."&amp;E$43&amp;E$1&amp;"C"&amp;$A59)="N/A",0,RTD("tos.rtd",,$A$2,"."&amp;E$43&amp;E$1&amp;"C"&amp;$A59))-IF(RTD("tos.rtd",,$A$2,"."&amp;E$43&amp;E$1&amp;"P"&amp;$A59)="N/A",0,RTD("tos.rtd",,$A$2,"."&amp;E$43&amp;E$1&amp;"P"&amp;$A59))</f>
        <v>998</v>
      </c>
      <c r="F59" s="91">
        <f ca="1">IF(RTD("tos.rtd",,$A$2,"."&amp;F$43&amp;F$1&amp;"C"&amp;$A59)="N/A",0,RTD("tos.rtd",,$A$2,"."&amp;F$43&amp;F$1&amp;"C"&amp;$A59))-IF(RTD("tos.rtd",,$A$2,"."&amp;F$43&amp;F$1&amp;"P"&amp;$A59)="N/A",0,RTD("tos.rtd",,$A$2,"."&amp;F$43&amp;F$1&amp;"P"&amp;$A59))</f>
        <v>0</v>
      </c>
      <c r="G59" s="91">
        <f ca="1">IF(RTD("tos.rtd",,$A$2,"."&amp;G$43&amp;G$1&amp;"C"&amp;$A59)="N/A",0,RTD("tos.rtd",,$A$2,"."&amp;G$43&amp;G$1&amp;"C"&amp;$A59))-IF(RTD("tos.rtd",,$A$2,"."&amp;G$43&amp;G$1&amp;"P"&amp;$A59)="N/A",0,RTD("tos.rtd",,$A$2,"."&amp;G$43&amp;G$1&amp;"P"&amp;$A59))</f>
        <v>0</v>
      </c>
      <c r="H59" s="91">
        <f ca="1">IF(RTD("tos.rtd",,$A$2,"."&amp;H$43&amp;H$1&amp;"C"&amp;$A59)="N/A",0,RTD("tos.rtd",,$A$2,"."&amp;H$43&amp;H$1&amp;"C"&amp;$A59))-IF(RTD("tos.rtd",,$A$2,"."&amp;H$43&amp;H$1&amp;"P"&amp;$A59)="N/A",0,RTD("tos.rtd",,$A$2,"."&amp;H$43&amp;H$1&amp;"P"&amp;$A59))</f>
        <v>7</v>
      </c>
      <c r="I59" s="91">
        <f ca="1">IF(RTD("tos.rtd",,$A$2,"."&amp;I$43&amp;I$1&amp;"C"&amp;$A59)="N/A",0,RTD("tos.rtd",,$A$2,"."&amp;I$43&amp;I$1&amp;"C"&amp;$A59))-IF(RTD("tos.rtd",,$A$2,"."&amp;I$43&amp;I$1&amp;"P"&amp;$A59)="N/A",0,RTD("tos.rtd",,$A$2,"."&amp;I$43&amp;I$1&amp;"P"&amp;$A59))</f>
        <v>246</v>
      </c>
      <c r="J59" s="91">
        <f ca="1">IF(RTD("tos.rtd",,$A$2,"."&amp;J$43&amp;J$1&amp;"C"&amp;$A59)="N/A",0,RTD("tos.rtd",,$A$2,"."&amp;J$43&amp;J$1&amp;"C"&amp;$A59))-IF(RTD("tos.rtd",,$A$2,"."&amp;J$43&amp;J$1&amp;"P"&amp;$A59)="N/A",0,RTD("tos.rtd",,$A$2,"."&amp;J$43&amp;J$1&amp;"P"&amp;$A59))</f>
        <v>-6</v>
      </c>
      <c r="K59" s="91">
        <f ca="1">IF(RTD("tos.rtd",,$A$2,"."&amp;K$43&amp;K$1&amp;"C"&amp;$A59)="N/A",0,RTD("tos.rtd",,$A$2,"."&amp;K$43&amp;K$1&amp;"C"&amp;$A59))-IF(RTD("tos.rtd",,$A$2,"."&amp;K$43&amp;K$1&amp;"P"&amp;$A59)="N/A",0,RTD("tos.rtd",,$A$2,"."&amp;K$43&amp;K$1&amp;"P"&amp;$A59))</f>
        <v>0</v>
      </c>
      <c r="L59" s="91">
        <f ca="1">IF(RTD("tos.rtd",,$A$2,"."&amp;L$43&amp;L$1&amp;"C"&amp;$A59)="N/A",0,RTD("tos.rtd",,$A$2,"."&amp;L$43&amp;L$1&amp;"C"&amp;$A59))-IF(RTD("tos.rtd",,$A$2,"."&amp;L$43&amp;L$1&amp;"P"&amp;$A59)="N/A",0,RTD("tos.rtd",,$A$2,"."&amp;L$43&amp;L$1&amp;"P"&amp;$A59))</f>
        <v>16</v>
      </c>
      <c r="M59" s="91">
        <f ca="1">IF(RTD("tos.rtd",,$A$2,"."&amp;M$43&amp;M$1&amp;"C"&amp;$A59)="N/A",0,RTD("tos.rtd",,$A$2,"."&amp;M$43&amp;M$1&amp;"C"&amp;$A59))-IF(RTD("tos.rtd",,$A$2,"."&amp;M$43&amp;M$1&amp;"P"&amp;$A59)="N/A",0,RTD("tos.rtd",,$A$2,"."&amp;M$43&amp;M$1&amp;"P"&amp;$A59))</f>
        <v>0</v>
      </c>
      <c r="N59" s="91">
        <f ca="1">IF(RTD("tos.rtd",,$A$2,"."&amp;N$43&amp;N$1&amp;"C"&amp;$A59)="N/A",0,RTD("tos.rtd",,$A$2,"."&amp;N$43&amp;N$1&amp;"C"&amp;$A59))-IF(RTD("tos.rtd",,$A$2,"."&amp;N$43&amp;N$1&amp;"P"&amp;$A59)="N/A",0,RTD("tos.rtd",,$A$2,"."&amp;N$43&amp;N$1&amp;"P"&amp;$A59))</f>
        <v>-5</v>
      </c>
      <c r="O59" s="91">
        <f ca="1">IF(RTD("tos.rtd",,$A$2,"."&amp;O$43&amp;O$1&amp;"C"&amp;$A59)="N/A",0,RTD("tos.rtd",,$A$2,"."&amp;O$43&amp;O$1&amp;"C"&amp;$A59))-IF(RTD("tos.rtd",,$A$2,"."&amp;O$43&amp;O$1&amp;"P"&amp;$A59)="N/A",0,RTD("tos.rtd",,$A$2,"."&amp;O$43&amp;O$1&amp;"P"&amp;$A59))</f>
        <v>0</v>
      </c>
      <c r="P59" s="91">
        <f ca="1">IF(RTD("tos.rtd",,$A$2,"."&amp;P$43&amp;P$1&amp;"C"&amp;$A59)="N/A",0,RTD("tos.rtd",,$A$2,"."&amp;P$43&amp;P$1&amp;"C"&amp;$A59))-IF(RTD("tos.rtd",,$A$2,"."&amp;P$43&amp;P$1&amp;"P"&amp;$A59)="N/A",0,RTD("tos.rtd",,$A$2,"."&amp;P$43&amp;P$1&amp;"P"&amp;$A59))</f>
        <v>0</v>
      </c>
      <c r="Q59" s="91">
        <f ca="1">IF(RTD("tos.rtd",,$A$2,"."&amp;Q$43&amp;Q$1&amp;"C"&amp;$A59)="N/A",0,RTD("tos.rtd",,$A$2,"."&amp;Q$43&amp;Q$1&amp;"C"&amp;$A59))-IF(RTD("tos.rtd",,$A$2,"."&amp;Q$43&amp;Q$1&amp;"P"&amp;$A59)="N/A",0,RTD("tos.rtd",,$A$2,"."&amp;Q$43&amp;Q$1&amp;"P"&amp;$A59))</f>
        <v>0</v>
      </c>
      <c r="R59" s="91">
        <f ca="1">IF(RTD("tos.rtd",,$A$2,"."&amp;R$43&amp;R$1&amp;"C"&amp;$A59)="N/A",0,RTD("tos.rtd",,$A$2,"."&amp;R$43&amp;R$1&amp;"C"&amp;$A59))-IF(RTD("tos.rtd",,$A$2,"."&amp;R$43&amp;R$1&amp;"P"&amp;$A59)="N/A",0,RTD("tos.rtd",,$A$2,"."&amp;R$43&amp;R$1&amp;"P"&amp;$A59))</f>
        <v>2</v>
      </c>
      <c r="S59" s="91">
        <f ca="1">IF(RTD("tos.rtd",,$A$2,"."&amp;S$43&amp;S$1&amp;"C"&amp;$A59)="N/A",0,RTD("tos.rtd",,$A$2,"."&amp;S$43&amp;S$1&amp;"C"&amp;$A59))-IF(RTD("tos.rtd",,$A$2,"."&amp;S$43&amp;S$1&amp;"P"&amp;$A59)="N/A",0,RTD("tos.rtd",,$A$2,"."&amp;S$43&amp;S$1&amp;"P"&amp;$A59))</f>
        <v>0</v>
      </c>
      <c r="T59" s="91">
        <f ca="1">IF(RTD("tos.rtd",,$A$2,"."&amp;T$43&amp;T$1&amp;"C"&amp;$A59)="N/A",0,RTD("tos.rtd",,$A$2,"."&amp;T$43&amp;T$1&amp;"C"&amp;$A59))-IF(RTD("tos.rtd",,$A$2,"."&amp;T$43&amp;T$1&amp;"P"&amp;$A59)="N/A",0,RTD("tos.rtd",,$A$2,"."&amp;T$43&amp;T$1&amp;"P"&amp;$A59))</f>
        <v>0</v>
      </c>
      <c r="U59" s="91">
        <f ca="1">IF(RTD("tos.rtd",,$A$2,"."&amp;U$43&amp;U$1&amp;"C"&amp;$A59)="N/A",0,RTD("tos.rtd",,$A$2,"."&amp;U$43&amp;U$1&amp;"C"&amp;$A59))-IF(RTD("tos.rtd",,$A$2,"."&amp;U$43&amp;U$1&amp;"P"&amp;$A59)="N/A",0,RTD("tos.rtd",,$A$2,"."&amp;U$43&amp;U$1&amp;"P"&amp;$A59))</f>
        <v>0</v>
      </c>
      <c r="V59" s="91">
        <f ca="1">IF(RTD("tos.rtd",,$A$2,"."&amp;V$43&amp;V$1&amp;"C"&amp;$A59)="N/A",0,RTD("tos.rtd",,$A$2,"."&amp;V$43&amp;V$1&amp;"C"&amp;$A59))-IF(RTD("tos.rtd",,$A$2,"."&amp;V$43&amp;V$1&amp;"P"&amp;$A59)="N/A",0,RTD("tos.rtd",,$A$2,"."&amp;V$43&amp;V$1&amp;"P"&amp;$A59))</f>
        <v>0</v>
      </c>
      <c r="W59" s="91">
        <f ca="1">IF(RTD("tos.rtd",,$A$2,"."&amp;W$43&amp;W$1&amp;"C"&amp;$A59)="N/A",0,RTD("tos.rtd",,$A$2,"."&amp;W$43&amp;W$1&amp;"C"&amp;$A59))-IF(RTD("tos.rtd",,$A$2,"."&amp;W$43&amp;W$1&amp;"P"&amp;$A59)="N/A",0,RTD("tos.rtd",,$A$2,"."&amp;W$43&amp;W$1&amp;"P"&amp;$A59))</f>
        <v>0</v>
      </c>
      <c r="X59" s="91">
        <f ca="1">IF(RTD("tos.rtd",,$A$2,"."&amp;X$43&amp;X$1&amp;"C"&amp;$A59)="N/A",0,RTD("tos.rtd",,$A$2,"."&amp;X$43&amp;X$1&amp;"C"&amp;$A59))-IF(RTD("tos.rtd",,$A$2,"."&amp;X$43&amp;X$1&amp;"P"&amp;$A59)="N/A",0,RTD("tos.rtd",,$A$2,"."&amp;X$43&amp;X$1&amp;"P"&amp;$A59))</f>
        <v>0</v>
      </c>
      <c r="Y59" s="98">
        <f t="shared" ca="1" si="7"/>
        <v>10764</v>
      </c>
    </row>
    <row r="60" spans="1:25" x14ac:dyDescent="0.25">
      <c r="A60" s="93">
        <f>+Hoja1!A59</f>
        <v>488</v>
      </c>
      <c r="B60" s="91">
        <f ca="1">IF(RTD("tos.rtd",,$A$2,"."&amp;B$43&amp;B$1&amp;"C"&amp;$A60)="N/A",0,RTD("tos.rtd",,$A$2,"."&amp;B$43&amp;B$1&amp;"C"&amp;$A60))-IF(RTD("tos.rtd",,$A$2,"."&amp;B$43&amp;B$1&amp;"P"&amp;$A60)="N/A",0,RTD("tos.rtd",,$A$2,"."&amp;B$43&amp;B$1&amp;"P"&amp;$A60))</f>
        <v>0</v>
      </c>
      <c r="C60" s="91">
        <f ca="1">IF(RTD("tos.rtd",,$A$2,"."&amp;C$43&amp;C$1&amp;"C"&amp;$A60)="N/A",0,RTD("tos.rtd",,$A$2,"."&amp;C$43&amp;C$1&amp;"C"&amp;$A60))-IF(RTD("tos.rtd",,$A$2,"."&amp;C$43&amp;C$1&amp;"P"&amp;$A60)="N/A",0,RTD("tos.rtd",,$A$2,"."&amp;C$43&amp;C$1&amp;"P"&amp;$A60))</f>
        <v>0</v>
      </c>
      <c r="D60" s="91">
        <f ca="1">IF(RTD("tos.rtd",,$A$2,"."&amp;D$43&amp;D$1&amp;"C"&amp;$A60)="N/A",0,RTD("tos.rtd",,$A$2,"."&amp;D$43&amp;D$1&amp;"C"&amp;$A60))-IF(RTD("tos.rtd",,$A$2,"."&amp;D$43&amp;D$1&amp;"P"&amp;$A60)="N/A",0,RTD("tos.rtd",,$A$2,"."&amp;D$43&amp;D$1&amp;"P"&amp;$A60))</f>
        <v>11062</v>
      </c>
      <c r="E60" s="91">
        <f ca="1">IF(RTD("tos.rtd",,$A$2,"."&amp;E$43&amp;E$1&amp;"C"&amp;$A60)="N/A",0,RTD("tos.rtd",,$A$2,"."&amp;E$43&amp;E$1&amp;"C"&amp;$A60))-IF(RTD("tos.rtd",,$A$2,"."&amp;E$43&amp;E$1&amp;"P"&amp;$A60)="N/A",0,RTD("tos.rtd",,$A$2,"."&amp;E$43&amp;E$1&amp;"P"&amp;$A60))</f>
        <v>2533</v>
      </c>
      <c r="F60" s="91">
        <f ca="1">IF(RTD("tos.rtd",,$A$2,"."&amp;F$43&amp;F$1&amp;"C"&amp;$A60)="N/A",0,RTD("tos.rtd",,$A$2,"."&amp;F$43&amp;F$1&amp;"C"&amp;$A60))-IF(RTD("tos.rtd",,$A$2,"."&amp;F$43&amp;F$1&amp;"P"&amp;$A60)="N/A",0,RTD("tos.rtd",,$A$2,"."&amp;F$43&amp;F$1&amp;"P"&amp;$A60))</f>
        <v>0</v>
      </c>
      <c r="G60" s="91">
        <f ca="1">IF(RTD("tos.rtd",,$A$2,"."&amp;G$43&amp;G$1&amp;"C"&amp;$A60)="N/A",0,RTD("tos.rtd",,$A$2,"."&amp;G$43&amp;G$1&amp;"C"&amp;$A60))-IF(RTD("tos.rtd",,$A$2,"."&amp;G$43&amp;G$1&amp;"P"&amp;$A60)="N/A",0,RTD("tos.rtd",,$A$2,"."&amp;G$43&amp;G$1&amp;"P"&amp;$A60))</f>
        <v>0</v>
      </c>
      <c r="H60" s="91">
        <f ca="1">IF(RTD("tos.rtd",,$A$2,"."&amp;H$43&amp;H$1&amp;"C"&amp;$A60)="N/A",0,RTD("tos.rtd",,$A$2,"."&amp;H$43&amp;H$1&amp;"C"&amp;$A60))-IF(RTD("tos.rtd",,$A$2,"."&amp;H$43&amp;H$1&amp;"P"&amp;$A60)="N/A",0,RTD("tos.rtd",,$A$2,"."&amp;H$43&amp;H$1&amp;"P"&amp;$A60))</f>
        <v>-27</v>
      </c>
      <c r="I60" s="91">
        <f ca="1">IF(RTD("tos.rtd",,$A$2,"."&amp;I$43&amp;I$1&amp;"C"&amp;$A60)="N/A",0,RTD("tos.rtd",,$A$2,"."&amp;I$43&amp;I$1&amp;"C"&amp;$A60))-IF(RTD("tos.rtd",,$A$2,"."&amp;I$43&amp;I$1&amp;"P"&amp;$A60)="N/A",0,RTD("tos.rtd",,$A$2,"."&amp;I$43&amp;I$1&amp;"P"&amp;$A60))</f>
        <v>149</v>
      </c>
      <c r="J60" s="91">
        <f ca="1">IF(RTD("tos.rtd",,$A$2,"."&amp;J$43&amp;J$1&amp;"C"&amp;$A60)="N/A",0,RTD("tos.rtd",,$A$2,"."&amp;J$43&amp;J$1&amp;"C"&amp;$A60))-IF(RTD("tos.rtd",,$A$2,"."&amp;J$43&amp;J$1&amp;"P"&amp;$A60)="N/A",0,RTD("tos.rtd",,$A$2,"."&amp;J$43&amp;J$1&amp;"P"&amp;$A60))</f>
        <v>-9</v>
      </c>
      <c r="K60" s="91">
        <f ca="1">IF(RTD("tos.rtd",,$A$2,"."&amp;K$43&amp;K$1&amp;"C"&amp;$A60)="N/A",0,RTD("tos.rtd",,$A$2,"."&amp;K$43&amp;K$1&amp;"C"&amp;$A60))-IF(RTD("tos.rtd",,$A$2,"."&amp;K$43&amp;K$1&amp;"P"&amp;$A60)="N/A",0,RTD("tos.rtd",,$A$2,"."&amp;K$43&amp;K$1&amp;"P"&amp;$A60))</f>
        <v>0</v>
      </c>
      <c r="L60" s="91">
        <f ca="1">IF(RTD("tos.rtd",,$A$2,"."&amp;L$43&amp;L$1&amp;"C"&amp;$A60)="N/A",0,RTD("tos.rtd",,$A$2,"."&amp;L$43&amp;L$1&amp;"C"&amp;$A60))-IF(RTD("tos.rtd",,$A$2,"."&amp;L$43&amp;L$1&amp;"P"&amp;$A60)="N/A",0,RTD("tos.rtd",,$A$2,"."&amp;L$43&amp;L$1&amp;"P"&amp;$A60))</f>
        <v>9</v>
      </c>
      <c r="M60" s="91">
        <f ca="1">IF(RTD("tos.rtd",,$A$2,"."&amp;M$43&amp;M$1&amp;"C"&amp;$A60)="N/A",0,RTD("tos.rtd",,$A$2,"."&amp;M$43&amp;M$1&amp;"C"&amp;$A60))-IF(RTD("tos.rtd",,$A$2,"."&amp;M$43&amp;M$1&amp;"P"&amp;$A60)="N/A",0,RTD("tos.rtd",,$A$2,"."&amp;M$43&amp;M$1&amp;"P"&amp;$A60))</f>
        <v>0</v>
      </c>
      <c r="N60" s="91">
        <f ca="1">IF(RTD("tos.rtd",,$A$2,"."&amp;N$43&amp;N$1&amp;"C"&amp;$A60)="N/A",0,RTD("tos.rtd",,$A$2,"."&amp;N$43&amp;N$1&amp;"C"&amp;$A60))-IF(RTD("tos.rtd",,$A$2,"."&amp;N$43&amp;N$1&amp;"P"&amp;$A60)="N/A",0,RTD("tos.rtd",,$A$2,"."&amp;N$43&amp;N$1&amp;"P"&amp;$A60))</f>
        <v>4</v>
      </c>
      <c r="O60" s="91">
        <f ca="1">IF(RTD("tos.rtd",,$A$2,"."&amp;O$43&amp;O$1&amp;"C"&amp;$A60)="N/A",0,RTD("tos.rtd",,$A$2,"."&amp;O$43&amp;O$1&amp;"C"&amp;$A60))-IF(RTD("tos.rtd",,$A$2,"."&amp;O$43&amp;O$1&amp;"P"&amp;$A60)="N/A",0,RTD("tos.rtd",,$A$2,"."&amp;O$43&amp;O$1&amp;"P"&amp;$A60))</f>
        <v>0</v>
      </c>
      <c r="P60" s="91">
        <f ca="1">IF(RTD("tos.rtd",,$A$2,"."&amp;P$43&amp;P$1&amp;"C"&amp;$A60)="N/A",0,RTD("tos.rtd",,$A$2,"."&amp;P$43&amp;P$1&amp;"C"&amp;$A60))-IF(RTD("tos.rtd",,$A$2,"."&amp;P$43&amp;P$1&amp;"P"&amp;$A60)="N/A",0,RTD("tos.rtd",,$A$2,"."&amp;P$43&amp;P$1&amp;"P"&amp;$A60))</f>
        <v>0</v>
      </c>
      <c r="Q60" s="91">
        <f ca="1">IF(RTD("tos.rtd",,$A$2,"."&amp;Q$43&amp;Q$1&amp;"C"&amp;$A60)="N/A",0,RTD("tos.rtd",,$A$2,"."&amp;Q$43&amp;Q$1&amp;"C"&amp;$A60))-IF(RTD("tos.rtd",,$A$2,"."&amp;Q$43&amp;Q$1&amp;"P"&amp;$A60)="N/A",0,RTD("tos.rtd",,$A$2,"."&amp;Q$43&amp;Q$1&amp;"P"&amp;$A60))</f>
        <v>0</v>
      </c>
      <c r="R60" s="91">
        <f ca="1">IF(RTD("tos.rtd",,$A$2,"."&amp;R$43&amp;R$1&amp;"C"&amp;$A60)="N/A",0,RTD("tos.rtd",,$A$2,"."&amp;R$43&amp;R$1&amp;"C"&amp;$A60))-IF(RTD("tos.rtd",,$A$2,"."&amp;R$43&amp;R$1&amp;"P"&amp;$A60)="N/A",0,RTD("tos.rtd",,$A$2,"."&amp;R$43&amp;R$1&amp;"P"&amp;$A60))</f>
        <v>-59</v>
      </c>
      <c r="S60" s="91">
        <f ca="1">IF(RTD("tos.rtd",,$A$2,"."&amp;S$43&amp;S$1&amp;"C"&amp;$A60)="N/A",0,RTD("tos.rtd",,$A$2,"."&amp;S$43&amp;S$1&amp;"C"&amp;$A60))-IF(RTD("tos.rtd",,$A$2,"."&amp;S$43&amp;S$1&amp;"P"&amp;$A60)="N/A",0,RTD("tos.rtd",,$A$2,"."&amp;S$43&amp;S$1&amp;"P"&amp;$A60))</f>
        <v>0</v>
      </c>
      <c r="T60" s="91">
        <f ca="1">IF(RTD("tos.rtd",,$A$2,"."&amp;T$43&amp;T$1&amp;"C"&amp;$A60)="N/A",0,RTD("tos.rtd",,$A$2,"."&amp;T$43&amp;T$1&amp;"C"&amp;$A60))-IF(RTD("tos.rtd",,$A$2,"."&amp;T$43&amp;T$1&amp;"P"&amp;$A60)="N/A",0,RTD("tos.rtd",,$A$2,"."&amp;T$43&amp;T$1&amp;"P"&amp;$A60))</f>
        <v>0</v>
      </c>
      <c r="U60" s="91">
        <f ca="1">IF(RTD("tos.rtd",,$A$2,"."&amp;U$43&amp;U$1&amp;"C"&amp;$A60)="N/A",0,RTD("tos.rtd",,$A$2,"."&amp;U$43&amp;U$1&amp;"C"&amp;$A60))-IF(RTD("tos.rtd",,$A$2,"."&amp;U$43&amp;U$1&amp;"P"&amp;$A60)="N/A",0,RTD("tos.rtd",,$A$2,"."&amp;U$43&amp;U$1&amp;"P"&amp;$A60))</f>
        <v>0</v>
      </c>
      <c r="V60" s="91">
        <f ca="1">IF(RTD("tos.rtd",,$A$2,"."&amp;V$43&amp;V$1&amp;"C"&amp;$A60)="N/A",0,RTD("tos.rtd",,$A$2,"."&amp;V$43&amp;V$1&amp;"C"&amp;$A60))-IF(RTD("tos.rtd",,$A$2,"."&amp;V$43&amp;V$1&amp;"P"&amp;$A60)="N/A",0,RTD("tos.rtd",,$A$2,"."&amp;V$43&amp;V$1&amp;"P"&amp;$A60))</f>
        <v>0</v>
      </c>
      <c r="W60" s="91">
        <f ca="1">IF(RTD("tos.rtd",,$A$2,"."&amp;W$43&amp;W$1&amp;"C"&amp;$A60)="N/A",0,RTD("tos.rtd",,$A$2,"."&amp;W$43&amp;W$1&amp;"C"&amp;$A60))-IF(RTD("tos.rtd",,$A$2,"."&amp;W$43&amp;W$1&amp;"P"&amp;$A60)="N/A",0,RTD("tos.rtd",,$A$2,"."&amp;W$43&amp;W$1&amp;"P"&amp;$A60))</f>
        <v>0</v>
      </c>
      <c r="X60" s="91">
        <f ca="1">IF(RTD("tos.rtd",,$A$2,"."&amp;X$43&amp;X$1&amp;"C"&amp;$A60)="N/A",0,RTD("tos.rtd",,$A$2,"."&amp;X$43&amp;X$1&amp;"C"&amp;$A60))-IF(RTD("tos.rtd",,$A$2,"."&amp;X$43&amp;X$1&amp;"P"&amp;$A60)="N/A",0,RTD("tos.rtd",,$A$2,"."&amp;X$43&amp;X$1&amp;"P"&amp;$A60))</f>
        <v>0</v>
      </c>
      <c r="Y60" s="98">
        <f t="shared" ca="1" si="7"/>
        <v>13662</v>
      </c>
    </row>
    <row r="61" spans="1:25" x14ac:dyDescent="0.25">
      <c r="A61" s="93">
        <f>+Hoja1!A60</f>
        <v>487</v>
      </c>
      <c r="B61" s="91">
        <f ca="1">IF(RTD("tos.rtd",,$A$2,"."&amp;B$43&amp;B$1&amp;"C"&amp;$A61)="N/A",0,RTD("tos.rtd",,$A$2,"."&amp;B$43&amp;B$1&amp;"C"&amp;$A61))-IF(RTD("tos.rtd",,$A$2,"."&amp;B$43&amp;B$1&amp;"P"&amp;$A61)="N/A",0,RTD("tos.rtd",,$A$2,"."&amp;B$43&amp;B$1&amp;"P"&amp;$A61))</f>
        <v>0</v>
      </c>
      <c r="C61" s="91">
        <f ca="1">IF(RTD("tos.rtd",,$A$2,"."&amp;C$43&amp;C$1&amp;"C"&amp;$A61)="N/A",0,RTD("tos.rtd",,$A$2,"."&amp;C$43&amp;C$1&amp;"C"&amp;$A61))-IF(RTD("tos.rtd",,$A$2,"."&amp;C$43&amp;C$1&amp;"P"&amp;$A61)="N/A",0,RTD("tos.rtd",,$A$2,"."&amp;C$43&amp;C$1&amp;"P"&amp;$A61))</f>
        <v>0</v>
      </c>
      <c r="D61" s="91">
        <f ca="1">IF(RTD("tos.rtd",,$A$2,"."&amp;D$43&amp;D$1&amp;"C"&amp;$A61)="N/A",0,RTD("tos.rtd",,$A$2,"."&amp;D$43&amp;D$1&amp;"C"&amp;$A61))-IF(RTD("tos.rtd",,$A$2,"."&amp;D$43&amp;D$1&amp;"P"&amp;$A61)="N/A",0,RTD("tos.rtd",,$A$2,"."&amp;D$43&amp;D$1&amp;"P"&amp;$A61))</f>
        <v>13781</v>
      </c>
      <c r="E61" s="91">
        <f ca="1">IF(RTD("tos.rtd",,$A$2,"."&amp;E$43&amp;E$1&amp;"C"&amp;$A61)="N/A",0,RTD("tos.rtd",,$A$2,"."&amp;E$43&amp;E$1&amp;"C"&amp;$A61))-IF(RTD("tos.rtd",,$A$2,"."&amp;E$43&amp;E$1&amp;"P"&amp;$A61)="N/A",0,RTD("tos.rtd",,$A$2,"."&amp;E$43&amp;E$1&amp;"P"&amp;$A61))</f>
        <v>1645</v>
      </c>
      <c r="F61" s="91">
        <f ca="1">IF(RTD("tos.rtd",,$A$2,"."&amp;F$43&amp;F$1&amp;"C"&amp;$A61)="N/A",0,RTD("tos.rtd",,$A$2,"."&amp;F$43&amp;F$1&amp;"C"&amp;$A61))-IF(RTD("tos.rtd",,$A$2,"."&amp;F$43&amp;F$1&amp;"P"&amp;$A61)="N/A",0,RTD("tos.rtd",,$A$2,"."&amp;F$43&amp;F$1&amp;"P"&amp;$A61))</f>
        <v>0</v>
      </c>
      <c r="G61" s="91">
        <f ca="1">IF(RTD("tos.rtd",,$A$2,"."&amp;G$43&amp;G$1&amp;"C"&amp;$A61)="N/A",0,RTD("tos.rtd",,$A$2,"."&amp;G$43&amp;G$1&amp;"C"&amp;$A61))-IF(RTD("tos.rtd",,$A$2,"."&amp;G$43&amp;G$1&amp;"P"&amp;$A61)="N/A",0,RTD("tos.rtd",,$A$2,"."&amp;G$43&amp;G$1&amp;"P"&amp;$A61))</f>
        <v>0</v>
      </c>
      <c r="H61" s="91">
        <f ca="1">IF(RTD("tos.rtd",,$A$2,"."&amp;H$43&amp;H$1&amp;"C"&amp;$A61)="N/A",0,RTD("tos.rtd",,$A$2,"."&amp;H$43&amp;H$1&amp;"C"&amp;$A61))-IF(RTD("tos.rtd",,$A$2,"."&amp;H$43&amp;H$1&amp;"P"&amp;$A61)="N/A",0,RTD("tos.rtd",,$A$2,"."&amp;H$43&amp;H$1&amp;"P"&amp;$A61))</f>
        <v>250</v>
      </c>
      <c r="I61" s="91">
        <f ca="1">IF(RTD("tos.rtd",,$A$2,"."&amp;I$43&amp;I$1&amp;"C"&amp;$A61)="N/A",0,RTD("tos.rtd",,$A$2,"."&amp;I$43&amp;I$1&amp;"C"&amp;$A61))-IF(RTD("tos.rtd",,$A$2,"."&amp;I$43&amp;I$1&amp;"P"&amp;$A61)="N/A",0,RTD("tos.rtd",,$A$2,"."&amp;I$43&amp;I$1&amp;"P"&amp;$A61))</f>
        <v>71</v>
      </c>
      <c r="J61" s="91">
        <f ca="1">IF(RTD("tos.rtd",,$A$2,"."&amp;J$43&amp;J$1&amp;"C"&amp;$A61)="N/A",0,RTD("tos.rtd",,$A$2,"."&amp;J$43&amp;J$1&amp;"C"&amp;$A61))-IF(RTD("tos.rtd",,$A$2,"."&amp;J$43&amp;J$1&amp;"P"&amp;$A61)="N/A",0,RTD("tos.rtd",,$A$2,"."&amp;J$43&amp;J$1&amp;"P"&amp;$A61))</f>
        <v>382</v>
      </c>
      <c r="K61" s="91">
        <f ca="1">IF(RTD("tos.rtd",,$A$2,"."&amp;K$43&amp;K$1&amp;"C"&amp;$A61)="N/A",0,RTD("tos.rtd",,$A$2,"."&amp;K$43&amp;K$1&amp;"C"&amp;$A61))-IF(RTD("tos.rtd",,$A$2,"."&amp;K$43&amp;K$1&amp;"P"&amp;$A61)="N/A",0,RTD("tos.rtd",,$A$2,"."&amp;K$43&amp;K$1&amp;"P"&amp;$A61))</f>
        <v>0</v>
      </c>
      <c r="L61" s="91">
        <f ca="1">IF(RTD("tos.rtd",,$A$2,"."&amp;L$43&amp;L$1&amp;"C"&amp;$A61)="N/A",0,RTD("tos.rtd",,$A$2,"."&amp;L$43&amp;L$1&amp;"C"&amp;$A61))-IF(RTD("tos.rtd",,$A$2,"."&amp;L$43&amp;L$1&amp;"P"&amp;$A61)="N/A",0,RTD("tos.rtd",,$A$2,"."&amp;L$43&amp;L$1&amp;"P"&amp;$A61))</f>
        <v>-11</v>
      </c>
      <c r="M61" s="91">
        <f ca="1">IF(RTD("tos.rtd",,$A$2,"."&amp;M$43&amp;M$1&amp;"C"&amp;$A61)="N/A",0,RTD("tos.rtd",,$A$2,"."&amp;M$43&amp;M$1&amp;"C"&amp;$A61))-IF(RTD("tos.rtd",,$A$2,"."&amp;M$43&amp;M$1&amp;"P"&amp;$A61)="N/A",0,RTD("tos.rtd",,$A$2,"."&amp;M$43&amp;M$1&amp;"P"&amp;$A61))</f>
        <v>0</v>
      </c>
      <c r="N61" s="91">
        <f ca="1">IF(RTD("tos.rtd",,$A$2,"."&amp;N$43&amp;N$1&amp;"C"&amp;$A61)="N/A",0,RTD("tos.rtd",,$A$2,"."&amp;N$43&amp;N$1&amp;"C"&amp;$A61))-IF(RTD("tos.rtd",,$A$2,"."&amp;N$43&amp;N$1&amp;"P"&amp;$A61)="N/A",0,RTD("tos.rtd",,$A$2,"."&amp;N$43&amp;N$1&amp;"P"&amp;$A61))</f>
        <v>-7</v>
      </c>
      <c r="O61" s="91">
        <f ca="1">IF(RTD("tos.rtd",,$A$2,"."&amp;O$43&amp;O$1&amp;"C"&amp;$A61)="N/A",0,RTD("tos.rtd",,$A$2,"."&amp;O$43&amp;O$1&amp;"C"&amp;$A61))-IF(RTD("tos.rtd",,$A$2,"."&amp;O$43&amp;O$1&amp;"P"&amp;$A61)="N/A",0,RTD("tos.rtd",,$A$2,"."&amp;O$43&amp;O$1&amp;"P"&amp;$A61))</f>
        <v>0</v>
      </c>
      <c r="P61" s="91">
        <f ca="1">IF(RTD("tos.rtd",,$A$2,"."&amp;P$43&amp;P$1&amp;"C"&amp;$A61)="N/A",0,RTD("tos.rtd",,$A$2,"."&amp;P$43&amp;P$1&amp;"C"&amp;$A61))-IF(RTD("tos.rtd",,$A$2,"."&amp;P$43&amp;P$1&amp;"P"&amp;$A61)="N/A",0,RTD("tos.rtd",,$A$2,"."&amp;P$43&amp;P$1&amp;"P"&amp;$A61))</f>
        <v>0</v>
      </c>
      <c r="Q61" s="91">
        <f ca="1">IF(RTD("tos.rtd",,$A$2,"."&amp;Q$43&amp;Q$1&amp;"C"&amp;$A61)="N/A",0,RTD("tos.rtd",,$A$2,"."&amp;Q$43&amp;Q$1&amp;"C"&amp;$A61))-IF(RTD("tos.rtd",,$A$2,"."&amp;Q$43&amp;Q$1&amp;"P"&amp;$A61)="N/A",0,RTD("tos.rtd",,$A$2,"."&amp;Q$43&amp;Q$1&amp;"P"&amp;$A61))</f>
        <v>0</v>
      </c>
      <c r="R61" s="91">
        <f ca="1">IF(RTD("tos.rtd",,$A$2,"."&amp;R$43&amp;R$1&amp;"C"&amp;$A61)="N/A",0,RTD("tos.rtd",,$A$2,"."&amp;R$43&amp;R$1&amp;"C"&amp;$A61))-IF(RTD("tos.rtd",,$A$2,"."&amp;R$43&amp;R$1&amp;"P"&amp;$A61)="N/A",0,RTD("tos.rtd",,$A$2,"."&amp;R$43&amp;R$1&amp;"P"&amp;$A61))</f>
        <v>-24</v>
      </c>
      <c r="S61" s="91">
        <f ca="1">IF(RTD("tos.rtd",,$A$2,"."&amp;S$43&amp;S$1&amp;"C"&amp;$A61)="N/A",0,RTD("tos.rtd",,$A$2,"."&amp;S$43&amp;S$1&amp;"C"&amp;$A61))-IF(RTD("tos.rtd",,$A$2,"."&amp;S$43&amp;S$1&amp;"P"&amp;$A61)="N/A",0,RTD("tos.rtd",,$A$2,"."&amp;S$43&amp;S$1&amp;"P"&amp;$A61))</f>
        <v>0</v>
      </c>
      <c r="T61" s="91">
        <f ca="1">IF(RTD("tos.rtd",,$A$2,"."&amp;T$43&amp;T$1&amp;"C"&amp;$A61)="N/A",0,RTD("tos.rtd",,$A$2,"."&amp;T$43&amp;T$1&amp;"C"&amp;$A61))-IF(RTD("tos.rtd",,$A$2,"."&amp;T$43&amp;T$1&amp;"P"&amp;$A61)="N/A",0,RTD("tos.rtd",,$A$2,"."&amp;T$43&amp;T$1&amp;"P"&amp;$A61))</f>
        <v>0</v>
      </c>
      <c r="U61" s="91">
        <f ca="1">IF(RTD("tos.rtd",,$A$2,"."&amp;U$43&amp;U$1&amp;"C"&amp;$A61)="N/A",0,RTD("tos.rtd",,$A$2,"."&amp;U$43&amp;U$1&amp;"C"&amp;$A61))-IF(RTD("tos.rtd",,$A$2,"."&amp;U$43&amp;U$1&amp;"P"&amp;$A61)="N/A",0,RTD("tos.rtd",,$A$2,"."&amp;U$43&amp;U$1&amp;"P"&amp;$A61))</f>
        <v>0</v>
      </c>
      <c r="V61" s="91">
        <f ca="1">IF(RTD("tos.rtd",,$A$2,"."&amp;V$43&amp;V$1&amp;"C"&amp;$A61)="N/A",0,RTD("tos.rtd",,$A$2,"."&amp;V$43&amp;V$1&amp;"C"&amp;$A61))-IF(RTD("tos.rtd",,$A$2,"."&amp;V$43&amp;V$1&amp;"P"&amp;$A61)="N/A",0,RTD("tos.rtd",,$A$2,"."&amp;V$43&amp;V$1&amp;"P"&amp;$A61))</f>
        <v>0</v>
      </c>
      <c r="W61" s="91">
        <f ca="1">IF(RTD("tos.rtd",,$A$2,"."&amp;W$43&amp;W$1&amp;"C"&amp;$A61)="N/A",0,RTD("tos.rtd",,$A$2,"."&amp;W$43&amp;W$1&amp;"C"&amp;$A61))-IF(RTD("tos.rtd",,$A$2,"."&amp;W$43&amp;W$1&amp;"P"&amp;$A61)="N/A",0,RTD("tos.rtd",,$A$2,"."&amp;W$43&amp;W$1&amp;"P"&amp;$A61))</f>
        <v>0</v>
      </c>
      <c r="X61" s="91">
        <f ca="1">IF(RTD("tos.rtd",,$A$2,"."&amp;X$43&amp;X$1&amp;"C"&amp;$A61)="N/A",0,RTD("tos.rtd",,$A$2,"."&amp;X$43&amp;X$1&amp;"C"&amp;$A61))-IF(RTD("tos.rtd",,$A$2,"."&amp;X$43&amp;X$1&amp;"P"&amp;$A61)="N/A",0,RTD("tos.rtd",,$A$2,"."&amp;X$43&amp;X$1&amp;"P"&amp;$A61))</f>
        <v>-1</v>
      </c>
      <c r="Y61" s="98">
        <f t="shared" ca="1" si="7"/>
        <v>16086</v>
      </c>
    </row>
    <row r="62" spans="1:25" x14ac:dyDescent="0.25">
      <c r="A62" s="93">
        <f>+Hoja1!A61</f>
        <v>486</v>
      </c>
      <c r="B62" s="91">
        <f ca="1">IF(RTD("tos.rtd",,$A$2,"."&amp;B$43&amp;B$1&amp;"C"&amp;$A62)="N/A",0,RTD("tos.rtd",,$A$2,"."&amp;B$43&amp;B$1&amp;"C"&amp;$A62))-IF(RTD("tos.rtd",,$A$2,"."&amp;B$43&amp;B$1&amp;"P"&amp;$A62)="N/A",0,RTD("tos.rtd",,$A$2,"."&amp;B$43&amp;B$1&amp;"P"&amp;$A62))</f>
        <v>0</v>
      </c>
      <c r="C62" s="91">
        <f ca="1">IF(RTD("tos.rtd",,$A$2,"."&amp;C$43&amp;C$1&amp;"C"&amp;$A62)="N/A",0,RTD("tos.rtd",,$A$2,"."&amp;C$43&amp;C$1&amp;"C"&amp;$A62))-IF(RTD("tos.rtd",,$A$2,"."&amp;C$43&amp;C$1&amp;"P"&amp;$A62)="N/A",0,RTD("tos.rtd",,$A$2,"."&amp;C$43&amp;C$1&amp;"P"&amp;$A62))</f>
        <v>0</v>
      </c>
      <c r="D62" s="91">
        <f ca="1">IF(RTD("tos.rtd",,$A$2,"."&amp;D$43&amp;D$1&amp;"C"&amp;$A62)="N/A",0,RTD("tos.rtd",,$A$2,"."&amp;D$43&amp;D$1&amp;"C"&amp;$A62))-IF(RTD("tos.rtd",,$A$2,"."&amp;D$43&amp;D$1&amp;"P"&amp;$A62)="N/A",0,RTD("tos.rtd",,$A$2,"."&amp;D$43&amp;D$1&amp;"P"&amp;$A62))</f>
        <v>8714</v>
      </c>
      <c r="E62" s="91">
        <f ca="1">IF(RTD("tos.rtd",,$A$2,"."&amp;E$43&amp;E$1&amp;"C"&amp;$A62)="N/A",0,RTD("tos.rtd",,$A$2,"."&amp;E$43&amp;E$1&amp;"C"&amp;$A62))-IF(RTD("tos.rtd",,$A$2,"."&amp;E$43&amp;E$1&amp;"P"&amp;$A62)="N/A",0,RTD("tos.rtd",,$A$2,"."&amp;E$43&amp;E$1&amp;"P"&amp;$A62))</f>
        <v>1425</v>
      </c>
      <c r="F62" s="91">
        <f ca="1">IF(RTD("tos.rtd",,$A$2,"."&amp;F$43&amp;F$1&amp;"C"&amp;$A62)="N/A",0,RTD("tos.rtd",,$A$2,"."&amp;F$43&amp;F$1&amp;"C"&amp;$A62))-IF(RTD("tos.rtd",,$A$2,"."&amp;F$43&amp;F$1&amp;"P"&amp;$A62)="N/A",0,RTD("tos.rtd",,$A$2,"."&amp;F$43&amp;F$1&amp;"P"&amp;$A62))</f>
        <v>0</v>
      </c>
      <c r="G62" s="91">
        <f ca="1">IF(RTD("tos.rtd",,$A$2,"."&amp;G$43&amp;G$1&amp;"C"&amp;$A62)="N/A",0,RTD("tos.rtd",,$A$2,"."&amp;G$43&amp;G$1&amp;"C"&amp;$A62))-IF(RTD("tos.rtd",,$A$2,"."&amp;G$43&amp;G$1&amp;"P"&amp;$A62)="N/A",0,RTD("tos.rtd",,$A$2,"."&amp;G$43&amp;G$1&amp;"P"&amp;$A62))</f>
        <v>0</v>
      </c>
      <c r="H62" s="91">
        <f ca="1">IF(RTD("tos.rtd",,$A$2,"."&amp;H$43&amp;H$1&amp;"C"&amp;$A62)="N/A",0,RTD("tos.rtd",,$A$2,"."&amp;H$43&amp;H$1&amp;"C"&amp;$A62))-IF(RTD("tos.rtd",,$A$2,"."&amp;H$43&amp;H$1&amp;"P"&amp;$A62)="N/A",0,RTD("tos.rtd",,$A$2,"."&amp;H$43&amp;H$1&amp;"P"&amp;$A62))</f>
        <v>108</v>
      </c>
      <c r="I62" s="91">
        <f ca="1">IF(RTD("tos.rtd",,$A$2,"."&amp;I$43&amp;I$1&amp;"C"&amp;$A62)="N/A",0,RTD("tos.rtd",,$A$2,"."&amp;I$43&amp;I$1&amp;"C"&amp;$A62))-IF(RTD("tos.rtd",,$A$2,"."&amp;I$43&amp;I$1&amp;"P"&amp;$A62)="N/A",0,RTD("tos.rtd",,$A$2,"."&amp;I$43&amp;I$1&amp;"P"&amp;$A62))</f>
        <v>-40</v>
      </c>
      <c r="J62" s="91">
        <f ca="1">IF(RTD("tos.rtd",,$A$2,"."&amp;J$43&amp;J$1&amp;"C"&amp;$A62)="N/A",0,RTD("tos.rtd",,$A$2,"."&amp;J$43&amp;J$1&amp;"C"&amp;$A62))-IF(RTD("tos.rtd",,$A$2,"."&amp;J$43&amp;J$1&amp;"P"&amp;$A62)="N/A",0,RTD("tos.rtd",,$A$2,"."&amp;J$43&amp;J$1&amp;"P"&amp;$A62))</f>
        <v>28</v>
      </c>
      <c r="K62" s="91">
        <f ca="1">IF(RTD("tos.rtd",,$A$2,"."&amp;K$43&amp;K$1&amp;"C"&amp;$A62)="N/A",0,RTD("tos.rtd",,$A$2,"."&amp;K$43&amp;K$1&amp;"C"&amp;$A62))-IF(RTD("tos.rtd",,$A$2,"."&amp;K$43&amp;K$1&amp;"P"&amp;$A62)="N/A",0,RTD("tos.rtd",,$A$2,"."&amp;K$43&amp;K$1&amp;"P"&amp;$A62))</f>
        <v>0</v>
      </c>
      <c r="L62" s="91">
        <f ca="1">IF(RTD("tos.rtd",,$A$2,"."&amp;L$43&amp;L$1&amp;"C"&amp;$A62)="N/A",0,RTD("tos.rtd",,$A$2,"."&amp;L$43&amp;L$1&amp;"C"&amp;$A62))-IF(RTD("tos.rtd",,$A$2,"."&amp;L$43&amp;L$1&amp;"P"&amp;$A62)="N/A",0,RTD("tos.rtd",,$A$2,"."&amp;L$43&amp;L$1&amp;"P"&amp;$A62))</f>
        <v>-26</v>
      </c>
      <c r="M62" s="91">
        <f ca="1">IF(RTD("tos.rtd",,$A$2,"."&amp;M$43&amp;M$1&amp;"C"&amp;$A62)="N/A",0,RTD("tos.rtd",,$A$2,"."&amp;M$43&amp;M$1&amp;"C"&amp;$A62))-IF(RTD("tos.rtd",,$A$2,"."&amp;M$43&amp;M$1&amp;"P"&amp;$A62)="N/A",0,RTD("tos.rtd",,$A$2,"."&amp;M$43&amp;M$1&amp;"P"&amp;$A62))</f>
        <v>0</v>
      </c>
      <c r="N62" s="91">
        <f ca="1">IF(RTD("tos.rtd",,$A$2,"."&amp;N$43&amp;N$1&amp;"C"&amp;$A62)="N/A",0,RTD("tos.rtd",,$A$2,"."&amp;N$43&amp;N$1&amp;"C"&amp;$A62))-IF(RTD("tos.rtd",,$A$2,"."&amp;N$43&amp;N$1&amp;"P"&amp;$A62)="N/A",0,RTD("tos.rtd",,$A$2,"."&amp;N$43&amp;N$1&amp;"P"&amp;$A62))</f>
        <v>-34</v>
      </c>
      <c r="O62" s="91">
        <f ca="1">IF(RTD("tos.rtd",,$A$2,"."&amp;O$43&amp;O$1&amp;"C"&amp;$A62)="N/A",0,RTD("tos.rtd",,$A$2,"."&amp;O$43&amp;O$1&amp;"C"&amp;$A62))-IF(RTD("tos.rtd",,$A$2,"."&amp;O$43&amp;O$1&amp;"P"&amp;$A62)="N/A",0,RTD("tos.rtd",,$A$2,"."&amp;O$43&amp;O$1&amp;"P"&amp;$A62))</f>
        <v>0</v>
      </c>
      <c r="P62" s="91">
        <f ca="1">IF(RTD("tos.rtd",,$A$2,"."&amp;P$43&amp;P$1&amp;"C"&amp;$A62)="N/A",0,RTD("tos.rtd",,$A$2,"."&amp;P$43&amp;P$1&amp;"C"&amp;$A62))-IF(RTD("tos.rtd",,$A$2,"."&amp;P$43&amp;P$1&amp;"P"&amp;$A62)="N/A",0,RTD("tos.rtd",,$A$2,"."&amp;P$43&amp;P$1&amp;"P"&amp;$A62))</f>
        <v>0</v>
      </c>
      <c r="Q62" s="91">
        <f ca="1">IF(RTD("tos.rtd",,$A$2,"."&amp;Q$43&amp;Q$1&amp;"C"&amp;$A62)="N/A",0,RTD("tos.rtd",,$A$2,"."&amp;Q$43&amp;Q$1&amp;"C"&amp;$A62))-IF(RTD("tos.rtd",,$A$2,"."&amp;Q$43&amp;Q$1&amp;"P"&amp;$A62)="N/A",0,RTD("tos.rtd",,$A$2,"."&amp;Q$43&amp;Q$1&amp;"P"&amp;$A62))</f>
        <v>0</v>
      </c>
      <c r="R62" s="91">
        <f ca="1">IF(RTD("tos.rtd",,$A$2,"."&amp;R$43&amp;R$1&amp;"C"&amp;$A62)="N/A",0,RTD("tos.rtd",,$A$2,"."&amp;R$43&amp;R$1&amp;"C"&amp;$A62))-IF(RTD("tos.rtd",,$A$2,"."&amp;R$43&amp;R$1&amp;"P"&amp;$A62)="N/A",0,RTD("tos.rtd",,$A$2,"."&amp;R$43&amp;R$1&amp;"P"&amp;$A62))</f>
        <v>0</v>
      </c>
      <c r="S62" s="91">
        <f ca="1">IF(RTD("tos.rtd",,$A$2,"."&amp;S$43&amp;S$1&amp;"C"&amp;$A62)="N/A",0,RTD("tos.rtd",,$A$2,"."&amp;S$43&amp;S$1&amp;"C"&amp;$A62))-IF(RTD("tos.rtd",,$A$2,"."&amp;S$43&amp;S$1&amp;"P"&amp;$A62)="N/A",0,RTD("tos.rtd",,$A$2,"."&amp;S$43&amp;S$1&amp;"P"&amp;$A62))</f>
        <v>0</v>
      </c>
      <c r="T62" s="91">
        <f ca="1">IF(RTD("tos.rtd",,$A$2,"."&amp;T$43&amp;T$1&amp;"C"&amp;$A62)="N/A",0,RTD("tos.rtd",,$A$2,"."&amp;T$43&amp;T$1&amp;"C"&amp;$A62))-IF(RTD("tos.rtd",,$A$2,"."&amp;T$43&amp;T$1&amp;"P"&amp;$A62)="N/A",0,RTD("tos.rtd",,$A$2,"."&amp;T$43&amp;T$1&amp;"P"&amp;$A62))</f>
        <v>0</v>
      </c>
      <c r="U62" s="91">
        <f ca="1">IF(RTD("tos.rtd",,$A$2,"."&amp;U$43&amp;U$1&amp;"C"&amp;$A62)="N/A",0,RTD("tos.rtd",,$A$2,"."&amp;U$43&amp;U$1&amp;"C"&amp;$A62))-IF(RTD("tos.rtd",,$A$2,"."&amp;U$43&amp;U$1&amp;"P"&amp;$A62)="N/A",0,RTD("tos.rtd",,$A$2,"."&amp;U$43&amp;U$1&amp;"P"&amp;$A62))</f>
        <v>0</v>
      </c>
      <c r="V62" s="91">
        <f ca="1">IF(RTD("tos.rtd",,$A$2,"."&amp;V$43&amp;V$1&amp;"C"&amp;$A62)="N/A",0,RTD("tos.rtd",,$A$2,"."&amp;V$43&amp;V$1&amp;"C"&amp;$A62))-IF(RTD("tos.rtd",,$A$2,"."&amp;V$43&amp;V$1&amp;"P"&amp;$A62)="N/A",0,RTD("tos.rtd",,$A$2,"."&amp;V$43&amp;V$1&amp;"P"&amp;$A62))</f>
        <v>0</v>
      </c>
      <c r="W62" s="91">
        <f ca="1">IF(RTD("tos.rtd",,$A$2,"."&amp;W$43&amp;W$1&amp;"C"&amp;$A62)="N/A",0,RTD("tos.rtd",,$A$2,"."&amp;W$43&amp;W$1&amp;"C"&amp;$A62))-IF(RTD("tos.rtd",,$A$2,"."&amp;W$43&amp;W$1&amp;"P"&amp;$A62)="N/A",0,RTD("tos.rtd",,$A$2,"."&amp;W$43&amp;W$1&amp;"P"&amp;$A62))</f>
        <v>0</v>
      </c>
      <c r="X62" s="91">
        <f ca="1">IF(RTD("tos.rtd",,$A$2,"."&amp;X$43&amp;X$1&amp;"C"&amp;$A62)="N/A",0,RTD("tos.rtd",,$A$2,"."&amp;X$43&amp;X$1&amp;"C"&amp;$A62))-IF(RTD("tos.rtd",,$A$2,"."&amp;X$43&amp;X$1&amp;"P"&amp;$A62)="N/A",0,RTD("tos.rtd",,$A$2,"."&amp;X$43&amp;X$1&amp;"P"&amp;$A62))</f>
        <v>-2</v>
      </c>
      <c r="Y62" s="98">
        <f t="shared" ca="1" si="7"/>
        <v>10173</v>
      </c>
    </row>
    <row r="63" spans="1:25" x14ac:dyDescent="0.25">
      <c r="A63" s="93">
        <f>+Hoja1!A62</f>
        <v>485</v>
      </c>
      <c r="B63" s="91">
        <f ca="1">IF(RTD("tos.rtd",,$A$2,"."&amp;B$43&amp;B$1&amp;"C"&amp;$A63)="N/A",0,RTD("tos.rtd",,$A$2,"."&amp;B$43&amp;B$1&amp;"C"&amp;$A63))-IF(RTD("tos.rtd",,$A$2,"."&amp;B$43&amp;B$1&amp;"P"&amp;$A63)="N/A",0,RTD("tos.rtd",,$A$2,"."&amp;B$43&amp;B$1&amp;"P"&amp;$A63))</f>
        <v>0</v>
      </c>
      <c r="C63" s="91">
        <f ca="1">IF(RTD("tos.rtd",,$A$2,"."&amp;C$43&amp;C$1&amp;"C"&amp;$A63)="N/A",0,RTD("tos.rtd",,$A$2,"."&amp;C$43&amp;C$1&amp;"C"&amp;$A63))-IF(RTD("tos.rtd",,$A$2,"."&amp;C$43&amp;C$1&amp;"P"&amp;$A63)="N/A",0,RTD("tos.rtd",,$A$2,"."&amp;C$43&amp;C$1&amp;"P"&amp;$A63))</f>
        <v>0</v>
      </c>
      <c r="D63" s="91">
        <f ca="1">IF(RTD("tos.rtd",,$A$2,"."&amp;D$43&amp;D$1&amp;"C"&amp;$A63)="N/A",0,RTD("tos.rtd",,$A$2,"."&amp;D$43&amp;D$1&amp;"C"&amp;$A63))-IF(RTD("tos.rtd",,$A$2,"."&amp;D$43&amp;D$1&amp;"P"&amp;$A63)="N/A",0,RTD("tos.rtd",,$A$2,"."&amp;D$43&amp;D$1&amp;"P"&amp;$A63))</f>
        <v>27560</v>
      </c>
      <c r="E63" s="91">
        <f ca="1">IF(RTD("tos.rtd",,$A$2,"."&amp;E$43&amp;E$1&amp;"C"&amp;$A63)="N/A",0,RTD("tos.rtd",,$A$2,"."&amp;E$43&amp;E$1&amp;"C"&amp;$A63))-IF(RTD("tos.rtd",,$A$2,"."&amp;E$43&amp;E$1&amp;"P"&amp;$A63)="N/A",0,RTD("tos.rtd",,$A$2,"."&amp;E$43&amp;E$1&amp;"P"&amp;$A63))</f>
        <v>5242</v>
      </c>
      <c r="F63" s="91">
        <f ca="1">IF(RTD("tos.rtd",,$A$2,"."&amp;F$43&amp;F$1&amp;"C"&amp;$A63)="N/A",0,RTD("tos.rtd",,$A$2,"."&amp;F$43&amp;F$1&amp;"C"&amp;$A63))-IF(RTD("tos.rtd",,$A$2,"."&amp;F$43&amp;F$1&amp;"P"&amp;$A63)="N/A",0,RTD("tos.rtd",,$A$2,"."&amp;F$43&amp;F$1&amp;"P"&amp;$A63))</f>
        <v>0</v>
      </c>
      <c r="G63" s="91">
        <f ca="1">IF(RTD("tos.rtd",,$A$2,"."&amp;G$43&amp;G$1&amp;"C"&amp;$A63)="N/A",0,RTD("tos.rtd",,$A$2,"."&amp;G$43&amp;G$1&amp;"C"&amp;$A63))-IF(RTD("tos.rtd",,$A$2,"."&amp;G$43&amp;G$1&amp;"P"&amp;$A63)="N/A",0,RTD("tos.rtd",,$A$2,"."&amp;G$43&amp;G$1&amp;"P"&amp;$A63))</f>
        <v>0</v>
      </c>
      <c r="H63" s="91">
        <f ca="1">IF(RTD("tos.rtd",,$A$2,"."&amp;H$43&amp;H$1&amp;"C"&amp;$A63)="N/A",0,RTD("tos.rtd",,$A$2,"."&amp;H$43&amp;H$1&amp;"C"&amp;$A63))-IF(RTD("tos.rtd",,$A$2,"."&amp;H$43&amp;H$1&amp;"P"&amp;$A63)="N/A",0,RTD("tos.rtd",,$A$2,"."&amp;H$43&amp;H$1&amp;"P"&amp;$A63))</f>
        <v>104</v>
      </c>
      <c r="I63" s="91">
        <f ca="1">IF(RTD("tos.rtd",,$A$2,"."&amp;I$43&amp;I$1&amp;"C"&amp;$A63)="N/A",0,RTD("tos.rtd",,$A$2,"."&amp;I$43&amp;I$1&amp;"C"&amp;$A63))-IF(RTD("tos.rtd",,$A$2,"."&amp;I$43&amp;I$1&amp;"P"&amp;$A63)="N/A",0,RTD("tos.rtd",,$A$2,"."&amp;I$43&amp;I$1&amp;"P"&amp;$A63))</f>
        <v>422</v>
      </c>
      <c r="J63" s="91">
        <f ca="1">IF(RTD("tos.rtd",,$A$2,"."&amp;J$43&amp;J$1&amp;"C"&amp;$A63)="N/A",0,RTD("tos.rtd",,$A$2,"."&amp;J$43&amp;J$1&amp;"C"&amp;$A63))-IF(RTD("tos.rtd",,$A$2,"."&amp;J$43&amp;J$1&amp;"P"&amp;$A63)="N/A",0,RTD("tos.rtd",,$A$2,"."&amp;J$43&amp;J$1&amp;"P"&amp;$A63))</f>
        <v>-107</v>
      </c>
      <c r="K63" s="91">
        <f ca="1">IF(RTD("tos.rtd",,$A$2,"."&amp;K$43&amp;K$1&amp;"C"&amp;$A63)="N/A",0,RTD("tos.rtd",,$A$2,"."&amp;K$43&amp;K$1&amp;"C"&amp;$A63))-IF(RTD("tos.rtd",,$A$2,"."&amp;K$43&amp;K$1&amp;"P"&amp;$A63)="N/A",0,RTD("tos.rtd",,$A$2,"."&amp;K$43&amp;K$1&amp;"P"&amp;$A63))</f>
        <v>409</v>
      </c>
      <c r="L63" s="91">
        <f ca="1">IF(RTD("tos.rtd",,$A$2,"."&amp;L$43&amp;L$1&amp;"C"&amp;$A63)="N/A",0,RTD("tos.rtd",,$A$2,"."&amp;L$43&amp;L$1&amp;"C"&amp;$A63))-IF(RTD("tos.rtd",,$A$2,"."&amp;L$43&amp;L$1&amp;"P"&amp;$A63)="N/A",0,RTD("tos.rtd",,$A$2,"."&amp;L$43&amp;L$1&amp;"P"&amp;$A63))</f>
        <v>-65</v>
      </c>
      <c r="M63" s="91">
        <f ca="1">IF(RTD("tos.rtd",,$A$2,"."&amp;M$43&amp;M$1&amp;"C"&amp;$A63)="N/A",0,RTD("tos.rtd",,$A$2,"."&amp;M$43&amp;M$1&amp;"C"&amp;$A63))-IF(RTD("tos.rtd",,$A$2,"."&amp;M$43&amp;M$1&amp;"P"&amp;$A63)="N/A",0,RTD("tos.rtd",,$A$2,"."&amp;M$43&amp;M$1&amp;"P"&amp;$A63))</f>
        <v>106</v>
      </c>
      <c r="N63" s="91">
        <f ca="1">IF(RTD("tos.rtd",,$A$2,"."&amp;N$43&amp;N$1&amp;"C"&amp;$A63)="N/A",0,RTD("tos.rtd",,$A$2,"."&amp;N$43&amp;N$1&amp;"C"&amp;$A63))-IF(RTD("tos.rtd",,$A$2,"."&amp;N$43&amp;N$1&amp;"P"&amp;$A63)="N/A",0,RTD("tos.rtd",,$A$2,"."&amp;N$43&amp;N$1&amp;"P"&amp;$A63))</f>
        <v>47</v>
      </c>
      <c r="O63" s="91">
        <f ca="1">IF(RTD("tos.rtd",,$A$2,"."&amp;O$43&amp;O$1&amp;"C"&amp;$A63)="N/A",0,RTD("tos.rtd",,$A$2,"."&amp;O$43&amp;O$1&amp;"C"&amp;$A63))-IF(RTD("tos.rtd",,$A$2,"."&amp;O$43&amp;O$1&amp;"P"&amp;$A63)="N/A",0,RTD("tos.rtd",,$A$2,"."&amp;O$43&amp;O$1&amp;"P"&amp;$A63))</f>
        <v>-16</v>
      </c>
      <c r="P63" s="91">
        <f ca="1">IF(RTD("tos.rtd",,$A$2,"."&amp;P$43&amp;P$1&amp;"C"&amp;$A63)="N/A",0,RTD("tos.rtd",,$A$2,"."&amp;P$43&amp;P$1&amp;"C"&amp;$A63))-IF(RTD("tos.rtd",,$A$2,"."&amp;P$43&amp;P$1&amp;"P"&amp;$A63)="N/A",0,RTD("tos.rtd",,$A$2,"."&amp;P$43&amp;P$1&amp;"P"&amp;$A63))</f>
        <v>-101</v>
      </c>
      <c r="Q63" s="91">
        <f ca="1">IF(RTD("tos.rtd",,$A$2,"."&amp;Q$43&amp;Q$1&amp;"C"&amp;$A63)="N/A",0,RTD("tos.rtd",,$A$2,"."&amp;Q$43&amp;Q$1&amp;"C"&amp;$A63))-IF(RTD("tos.rtd",,$A$2,"."&amp;Q$43&amp;Q$1&amp;"P"&amp;$A63)="N/A",0,RTD("tos.rtd",,$A$2,"."&amp;Q$43&amp;Q$1&amp;"P"&amp;$A63))</f>
        <v>111</v>
      </c>
      <c r="R63" s="91">
        <f ca="1">IF(RTD("tos.rtd",,$A$2,"."&amp;R$43&amp;R$1&amp;"C"&amp;$A63)="N/A",0,RTD("tos.rtd",,$A$2,"."&amp;R$43&amp;R$1&amp;"C"&amp;$A63))-IF(RTD("tos.rtd",,$A$2,"."&amp;R$43&amp;R$1&amp;"P"&amp;$A63)="N/A",0,RTD("tos.rtd",,$A$2,"."&amp;R$43&amp;R$1&amp;"P"&amp;$A63))</f>
        <v>1</v>
      </c>
      <c r="S63" s="91">
        <f ca="1">IF(RTD("tos.rtd",,$A$2,"."&amp;S$43&amp;S$1&amp;"C"&amp;$A63)="N/A",0,RTD("tos.rtd",,$A$2,"."&amp;S$43&amp;S$1&amp;"C"&amp;$A63))-IF(RTD("tos.rtd",,$A$2,"."&amp;S$43&amp;S$1&amp;"P"&amp;$A63)="N/A",0,RTD("tos.rtd",,$A$2,"."&amp;S$43&amp;S$1&amp;"P"&amp;$A63))</f>
        <v>0</v>
      </c>
      <c r="T63" s="91">
        <f ca="1">IF(RTD("tos.rtd",,$A$2,"."&amp;T$43&amp;T$1&amp;"C"&amp;$A63)="N/A",0,RTD("tos.rtd",,$A$2,"."&amp;T$43&amp;T$1&amp;"C"&amp;$A63))-IF(RTD("tos.rtd",,$A$2,"."&amp;T$43&amp;T$1&amp;"P"&amp;$A63)="N/A",0,RTD("tos.rtd",,$A$2,"."&amp;T$43&amp;T$1&amp;"P"&amp;$A63))</f>
        <v>0</v>
      </c>
      <c r="U63" s="91">
        <f ca="1">IF(RTD("tos.rtd",,$A$2,"."&amp;U$43&amp;U$1&amp;"C"&amp;$A63)="N/A",0,RTD("tos.rtd",,$A$2,"."&amp;U$43&amp;U$1&amp;"C"&amp;$A63))-IF(RTD("tos.rtd",,$A$2,"."&amp;U$43&amp;U$1&amp;"P"&amp;$A63)="N/A",0,RTD("tos.rtd",,$A$2,"."&amp;U$43&amp;U$1&amp;"P"&amp;$A63))</f>
        <v>22</v>
      </c>
      <c r="V63" s="91">
        <f ca="1">IF(RTD("tos.rtd",,$A$2,"."&amp;V$43&amp;V$1&amp;"C"&amp;$A63)="N/A",0,RTD("tos.rtd",,$A$2,"."&amp;V$43&amp;V$1&amp;"C"&amp;$A63))-IF(RTD("tos.rtd",,$A$2,"."&amp;V$43&amp;V$1&amp;"P"&amp;$A63)="N/A",0,RTD("tos.rtd",,$A$2,"."&amp;V$43&amp;V$1&amp;"P"&amp;$A63))</f>
        <v>0</v>
      </c>
      <c r="W63" s="91">
        <f ca="1">IF(RTD("tos.rtd",,$A$2,"."&amp;W$43&amp;W$1&amp;"C"&amp;$A63)="N/A",0,RTD("tos.rtd",,$A$2,"."&amp;W$43&amp;W$1&amp;"C"&amp;$A63))-IF(RTD("tos.rtd",,$A$2,"."&amp;W$43&amp;W$1&amp;"P"&amp;$A63)="N/A",0,RTD("tos.rtd",,$A$2,"."&amp;W$43&amp;W$1&amp;"P"&amp;$A63))</f>
        <v>0</v>
      </c>
      <c r="X63" s="91">
        <f ca="1">IF(RTD("tos.rtd",,$A$2,"."&amp;X$43&amp;X$1&amp;"C"&amp;$A63)="N/A",0,RTD("tos.rtd",,$A$2,"."&amp;X$43&amp;X$1&amp;"C"&amp;$A63))-IF(RTD("tos.rtd",,$A$2,"."&amp;X$43&amp;X$1&amp;"P"&amp;$A63)="N/A",0,RTD("tos.rtd",,$A$2,"."&amp;X$43&amp;X$1&amp;"P"&amp;$A63))</f>
        <v>3</v>
      </c>
      <c r="Y63" s="98">
        <f t="shared" ca="1" si="7"/>
        <v>33738</v>
      </c>
    </row>
    <row r="64" spans="1:25" x14ac:dyDescent="0.25">
      <c r="A64" s="93">
        <f>+Hoja1!A63</f>
        <v>484</v>
      </c>
      <c r="B64" s="91">
        <f ca="1">IF(RTD("tos.rtd",,$A$2,"."&amp;B$43&amp;B$1&amp;"C"&amp;$A64)="N/A",0,RTD("tos.rtd",,$A$2,"."&amp;B$43&amp;B$1&amp;"C"&amp;$A64))-IF(RTD("tos.rtd",,$A$2,"."&amp;B$43&amp;B$1&amp;"P"&amp;$A64)="N/A",0,RTD("tos.rtd",,$A$2,"."&amp;B$43&amp;B$1&amp;"P"&amp;$A64))</f>
        <v>0</v>
      </c>
      <c r="C64" s="91">
        <f ca="1">IF(RTD("tos.rtd",,$A$2,"."&amp;C$43&amp;C$1&amp;"C"&amp;$A64)="N/A",0,RTD("tos.rtd",,$A$2,"."&amp;C$43&amp;C$1&amp;"C"&amp;$A64))-IF(RTD("tos.rtd",,$A$2,"."&amp;C$43&amp;C$1&amp;"P"&amp;$A64)="N/A",0,RTD("tos.rtd",,$A$2,"."&amp;C$43&amp;C$1&amp;"P"&amp;$A64))</f>
        <v>0</v>
      </c>
      <c r="D64" s="91">
        <f ca="1">IF(RTD("tos.rtd",,$A$2,"."&amp;D$43&amp;D$1&amp;"C"&amp;$A64)="N/A",0,RTD("tos.rtd",,$A$2,"."&amp;D$43&amp;D$1&amp;"C"&amp;$A64))-IF(RTD("tos.rtd",,$A$2,"."&amp;D$43&amp;D$1&amp;"P"&amp;$A64)="N/A",0,RTD("tos.rtd",,$A$2,"."&amp;D$43&amp;D$1&amp;"P"&amp;$A64))</f>
        <v>13006</v>
      </c>
      <c r="E64" s="91">
        <f ca="1">IF(RTD("tos.rtd",,$A$2,"."&amp;E$43&amp;E$1&amp;"C"&amp;$A64)="N/A",0,RTD("tos.rtd",,$A$2,"."&amp;E$43&amp;E$1&amp;"C"&amp;$A64))-IF(RTD("tos.rtd",,$A$2,"."&amp;E$43&amp;E$1&amp;"P"&amp;$A64)="N/A",0,RTD("tos.rtd",,$A$2,"."&amp;E$43&amp;E$1&amp;"P"&amp;$A64))</f>
        <v>834</v>
      </c>
      <c r="F64" s="91">
        <f ca="1">IF(RTD("tos.rtd",,$A$2,"."&amp;F$43&amp;F$1&amp;"C"&amp;$A64)="N/A",0,RTD("tos.rtd",,$A$2,"."&amp;F$43&amp;F$1&amp;"C"&amp;$A64))-IF(RTD("tos.rtd",,$A$2,"."&amp;F$43&amp;F$1&amp;"P"&amp;$A64)="N/A",0,RTD("tos.rtd",,$A$2,"."&amp;F$43&amp;F$1&amp;"P"&amp;$A64))</f>
        <v>0</v>
      </c>
      <c r="G64" s="91">
        <f ca="1">IF(RTD("tos.rtd",,$A$2,"."&amp;G$43&amp;G$1&amp;"C"&amp;$A64)="N/A",0,RTD("tos.rtd",,$A$2,"."&amp;G$43&amp;G$1&amp;"C"&amp;$A64))-IF(RTD("tos.rtd",,$A$2,"."&amp;G$43&amp;G$1&amp;"P"&amp;$A64)="N/A",0,RTD("tos.rtd",,$A$2,"."&amp;G$43&amp;G$1&amp;"P"&amp;$A64))</f>
        <v>0</v>
      </c>
      <c r="H64" s="91">
        <f ca="1">IF(RTD("tos.rtd",,$A$2,"."&amp;H$43&amp;H$1&amp;"C"&amp;$A64)="N/A",0,RTD("tos.rtd",,$A$2,"."&amp;H$43&amp;H$1&amp;"C"&amp;$A64))-IF(RTD("tos.rtd",,$A$2,"."&amp;H$43&amp;H$1&amp;"P"&amp;$A64)="N/A",0,RTD("tos.rtd",,$A$2,"."&amp;H$43&amp;H$1&amp;"P"&amp;$A64))</f>
        <v>-14</v>
      </c>
      <c r="I64" s="91">
        <f ca="1">IF(RTD("tos.rtd",,$A$2,"."&amp;I$43&amp;I$1&amp;"C"&amp;$A64)="N/A",0,RTD("tos.rtd",,$A$2,"."&amp;I$43&amp;I$1&amp;"C"&amp;$A64))-IF(RTD("tos.rtd",,$A$2,"."&amp;I$43&amp;I$1&amp;"P"&amp;$A64)="N/A",0,RTD("tos.rtd",,$A$2,"."&amp;I$43&amp;I$1&amp;"P"&amp;$A64))</f>
        <v>-377</v>
      </c>
      <c r="J64" s="91">
        <f ca="1">IF(RTD("tos.rtd",,$A$2,"."&amp;J$43&amp;J$1&amp;"C"&amp;$A64)="N/A",0,RTD("tos.rtd",,$A$2,"."&amp;J$43&amp;J$1&amp;"C"&amp;$A64))-IF(RTD("tos.rtd",,$A$2,"."&amp;J$43&amp;J$1&amp;"P"&amp;$A64)="N/A",0,RTD("tos.rtd",,$A$2,"."&amp;J$43&amp;J$1&amp;"P"&amp;$A64))</f>
        <v>-16</v>
      </c>
      <c r="K64" s="91">
        <f ca="1">IF(RTD("tos.rtd",,$A$2,"."&amp;K$43&amp;K$1&amp;"C"&amp;$A64)="N/A",0,RTD("tos.rtd",,$A$2,"."&amp;K$43&amp;K$1&amp;"C"&amp;$A64))-IF(RTD("tos.rtd",,$A$2,"."&amp;K$43&amp;K$1&amp;"P"&amp;$A64)="N/A",0,RTD("tos.rtd",,$A$2,"."&amp;K$43&amp;K$1&amp;"P"&amp;$A64))</f>
        <v>0</v>
      </c>
      <c r="L64" s="91">
        <f ca="1">IF(RTD("tos.rtd",,$A$2,"."&amp;L$43&amp;L$1&amp;"C"&amp;$A64)="N/A",0,RTD("tos.rtd",,$A$2,"."&amp;L$43&amp;L$1&amp;"C"&amp;$A64))-IF(RTD("tos.rtd",,$A$2,"."&amp;L$43&amp;L$1&amp;"P"&amp;$A64)="N/A",0,RTD("tos.rtd",,$A$2,"."&amp;L$43&amp;L$1&amp;"P"&amp;$A64))</f>
        <v>1</v>
      </c>
      <c r="M64" s="91">
        <f ca="1">IF(RTD("tos.rtd",,$A$2,"."&amp;M$43&amp;M$1&amp;"C"&amp;$A64)="N/A",0,RTD("tos.rtd",,$A$2,"."&amp;M$43&amp;M$1&amp;"C"&amp;$A64))-IF(RTD("tos.rtd",,$A$2,"."&amp;M$43&amp;M$1&amp;"P"&amp;$A64)="N/A",0,RTD("tos.rtd",,$A$2,"."&amp;M$43&amp;M$1&amp;"P"&amp;$A64))</f>
        <v>0</v>
      </c>
      <c r="N64" s="91">
        <f ca="1">IF(RTD("tos.rtd",,$A$2,"."&amp;N$43&amp;N$1&amp;"C"&amp;$A64)="N/A",0,RTD("tos.rtd",,$A$2,"."&amp;N$43&amp;N$1&amp;"C"&amp;$A64))-IF(RTD("tos.rtd",,$A$2,"."&amp;N$43&amp;N$1&amp;"P"&amp;$A64)="N/A",0,RTD("tos.rtd",,$A$2,"."&amp;N$43&amp;N$1&amp;"P"&amp;$A64))</f>
        <v>-20</v>
      </c>
      <c r="O64" s="91">
        <f ca="1">IF(RTD("tos.rtd",,$A$2,"."&amp;O$43&amp;O$1&amp;"C"&amp;$A64)="N/A",0,RTD("tos.rtd",,$A$2,"."&amp;O$43&amp;O$1&amp;"C"&amp;$A64))-IF(RTD("tos.rtd",,$A$2,"."&amp;O$43&amp;O$1&amp;"P"&amp;$A64)="N/A",0,RTD("tos.rtd",,$A$2,"."&amp;O$43&amp;O$1&amp;"P"&amp;$A64))</f>
        <v>0</v>
      </c>
      <c r="P64" s="91">
        <f ca="1">IF(RTD("tos.rtd",,$A$2,"."&amp;P$43&amp;P$1&amp;"C"&amp;$A64)="N/A",0,RTD("tos.rtd",,$A$2,"."&amp;P$43&amp;P$1&amp;"C"&amp;$A64))-IF(RTD("tos.rtd",,$A$2,"."&amp;P$43&amp;P$1&amp;"P"&amp;$A64)="N/A",0,RTD("tos.rtd",,$A$2,"."&amp;P$43&amp;P$1&amp;"P"&amp;$A64))</f>
        <v>0</v>
      </c>
      <c r="Q64" s="91">
        <f ca="1">IF(RTD("tos.rtd",,$A$2,"."&amp;Q$43&amp;Q$1&amp;"C"&amp;$A64)="N/A",0,RTD("tos.rtd",,$A$2,"."&amp;Q$43&amp;Q$1&amp;"C"&amp;$A64))-IF(RTD("tos.rtd",,$A$2,"."&amp;Q$43&amp;Q$1&amp;"P"&amp;$A64)="N/A",0,RTD("tos.rtd",,$A$2,"."&amp;Q$43&amp;Q$1&amp;"P"&amp;$A64))</f>
        <v>0</v>
      </c>
      <c r="R64" s="91">
        <f ca="1">IF(RTD("tos.rtd",,$A$2,"."&amp;R$43&amp;R$1&amp;"C"&amp;$A64)="N/A",0,RTD("tos.rtd",,$A$2,"."&amp;R$43&amp;R$1&amp;"C"&amp;$A64))-IF(RTD("tos.rtd",,$A$2,"."&amp;R$43&amp;R$1&amp;"P"&amp;$A64)="N/A",0,RTD("tos.rtd",,$A$2,"."&amp;R$43&amp;R$1&amp;"P"&amp;$A64))</f>
        <v>-25</v>
      </c>
      <c r="S64" s="91">
        <f ca="1">IF(RTD("tos.rtd",,$A$2,"."&amp;S$43&amp;S$1&amp;"C"&amp;$A64)="N/A",0,RTD("tos.rtd",,$A$2,"."&amp;S$43&amp;S$1&amp;"C"&amp;$A64))-IF(RTD("tos.rtd",,$A$2,"."&amp;S$43&amp;S$1&amp;"P"&amp;$A64)="N/A",0,RTD("tos.rtd",,$A$2,"."&amp;S$43&amp;S$1&amp;"P"&amp;$A64))</f>
        <v>0</v>
      </c>
      <c r="T64" s="91">
        <f ca="1">IF(RTD("tos.rtd",,$A$2,"."&amp;T$43&amp;T$1&amp;"C"&amp;$A64)="N/A",0,RTD("tos.rtd",,$A$2,"."&amp;T$43&amp;T$1&amp;"C"&amp;$A64))-IF(RTD("tos.rtd",,$A$2,"."&amp;T$43&amp;T$1&amp;"P"&amp;$A64)="N/A",0,RTD("tos.rtd",,$A$2,"."&amp;T$43&amp;T$1&amp;"P"&amp;$A64))</f>
        <v>0</v>
      </c>
      <c r="U64" s="91">
        <f ca="1">IF(RTD("tos.rtd",,$A$2,"."&amp;U$43&amp;U$1&amp;"C"&amp;$A64)="N/A",0,RTD("tos.rtd",,$A$2,"."&amp;U$43&amp;U$1&amp;"C"&amp;$A64))-IF(RTD("tos.rtd",,$A$2,"."&amp;U$43&amp;U$1&amp;"P"&amp;$A64)="N/A",0,RTD("tos.rtd",,$A$2,"."&amp;U$43&amp;U$1&amp;"P"&amp;$A64))</f>
        <v>0</v>
      </c>
      <c r="V64" s="91">
        <f ca="1">IF(RTD("tos.rtd",,$A$2,"."&amp;V$43&amp;V$1&amp;"C"&amp;$A64)="N/A",0,RTD("tos.rtd",,$A$2,"."&amp;V$43&amp;V$1&amp;"C"&amp;$A64))-IF(RTD("tos.rtd",,$A$2,"."&amp;V$43&amp;V$1&amp;"P"&amp;$A64)="N/A",0,RTD("tos.rtd",,$A$2,"."&amp;V$43&amp;V$1&amp;"P"&amp;$A64))</f>
        <v>0</v>
      </c>
      <c r="W64" s="91">
        <f ca="1">IF(RTD("tos.rtd",,$A$2,"."&amp;W$43&amp;W$1&amp;"C"&amp;$A64)="N/A",0,RTD("tos.rtd",,$A$2,"."&amp;W$43&amp;W$1&amp;"C"&amp;$A64))-IF(RTD("tos.rtd",,$A$2,"."&amp;W$43&amp;W$1&amp;"P"&amp;$A64)="N/A",0,RTD("tos.rtd",,$A$2,"."&amp;W$43&amp;W$1&amp;"P"&amp;$A64))</f>
        <v>0</v>
      </c>
      <c r="X64" s="91">
        <f ca="1">IF(RTD("tos.rtd",,$A$2,"."&amp;X$43&amp;X$1&amp;"C"&amp;$A64)="N/A",0,RTD("tos.rtd",,$A$2,"."&amp;X$43&amp;X$1&amp;"C"&amp;$A64))-IF(RTD("tos.rtd",,$A$2,"."&amp;X$43&amp;X$1&amp;"P"&amp;$A64)="N/A",0,RTD("tos.rtd",,$A$2,"."&amp;X$43&amp;X$1&amp;"P"&amp;$A64))</f>
        <v>0</v>
      </c>
      <c r="Y64" s="98">
        <f t="shared" ca="1" si="7"/>
        <v>13389</v>
      </c>
    </row>
    <row r="65" spans="1:25" x14ac:dyDescent="0.25">
      <c r="A65" s="93">
        <f>+Hoja1!A64</f>
        <v>483</v>
      </c>
      <c r="B65" s="91">
        <f ca="1">IF(RTD("tos.rtd",,$A$2,"."&amp;B$43&amp;B$1&amp;"C"&amp;$A65)="N/A",0,RTD("tos.rtd",,$A$2,"."&amp;B$43&amp;B$1&amp;"C"&amp;$A65))-IF(RTD("tos.rtd",,$A$2,"."&amp;B$43&amp;B$1&amp;"P"&amp;$A65)="N/A",0,RTD("tos.rtd",,$A$2,"."&amp;B$43&amp;B$1&amp;"P"&amp;$A65))</f>
        <v>0</v>
      </c>
      <c r="C65" s="91">
        <f ca="1">IF(RTD("tos.rtd",,$A$2,"."&amp;C$43&amp;C$1&amp;"C"&amp;$A65)="N/A",0,RTD("tos.rtd",,$A$2,"."&amp;C$43&amp;C$1&amp;"C"&amp;$A65))-IF(RTD("tos.rtd",,$A$2,"."&amp;C$43&amp;C$1&amp;"P"&amp;$A65)="N/A",0,RTD("tos.rtd",,$A$2,"."&amp;C$43&amp;C$1&amp;"P"&amp;$A65))</f>
        <v>0</v>
      </c>
      <c r="D65" s="91">
        <f ca="1">IF(RTD("tos.rtd",,$A$2,"."&amp;D$43&amp;D$1&amp;"C"&amp;$A65)="N/A",0,RTD("tos.rtd",,$A$2,"."&amp;D$43&amp;D$1&amp;"C"&amp;$A65))-IF(RTD("tos.rtd",,$A$2,"."&amp;D$43&amp;D$1&amp;"P"&amp;$A65)="N/A",0,RTD("tos.rtd",,$A$2,"."&amp;D$43&amp;D$1&amp;"P"&amp;$A65))</f>
        <v>15084</v>
      </c>
      <c r="E65" s="91">
        <f ca="1">IF(RTD("tos.rtd",,$A$2,"."&amp;E$43&amp;E$1&amp;"C"&amp;$A65)="N/A",0,RTD("tos.rtd",,$A$2,"."&amp;E$43&amp;E$1&amp;"C"&amp;$A65))-IF(RTD("tos.rtd",,$A$2,"."&amp;E$43&amp;E$1&amp;"P"&amp;$A65)="N/A",0,RTD("tos.rtd",,$A$2,"."&amp;E$43&amp;E$1&amp;"P"&amp;$A65))</f>
        <v>338</v>
      </c>
      <c r="F65" s="91">
        <f ca="1">IF(RTD("tos.rtd",,$A$2,"."&amp;F$43&amp;F$1&amp;"C"&amp;$A65)="N/A",0,RTD("tos.rtd",,$A$2,"."&amp;F$43&amp;F$1&amp;"C"&amp;$A65))-IF(RTD("tos.rtd",,$A$2,"."&amp;F$43&amp;F$1&amp;"P"&amp;$A65)="N/A",0,RTD("tos.rtd",,$A$2,"."&amp;F$43&amp;F$1&amp;"P"&amp;$A65))</f>
        <v>0</v>
      </c>
      <c r="G65" s="91">
        <f ca="1">IF(RTD("tos.rtd",,$A$2,"."&amp;G$43&amp;G$1&amp;"C"&amp;$A65)="N/A",0,RTD("tos.rtd",,$A$2,"."&amp;G$43&amp;G$1&amp;"C"&amp;$A65))-IF(RTD("tos.rtd",,$A$2,"."&amp;G$43&amp;G$1&amp;"P"&amp;$A65)="N/A",0,RTD("tos.rtd",,$A$2,"."&amp;G$43&amp;G$1&amp;"P"&amp;$A65))</f>
        <v>0</v>
      </c>
      <c r="H65" s="91">
        <f ca="1">IF(RTD("tos.rtd",,$A$2,"."&amp;H$43&amp;H$1&amp;"C"&amp;$A65)="N/A",0,RTD("tos.rtd",,$A$2,"."&amp;H$43&amp;H$1&amp;"C"&amp;$A65))-IF(RTD("tos.rtd",,$A$2,"."&amp;H$43&amp;H$1&amp;"P"&amp;$A65)="N/A",0,RTD("tos.rtd",,$A$2,"."&amp;H$43&amp;H$1&amp;"P"&amp;$A65))</f>
        <v>-18</v>
      </c>
      <c r="I65" s="91">
        <f ca="1">IF(RTD("tos.rtd",,$A$2,"."&amp;I$43&amp;I$1&amp;"C"&amp;$A65)="N/A",0,RTD("tos.rtd",,$A$2,"."&amp;I$43&amp;I$1&amp;"C"&amp;$A65))-IF(RTD("tos.rtd",,$A$2,"."&amp;I$43&amp;I$1&amp;"P"&amp;$A65)="N/A",0,RTD("tos.rtd",,$A$2,"."&amp;I$43&amp;I$1&amp;"P"&amp;$A65))</f>
        <v>-921</v>
      </c>
      <c r="J65" s="91">
        <f ca="1">IF(RTD("tos.rtd",,$A$2,"."&amp;J$43&amp;J$1&amp;"C"&amp;$A65)="N/A",0,RTD("tos.rtd",,$A$2,"."&amp;J$43&amp;J$1&amp;"C"&amp;$A65))-IF(RTD("tos.rtd",,$A$2,"."&amp;J$43&amp;J$1&amp;"P"&amp;$A65)="N/A",0,RTD("tos.rtd",,$A$2,"."&amp;J$43&amp;J$1&amp;"P"&amp;$A65))</f>
        <v>-107</v>
      </c>
      <c r="K65" s="91">
        <f ca="1">IF(RTD("tos.rtd",,$A$2,"."&amp;K$43&amp;K$1&amp;"C"&amp;$A65)="N/A",0,RTD("tos.rtd",,$A$2,"."&amp;K$43&amp;K$1&amp;"C"&amp;$A65))-IF(RTD("tos.rtd",,$A$2,"."&amp;K$43&amp;K$1&amp;"P"&amp;$A65)="N/A",0,RTD("tos.rtd",,$A$2,"."&amp;K$43&amp;K$1&amp;"P"&amp;$A65))</f>
        <v>0</v>
      </c>
      <c r="L65" s="91">
        <f ca="1">IF(RTD("tos.rtd",,$A$2,"."&amp;L$43&amp;L$1&amp;"C"&amp;$A65)="N/A",0,RTD("tos.rtd",,$A$2,"."&amp;L$43&amp;L$1&amp;"C"&amp;$A65))-IF(RTD("tos.rtd",,$A$2,"."&amp;L$43&amp;L$1&amp;"P"&amp;$A65)="N/A",0,RTD("tos.rtd",,$A$2,"."&amp;L$43&amp;L$1&amp;"P"&amp;$A65))</f>
        <v>-162</v>
      </c>
      <c r="M65" s="91">
        <f ca="1">IF(RTD("tos.rtd",,$A$2,"."&amp;M$43&amp;M$1&amp;"C"&amp;$A65)="N/A",0,RTD("tos.rtd",,$A$2,"."&amp;M$43&amp;M$1&amp;"C"&amp;$A65))-IF(RTD("tos.rtd",,$A$2,"."&amp;M$43&amp;M$1&amp;"P"&amp;$A65)="N/A",0,RTD("tos.rtd",,$A$2,"."&amp;M$43&amp;M$1&amp;"P"&amp;$A65))</f>
        <v>0</v>
      </c>
      <c r="N65" s="91">
        <f ca="1">IF(RTD("tos.rtd",,$A$2,"."&amp;N$43&amp;N$1&amp;"C"&amp;$A65)="N/A",0,RTD("tos.rtd",,$A$2,"."&amp;N$43&amp;N$1&amp;"C"&amp;$A65))-IF(RTD("tos.rtd",,$A$2,"."&amp;N$43&amp;N$1&amp;"P"&amp;$A65)="N/A",0,RTD("tos.rtd",,$A$2,"."&amp;N$43&amp;N$1&amp;"P"&amp;$A65))</f>
        <v>-99</v>
      </c>
      <c r="O65" s="91">
        <f ca="1">IF(RTD("tos.rtd",,$A$2,"."&amp;O$43&amp;O$1&amp;"C"&amp;$A65)="N/A",0,RTD("tos.rtd",,$A$2,"."&amp;O$43&amp;O$1&amp;"C"&amp;$A65))-IF(RTD("tos.rtd",,$A$2,"."&amp;O$43&amp;O$1&amp;"P"&amp;$A65)="N/A",0,RTD("tos.rtd",,$A$2,"."&amp;O$43&amp;O$1&amp;"P"&amp;$A65))</f>
        <v>0</v>
      </c>
      <c r="P65" s="91">
        <f ca="1">IF(RTD("tos.rtd",,$A$2,"."&amp;P$43&amp;P$1&amp;"C"&amp;$A65)="N/A",0,RTD("tos.rtd",,$A$2,"."&amp;P$43&amp;P$1&amp;"C"&amp;$A65))-IF(RTD("tos.rtd",,$A$2,"."&amp;P$43&amp;P$1&amp;"P"&amp;$A65)="N/A",0,RTD("tos.rtd",,$A$2,"."&amp;P$43&amp;P$1&amp;"P"&amp;$A65))</f>
        <v>0</v>
      </c>
      <c r="Q65" s="91">
        <f ca="1">IF(RTD("tos.rtd",,$A$2,"."&amp;Q$43&amp;Q$1&amp;"C"&amp;$A65)="N/A",0,RTD("tos.rtd",,$A$2,"."&amp;Q$43&amp;Q$1&amp;"C"&amp;$A65))-IF(RTD("tos.rtd",,$A$2,"."&amp;Q$43&amp;Q$1&amp;"P"&amp;$A65)="N/A",0,RTD("tos.rtd",,$A$2,"."&amp;Q$43&amp;Q$1&amp;"P"&amp;$A65))</f>
        <v>0</v>
      </c>
      <c r="R65" s="91">
        <f ca="1">IF(RTD("tos.rtd",,$A$2,"."&amp;R$43&amp;R$1&amp;"C"&amp;$A65)="N/A",0,RTD("tos.rtd",,$A$2,"."&amp;R$43&amp;R$1&amp;"C"&amp;$A65))-IF(RTD("tos.rtd",,$A$2,"."&amp;R$43&amp;R$1&amp;"P"&amp;$A65)="N/A",0,RTD("tos.rtd",,$A$2,"."&amp;R$43&amp;R$1&amp;"P"&amp;$A65))</f>
        <v>4</v>
      </c>
      <c r="S65" s="91">
        <f ca="1">IF(RTD("tos.rtd",,$A$2,"."&amp;S$43&amp;S$1&amp;"C"&amp;$A65)="N/A",0,RTD("tos.rtd",,$A$2,"."&amp;S$43&amp;S$1&amp;"C"&amp;$A65))-IF(RTD("tos.rtd",,$A$2,"."&amp;S$43&amp;S$1&amp;"P"&amp;$A65)="N/A",0,RTD("tos.rtd",,$A$2,"."&amp;S$43&amp;S$1&amp;"P"&amp;$A65))</f>
        <v>0</v>
      </c>
      <c r="T65" s="91">
        <f ca="1">IF(RTD("tos.rtd",,$A$2,"."&amp;T$43&amp;T$1&amp;"C"&amp;$A65)="N/A",0,RTD("tos.rtd",,$A$2,"."&amp;T$43&amp;T$1&amp;"C"&amp;$A65))-IF(RTD("tos.rtd",,$A$2,"."&amp;T$43&amp;T$1&amp;"P"&amp;$A65)="N/A",0,RTD("tos.rtd",,$A$2,"."&amp;T$43&amp;T$1&amp;"P"&amp;$A65))</f>
        <v>0</v>
      </c>
      <c r="U65" s="91">
        <f ca="1">IF(RTD("tos.rtd",,$A$2,"."&amp;U$43&amp;U$1&amp;"C"&amp;$A65)="N/A",0,RTD("tos.rtd",,$A$2,"."&amp;U$43&amp;U$1&amp;"C"&amp;$A65))-IF(RTD("tos.rtd",,$A$2,"."&amp;U$43&amp;U$1&amp;"P"&amp;$A65)="N/A",0,RTD("tos.rtd",,$A$2,"."&amp;U$43&amp;U$1&amp;"P"&amp;$A65))</f>
        <v>0</v>
      </c>
      <c r="V65" s="91">
        <f ca="1">IF(RTD("tos.rtd",,$A$2,"."&amp;V$43&amp;V$1&amp;"C"&amp;$A65)="N/A",0,RTD("tos.rtd",,$A$2,"."&amp;V$43&amp;V$1&amp;"C"&amp;$A65))-IF(RTD("tos.rtd",,$A$2,"."&amp;V$43&amp;V$1&amp;"P"&amp;$A65)="N/A",0,RTD("tos.rtd",,$A$2,"."&amp;V$43&amp;V$1&amp;"P"&amp;$A65))</f>
        <v>0</v>
      </c>
      <c r="W65" s="91">
        <f ca="1">IF(RTD("tos.rtd",,$A$2,"."&amp;W$43&amp;W$1&amp;"C"&amp;$A65)="N/A",0,RTD("tos.rtd",,$A$2,"."&amp;W$43&amp;W$1&amp;"C"&amp;$A65))-IF(RTD("tos.rtd",,$A$2,"."&amp;W$43&amp;W$1&amp;"P"&amp;$A65)="N/A",0,RTD("tos.rtd",,$A$2,"."&amp;W$43&amp;W$1&amp;"P"&amp;$A65))</f>
        <v>0</v>
      </c>
      <c r="X65" s="91">
        <f ca="1">IF(RTD("tos.rtd",,$A$2,"."&amp;X$43&amp;X$1&amp;"C"&amp;$A65)="N/A",0,RTD("tos.rtd",,$A$2,"."&amp;X$43&amp;X$1&amp;"C"&amp;$A65))-IF(RTD("tos.rtd",,$A$2,"."&amp;X$43&amp;X$1&amp;"P"&amp;$A65)="N/A",0,RTD("tos.rtd",,$A$2,"."&amp;X$43&amp;X$1&amp;"P"&amp;$A65))</f>
        <v>14</v>
      </c>
      <c r="Y65" s="98">
        <f t="shared" ca="1" si="7"/>
        <v>14133</v>
      </c>
    </row>
    <row r="66" spans="1:25" x14ac:dyDescent="0.25">
      <c r="A66" s="93">
        <f>+Hoja1!A65</f>
        <v>482</v>
      </c>
      <c r="B66" s="91">
        <f ca="1">IF(RTD("tos.rtd",,$A$2,"."&amp;B$43&amp;B$1&amp;"C"&amp;$A66)="N/A",0,RTD("tos.rtd",,$A$2,"."&amp;B$43&amp;B$1&amp;"C"&amp;$A66))-IF(RTD("tos.rtd",,$A$2,"."&amp;B$43&amp;B$1&amp;"P"&amp;$A66)="N/A",0,RTD("tos.rtd",,$A$2,"."&amp;B$43&amp;B$1&amp;"P"&amp;$A66))</f>
        <v>0</v>
      </c>
      <c r="C66" s="91">
        <f ca="1">IF(RTD("tos.rtd",,$A$2,"."&amp;C$43&amp;C$1&amp;"C"&amp;$A66)="N/A",0,RTD("tos.rtd",,$A$2,"."&amp;C$43&amp;C$1&amp;"C"&amp;$A66))-IF(RTD("tos.rtd",,$A$2,"."&amp;C$43&amp;C$1&amp;"P"&amp;$A66)="N/A",0,RTD("tos.rtd",,$A$2,"."&amp;C$43&amp;C$1&amp;"P"&amp;$A66))</f>
        <v>0</v>
      </c>
      <c r="D66" s="91">
        <f ca="1">IF(RTD("tos.rtd",,$A$2,"."&amp;D$43&amp;D$1&amp;"C"&amp;$A66)="N/A",0,RTD("tos.rtd",,$A$2,"."&amp;D$43&amp;D$1&amp;"C"&amp;$A66))-IF(RTD("tos.rtd",,$A$2,"."&amp;D$43&amp;D$1&amp;"P"&amp;$A66)="N/A",0,RTD("tos.rtd",,$A$2,"."&amp;D$43&amp;D$1&amp;"P"&amp;$A66))</f>
        <v>-5788</v>
      </c>
      <c r="E66" s="91">
        <f ca="1">IF(RTD("tos.rtd",,$A$2,"."&amp;E$43&amp;E$1&amp;"C"&amp;$A66)="N/A",0,RTD("tos.rtd",,$A$2,"."&amp;E$43&amp;E$1&amp;"C"&amp;$A66))-IF(RTD("tos.rtd",,$A$2,"."&amp;E$43&amp;E$1&amp;"P"&amp;$A66)="N/A",0,RTD("tos.rtd",,$A$2,"."&amp;E$43&amp;E$1&amp;"P"&amp;$A66))</f>
        <v>-1419</v>
      </c>
      <c r="F66" s="91">
        <f ca="1">IF(RTD("tos.rtd",,$A$2,"."&amp;F$43&amp;F$1&amp;"C"&amp;$A66)="N/A",0,RTD("tos.rtd",,$A$2,"."&amp;F$43&amp;F$1&amp;"C"&amp;$A66))-IF(RTD("tos.rtd",,$A$2,"."&amp;F$43&amp;F$1&amp;"P"&amp;$A66)="N/A",0,RTD("tos.rtd",,$A$2,"."&amp;F$43&amp;F$1&amp;"P"&amp;$A66))</f>
        <v>0</v>
      </c>
      <c r="G66" s="91">
        <f ca="1">IF(RTD("tos.rtd",,$A$2,"."&amp;G$43&amp;G$1&amp;"C"&amp;$A66)="N/A",0,RTD("tos.rtd",,$A$2,"."&amp;G$43&amp;G$1&amp;"C"&amp;$A66))-IF(RTD("tos.rtd",,$A$2,"."&amp;G$43&amp;G$1&amp;"P"&amp;$A66)="N/A",0,RTD("tos.rtd",,$A$2,"."&amp;G$43&amp;G$1&amp;"P"&amp;$A66))</f>
        <v>0</v>
      </c>
      <c r="H66" s="91">
        <f ca="1">IF(RTD("tos.rtd",,$A$2,"."&amp;H$43&amp;H$1&amp;"C"&amp;$A66)="N/A",0,RTD("tos.rtd",,$A$2,"."&amp;H$43&amp;H$1&amp;"C"&amp;$A66))-IF(RTD("tos.rtd",,$A$2,"."&amp;H$43&amp;H$1&amp;"P"&amp;$A66)="N/A",0,RTD("tos.rtd",,$A$2,"."&amp;H$43&amp;H$1&amp;"P"&amp;$A66))</f>
        <v>-68</v>
      </c>
      <c r="I66" s="91">
        <f ca="1">IF(RTD("tos.rtd",,$A$2,"."&amp;I$43&amp;I$1&amp;"C"&amp;$A66)="N/A",0,RTD("tos.rtd",,$A$2,"."&amp;I$43&amp;I$1&amp;"C"&amp;$A66))-IF(RTD("tos.rtd",,$A$2,"."&amp;I$43&amp;I$1&amp;"P"&amp;$A66)="N/A",0,RTD("tos.rtd",,$A$2,"."&amp;I$43&amp;I$1&amp;"P"&amp;$A66))</f>
        <v>-137</v>
      </c>
      <c r="J66" s="91">
        <f ca="1">IF(RTD("tos.rtd",,$A$2,"."&amp;J$43&amp;J$1&amp;"C"&amp;$A66)="N/A",0,RTD("tos.rtd",,$A$2,"."&amp;J$43&amp;J$1&amp;"C"&amp;$A66))-IF(RTD("tos.rtd",,$A$2,"."&amp;J$43&amp;J$1&amp;"P"&amp;$A66)="N/A",0,RTD("tos.rtd",,$A$2,"."&amp;J$43&amp;J$1&amp;"P"&amp;$A66))</f>
        <v>106</v>
      </c>
      <c r="K66" s="91">
        <f ca="1">IF(RTD("tos.rtd",,$A$2,"."&amp;K$43&amp;K$1&amp;"C"&amp;$A66)="N/A",0,RTD("tos.rtd",,$A$2,"."&amp;K$43&amp;K$1&amp;"C"&amp;$A66))-IF(RTD("tos.rtd",,$A$2,"."&amp;K$43&amp;K$1&amp;"P"&amp;$A66)="N/A",0,RTD("tos.rtd",,$A$2,"."&amp;K$43&amp;K$1&amp;"P"&amp;$A66))</f>
        <v>0</v>
      </c>
      <c r="L66" s="91">
        <f ca="1">IF(RTD("tos.rtd",,$A$2,"."&amp;L$43&amp;L$1&amp;"C"&amp;$A66)="N/A",0,RTD("tos.rtd",,$A$2,"."&amp;L$43&amp;L$1&amp;"C"&amp;$A66))-IF(RTD("tos.rtd",,$A$2,"."&amp;L$43&amp;L$1&amp;"P"&amp;$A66)="N/A",0,RTD("tos.rtd",,$A$2,"."&amp;L$43&amp;L$1&amp;"P"&amp;$A66))</f>
        <v>-19</v>
      </c>
      <c r="M66" s="91">
        <f ca="1">IF(RTD("tos.rtd",,$A$2,"."&amp;M$43&amp;M$1&amp;"C"&amp;$A66)="N/A",0,RTD("tos.rtd",,$A$2,"."&amp;M$43&amp;M$1&amp;"C"&amp;$A66))-IF(RTD("tos.rtd",,$A$2,"."&amp;M$43&amp;M$1&amp;"P"&amp;$A66)="N/A",0,RTD("tos.rtd",,$A$2,"."&amp;M$43&amp;M$1&amp;"P"&amp;$A66))</f>
        <v>0</v>
      </c>
      <c r="N66" s="91">
        <f ca="1">IF(RTD("tos.rtd",,$A$2,"."&amp;N$43&amp;N$1&amp;"C"&amp;$A66)="N/A",0,RTD("tos.rtd",,$A$2,"."&amp;N$43&amp;N$1&amp;"C"&amp;$A66))-IF(RTD("tos.rtd",,$A$2,"."&amp;N$43&amp;N$1&amp;"P"&amp;$A66)="N/A",0,RTD("tos.rtd",,$A$2,"."&amp;N$43&amp;N$1&amp;"P"&amp;$A66))</f>
        <v>0</v>
      </c>
      <c r="O66" s="91">
        <f ca="1">IF(RTD("tos.rtd",,$A$2,"."&amp;O$43&amp;O$1&amp;"C"&amp;$A66)="N/A",0,RTD("tos.rtd",,$A$2,"."&amp;O$43&amp;O$1&amp;"C"&amp;$A66))-IF(RTD("tos.rtd",,$A$2,"."&amp;O$43&amp;O$1&amp;"P"&amp;$A66)="N/A",0,RTD("tos.rtd",,$A$2,"."&amp;O$43&amp;O$1&amp;"P"&amp;$A66))</f>
        <v>0</v>
      </c>
      <c r="P66" s="91">
        <f ca="1">IF(RTD("tos.rtd",,$A$2,"."&amp;P$43&amp;P$1&amp;"C"&amp;$A66)="N/A",0,RTD("tos.rtd",,$A$2,"."&amp;P$43&amp;P$1&amp;"C"&amp;$A66))-IF(RTD("tos.rtd",,$A$2,"."&amp;P$43&amp;P$1&amp;"P"&amp;$A66)="N/A",0,RTD("tos.rtd",,$A$2,"."&amp;P$43&amp;P$1&amp;"P"&amp;$A66))</f>
        <v>0</v>
      </c>
      <c r="Q66" s="91">
        <f ca="1">IF(RTD("tos.rtd",,$A$2,"."&amp;Q$43&amp;Q$1&amp;"C"&amp;$A66)="N/A",0,RTD("tos.rtd",,$A$2,"."&amp;Q$43&amp;Q$1&amp;"C"&amp;$A66))-IF(RTD("tos.rtd",,$A$2,"."&amp;Q$43&amp;Q$1&amp;"P"&amp;$A66)="N/A",0,RTD("tos.rtd",,$A$2,"."&amp;Q$43&amp;Q$1&amp;"P"&amp;$A66))</f>
        <v>0</v>
      </c>
      <c r="R66" s="91">
        <f ca="1">IF(RTD("tos.rtd",,$A$2,"."&amp;R$43&amp;R$1&amp;"C"&amp;$A66)="N/A",0,RTD("tos.rtd",,$A$2,"."&amp;R$43&amp;R$1&amp;"C"&amp;$A66))-IF(RTD("tos.rtd",,$A$2,"."&amp;R$43&amp;R$1&amp;"P"&amp;$A66)="N/A",0,RTD("tos.rtd",,$A$2,"."&amp;R$43&amp;R$1&amp;"P"&amp;$A66))</f>
        <v>-37</v>
      </c>
      <c r="S66" s="91">
        <f ca="1">IF(RTD("tos.rtd",,$A$2,"."&amp;S$43&amp;S$1&amp;"C"&amp;$A66)="N/A",0,RTD("tos.rtd",,$A$2,"."&amp;S$43&amp;S$1&amp;"C"&amp;$A66))-IF(RTD("tos.rtd",,$A$2,"."&amp;S$43&amp;S$1&amp;"P"&amp;$A66)="N/A",0,RTD("tos.rtd",,$A$2,"."&amp;S$43&amp;S$1&amp;"P"&amp;$A66))</f>
        <v>0</v>
      </c>
      <c r="T66" s="91">
        <f ca="1">IF(RTD("tos.rtd",,$A$2,"."&amp;T$43&amp;T$1&amp;"C"&amp;$A66)="N/A",0,RTD("tos.rtd",,$A$2,"."&amp;T$43&amp;T$1&amp;"C"&amp;$A66))-IF(RTD("tos.rtd",,$A$2,"."&amp;T$43&amp;T$1&amp;"P"&amp;$A66)="N/A",0,RTD("tos.rtd",,$A$2,"."&amp;T$43&amp;T$1&amp;"P"&amp;$A66))</f>
        <v>0</v>
      </c>
      <c r="U66" s="91">
        <f ca="1">IF(RTD("tos.rtd",,$A$2,"."&amp;U$43&amp;U$1&amp;"C"&amp;$A66)="N/A",0,RTD("tos.rtd",,$A$2,"."&amp;U$43&amp;U$1&amp;"C"&amp;$A66))-IF(RTD("tos.rtd",,$A$2,"."&amp;U$43&amp;U$1&amp;"P"&amp;$A66)="N/A",0,RTD("tos.rtd",,$A$2,"."&amp;U$43&amp;U$1&amp;"P"&amp;$A66))</f>
        <v>0</v>
      </c>
      <c r="V66" s="91">
        <f ca="1">IF(RTD("tos.rtd",,$A$2,"."&amp;V$43&amp;V$1&amp;"C"&amp;$A66)="N/A",0,RTD("tos.rtd",,$A$2,"."&amp;V$43&amp;V$1&amp;"C"&amp;$A66))-IF(RTD("tos.rtd",,$A$2,"."&amp;V$43&amp;V$1&amp;"P"&amp;$A66)="N/A",0,RTD("tos.rtd",,$A$2,"."&amp;V$43&amp;V$1&amp;"P"&amp;$A66))</f>
        <v>0</v>
      </c>
      <c r="W66" s="91">
        <f ca="1">IF(RTD("tos.rtd",,$A$2,"."&amp;W$43&amp;W$1&amp;"C"&amp;$A66)="N/A",0,RTD("tos.rtd",,$A$2,"."&amp;W$43&amp;W$1&amp;"C"&amp;$A66))-IF(RTD("tos.rtd",,$A$2,"."&amp;W$43&amp;W$1&amp;"P"&amp;$A66)="N/A",0,RTD("tos.rtd",,$A$2,"."&amp;W$43&amp;W$1&amp;"P"&amp;$A66))</f>
        <v>0</v>
      </c>
      <c r="X66" s="91">
        <f ca="1">IF(RTD("tos.rtd",,$A$2,"."&amp;X$43&amp;X$1&amp;"C"&amp;$A66)="N/A",0,RTD("tos.rtd",,$A$2,"."&amp;X$43&amp;X$1&amp;"C"&amp;$A66))-IF(RTD("tos.rtd",,$A$2,"."&amp;X$43&amp;X$1&amp;"P"&amp;$A66)="N/A",0,RTD("tos.rtd",,$A$2,"."&amp;X$43&amp;X$1&amp;"P"&amp;$A66))</f>
        <v>-14</v>
      </c>
      <c r="Y66" s="98">
        <f t="shared" ca="1" si="7"/>
        <v>-7376</v>
      </c>
    </row>
    <row r="67" spans="1:25" x14ac:dyDescent="0.25">
      <c r="A67" s="93">
        <f>+Hoja1!A66</f>
        <v>481</v>
      </c>
      <c r="B67" s="91">
        <f ca="1">IF(RTD("tos.rtd",,$A$2,"."&amp;B$43&amp;B$1&amp;"C"&amp;$A67)="N/A",0,RTD("tos.rtd",,$A$2,"."&amp;B$43&amp;B$1&amp;"C"&amp;$A67))-IF(RTD("tos.rtd",,$A$2,"."&amp;B$43&amp;B$1&amp;"P"&amp;$A67)="N/A",0,RTD("tos.rtd",,$A$2,"."&amp;B$43&amp;B$1&amp;"P"&amp;$A67))</f>
        <v>0</v>
      </c>
      <c r="C67" s="91">
        <f ca="1">IF(RTD("tos.rtd",,$A$2,"."&amp;C$43&amp;C$1&amp;"C"&amp;$A67)="N/A",0,RTD("tos.rtd",,$A$2,"."&amp;C$43&amp;C$1&amp;"C"&amp;$A67))-IF(RTD("tos.rtd",,$A$2,"."&amp;C$43&amp;C$1&amp;"P"&amp;$A67)="N/A",0,RTD("tos.rtd",,$A$2,"."&amp;C$43&amp;C$1&amp;"P"&amp;$A67))</f>
        <v>0</v>
      </c>
      <c r="D67" s="91">
        <f ca="1">IF(RTD("tos.rtd",,$A$2,"."&amp;D$43&amp;D$1&amp;"C"&amp;$A67)="N/A",0,RTD("tos.rtd",,$A$2,"."&amp;D$43&amp;D$1&amp;"C"&amp;$A67))-IF(RTD("tos.rtd",,$A$2,"."&amp;D$43&amp;D$1&amp;"P"&amp;$A67)="N/A",0,RTD("tos.rtd",,$A$2,"."&amp;D$43&amp;D$1&amp;"P"&amp;$A67))</f>
        <v>3789</v>
      </c>
      <c r="E67" s="91">
        <f ca="1">IF(RTD("tos.rtd",,$A$2,"."&amp;E$43&amp;E$1&amp;"C"&amp;$A67)="N/A",0,RTD("tos.rtd",,$A$2,"."&amp;E$43&amp;E$1&amp;"C"&amp;$A67))-IF(RTD("tos.rtd",,$A$2,"."&amp;E$43&amp;E$1&amp;"P"&amp;$A67)="N/A",0,RTD("tos.rtd",,$A$2,"."&amp;E$43&amp;E$1&amp;"P"&amp;$A67))</f>
        <v>7830</v>
      </c>
      <c r="F67" s="91">
        <f ca="1">IF(RTD("tos.rtd",,$A$2,"."&amp;F$43&amp;F$1&amp;"C"&amp;$A67)="N/A",0,RTD("tos.rtd",,$A$2,"."&amp;F$43&amp;F$1&amp;"C"&amp;$A67))-IF(RTD("tos.rtd",,$A$2,"."&amp;F$43&amp;F$1&amp;"P"&amp;$A67)="N/A",0,RTD("tos.rtd",,$A$2,"."&amp;F$43&amp;F$1&amp;"P"&amp;$A67))</f>
        <v>0</v>
      </c>
      <c r="G67" s="91">
        <f ca="1">IF(RTD("tos.rtd",,$A$2,"."&amp;G$43&amp;G$1&amp;"C"&amp;$A67)="N/A",0,RTD("tos.rtd",,$A$2,"."&amp;G$43&amp;G$1&amp;"C"&amp;$A67))-IF(RTD("tos.rtd",,$A$2,"."&amp;G$43&amp;G$1&amp;"P"&amp;$A67)="N/A",0,RTD("tos.rtd",,$A$2,"."&amp;G$43&amp;G$1&amp;"P"&amp;$A67))</f>
        <v>0</v>
      </c>
      <c r="H67" s="91">
        <f ca="1">IF(RTD("tos.rtd",,$A$2,"."&amp;H$43&amp;H$1&amp;"C"&amp;$A67)="N/A",0,RTD("tos.rtd",,$A$2,"."&amp;H$43&amp;H$1&amp;"C"&amp;$A67))-IF(RTD("tos.rtd",,$A$2,"."&amp;H$43&amp;H$1&amp;"P"&amp;$A67)="N/A",0,RTD("tos.rtd",,$A$2,"."&amp;H$43&amp;H$1&amp;"P"&amp;$A67))</f>
        <v>-29</v>
      </c>
      <c r="I67" s="91">
        <f ca="1">IF(RTD("tos.rtd",,$A$2,"."&amp;I$43&amp;I$1&amp;"C"&amp;$A67)="N/A",0,RTD("tos.rtd",,$A$2,"."&amp;I$43&amp;I$1&amp;"C"&amp;$A67))-IF(RTD("tos.rtd",,$A$2,"."&amp;I$43&amp;I$1&amp;"P"&amp;$A67)="N/A",0,RTD("tos.rtd",,$A$2,"."&amp;I$43&amp;I$1&amp;"P"&amp;$A67))</f>
        <v>-127</v>
      </c>
      <c r="J67" s="91">
        <f ca="1">IF(RTD("tos.rtd",,$A$2,"."&amp;J$43&amp;J$1&amp;"C"&amp;$A67)="N/A",0,RTD("tos.rtd",,$A$2,"."&amp;J$43&amp;J$1&amp;"C"&amp;$A67))-IF(RTD("tos.rtd",,$A$2,"."&amp;J$43&amp;J$1&amp;"P"&amp;$A67)="N/A",0,RTD("tos.rtd",,$A$2,"."&amp;J$43&amp;J$1&amp;"P"&amp;$A67))</f>
        <v>-40</v>
      </c>
      <c r="K67" s="91">
        <f ca="1">IF(RTD("tos.rtd",,$A$2,"."&amp;K$43&amp;K$1&amp;"C"&amp;$A67)="N/A",0,RTD("tos.rtd",,$A$2,"."&amp;K$43&amp;K$1&amp;"C"&amp;$A67))-IF(RTD("tos.rtd",,$A$2,"."&amp;K$43&amp;K$1&amp;"P"&amp;$A67)="N/A",0,RTD("tos.rtd",,$A$2,"."&amp;K$43&amp;K$1&amp;"P"&amp;$A67))</f>
        <v>0</v>
      </c>
      <c r="L67" s="91">
        <f ca="1">IF(RTD("tos.rtd",,$A$2,"."&amp;L$43&amp;L$1&amp;"C"&amp;$A67)="N/A",0,RTD("tos.rtd",,$A$2,"."&amp;L$43&amp;L$1&amp;"C"&amp;$A67))-IF(RTD("tos.rtd",,$A$2,"."&amp;L$43&amp;L$1&amp;"P"&amp;$A67)="N/A",0,RTD("tos.rtd",,$A$2,"."&amp;L$43&amp;L$1&amp;"P"&amp;$A67))</f>
        <v>14</v>
      </c>
      <c r="M67" s="91">
        <f ca="1">IF(RTD("tos.rtd",,$A$2,"."&amp;M$43&amp;M$1&amp;"C"&amp;$A67)="N/A",0,RTD("tos.rtd",,$A$2,"."&amp;M$43&amp;M$1&amp;"C"&amp;$A67))-IF(RTD("tos.rtd",,$A$2,"."&amp;M$43&amp;M$1&amp;"P"&amp;$A67)="N/A",0,RTD("tos.rtd",,$A$2,"."&amp;M$43&amp;M$1&amp;"P"&amp;$A67))</f>
        <v>0</v>
      </c>
      <c r="N67" s="91">
        <f ca="1">IF(RTD("tos.rtd",,$A$2,"."&amp;N$43&amp;N$1&amp;"C"&amp;$A67)="N/A",0,RTD("tos.rtd",,$A$2,"."&amp;N$43&amp;N$1&amp;"C"&amp;$A67))-IF(RTD("tos.rtd",,$A$2,"."&amp;N$43&amp;N$1&amp;"P"&amp;$A67)="N/A",0,RTD("tos.rtd",,$A$2,"."&amp;N$43&amp;N$1&amp;"P"&amp;$A67))</f>
        <v>-12</v>
      </c>
      <c r="O67" s="91">
        <f ca="1">IF(RTD("tos.rtd",,$A$2,"."&amp;O$43&amp;O$1&amp;"C"&amp;$A67)="N/A",0,RTD("tos.rtd",,$A$2,"."&amp;O$43&amp;O$1&amp;"C"&amp;$A67))-IF(RTD("tos.rtd",,$A$2,"."&amp;O$43&amp;O$1&amp;"P"&amp;$A67)="N/A",0,RTD("tos.rtd",,$A$2,"."&amp;O$43&amp;O$1&amp;"P"&amp;$A67))</f>
        <v>0</v>
      </c>
      <c r="P67" s="91">
        <f ca="1">IF(RTD("tos.rtd",,$A$2,"."&amp;P$43&amp;P$1&amp;"C"&amp;$A67)="N/A",0,RTD("tos.rtd",,$A$2,"."&amp;P$43&amp;P$1&amp;"C"&amp;$A67))-IF(RTD("tos.rtd",,$A$2,"."&amp;P$43&amp;P$1&amp;"P"&amp;$A67)="N/A",0,RTD("tos.rtd",,$A$2,"."&amp;P$43&amp;P$1&amp;"P"&amp;$A67))</f>
        <v>0</v>
      </c>
      <c r="Q67" s="91">
        <f ca="1">IF(RTD("tos.rtd",,$A$2,"."&amp;Q$43&amp;Q$1&amp;"C"&amp;$A67)="N/A",0,RTD("tos.rtd",,$A$2,"."&amp;Q$43&amp;Q$1&amp;"C"&amp;$A67))-IF(RTD("tos.rtd",,$A$2,"."&amp;Q$43&amp;Q$1&amp;"P"&amp;$A67)="N/A",0,RTD("tos.rtd",,$A$2,"."&amp;Q$43&amp;Q$1&amp;"P"&amp;$A67))</f>
        <v>0</v>
      </c>
      <c r="R67" s="91">
        <f ca="1">IF(RTD("tos.rtd",,$A$2,"."&amp;R$43&amp;R$1&amp;"C"&amp;$A67)="N/A",0,RTD("tos.rtd",,$A$2,"."&amp;R$43&amp;R$1&amp;"C"&amp;$A67))-IF(RTD("tos.rtd",,$A$2,"."&amp;R$43&amp;R$1&amp;"P"&amp;$A67)="N/A",0,RTD("tos.rtd",,$A$2,"."&amp;R$43&amp;R$1&amp;"P"&amp;$A67))</f>
        <v>0</v>
      </c>
      <c r="S67" s="91">
        <f ca="1">IF(RTD("tos.rtd",,$A$2,"."&amp;S$43&amp;S$1&amp;"C"&amp;$A67)="N/A",0,RTD("tos.rtd",,$A$2,"."&amp;S$43&amp;S$1&amp;"C"&amp;$A67))-IF(RTD("tos.rtd",,$A$2,"."&amp;S$43&amp;S$1&amp;"P"&amp;$A67)="N/A",0,RTD("tos.rtd",,$A$2,"."&amp;S$43&amp;S$1&amp;"P"&amp;$A67))</f>
        <v>0</v>
      </c>
      <c r="T67" s="91">
        <f ca="1">IF(RTD("tos.rtd",,$A$2,"."&amp;T$43&amp;T$1&amp;"C"&amp;$A67)="N/A",0,RTD("tos.rtd",,$A$2,"."&amp;T$43&amp;T$1&amp;"C"&amp;$A67))-IF(RTD("tos.rtd",,$A$2,"."&amp;T$43&amp;T$1&amp;"P"&amp;$A67)="N/A",0,RTD("tos.rtd",,$A$2,"."&amp;T$43&amp;T$1&amp;"P"&amp;$A67))</f>
        <v>0</v>
      </c>
      <c r="U67" s="91">
        <f ca="1">IF(RTD("tos.rtd",,$A$2,"."&amp;U$43&amp;U$1&amp;"C"&amp;$A67)="N/A",0,RTD("tos.rtd",,$A$2,"."&amp;U$43&amp;U$1&amp;"C"&amp;$A67))-IF(RTD("tos.rtd",,$A$2,"."&amp;U$43&amp;U$1&amp;"P"&amp;$A67)="N/A",0,RTD("tos.rtd",,$A$2,"."&amp;U$43&amp;U$1&amp;"P"&amp;$A67))</f>
        <v>0</v>
      </c>
      <c r="V67" s="91">
        <f ca="1">IF(RTD("tos.rtd",,$A$2,"."&amp;V$43&amp;V$1&amp;"C"&amp;$A67)="N/A",0,RTD("tos.rtd",,$A$2,"."&amp;V$43&amp;V$1&amp;"C"&amp;$A67))-IF(RTD("tos.rtd",,$A$2,"."&amp;V$43&amp;V$1&amp;"P"&amp;$A67)="N/A",0,RTD("tos.rtd",,$A$2,"."&amp;V$43&amp;V$1&amp;"P"&amp;$A67))</f>
        <v>0</v>
      </c>
      <c r="W67" s="91">
        <f ca="1">IF(RTD("tos.rtd",,$A$2,"."&amp;W$43&amp;W$1&amp;"C"&amp;$A67)="N/A",0,RTD("tos.rtd",,$A$2,"."&amp;W$43&amp;W$1&amp;"C"&amp;$A67))-IF(RTD("tos.rtd",,$A$2,"."&amp;W$43&amp;W$1&amp;"P"&amp;$A67)="N/A",0,RTD("tos.rtd",,$A$2,"."&amp;W$43&amp;W$1&amp;"P"&amp;$A67))</f>
        <v>0</v>
      </c>
      <c r="X67" s="91">
        <f ca="1">IF(RTD("tos.rtd",,$A$2,"."&amp;X$43&amp;X$1&amp;"C"&amp;$A67)="N/A",0,RTD("tos.rtd",,$A$2,"."&amp;X$43&amp;X$1&amp;"C"&amp;$A67))-IF(RTD("tos.rtd",,$A$2,"."&amp;X$43&amp;X$1&amp;"P"&amp;$A67)="N/A",0,RTD("tos.rtd",,$A$2,"."&amp;X$43&amp;X$1&amp;"P"&amp;$A67))</f>
        <v>0</v>
      </c>
      <c r="Y67" s="98">
        <f t="shared" ca="1" si="7"/>
        <v>11425</v>
      </c>
    </row>
    <row r="68" spans="1:25" x14ac:dyDescent="0.25">
      <c r="A68" s="93">
        <f>+Hoja1!A67</f>
        <v>480</v>
      </c>
      <c r="B68" s="91">
        <f ca="1">IF(RTD("tos.rtd",,$A$2,"."&amp;B$43&amp;B$1&amp;"C"&amp;$A68)="N/A",0,RTD("tos.rtd",,$A$2,"."&amp;B$43&amp;B$1&amp;"C"&amp;$A68))-IF(RTD("tos.rtd",,$A$2,"."&amp;B$43&amp;B$1&amp;"P"&amp;$A68)="N/A",0,RTD("tos.rtd",,$A$2,"."&amp;B$43&amp;B$1&amp;"P"&amp;$A68))</f>
        <v>0</v>
      </c>
      <c r="C68" s="91">
        <f ca="1">IF(RTD("tos.rtd",,$A$2,"."&amp;C$43&amp;C$1&amp;"C"&amp;$A68)="N/A",0,RTD("tos.rtd",,$A$2,"."&amp;C$43&amp;C$1&amp;"C"&amp;$A68))-IF(RTD("tos.rtd",,$A$2,"."&amp;C$43&amp;C$1&amp;"P"&amp;$A68)="N/A",0,RTD("tos.rtd",,$A$2,"."&amp;C$43&amp;C$1&amp;"P"&amp;$A68))</f>
        <v>0</v>
      </c>
      <c r="D68" s="91">
        <f ca="1">IF(RTD("tos.rtd",,$A$2,"."&amp;D$43&amp;D$1&amp;"C"&amp;$A68)="N/A",0,RTD("tos.rtd",,$A$2,"."&amp;D$43&amp;D$1&amp;"C"&amp;$A68))-IF(RTD("tos.rtd",,$A$2,"."&amp;D$43&amp;D$1&amp;"P"&amp;$A68)="N/A",0,RTD("tos.rtd",,$A$2,"."&amp;D$43&amp;D$1&amp;"P"&amp;$A68))</f>
        <v>-20747</v>
      </c>
      <c r="E68" s="91">
        <f ca="1">IF(RTD("tos.rtd",,$A$2,"."&amp;E$43&amp;E$1&amp;"C"&amp;$A68)="N/A",0,RTD("tos.rtd",,$A$2,"."&amp;E$43&amp;E$1&amp;"C"&amp;$A68))-IF(RTD("tos.rtd",,$A$2,"."&amp;E$43&amp;E$1&amp;"P"&amp;$A68)="N/A",0,RTD("tos.rtd",,$A$2,"."&amp;E$43&amp;E$1&amp;"P"&amp;$A68))</f>
        <v>-5040</v>
      </c>
      <c r="F68" s="91">
        <f ca="1">IF(RTD("tos.rtd",,$A$2,"."&amp;F$43&amp;F$1&amp;"C"&amp;$A68)="N/A",0,RTD("tos.rtd",,$A$2,"."&amp;F$43&amp;F$1&amp;"C"&amp;$A68))-IF(RTD("tos.rtd",,$A$2,"."&amp;F$43&amp;F$1&amp;"P"&amp;$A68)="N/A",0,RTD("tos.rtd",,$A$2,"."&amp;F$43&amp;F$1&amp;"P"&amp;$A68))</f>
        <v>0</v>
      </c>
      <c r="G68" s="91">
        <f ca="1">IF(RTD("tos.rtd",,$A$2,"."&amp;G$43&amp;G$1&amp;"C"&amp;$A68)="N/A",0,RTD("tos.rtd",,$A$2,"."&amp;G$43&amp;G$1&amp;"C"&amp;$A68))-IF(RTD("tos.rtd",,$A$2,"."&amp;G$43&amp;G$1&amp;"P"&amp;$A68)="N/A",0,RTD("tos.rtd",,$A$2,"."&amp;G$43&amp;G$1&amp;"P"&amp;$A68))</f>
        <v>0</v>
      </c>
      <c r="H68" s="91">
        <f ca="1">IF(RTD("tos.rtd",,$A$2,"."&amp;H$43&amp;H$1&amp;"C"&amp;$A68)="N/A",0,RTD("tos.rtd",,$A$2,"."&amp;H$43&amp;H$1&amp;"C"&amp;$A68))-IF(RTD("tos.rtd",,$A$2,"."&amp;H$43&amp;H$1&amp;"P"&amp;$A68)="N/A",0,RTD("tos.rtd",,$A$2,"."&amp;H$43&amp;H$1&amp;"P"&amp;$A68))</f>
        <v>-552</v>
      </c>
      <c r="I68" s="91">
        <f ca="1">IF(RTD("tos.rtd",,$A$2,"."&amp;I$43&amp;I$1&amp;"C"&amp;$A68)="N/A",0,RTD("tos.rtd",,$A$2,"."&amp;I$43&amp;I$1&amp;"C"&amp;$A68))-IF(RTD("tos.rtd",,$A$2,"."&amp;I$43&amp;I$1&amp;"P"&amp;$A68)="N/A",0,RTD("tos.rtd",,$A$2,"."&amp;I$43&amp;I$1&amp;"P"&amp;$A68))</f>
        <v>-1961</v>
      </c>
      <c r="J68" s="91">
        <f ca="1">IF(RTD("tos.rtd",,$A$2,"."&amp;J$43&amp;J$1&amp;"C"&amp;$A68)="N/A",0,RTD("tos.rtd",,$A$2,"."&amp;J$43&amp;J$1&amp;"C"&amp;$A68))-IF(RTD("tos.rtd",,$A$2,"."&amp;J$43&amp;J$1&amp;"P"&amp;$A68)="N/A",0,RTD("tos.rtd",,$A$2,"."&amp;J$43&amp;J$1&amp;"P"&amp;$A68))</f>
        <v>-266</v>
      </c>
      <c r="K68" s="91">
        <f ca="1">IF(RTD("tos.rtd",,$A$2,"."&amp;K$43&amp;K$1&amp;"C"&amp;$A68)="N/A",0,RTD("tos.rtd",,$A$2,"."&amp;K$43&amp;K$1&amp;"C"&amp;$A68))-IF(RTD("tos.rtd",,$A$2,"."&amp;K$43&amp;K$1&amp;"P"&amp;$A68)="N/A",0,RTD("tos.rtd",,$A$2,"."&amp;K$43&amp;K$1&amp;"P"&amp;$A68))</f>
        <v>-4672</v>
      </c>
      <c r="L68" s="91">
        <f ca="1">IF(RTD("tos.rtd",,$A$2,"."&amp;L$43&amp;L$1&amp;"C"&amp;$A68)="N/A",0,RTD("tos.rtd",,$A$2,"."&amp;L$43&amp;L$1&amp;"C"&amp;$A68))-IF(RTD("tos.rtd",,$A$2,"."&amp;L$43&amp;L$1&amp;"P"&amp;$A68)="N/A",0,RTD("tos.rtd",,$A$2,"."&amp;L$43&amp;L$1&amp;"P"&amp;$A68))</f>
        <v>-816</v>
      </c>
      <c r="M68" s="91">
        <f ca="1">IF(RTD("tos.rtd",,$A$2,"."&amp;M$43&amp;M$1&amp;"C"&amp;$A68)="N/A",0,RTD("tos.rtd",,$A$2,"."&amp;M$43&amp;M$1&amp;"C"&amp;$A68))-IF(RTD("tos.rtd",,$A$2,"."&amp;M$43&amp;M$1&amp;"P"&amp;$A68)="N/A",0,RTD("tos.rtd",,$A$2,"."&amp;M$43&amp;M$1&amp;"P"&amp;$A68))</f>
        <v>-239</v>
      </c>
      <c r="N68" s="91">
        <f ca="1">IF(RTD("tos.rtd",,$A$2,"."&amp;N$43&amp;N$1&amp;"C"&amp;$A68)="N/A",0,RTD("tos.rtd",,$A$2,"."&amp;N$43&amp;N$1&amp;"C"&amp;$A68))-IF(RTD("tos.rtd",,$A$2,"."&amp;N$43&amp;N$1&amp;"P"&amp;$A68)="N/A",0,RTD("tos.rtd",,$A$2,"."&amp;N$43&amp;N$1&amp;"P"&amp;$A68))</f>
        <v>-84</v>
      </c>
      <c r="O68" s="91">
        <f ca="1">IF(RTD("tos.rtd",,$A$2,"."&amp;O$43&amp;O$1&amp;"C"&amp;$A68)="N/A",0,RTD("tos.rtd",,$A$2,"."&amp;O$43&amp;O$1&amp;"C"&amp;$A68))-IF(RTD("tos.rtd",,$A$2,"."&amp;O$43&amp;O$1&amp;"P"&amp;$A68)="N/A",0,RTD("tos.rtd",,$A$2,"."&amp;O$43&amp;O$1&amp;"P"&amp;$A68))</f>
        <v>-122</v>
      </c>
      <c r="P68" s="91">
        <f ca="1">IF(RTD("tos.rtd",,$A$2,"."&amp;P$43&amp;P$1&amp;"C"&amp;$A68)="N/A",0,RTD("tos.rtd",,$A$2,"."&amp;P$43&amp;P$1&amp;"C"&amp;$A68))-IF(RTD("tos.rtd",,$A$2,"."&amp;P$43&amp;P$1&amp;"P"&amp;$A68)="N/A",0,RTD("tos.rtd",,$A$2,"."&amp;P$43&amp;P$1&amp;"P"&amp;$A68))</f>
        <v>-37</v>
      </c>
      <c r="Q68" s="91">
        <f ca="1">IF(RTD("tos.rtd",,$A$2,"."&amp;Q$43&amp;Q$1&amp;"C"&amp;$A68)="N/A",0,RTD("tos.rtd",,$A$2,"."&amp;Q$43&amp;Q$1&amp;"C"&amp;$A68))-IF(RTD("tos.rtd",,$A$2,"."&amp;Q$43&amp;Q$1&amp;"P"&amp;$A68)="N/A",0,RTD("tos.rtd",,$A$2,"."&amp;Q$43&amp;Q$1&amp;"P"&amp;$A68))</f>
        <v>-3262</v>
      </c>
      <c r="R68" s="91">
        <f ca="1">IF(RTD("tos.rtd",,$A$2,"."&amp;R$43&amp;R$1&amp;"C"&amp;$A68)="N/A",0,RTD("tos.rtd",,$A$2,"."&amp;R$43&amp;R$1&amp;"C"&amp;$A68))-IF(RTD("tos.rtd",,$A$2,"."&amp;R$43&amp;R$1&amp;"P"&amp;$A68)="N/A",0,RTD("tos.rtd",,$A$2,"."&amp;R$43&amp;R$1&amp;"P"&amp;$A68))</f>
        <v>58</v>
      </c>
      <c r="S68" s="91">
        <f ca="1">IF(RTD("tos.rtd",,$A$2,"."&amp;S$43&amp;S$1&amp;"C"&amp;$A68)="N/A",0,RTD("tos.rtd",,$A$2,"."&amp;S$43&amp;S$1&amp;"C"&amp;$A68))-IF(RTD("tos.rtd",,$A$2,"."&amp;S$43&amp;S$1&amp;"P"&amp;$A68)="N/A",0,RTD("tos.rtd",,$A$2,"."&amp;S$43&amp;S$1&amp;"P"&amp;$A68))</f>
        <v>0</v>
      </c>
      <c r="T68" s="91">
        <f ca="1">IF(RTD("tos.rtd",,$A$2,"."&amp;T$43&amp;T$1&amp;"C"&amp;$A68)="N/A",0,RTD("tos.rtd",,$A$2,"."&amp;T$43&amp;T$1&amp;"C"&amp;$A68))-IF(RTD("tos.rtd",,$A$2,"."&amp;T$43&amp;T$1&amp;"P"&amp;$A68)="N/A",0,RTD("tos.rtd",,$A$2,"."&amp;T$43&amp;T$1&amp;"P"&amp;$A68))</f>
        <v>0</v>
      </c>
      <c r="U68" s="91">
        <f ca="1">IF(RTD("tos.rtd",,$A$2,"."&amp;U$43&amp;U$1&amp;"C"&amp;$A68)="N/A",0,RTD("tos.rtd",,$A$2,"."&amp;U$43&amp;U$1&amp;"C"&amp;$A68))-IF(RTD("tos.rtd",,$A$2,"."&amp;U$43&amp;U$1&amp;"P"&amp;$A68)="N/A",0,RTD("tos.rtd",,$A$2,"."&amp;U$43&amp;U$1&amp;"P"&amp;$A68))</f>
        <v>0</v>
      </c>
      <c r="V68" s="91">
        <f ca="1">IF(RTD("tos.rtd",,$A$2,"."&amp;V$43&amp;V$1&amp;"C"&amp;$A68)="N/A",0,RTD("tos.rtd",,$A$2,"."&amp;V$43&amp;V$1&amp;"C"&amp;$A68))-IF(RTD("tos.rtd",,$A$2,"."&amp;V$43&amp;V$1&amp;"P"&amp;$A68)="N/A",0,RTD("tos.rtd",,$A$2,"."&amp;V$43&amp;V$1&amp;"P"&amp;$A68))</f>
        <v>0</v>
      </c>
      <c r="W68" s="91">
        <f ca="1">IF(RTD("tos.rtd",,$A$2,"."&amp;W$43&amp;W$1&amp;"C"&amp;$A68)="N/A",0,RTD("tos.rtd",,$A$2,"."&amp;W$43&amp;W$1&amp;"C"&amp;$A68))-IF(RTD("tos.rtd",,$A$2,"."&amp;W$43&amp;W$1&amp;"P"&amp;$A68)="N/A",0,RTD("tos.rtd",,$A$2,"."&amp;W$43&amp;W$1&amp;"P"&amp;$A68))</f>
        <v>-108</v>
      </c>
      <c r="X68" s="91">
        <f ca="1">IF(RTD("tos.rtd",,$A$2,"."&amp;X$43&amp;X$1&amp;"C"&amp;$A68)="N/A",0,RTD("tos.rtd",,$A$2,"."&amp;X$43&amp;X$1&amp;"C"&amp;$A68))-IF(RTD("tos.rtd",,$A$2,"."&amp;X$43&amp;X$1&amp;"P"&amp;$A68)="N/A",0,RTD("tos.rtd",,$A$2,"."&amp;X$43&amp;X$1&amp;"P"&amp;$A68))</f>
        <v>-5</v>
      </c>
      <c r="Y68" s="98">
        <f t="shared" ca="1" si="7"/>
        <v>-37853</v>
      </c>
    </row>
    <row r="69" spans="1:25" x14ac:dyDescent="0.25">
      <c r="A69" s="93">
        <f>+Hoja1!A68</f>
        <v>479</v>
      </c>
      <c r="B69" s="91">
        <f ca="1">IF(RTD("tos.rtd",,$A$2,"."&amp;B$43&amp;B$1&amp;"C"&amp;$A69)="N/A",0,RTD("tos.rtd",,$A$2,"."&amp;B$43&amp;B$1&amp;"C"&amp;$A69))-IF(RTD("tos.rtd",,$A$2,"."&amp;B$43&amp;B$1&amp;"P"&amp;$A69)="N/A",0,RTD("tos.rtd",,$A$2,"."&amp;B$43&amp;B$1&amp;"P"&amp;$A69))</f>
        <v>0</v>
      </c>
      <c r="C69" s="91">
        <f ca="1">IF(RTD("tos.rtd",,$A$2,"."&amp;C$43&amp;C$1&amp;"C"&amp;$A69)="N/A",0,RTD("tos.rtd",,$A$2,"."&amp;C$43&amp;C$1&amp;"C"&amp;$A69))-IF(RTD("tos.rtd",,$A$2,"."&amp;C$43&amp;C$1&amp;"P"&amp;$A69)="N/A",0,RTD("tos.rtd",,$A$2,"."&amp;C$43&amp;C$1&amp;"P"&amp;$A69))</f>
        <v>0</v>
      </c>
      <c r="D69" s="91">
        <f ca="1">IF(RTD("tos.rtd",,$A$2,"."&amp;D$43&amp;D$1&amp;"C"&amp;$A69)="N/A",0,RTD("tos.rtd",,$A$2,"."&amp;D$43&amp;D$1&amp;"C"&amp;$A69))-IF(RTD("tos.rtd",,$A$2,"."&amp;D$43&amp;D$1&amp;"P"&amp;$A69)="N/A",0,RTD("tos.rtd",,$A$2,"."&amp;D$43&amp;D$1&amp;"P"&amp;$A69))</f>
        <v>-11382</v>
      </c>
      <c r="E69" s="91">
        <f ca="1">IF(RTD("tos.rtd",,$A$2,"."&amp;E$43&amp;E$1&amp;"C"&amp;$A69)="N/A",0,RTD("tos.rtd",,$A$2,"."&amp;E$43&amp;E$1&amp;"C"&amp;$A69))-IF(RTD("tos.rtd",,$A$2,"."&amp;E$43&amp;E$1&amp;"P"&amp;$A69)="N/A",0,RTD("tos.rtd",,$A$2,"."&amp;E$43&amp;E$1&amp;"P"&amp;$A69))</f>
        <v>-1312</v>
      </c>
      <c r="F69" s="91">
        <f ca="1">IF(RTD("tos.rtd",,$A$2,"."&amp;F$43&amp;F$1&amp;"C"&amp;$A69)="N/A",0,RTD("tos.rtd",,$A$2,"."&amp;F$43&amp;F$1&amp;"C"&amp;$A69))-IF(RTD("tos.rtd",,$A$2,"."&amp;F$43&amp;F$1&amp;"P"&amp;$A69)="N/A",0,RTD("tos.rtd",,$A$2,"."&amp;F$43&amp;F$1&amp;"P"&amp;$A69))</f>
        <v>0</v>
      </c>
      <c r="G69" s="91">
        <f ca="1">IF(RTD("tos.rtd",,$A$2,"."&amp;G$43&amp;G$1&amp;"C"&amp;$A69)="N/A",0,RTD("tos.rtd",,$A$2,"."&amp;G$43&amp;G$1&amp;"C"&amp;$A69))-IF(RTD("tos.rtd",,$A$2,"."&amp;G$43&amp;G$1&amp;"P"&amp;$A69)="N/A",0,RTD("tos.rtd",,$A$2,"."&amp;G$43&amp;G$1&amp;"P"&amp;$A69))</f>
        <v>0</v>
      </c>
      <c r="H69" s="91">
        <f ca="1">IF(RTD("tos.rtd",,$A$2,"."&amp;H$43&amp;H$1&amp;"C"&amp;$A69)="N/A",0,RTD("tos.rtd",,$A$2,"."&amp;H$43&amp;H$1&amp;"C"&amp;$A69))-IF(RTD("tos.rtd",,$A$2,"."&amp;H$43&amp;H$1&amp;"P"&amp;$A69)="N/A",0,RTD("tos.rtd",,$A$2,"."&amp;H$43&amp;H$1&amp;"P"&amp;$A69))</f>
        <v>-63</v>
      </c>
      <c r="I69" s="91">
        <f ca="1">IF(RTD("tos.rtd",,$A$2,"."&amp;I$43&amp;I$1&amp;"C"&amp;$A69)="N/A",0,RTD("tos.rtd",,$A$2,"."&amp;I$43&amp;I$1&amp;"C"&amp;$A69))-IF(RTD("tos.rtd",,$A$2,"."&amp;I$43&amp;I$1&amp;"P"&amp;$A69)="N/A",0,RTD("tos.rtd",,$A$2,"."&amp;I$43&amp;I$1&amp;"P"&amp;$A69))</f>
        <v>-50</v>
      </c>
      <c r="J69" s="91">
        <f ca="1">IF(RTD("tos.rtd",,$A$2,"."&amp;J$43&amp;J$1&amp;"C"&amp;$A69)="N/A",0,RTD("tos.rtd",,$A$2,"."&amp;J$43&amp;J$1&amp;"C"&amp;$A69))-IF(RTD("tos.rtd",,$A$2,"."&amp;J$43&amp;J$1&amp;"P"&amp;$A69)="N/A",0,RTD("tos.rtd",,$A$2,"."&amp;J$43&amp;J$1&amp;"P"&amp;$A69))</f>
        <v>-10</v>
      </c>
      <c r="K69" s="91">
        <f ca="1">IF(RTD("tos.rtd",,$A$2,"."&amp;K$43&amp;K$1&amp;"C"&amp;$A69)="N/A",0,RTD("tos.rtd",,$A$2,"."&amp;K$43&amp;K$1&amp;"C"&amp;$A69))-IF(RTD("tos.rtd",,$A$2,"."&amp;K$43&amp;K$1&amp;"P"&amp;$A69)="N/A",0,RTD("tos.rtd",,$A$2,"."&amp;K$43&amp;K$1&amp;"P"&amp;$A69))</f>
        <v>0</v>
      </c>
      <c r="L69" s="91">
        <f ca="1">IF(RTD("tos.rtd",,$A$2,"."&amp;L$43&amp;L$1&amp;"C"&amp;$A69)="N/A",0,RTD("tos.rtd",,$A$2,"."&amp;L$43&amp;L$1&amp;"C"&amp;$A69))-IF(RTD("tos.rtd",,$A$2,"."&amp;L$43&amp;L$1&amp;"P"&amp;$A69)="N/A",0,RTD("tos.rtd",,$A$2,"."&amp;L$43&amp;L$1&amp;"P"&amp;$A69))</f>
        <v>3</v>
      </c>
      <c r="M69" s="91">
        <f ca="1">IF(RTD("tos.rtd",,$A$2,"."&amp;M$43&amp;M$1&amp;"C"&amp;$A69)="N/A",0,RTD("tos.rtd",,$A$2,"."&amp;M$43&amp;M$1&amp;"C"&amp;$A69))-IF(RTD("tos.rtd",,$A$2,"."&amp;M$43&amp;M$1&amp;"P"&amp;$A69)="N/A",0,RTD("tos.rtd",,$A$2,"."&amp;M$43&amp;M$1&amp;"P"&amp;$A69))</f>
        <v>0</v>
      </c>
      <c r="N69" s="91">
        <f ca="1">IF(RTD("tos.rtd",,$A$2,"."&amp;N$43&amp;N$1&amp;"C"&amp;$A69)="N/A",0,RTD("tos.rtd",,$A$2,"."&amp;N$43&amp;N$1&amp;"C"&amp;$A69))-IF(RTD("tos.rtd",,$A$2,"."&amp;N$43&amp;N$1&amp;"P"&amp;$A69)="N/A",0,RTD("tos.rtd",,$A$2,"."&amp;N$43&amp;N$1&amp;"P"&amp;$A69))</f>
        <v>-10</v>
      </c>
      <c r="O69" s="91">
        <f ca="1">IF(RTD("tos.rtd",,$A$2,"."&amp;O$43&amp;O$1&amp;"C"&amp;$A69)="N/A",0,RTD("tos.rtd",,$A$2,"."&amp;O$43&amp;O$1&amp;"C"&amp;$A69))-IF(RTD("tos.rtd",,$A$2,"."&amp;O$43&amp;O$1&amp;"P"&amp;$A69)="N/A",0,RTD("tos.rtd",,$A$2,"."&amp;O$43&amp;O$1&amp;"P"&amp;$A69))</f>
        <v>0</v>
      </c>
      <c r="P69" s="91">
        <f ca="1">IF(RTD("tos.rtd",,$A$2,"."&amp;P$43&amp;P$1&amp;"C"&amp;$A69)="N/A",0,RTD("tos.rtd",,$A$2,"."&amp;P$43&amp;P$1&amp;"C"&amp;$A69))-IF(RTD("tos.rtd",,$A$2,"."&amp;P$43&amp;P$1&amp;"P"&amp;$A69)="N/A",0,RTD("tos.rtd",,$A$2,"."&amp;P$43&amp;P$1&amp;"P"&amp;$A69))</f>
        <v>0</v>
      </c>
      <c r="Q69" s="91">
        <f ca="1">IF(RTD("tos.rtd",,$A$2,"."&amp;Q$43&amp;Q$1&amp;"C"&amp;$A69)="N/A",0,RTD("tos.rtd",,$A$2,"."&amp;Q$43&amp;Q$1&amp;"C"&amp;$A69))-IF(RTD("tos.rtd",,$A$2,"."&amp;Q$43&amp;Q$1&amp;"P"&amp;$A69)="N/A",0,RTD("tos.rtd",,$A$2,"."&amp;Q$43&amp;Q$1&amp;"P"&amp;$A69))</f>
        <v>0</v>
      </c>
      <c r="R69" s="91">
        <f ca="1">IF(RTD("tos.rtd",,$A$2,"."&amp;R$43&amp;R$1&amp;"C"&amp;$A69)="N/A",0,RTD("tos.rtd",,$A$2,"."&amp;R$43&amp;R$1&amp;"C"&amp;$A69))-IF(RTD("tos.rtd",,$A$2,"."&amp;R$43&amp;R$1&amp;"P"&amp;$A69)="N/A",0,RTD("tos.rtd",,$A$2,"."&amp;R$43&amp;R$1&amp;"P"&amp;$A69))</f>
        <v>9</v>
      </c>
      <c r="S69" s="91">
        <f ca="1">IF(RTD("tos.rtd",,$A$2,"."&amp;S$43&amp;S$1&amp;"C"&amp;$A69)="N/A",0,RTD("tos.rtd",,$A$2,"."&amp;S$43&amp;S$1&amp;"C"&amp;$A69))-IF(RTD("tos.rtd",,$A$2,"."&amp;S$43&amp;S$1&amp;"P"&amp;$A69)="N/A",0,RTD("tos.rtd",,$A$2,"."&amp;S$43&amp;S$1&amp;"P"&amp;$A69))</f>
        <v>0</v>
      </c>
      <c r="T69" s="91">
        <f ca="1">IF(RTD("tos.rtd",,$A$2,"."&amp;T$43&amp;T$1&amp;"C"&amp;$A69)="N/A",0,RTD("tos.rtd",,$A$2,"."&amp;T$43&amp;T$1&amp;"C"&amp;$A69))-IF(RTD("tos.rtd",,$A$2,"."&amp;T$43&amp;T$1&amp;"P"&amp;$A69)="N/A",0,RTD("tos.rtd",,$A$2,"."&amp;T$43&amp;T$1&amp;"P"&amp;$A69))</f>
        <v>0</v>
      </c>
      <c r="U69" s="91">
        <f ca="1">IF(RTD("tos.rtd",,$A$2,"."&amp;U$43&amp;U$1&amp;"C"&amp;$A69)="N/A",0,RTD("tos.rtd",,$A$2,"."&amp;U$43&amp;U$1&amp;"C"&amp;$A69))-IF(RTD("tos.rtd",,$A$2,"."&amp;U$43&amp;U$1&amp;"P"&amp;$A69)="N/A",0,RTD("tos.rtd",,$A$2,"."&amp;U$43&amp;U$1&amp;"P"&amp;$A69))</f>
        <v>0</v>
      </c>
      <c r="V69" s="91">
        <f ca="1">IF(RTD("tos.rtd",,$A$2,"."&amp;V$43&amp;V$1&amp;"C"&amp;$A69)="N/A",0,RTD("tos.rtd",,$A$2,"."&amp;V$43&amp;V$1&amp;"C"&amp;$A69))-IF(RTD("tos.rtd",,$A$2,"."&amp;V$43&amp;V$1&amp;"P"&amp;$A69)="N/A",0,RTD("tos.rtd",,$A$2,"."&amp;V$43&amp;V$1&amp;"P"&amp;$A69))</f>
        <v>0</v>
      </c>
      <c r="W69" s="91">
        <f ca="1">IF(RTD("tos.rtd",,$A$2,"."&amp;W$43&amp;W$1&amp;"C"&amp;$A69)="N/A",0,RTD("tos.rtd",,$A$2,"."&amp;W$43&amp;W$1&amp;"C"&amp;$A69))-IF(RTD("tos.rtd",,$A$2,"."&amp;W$43&amp;W$1&amp;"P"&amp;$A69)="N/A",0,RTD("tos.rtd",,$A$2,"."&amp;W$43&amp;W$1&amp;"P"&amp;$A69))</f>
        <v>0</v>
      </c>
      <c r="X69" s="91">
        <f ca="1">IF(RTD("tos.rtd",,$A$2,"."&amp;X$43&amp;X$1&amp;"C"&amp;$A69)="N/A",0,RTD("tos.rtd",,$A$2,"."&amp;X$43&amp;X$1&amp;"C"&amp;$A69))-IF(RTD("tos.rtd",,$A$2,"."&amp;X$43&amp;X$1&amp;"P"&amp;$A69)="N/A",0,RTD("tos.rtd",,$A$2,"."&amp;X$43&amp;X$1&amp;"P"&amp;$A69))</f>
        <v>4</v>
      </c>
      <c r="Y69" s="98">
        <f t="shared" ca="1" si="7"/>
        <v>-12811</v>
      </c>
    </row>
    <row r="70" spans="1:25" x14ac:dyDescent="0.25">
      <c r="A70" s="93">
        <f>+Hoja1!A69</f>
        <v>478</v>
      </c>
      <c r="B70" s="91">
        <f ca="1">IF(RTD("tos.rtd",,$A$2,"."&amp;B$43&amp;B$1&amp;"C"&amp;$A70)="N/A",0,RTD("tos.rtd",,$A$2,"."&amp;B$43&amp;B$1&amp;"C"&amp;$A70))-IF(RTD("tos.rtd",,$A$2,"."&amp;B$43&amp;B$1&amp;"P"&amp;$A70)="N/A",0,RTD("tos.rtd",,$A$2,"."&amp;B$43&amp;B$1&amp;"P"&amp;$A70))</f>
        <v>0</v>
      </c>
      <c r="C70" s="91">
        <f ca="1">IF(RTD("tos.rtd",,$A$2,"."&amp;C$43&amp;C$1&amp;"C"&amp;$A70)="N/A",0,RTD("tos.rtd",,$A$2,"."&amp;C$43&amp;C$1&amp;"C"&amp;$A70))-IF(RTD("tos.rtd",,$A$2,"."&amp;C$43&amp;C$1&amp;"P"&amp;$A70)="N/A",0,RTD("tos.rtd",,$A$2,"."&amp;C$43&amp;C$1&amp;"P"&amp;$A70))</f>
        <v>0</v>
      </c>
      <c r="D70" s="91">
        <f ca="1">IF(RTD("tos.rtd",,$A$2,"."&amp;D$43&amp;D$1&amp;"C"&amp;$A70)="N/A",0,RTD("tos.rtd",,$A$2,"."&amp;D$43&amp;D$1&amp;"C"&amp;$A70))-IF(RTD("tos.rtd",,$A$2,"."&amp;D$43&amp;D$1&amp;"P"&amp;$A70)="N/A",0,RTD("tos.rtd",,$A$2,"."&amp;D$43&amp;D$1&amp;"P"&amp;$A70))</f>
        <v>-10387</v>
      </c>
      <c r="E70" s="91">
        <f ca="1">IF(RTD("tos.rtd",,$A$2,"."&amp;E$43&amp;E$1&amp;"C"&amp;$A70)="N/A",0,RTD("tos.rtd",,$A$2,"."&amp;E$43&amp;E$1&amp;"C"&amp;$A70))-IF(RTD("tos.rtd",,$A$2,"."&amp;E$43&amp;E$1&amp;"P"&amp;$A70)="N/A",0,RTD("tos.rtd",,$A$2,"."&amp;E$43&amp;E$1&amp;"P"&amp;$A70))</f>
        <v>-2649</v>
      </c>
      <c r="F70" s="91">
        <f ca="1">IF(RTD("tos.rtd",,$A$2,"."&amp;F$43&amp;F$1&amp;"C"&amp;$A70)="N/A",0,RTD("tos.rtd",,$A$2,"."&amp;F$43&amp;F$1&amp;"C"&amp;$A70))-IF(RTD("tos.rtd",,$A$2,"."&amp;F$43&amp;F$1&amp;"P"&amp;$A70)="N/A",0,RTD("tos.rtd",,$A$2,"."&amp;F$43&amp;F$1&amp;"P"&amp;$A70))</f>
        <v>0</v>
      </c>
      <c r="G70" s="91">
        <f ca="1">IF(RTD("tos.rtd",,$A$2,"."&amp;G$43&amp;G$1&amp;"C"&amp;$A70)="N/A",0,RTD("tos.rtd",,$A$2,"."&amp;G$43&amp;G$1&amp;"C"&amp;$A70))-IF(RTD("tos.rtd",,$A$2,"."&amp;G$43&amp;G$1&amp;"P"&amp;$A70)="N/A",0,RTD("tos.rtd",,$A$2,"."&amp;G$43&amp;G$1&amp;"P"&amp;$A70))</f>
        <v>0</v>
      </c>
      <c r="H70" s="91">
        <f ca="1">IF(RTD("tos.rtd",,$A$2,"."&amp;H$43&amp;H$1&amp;"C"&amp;$A70)="N/A",0,RTD("tos.rtd",,$A$2,"."&amp;H$43&amp;H$1&amp;"C"&amp;$A70))-IF(RTD("tos.rtd",,$A$2,"."&amp;H$43&amp;H$1&amp;"P"&amp;$A70)="N/A",0,RTD("tos.rtd",,$A$2,"."&amp;H$43&amp;H$1&amp;"P"&amp;$A70))</f>
        <v>34</v>
      </c>
      <c r="I70" s="91">
        <f ca="1">IF(RTD("tos.rtd",,$A$2,"."&amp;I$43&amp;I$1&amp;"C"&amp;$A70)="N/A",0,RTD("tos.rtd",,$A$2,"."&amp;I$43&amp;I$1&amp;"C"&amp;$A70))-IF(RTD("tos.rtd",,$A$2,"."&amp;I$43&amp;I$1&amp;"P"&amp;$A70)="N/A",0,RTD("tos.rtd",,$A$2,"."&amp;I$43&amp;I$1&amp;"P"&amp;$A70))</f>
        <v>-88</v>
      </c>
      <c r="J70" s="91">
        <f ca="1">IF(RTD("tos.rtd",,$A$2,"."&amp;J$43&amp;J$1&amp;"C"&amp;$A70)="N/A",0,RTD("tos.rtd",,$A$2,"."&amp;J$43&amp;J$1&amp;"C"&amp;$A70))-IF(RTD("tos.rtd",,$A$2,"."&amp;J$43&amp;J$1&amp;"P"&amp;$A70)="N/A",0,RTD("tos.rtd",,$A$2,"."&amp;J$43&amp;J$1&amp;"P"&amp;$A70))</f>
        <v>-67</v>
      </c>
      <c r="K70" s="91">
        <f ca="1">IF(RTD("tos.rtd",,$A$2,"."&amp;K$43&amp;K$1&amp;"C"&amp;$A70)="N/A",0,RTD("tos.rtd",,$A$2,"."&amp;K$43&amp;K$1&amp;"C"&amp;$A70))-IF(RTD("tos.rtd",,$A$2,"."&amp;K$43&amp;K$1&amp;"P"&amp;$A70)="N/A",0,RTD("tos.rtd",,$A$2,"."&amp;K$43&amp;K$1&amp;"P"&amp;$A70))</f>
        <v>0</v>
      </c>
      <c r="L70" s="91">
        <f ca="1">IF(RTD("tos.rtd",,$A$2,"."&amp;L$43&amp;L$1&amp;"C"&amp;$A70)="N/A",0,RTD("tos.rtd",,$A$2,"."&amp;L$43&amp;L$1&amp;"C"&amp;$A70))-IF(RTD("tos.rtd",,$A$2,"."&amp;L$43&amp;L$1&amp;"P"&amp;$A70)="N/A",0,RTD("tos.rtd",,$A$2,"."&amp;L$43&amp;L$1&amp;"P"&amp;$A70))</f>
        <v>-14</v>
      </c>
      <c r="M70" s="91">
        <f ca="1">IF(RTD("tos.rtd",,$A$2,"."&amp;M$43&amp;M$1&amp;"C"&amp;$A70)="N/A",0,RTD("tos.rtd",,$A$2,"."&amp;M$43&amp;M$1&amp;"C"&amp;$A70))-IF(RTD("tos.rtd",,$A$2,"."&amp;M$43&amp;M$1&amp;"P"&amp;$A70)="N/A",0,RTD("tos.rtd",,$A$2,"."&amp;M$43&amp;M$1&amp;"P"&amp;$A70))</f>
        <v>0</v>
      </c>
      <c r="N70" s="91">
        <f ca="1">IF(RTD("tos.rtd",,$A$2,"."&amp;N$43&amp;N$1&amp;"C"&amp;$A70)="N/A",0,RTD("tos.rtd",,$A$2,"."&amp;N$43&amp;N$1&amp;"C"&amp;$A70))-IF(RTD("tos.rtd",,$A$2,"."&amp;N$43&amp;N$1&amp;"P"&amp;$A70)="N/A",0,RTD("tos.rtd",,$A$2,"."&amp;N$43&amp;N$1&amp;"P"&amp;$A70))</f>
        <v>6</v>
      </c>
      <c r="O70" s="91">
        <f ca="1">IF(RTD("tos.rtd",,$A$2,"."&amp;O$43&amp;O$1&amp;"C"&amp;$A70)="N/A",0,RTD("tos.rtd",,$A$2,"."&amp;O$43&amp;O$1&amp;"C"&amp;$A70))-IF(RTD("tos.rtd",,$A$2,"."&amp;O$43&amp;O$1&amp;"P"&amp;$A70)="N/A",0,RTD("tos.rtd",,$A$2,"."&amp;O$43&amp;O$1&amp;"P"&amp;$A70))</f>
        <v>0</v>
      </c>
      <c r="P70" s="91">
        <f ca="1">IF(RTD("tos.rtd",,$A$2,"."&amp;P$43&amp;P$1&amp;"C"&amp;$A70)="N/A",0,RTD("tos.rtd",,$A$2,"."&amp;P$43&amp;P$1&amp;"C"&amp;$A70))-IF(RTD("tos.rtd",,$A$2,"."&amp;P$43&amp;P$1&amp;"P"&amp;$A70)="N/A",0,RTD("tos.rtd",,$A$2,"."&amp;P$43&amp;P$1&amp;"P"&amp;$A70))</f>
        <v>0</v>
      </c>
      <c r="Q70" s="91">
        <f ca="1">IF(RTD("tos.rtd",,$A$2,"."&amp;Q$43&amp;Q$1&amp;"C"&amp;$A70)="N/A",0,RTD("tos.rtd",,$A$2,"."&amp;Q$43&amp;Q$1&amp;"C"&amp;$A70))-IF(RTD("tos.rtd",,$A$2,"."&amp;Q$43&amp;Q$1&amp;"P"&amp;$A70)="N/A",0,RTD("tos.rtd",,$A$2,"."&amp;Q$43&amp;Q$1&amp;"P"&amp;$A70))</f>
        <v>0</v>
      </c>
      <c r="R70" s="91">
        <f ca="1">IF(RTD("tos.rtd",,$A$2,"."&amp;R$43&amp;R$1&amp;"C"&amp;$A70)="N/A",0,RTD("tos.rtd",,$A$2,"."&amp;R$43&amp;R$1&amp;"C"&amp;$A70))-IF(RTD("tos.rtd",,$A$2,"."&amp;R$43&amp;R$1&amp;"P"&amp;$A70)="N/A",0,RTD("tos.rtd",,$A$2,"."&amp;R$43&amp;R$1&amp;"P"&amp;$A70))</f>
        <v>19</v>
      </c>
      <c r="S70" s="91">
        <f ca="1">IF(RTD("tos.rtd",,$A$2,"."&amp;S$43&amp;S$1&amp;"C"&amp;$A70)="N/A",0,RTD("tos.rtd",,$A$2,"."&amp;S$43&amp;S$1&amp;"C"&amp;$A70))-IF(RTD("tos.rtd",,$A$2,"."&amp;S$43&amp;S$1&amp;"P"&amp;$A70)="N/A",0,RTD("tos.rtd",,$A$2,"."&amp;S$43&amp;S$1&amp;"P"&amp;$A70))</f>
        <v>0</v>
      </c>
      <c r="T70" s="91">
        <f ca="1">IF(RTD("tos.rtd",,$A$2,"."&amp;T$43&amp;T$1&amp;"C"&amp;$A70)="N/A",0,RTD("tos.rtd",,$A$2,"."&amp;T$43&amp;T$1&amp;"C"&amp;$A70))-IF(RTD("tos.rtd",,$A$2,"."&amp;T$43&amp;T$1&amp;"P"&amp;$A70)="N/A",0,RTD("tos.rtd",,$A$2,"."&amp;T$43&amp;T$1&amp;"P"&amp;$A70))</f>
        <v>0</v>
      </c>
      <c r="U70" s="91">
        <f ca="1">IF(RTD("tos.rtd",,$A$2,"."&amp;U$43&amp;U$1&amp;"C"&amp;$A70)="N/A",0,RTD("tos.rtd",,$A$2,"."&amp;U$43&amp;U$1&amp;"C"&amp;$A70))-IF(RTD("tos.rtd",,$A$2,"."&amp;U$43&amp;U$1&amp;"P"&amp;$A70)="N/A",0,RTD("tos.rtd",,$A$2,"."&amp;U$43&amp;U$1&amp;"P"&amp;$A70))</f>
        <v>0</v>
      </c>
      <c r="V70" s="91">
        <f ca="1">IF(RTD("tos.rtd",,$A$2,"."&amp;V$43&amp;V$1&amp;"C"&amp;$A70)="N/A",0,RTD("tos.rtd",,$A$2,"."&amp;V$43&amp;V$1&amp;"C"&amp;$A70))-IF(RTD("tos.rtd",,$A$2,"."&amp;V$43&amp;V$1&amp;"P"&amp;$A70)="N/A",0,RTD("tos.rtd",,$A$2,"."&amp;V$43&amp;V$1&amp;"P"&amp;$A70))</f>
        <v>0</v>
      </c>
      <c r="W70" s="91">
        <f ca="1">IF(RTD("tos.rtd",,$A$2,"."&amp;W$43&amp;W$1&amp;"C"&amp;$A70)="N/A",0,RTD("tos.rtd",,$A$2,"."&amp;W$43&amp;W$1&amp;"C"&amp;$A70))-IF(RTD("tos.rtd",,$A$2,"."&amp;W$43&amp;W$1&amp;"P"&amp;$A70)="N/A",0,RTD("tos.rtd",,$A$2,"."&amp;W$43&amp;W$1&amp;"P"&amp;$A70))</f>
        <v>0</v>
      </c>
      <c r="X70" s="91">
        <f ca="1">IF(RTD("tos.rtd",,$A$2,"."&amp;X$43&amp;X$1&amp;"C"&amp;$A70)="N/A",0,RTD("tos.rtd",,$A$2,"."&amp;X$43&amp;X$1&amp;"C"&amp;$A70))-IF(RTD("tos.rtd",,$A$2,"."&amp;X$43&amp;X$1&amp;"P"&amp;$A70)="N/A",0,RTD("tos.rtd",,$A$2,"."&amp;X$43&amp;X$1&amp;"P"&amp;$A70))</f>
        <v>0</v>
      </c>
      <c r="Y70" s="98">
        <f t="shared" ca="1" si="7"/>
        <v>-13146</v>
      </c>
    </row>
    <row r="71" spans="1:25" x14ac:dyDescent="0.25">
      <c r="A71" s="93">
        <f>+Hoja1!A70</f>
        <v>477</v>
      </c>
      <c r="B71" s="91">
        <f ca="1">IF(RTD("tos.rtd",,$A$2,"."&amp;B$43&amp;B$1&amp;"C"&amp;$A71)="N/A",0,RTD("tos.rtd",,$A$2,"."&amp;B$43&amp;B$1&amp;"C"&amp;$A71))-IF(RTD("tos.rtd",,$A$2,"."&amp;B$43&amp;B$1&amp;"P"&amp;$A71)="N/A",0,RTD("tos.rtd",,$A$2,"."&amp;B$43&amp;B$1&amp;"P"&amp;$A71))</f>
        <v>0</v>
      </c>
      <c r="C71" s="91">
        <f ca="1">IF(RTD("tos.rtd",,$A$2,"."&amp;C$43&amp;C$1&amp;"C"&amp;$A71)="N/A",0,RTD("tos.rtd",,$A$2,"."&amp;C$43&amp;C$1&amp;"C"&amp;$A71))-IF(RTD("tos.rtd",,$A$2,"."&amp;C$43&amp;C$1&amp;"P"&amp;$A71)="N/A",0,RTD("tos.rtd",,$A$2,"."&amp;C$43&amp;C$1&amp;"P"&amp;$A71))</f>
        <v>0</v>
      </c>
      <c r="D71" s="91">
        <f ca="1">IF(RTD("tos.rtd",,$A$2,"."&amp;D$43&amp;D$1&amp;"C"&amp;$A71)="N/A",0,RTD("tos.rtd",,$A$2,"."&amp;D$43&amp;D$1&amp;"C"&amp;$A71))-IF(RTD("tos.rtd",,$A$2,"."&amp;D$43&amp;D$1&amp;"P"&amp;$A71)="N/A",0,RTD("tos.rtd",,$A$2,"."&amp;D$43&amp;D$1&amp;"P"&amp;$A71))</f>
        <v>-12557</v>
      </c>
      <c r="E71" s="91">
        <f ca="1">IF(RTD("tos.rtd",,$A$2,"."&amp;E$43&amp;E$1&amp;"C"&amp;$A71)="N/A",0,RTD("tos.rtd",,$A$2,"."&amp;E$43&amp;E$1&amp;"C"&amp;$A71))-IF(RTD("tos.rtd",,$A$2,"."&amp;E$43&amp;E$1&amp;"P"&amp;$A71)="N/A",0,RTD("tos.rtd",,$A$2,"."&amp;E$43&amp;E$1&amp;"P"&amp;$A71))</f>
        <v>-2348</v>
      </c>
      <c r="F71" s="91">
        <f ca="1">IF(RTD("tos.rtd",,$A$2,"."&amp;F$43&amp;F$1&amp;"C"&amp;$A71)="N/A",0,RTD("tos.rtd",,$A$2,"."&amp;F$43&amp;F$1&amp;"C"&amp;$A71))-IF(RTD("tos.rtd",,$A$2,"."&amp;F$43&amp;F$1&amp;"P"&amp;$A71)="N/A",0,RTD("tos.rtd",,$A$2,"."&amp;F$43&amp;F$1&amp;"P"&amp;$A71))</f>
        <v>0</v>
      </c>
      <c r="G71" s="91">
        <f ca="1">IF(RTD("tos.rtd",,$A$2,"."&amp;G$43&amp;G$1&amp;"C"&amp;$A71)="N/A",0,RTD("tos.rtd",,$A$2,"."&amp;G$43&amp;G$1&amp;"C"&amp;$A71))-IF(RTD("tos.rtd",,$A$2,"."&amp;G$43&amp;G$1&amp;"P"&amp;$A71)="N/A",0,RTD("tos.rtd",,$A$2,"."&amp;G$43&amp;G$1&amp;"P"&amp;$A71))</f>
        <v>0</v>
      </c>
      <c r="H71" s="91">
        <f ca="1">IF(RTD("tos.rtd",,$A$2,"."&amp;H$43&amp;H$1&amp;"C"&amp;$A71)="N/A",0,RTD("tos.rtd",,$A$2,"."&amp;H$43&amp;H$1&amp;"C"&amp;$A71))-IF(RTD("tos.rtd",,$A$2,"."&amp;H$43&amp;H$1&amp;"P"&amp;$A71)="N/A",0,RTD("tos.rtd",,$A$2,"."&amp;H$43&amp;H$1&amp;"P"&amp;$A71))</f>
        <v>-30</v>
      </c>
      <c r="I71" s="91">
        <f ca="1">IF(RTD("tos.rtd",,$A$2,"."&amp;I$43&amp;I$1&amp;"C"&amp;$A71)="N/A",0,RTD("tos.rtd",,$A$2,"."&amp;I$43&amp;I$1&amp;"C"&amp;$A71))-IF(RTD("tos.rtd",,$A$2,"."&amp;I$43&amp;I$1&amp;"P"&amp;$A71)="N/A",0,RTD("tos.rtd",,$A$2,"."&amp;I$43&amp;I$1&amp;"P"&amp;$A71))</f>
        <v>-37</v>
      </c>
      <c r="J71" s="91">
        <f ca="1">IF(RTD("tos.rtd",,$A$2,"."&amp;J$43&amp;J$1&amp;"C"&amp;$A71)="N/A",0,RTD("tos.rtd",,$A$2,"."&amp;J$43&amp;J$1&amp;"C"&amp;$A71))-IF(RTD("tos.rtd",,$A$2,"."&amp;J$43&amp;J$1&amp;"P"&amp;$A71)="N/A",0,RTD("tos.rtd",,$A$2,"."&amp;J$43&amp;J$1&amp;"P"&amp;$A71))</f>
        <v>2</v>
      </c>
      <c r="K71" s="91">
        <f ca="1">IF(RTD("tos.rtd",,$A$2,"."&amp;K$43&amp;K$1&amp;"C"&amp;$A71)="N/A",0,RTD("tos.rtd",,$A$2,"."&amp;K$43&amp;K$1&amp;"C"&amp;$A71))-IF(RTD("tos.rtd",,$A$2,"."&amp;K$43&amp;K$1&amp;"P"&amp;$A71)="N/A",0,RTD("tos.rtd",,$A$2,"."&amp;K$43&amp;K$1&amp;"P"&amp;$A71))</f>
        <v>0</v>
      </c>
      <c r="L71" s="91">
        <f ca="1">IF(RTD("tos.rtd",,$A$2,"."&amp;L$43&amp;L$1&amp;"C"&amp;$A71)="N/A",0,RTD("tos.rtd",,$A$2,"."&amp;L$43&amp;L$1&amp;"C"&amp;$A71))-IF(RTD("tos.rtd",,$A$2,"."&amp;L$43&amp;L$1&amp;"P"&amp;$A71)="N/A",0,RTD("tos.rtd",,$A$2,"."&amp;L$43&amp;L$1&amp;"P"&amp;$A71))</f>
        <v>9</v>
      </c>
      <c r="M71" s="91">
        <f ca="1">IF(RTD("tos.rtd",,$A$2,"."&amp;M$43&amp;M$1&amp;"C"&amp;$A71)="N/A",0,RTD("tos.rtd",,$A$2,"."&amp;M$43&amp;M$1&amp;"C"&amp;$A71))-IF(RTD("tos.rtd",,$A$2,"."&amp;M$43&amp;M$1&amp;"P"&amp;$A71)="N/A",0,RTD("tos.rtd",,$A$2,"."&amp;M$43&amp;M$1&amp;"P"&amp;$A71))</f>
        <v>0</v>
      </c>
      <c r="N71" s="91">
        <f ca="1">IF(RTD("tos.rtd",,$A$2,"."&amp;N$43&amp;N$1&amp;"C"&amp;$A71)="N/A",0,RTD("tos.rtd",,$A$2,"."&amp;N$43&amp;N$1&amp;"C"&amp;$A71))-IF(RTD("tos.rtd",,$A$2,"."&amp;N$43&amp;N$1&amp;"P"&amp;$A71)="N/A",0,RTD("tos.rtd",,$A$2,"."&amp;N$43&amp;N$1&amp;"P"&amp;$A71))</f>
        <v>30</v>
      </c>
      <c r="O71" s="91">
        <f ca="1">IF(RTD("tos.rtd",,$A$2,"."&amp;O$43&amp;O$1&amp;"C"&amp;$A71)="N/A",0,RTD("tos.rtd",,$A$2,"."&amp;O$43&amp;O$1&amp;"C"&amp;$A71))-IF(RTD("tos.rtd",,$A$2,"."&amp;O$43&amp;O$1&amp;"P"&amp;$A71)="N/A",0,RTD("tos.rtd",,$A$2,"."&amp;O$43&amp;O$1&amp;"P"&amp;$A71))</f>
        <v>0</v>
      </c>
      <c r="P71" s="91">
        <f ca="1">IF(RTD("tos.rtd",,$A$2,"."&amp;P$43&amp;P$1&amp;"C"&amp;$A71)="N/A",0,RTD("tos.rtd",,$A$2,"."&amp;P$43&amp;P$1&amp;"C"&amp;$A71))-IF(RTD("tos.rtd",,$A$2,"."&amp;P$43&amp;P$1&amp;"P"&amp;$A71)="N/A",0,RTD("tos.rtd",,$A$2,"."&amp;P$43&amp;P$1&amp;"P"&amp;$A71))</f>
        <v>0</v>
      </c>
      <c r="Q71" s="91">
        <f ca="1">IF(RTD("tos.rtd",,$A$2,"."&amp;Q$43&amp;Q$1&amp;"C"&amp;$A71)="N/A",0,RTD("tos.rtd",,$A$2,"."&amp;Q$43&amp;Q$1&amp;"C"&amp;$A71))-IF(RTD("tos.rtd",,$A$2,"."&amp;Q$43&amp;Q$1&amp;"P"&amp;$A71)="N/A",0,RTD("tos.rtd",,$A$2,"."&amp;Q$43&amp;Q$1&amp;"P"&amp;$A71))</f>
        <v>0</v>
      </c>
      <c r="R71" s="91">
        <f ca="1">IF(RTD("tos.rtd",,$A$2,"."&amp;R$43&amp;R$1&amp;"C"&amp;$A71)="N/A",0,RTD("tos.rtd",,$A$2,"."&amp;R$43&amp;R$1&amp;"C"&amp;$A71))-IF(RTD("tos.rtd",,$A$2,"."&amp;R$43&amp;R$1&amp;"P"&amp;$A71)="N/A",0,RTD("tos.rtd",,$A$2,"."&amp;R$43&amp;R$1&amp;"P"&amp;$A71))</f>
        <v>-5</v>
      </c>
      <c r="S71" s="91">
        <f ca="1">IF(RTD("tos.rtd",,$A$2,"."&amp;S$43&amp;S$1&amp;"C"&amp;$A71)="N/A",0,RTD("tos.rtd",,$A$2,"."&amp;S$43&amp;S$1&amp;"C"&amp;$A71))-IF(RTD("tos.rtd",,$A$2,"."&amp;S$43&amp;S$1&amp;"P"&amp;$A71)="N/A",0,RTD("tos.rtd",,$A$2,"."&amp;S$43&amp;S$1&amp;"P"&amp;$A71))</f>
        <v>0</v>
      </c>
      <c r="T71" s="91">
        <f ca="1">IF(RTD("tos.rtd",,$A$2,"."&amp;T$43&amp;T$1&amp;"C"&amp;$A71)="N/A",0,RTD("tos.rtd",,$A$2,"."&amp;T$43&amp;T$1&amp;"C"&amp;$A71))-IF(RTD("tos.rtd",,$A$2,"."&amp;T$43&amp;T$1&amp;"P"&amp;$A71)="N/A",0,RTD("tos.rtd",,$A$2,"."&amp;T$43&amp;T$1&amp;"P"&amp;$A71))</f>
        <v>0</v>
      </c>
      <c r="U71" s="91">
        <f ca="1">IF(RTD("tos.rtd",,$A$2,"."&amp;U$43&amp;U$1&amp;"C"&amp;$A71)="N/A",0,RTD("tos.rtd",,$A$2,"."&amp;U$43&amp;U$1&amp;"C"&amp;$A71))-IF(RTD("tos.rtd",,$A$2,"."&amp;U$43&amp;U$1&amp;"P"&amp;$A71)="N/A",0,RTD("tos.rtd",,$A$2,"."&amp;U$43&amp;U$1&amp;"P"&amp;$A71))</f>
        <v>0</v>
      </c>
      <c r="V71" s="91">
        <f ca="1">IF(RTD("tos.rtd",,$A$2,"."&amp;V$43&amp;V$1&amp;"C"&amp;$A71)="N/A",0,RTD("tos.rtd",,$A$2,"."&amp;V$43&amp;V$1&amp;"C"&amp;$A71))-IF(RTD("tos.rtd",,$A$2,"."&amp;V$43&amp;V$1&amp;"P"&amp;$A71)="N/A",0,RTD("tos.rtd",,$A$2,"."&amp;V$43&amp;V$1&amp;"P"&amp;$A71))</f>
        <v>0</v>
      </c>
      <c r="W71" s="91">
        <f ca="1">IF(RTD("tos.rtd",,$A$2,"."&amp;W$43&amp;W$1&amp;"C"&amp;$A71)="N/A",0,RTD("tos.rtd",,$A$2,"."&amp;W$43&amp;W$1&amp;"C"&amp;$A71))-IF(RTD("tos.rtd",,$A$2,"."&amp;W$43&amp;W$1&amp;"P"&amp;$A71)="N/A",0,RTD("tos.rtd",,$A$2,"."&amp;W$43&amp;W$1&amp;"P"&amp;$A71))</f>
        <v>0</v>
      </c>
      <c r="X71" s="91">
        <f ca="1">IF(RTD("tos.rtd",,$A$2,"."&amp;X$43&amp;X$1&amp;"C"&amp;$A71)="N/A",0,RTD("tos.rtd",,$A$2,"."&amp;X$43&amp;X$1&amp;"C"&amp;$A71))-IF(RTD("tos.rtd",,$A$2,"."&amp;X$43&amp;X$1&amp;"P"&amp;$A71)="N/A",0,RTD("tos.rtd",,$A$2,"."&amp;X$43&amp;X$1&amp;"P"&amp;$A71))</f>
        <v>0</v>
      </c>
      <c r="Y71" s="98">
        <f t="shared" ca="1" si="7"/>
        <v>-14936</v>
      </c>
    </row>
    <row r="72" spans="1:25" x14ac:dyDescent="0.25">
      <c r="A72" s="93">
        <f>+Hoja1!A71</f>
        <v>476</v>
      </c>
      <c r="B72" s="91">
        <f ca="1">IF(RTD("tos.rtd",,$A$2,"."&amp;B$43&amp;B$1&amp;"C"&amp;$A72)="N/A",0,RTD("tos.rtd",,$A$2,"."&amp;B$43&amp;B$1&amp;"C"&amp;$A72))-IF(RTD("tos.rtd",,$A$2,"."&amp;B$43&amp;B$1&amp;"P"&amp;$A72)="N/A",0,RTD("tos.rtd",,$A$2,"."&amp;B$43&amp;B$1&amp;"P"&amp;$A72))</f>
        <v>0</v>
      </c>
      <c r="C72" s="91">
        <f ca="1">IF(RTD("tos.rtd",,$A$2,"."&amp;C$43&amp;C$1&amp;"C"&amp;$A72)="N/A",0,RTD("tos.rtd",,$A$2,"."&amp;C$43&amp;C$1&amp;"C"&amp;$A72))-IF(RTD("tos.rtd",,$A$2,"."&amp;C$43&amp;C$1&amp;"P"&amp;$A72)="N/A",0,RTD("tos.rtd",,$A$2,"."&amp;C$43&amp;C$1&amp;"P"&amp;$A72))</f>
        <v>0</v>
      </c>
      <c r="D72" s="91">
        <f ca="1">IF(RTD("tos.rtd",,$A$2,"."&amp;D$43&amp;D$1&amp;"C"&amp;$A72)="N/A",0,RTD("tos.rtd",,$A$2,"."&amp;D$43&amp;D$1&amp;"C"&amp;$A72))-IF(RTD("tos.rtd",,$A$2,"."&amp;D$43&amp;D$1&amp;"P"&amp;$A72)="N/A",0,RTD("tos.rtd",,$A$2,"."&amp;D$43&amp;D$1&amp;"P"&amp;$A72))</f>
        <v>-7126</v>
      </c>
      <c r="E72" s="91">
        <f ca="1">IF(RTD("tos.rtd",,$A$2,"."&amp;E$43&amp;E$1&amp;"C"&amp;$A72)="N/A",0,RTD("tos.rtd",,$A$2,"."&amp;E$43&amp;E$1&amp;"C"&amp;$A72))-IF(RTD("tos.rtd",,$A$2,"."&amp;E$43&amp;E$1&amp;"P"&amp;$A72)="N/A",0,RTD("tos.rtd",,$A$2,"."&amp;E$43&amp;E$1&amp;"P"&amp;$A72))</f>
        <v>-1400</v>
      </c>
      <c r="F72" s="91">
        <f ca="1">IF(RTD("tos.rtd",,$A$2,"."&amp;F$43&amp;F$1&amp;"C"&amp;$A72)="N/A",0,RTD("tos.rtd",,$A$2,"."&amp;F$43&amp;F$1&amp;"C"&amp;$A72))-IF(RTD("tos.rtd",,$A$2,"."&amp;F$43&amp;F$1&amp;"P"&amp;$A72)="N/A",0,RTD("tos.rtd",,$A$2,"."&amp;F$43&amp;F$1&amp;"P"&amp;$A72))</f>
        <v>0</v>
      </c>
      <c r="G72" s="91">
        <f ca="1">IF(RTD("tos.rtd",,$A$2,"."&amp;G$43&amp;G$1&amp;"C"&amp;$A72)="N/A",0,RTD("tos.rtd",,$A$2,"."&amp;G$43&amp;G$1&amp;"C"&amp;$A72))-IF(RTD("tos.rtd",,$A$2,"."&amp;G$43&amp;G$1&amp;"P"&amp;$A72)="N/A",0,RTD("tos.rtd",,$A$2,"."&amp;G$43&amp;G$1&amp;"P"&amp;$A72))</f>
        <v>0</v>
      </c>
      <c r="H72" s="91">
        <f ca="1">IF(RTD("tos.rtd",,$A$2,"."&amp;H$43&amp;H$1&amp;"C"&amp;$A72)="N/A",0,RTD("tos.rtd",,$A$2,"."&amp;H$43&amp;H$1&amp;"C"&amp;$A72))-IF(RTD("tos.rtd",,$A$2,"."&amp;H$43&amp;H$1&amp;"P"&amp;$A72)="N/A",0,RTD("tos.rtd",,$A$2,"."&amp;H$43&amp;H$1&amp;"P"&amp;$A72))</f>
        <v>0</v>
      </c>
      <c r="I72" s="91">
        <f ca="1">IF(RTD("tos.rtd",,$A$2,"."&amp;I$43&amp;I$1&amp;"C"&amp;$A72)="N/A",0,RTD("tos.rtd",,$A$2,"."&amp;I$43&amp;I$1&amp;"C"&amp;$A72))-IF(RTD("tos.rtd",,$A$2,"."&amp;I$43&amp;I$1&amp;"P"&amp;$A72)="N/A",0,RTD("tos.rtd",,$A$2,"."&amp;I$43&amp;I$1&amp;"P"&amp;$A72))</f>
        <v>-31</v>
      </c>
      <c r="J72" s="91">
        <f ca="1">IF(RTD("tos.rtd",,$A$2,"."&amp;J$43&amp;J$1&amp;"C"&amp;$A72)="N/A",0,RTD("tos.rtd",,$A$2,"."&amp;J$43&amp;J$1&amp;"C"&amp;$A72))-IF(RTD("tos.rtd",,$A$2,"."&amp;J$43&amp;J$1&amp;"P"&amp;$A72)="N/A",0,RTD("tos.rtd",,$A$2,"."&amp;J$43&amp;J$1&amp;"P"&amp;$A72))</f>
        <v>-3</v>
      </c>
      <c r="K72" s="91">
        <f ca="1">IF(RTD("tos.rtd",,$A$2,"."&amp;K$43&amp;K$1&amp;"C"&amp;$A72)="N/A",0,RTD("tos.rtd",,$A$2,"."&amp;K$43&amp;K$1&amp;"C"&amp;$A72))-IF(RTD("tos.rtd",,$A$2,"."&amp;K$43&amp;K$1&amp;"P"&amp;$A72)="N/A",0,RTD("tos.rtd",,$A$2,"."&amp;K$43&amp;K$1&amp;"P"&amp;$A72))</f>
        <v>0</v>
      </c>
      <c r="L72" s="91">
        <f ca="1">IF(RTD("tos.rtd",,$A$2,"."&amp;L$43&amp;L$1&amp;"C"&amp;$A72)="N/A",0,RTD("tos.rtd",,$A$2,"."&amp;L$43&amp;L$1&amp;"C"&amp;$A72))-IF(RTD("tos.rtd",,$A$2,"."&amp;L$43&amp;L$1&amp;"P"&amp;$A72)="N/A",0,RTD("tos.rtd",,$A$2,"."&amp;L$43&amp;L$1&amp;"P"&amp;$A72))</f>
        <v>15</v>
      </c>
      <c r="M72" s="91">
        <f ca="1">IF(RTD("tos.rtd",,$A$2,"."&amp;M$43&amp;M$1&amp;"C"&amp;$A72)="N/A",0,RTD("tos.rtd",,$A$2,"."&amp;M$43&amp;M$1&amp;"C"&amp;$A72))-IF(RTD("tos.rtd",,$A$2,"."&amp;M$43&amp;M$1&amp;"P"&amp;$A72)="N/A",0,RTD("tos.rtd",,$A$2,"."&amp;M$43&amp;M$1&amp;"P"&amp;$A72))</f>
        <v>0</v>
      </c>
      <c r="N72" s="91">
        <f ca="1">IF(RTD("tos.rtd",,$A$2,"."&amp;N$43&amp;N$1&amp;"C"&amp;$A72)="N/A",0,RTD("tos.rtd",,$A$2,"."&amp;N$43&amp;N$1&amp;"C"&amp;$A72))-IF(RTD("tos.rtd",,$A$2,"."&amp;N$43&amp;N$1&amp;"P"&amp;$A72)="N/A",0,RTD("tos.rtd",,$A$2,"."&amp;N$43&amp;N$1&amp;"P"&amp;$A72))</f>
        <v>5</v>
      </c>
      <c r="O72" s="91">
        <f ca="1">IF(RTD("tos.rtd",,$A$2,"."&amp;O$43&amp;O$1&amp;"C"&amp;$A72)="N/A",0,RTD("tos.rtd",,$A$2,"."&amp;O$43&amp;O$1&amp;"C"&amp;$A72))-IF(RTD("tos.rtd",,$A$2,"."&amp;O$43&amp;O$1&amp;"P"&amp;$A72)="N/A",0,RTD("tos.rtd",,$A$2,"."&amp;O$43&amp;O$1&amp;"P"&amp;$A72))</f>
        <v>0</v>
      </c>
      <c r="P72" s="91">
        <f ca="1">IF(RTD("tos.rtd",,$A$2,"."&amp;P$43&amp;P$1&amp;"C"&amp;$A72)="N/A",0,RTD("tos.rtd",,$A$2,"."&amp;P$43&amp;P$1&amp;"C"&amp;$A72))-IF(RTD("tos.rtd",,$A$2,"."&amp;P$43&amp;P$1&amp;"P"&amp;$A72)="N/A",0,RTD("tos.rtd",,$A$2,"."&amp;P$43&amp;P$1&amp;"P"&amp;$A72))</f>
        <v>0</v>
      </c>
      <c r="Q72" s="91">
        <f ca="1">IF(RTD("tos.rtd",,$A$2,"."&amp;Q$43&amp;Q$1&amp;"C"&amp;$A72)="N/A",0,RTD("tos.rtd",,$A$2,"."&amp;Q$43&amp;Q$1&amp;"C"&amp;$A72))-IF(RTD("tos.rtd",,$A$2,"."&amp;Q$43&amp;Q$1&amp;"P"&amp;$A72)="N/A",0,RTD("tos.rtd",,$A$2,"."&amp;Q$43&amp;Q$1&amp;"P"&amp;$A72))</f>
        <v>0</v>
      </c>
      <c r="R72" s="91">
        <f ca="1">IF(RTD("tos.rtd",,$A$2,"."&amp;R$43&amp;R$1&amp;"C"&amp;$A72)="N/A",0,RTD("tos.rtd",,$A$2,"."&amp;R$43&amp;R$1&amp;"C"&amp;$A72))-IF(RTD("tos.rtd",,$A$2,"."&amp;R$43&amp;R$1&amp;"P"&amp;$A72)="N/A",0,RTD("tos.rtd",,$A$2,"."&amp;R$43&amp;R$1&amp;"P"&amp;$A72))</f>
        <v>0</v>
      </c>
      <c r="S72" s="91">
        <f ca="1">IF(RTD("tos.rtd",,$A$2,"."&amp;S$43&amp;S$1&amp;"C"&amp;$A72)="N/A",0,RTD("tos.rtd",,$A$2,"."&amp;S$43&amp;S$1&amp;"C"&amp;$A72))-IF(RTD("tos.rtd",,$A$2,"."&amp;S$43&amp;S$1&amp;"P"&amp;$A72)="N/A",0,RTD("tos.rtd",,$A$2,"."&amp;S$43&amp;S$1&amp;"P"&amp;$A72))</f>
        <v>0</v>
      </c>
      <c r="T72" s="91">
        <f ca="1">IF(RTD("tos.rtd",,$A$2,"."&amp;T$43&amp;T$1&amp;"C"&amp;$A72)="N/A",0,RTD("tos.rtd",,$A$2,"."&amp;T$43&amp;T$1&amp;"C"&amp;$A72))-IF(RTD("tos.rtd",,$A$2,"."&amp;T$43&amp;T$1&amp;"P"&amp;$A72)="N/A",0,RTD("tos.rtd",,$A$2,"."&amp;T$43&amp;T$1&amp;"P"&amp;$A72))</f>
        <v>0</v>
      </c>
      <c r="U72" s="91">
        <f ca="1">IF(RTD("tos.rtd",,$A$2,"."&amp;U$43&amp;U$1&amp;"C"&amp;$A72)="N/A",0,RTD("tos.rtd",,$A$2,"."&amp;U$43&amp;U$1&amp;"C"&amp;$A72))-IF(RTD("tos.rtd",,$A$2,"."&amp;U$43&amp;U$1&amp;"P"&amp;$A72)="N/A",0,RTD("tos.rtd",,$A$2,"."&amp;U$43&amp;U$1&amp;"P"&amp;$A72))</f>
        <v>0</v>
      </c>
      <c r="V72" s="91">
        <f ca="1">IF(RTD("tos.rtd",,$A$2,"."&amp;V$43&amp;V$1&amp;"C"&amp;$A72)="N/A",0,RTD("tos.rtd",,$A$2,"."&amp;V$43&amp;V$1&amp;"C"&amp;$A72))-IF(RTD("tos.rtd",,$A$2,"."&amp;V$43&amp;V$1&amp;"P"&amp;$A72)="N/A",0,RTD("tos.rtd",,$A$2,"."&amp;V$43&amp;V$1&amp;"P"&amp;$A72))</f>
        <v>0</v>
      </c>
      <c r="W72" s="91">
        <f ca="1">IF(RTD("tos.rtd",,$A$2,"."&amp;W$43&amp;W$1&amp;"C"&amp;$A72)="N/A",0,RTD("tos.rtd",,$A$2,"."&amp;W$43&amp;W$1&amp;"C"&amp;$A72))-IF(RTD("tos.rtd",,$A$2,"."&amp;W$43&amp;W$1&amp;"P"&amp;$A72)="N/A",0,RTD("tos.rtd",,$A$2,"."&amp;W$43&amp;W$1&amp;"P"&amp;$A72))</f>
        <v>0</v>
      </c>
      <c r="X72" s="91">
        <f ca="1">IF(RTD("tos.rtd",,$A$2,"."&amp;X$43&amp;X$1&amp;"C"&amp;$A72)="N/A",0,RTD("tos.rtd",,$A$2,"."&amp;X$43&amp;X$1&amp;"C"&amp;$A72))-IF(RTD("tos.rtd",,$A$2,"."&amp;X$43&amp;X$1&amp;"P"&amp;$A72)="N/A",0,RTD("tos.rtd",,$A$2,"."&amp;X$43&amp;X$1&amp;"P"&amp;$A72))</f>
        <v>0</v>
      </c>
      <c r="Y72" s="98">
        <f t="shared" ca="1" si="7"/>
        <v>-8540</v>
      </c>
    </row>
    <row r="73" spans="1:25" x14ac:dyDescent="0.25">
      <c r="A73" s="93">
        <f>+Hoja1!A72</f>
        <v>475</v>
      </c>
      <c r="B73" s="91">
        <f ca="1">IF(RTD("tos.rtd",,$A$2,"."&amp;B$43&amp;B$1&amp;"C"&amp;$A73)="N/A",0,RTD("tos.rtd",,$A$2,"."&amp;B$43&amp;B$1&amp;"C"&amp;$A73))-IF(RTD("tos.rtd",,$A$2,"."&amp;B$43&amp;B$1&amp;"P"&amp;$A73)="N/A",0,RTD("tos.rtd",,$A$2,"."&amp;B$43&amp;B$1&amp;"P"&amp;$A73))</f>
        <v>0</v>
      </c>
      <c r="C73" s="91">
        <f ca="1">IF(RTD("tos.rtd",,$A$2,"."&amp;C$43&amp;C$1&amp;"C"&amp;$A73)="N/A",0,RTD("tos.rtd",,$A$2,"."&amp;C$43&amp;C$1&amp;"C"&amp;$A73))-IF(RTD("tos.rtd",,$A$2,"."&amp;C$43&amp;C$1&amp;"P"&amp;$A73)="N/A",0,RTD("tos.rtd",,$A$2,"."&amp;C$43&amp;C$1&amp;"P"&amp;$A73))</f>
        <v>0</v>
      </c>
      <c r="D73" s="91">
        <f ca="1">IF(RTD("tos.rtd",,$A$2,"."&amp;D$43&amp;D$1&amp;"C"&amp;$A73)="N/A",0,RTD("tos.rtd",,$A$2,"."&amp;D$43&amp;D$1&amp;"C"&amp;$A73))-IF(RTD("tos.rtd",,$A$2,"."&amp;D$43&amp;D$1&amp;"P"&amp;$A73)="N/A",0,RTD("tos.rtd",,$A$2,"."&amp;D$43&amp;D$1&amp;"P"&amp;$A73))</f>
        <v>-22970</v>
      </c>
      <c r="E73" s="91">
        <f ca="1">IF(RTD("tos.rtd",,$A$2,"."&amp;E$43&amp;E$1&amp;"C"&amp;$A73)="N/A",0,RTD("tos.rtd",,$A$2,"."&amp;E$43&amp;E$1&amp;"C"&amp;$A73))-IF(RTD("tos.rtd",,$A$2,"."&amp;E$43&amp;E$1&amp;"P"&amp;$A73)="N/A",0,RTD("tos.rtd",,$A$2,"."&amp;E$43&amp;E$1&amp;"P"&amp;$A73))</f>
        <v>-4200</v>
      </c>
      <c r="F73" s="91">
        <f ca="1">IF(RTD("tos.rtd",,$A$2,"."&amp;F$43&amp;F$1&amp;"C"&amp;$A73)="N/A",0,RTD("tos.rtd",,$A$2,"."&amp;F$43&amp;F$1&amp;"C"&amp;$A73))-IF(RTD("tos.rtd",,$A$2,"."&amp;F$43&amp;F$1&amp;"P"&amp;$A73)="N/A",0,RTD("tos.rtd",,$A$2,"."&amp;F$43&amp;F$1&amp;"P"&amp;$A73))</f>
        <v>0</v>
      </c>
      <c r="G73" s="91">
        <f ca="1">IF(RTD("tos.rtd",,$A$2,"."&amp;G$43&amp;G$1&amp;"C"&amp;$A73)="N/A",0,RTD("tos.rtd",,$A$2,"."&amp;G$43&amp;G$1&amp;"C"&amp;$A73))-IF(RTD("tos.rtd",,$A$2,"."&amp;G$43&amp;G$1&amp;"P"&amp;$A73)="N/A",0,RTD("tos.rtd",,$A$2,"."&amp;G$43&amp;G$1&amp;"P"&amp;$A73))</f>
        <v>0</v>
      </c>
      <c r="H73" s="91">
        <f ca="1">IF(RTD("tos.rtd",,$A$2,"."&amp;H$43&amp;H$1&amp;"C"&amp;$A73)="N/A",0,RTD("tos.rtd",,$A$2,"."&amp;H$43&amp;H$1&amp;"C"&amp;$A73))-IF(RTD("tos.rtd",,$A$2,"."&amp;H$43&amp;H$1&amp;"P"&amp;$A73)="N/A",0,RTD("tos.rtd",,$A$2,"."&amp;H$43&amp;H$1&amp;"P"&amp;$A73))</f>
        <v>-966</v>
      </c>
      <c r="I73" s="91">
        <f ca="1">IF(RTD("tos.rtd",,$A$2,"."&amp;I$43&amp;I$1&amp;"C"&amp;$A73)="N/A",0,RTD("tos.rtd",,$A$2,"."&amp;I$43&amp;I$1&amp;"C"&amp;$A73))-IF(RTD("tos.rtd",,$A$2,"."&amp;I$43&amp;I$1&amp;"P"&amp;$A73)="N/A",0,RTD("tos.rtd",,$A$2,"."&amp;I$43&amp;I$1&amp;"P"&amp;$A73))</f>
        <v>10</v>
      </c>
      <c r="J73" s="91">
        <f ca="1">IF(RTD("tos.rtd",,$A$2,"."&amp;J$43&amp;J$1&amp;"C"&amp;$A73)="N/A",0,RTD("tos.rtd",,$A$2,"."&amp;J$43&amp;J$1&amp;"C"&amp;$A73))-IF(RTD("tos.rtd",,$A$2,"."&amp;J$43&amp;J$1&amp;"P"&amp;$A73)="N/A",0,RTD("tos.rtd",,$A$2,"."&amp;J$43&amp;J$1&amp;"P"&amp;$A73))</f>
        <v>-1520</v>
      </c>
      <c r="K73" s="91">
        <f ca="1">IF(RTD("tos.rtd",,$A$2,"."&amp;K$43&amp;K$1&amp;"C"&amp;$A73)="N/A",0,RTD("tos.rtd",,$A$2,"."&amp;K$43&amp;K$1&amp;"C"&amp;$A73))-IF(RTD("tos.rtd",,$A$2,"."&amp;K$43&amp;K$1&amp;"P"&amp;$A73)="N/A",0,RTD("tos.rtd",,$A$2,"."&amp;K$43&amp;K$1&amp;"P"&amp;$A73))</f>
        <v>-1715</v>
      </c>
      <c r="L73" s="91">
        <f ca="1">IF(RTD("tos.rtd",,$A$2,"."&amp;L$43&amp;L$1&amp;"C"&amp;$A73)="N/A",0,RTD("tos.rtd",,$A$2,"."&amp;L$43&amp;L$1&amp;"C"&amp;$A73))-IF(RTD("tos.rtd",,$A$2,"."&amp;L$43&amp;L$1&amp;"P"&amp;$A73)="N/A",0,RTD("tos.rtd",,$A$2,"."&amp;L$43&amp;L$1&amp;"P"&amp;$A73))</f>
        <v>-205</v>
      </c>
      <c r="M73" s="91">
        <f ca="1">IF(RTD("tos.rtd",,$A$2,"."&amp;M$43&amp;M$1&amp;"C"&amp;$A73)="N/A",0,RTD("tos.rtd",,$A$2,"."&amp;M$43&amp;M$1&amp;"C"&amp;$A73))-IF(RTD("tos.rtd",,$A$2,"."&amp;M$43&amp;M$1&amp;"P"&amp;$A73)="N/A",0,RTD("tos.rtd",,$A$2,"."&amp;M$43&amp;M$1&amp;"P"&amp;$A73))</f>
        <v>-360</v>
      </c>
      <c r="N73" s="91">
        <f ca="1">IF(RTD("tos.rtd",,$A$2,"."&amp;N$43&amp;N$1&amp;"C"&amp;$A73)="N/A",0,RTD("tos.rtd",,$A$2,"."&amp;N$43&amp;N$1&amp;"C"&amp;$A73))-IF(RTD("tos.rtd",,$A$2,"."&amp;N$43&amp;N$1&amp;"P"&amp;$A73)="N/A",0,RTD("tos.rtd",,$A$2,"."&amp;N$43&amp;N$1&amp;"P"&amp;$A73))</f>
        <v>-42</v>
      </c>
      <c r="O73" s="91">
        <f ca="1">IF(RTD("tos.rtd",,$A$2,"."&amp;O$43&amp;O$1&amp;"C"&amp;$A73)="N/A",0,RTD("tos.rtd",,$A$2,"."&amp;O$43&amp;O$1&amp;"C"&amp;$A73))-IF(RTD("tos.rtd",,$A$2,"."&amp;O$43&amp;O$1&amp;"P"&amp;$A73)="N/A",0,RTD("tos.rtd",,$A$2,"."&amp;O$43&amp;O$1&amp;"P"&amp;$A73))</f>
        <v>-208</v>
      </c>
      <c r="P73" s="91">
        <f ca="1">IF(RTD("tos.rtd",,$A$2,"."&amp;P$43&amp;P$1&amp;"C"&amp;$A73)="N/A",0,RTD("tos.rtd",,$A$2,"."&amp;P$43&amp;P$1&amp;"C"&amp;$A73))-IF(RTD("tos.rtd",,$A$2,"."&amp;P$43&amp;P$1&amp;"P"&amp;$A73)="N/A",0,RTD("tos.rtd",,$A$2,"."&amp;P$43&amp;P$1&amp;"P"&amp;$A73))</f>
        <v>1</v>
      </c>
      <c r="Q73" s="91">
        <f ca="1">IF(RTD("tos.rtd",,$A$2,"."&amp;Q$43&amp;Q$1&amp;"C"&amp;$A73)="N/A",0,RTD("tos.rtd",,$A$2,"."&amp;Q$43&amp;Q$1&amp;"C"&amp;$A73))-IF(RTD("tos.rtd",,$A$2,"."&amp;Q$43&amp;Q$1&amp;"P"&amp;$A73)="N/A",0,RTD("tos.rtd",,$A$2,"."&amp;Q$43&amp;Q$1&amp;"P"&amp;$A73))</f>
        <v>7</v>
      </c>
      <c r="R73" s="91">
        <f ca="1">IF(RTD("tos.rtd",,$A$2,"."&amp;R$43&amp;R$1&amp;"C"&amp;$A73)="N/A",0,RTD("tos.rtd",,$A$2,"."&amp;R$43&amp;R$1&amp;"C"&amp;$A73))-IF(RTD("tos.rtd",,$A$2,"."&amp;R$43&amp;R$1&amp;"P"&amp;$A73)="N/A",0,RTD("tos.rtd",,$A$2,"."&amp;R$43&amp;R$1&amp;"P"&amp;$A73))</f>
        <v>1</v>
      </c>
      <c r="S73" s="91">
        <f ca="1">IF(RTD("tos.rtd",,$A$2,"."&amp;S$43&amp;S$1&amp;"C"&amp;$A73)="N/A",0,RTD("tos.rtd",,$A$2,"."&amp;S$43&amp;S$1&amp;"C"&amp;$A73))-IF(RTD("tos.rtd",,$A$2,"."&amp;S$43&amp;S$1&amp;"P"&amp;$A73)="N/A",0,RTD("tos.rtd",,$A$2,"."&amp;S$43&amp;S$1&amp;"P"&amp;$A73))</f>
        <v>0</v>
      </c>
      <c r="T73" s="91">
        <f ca="1">IF(RTD("tos.rtd",,$A$2,"."&amp;T$43&amp;T$1&amp;"C"&amp;$A73)="N/A",0,RTD("tos.rtd",,$A$2,"."&amp;T$43&amp;T$1&amp;"C"&amp;$A73))-IF(RTD("tos.rtd",,$A$2,"."&amp;T$43&amp;T$1&amp;"P"&amp;$A73)="N/A",0,RTD("tos.rtd",,$A$2,"."&amp;T$43&amp;T$1&amp;"P"&amp;$A73))</f>
        <v>0</v>
      </c>
      <c r="U73" s="91">
        <f ca="1">IF(RTD("tos.rtd",,$A$2,"."&amp;U$43&amp;U$1&amp;"C"&amp;$A73)="N/A",0,RTD("tos.rtd",,$A$2,"."&amp;U$43&amp;U$1&amp;"C"&amp;$A73))-IF(RTD("tos.rtd",,$A$2,"."&amp;U$43&amp;U$1&amp;"P"&amp;$A73)="N/A",0,RTD("tos.rtd",,$A$2,"."&amp;U$43&amp;U$1&amp;"P"&amp;$A73))</f>
        <v>-8</v>
      </c>
      <c r="V73" s="91">
        <f ca="1">IF(RTD("tos.rtd",,$A$2,"."&amp;V$43&amp;V$1&amp;"C"&amp;$A73)="N/A",0,RTD("tos.rtd",,$A$2,"."&amp;V$43&amp;V$1&amp;"C"&amp;$A73))-IF(RTD("tos.rtd",,$A$2,"."&amp;V$43&amp;V$1&amp;"P"&amp;$A73)="N/A",0,RTD("tos.rtd",,$A$2,"."&amp;V$43&amp;V$1&amp;"P"&amp;$A73))</f>
        <v>0</v>
      </c>
      <c r="W73" s="91">
        <f ca="1">IF(RTD("tos.rtd",,$A$2,"."&amp;W$43&amp;W$1&amp;"C"&amp;$A73)="N/A",0,RTD("tos.rtd",,$A$2,"."&amp;W$43&amp;W$1&amp;"C"&amp;$A73))-IF(RTD("tos.rtd",,$A$2,"."&amp;W$43&amp;W$1&amp;"P"&amp;$A73)="N/A",0,RTD("tos.rtd",,$A$2,"."&amp;W$43&amp;W$1&amp;"P"&amp;$A73))</f>
        <v>0</v>
      </c>
      <c r="X73" s="91">
        <f ca="1">IF(RTD("tos.rtd",,$A$2,"."&amp;X$43&amp;X$1&amp;"C"&amp;$A73)="N/A",0,RTD("tos.rtd",,$A$2,"."&amp;X$43&amp;X$1&amp;"C"&amp;$A73))-IF(RTD("tos.rtd",,$A$2,"."&amp;X$43&amp;X$1&amp;"P"&amp;$A73)="N/A",0,RTD("tos.rtd",,$A$2,"."&amp;X$43&amp;X$1&amp;"P"&amp;$A73))</f>
        <v>1</v>
      </c>
      <c r="Y73" s="98">
        <f t="shared" ca="1" si="7"/>
        <v>-32174</v>
      </c>
    </row>
    <row r="74" spans="1:25" x14ac:dyDescent="0.25">
      <c r="A74" s="93">
        <f>+Hoja1!A73</f>
        <v>474</v>
      </c>
      <c r="B74" s="91">
        <f ca="1">IF(RTD("tos.rtd",,$A$2,"."&amp;B$43&amp;B$1&amp;"C"&amp;$A74)="N/A",0,RTD("tos.rtd",,$A$2,"."&amp;B$43&amp;B$1&amp;"C"&amp;$A74))-IF(RTD("tos.rtd",,$A$2,"."&amp;B$43&amp;B$1&amp;"P"&amp;$A74)="N/A",0,RTD("tos.rtd",,$A$2,"."&amp;B$43&amp;B$1&amp;"P"&amp;$A74))</f>
        <v>0</v>
      </c>
      <c r="C74" s="91">
        <f ca="1">IF(RTD("tos.rtd",,$A$2,"."&amp;C$43&amp;C$1&amp;"C"&amp;$A74)="N/A",0,RTD("tos.rtd",,$A$2,"."&amp;C$43&amp;C$1&amp;"C"&amp;$A74))-IF(RTD("tos.rtd",,$A$2,"."&amp;C$43&amp;C$1&amp;"P"&amp;$A74)="N/A",0,RTD("tos.rtd",,$A$2,"."&amp;C$43&amp;C$1&amp;"P"&amp;$A74))</f>
        <v>0</v>
      </c>
      <c r="D74" s="91">
        <f ca="1">IF(RTD("tos.rtd",,$A$2,"."&amp;D$43&amp;D$1&amp;"C"&amp;$A74)="N/A",0,RTD("tos.rtd",,$A$2,"."&amp;D$43&amp;D$1&amp;"C"&amp;$A74))-IF(RTD("tos.rtd",,$A$2,"."&amp;D$43&amp;D$1&amp;"P"&amp;$A74)="N/A",0,RTD("tos.rtd",,$A$2,"."&amp;D$43&amp;D$1&amp;"P"&amp;$A74))</f>
        <v>-7064</v>
      </c>
      <c r="E74" s="91">
        <f ca="1">IF(RTD("tos.rtd",,$A$2,"."&amp;E$43&amp;E$1&amp;"C"&amp;$A74)="N/A",0,RTD("tos.rtd",,$A$2,"."&amp;E$43&amp;E$1&amp;"C"&amp;$A74))-IF(RTD("tos.rtd",,$A$2,"."&amp;E$43&amp;E$1&amp;"P"&amp;$A74)="N/A",0,RTD("tos.rtd",,$A$2,"."&amp;E$43&amp;E$1&amp;"P"&amp;$A74))</f>
        <v>-1982</v>
      </c>
      <c r="F74" s="91">
        <f ca="1">IF(RTD("tos.rtd",,$A$2,"."&amp;F$43&amp;F$1&amp;"C"&amp;$A74)="N/A",0,RTD("tos.rtd",,$A$2,"."&amp;F$43&amp;F$1&amp;"C"&amp;$A74))-IF(RTD("tos.rtd",,$A$2,"."&amp;F$43&amp;F$1&amp;"P"&amp;$A74)="N/A",0,RTD("tos.rtd",,$A$2,"."&amp;F$43&amp;F$1&amp;"P"&amp;$A74))</f>
        <v>0</v>
      </c>
      <c r="G74" s="91">
        <f ca="1">IF(RTD("tos.rtd",,$A$2,"."&amp;G$43&amp;G$1&amp;"C"&amp;$A74)="N/A",0,RTD("tos.rtd",,$A$2,"."&amp;G$43&amp;G$1&amp;"C"&amp;$A74))-IF(RTD("tos.rtd",,$A$2,"."&amp;G$43&amp;G$1&amp;"P"&amp;$A74)="N/A",0,RTD("tos.rtd",,$A$2,"."&amp;G$43&amp;G$1&amp;"P"&amp;$A74))</f>
        <v>0</v>
      </c>
      <c r="H74" s="91">
        <f ca="1">IF(RTD("tos.rtd",,$A$2,"."&amp;H$43&amp;H$1&amp;"C"&amp;$A74)="N/A",0,RTD("tos.rtd",,$A$2,"."&amp;H$43&amp;H$1&amp;"C"&amp;$A74))-IF(RTD("tos.rtd",,$A$2,"."&amp;H$43&amp;H$1&amp;"P"&amp;$A74)="N/A",0,RTD("tos.rtd",,$A$2,"."&amp;H$43&amp;H$1&amp;"P"&amp;$A74))</f>
        <v>-24</v>
      </c>
      <c r="I74" s="91">
        <f ca="1">IF(RTD("tos.rtd",,$A$2,"."&amp;I$43&amp;I$1&amp;"C"&amp;$A74)="N/A",0,RTD("tos.rtd",,$A$2,"."&amp;I$43&amp;I$1&amp;"C"&amp;$A74))-IF(RTD("tos.rtd",,$A$2,"."&amp;I$43&amp;I$1&amp;"P"&amp;$A74)="N/A",0,RTD("tos.rtd",,$A$2,"."&amp;I$43&amp;I$1&amp;"P"&amp;$A74))</f>
        <v>3</v>
      </c>
      <c r="J74" s="91">
        <f ca="1">IF(RTD("tos.rtd",,$A$2,"."&amp;J$43&amp;J$1&amp;"C"&amp;$A74)="N/A",0,RTD("tos.rtd",,$A$2,"."&amp;J$43&amp;J$1&amp;"C"&amp;$A74))-IF(RTD("tos.rtd",,$A$2,"."&amp;J$43&amp;J$1&amp;"P"&amp;$A74)="N/A",0,RTD("tos.rtd",,$A$2,"."&amp;J$43&amp;J$1&amp;"P"&amp;$A74))</f>
        <v>-10</v>
      </c>
      <c r="K74" s="91">
        <f ca="1">IF(RTD("tos.rtd",,$A$2,"."&amp;K$43&amp;K$1&amp;"C"&amp;$A74)="N/A",0,RTD("tos.rtd",,$A$2,"."&amp;K$43&amp;K$1&amp;"C"&amp;$A74))-IF(RTD("tos.rtd",,$A$2,"."&amp;K$43&amp;K$1&amp;"P"&amp;$A74)="N/A",0,RTD("tos.rtd",,$A$2,"."&amp;K$43&amp;K$1&amp;"P"&amp;$A74))</f>
        <v>0</v>
      </c>
      <c r="L74" s="91">
        <f ca="1">IF(RTD("tos.rtd",,$A$2,"."&amp;L$43&amp;L$1&amp;"C"&amp;$A74)="N/A",0,RTD("tos.rtd",,$A$2,"."&amp;L$43&amp;L$1&amp;"C"&amp;$A74))-IF(RTD("tos.rtd",,$A$2,"."&amp;L$43&amp;L$1&amp;"P"&amp;$A74)="N/A",0,RTD("tos.rtd",,$A$2,"."&amp;L$43&amp;L$1&amp;"P"&amp;$A74))</f>
        <v>-13</v>
      </c>
      <c r="M74" s="91">
        <f ca="1">IF(RTD("tos.rtd",,$A$2,"."&amp;M$43&amp;M$1&amp;"C"&amp;$A74)="N/A",0,RTD("tos.rtd",,$A$2,"."&amp;M$43&amp;M$1&amp;"C"&amp;$A74))-IF(RTD("tos.rtd",,$A$2,"."&amp;M$43&amp;M$1&amp;"P"&amp;$A74)="N/A",0,RTD("tos.rtd",,$A$2,"."&amp;M$43&amp;M$1&amp;"P"&amp;$A74))</f>
        <v>0</v>
      </c>
      <c r="N74" s="91">
        <f ca="1">IF(RTD("tos.rtd",,$A$2,"."&amp;N$43&amp;N$1&amp;"C"&amp;$A74)="N/A",0,RTD("tos.rtd",,$A$2,"."&amp;N$43&amp;N$1&amp;"C"&amp;$A74))-IF(RTD("tos.rtd",,$A$2,"."&amp;N$43&amp;N$1&amp;"P"&amp;$A74)="N/A",0,RTD("tos.rtd",,$A$2,"."&amp;N$43&amp;N$1&amp;"P"&amp;$A74))</f>
        <v>10</v>
      </c>
      <c r="O74" s="91">
        <f ca="1">IF(RTD("tos.rtd",,$A$2,"."&amp;O$43&amp;O$1&amp;"C"&amp;$A74)="N/A",0,RTD("tos.rtd",,$A$2,"."&amp;O$43&amp;O$1&amp;"C"&amp;$A74))-IF(RTD("tos.rtd",,$A$2,"."&amp;O$43&amp;O$1&amp;"P"&amp;$A74)="N/A",0,RTD("tos.rtd",,$A$2,"."&amp;O$43&amp;O$1&amp;"P"&amp;$A74))</f>
        <v>0</v>
      </c>
      <c r="P74" s="91">
        <f ca="1">IF(RTD("tos.rtd",,$A$2,"."&amp;P$43&amp;P$1&amp;"C"&amp;$A74)="N/A",0,RTD("tos.rtd",,$A$2,"."&amp;P$43&amp;P$1&amp;"C"&amp;$A74))-IF(RTD("tos.rtd",,$A$2,"."&amp;P$43&amp;P$1&amp;"P"&amp;$A74)="N/A",0,RTD("tos.rtd",,$A$2,"."&amp;P$43&amp;P$1&amp;"P"&amp;$A74))</f>
        <v>0</v>
      </c>
      <c r="Q74" s="91">
        <f ca="1">IF(RTD("tos.rtd",,$A$2,"."&amp;Q$43&amp;Q$1&amp;"C"&amp;$A74)="N/A",0,RTD("tos.rtd",,$A$2,"."&amp;Q$43&amp;Q$1&amp;"C"&amp;$A74))-IF(RTD("tos.rtd",,$A$2,"."&amp;Q$43&amp;Q$1&amp;"P"&amp;$A74)="N/A",0,RTD("tos.rtd",,$A$2,"."&amp;Q$43&amp;Q$1&amp;"P"&amp;$A74))</f>
        <v>0</v>
      </c>
      <c r="R74" s="91">
        <f ca="1">IF(RTD("tos.rtd",,$A$2,"."&amp;R$43&amp;R$1&amp;"C"&amp;$A74)="N/A",0,RTD("tos.rtd",,$A$2,"."&amp;R$43&amp;R$1&amp;"C"&amp;$A74))-IF(RTD("tos.rtd",,$A$2,"."&amp;R$43&amp;R$1&amp;"P"&amp;$A74)="N/A",0,RTD("tos.rtd",,$A$2,"."&amp;R$43&amp;R$1&amp;"P"&amp;$A74))</f>
        <v>0</v>
      </c>
      <c r="S74" s="91">
        <f ca="1">IF(RTD("tos.rtd",,$A$2,"."&amp;S$43&amp;S$1&amp;"C"&amp;$A74)="N/A",0,RTD("tos.rtd",,$A$2,"."&amp;S$43&amp;S$1&amp;"C"&amp;$A74))-IF(RTD("tos.rtd",,$A$2,"."&amp;S$43&amp;S$1&amp;"P"&amp;$A74)="N/A",0,RTD("tos.rtd",,$A$2,"."&amp;S$43&amp;S$1&amp;"P"&amp;$A74))</f>
        <v>0</v>
      </c>
      <c r="T74" s="91">
        <f ca="1">IF(RTD("tos.rtd",,$A$2,"."&amp;T$43&amp;T$1&amp;"C"&amp;$A74)="N/A",0,RTD("tos.rtd",,$A$2,"."&amp;T$43&amp;T$1&amp;"C"&amp;$A74))-IF(RTD("tos.rtd",,$A$2,"."&amp;T$43&amp;T$1&amp;"P"&amp;$A74)="N/A",0,RTD("tos.rtd",,$A$2,"."&amp;T$43&amp;T$1&amp;"P"&amp;$A74))</f>
        <v>0</v>
      </c>
      <c r="U74" s="91">
        <f ca="1">IF(RTD("tos.rtd",,$A$2,"."&amp;U$43&amp;U$1&amp;"C"&amp;$A74)="N/A",0,RTD("tos.rtd",,$A$2,"."&amp;U$43&amp;U$1&amp;"C"&amp;$A74))-IF(RTD("tos.rtd",,$A$2,"."&amp;U$43&amp;U$1&amp;"P"&amp;$A74)="N/A",0,RTD("tos.rtd",,$A$2,"."&amp;U$43&amp;U$1&amp;"P"&amp;$A74))</f>
        <v>0</v>
      </c>
      <c r="V74" s="91">
        <f ca="1">IF(RTD("tos.rtd",,$A$2,"."&amp;V$43&amp;V$1&amp;"C"&amp;$A74)="N/A",0,RTD("tos.rtd",,$A$2,"."&amp;V$43&amp;V$1&amp;"C"&amp;$A74))-IF(RTD("tos.rtd",,$A$2,"."&amp;V$43&amp;V$1&amp;"P"&amp;$A74)="N/A",0,RTD("tos.rtd",,$A$2,"."&amp;V$43&amp;V$1&amp;"P"&amp;$A74))</f>
        <v>0</v>
      </c>
      <c r="W74" s="91">
        <f ca="1">IF(RTD("tos.rtd",,$A$2,"."&amp;W$43&amp;W$1&amp;"C"&amp;$A74)="N/A",0,RTD("tos.rtd",,$A$2,"."&amp;W$43&amp;W$1&amp;"C"&amp;$A74))-IF(RTD("tos.rtd",,$A$2,"."&amp;W$43&amp;W$1&amp;"P"&amp;$A74)="N/A",0,RTD("tos.rtd",,$A$2,"."&amp;W$43&amp;W$1&amp;"P"&amp;$A74))</f>
        <v>0</v>
      </c>
      <c r="X74" s="91">
        <f ca="1">IF(RTD("tos.rtd",,$A$2,"."&amp;X$43&amp;X$1&amp;"C"&amp;$A74)="N/A",0,RTD("tos.rtd",,$A$2,"."&amp;X$43&amp;X$1&amp;"C"&amp;$A74))-IF(RTD("tos.rtd",,$A$2,"."&amp;X$43&amp;X$1&amp;"P"&amp;$A74)="N/A",0,RTD("tos.rtd",,$A$2,"."&amp;X$43&amp;X$1&amp;"P"&amp;$A74))</f>
        <v>-5</v>
      </c>
      <c r="Y74" s="98">
        <f t="shared" ca="1" si="7"/>
        <v>-9085</v>
      </c>
    </row>
    <row r="75" spans="1:25" x14ac:dyDescent="0.25">
      <c r="A75" s="93">
        <f>+Hoja1!A74</f>
        <v>473</v>
      </c>
      <c r="B75" s="91">
        <f ca="1">IF(RTD("tos.rtd",,$A$2,"."&amp;B$43&amp;B$1&amp;"C"&amp;$A75)="N/A",0,RTD("tos.rtd",,$A$2,"."&amp;B$43&amp;B$1&amp;"C"&amp;$A75))-IF(RTD("tos.rtd",,$A$2,"."&amp;B$43&amp;B$1&amp;"P"&amp;$A75)="N/A",0,RTD("tos.rtd",,$A$2,"."&amp;B$43&amp;B$1&amp;"P"&amp;$A75))</f>
        <v>0</v>
      </c>
      <c r="C75" s="91">
        <f ca="1">IF(RTD("tos.rtd",,$A$2,"."&amp;C$43&amp;C$1&amp;"C"&amp;$A75)="N/A",0,RTD("tos.rtd",,$A$2,"."&amp;C$43&amp;C$1&amp;"C"&amp;$A75))-IF(RTD("tos.rtd",,$A$2,"."&amp;C$43&amp;C$1&amp;"P"&amp;$A75)="N/A",0,RTD("tos.rtd",,$A$2,"."&amp;C$43&amp;C$1&amp;"P"&amp;$A75))</f>
        <v>0</v>
      </c>
      <c r="D75" s="91">
        <f ca="1">IF(RTD("tos.rtd",,$A$2,"."&amp;D$43&amp;D$1&amp;"C"&amp;$A75)="N/A",0,RTD("tos.rtd",,$A$2,"."&amp;D$43&amp;D$1&amp;"C"&amp;$A75))-IF(RTD("tos.rtd",,$A$2,"."&amp;D$43&amp;D$1&amp;"P"&amp;$A75)="N/A",0,RTD("tos.rtd",,$A$2,"."&amp;D$43&amp;D$1&amp;"P"&amp;$A75))</f>
        <v>-6292</v>
      </c>
      <c r="E75" s="91">
        <f ca="1">IF(RTD("tos.rtd",,$A$2,"."&amp;E$43&amp;E$1&amp;"C"&amp;$A75)="N/A",0,RTD("tos.rtd",,$A$2,"."&amp;E$43&amp;E$1&amp;"C"&amp;$A75))-IF(RTD("tos.rtd",,$A$2,"."&amp;E$43&amp;E$1&amp;"P"&amp;$A75)="N/A",0,RTD("tos.rtd",,$A$2,"."&amp;E$43&amp;E$1&amp;"P"&amp;$A75))</f>
        <v>-637</v>
      </c>
      <c r="F75" s="91">
        <f ca="1">IF(RTD("tos.rtd",,$A$2,"."&amp;F$43&amp;F$1&amp;"C"&amp;$A75)="N/A",0,RTD("tos.rtd",,$A$2,"."&amp;F$43&amp;F$1&amp;"C"&amp;$A75))-IF(RTD("tos.rtd",,$A$2,"."&amp;F$43&amp;F$1&amp;"P"&amp;$A75)="N/A",0,RTD("tos.rtd",,$A$2,"."&amp;F$43&amp;F$1&amp;"P"&amp;$A75))</f>
        <v>0</v>
      </c>
      <c r="G75" s="91">
        <f ca="1">IF(RTD("tos.rtd",,$A$2,"."&amp;G$43&amp;G$1&amp;"C"&amp;$A75)="N/A",0,RTD("tos.rtd",,$A$2,"."&amp;G$43&amp;G$1&amp;"C"&amp;$A75))-IF(RTD("tos.rtd",,$A$2,"."&amp;G$43&amp;G$1&amp;"P"&amp;$A75)="N/A",0,RTD("tos.rtd",,$A$2,"."&amp;G$43&amp;G$1&amp;"P"&amp;$A75))</f>
        <v>0</v>
      </c>
      <c r="H75" s="91">
        <f ca="1">IF(RTD("tos.rtd",,$A$2,"."&amp;H$43&amp;H$1&amp;"C"&amp;$A75)="N/A",0,RTD("tos.rtd",,$A$2,"."&amp;H$43&amp;H$1&amp;"C"&amp;$A75))-IF(RTD("tos.rtd",,$A$2,"."&amp;H$43&amp;H$1&amp;"P"&amp;$A75)="N/A",0,RTD("tos.rtd",,$A$2,"."&amp;H$43&amp;H$1&amp;"P"&amp;$A75))</f>
        <v>-12</v>
      </c>
      <c r="I75" s="91">
        <f ca="1">IF(RTD("tos.rtd",,$A$2,"."&amp;I$43&amp;I$1&amp;"C"&amp;$A75)="N/A",0,RTD("tos.rtd",,$A$2,"."&amp;I$43&amp;I$1&amp;"C"&amp;$A75))-IF(RTD("tos.rtd",,$A$2,"."&amp;I$43&amp;I$1&amp;"P"&amp;$A75)="N/A",0,RTD("tos.rtd",,$A$2,"."&amp;I$43&amp;I$1&amp;"P"&amp;$A75))</f>
        <v>-273</v>
      </c>
      <c r="J75" s="91">
        <f ca="1">IF(RTD("tos.rtd",,$A$2,"."&amp;J$43&amp;J$1&amp;"C"&amp;$A75)="N/A",0,RTD("tos.rtd",,$A$2,"."&amp;J$43&amp;J$1&amp;"C"&amp;$A75))-IF(RTD("tos.rtd",,$A$2,"."&amp;J$43&amp;J$1&amp;"P"&amp;$A75)="N/A",0,RTD("tos.rtd",,$A$2,"."&amp;J$43&amp;J$1&amp;"P"&amp;$A75))</f>
        <v>-47</v>
      </c>
      <c r="K75" s="91">
        <f ca="1">IF(RTD("tos.rtd",,$A$2,"."&amp;K$43&amp;K$1&amp;"C"&amp;$A75)="N/A",0,RTD("tos.rtd",,$A$2,"."&amp;K$43&amp;K$1&amp;"C"&amp;$A75))-IF(RTD("tos.rtd",,$A$2,"."&amp;K$43&amp;K$1&amp;"P"&amp;$A75)="N/A",0,RTD("tos.rtd",,$A$2,"."&amp;K$43&amp;K$1&amp;"P"&amp;$A75))</f>
        <v>0</v>
      </c>
      <c r="L75" s="91">
        <f ca="1">IF(RTD("tos.rtd",,$A$2,"."&amp;L$43&amp;L$1&amp;"C"&amp;$A75)="N/A",0,RTD("tos.rtd",,$A$2,"."&amp;L$43&amp;L$1&amp;"C"&amp;$A75))-IF(RTD("tos.rtd",,$A$2,"."&amp;L$43&amp;L$1&amp;"P"&amp;$A75)="N/A",0,RTD("tos.rtd",,$A$2,"."&amp;L$43&amp;L$1&amp;"P"&amp;$A75))</f>
        <v>-12</v>
      </c>
      <c r="M75" s="91">
        <f ca="1">IF(RTD("tos.rtd",,$A$2,"."&amp;M$43&amp;M$1&amp;"C"&amp;$A75)="N/A",0,RTD("tos.rtd",,$A$2,"."&amp;M$43&amp;M$1&amp;"C"&amp;$A75))-IF(RTD("tos.rtd",,$A$2,"."&amp;M$43&amp;M$1&amp;"P"&amp;$A75)="N/A",0,RTD("tos.rtd",,$A$2,"."&amp;M$43&amp;M$1&amp;"P"&amp;$A75))</f>
        <v>0</v>
      </c>
      <c r="N75" s="91">
        <f ca="1">IF(RTD("tos.rtd",,$A$2,"."&amp;N$43&amp;N$1&amp;"C"&amp;$A75)="N/A",0,RTD("tos.rtd",,$A$2,"."&amp;N$43&amp;N$1&amp;"C"&amp;$A75))-IF(RTD("tos.rtd",,$A$2,"."&amp;N$43&amp;N$1&amp;"P"&amp;$A75)="N/A",0,RTD("tos.rtd",,$A$2,"."&amp;N$43&amp;N$1&amp;"P"&amp;$A75))</f>
        <v>9</v>
      </c>
      <c r="O75" s="91">
        <f ca="1">IF(RTD("tos.rtd",,$A$2,"."&amp;O$43&amp;O$1&amp;"C"&amp;$A75)="N/A",0,RTD("tos.rtd",,$A$2,"."&amp;O$43&amp;O$1&amp;"C"&amp;$A75))-IF(RTD("tos.rtd",,$A$2,"."&amp;O$43&amp;O$1&amp;"P"&amp;$A75)="N/A",0,RTD("tos.rtd",,$A$2,"."&amp;O$43&amp;O$1&amp;"P"&amp;$A75))</f>
        <v>0</v>
      </c>
      <c r="P75" s="91">
        <f ca="1">IF(RTD("tos.rtd",,$A$2,"."&amp;P$43&amp;P$1&amp;"C"&amp;$A75)="N/A",0,RTD("tos.rtd",,$A$2,"."&amp;P$43&amp;P$1&amp;"C"&amp;$A75))-IF(RTD("tos.rtd",,$A$2,"."&amp;P$43&amp;P$1&amp;"P"&amp;$A75)="N/A",0,RTD("tos.rtd",,$A$2,"."&amp;P$43&amp;P$1&amp;"P"&amp;$A75))</f>
        <v>0</v>
      </c>
      <c r="Q75" s="91">
        <f ca="1">IF(RTD("tos.rtd",,$A$2,"."&amp;Q$43&amp;Q$1&amp;"C"&amp;$A75)="N/A",0,RTD("tos.rtd",,$A$2,"."&amp;Q$43&amp;Q$1&amp;"C"&amp;$A75))-IF(RTD("tos.rtd",,$A$2,"."&amp;Q$43&amp;Q$1&amp;"P"&amp;$A75)="N/A",0,RTD("tos.rtd",,$A$2,"."&amp;Q$43&amp;Q$1&amp;"P"&amp;$A75))</f>
        <v>0</v>
      </c>
      <c r="R75" s="91">
        <f ca="1">IF(RTD("tos.rtd",,$A$2,"."&amp;R$43&amp;R$1&amp;"C"&amp;$A75)="N/A",0,RTD("tos.rtd",,$A$2,"."&amp;R$43&amp;R$1&amp;"C"&amp;$A75))-IF(RTD("tos.rtd",,$A$2,"."&amp;R$43&amp;R$1&amp;"P"&amp;$A75)="N/A",0,RTD("tos.rtd",,$A$2,"."&amp;R$43&amp;R$1&amp;"P"&amp;$A75))</f>
        <v>0</v>
      </c>
      <c r="S75" s="91">
        <f ca="1">IF(RTD("tos.rtd",,$A$2,"."&amp;S$43&amp;S$1&amp;"C"&amp;$A75)="N/A",0,RTD("tos.rtd",,$A$2,"."&amp;S$43&amp;S$1&amp;"C"&amp;$A75))-IF(RTD("tos.rtd",,$A$2,"."&amp;S$43&amp;S$1&amp;"P"&amp;$A75)="N/A",0,RTD("tos.rtd",,$A$2,"."&amp;S$43&amp;S$1&amp;"P"&amp;$A75))</f>
        <v>0</v>
      </c>
      <c r="T75" s="91">
        <f ca="1">IF(RTD("tos.rtd",,$A$2,"."&amp;T$43&amp;T$1&amp;"C"&amp;$A75)="N/A",0,RTD("tos.rtd",,$A$2,"."&amp;T$43&amp;T$1&amp;"C"&amp;$A75))-IF(RTD("tos.rtd",,$A$2,"."&amp;T$43&amp;T$1&amp;"P"&amp;$A75)="N/A",0,RTD("tos.rtd",,$A$2,"."&amp;T$43&amp;T$1&amp;"P"&amp;$A75))</f>
        <v>0</v>
      </c>
      <c r="U75" s="91">
        <f ca="1">IF(RTD("tos.rtd",,$A$2,"."&amp;U$43&amp;U$1&amp;"C"&amp;$A75)="N/A",0,RTD("tos.rtd",,$A$2,"."&amp;U$43&amp;U$1&amp;"C"&amp;$A75))-IF(RTD("tos.rtd",,$A$2,"."&amp;U$43&amp;U$1&amp;"P"&amp;$A75)="N/A",0,RTD("tos.rtd",,$A$2,"."&amp;U$43&amp;U$1&amp;"P"&amp;$A75))</f>
        <v>0</v>
      </c>
      <c r="V75" s="91">
        <f ca="1">IF(RTD("tos.rtd",,$A$2,"."&amp;V$43&amp;V$1&amp;"C"&amp;$A75)="N/A",0,RTD("tos.rtd",,$A$2,"."&amp;V$43&amp;V$1&amp;"C"&amp;$A75))-IF(RTD("tos.rtd",,$A$2,"."&amp;V$43&amp;V$1&amp;"P"&amp;$A75)="N/A",0,RTD("tos.rtd",,$A$2,"."&amp;V$43&amp;V$1&amp;"P"&amp;$A75))</f>
        <v>0</v>
      </c>
      <c r="W75" s="91">
        <f ca="1">IF(RTD("tos.rtd",,$A$2,"."&amp;W$43&amp;W$1&amp;"C"&amp;$A75)="N/A",0,RTD("tos.rtd",,$A$2,"."&amp;W$43&amp;W$1&amp;"C"&amp;$A75))-IF(RTD("tos.rtd",,$A$2,"."&amp;W$43&amp;W$1&amp;"P"&amp;$A75)="N/A",0,RTD("tos.rtd",,$A$2,"."&amp;W$43&amp;W$1&amp;"P"&amp;$A75))</f>
        <v>0</v>
      </c>
      <c r="X75" s="91">
        <f ca="1">IF(RTD("tos.rtd",,$A$2,"."&amp;X$43&amp;X$1&amp;"C"&amp;$A75)="N/A",0,RTD("tos.rtd",,$A$2,"."&amp;X$43&amp;X$1&amp;"C"&amp;$A75))-IF(RTD("tos.rtd",,$A$2,"."&amp;X$43&amp;X$1&amp;"P"&amp;$A75)="N/A",0,RTD("tos.rtd",,$A$2,"."&amp;X$43&amp;X$1&amp;"P"&amp;$A75))</f>
        <v>1</v>
      </c>
      <c r="Y75" s="98">
        <f t="shared" ca="1" si="7"/>
        <v>-7263</v>
      </c>
    </row>
    <row r="76" spans="1:25" x14ac:dyDescent="0.25">
      <c r="A76" s="93">
        <f>+Hoja1!A75</f>
        <v>472</v>
      </c>
      <c r="B76" s="91">
        <f ca="1">IF(RTD("tos.rtd",,$A$2,"."&amp;B$43&amp;B$1&amp;"C"&amp;$A76)="N/A",0,RTD("tos.rtd",,$A$2,"."&amp;B$43&amp;B$1&amp;"C"&amp;$A76))-IF(RTD("tos.rtd",,$A$2,"."&amp;B$43&amp;B$1&amp;"P"&amp;$A76)="N/A",0,RTD("tos.rtd",,$A$2,"."&amp;B$43&amp;B$1&amp;"P"&amp;$A76))</f>
        <v>0</v>
      </c>
      <c r="C76" s="91">
        <f ca="1">IF(RTD("tos.rtd",,$A$2,"."&amp;C$43&amp;C$1&amp;"C"&amp;$A76)="N/A",0,RTD("tos.rtd",,$A$2,"."&amp;C$43&amp;C$1&amp;"C"&amp;$A76))-IF(RTD("tos.rtd",,$A$2,"."&amp;C$43&amp;C$1&amp;"P"&amp;$A76)="N/A",0,RTD("tos.rtd",,$A$2,"."&amp;C$43&amp;C$1&amp;"P"&amp;$A76))</f>
        <v>0</v>
      </c>
      <c r="D76" s="91">
        <f ca="1">IF(RTD("tos.rtd",,$A$2,"."&amp;D$43&amp;D$1&amp;"C"&amp;$A76)="N/A",0,RTD("tos.rtd",,$A$2,"."&amp;D$43&amp;D$1&amp;"C"&amp;$A76))-IF(RTD("tos.rtd",,$A$2,"."&amp;D$43&amp;D$1&amp;"P"&amp;$A76)="N/A",0,RTD("tos.rtd",,$A$2,"."&amp;D$43&amp;D$1&amp;"P"&amp;$A76))</f>
        <v>-3092</v>
      </c>
      <c r="E76" s="91">
        <f ca="1">IF(RTD("tos.rtd",,$A$2,"."&amp;E$43&amp;E$1&amp;"C"&amp;$A76)="N/A",0,RTD("tos.rtd",,$A$2,"."&amp;E$43&amp;E$1&amp;"C"&amp;$A76))-IF(RTD("tos.rtd",,$A$2,"."&amp;E$43&amp;E$1&amp;"P"&amp;$A76)="N/A",0,RTD("tos.rtd",,$A$2,"."&amp;E$43&amp;E$1&amp;"P"&amp;$A76))</f>
        <v>-2399</v>
      </c>
      <c r="F76" s="91">
        <f ca="1">IF(RTD("tos.rtd",,$A$2,"."&amp;F$43&amp;F$1&amp;"C"&amp;$A76)="N/A",0,RTD("tos.rtd",,$A$2,"."&amp;F$43&amp;F$1&amp;"C"&amp;$A76))-IF(RTD("tos.rtd",,$A$2,"."&amp;F$43&amp;F$1&amp;"P"&amp;$A76)="N/A",0,RTD("tos.rtd",,$A$2,"."&amp;F$43&amp;F$1&amp;"P"&amp;$A76))</f>
        <v>0</v>
      </c>
      <c r="G76" s="91">
        <f ca="1">IF(RTD("tos.rtd",,$A$2,"."&amp;G$43&amp;G$1&amp;"C"&amp;$A76)="N/A",0,RTD("tos.rtd",,$A$2,"."&amp;G$43&amp;G$1&amp;"C"&amp;$A76))-IF(RTD("tos.rtd",,$A$2,"."&amp;G$43&amp;G$1&amp;"P"&amp;$A76)="N/A",0,RTD("tos.rtd",,$A$2,"."&amp;G$43&amp;G$1&amp;"P"&amp;$A76))</f>
        <v>0</v>
      </c>
      <c r="H76" s="91">
        <f ca="1">IF(RTD("tos.rtd",,$A$2,"."&amp;H$43&amp;H$1&amp;"C"&amp;$A76)="N/A",0,RTD("tos.rtd",,$A$2,"."&amp;H$43&amp;H$1&amp;"C"&amp;$A76))-IF(RTD("tos.rtd",,$A$2,"."&amp;H$43&amp;H$1&amp;"P"&amp;$A76)="N/A",0,RTD("tos.rtd",,$A$2,"."&amp;H$43&amp;H$1&amp;"P"&amp;$A76))</f>
        <v>-64</v>
      </c>
      <c r="I76" s="91">
        <f ca="1">IF(RTD("tos.rtd",,$A$2,"."&amp;I$43&amp;I$1&amp;"C"&amp;$A76)="N/A",0,RTD("tos.rtd",,$A$2,"."&amp;I$43&amp;I$1&amp;"C"&amp;$A76))-IF(RTD("tos.rtd",,$A$2,"."&amp;I$43&amp;I$1&amp;"P"&amp;$A76)="N/A",0,RTD("tos.rtd",,$A$2,"."&amp;I$43&amp;I$1&amp;"P"&amp;$A76))</f>
        <v>-29</v>
      </c>
      <c r="J76" s="91">
        <f ca="1">IF(RTD("tos.rtd",,$A$2,"."&amp;J$43&amp;J$1&amp;"C"&amp;$A76)="N/A",0,RTD("tos.rtd",,$A$2,"."&amp;J$43&amp;J$1&amp;"C"&amp;$A76))-IF(RTD("tos.rtd",,$A$2,"."&amp;J$43&amp;J$1&amp;"P"&amp;$A76)="N/A",0,RTD("tos.rtd",,$A$2,"."&amp;J$43&amp;J$1&amp;"P"&amp;$A76))</f>
        <v>15</v>
      </c>
      <c r="K76" s="91">
        <f ca="1">IF(RTD("tos.rtd",,$A$2,"."&amp;K$43&amp;K$1&amp;"C"&amp;$A76)="N/A",0,RTD("tos.rtd",,$A$2,"."&amp;K$43&amp;K$1&amp;"C"&amp;$A76))-IF(RTD("tos.rtd",,$A$2,"."&amp;K$43&amp;K$1&amp;"P"&amp;$A76)="N/A",0,RTD("tos.rtd",,$A$2,"."&amp;K$43&amp;K$1&amp;"P"&amp;$A76))</f>
        <v>0</v>
      </c>
      <c r="L76" s="91">
        <f ca="1">IF(RTD("tos.rtd",,$A$2,"."&amp;L$43&amp;L$1&amp;"C"&amp;$A76)="N/A",0,RTD("tos.rtd",,$A$2,"."&amp;L$43&amp;L$1&amp;"C"&amp;$A76))-IF(RTD("tos.rtd",,$A$2,"."&amp;L$43&amp;L$1&amp;"P"&amp;$A76)="N/A",0,RTD("tos.rtd",,$A$2,"."&amp;L$43&amp;L$1&amp;"P"&amp;$A76))</f>
        <v>-9</v>
      </c>
      <c r="M76" s="91">
        <f ca="1">IF(RTD("tos.rtd",,$A$2,"."&amp;M$43&amp;M$1&amp;"C"&amp;$A76)="N/A",0,RTD("tos.rtd",,$A$2,"."&amp;M$43&amp;M$1&amp;"C"&amp;$A76))-IF(RTD("tos.rtd",,$A$2,"."&amp;M$43&amp;M$1&amp;"P"&amp;$A76)="N/A",0,RTD("tos.rtd",,$A$2,"."&amp;M$43&amp;M$1&amp;"P"&amp;$A76))</f>
        <v>0</v>
      </c>
      <c r="N76" s="91">
        <f ca="1">IF(RTD("tos.rtd",,$A$2,"."&amp;N$43&amp;N$1&amp;"C"&amp;$A76)="N/A",0,RTD("tos.rtd",,$A$2,"."&amp;N$43&amp;N$1&amp;"C"&amp;$A76))-IF(RTD("tos.rtd",,$A$2,"."&amp;N$43&amp;N$1&amp;"P"&amp;$A76)="N/A",0,RTD("tos.rtd",,$A$2,"."&amp;N$43&amp;N$1&amp;"P"&amp;$A76))</f>
        <v>5</v>
      </c>
      <c r="O76" s="91">
        <f ca="1">IF(RTD("tos.rtd",,$A$2,"."&amp;O$43&amp;O$1&amp;"C"&amp;$A76)="N/A",0,RTD("tos.rtd",,$A$2,"."&amp;O$43&amp;O$1&amp;"C"&amp;$A76))-IF(RTD("tos.rtd",,$A$2,"."&amp;O$43&amp;O$1&amp;"P"&amp;$A76)="N/A",0,RTD("tos.rtd",,$A$2,"."&amp;O$43&amp;O$1&amp;"P"&amp;$A76))</f>
        <v>0</v>
      </c>
      <c r="P76" s="91">
        <f ca="1">IF(RTD("tos.rtd",,$A$2,"."&amp;P$43&amp;P$1&amp;"C"&amp;$A76)="N/A",0,RTD("tos.rtd",,$A$2,"."&amp;P$43&amp;P$1&amp;"C"&amp;$A76))-IF(RTD("tos.rtd",,$A$2,"."&amp;P$43&amp;P$1&amp;"P"&amp;$A76)="N/A",0,RTD("tos.rtd",,$A$2,"."&amp;P$43&amp;P$1&amp;"P"&amp;$A76))</f>
        <v>0</v>
      </c>
      <c r="Q76" s="91">
        <f ca="1">IF(RTD("tos.rtd",,$A$2,"."&amp;Q$43&amp;Q$1&amp;"C"&amp;$A76)="N/A",0,RTD("tos.rtd",,$A$2,"."&amp;Q$43&amp;Q$1&amp;"C"&amp;$A76))-IF(RTD("tos.rtd",,$A$2,"."&amp;Q$43&amp;Q$1&amp;"P"&amp;$A76)="N/A",0,RTD("tos.rtd",,$A$2,"."&amp;Q$43&amp;Q$1&amp;"P"&amp;$A76))</f>
        <v>0</v>
      </c>
      <c r="R76" s="91">
        <f ca="1">IF(RTD("tos.rtd",,$A$2,"."&amp;R$43&amp;R$1&amp;"C"&amp;$A76)="N/A",0,RTD("tos.rtd",,$A$2,"."&amp;R$43&amp;R$1&amp;"C"&amp;$A76))-IF(RTD("tos.rtd",,$A$2,"."&amp;R$43&amp;R$1&amp;"P"&amp;$A76)="N/A",0,RTD("tos.rtd",,$A$2,"."&amp;R$43&amp;R$1&amp;"P"&amp;$A76))</f>
        <v>-9</v>
      </c>
      <c r="S76" s="91">
        <f ca="1">IF(RTD("tos.rtd",,$A$2,"."&amp;S$43&amp;S$1&amp;"C"&amp;$A76)="N/A",0,RTD("tos.rtd",,$A$2,"."&amp;S$43&amp;S$1&amp;"C"&amp;$A76))-IF(RTD("tos.rtd",,$A$2,"."&amp;S$43&amp;S$1&amp;"P"&amp;$A76)="N/A",0,RTD("tos.rtd",,$A$2,"."&amp;S$43&amp;S$1&amp;"P"&amp;$A76))</f>
        <v>0</v>
      </c>
      <c r="T76" s="91">
        <f ca="1">IF(RTD("tos.rtd",,$A$2,"."&amp;T$43&amp;T$1&amp;"C"&amp;$A76)="N/A",0,RTD("tos.rtd",,$A$2,"."&amp;T$43&amp;T$1&amp;"C"&amp;$A76))-IF(RTD("tos.rtd",,$A$2,"."&amp;T$43&amp;T$1&amp;"P"&amp;$A76)="N/A",0,RTD("tos.rtd",,$A$2,"."&amp;T$43&amp;T$1&amp;"P"&amp;$A76))</f>
        <v>0</v>
      </c>
      <c r="U76" s="91">
        <f ca="1">IF(RTD("tos.rtd",,$A$2,"."&amp;U$43&amp;U$1&amp;"C"&amp;$A76)="N/A",0,RTD("tos.rtd",,$A$2,"."&amp;U$43&amp;U$1&amp;"C"&amp;$A76))-IF(RTD("tos.rtd",,$A$2,"."&amp;U$43&amp;U$1&amp;"P"&amp;$A76)="N/A",0,RTD("tos.rtd",,$A$2,"."&amp;U$43&amp;U$1&amp;"P"&amp;$A76))</f>
        <v>0</v>
      </c>
      <c r="V76" s="91">
        <f ca="1">IF(RTD("tos.rtd",,$A$2,"."&amp;V$43&amp;V$1&amp;"C"&amp;$A76)="N/A",0,RTD("tos.rtd",,$A$2,"."&amp;V$43&amp;V$1&amp;"C"&amp;$A76))-IF(RTD("tos.rtd",,$A$2,"."&amp;V$43&amp;V$1&amp;"P"&amp;$A76)="N/A",0,RTD("tos.rtd",,$A$2,"."&amp;V$43&amp;V$1&amp;"P"&amp;$A76))</f>
        <v>0</v>
      </c>
      <c r="W76" s="91">
        <f ca="1">IF(RTD("tos.rtd",,$A$2,"."&amp;W$43&amp;W$1&amp;"C"&amp;$A76)="N/A",0,RTD("tos.rtd",,$A$2,"."&amp;W$43&amp;W$1&amp;"C"&amp;$A76))-IF(RTD("tos.rtd",,$A$2,"."&amp;W$43&amp;W$1&amp;"P"&amp;$A76)="N/A",0,RTD("tos.rtd",,$A$2,"."&amp;W$43&amp;W$1&amp;"P"&amp;$A76))</f>
        <v>0</v>
      </c>
      <c r="X76" s="91">
        <f ca="1">IF(RTD("tos.rtd",,$A$2,"."&amp;X$43&amp;X$1&amp;"C"&amp;$A76)="N/A",0,RTD("tos.rtd",,$A$2,"."&amp;X$43&amp;X$1&amp;"C"&amp;$A76))-IF(RTD("tos.rtd",,$A$2,"."&amp;X$43&amp;X$1&amp;"P"&amp;$A76)="N/A",0,RTD("tos.rtd",,$A$2,"."&amp;X$43&amp;X$1&amp;"P"&amp;$A76))</f>
        <v>0</v>
      </c>
      <c r="Y76" s="98">
        <f t="shared" ca="1" si="7"/>
        <v>-5582</v>
      </c>
    </row>
    <row r="77" spans="1:25" x14ac:dyDescent="0.25">
      <c r="A77" s="93">
        <f>+Hoja1!A76</f>
        <v>471</v>
      </c>
      <c r="B77" s="91">
        <f ca="1">IF(RTD("tos.rtd",,$A$2,"."&amp;B$43&amp;B$1&amp;"C"&amp;$A77)="N/A",0,RTD("tos.rtd",,$A$2,"."&amp;B$43&amp;B$1&amp;"C"&amp;$A77))-IF(RTD("tos.rtd",,$A$2,"."&amp;B$43&amp;B$1&amp;"P"&amp;$A77)="N/A",0,RTD("tos.rtd",,$A$2,"."&amp;B$43&amp;B$1&amp;"P"&amp;$A77))</f>
        <v>0</v>
      </c>
      <c r="C77" s="91">
        <f ca="1">IF(RTD("tos.rtd",,$A$2,"."&amp;C$43&amp;C$1&amp;"C"&amp;$A77)="N/A",0,RTD("tos.rtd",,$A$2,"."&amp;C$43&amp;C$1&amp;"C"&amp;$A77))-IF(RTD("tos.rtd",,$A$2,"."&amp;C$43&amp;C$1&amp;"P"&amp;$A77)="N/A",0,RTD("tos.rtd",,$A$2,"."&amp;C$43&amp;C$1&amp;"P"&amp;$A77))</f>
        <v>0</v>
      </c>
      <c r="D77" s="91">
        <f ca="1">IF(RTD("tos.rtd",,$A$2,"."&amp;D$43&amp;D$1&amp;"C"&amp;$A77)="N/A",0,RTD("tos.rtd",,$A$2,"."&amp;D$43&amp;D$1&amp;"C"&amp;$A77))-IF(RTD("tos.rtd",,$A$2,"."&amp;D$43&amp;D$1&amp;"P"&amp;$A77)="N/A",0,RTD("tos.rtd",,$A$2,"."&amp;D$43&amp;D$1&amp;"P"&amp;$A77))</f>
        <v>-1665</v>
      </c>
      <c r="E77" s="91">
        <f ca="1">IF(RTD("tos.rtd",,$A$2,"."&amp;E$43&amp;E$1&amp;"C"&amp;$A77)="N/A",0,RTD("tos.rtd",,$A$2,"."&amp;E$43&amp;E$1&amp;"C"&amp;$A77))-IF(RTD("tos.rtd",,$A$2,"."&amp;E$43&amp;E$1&amp;"P"&amp;$A77)="N/A",0,RTD("tos.rtd",,$A$2,"."&amp;E$43&amp;E$1&amp;"P"&amp;$A77))</f>
        <v>-530</v>
      </c>
      <c r="F77" s="91">
        <f ca="1">IF(RTD("tos.rtd",,$A$2,"."&amp;F$43&amp;F$1&amp;"C"&amp;$A77)="N/A",0,RTD("tos.rtd",,$A$2,"."&amp;F$43&amp;F$1&amp;"C"&amp;$A77))-IF(RTD("tos.rtd",,$A$2,"."&amp;F$43&amp;F$1&amp;"P"&amp;$A77)="N/A",0,RTD("tos.rtd",,$A$2,"."&amp;F$43&amp;F$1&amp;"P"&amp;$A77))</f>
        <v>0</v>
      </c>
      <c r="G77" s="91">
        <f ca="1">IF(RTD("tos.rtd",,$A$2,"."&amp;G$43&amp;G$1&amp;"C"&amp;$A77)="N/A",0,RTD("tos.rtd",,$A$2,"."&amp;G$43&amp;G$1&amp;"C"&amp;$A77))-IF(RTD("tos.rtd",,$A$2,"."&amp;G$43&amp;G$1&amp;"P"&amp;$A77)="N/A",0,RTD("tos.rtd",,$A$2,"."&amp;G$43&amp;G$1&amp;"P"&amp;$A77))</f>
        <v>0</v>
      </c>
      <c r="H77" s="91">
        <f ca="1">IF(RTD("tos.rtd",,$A$2,"."&amp;H$43&amp;H$1&amp;"C"&amp;$A77)="N/A",0,RTD("tos.rtd",,$A$2,"."&amp;H$43&amp;H$1&amp;"C"&amp;$A77))-IF(RTD("tos.rtd",,$A$2,"."&amp;H$43&amp;H$1&amp;"P"&amp;$A77)="N/A",0,RTD("tos.rtd",,$A$2,"."&amp;H$43&amp;H$1&amp;"P"&amp;$A77))</f>
        <v>-150</v>
      </c>
      <c r="I77" s="91">
        <f ca="1">IF(RTD("tos.rtd",,$A$2,"."&amp;I$43&amp;I$1&amp;"C"&amp;$A77)="N/A",0,RTD("tos.rtd",,$A$2,"."&amp;I$43&amp;I$1&amp;"C"&amp;$A77))-IF(RTD("tos.rtd",,$A$2,"."&amp;I$43&amp;I$1&amp;"P"&amp;$A77)="N/A",0,RTD("tos.rtd",,$A$2,"."&amp;I$43&amp;I$1&amp;"P"&amp;$A77))</f>
        <v>-4</v>
      </c>
      <c r="J77" s="91">
        <f ca="1">IF(RTD("tos.rtd",,$A$2,"."&amp;J$43&amp;J$1&amp;"C"&amp;$A77)="N/A",0,RTD("tos.rtd",,$A$2,"."&amp;J$43&amp;J$1&amp;"C"&amp;$A77))-IF(RTD("tos.rtd",,$A$2,"."&amp;J$43&amp;J$1&amp;"P"&amp;$A77)="N/A",0,RTD("tos.rtd",,$A$2,"."&amp;J$43&amp;J$1&amp;"P"&amp;$A77))</f>
        <v>12</v>
      </c>
      <c r="K77" s="91">
        <f ca="1">IF(RTD("tos.rtd",,$A$2,"."&amp;K$43&amp;K$1&amp;"C"&amp;$A77)="N/A",0,RTD("tos.rtd",,$A$2,"."&amp;K$43&amp;K$1&amp;"C"&amp;$A77))-IF(RTD("tos.rtd",,$A$2,"."&amp;K$43&amp;K$1&amp;"P"&amp;$A77)="N/A",0,RTD("tos.rtd",,$A$2,"."&amp;K$43&amp;K$1&amp;"P"&amp;$A77))</f>
        <v>0</v>
      </c>
      <c r="L77" s="91">
        <f ca="1">IF(RTD("tos.rtd",,$A$2,"."&amp;L$43&amp;L$1&amp;"C"&amp;$A77)="N/A",0,RTD("tos.rtd",,$A$2,"."&amp;L$43&amp;L$1&amp;"C"&amp;$A77))-IF(RTD("tos.rtd",,$A$2,"."&amp;L$43&amp;L$1&amp;"P"&amp;$A77)="N/A",0,RTD("tos.rtd",,$A$2,"."&amp;L$43&amp;L$1&amp;"P"&amp;$A77))</f>
        <v>11</v>
      </c>
      <c r="M77" s="91">
        <f ca="1">IF(RTD("tos.rtd",,$A$2,"."&amp;M$43&amp;M$1&amp;"C"&amp;$A77)="N/A",0,RTD("tos.rtd",,$A$2,"."&amp;M$43&amp;M$1&amp;"C"&amp;$A77))-IF(RTD("tos.rtd",,$A$2,"."&amp;M$43&amp;M$1&amp;"P"&amp;$A77)="N/A",0,RTD("tos.rtd",,$A$2,"."&amp;M$43&amp;M$1&amp;"P"&amp;$A77))</f>
        <v>0</v>
      </c>
      <c r="N77" s="91">
        <f ca="1">IF(RTD("tos.rtd",,$A$2,"."&amp;N$43&amp;N$1&amp;"C"&amp;$A77)="N/A",0,RTD("tos.rtd",,$A$2,"."&amp;N$43&amp;N$1&amp;"C"&amp;$A77))-IF(RTD("tos.rtd",,$A$2,"."&amp;N$43&amp;N$1&amp;"P"&amp;$A77)="N/A",0,RTD("tos.rtd",,$A$2,"."&amp;N$43&amp;N$1&amp;"P"&amp;$A77))</f>
        <v>0</v>
      </c>
      <c r="O77" s="91">
        <f ca="1">IF(RTD("tos.rtd",,$A$2,"."&amp;O$43&amp;O$1&amp;"C"&amp;$A77)="N/A",0,RTD("tos.rtd",,$A$2,"."&amp;O$43&amp;O$1&amp;"C"&amp;$A77))-IF(RTD("tos.rtd",,$A$2,"."&amp;O$43&amp;O$1&amp;"P"&amp;$A77)="N/A",0,RTD("tos.rtd",,$A$2,"."&amp;O$43&amp;O$1&amp;"P"&amp;$A77))</f>
        <v>0</v>
      </c>
      <c r="P77" s="91">
        <f ca="1">IF(RTD("tos.rtd",,$A$2,"."&amp;P$43&amp;P$1&amp;"C"&amp;$A77)="N/A",0,RTD("tos.rtd",,$A$2,"."&amp;P$43&amp;P$1&amp;"C"&amp;$A77))-IF(RTD("tos.rtd",,$A$2,"."&amp;P$43&amp;P$1&amp;"P"&amp;$A77)="N/A",0,RTD("tos.rtd",,$A$2,"."&amp;P$43&amp;P$1&amp;"P"&amp;$A77))</f>
        <v>0</v>
      </c>
      <c r="Q77" s="91">
        <f ca="1">IF(RTD("tos.rtd",,$A$2,"."&amp;Q$43&amp;Q$1&amp;"C"&amp;$A77)="N/A",0,RTD("tos.rtd",,$A$2,"."&amp;Q$43&amp;Q$1&amp;"C"&amp;$A77))-IF(RTD("tos.rtd",,$A$2,"."&amp;Q$43&amp;Q$1&amp;"P"&amp;$A77)="N/A",0,RTD("tos.rtd",,$A$2,"."&amp;Q$43&amp;Q$1&amp;"P"&amp;$A77))</f>
        <v>0</v>
      </c>
      <c r="R77" s="91">
        <f ca="1">IF(RTD("tos.rtd",,$A$2,"."&amp;R$43&amp;R$1&amp;"C"&amp;$A77)="N/A",0,RTD("tos.rtd",,$A$2,"."&amp;R$43&amp;R$1&amp;"C"&amp;$A77))-IF(RTD("tos.rtd",,$A$2,"."&amp;R$43&amp;R$1&amp;"P"&amp;$A77)="N/A",0,RTD("tos.rtd",,$A$2,"."&amp;R$43&amp;R$1&amp;"P"&amp;$A77))</f>
        <v>1</v>
      </c>
      <c r="S77" s="91">
        <f ca="1">IF(RTD("tos.rtd",,$A$2,"."&amp;S$43&amp;S$1&amp;"C"&amp;$A77)="N/A",0,RTD("tos.rtd",,$A$2,"."&amp;S$43&amp;S$1&amp;"C"&amp;$A77))-IF(RTD("tos.rtd",,$A$2,"."&amp;S$43&amp;S$1&amp;"P"&amp;$A77)="N/A",0,RTD("tos.rtd",,$A$2,"."&amp;S$43&amp;S$1&amp;"P"&amp;$A77))</f>
        <v>0</v>
      </c>
      <c r="T77" s="91">
        <f ca="1">IF(RTD("tos.rtd",,$A$2,"."&amp;T$43&amp;T$1&amp;"C"&amp;$A77)="N/A",0,RTD("tos.rtd",,$A$2,"."&amp;T$43&amp;T$1&amp;"C"&amp;$A77))-IF(RTD("tos.rtd",,$A$2,"."&amp;T$43&amp;T$1&amp;"P"&amp;$A77)="N/A",0,RTD("tos.rtd",,$A$2,"."&amp;T$43&amp;T$1&amp;"P"&amp;$A77))</f>
        <v>0</v>
      </c>
      <c r="U77" s="91">
        <f ca="1">IF(RTD("tos.rtd",,$A$2,"."&amp;U$43&amp;U$1&amp;"C"&amp;$A77)="N/A",0,RTD("tos.rtd",,$A$2,"."&amp;U$43&amp;U$1&amp;"C"&amp;$A77))-IF(RTD("tos.rtd",,$A$2,"."&amp;U$43&amp;U$1&amp;"P"&amp;$A77)="N/A",0,RTD("tos.rtd",,$A$2,"."&amp;U$43&amp;U$1&amp;"P"&amp;$A77))</f>
        <v>0</v>
      </c>
      <c r="V77" s="91">
        <f ca="1">IF(RTD("tos.rtd",,$A$2,"."&amp;V$43&amp;V$1&amp;"C"&amp;$A77)="N/A",0,RTD("tos.rtd",,$A$2,"."&amp;V$43&amp;V$1&amp;"C"&amp;$A77))-IF(RTD("tos.rtd",,$A$2,"."&amp;V$43&amp;V$1&amp;"P"&amp;$A77)="N/A",0,RTD("tos.rtd",,$A$2,"."&amp;V$43&amp;V$1&amp;"P"&amp;$A77))</f>
        <v>0</v>
      </c>
      <c r="W77" s="91">
        <f ca="1">IF(RTD("tos.rtd",,$A$2,"."&amp;W$43&amp;W$1&amp;"C"&amp;$A77)="N/A",0,RTD("tos.rtd",,$A$2,"."&amp;W$43&amp;W$1&amp;"C"&amp;$A77))-IF(RTD("tos.rtd",,$A$2,"."&amp;W$43&amp;W$1&amp;"P"&amp;$A77)="N/A",0,RTD("tos.rtd",,$A$2,"."&amp;W$43&amp;W$1&amp;"P"&amp;$A77))</f>
        <v>0</v>
      </c>
      <c r="X77" s="91">
        <f ca="1">IF(RTD("tos.rtd",,$A$2,"."&amp;X$43&amp;X$1&amp;"C"&amp;$A77)="N/A",0,RTD("tos.rtd",,$A$2,"."&amp;X$43&amp;X$1&amp;"C"&amp;$A77))-IF(RTD("tos.rtd",,$A$2,"."&amp;X$43&amp;X$1&amp;"P"&amp;$A77)="N/A",0,RTD("tos.rtd",,$A$2,"."&amp;X$43&amp;X$1&amp;"P"&amp;$A77))</f>
        <v>0</v>
      </c>
      <c r="Y77" s="98">
        <f t="shared" ca="1" si="7"/>
        <v>-2325</v>
      </c>
    </row>
    <row r="78" spans="1:25" x14ac:dyDescent="0.25">
      <c r="A78" s="93">
        <f>+Hoja1!A77</f>
        <v>470</v>
      </c>
      <c r="B78" s="91">
        <f ca="1">IF(RTD("tos.rtd",,$A$2,"."&amp;B$43&amp;B$1&amp;"C"&amp;$A78)="N/A",0,RTD("tos.rtd",,$A$2,"."&amp;B$43&amp;B$1&amp;"C"&amp;$A78))-IF(RTD("tos.rtd",,$A$2,"."&amp;B$43&amp;B$1&amp;"P"&amp;$A78)="N/A",0,RTD("tos.rtd",,$A$2,"."&amp;B$43&amp;B$1&amp;"P"&amp;$A78))</f>
        <v>0</v>
      </c>
      <c r="C78" s="91">
        <f ca="1">IF(RTD("tos.rtd",,$A$2,"."&amp;C$43&amp;C$1&amp;"C"&amp;$A78)="N/A",0,RTD("tos.rtd",,$A$2,"."&amp;C$43&amp;C$1&amp;"C"&amp;$A78))-IF(RTD("tos.rtd",,$A$2,"."&amp;C$43&amp;C$1&amp;"P"&amp;$A78)="N/A",0,RTD("tos.rtd",,$A$2,"."&amp;C$43&amp;C$1&amp;"P"&amp;$A78))</f>
        <v>0</v>
      </c>
      <c r="D78" s="91">
        <f ca="1">IF(RTD("tos.rtd",,$A$2,"."&amp;D$43&amp;D$1&amp;"C"&amp;$A78)="N/A",0,RTD("tos.rtd",,$A$2,"."&amp;D$43&amp;D$1&amp;"C"&amp;$A78))-IF(RTD("tos.rtd",,$A$2,"."&amp;D$43&amp;D$1&amp;"P"&amp;$A78)="N/A",0,RTD("tos.rtd",,$A$2,"."&amp;D$43&amp;D$1&amp;"P"&amp;$A78))</f>
        <v>-11652</v>
      </c>
      <c r="E78" s="91">
        <f ca="1">IF(RTD("tos.rtd",,$A$2,"."&amp;E$43&amp;E$1&amp;"C"&amp;$A78)="N/A",0,RTD("tos.rtd",,$A$2,"."&amp;E$43&amp;E$1&amp;"C"&amp;$A78))-IF(RTD("tos.rtd",,$A$2,"."&amp;E$43&amp;E$1&amp;"P"&amp;$A78)="N/A",0,RTD("tos.rtd",,$A$2,"."&amp;E$43&amp;E$1&amp;"P"&amp;$A78))</f>
        <v>-6296</v>
      </c>
      <c r="F78" s="91">
        <f ca="1">IF(RTD("tos.rtd",,$A$2,"."&amp;F$43&amp;F$1&amp;"C"&amp;$A78)="N/A",0,RTD("tos.rtd",,$A$2,"."&amp;F$43&amp;F$1&amp;"C"&amp;$A78))-IF(RTD("tos.rtd",,$A$2,"."&amp;F$43&amp;F$1&amp;"P"&amp;$A78)="N/A",0,RTD("tos.rtd",,$A$2,"."&amp;F$43&amp;F$1&amp;"P"&amp;$A78))</f>
        <v>0</v>
      </c>
      <c r="G78" s="91">
        <f ca="1">IF(RTD("tos.rtd",,$A$2,"."&amp;G$43&amp;G$1&amp;"C"&amp;$A78)="N/A",0,RTD("tos.rtd",,$A$2,"."&amp;G$43&amp;G$1&amp;"C"&amp;$A78))-IF(RTD("tos.rtd",,$A$2,"."&amp;G$43&amp;G$1&amp;"P"&amp;$A78)="N/A",0,RTD("tos.rtd",,$A$2,"."&amp;G$43&amp;G$1&amp;"P"&amp;$A78))</f>
        <v>0</v>
      </c>
      <c r="H78" s="91">
        <f ca="1">IF(RTD("tos.rtd",,$A$2,"."&amp;H$43&amp;H$1&amp;"C"&amp;$A78)="N/A",0,RTD("tos.rtd",,$A$2,"."&amp;H$43&amp;H$1&amp;"C"&amp;$A78))-IF(RTD("tos.rtd",,$A$2,"."&amp;H$43&amp;H$1&amp;"P"&amp;$A78)="N/A",0,RTD("tos.rtd",,$A$2,"."&amp;H$43&amp;H$1&amp;"P"&amp;$A78))</f>
        <v>-940</v>
      </c>
      <c r="I78" s="91">
        <f ca="1">IF(RTD("tos.rtd",,$A$2,"."&amp;I$43&amp;I$1&amp;"C"&amp;$A78)="N/A",0,RTD("tos.rtd",,$A$2,"."&amp;I$43&amp;I$1&amp;"C"&amp;$A78))-IF(RTD("tos.rtd",,$A$2,"."&amp;I$43&amp;I$1&amp;"P"&amp;$A78)="N/A",0,RTD("tos.rtd",,$A$2,"."&amp;I$43&amp;I$1&amp;"P"&amp;$A78))</f>
        <v>-588</v>
      </c>
      <c r="J78" s="91">
        <f ca="1">IF(RTD("tos.rtd",,$A$2,"."&amp;J$43&amp;J$1&amp;"C"&amp;$A78)="N/A",0,RTD("tos.rtd",,$A$2,"."&amp;J$43&amp;J$1&amp;"C"&amp;$A78))-IF(RTD("tos.rtd",,$A$2,"."&amp;J$43&amp;J$1&amp;"P"&amp;$A78)="N/A",0,RTD("tos.rtd",,$A$2,"."&amp;J$43&amp;J$1&amp;"P"&amp;$A78))</f>
        <v>-7</v>
      </c>
      <c r="K78" s="91">
        <f ca="1">IF(RTD("tos.rtd",,$A$2,"."&amp;K$43&amp;K$1&amp;"C"&amp;$A78)="N/A",0,RTD("tos.rtd",,$A$2,"."&amp;K$43&amp;K$1&amp;"C"&amp;$A78))-IF(RTD("tos.rtd",,$A$2,"."&amp;K$43&amp;K$1&amp;"P"&amp;$A78)="N/A",0,RTD("tos.rtd",,$A$2,"."&amp;K$43&amp;K$1&amp;"P"&amp;$A78))</f>
        <v>-8462</v>
      </c>
      <c r="L78" s="91">
        <f ca="1">IF(RTD("tos.rtd",,$A$2,"."&amp;L$43&amp;L$1&amp;"C"&amp;$A78)="N/A",0,RTD("tos.rtd",,$A$2,"."&amp;L$43&amp;L$1&amp;"C"&amp;$A78))-IF(RTD("tos.rtd",,$A$2,"."&amp;L$43&amp;L$1&amp;"P"&amp;$A78)="N/A",0,RTD("tos.rtd",,$A$2,"."&amp;L$43&amp;L$1&amp;"P"&amp;$A78))</f>
        <v>-3015</v>
      </c>
      <c r="M78" s="91">
        <f ca="1">IF(RTD("tos.rtd",,$A$2,"."&amp;M$43&amp;M$1&amp;"C"&amp;$A78)="N/A",0,RTD("tos.rtd",,$A$2,"."&amp;M$43&amp;M$1&amp;"C"&amp;$A78))-IF(RTD("tos.rtd",,$A$2,"."&amp;M$43&amp;M$1&amp;"P"&amp;$A78)="N/A",0,RTD("tos.rtd",,$A$2,"."&amp;M$43&amp;M$1&amp;"P"&amp;$A78))</f>
        <v>-237</v>
      </c>
      <c r="N78" s="91">
        <f ca="1">IF(RTD("tos.rtd",,$A$2,"."&amp;N$43&amp;N$1&amp;"C"&amp;$A78)="N/A",0,RTD("tos.rtd",,$A$2,"."&amp;N$43&amp;N$1&amp;"C"&amp;$A78))-IF(RTD("tos.rtd",,$A$2,"."&amp;N$43&amp;N$1&amp;"P"&amp;$A78)="N/A",0,RTD("tos.rtd",,$A$2,"."&amp;N$43&amp;N$1&amp;"P"&amp;$A78))</f>
        <v>-59</v>
      </c>
      <c r="O78" s="91">
        <f ca="1">IF(RTD("tos.rtd",,$A$2,"."&amp;O$43&amp;O$1&amp;"C"&amp;$A78)="N/A",0,RTD("tos.rtd",,$A$2,"."&amp;O$43&amp;O$1&amp;"C"&amp;$A78))-IF(RTD("tos.rtd",,$A$2,"."&amp;O$43&amp;O$1&amp;"P"&amp;$A78)="N/A",0,RTD("tos.rtd",,$A$2,"."&amp;O$43&amp;O$1&amp;"P"&amp;$A78))</f>
        <v>-392</v>
      </c>
      <c r="P78" s="91">
        <f ca="1">IF(RTD("tos.rtd",,$A$2,"."&amp;P$43&amp;P$1&amp;"C"&amp;$A78)="N/A",0,RTD("tos.rtd",,$A$2,"."&amp;P$43&amp;P$1&amp;"C"&amp;$A78))-IF(RTD("tos.rtd",,$A$2,"."&amp;P$43&amp;P$1&amp;"P"&amp;$A78)="N/A",0,RTD("tos.rtd",,$A$2,"."&amp;P$43&amp;P$1&amp;"P"&amp;$A78))</f>
        <v>-74</v>
      </c>
      <c r="Q78" s="91">
        <f ca="1">IF(RTD("tos.rtd",,$A$2,"."&amp;Q$43&amp;Q$1&amp;"C"&amp;$A78)="N/A",0,RTD("tos.rtd",,$A$2,"."&amp;Q$43&amp;Q$1&amp;"C"&amp;$A78))-IF(RTD("tos.rtd",,$A$2,"."&amp;Q$43&amp;Q$1&amp;"P"&amp;$A78)="N/A",0,RTD("tos.rtd",,$A$2,"."&amp;Q$43&amp;Q$1&amp;"P"&amp;$A78))</f>
        <v>-18</v>
      </c>
      <c r="R78" s="91">
        <f ca="1">IF(RTD("tos.rtd",,$A$2,"."&amp;R$43&amp;R$1&amp;"C"&amp;$A78)="N/A",0,RTD("tos.rtd",,$A$2,"."&amp;R$43&amp;R$1&amp;"C"&amp;$A78))-IF(RTD("tos.rtd",,$A$2,"."&amp;R$43&amp;R$1&amp;"P"&amp;$A78)="N/A",0,RTD("tos.rtd",,$A$2,"."&amp;R$43&amp;R$1&amp;"P"&amp;$A78))</f>
        <v>-44</v>
      </c>
      <c r="S78" s="91">
        <f ca="1">IF(RTD("tos.rtd",,$A$2,"."&amp;S$43&amp;S$1&amp;"C"&amp;$A78)="N/A",0,RTD("tos.rtd",,$A$2,"."&amp;S$43&amp;S$1&amp;"C"&amp;$A78))-IF(RTD("tos.rtd",,$A$2,"."&amp;S$43&amp;S$1&amp;"P"&amp;$A78)="N/A",0,RTD("tos.rtd",,$A$2,"."&amp;S$43&amp;S$1&amp;"P"&amp;$A78))</f>
        <v>0</v>
      </c>
      <c r="T78" s="91">
        <f ca="1">IF(RTD("tos.rtd",,$A$2,"."&amp;T$43&amp;T$1&amp;"C"&amp;$A78)="N/A",0,RTD("tos.rtd",,$A$2,"."&amp;T$43&amp;T$1&amp;"C"&amp;$A78))-IF(RTD("tos.rtd",,$A$2,"."&amp;T$43&amp;T$1&amp;"P"&amp;$A78)="N/A",0,RTD("tos.rtd",,$A$2,"."&amp;T$43&amp;T$1&amp;"P"&amp;$A78))</f>
        <v>0</v>
      </c>
      <c r="U78" s="91">
        <f ca="1">IF(RTD("tos.rtd",,$A$2,"."&amp;U$43&amp;U$1&amp;"C"&amp;$A78)="N/A",0,RTD("tos.rtd",,$A$2,"."&amp;U$43&amp;U$1&amp;"C"&amp;$A78))-IF(RTD("tos.rtd",,$A$2,"."&amp;U$43&amp;U$1&amp;"P"&amp;$A78)="N/A",0,RTD("tos.rtd",,$A$2,"."&amp;U$43&amp;U$1&amp;"P"&amp;$A78))</f>
        <v>-48</v>
      </c>
      <c r="V78" s="91">
        <f ca="1">IF(RTD("tos.rtd",,$A$2,"."&amp;V$43&amp;V$1&amp;"C"&amp;$A78)="N/A",0,RTD("tos.rtd",,$A$2,"."&amp;V$43&amp;V$1&amp;"C"&amp;$A78))-IF(RTD("tos.rtd",,$A$2,"."&amp;V$43&amp;V$1&amp;"P"&amp;$A78)="N/A",0,RTD("tos.rtd",,$A$2,"."&amp;V$43&amp;V$1&amp;"P"&amp;$A78))</f>
        <v>0</v>
      </c>
      <c r="W78" s="91">
        <f ca="1">IF(RTD("tos.rtd",,$A$2,"."&amp;W$43&amp;W$1&amp;"C"&amp;$A78)="N/A",0,RTD("tos.rtd",,$A$2,"."&amp;W$43&amp;W$1&amp;"C"&amp;$A78))-IF(RTD("tos.rtd",,$A$2,"."&amp;W$43&amp;W$1&amp;"P"&amp;$A78)="N/A",0,RTD("tos.rtd",,$A$2,"."&amp;W$43&amp;W$1&amp;"P"&amp;$A78))</f>
        <v>-447</v>
      </c>
      <c r="X78" s="91">
        <f ca="1">IF(RTD("tos.rtd",,$A$2,"."&amp;X$43&amp;X$1&amp;"C"&amp;$A78)="N/A",0,RTD("tos.rtd",,$A$2,"."&amp;X$43&amp;X$1&amp;"C"&amp;$A78))-IF(RTD("tos.rtd",,$A$2,"."&amp;X$43&amp;X$1&amp;"P"&amp;$A78)="N/A",0,RTD("tos.rtd",,$A$2,"."&amp;X$43&amp;X$1&amp;"P"&amp;$A78))</f>
        <v>2</v>
      </c>
      <c r="Y78" s="98">
        <f t="shared" ca="1" si="7"/>
        <v>-32277</v>
      </c>
    </row>
    <row r="79" spans="1:25" x14ac:dyDescent="0.25">
      <c r="A79" s="93">
        <f>+Hoja1!A78</f>
        <v>469</v>
      </c>
      <c r="B79" s="91">
        <f ca="1">IF(RTD("tos.rtd",,$A$2,"."&amp;B$43&amp;B$1&amp;"C"&amp;$A79)="N/A",0,RTD("tos.rtd",,$A$2,"."&amp;B$43&amp;B$1&amp;"C"&amp;$A79))-IF(RTD("tos.rtd",,$A$2,"."&amp;B$43&amp;B$1&amp;"P"&amp;$A79)="N/A",0,RTD("tos.rtd",,$A$2,"."&amp;B$43&amp;B$1&amp;"P"&amp;$A79))</f>
        <v>0</v>
      </c>
      <c r="C79" s="91">
        <f ca="1">IF(RTD("tos.rtd",,$A$2,"."&amp;C$43&amp;C$1&amp;"C"&amp;$A79)="N/A",0,RTD("tos.rtd",,$A$2,"."&amp;C$43&amp;C$1&amp;"C"&amp;$A79))-IF(RTD("tos.rtd",,$A$2,"."&amp;C$43&amp;C$1&amp;"P"&amp;$A79)="N/A",0,RTD("tos.rtd",,$A$2,"."&amp;C$43&amp;C$1&amp;"P"&amp;$A79))</f>
        <v>0</v>
      </c>
      <c r="D79" s="91">
        <f ca="1">IF(RTD("tos.rtd",,$A$2,"."&amp;D$43&amp;D$1&amp;"C"&amp;$A79)="N/A",0,RTD("tos.rtd",,$A$2,"."&amp;D$43&amp;D$1&amp;"C"&amp;$A79))-IF(RTD("tos.rtd",,$A$2,"."&amp;D$43&amp;D$1&amp;"P"&amp;$A79)="N/A",0,RTD("tos.rtd",,$A$2,"."&amp;D$43&amp;D$1&amp;"P"&amp;$A79))</f>
        <v>-2794</v>
      </c>
      <c r="E79" s="91">
        <f ca="1">IF(RTD("tos.rtd",,$A$2,"."&amp;E$43&amp;E$1&amp;"C"&amp;$A79)="N/A",0,RTD("tos.rtd",,$A$2,"."&amp;E$43&amp;E$1&amp;"C"&amp;$A79))-IF(RTD("tos.rtd",,$A$2,"."&amp;E$43&amp;E$1&amp;"P"&amp;$A79)="N/A",0,RTD("tos.rtd",,$A$2,"."&amp;E$43&amp;E$1&amp;"P"&amp;$A79))</f>
        <v>-349</v>
      </c>
      <c r="F79" s="91">
        <f ca="1">IF(RTD("tos.rtd",,$A$2,"."&amp;F$43&amp;F$1&amp;"C"&amp;$A79)="N/A",0,RTD("tos.rtd",,$A$2,"."&amp;F$43&amp;F$1&amp;"C"&amp;$A79))-IF(RTD("tos.rtd",,$A$2,"."&amp;F$43&amp;F$1&amp;"P"&amp;$A79)="N/A",0,RTD("tos.rtd",,$A$2,"."&amp;F$43&amp;F$1&amp;"P"&amp;$A79))</f>
        <v>0</v>
      </c>
      <c r="G79" s="91">
        <f ca="1">IF(RTD("tos.rtd",,$A$2,"."&amp;G$43&amp;G$1&amp;"C"&amp;$A79)="N/A",0,RTD("tos.rtd",,$A$2,"."&amp;G$43&amp;G$1&amp;"C"&amp;$A79))-IF(RTD("tos.rtd",,$A$2,"."&amp;G$43&amp;G$1&amp;"P"&amp;$A79)="N/A",0,RTD("tos.rtd",,$A$2,"."&amp;G$43&amp;G$1&amp;"P"&amp;$A79))</f>
        <v>0</v>
      </c>
      <c r="H79" s="91">
        <f ca="1">IF(RTD("tos.rtd",,$A$2,"."&amp;H$43&amp;H$1&amp;"C"&amp;$A79)="N/A",0,RTD("tos.rtd",,$A$2,"."&amp;H$43&amp;H$1&amp;"C"&amp;$A79))-IF(RTD("tos.rtd",,$A$2,"."&amp;H$43&amp;H$1&amp;"P"&amp;$A79)="N/A",0,RTD("tos.rtd",,$A$2,"."&amp;H$43&amp;H$1&amp;"P"&amp;$A79))</f>
        <v>-19</v>
      </c>
      <c r="I79" s="91">
        <f ca="1">IF(RTD("tos.rtd",,$A$2,"."&amp;I$43&amp;I$1&amp;"C"&amp;$A79)="N/A",0,RTD("tos.rtd",,$A$2,"."&amp;I$43&amp;I$1&amp;"C"&amp;$A79))-IF(RTD("tos.rtd",,$A$2,"."&amp;I$43&amp;I$1&amp;"P"&amp;$A79)="N/A",0,RTD("tos.rtd",,$A$2,"."&amp;I$43&amp;I$1&amp;"P"&amp;$A79))</f>
        <v>10</v>
      </c>
      <c r="J79" s="91">
        <f ca="1">IF(RTD("tos.rtd",,$A$2,"."&amp;J$43&amp;J$1&amp;"C"&amp;$A79)="N/A",0,RTD("tos.rtd",,$A$2,"."&amp;J$43&amp;J$1&amp;"C"&amp;$A79))-IF(RTD("tos.rtd",,$A$2,"."&amp;J$43&amp;J$1&amp;"P"&amp;$A79)="N/A",0,RTD("tos.rtd",,$A$2,"."&amp;J$43&amp;J$1&amp;"P"&amp;$A79))</f>
        <v>-6</v>
      </c>
      <c r="K79" s="91">
        <f ca="1">IF(RTD("tos.rtd",,$A$2,"."&amp;K$43&amp;K$1&amp;"C"&amp;$A79)="N/A",0,RTD("tos.rtd",,$A$2,"."&amp;K$43&amp;K$1&amp;"C"&amp;$A79))-IF(RTD("tos.rtd",,$A$2,"."&amp;K$43&amp;K$1&amp;"P"&amp;$A79)="N/A",0,RTD("tos.rtd",,$A$2,"."&amp;K$43&amp;K$1&amp;"P"&amp;$A79))</f>
        <v>0</v>
      </c>
      <c r="L79" s="91">
        <f ca="1">IF(RTD("tos.rtd",,$A$2,"."&amp;L$43&amp;L$1&amp;"C"&amp;$A79)="N/A",0,RTD("tos.rtd",,$A$2,"."&amp;L$43&amp;L$1&amp;"C"&amp;$A79))-IF(RTD("tos.rtd",,$A$2,"."&amp;L$43&amp;L$1&amp;"P"&amp;$A79)="N/A",0,RTD("tos.rtd",,$A$2,"."&amp;L$43&amp;L$1&amp;"P"&amp;$A79))</f>
        <v>-12</v>
      </c>
      <c r="M79" s="91">
        <f ca="1">IF(RTD("tos.rtd",,$A$2,"."&amp;M$43&amp;M$1&amp;"C"&amp;$A79)="N/A",0,RTD("tos.rtd",,$A$2,"."&amp;M$43&amp;M$1&amp;"C"&amp;$A79))-IF(RTD("tos.rtd",,$A$2,"."&amp;M$43&amp;M$1&amp;"P"&amp;$A79)="N/A",0,RTD("tos.rtd",,$A$2,"."&amp;M$43&amp;M$1&amp;"P"&amp;$A79))</f>
        <v>0</v>
      </c>
      <c r="N79" s="91">
        <f ca="1">IF(RTD("tos.rtd",,$A$2,"."&amp;N$43&amp;N$1&amp;"C"&amp;$A79)="N/A",0,RTD("tos.rtd",,$A$2,"."&amp;N$43&amp;N$1&amp;"C"&amp;$A79))-IF(RTD("tos.rtd",,$A$2,"."&amp;N$43&amp;N$1&amp;"P"&amp;$A79)="N/A",0,RTD("tos.rtd",,$A$2,"."&amp;N$43&amp;N$1&amp;"P"&amp;$A79))</f>
        <v>-199</v>
      </c>
      <c r="O79" s="91">
        <f ca="1">IF(RTD("tos.rtd",,$A$2,"."&amp;O$43&amp;O$1&amp;"C"&amp;$A79)="N/A",0,RTD("tos.rtd",,$A$2,"."&amp;O$43&amp;O$1&amp;"C"&amp;$A79))-IF(RTD("tos.rtd",,$A$2,"."&amp;O$43&amp;O$1&amp;"P"&amp;$A79)="N/A",0,RTD("tos.rtd",,$A$2,"."&amp;O$43&amp;O$1&amp;"P"&amp;$A79))</f>
        <v>0</v>
      </c>
      <c r="P79" s="91">
        <f ca="1">IF(RTD("tos.rtd",,$A$2,"."&amp;P$43&amp;P$1&amp;"C"&amp;$A79)="N/A",0,RTD("tos.rtd",,$A$2,"."&amp;P$43&amp;P$1&amp;"C"&amp;$A79))-IF(RTD("tos.rtd",,$A$2,"."&amp;P$43&amp;P$1&amp;"P"&amp;$A79)="N/A",0,RTD("tos.rtd",,$A$2,"."&amp;P$43&amp;P$1&amp;"P"&amp;$A79))</f>
        <v>0</v>
      </c>
      <c r="Q79" s="91">
        <f ca="1">IF(RTD("tos.rtd",,$A$2,"."&amp;Q$43&amp;Q$1&amp;"C"&amp;$A79)="N/A",0,RTD("tos.rtd",,$A$2,"."&amp;Q$43&amp;Q$1&amp;"C"&amp;$A79))-IF(RTD("tos.rtd",,$A$2,"."&amp;Q$43&amp;Q$1&amp;"P"&amp;$A79)="N/A",0,RTD("tos.rtd",,$A$2,"."&amp;Q$43&amp;Q$1&amp;"P"&amp;$A79))</f>
        <v>0</v>
      </c>
      <c r="R79" s="91">
        <f ca="1">IF(RTD("tos.rtd",,$A$2,"."&amp;R$43&amp;R$1&amp;"C"&amp;$A79)="N/A",0,RTD("tos.rtd",,$A$2,"."&amp;R$43&amp;R$1&amp;"C"&amp;$A79))-IF(RTD("tos.rtd",,$A$2,"."&amp;R$43&amp;R$1&amp;"P"&amp;$A79)="N/A",0,RTD("tos.rtd",,$A$2,"."&amp;R$43&amp;R$1&amp;"P"&amp;$A79))</f>
        <v>-10</v>
      </c>
      <c r="S79" s="91">
        <f ca="1">IF(RTD("tos.rtd",,$A$2,"."&amp;S$43&amp;S$1&amp;"C"&amp;$A79)="N/A",0,RTD("tos.rtd",,$A$2,"."&amp;S$43&amp;S$1&amp;"C"&amp;$A79))-IF(RTD("tos.rtd",,$A$2,"."&amp;S$43&amp;S$1&amp;"P"&amp;$A79)="N/A",0,RTD("tos.rtd",,$A$2,"."&amp;S$43&amp;S$1&amp;"P"&amp;$A79))</f>
        <v>0</v>
      </c>
      <c r="T79" s="91">
        <f ca="1">IF(RTD("tos.rtd",,$A$2,"."&amp;T$43&amp;T$1&amp;"C"&amp;$A79)="N/A",0,RTD("tos.rtd",,$A$2,"."&amp;T$43&amp;T$1&amp;"C"&amp;$A79))-IF(RTD("tos.rtd",,$A$2,"."&amp;T$43&amp;T$1&amp;"P"&amp;$A79)="N/A",0,RTD("tos.rtd",,$A$2,"."&amp;T$43&amp;T$1&amp;"P"&amp;$A79))</f>
        <v>0</v>
      </c>
      <c r="U79" s="91">
        <f ca="1">IF(RTD("tos.rtd",,$A$2,"."&amp;U$43&amp;U$1&amp;"C"&amp;$A79)="N/A",0,RTD("tos.rtd",,$A$2,"."&amp;U$43&amp;U$1&amp;"C"&amp;$A79))-IF(RTD("tos.rtd",,$A$2,"."&amp;U$43&amp;U$1&amp;"P"&amp;$A79)="N/A",0,RTD("tos.rtd",,$A$2,"."&amp;U$43&amp;U$1&amp;"P"&amp;$A79))</f>
        <v>0</v>
      </c>
      <c r="V79" s="91">
        <f ca="1">IF(RTD("tos.rtd",,$A$2,"."&amp;V$43&amp;V$1&amp;"C"&amp;$A79)="N/A",0,RTD("tos.rtd",,$A$2,"."&amp;V$43&amp;V$1&amp;"C"&amp;$A79))-IF(RTD("tos.rtd",,$A$2,"."&amp;V$43&amp;V$1&amp;"P"&amp;$A79)="N/A",0,RTD("tos.rtd",,$A$2,"."&amp;V$43&amp;V$1&amp;"P"&amp;$A79))</f>
        <v>0</v>
      </c>
      <c r="W79" s="91">
        <f ca="1">IF(RTD("tos.rtd",,$A$2,"."&amp;W$43&amp;W$1&amp;"C"&amp;$A79)="N/A",0,RTD("tos.rtd",,$A$2,"."&amp;W$43&amp;W$1&amp;"C"&amp;$A79))-IF(RTD("tos.rtd",,$A$2,"."&amp;W$43&amp;W$1&amp;"P"&amp;$A79)="N/A",0,RTD("tos.rtd",,$A$2,"."&amp;W$43&amp;W$1&amp;"P"&amp;$A79))</f>
        <v>0</v>
      </c>
      <c r="X79" s="91">
        <f ca="1">IF(RTD("tos.rtd",,$A$2,"."&amp;X$43&amp;X$1&amp;"C"&amp;$A79)="N/A",0,RTD("tos.rtd",,$A$2,"."&amp;X$43&amp;X$1&amp;"C"&amp;$A79))-IF(RTD("tos.rtd",,$A$2,"."&amp;X$43&amp;X$1&amp;"P"&amp;$A79)="N/A",0,RTD("tos.rtd",,$A$2,"."&amp;X$43&amp;X$1&amp;"P"&amp;$A79))</f>
        <v>0</v>
      </c>
      <c r="Y79" s="98">
        <f t="shared" ca="1" si="7"/>
        <v>-3379</v>
      </c>
    </row>
    <row r="80" spans="1:25" x14ac:dyDescent="0.25">
      <c r="A80" s="93">
        <f>+Hoja1!A79</f>
        <v>468</v>
      </c>
      <c r="B80" s="91">
        <f ca="1">IF(RTD("tos.rtd",,$A$2,"."&amp;B$43&amp;B$1&amp;"C"&amp;$A80)="N/A",0,RTD("tos.rtd",,$A$2,"."&amp;B$43&amp;B$1&amp;"C"&amp;$A80))-IF(RTD("tos.rtd",,$A$2,"."&amp;B$43&amp;B$1&amp;"P"&amp;$A80)="N/A",0,RTD("tos.rtd",,$A$2,"."&amp;B$43&amp;B$1&amp;"P"&amp;$A80))</f>
        <v>0</v>
      </c>
      <c r="C80" s="91">
        <f ca="1">IF(RTD("tos.rtd",,$A$2,"."&amp;C$43&amp;C$1&amp;"C"&amp;$A80)="N/A",0,RTD("tos.rtd",,$A$2,"."&amp;C$43&amp;C$1&amp;"C"&amp;$A80))-IF(RTD("tos.rtd",,$A$2,"."&amp;C$43&amp;C$1&amp;"P"&amp;$A80)="N/A",0,RTD("tos.rtd",,$A$2,"."&amp;C$43&amp;C$1&amp;"P"&amp;$A80))</f>
        <v>0</v>
      </c>
      <c r="D80" s="91">
        <f ca="1">IF(RTD("tos.rtd",,$A$2,"."&amp;D$43&amp;D$1&amp;"C"&amp;$A80)="N/A",0,RTD("tos.rtd",,$A$2,"."&amp;D$43&amp;D$1&amp;"C"&amp;$A80))-IF(RTD("tos.rtd",,$A$2,"."&amp;D$43&amp;D$1&amp;"P"&amp;$A80)="N/A",0,RTD("tos.rtd",,$A$2,"."&amp;D$43&amp;D$1&amp;"P"&amp;$A80))</f>
        <v>-3726</v>
      </c>
      <c r="E80" s="91">
        <f ca="1">IF(RTD("tos.rtd",,$A$2,"."&amp;E$43&amp;E$1&amp;"C"&amp;$A80)="N/A",0,RTD("tos.rtd",,$A$2,"."&amp;E$43&amp;E$1&amp;"C"&amp;$A80))-IF(RTD("tos.rtd",,$A$2,"."&amp;E$43&amp;E$1&amp;"P"&amp;$A80)="N/A",0,RTD("tos.rtd",,$A$2,"."&amp;E$43&amp;E$1&amp;"P"&amp;$A80))</f>
        <v>-625</v>
      </c>
      <c r="F80" s="91">
        <f ca="1">IF(RTD("tos.rtd",,$A$2,"."&amp;F$43&amp;F$1&amp;"C"&amp;$A80)="N/A",0,RTD("tos.rtd",,$A$2,"."&amp;F$43&amp;F$1&amp;"C"&amp;$A80))-IF(RTD("tos.rtd",,$A$2,"."&amp;F$43&amp;F$1&amp;"P"&amp;$A80)="N/A",0,RTD("tos.rtd",,$A$2,"."&amp;F$43&amp;F$1&amp;"P"&amp;$A80))</f>
        <v>0</v>
      </c>
      <c r="G80" s="91">
        <f ca="1">IF(RTD("tos.rtd",,$A$2,"."&amp;G$43&amp;G$1&amp;"C"&amp;$A80)="N/A",0,RTD("tos.rtd",,$A$2,"."&amp;G$43&amp;G$1&amp;"C"&amp;$A80))-IF(RTD("tos.rtd",,$A$2,"."&amp;G$43&amp;G$1&amp;"P"&amp;$A80)="N/A",0,RTD("tos.rtd",,$A$2,"."&amp;G$43&amp;G$1&amp;"P"&amp;$A80))</f>
        <v>0</v>
      </c>
      <c r="H80" s="91">
        <f ca="1">IF(RTD("tos.rtd",,$A$2,"."&amp;H$43&amp;H$1&amp;"C"&amp;$A80)="N/A",0,RTD("tos.rtd",,$A$2,"."&amp;H$43&amp;H$1&amp;"C"&amp;$A80))-IF(RTD("tos.rtd",,$A$2,"."&amp;H$43&amp;H$1&amp;"P"&amp;$A80)="N/A",0,RTD("tos.rtd",,$A$2,"."&amp;H$43&amp;H$1&amp;"P"&amp;$A80))</f>
        <v>88</v>
      </c>
      <c r="I80" s="91">
        <f ca="1">IF(RTD("tos.rtd",,$A$2,"."&amp;I$43&amp;I$1&amp;"C"&amp;$A80)="N/A",0,RTD("tos.rtd",,$A$2,"."&amp;I$43&amp;I$1&amp;"C"&amp;$A80))-IF(RTD("tos.rtd",,$A$2,"."&amp;I$43&amp;I$1&amp;"P"&amp;$A80)="N/A",0,RTD("tos.rtd",,$A$2,"."&amp;I$43&amp;I$1&amp;"P"&amp;$A80))</f>
        <v>-55</v>
      </c>
      <c r="J80" s="91">
        <f ca="1">IF(RTD("tos.rtd",,$A$2,"."&amp;J$43&amp;J$1&amp;"C"&amp;$A80)="N/A",0,RTD("tos.rtd",,$A$2,"."&amp;J$43&amp;J$1&amp;"C"&amp;$A80))-IF(RTD("tos.rtd",,$A$2,"."&amp;J$43&amp;J$1&amp;"P"&amp;$A80)="N/A",0,RTD("tos.rtd",,$A$2,"."&amp;J$43&amp;J$1&amp;"P"&amp;$A80))</f>
        <v>-36</v>
      </c>
      <c r="K80" s="91">
        <f ca="1">IF(RTD("tos.rtd",,$A$2,"."&amp;K$43&amp;K$1&amp;"C"&amp;$A80)="N/A",0,RTD("tos.rtd",,$A$2,"."&amp;K$43&amp;K$1&amp;"C"&amp;$A80))-IF(RTD("tos.rtd",,$A$2,"."&amp;K$43&amp;K$1&amp;"P"&amp;$A80)="N/A",0,RTD("tos.rtd",,$A$2,"."&amp;K$43&amp;K$1&amp;"P"&amp;$A80))</f>
        <v>0</v>
      </c>
      <c r="L80" s="91">
        <f ca="1">IF(RTD("tos.rtd",,$A$2,"."&amp;L$43&amp;L$1&amp;"C"&amp;$A80)="N/A",0,RTD("tos.rtd",,$A$2,"."&amp;L$43&amp;L$1&amp;"C"&amp;$A80))-IF(RTD("tos.rtd",,$A$2,"."&amp;L$43&amp;L$1&amp;"P"&amp;$A80)="N/A",0,RTD("tos.rtd",,$A$2,"."&amp;L$43&amp;L$1&amp;"P"&amp;$A80))</f>
        <v>-10</v>
      </c>
      <c r="M80" s="91">
        <f ca="1">IF(RTD("tos.rtd",,$A$2,"."&amp;M$43&amp;M$1&amp;"C"&amp;$A80)="N/A",0,RTD("tos.rtd",,$A$2,"."&amp;M$43&amp;M$1&amp;"C"&amp;$A80))-IF(RTD("tos.rtd",,$A$2,"."&amp;M$43&amp;M$1&amp;"P"&amp;$A80)="N/A",0,RTD("tos.rtd",,$A$2,"."&amp;M$43&amp;M$1&amp;"P"&amp;$A80))</f>
        <v>0</v>
      </c>
      <c r="N80" s="91">
        <f ca="1">IF(RTD("tos.rtd",,$A$2,"."&amp;N$43&amp;N$1&amp;"C"&amp;$A80)="N/A",0,RTD("tos.rtd",,$A$2,"."&amp;N$43&amp;N$1&amp;"C"&amp;$A80))-IF(RTD("tos.rtd",,$A$2,"."&amp;N$43&amp;N$1&amp;"P"&amp;$A80)="N/A",0,RTD("tos.rtd",,$A$2,"."&amp;N$43&amp;N$1&amp;"P"&amp;$A80))</f>
        <v>0</v>
      </c>
      <c r="O80" s="91">
        <f ca="1">IF(RTD("tos.rtd",,$A$2,"."&amp;O$43&amp;O$1&amp;"C"&amp;$A80)="N/A",0,RTD("tos.rtd",,$A$2,"."&amp;O$43&amp;O$1&amp;"C"&amp;$A80))-IF(RTD("tos.rtd",,$A$2,"."&amp;O$43&amp;O$1&amp;"P"&amp;$A80)="N/A",0,RTD("tos.rtd",,$A$2,"."&amp;O$43&amp;O$1&amp;"P"&amp;$A80))</f>
        <v>0</v>
      </c>
      <c r="P80" s="91">
        <f ca="1">IF(RTD("tos.rtd",,$A$2,"."&amp;P$43&amp;P$1&amp;"C"&amp;$A80)="N/A",0,RTD("tos.rtd",,$A$2,"."&amp;P$43&amp;P$1&amp;"C"&amp;$A80))-IF(RTD("tos.rtd",,$A$2,"."&amp;P$43&amp;P$1&amp;"P"&amp;$A80)="N/A",0,RTD("tos.rtd",,$A$2,"."&amp;P$43&amp;P$1&amp;"P"&amp;$A80))</f>
        <v>0</v>
      </c>
      <c r="Q80" s="91">
        <f ca="1">IF(RTD("tos.rtd",,$A$2,"."&amp;Q$43&amp;Q$1&amp;"C"&amp;$A80)="N/A",0,RTD("tos.rtd",,$A$2,"."&amp;Q$43&amp;Q$1&amp;"C"&amp;$A80))-IF(RTD("tos.rtd",,$A$2,"."&amp;Q$43&amp;Q$1&amp;"P"&amp;$A80)="N/A",0,RTD("tos.rtd",,$A$2,"."&amp;Q$43&amp;Q$1&amp;"P"&amp;$A80))</f>
        <v>0</v>
      </c>
      <c r="R80" s="91">
        <f ca="1">IF(RTD("tos.rtd",,$A$2,"."&amp;R$43&amp;R$1&amp;"C"&amp;$A80)="N/A",0,RTD("tos.rtd",,$A$2,"."&amp;R$43&amp;R$1&amp;"C"&amp;$A80))-IF(RTD("tos.rtd",,$A$2,"."&amp;R$43&amp;R$1&amp;"P"&amp;$A80)="N/A",0,RTD("tos.rtd",,$A$2,"."&amp;R$43&amp;R$1&amp;"P"&amp;$A80))</f>
        <v>0</v>
      </c>
      <c r="S80" s="91">
        <f ca="1">IF(RTD("tos.rtd",,$A$2,"."&amp;S$43&amp;S$1&amp;"C"&amp;$A80)="N/A",0,RTD("tos.rtd",,$A$2,"."&amp;S$43&amp;S$1&amp;"C"&amp;$A80))-IF(RTD("tos.rtd",,$A$2,"."&amp;S$43&amp;S$1&amp;"P"&amp;$A80)="N/A",0,RTD("tos.rtd",,$A$2,"."&amp;S$43&amp;S$1&amp;"P"&amp;$A80))</f>
        <v>0</v>
      </c>
      <c r="T80" s="91">
        <f ca="1">IF(RTD("tos.rtd",,$A$2,"."&amp;T$43&amp;T$1&amp;"C"&amp;$A80)="N/A",0,RTD("tos.rtd",,$A$2,"."&amp;T$43&amp;T$1&amp;"C"&amp;$A80))-IF(RTD("tos.rtd",,$A$2,"."&amp;T$43&amp;T$1&amp;"P"&amp;$A80)="N/A",0,RTD("tos.rtd",,$A$2,"."&amp;T$43&amp;T$1&amp;"P"&amp;$A80))</f>
        <v>0</v>
      </c>
      <c r="U80" s="91">
        <f ca="1">IF(RTD("tos.rtd",,$A$2,"."&amp;U$43&amp;U$1&amp;"C"&amp;$A80)="N/A",0,RTD("tos.rtd",,$A$2,"."&amp;U$43&amp;U$1&amp;"C"&amp;$A80))-IF(RTD("tos.rtd",,$A$2,"."&amp;U$43&amp;U$1&amp;"P"&amp;$A80)="N/A",0,RTD("tos.rtd",,$A$2,"."&amp;U$43&amp;U$1&amp;"P"&amp;$A80))</f>
        <v>0</v>
      </c>
      <c r="V80" s="91">
        <f ca="1">IF(RTD("tos.rtd",,$A$2,"."&amp;V$43&amp;V$1&amp;"C"&amp;$A80)="N/A",0,RTD("tos.rtd",,$A$2,"."&amp;V$43&amp;V$1&amp;"C"&amp;$A80))-IF(RTD("tos.rtd",,$A$2,"."&amp;V$43&amp;V$1&amp;"P"&amp;$A80)="N/A",0,RTD("tos.rtd",,$A$2,"."&amp;V$43&amp;V$1&amp;"P"&amp;$A80))</f>
        <v>0</v>
      </c>
      <c r="W80" s="91">
        <f ca="1">IF(RTD("tos.rtd",,$A$2,"."&amp;W$43&amp;W$1&amp;"C"&amp;$A80)="N/A",0,RTD("tos.rtd",,$A$2,"."&amp;W$43&amp;W$1&amp;"C"&amp;$A80))-IF(RTD("tos.rtd",,$A$2,"."&amp;W$43&amp;W$1&amp;"P"&amp;$A80)="N/A",0,RTD("tos.rtd",,$A$2,"."&amp;W$43&amp;W$1&amp;"P"&amp;$A80))</f>
        <v>0</v>
      </c>
      <c r="X80" s="91">
        <f ca="1">IF(RTD("tos.rtd",,$A$2,"."&amp;X$43&amp;X$1&amp;"C"&amp;$A80)="N/A",0,RTD("tos.rtd",,$A$2,"."&amp;X$43&amp;X$1&amp;"C"&amp;$A80))-IF(RTD("tos.rtd",,$A$2,"."&amp;X$43&amp;X$1&amp;"P"&amp;$A80)="N/A",0,RTD("tos.rtd",,$A$2,"."&amp;X$43&amp;X$1&amp;"P"&amp;$A80))</f>
        <v>0</v>
      </c>
      <c r="Y80" s="98">
        <f t="shared" ca="1" si="7"/>
        <v>-4364</v>
      </c>
    </row>
    <row r="81" spans="1:25" x14ac:dyDescent="0.25">
      <c r="A81" s="93">
        <f>+Hoja1!A80</f>
        <v>0</v>
      </c>
    </row>
    <row r="82" spans="1:25" x14ac:dyDescent="0.25">
      <c r="A82" s="93">
        <f>+Hoja1!A81</f>
        <v>10</v>
      </c>
      <c r="B82" s="92" t="str">
        <f ca="1">+B42</f>
        <v/>
      </c>
      <c r="C82" s="92" t="str">
        <f t="shared" ref="C82:X82" ca="1" si="8">+C42</f>
        <v/>
      </c>
      <c r="D82" s="92" t="str">
        <f t="shared" ca="1" si="8"/>
        <v>250507</v>
      </c>
      <c r="E82" s="92" t="str">
        <f t="shared" ca="1" si="8"/>
        <v>250508</v>
      </c>
      <c r="F82" s="92" t="str">
        <f t="shared" ca="1" si="8"/>
        <v/>
      </c>
      <c r="G82" s="92" t="str">
        <f t="shared" ca="1" si="8"/>
        <v/>
      </c>
      <c r="H82" s="92" t="str">
        <f t="shared" ca="1" si="8"/>
        <v>250523</v>
      </c>
      <c r="I82" s="92" t="str">
        <f t="shared" ca="1" si="8"/>
        <v>250530</v>
      </c>
      <c r="J82" s="92" t="str">
        <f t="shared" ca="1" si="8"/>
        <v>250606</v>
      </c>
      <c r="K82" s="92" t="str">
        <f t="shared" ca="1" si="8"/>
        <v>250620</v>
      </c>
      <c r="L82" s="92" t="str">
        <f t="shared" ca="1" si="8"/>
        <v>250630</v>
      </c>
      <c r="M82" s="92" t="str">
        <f t="shared" ca="1" si="8"/>
        <v>250718</v>
      </c>
      <c r="N82" s="92" t="str">
        <f t="shared" ca="1" si="8"/>
        <v>250731</v>
      </c>
      <c r="O82" s="92" t="str">
        <f t="shared" ca="1" si="8"/>
        <v>250815</v>
      </c>
      <c r="P82" s="92" t="str">
        <f t="shared" ca="1" si="8"/>
        <v>250829</v>
      </c>
      <c r="Q82" s="92" t="str">
        <f t="shared" ca="1" si="8"/>
        <v>250919</v>
      </c>
      <c r="R82" s="92" t="str">
        <f t="shared" ca="1" si="8"/>
        <v>250930</v>
      </c>
      <c r="S82" s="92" t="str">
        <f t="shared" ca="1" si="8"/>
        <v>251017</v>
      </c>
      <c r="T82" s="92" t="str">
        <f t="shared" ca="1" si="8"/>
        <v>251031</v>
      </c>
      <c r="U82" s="92" t="str">
        <f t="shared" ca="1" si="8"/>
        <v>251121</v>
      </c>
      <c r="V82" s="92" t="str">
        <f t="shared" ca="1" si="8"/>
        <v>251128</v>
      </c>
      <c r="W82" s="92" t="str">
        <f t="shared" ca="1" si="8"/>
        <v>251219</v>
      </c>
      <c r="X82" s="92" t="str">
        <f t="shared" ca="1" si="8"/>
        <v>251231</v>
      </c>
    </row>
    <row r="83" spans="1:25" x14ac:dyDescent="0.25">
      <c r="A83" s="93" t="str">
        <f>+Hoja1!A82</f>
        <v>SPX</v>
      </c>
      <c r="B83" s="92" t="s">
        <v>10</v>
      </c>
      <c r="C83" s="92" t="s">
        <v>10</v>
      </c>
      <c r="D83" s="92" t="s">
        <v>10</v>
      </c>
      <c r="E83" s="92" t="s">
        <v>10</v>
      </c>
      <c r="F83" s="92" t="s">
        <v>10</v>
      </c>
      <c r="G83" s="92" t="s">
        <v>10</v>
      </c>
      <c r="H83" s="92" t="s">
        <v>9</v>
      </c>
      <c r="I83" s="92" t="s">
        <v>10</v>
      </c>
      <c r="J83" s="92" t="s">
        <v>10</v>
      </c>
      <c r="K83" s="92" t="s">
        <v>9</v>
      </c>
      <c r="L83" s="92" t="s">
        <v>10</v>
      </c>
      <c r="M83" s="92" t="s">
        <v>9</v>
      </c>
      <c r="N83" s="92" t="s">
        <v>10</v>
      </c>
      <c r="O83" s="92" t="s">
        <v>9</v>
      </c>
      <c r="P83" s="92" t="s">
        <v>10</v>
      </c>
      <c r="Q83" s="92" t="s">
        <v>9</v>
      </c>
      <c r="R83" s="92" t="s">
        <v>10</v>
      </c>
      <c r="S83" s="92" t="s">
        <v>9</v>
      </c>
      <c r="T83" s="92" t="s">
        <v>10</v>
      </c>
      <c r="U83" s="92" t="s">
        <v>9</v>
      </c>
      <c r="V83" s="92" t="s">
        <v>10</v>
      </c>
      <c r="W83" s="92" t="s">
        <v>9</v>
      </c>
      <c r="X83" s="92" t="s">
        <v>10</v>
      </c>
    </row>
    <row r="84" spans="1:25" x14ac:dyDescent="0.25">
      <c r="A84" s="93" t="str">
        <f>+Hoja1!A83</f>
        <v>SPX</v>
      </c>
      <c r="B84" s="94">
        <f>+B44</f>
        <v>45782</v>
      </c>
      <c r="C84" s="94">
        <f t="shared" ref="C84:X84" si="9">+C44</f>
        <v>45783</v>
      </c>
      <c r="D84" s="94">
        <f t="shared" si="9"/>
        <v>45784</v>
      </c>
      <c r="E84" s="94">
        <f t="shared" si="9"/>
        <v>45785</v>
      </c>
      <c r="F84" s="94">
        <f t="shared" si="9"/>
        <v>45786</v>
      </c>
      <c r="G84" s="94">
        <f t="shared" si="9"/>
        <v>45793</v>
      </c>
      <c r="H84" s="94">
        <f t="shared" si="9"/>
        <v>45800</v>
      </c>
      <c r="I84" s="94">
        <f t="shared" si="9"/>
        <v>45807</v>
      </c>
      <c r="J84" s="94">
        <f t="shared" si="9"/>
        <v>45814</v>
      </c>
      <c r="K84" s="94">
        <f t="shared" si="9"/>
        <v>45828</v>
      </c>
      <c r="L84" s="94">
        <f t="shared" si="9"/>
        <v>45838</v>
      </c>
      <c r="M84" s="94">
        <f t="shared" si="9"/>
        <v>45856</v>
      </c>
      <c r="N84" s="94">
        <f t="shared" si="9"/>
        <v>45869</v>
      </c>
      <c r="O84" s="94">
        <f t="shared" si="9"/>
        <v>45884</v>
      </c>
      <c r="P84" s="94">
        <f t="shared" si="9"/>
        <v>45898</v>
      </c>
      <c r="Q84" s="94">
        <f t="shared" si="9"/>
        <v>45919</v>
      </c>
      <c r="R84" s="94">
        <f t="shared" si="9"/>
        <v>45930</v>
      </c>
      <c r="S84" s="94">
        <f t="shared" si="9"/>
        <v>45947</v>
      </c>
      <c r="T84" s="94">
        <f t="shared" si="9"/>
        <v>45961</v>
      </c>
      <c r="U84" s="94">
        <f t="shared" si="9"/>
        <v>45982</v>
      </c>
      <c r="V84" s="94">
        <f t="shared" si="9"/>
        <v>45989</v>
      </c>
      <c r="W84" s="94">
        <f t="shared" si="9"/>
        <v>46010</v>
      </c>
      <c r="X84" s="94">
        <f t="shared" si="9"/>
        <v>46022</v>
      </c>
    </row>
    <row r="85" spans="1:25" x14ac:dyDescent="0.25">
      <c r="A85" s="93">
        <f>+Hoja1!A84</f>
        <v>5600.75</v>
      </c>
      <c r="B85" s="92"/>
    </row>
    <row r="86" spans="1:25" x14ac:dyDescent="0.25">
      <c r="A86" s="93">
        <f>+Hoja1!A85</f>
        <v>5870</v>
      </c>
      <c r="B86" s="91">
        <f ca="1">IF(RTD("tos.rtd",,$A$2,"."&amp;B$83&amp;B$1&amp;"C"&amp;$A86)="N/A",0,RTD("tos.rtd",,$A$2,"."&amp;B$83&amp;B$1&amp;"C"&amp;$A86))-IF(RTD("tos.rtd",,$A$2,"."&amp;B$83&amp;B$1&amp;"P"&amp;$A86)="N/A",0,RTD("tos.rtd",,$A$2,"."&amp;B$83&amp;B$1&amp;"P"&amp;$A86))</f>
        <v>0</v>
      </c>
      <c r="C86" s="91">
        <f ca="1">IF(RTD("tos.rtd",,$A$2,"."&amp;C$83&amp;C$1&amp;"C"&amp;$A86)="N/A",0,RTD("tos.rtd",,$A$2,"."&amp;C$83&amp;C$1&amp;"C"&amp;$A86))-IF(RTD("tos.rtd",,$A$2,"."&amp;C$83&amp;C$1&amp;"P"&amp;$A86)="N/A",0,RTD("tos.rtd",,$A$2,"."&amp;C$83&amp;C$1&amp;"P"&amp;$A86))</f>
        <v>0</v>
      </c>
      <c r="D86" s="91">
        <f ca="1">IF(RTD("tos.rtd",,$A$2,"."&amp;D$83&amp;D$1&amp;"C"&amp;$A86)="N/A",0,RTD("tos.rtd",,$A$2,"."&amp;D$83&amp;D$1&amp;"C"&amp;$A86))-IF(RTD("tos.rtd",,$A$2,"."&amp;D$83&amp;D$1&amp;"P"&amp;$A86)="N/A",0,RTD("tos.rtd",,$A$2,"."&amp;D$83&amp;D$1&amp;"P"&amp;$A86))</f>
        <v>106</v>
      </c>
      <c r="E86" s="91">
        <f ca="1">IF(RTD("tos.rtd",,$A$2,"."&amp;E$83&amp;E$1&amp;"C"&amp;$A86)="N/A",0,RTD("tos.rtd",,$A$2,"."&amp;E$83&amp;E$1&amp;"C"&amp;$A86))-IF(RTD("tos.rtd",,$A$2,"."&amp;E$83&amp;E$1&amp;"P"&amp;$A86)="N/A",0,RTD("tos.rtd",,$A$2,"."&amp;E$83&amp;E$1&amp;"P"&amp;$A86))</f>
        <v>39</v>
      </c>
      <c r="F86" s="91">
        <f ca="1">IF(RTD("tos.rtd",,$A$2,"."&amp;F$83&amp;F$1&amp;"C"&amp;$A86)="N/A",0,RTD("tos.rtd",,$A$2,"."&amp;F$83&amp;F$1&amp;"C"&amp;$A86))-IF(RTD("tos.rtd",,$A$2,"."&amp;F$83&amp;F$1&amp;"P"&amp;$A86)="N/A",0,RTD("tos.rtd",,$A$2,"."&amp;F$83&amp;F$1&amp;"P"&amp;$A86))</f>
        <v>0</v>
      </c>
      <c r="G86" s="91">
        <f ca="1">IF(RTD("tos.rtd",,$A$2,"."&amp;G$83&amp;G$1&amp;"C"&amp;$A86)="N/A",0,RTD("tos.rtd",,$A$2,"."&amp;G$83&amp;G$1&amp;"C"&amp;$A86))-IF(RTD("tos.rtd",,$A$2,"."&amp;G$83&amp;G$1&amp;"P"&amp;$A86)="N/A",0,RTD("tos.rtd",,$A$2,"."&amp;G$83&amp;G$1&amp;"P"&amp;$A86))</f>
        <v>0</v>
      </c>
      <c r="H86" s="91">
        <f ca="1">IF(RTD("tos.rtd",,$A$2,"."&amp;H$83&amp;H$1&amp;"C"&amp;$A86)="N/A",0,RTD("tos.rtd",,$A$2,"."&amp;H$83&amp;H$1&amp;"C"&amp;$A86))-IF(RTD("tos.rtd",,$A$2,"."&amp;H$83&amp;H$1&amp;"P"&amp;$A86)="N/A",0,RTD("tos.rtd",,$A$2,"."&amp;H$83&amp;H$1&amp;"P"&amp;$A86))</f>
        <v>0</v>
      </c>
      <c r="I86" s="91">
        <f ca="1">IF(RTD("tos.rtd",,$A$2,"."&amp;I$83&amp;I$1&amp;"C"&amp;$A86)="N/A",0,RTD("tos.rtd",,$A$2,"."&amp;I$83&amp;I$1&amp;"C"&amp;$A86))-IF(RTD("tos.rtd",,$A$2,"."&amp;I$83&amp;I$1&amp;"P"&amp;$A86)="N/A",0,RTD("tos.rtd",,$A$2,"."&amp;I$83&amp;I$1&amp;"P"&amp;$A86))</f>
        <v>208</v>
      </c>
      <c r="J86" s="91">
        <f ca="1">IF(RTD("tos.rtd",,$A$2,"."&amp;J$83&amp;J$1&amp;"C"&amp;$A86)="N/A",0,RTD("tos.rtd",,$A$2,"."&amp;J$83&amp;J$1&amp;"C"&amp;$A86))-IF(RTD("tos.rtd",,$A$2,"."&amp;J$83&amp;J$1&amp;"P"&amp;$A86)="N/A",0,RTD("tos.rtd",,$A$2,"."&amp;J$83&amp;J$1&amp;"P"&amp;$A86))</f>
        <v>2</v>
      </c>
      <c r="K86" s="91">
        <f ca="1">IF(RTD("tos.rtd",,$A$2,"."&amp;K$83&amp;K$1&amp;"C"&amp;$A86)="N/A",0,RTD("tos.rtd",,$A$2,"."&amp;K$83&amp;K$1&amp;"C"&amp;$A86))-IF(RTD("tos.rtd",,$A$2,"."&amp;K$83&amp;K$1&amp;"P"&amp;$A86)="N/A",0,RTD("tos.rtd",,$A$2,"."&amp;K$83&amp;K$1&amp;"P"&amp;$A86))</f>
        <v>1</v>
      </c>
      <c r="L86" s="91">
        <f ca="1">IF(RTD("tos.rtd",,$A$2,"."&amp;L$83&amp;L$1&amp;"C"&amp;$A86)="N/A",0,RTD("tos.rtd",,$A$2,"."&amp;L$83&amp;L$1&amp;"C"&amp;$A86))-IF(RTD("tos.rtd",,$A$2,"."&amp;L$83&amp;L$1&amp;"P"&amp;$A86)="N/A",0,RTD("tos.rtd",,$A$2,"."&amp;L$83&amp;L$1&amp;"P"&amp;$A86))</f>
        <v>0</v>
      </c>
      <c r="M86" s="91">
        <f ca="1">IF(RTD("tos.rtd",,$A$2,"."&amp;M$83&amp;M$1&amp;"C"&amp;$A86)="N/A",0,RTD("tos.rtd",,$A$2,"."&amp;M$83&amp;M$1&amp;"C"&amp;$A86))-IF(RTD("tos.rtd",,$A$2,"."&amp;M$83&amp;M$1&amp;"P"&amp;$A86)="N/A",0,RTD("tos.rtd",,$A$2,"."&amp;M$83&amp;M$1&amp;"P"&amp;$A86))</f>
        <v>4</v>
      </c>
      <c r="N86" s="91">
        <f ca="1">IF(RTD("tos.rtd",,$A$2,"."&amp;N$83&amp;N$1&amp;"C"&amp;$A86)="N/A",0,RTD("tos.rtd",,$A$2,"."&amp;N$83&amp;N$1&amp;"C"&amp;$A86))-IF(RTD("tos.rtd",,$A$2,"."&amp;N$83&amp;N$1&amp;"P"&amp;$A86)="N/A",0,RTD("tos.rtd",,$A$2,"."&amp;N$83&amp;N$1&amp;"P"&amp;$A86))</f>
        <v>82</v>
      </c>
      <c r="O86" s="91">
        <f ca="1">IF(RTD("tos.rtd",,$A$2,"."&amp;O$83&amp;O$1&amp;"C"&amp;$A86)="N/A",0,RTD("tos.rtd",,$A$2,"."&amp;O$83&amp;O$1&amp;"C"&amp;$A86))-IF(RTD("tos.rtd",,$A$2,"."&amp;O$83&amp;O$1&amp;"P"&amp;$A86)="N/A",0,RTD("tos.rtd",,$A$2,"."&amp;O$83&amp;O$1&amp;"P"&amp;$A86))</f>
        <v>0</v>
      </c>
      <c r="P86" s="91">
        <f ca="1">IF(RTD("tos.rtd",,$A$2,"."&amp;P$83&amp;P$1&amp;"C"&amp;$A86)="N/A",0,RTD("tos.rtd",,$A$2,"."&amp;P$83&amp;P$1&amp;"C"&amp;$A86))-IF(RTD("tos.rtd",,$A$2,"."&amp;P$83&amp;P$1&amp;"P"&amp;$A86)="N/A",0,RTD("tos.rtd",,$A$2,"."&amp;P$83&amp;P$1&amp;"P"&amp;$A86))</f>
        <v>0</v>
      </c>
      <c r="Q86" s="91">
        <f ca="1">IF(RTD("tos.rtd",,$A$2,"."&amp;Q$83&amp;Q$1&amp;"C"&amp;$A86)="N/A",0,RTD("tos.rtd",,$A$2,"."&amp;Q$83&amp;Q$1&amp;"C"&amp;$A86))-IF(RTD("tos.rtd",,$A$2,"."&amp;Q$83&amp;Q$1&amp;"P"&amp;$A86)="N/A",0,RTD("tos.rtd",,$A$2,"."&amp;Q$83&amp;Q$1&amp;"P"&amp;$A86))</f>
        <v>7</v>
      </c>
      <c r="R86" s="91">
        <f ca="1">IF(RTD("tos.rtd",,$A$2,"."&amp;R$83&amp;R$1&amp;"C"&amp;$A86)="N/A",0,RTD("tos.rtd",,$A$2,"."&amp;R$83&amp;R$1&amp;"C"&amp;$A86))-IF(RTD("tos.rtd",,$A$2,"."&amp;R$83&amp;R$1&amp;"P"&amp;$A86)="N/A",0,RTD("tos.rtd",,$A$2,"."&amp;R$83&amp;R$1&amp;"P"&amp;$A86))</f>
        <v>0</v>
      </c>
      <c r="S86" s="91">
        <f ca="1">IF(RTD("tos.rtd",,$A$2,"."&amp;S$83&amp;S$1&amp;"C"&amp;$A86)="N/A",0,RTD("tos.rtd",,$A$2,"."&amp;S$83&amp;S$1&amp;"C"&amp;$A86))-IF(RTD("tos.rtd",,$A$2,"."&amp;S$83&amp;S$1&amp;"P"&amp;$A86)="N/A",0,RTD("tos.rtd",,$A$2,"."&amp;S$83&amp;S$1&amp;"P"&amp;$A86))</f>
        <v>0</v>
      </c>
      <c r="T86" s="91">
        <f ca="1">IF(RTD("tos.rtd",,$A$2,"."&amp;T$83&amp;T$1&amp;"C"&amp;$A86)="N/A",0,RTD("tos.rtd",,$A$2,"."&amp;T$83&amp;T$1&amp;"C"&amp;$A86))-IF(RTD("tos.rtd",,$A$2,"."&amp;T$83&amp;T$1&amp;"P"&amp;$A86)="N/A",0,RTD("tos.rtd",,$A$2,"."&amp;T$83&amp;T$1&amp;"P"&amp;$A86))</f>
        <v>0</v>
      </c>
      <c r="U86" s="91">
        <f ca="1">IF(RTD("tos.rtd",,$A$2,"."&amp;U$83&amp;U$1&amp;"C"&amp;$A86)="N/A",0,RTD("tos.rtd",,$A$2,"."&amp;U$83&amp;U$1&amp;"C"&amp;$A86))-IF(RTD("tos.rtd",,$A$2,"."&amp;U$83&amp;U$1&amp;"P"&amp;$A86)="N/A",0,RTD("tos.rtd",,$A$2,"."&amp;U$83&amp;U$1&amp;"P"&amp;$A86))</f>
        <v>0</v>
      </c>
      <c r="V86" s="91">
        <f ca="1">IF(RTD("tos.rtd",,$A$2,"."&amp;V$83&amp;V$1&amp;"C"&amp;$A86)="N/A",0,RTD("tos.rtd",,$A$2,"."&amp;V$83&amp;V$1&amp;"C"&amp;$A86))-IF(RTD("tos.rtd",,$A$2,"."&amp;V$83&amp;V$1&amp;"P"&amp;$A86)="N/A",0,RTD("tos.rtd",,$A$2,"."&amp;V$83&amp;V$1&amp;"P"&amp;$A86))</f>
        <v>0</v>
      </c>
      <c r="W86" s="91">
        <f ca="1">IF(RTD("tos.rtd",,$A$2,"."&amp;W$83&amp;W$1&amp;"C"&amp;$A86)="N/A",0,RTD("tos.rtd",,$A$2,"."&amp;W$83&amp;W$1&amp;"C"&amp;$A86))-IF(RTD("tos.rtd",,$A$2,"."&amp;W$83&amp;W$1&amp;"P"&amp;$A86)="N/A",0,RTD("tos.rtd",,$A$2,"."&amp;W$83&amp;W$1&amp;"P"&amp;$A86))</f>
        <v>0</v>
      </c>
      <c r="X86" s="91">
        <f ca="1">IF(RTD("tos.rtd",,$A$2,"."&amp;X$83&amp;X$1&amp;"C"&amp;$A86)="N/A",0,RTD("tos.rtd",,$A$2,"."&amp;X$83&amp;X$1&amp;"C"&amp;$A86))-IF(RTD("tos.rtd",,$A$2,"."&amp;X$83&amp;X$1&amp;"P"&amp;$A86)="N/A",0,RTD("tos.rtd",,$A$2,"."&amp;X$83&amp;X$1&amp;"P"&amp;$A86))</f>
        <v>0</v>
      </c>
      <c r="Y86" s="98">
        <f ca="1">SUM(B86:X86)</f>
        <v>449</v>
      </c>
    </row>
    <row r="87" spans="1:25" x14ac:dyDescent="0.25">
      <c r="A87" s="93">
        <f>+Hoja1!A86</f>
        <v>5860</v>
      </c>
      <c r="B87" s="91">
        <f ca="1">IF(RTD("tos.rtd",,$A$2,"."&amp;B$83&amp;B$1&amp;"C"&amp;$A87)="N/A",0,RTD("tos.rtd",,$A$2,"."&amp;B$83&amp;B$1&amp;"C"&amp;$A87))-IF(RTD("tos.rtd",,$A$2,"."&amp;B$83&amp;B$1&amp;"P"&amp;$A87)="N/A",0,RTD("tos.rtd",,$A$2,"."&amp;B$83&amp;B$1&amp;"P"&amp;$A87))</f>
        <v>0</v>
      </c>
      <c r="C87" s="91">
        <f ca="1">IF(RTD("tos.rtd",,$A$2,"."&amp;C$83&amp;C$1&amp;"C"&amp;$A87)="N/A",0,RTD("tos.rtd",,$A$2,"."&amp;C$83&amp;C$1&amp;"C"&amp;$A87))-IF(RTD("tos.rtd",,$A$2,"."&amp;C$83&amp;C$1&amp;"P"&amp;$A87)="N/A",0,RTD("tos.rtd",,$A$2,"."&amp;C$83&amp;C$1&amp;"P"&amp;$A87))</f>
        <v>0</v>
      </c>
      <c r="D87" s="91">
        <f ca="1">IF(RTD("tos.rtd",,$A$2,"."&amp;D$83&amp;D$1&amp;"C"&amp;$A87)="N/A",0,RTD("tos.rtd",,$A$2,"."&amp;D$83&amp;D$1&amp;"C"&amp;$A87))-IF(RTD("tos.rtd",,$A$2,"."&amp;D$83&amp;D$1&amp;"P"&amp;$A87)="N/A",0,RTD("tos.rtd",,$A$2,"."&amp;D$83&amp;D$1&amp;"P"&amp;$A87))</f>
        <v>250</v>
      </c>
      <c r="E87" s="91">
        <f ca="1">IF(RTD("tos.rtd",,$A$2,"."&amp;E$83&amp;E$1&amp;"C"&amp;$A87)="N/A",0,RTD("tos.rtd",,$A$2,"."&amp;E$83&amp;E$1&amp;"C"&amp;$A87))-IF(RTD("tos.rtd",,$A$2,"."&amp;E$83&amp;E$1&amp;"P"&amp;$A87)="N/A",0,RTD("tos.rtd",,$A$2,"."&amp;E$83&amp;E$1&amp;"P"&amp;$A87))</f>
        <v>31</v>
      </c>
      <c r="F87" s="91">
        <f ca="1">IF(RTD("tos.rtd",,$A$2,"."&amp;F$83&amp;F$1&amp;"C"&amp;$A87)="N/A",0,RTD("tos.rtd",,$A$2,"."&amp;F$83&amp;F$1&amp;"C"&amp;$A87))-IF(RTD("tos.rtd",,$A$2,"."&amp;F$83&amp;F$1&amp;"P"&amp;$A87)="N/A",0,RTD("tos.rtd",,$A$2,"."&amp;F$83&amp;F$1&amp;"P"&amp;$A87))</f>
        <v>0</v>
      </c>
      <c r="G87" s="91">
        <f ca="1">IF(RTD("tos.rtd",,$A$2,"."&amp;G$83&amp;G$1&amp;"C"&amp;$A87)="N/A",0,RTD("tos.rtd",,$A$2,"."&amp;G$83&amp;G$1&amp;"C"&amp;$A87))-IF(RTD("tos.rtd",,$A$2,"."&amp;G$83&amp;G$1&amp;"P"&amp;$A87)="N/A",0,RTD("tos.rtd",,$A$2,"."&amp;G$83&amp;G$1&amp;"P"&amp;$A87))</f>
        <v>0</v>
      </c>
      <c r="H87" s="91">
        <f ca="1">IF(RTD("tos.rtd",,$A$2,"."&amp;H$83&amp;H$1&amp;"C"&amp;$A87)="N/A",0,RTD("tos.rtd",,$A$2,"."&amp;H$83&amp;H$1&amp;"C"&amp;$A87))-IF(RTD("tos.rtd",,$A$2,"."&amp;H$83&amp;H$1&amp;"P"&amp;$A87)="N/A",0,RTD("tos.rtd",,$A$2,"."&amp;H$83&amp;H$1&amp;"P"&amp;$A87))</f>
        <v>0</v>
      </c>
      <c r="I87" s="91">
        <f ca="1">IF(RTD("tos.rtd",,$A$2,"."&amp;I$83&amp;I$1&amp;"C"&amp;$A87)="N/A",0,RTD("tos.rtd",,$A$2,"."&amp;I$83&amp;I$1&amp;"C"&amp;$A87))-IF(RTD("tos.rtd",,$A$2,"."&amp;I$83&amp;I$1&amp;"P"&amp;$A87)="N/A",0,RTD("tos.rtd",,$A$2,"."&amp;I$83&amp;I$1&amp;"P"&amp;$A87))</f>
        <v>39</v>
      </c>
      <c r="J87" s="91">
        <f ca="1">IF(RTD("tos.rtd",,$A$2,"."&amp;J$83&amp;J$1&amp;"C"&amp;$A87)="N/A",0,RTD("tos.rtd",,$A$2,"."&amp;J$83&amp;J$1&amp;"C"&amp;$A87))-IF(RTD("tos.rtd",,$A$2,"."&amp;J$83&amp;J$1&amp;"P"&amp;$A87)="N/A",0,RTD("tos.rtd",,$A$2,"."&amp;J$83&amp;J$1&amp;"P"&amp;$A87))</f>
        <v>0</v>
      </c>
      <c r="K87" s="91">
        <f ca="1">IF(RTD("tos.rtd",,$A$2,"."&amp;K$83&amp;K$1&amp;"C"&amp;$A87)="N/A",0,RTD("tos.rtd",,$A$2,"."&amp;K$83&amp;K$1&amp;"C"&amp;$A87))-IF(RTD("tos.rtd",,$A$2,"."&amp;K$83&amp;K$1&amp;"P"&amp;$A87)="N/A",0,RTD("tos.rtd",,$A$2,"."&amp;K$83&amp;K$1&amp;"P"&amp;$A87))</f>
        <v>15</v>
      </c>
      <c r="L87" s="91">
        <f ca="1">IF(RTD("tos.rtd",,$A$2,"."&amp;L$83&amp;L$1&amp;"C"&amp;$A87)="N/A",0,RTD("tos.rtd",,$A$2,"."&amp;L$83&amp;L$1&amp;"C"&amp;$A87))-IF(RTD("tos.rtd",,$A$2,"."&amp;L$83&amp;L$1&amp;"P"&amp;$A87)="N/A",0,RTD("tos.rtd",,$A$2,"."&amp;L$83&amp;L$1&amp;"P"&amp;$A87))</f>
        <v>3</v>
      </c>
      <c r="M87" s="91">
        <f ca="1">IF(RTD("tos.rtd",,$A$2,"."&amp;M$83&amp;M$1&amp;"C"&amp;$A87)="N/A",0,RTD("tos.rtd",,$A$2,"."&amp;M$83&amp;M$1&amp;"C"&amp;$A87))-IF(RTD("tos.rtd",,$A$2,"."&amp;M$83&amp;M$1&amp;"P"&amp;$A87)="N/A",0,RTD("tos.rtd",,$A$2,"."&amp;M$83&amp;M$1&amp;"P"&amp;$A87))</f>
        <v>1</v>
      </c>
      <c r="N87" s="91">
        <f ca="1">IF(RTD("tos.rtd",,$A$2,"."&amp;N$83&amp;N$1&amp;"C"&amp;$A87)="N/A",0,RTD("tos.rtd",,$A$2,"."&amp;N$83&amp;N$1&amp;"C"&amp;$A87))-IF(RTD("tos.rtd",,$A$2,"."&amp;N$83&amp;N$1&amp;"P"&amp;$A87)="N/A",0,RTD("tos.rtd",,$A$2,"."&amp;N$83&amp;N$1&amp;"P"&amp;$A87))</f>
        <v>0</v>
      </c>
      <c r="O87" s="91">
        <f ca="1">IF(RTD("tos.rtd",,$A$2,"."&amp;O$83&amp;O$1&amp;"C"&amp;$A87)="N/A",0,RTD("tos.rtd",,$A$2,"."&amp;O$83&amp;O$1&amp;"C"&amp;$A87))-IF(RTD("tos.rtd",,$A$2,"."&amp;O$83&amp;O$1&amp;"P"&amp;$A87)="N/A",0,RTD("tos.rtd",,$A$2,"."&amp;O$83&amp;O$1&amp;"P"&amp;$A87))</f>
        <v>0</v>
      </c>
      <c r="P87" s="91">
        <f ca="1">IF(RTD("tos.rtd",,$A$2,"."&amp;P$83&amp;P$1&amp;"C"&amp;$A87)="N/A",0,RTD("tos.rtd",,$A$2,"."&amp;P$83&amp;P$1&amp;"C"&amp;$A87))-IF(RTD("tos.rtd",,$A$2,"."&amp;P$83&amp;P$1&amp;"P"&amp;$A87)="N/A",0,RTD("tos.rtd",,$A$2,"."&amp;P$83&amp;P$1&amp;"P"&amp;$A87))</f>
        <v>0</v>
      </c>
      <c r="Q87" s="91">
        <f ca="1">IF(RTD("tos.rtd",,$A$2,"."&amp;Q$83&amp;Q$1&amp;"C"&amp;$A87)="N/A",0,RTD("tos.rtd",,$A$2,"."&amp;Q$83&amp;Q$1&amp;"C"&amp;$A87))-IF(RTD("tos.rtd",,$A$2,"."&amp;Q$83&amp;Q$1&amp;"P"&amp;$A87)="N/A",0,RTD("tos.rtd",,$A$2,"."&amp;Q$83&amp;Q$1&amp;"P"&amp;$A87))</f>
        <v>6</v>
      </c>
      <c r="R87" s="91">
        <f ca="1">IF(RTD("tos.rtd",,$A$2,"."&amp;R$83&amp;R$1&amp;"C"&amp;$A87)="N/A",0,RTD("tos.rtd",,$A$2,"."&amp;R$83&amp;R$1&amp;"C"&amp;$A87))-IF(RTD("tos.rtd",,$A$2,"."&amp;R$83&amp;R$1&amp;"P"&amp;$A87)="N/A",0,RTD("tos.rtd",,$A$2,"."&amp;R$83&amp;R$1&amp;"P"&amp;$A87))</f>
        <v>4</v>
      </c>
      <c r="S87" s="91">
        <f ca="1">IF(RTD("tos.rtd",,$A$2,"."&amp;S$83&amp;S$1&amp;"C"&amp;$A87)="N/A",0,RTD("tos.rtd",,$A$2,"."&amp;S$83&amp;S$1&amp;"C"&amp;$A87))-IF(RTD("tos.rtd",,$A$2,"."&amp;S$83&amp;S$1&amp;"P"&amp;$A87)="N/A",0,RTD("tos.rtd",,$A$2,"."&amp;S$83&amp;S$1&amp;"P"&amp;$A87))</f>
        <v>0</v>
      </c>
      <c r="T87" s="91">
        <f ca="1">IF(RTD("tos.rtd",,$A$2,"."&amp;T$83&amp;T$1&amp;"C"&amp;$A87)="N/A",0,RTD("tos.rtd",,$A$2,"."&amp;T$83&amp;T$1&amp;"C"&amp;$A87))-IF(RTD("tos.rtd",,$A$2,"."&amp;T$83&amp;T$1&amp;"P"&amp;$A87)="N/A",0,RTD("tos.rtd",,$A$2,"."&amp;T$83&amp;T$1&amp;"P"&amp;$A87))</f>
        <v>0</v>
      </c>
      <c r="U87" s="91">
        <f ca="1">IF(RTD("tos.rtd",,$A$2,"."&amp;U$83&amp;U$1&amp;"C"&amp;$A87)="N/A",0,RTD("tos.rtd",,$A$2,"."&amp;U$83&amp;U$1&amp;"C"&amp;$A87))-IF(RTD("tos.rtd",,$A$2,"."&amp;U$83&amp;U$1&amp;"P"&amp;$A87)="N/A",0,RTD("tos.rtd",,$A$2,"."&amp;U$83&amp;U$1&amp;"P"&amp;$A87))</f>
        <v>0</v>
      </c>
      <c r="V87" s="91">
        <f ca="1">IF(RTD("tos.rtd",,$A$2,"."&amp;V$83&amp;V$1&amp;"C"&amp;$A87)="N/A",0,RTD("tos.rtd",,$A$2,"."&amp;V$83&amp;V$1&amp;"C"&amp;$A87))-IF(RTD("tos.rtd",,$A$2,"."&amp;V$83&amp;V$1&amp;"P"&amp;$A87)="N/A",0,RTD("tos.rtd",,$A$2,"."&amp;V$83&amp;V$1&amp;"P"&amp;$A87))</f>
        <v>0</v>
      </c>
      <c r="W87" s="91">
        <f ca="1">IF(RTD("tos.rtd",,$A$2,"."&amp;W$83&amp;W$1&amp;"C"&amp;$A87)="N/A",0,RTD("tos.rtd",,$A$2,"."&amp;W$83&amp;W$1&amp;"C"&amp;$A87))-IF(RTD("tos.rtd",,$A$2,"."&amp;W$83&amp;W$1&amp;"P"&amp;$A87)="N/A",0,RTD("tos.rtd",,$A$2,"."&amp;W$83&amp;W$1&amp;"P"&amp;$A87))</f>
        <v>0</v>
      </c>
      <c r="X87" s="91">
        <f ca="1">IF(RTD("tos.rtd",,$A$2,"."&amp;X$83&amp;X$1&amp;"C"&amp;$A87)="N/A",0,RTD("tos.rtd",,$A$2,"."&amp;X$83&amp;X$1&amp;"C"&amp;$A87))-IF(RTD("tos.rtd",,$A$2,"."&amp;X$83&amp;X$1&amp;"P"&amp;$A87)="N/A",0,RTD("tos.rtd",,$A$2,"."&amp;X$83&amp;X$1&amp;"P"&amp;$A87))</f>
        <v>0</v>
      </c>
      <c r="Y87" s="98">
        <f t="shared" ref="Y87:Y131" ca="1" si="10">SUM(B87:X87)</f>
        <v>349</v>
      </c>
    </row>
    <row r="88" spans="1:25" x14ac:dyDescent="0.25">
      <c r="A88" s="93">
        <f>+Hoja1!A87</f>
        <v>5850</v>
      </c>
      <c r="B88" s="91">
        <f ca="1">IF(RTD("tos.rtd",,$A$2,"."&amp;B$83&amp;B$1&amp;"C"&amp;$A88)="N/A",0,RTD("tos.rtd",,$A$2,"."&amp;B$83&amp;B$1&amp;"C"&amp;$A88))-IF(RTD("tos.rtd",,$A$2,"."&amp;B$83&amp;B$1&amp;"P"&amp;$A88)="N/A",0,RTD("tos.rtd",,$A$2,"."&amp;B$83&amp;B$1&amp;"P"&amp;$A88))</f>
        <v>0</v>
      </c>
      <c r="C88" s="91">
        <f ca="1">IF(RTD("tos.rtd",,$A$2,"."&amp;C$83&amp;C$1&amp;"C"&amp;$A88)="N/A",0,RTD("tos.rtd",,$A$2,"."&amp;C$83&amp;C$1&amp;"C"&amp;$A88))-IF(RTD("tos.rtd",,$A$2,"."&amp;C$83&amp;C$1&amp;"P"&amp;$A88)="N/A",0,RTD("tos.rtd",,$A$2,"."&amp;C$83&amp;C$1&amp;"P"&amp;$A88))</f>
        <v>0</v>
      </c>
      <c r="D88" s="91">
        <f ca="1">IF(RTD("tos.rtd",,$A$2,"."&amp;D$83&amp;D$1&amp;"C"&amp;$A88)="N/A",0,RTD("tos.rtd",,$A$2,"."&amp;D$83&amp;D$1&amp;"C"&amp;$A88))-IF(RTD("tos.rtd",,$A$2,"."&amp;D$83&amp;D$1&amp;"P"&amp;$A88)="N/A",0,RTD("tos.rtd",,$A$2,"."&amp;D$83&amp;D$1&amp;"P"&amp;$A88))</f>
        <v>207</v>
      </c>
      <c r="E88" s="91">
        <f ca="1">IF(RTD("tos.rtd",,$A$2,"."&amp;E$83&amp;E$1&amp;"C"&amp;$A88)="N/A",0,RTD("tos.rtd",,$A$2,"."&amp;E$83&amp;E$1&amp;"C"&amp;$A88))-IF(RTD("tos.rtd",,$A$2,"."&amp;E$83&amp;E$1&amp;"P"&amp;$A88)="N/A",0,RTD("tos.rtd",,$A$2,"."&amp;E$83&amp;E$1&amp;"P"&amp;$A88))</f>
        <v>299</v>
      </c>
      <c r="F88" s="91">
        <f ca="1">IF(RTD("tos.rtd",,$A$2,"."&amp;F$83&amp;F$1&amp;"C"&amp;$A88)="N/A",0,RTD("tos.rtd",,$A$2,"."&amp;F$83&amp;F$1&amp;"C"&amp;$A88))-IF(RTD("tos.rtd",,$A$2,"."&amp;F$83&amp;F$1&amp;"P"&amp;$A88)="N/A",0,RTD("tos.rtd",,$A$2,"."&amp;F$83&amp;F$1&amp;"P"&amp;$A88))</f>
        <v>0</v>
      </c>
      <c r="G88" s="91">
        <f ca="1">IF(RTD("tos.rtd",,$A$2,"."&amp;G$83&amp;G$1&amp;"C"&amp;$A88)="N/A",0,RTD("tos.rtd",,$A$2,"."&amp;G$83&amp;G$1&amp;"C"&amp;$A88))-IF(RTD("tos.rtd",,$A$2,"."&amp;G$83&amp;G$1&amp;"P"&amp;$A88)="N/A",0,RTD("tos.rtd",,$A$2,"."&amp;G$83&amp;G$1&amp;"P"&amp;$A88))</f>
        <v>0</v>
      </c>
      <c r="H88" s="91">
        <f ca="1">IF(RTD("tos.rtd",,$A$2,"."&amp;H$83&amp;H$1&amp;"C"&amp;$A88)="N/A",0,RTD("tos.rtd",,$A$2,"."&amp;H$83&amp;H$1&amp;"C"&amp;$A88))-IF(RTD("tos.rtd",,$A$2,"."&amp;H$83&amp;H$1&amp;"P"&amp;$A88)="N/A",0,RTD("tos.rtd",,$A$2,"."&amp;H$83&amp;H$1&amp;"P"&amp;$A88))</f>
        <v>0</v>
      </c>
      <c r="I88" s="91">
        <f ca="1">IF(RTD("tos.rtd",,$A$2,"."&amp;I$83&amp;I$1&amp;"C"&amp;$A88)="N/A",0,RTD("tos.rtd",,$A$2,"."&amp;I$83&amp;I$1&amp;"C"&amp;$A88))-IF(RTD("tos.rtd",,$A$2,"."&amp;I$83&amp;I$1&amp;"P"&amp;$A88)="N/A",0,RTD("tos.rtd",,$A$2,"."&amp;I$83&amp;I$1&amp;"P"&amp;$A88))</f>
        <v>40</v>
      </c>
      <c r="J88" s="91">
        <f ca="1">IF(RTD("tos.rtd",,$A$2,"."&amp;J$83&amp;J$1&amp;"C"&amp;$A88)="N/A",0,RTD("tos.rtd",,$A$2,"."&amp;J$83&amp;J$1&amp;"C"&amp;$A88))-IF(RTD("tos.rtd",,$A$2,"."&amp;J$83&amp;J$1&amp;"P"&amp;$A88)="N/A",0,RTD("tos.rtd",,$A$2,"."&amp;J$83&amp;J$1&amp;"P"&amp;$A88))</f>
        <v>21</v>
      </c>
      <c r="K88" s="91">
        <f ca="1">IF(RTD("tos.rtd",,$A$2,"."&amp;K$83&amp;K$1&amp;"C"&amp;$A88)="N/A",0,RTD("tos.rtd",,$A$2,"."&amp;K$83&amp;K$1&amp;"C"&amp;$A88))-IF(RTD("tos.rtd",,$A$2,"."&amp;K$83&amp;K$1&amp;"P"&amp;$A88)="N/A",0,RTD("tos.rtd",,$A$2,"."&amp;K$83&amp;K$1&amp;"P"&amp;$A88))</f>
        <v>114</v>
      </c>
      <c r="L88" s="91">
        <f ca="1">IF(RTD("tos.rtd",,$A$2,"."&amp;L$83&amp;L$1&amp;"C"&amp;$A88)="N/A",0,RTD("tos.rtd",,$A$2,"."&amp;L$83&amp;L$1&amp;"C"&amp;$A88))-IF(RTD("tos.rtd",,$A$2,"."&amp;L$83&amp;L$1&amp;"P"&amp;$A88)="N/A",0,RTD("tos.rtd",,$A$2,"."&amp;L$83&amp;L$1&amp;"P"&amp;$A88))</f>
        <v>4</v>
      </c>
      <c r="M88" s="91">
        <f ca="1">IF(RTD("tos.rtd",,$A$2,"."&amp;M$83&amp;M$1&amp;"C"&amp;$A88)="N/A",0,RTD("tos.rtd",,$A$2,"."&amp;M$83&amp;M$1&amp;"C"&amp;$A88))-IF(RTD("tos.rtd",,$A$2,"."&amp;M$83&amp;M$1&amp;"P"&amp;$A88)="N/A",0,RTD("tos.rtd",,$A$2,"."&amp;M$83&amp;M$1&amp;"P"&amp;$A88))</f>
        <v>27</v>
      </c>
      <c r="N88" s="91">
        <f ca="1">IF(RTD("tos.rtd",,$A$2,"."&amp;N$83&amp;N$1&amp;"C"&amp;$A88)="N/A",0,RTD("tos.rtd",,$A$2,"."&amp;N$83&amp;N$1&amp;"C"&amp;$A88))-IF(RTD("tos.rtd",,$A$2,"."&amp;N$83&amp;N$1&amp;"P"&amp;$A88)="N/A",0,RTD("tos.rtd",,$A$2,"."&amp;N$83&amp;N$1&amp;"P"&amp;$A88))</f>
        <v>10</v>
      </c>
      <c r="O88" s="91">
        <f ca="1">IF(RTD("tos.rtd",,$A$2,"."&amp;O$83&amp;O$1&amp;"C"&amp;$A88)="N/A",0,RTD("tos.rtd",,$A$2,"."&amp;O$83&amp;O$1&amp;"C"&amp;$A88))-IF(RTD("tos.rtd",,$A$2,"."&amp;O$83&amp;O$1&amp;"P"&amp;$A88)="N/A",0,RTD("tos.rtd",,$A$2,"."&amp;O$83&amp;O$1&amp;"P"&amp;$A88))</f>
        <v>25</v>
      </c>
      <c r="P88" s="91">
        <f ca="1">IF(RTD("tos.rtd",,$A$2,"."&amp;P$83&amp;P$1&amp;"C"&amp;$A88)="N/A",0,RTD("tos.rtd",,$A$2,"."&amp;P$83&amp;P$1&amp;"C"&amp;$A88))-IF(RTD("tos.rtd",,$A$2,"."&amp;P$83&amp;P$1&amp;"P"&amp;$A88)="N/A",0,RTD("tos.rtd",,$A$2,"."&amp;P$83&amp;P$1&amp;"P"&amp;$A88))</f>
        <v>1</v>
      </c>
      <c r="Q88" s="91">
        <f ca="1">IF(RTD("tos.rtd",,$A$2,"."&amp;Q$83&amp;Q$1&amp;"C"&amp;$A88)="N/A",0,RTD("tos.rtd",,$A$2,"."&amp;Q$83&amp;Q$1&amp;"C"&amp;$A88))-IF(RTD("tos.rtd",,$A$2,"."&amp;Q$83&amp;Q$1&amp;"P"&amp;$A88)="N/A",0,RTD("tos.rtd",,$A$2,"."&amp;Q$83&amp;Q$1&amp;"P"&amp;$A88))</f>
        <v>6</v>
      </c>
      <c r="R88" s="91">
        <f ca="1">IF(RTD("tos.rtd",,$A$2,"."&amp;R$83&amp;R$1&amp;"C"&amp;$A88)="N/A",0,RTD("tos.rtd",,$A$2,"."&amp;R$83&amp;R$1&amp;"C"&amp;$A88))-IF(RTD("tos.rtd",,$A$2,"."&amp;R$83&amp;R$1&amp;"P"&amp;$A88)="N/A",0,RTD("tos.rtd",,$A$2,"."&amp;R$83&amp;R$1&amp;"P"&amp;$A88))</f>
        <v>0</v>
      </c>
      <c r="S88" s="91">
        <f ca="1">IF(RTD("tos.rtd",,$A$2,"."&amp;S$83&amp;S$1&amp;"C"&amp;$A88)="N/A",0,RTD("tos.rtd",,$A$2,"."&amp;S$83&amp;S$1&amp;"C"&amp;$A88))-IF(RTD("tos.rtd",,$A$2,"."&amp;S$83&amp;S$1&amp;"P"&amp;$A88)="N/A",0,RTD("tos.rtd",,$A$2,"."&amp;S$83&amp;S$1&amp;"P"&amp;$A88))</f>
        <v>176</v>
      </c>
      <c r="T88" s="91">
        <f ca="1">IF(RTD("tos.rtd",,$A$2,"."&amp;T$83&amp;T$1&amp;"C"&amp;$A88)="N/A",0,RTD("tos.rtd",,$A$2,"."&amp;T$83&amp;T$1&amp;"C"&amp;$A88))-IF(RTD("tos.rtd",,$A$2,"."&amp;T$83&amp;T$1&amp;"P"&amp;$A88)="N/A",0,RTD("tos.rtd",,$A$2,"."&amp;T$83&amp;T$1&amp;"P"&amp;$A88))</f>
        <v>200</v>
      </c>
      <c r="U88" s="91">
        <f ca="1">IF(RTD("tos.rtd",,$A$2,"."&amp;U$83&amp;U$1&amp;"C"&amp;$A88)="N/A",0,RTD("tos.rtd",,$A$2,"."&amp;U$83&amp;U$1&amp;"C"&amp;$A88))-IF(RTD("tos.rtd",,$A$2,"."&amp;U$83&amp;U$1&amp;"P"&amp;$A88)="N/A",0,RTD("tos.rtd",,$A$2,"."&amp;U$83&amp;U$1&amp;"P"&amp;$A88))</f>
        <v>-2</v>
      </c>
      <c r="V88" s="91">
        <f ca="1">IF(RTD("tos.rtd",,$A$2,"."&amp;V$83&amp;V$1&amp;"C"&amp;$A88)="N/A",0,RTD("tos.rtd",,$A$2,"."&amp;V$83&amp;V$1&amp;"C"&amp;$A88))-IF(RTD("tos.rtd",,$A$2,"."&amp;V$83&amp;V$1&amp;"P"&amp;$A88)="N/A",0,RTD("tos.rtd",,$A$2,"."&amp;V$83&amp;V$1&amp;"P"&amp;$A88))</f>
        <v>0</v>
      </c>
      <c r="W88" s="91">
        <f ca="1">IF(RTD("tos.rtd",,$A$2,"."&amp;W$83&amp;W$1&amp;"C"&amp;$A88)="N/A",0,RTD("tos.rtd",,$A$2,"."&amp;W$83&amp;W$1&amp;"C"&amp;$A88))-IF(RTD("tos.rtd",,$A$2,"."&amp;W$83&amp;W$1&amp;"P"&amp;$A88)="N/A",0,RTD("tos.rtd",,$A$2,"."&amp;W$83&amp;W$1&amp;"P"&amp;$A88))</f>
        <v>98</v>
      </c>
      <c r="X88" s="91">
        <f ca="1">IF(RTD("tos.rtd",,$A$2,"."&amp;X$83&amp;X$1&amp;"C"&amp;$A88)="N/A",0,RTD("tos.rtd",,$A$2,"."&amp;X$83&amp;X$1&amp;"C"&amp;$A88))-IF(RTD("tos.rtd",,$A$2,"."&amp;X$83&amp;X$1&amp;"P"&amp;$A88)="N/A",0,RTD("tos.rtd",,$A$2,"."&amp;X$83&amp;X$1&amp;"P"&amp;$A88))</f>
        <v>0</v>
      </c>
      <c r="Y88" s="98">
        <f t="shared" ca="1" si="10"/>
        <v>1226</v>
      </c>
    </row>
    <row r="89" spans="1:25" x14ac:dyDescent="0.25">
      <c r="A89" s="93">
        <f>+Hoja1!A88</f>
        <v>5840</v>
      </c>
      <c r="B89" s="91">
        <f ca="1">IF(RTD("tos.rtd",,$A$2,"."&amp;B$83&amp;B$1&amp;"C"&amp;$A89)="N/A",0,RTD("tos.rtd",,$A$2,"."&amp;B$83&amp;B$1&amp;"C"&amp;$A89))-IF(RTD("tos.rtd",,$A$2,"."&amp;B$83&amp;B$1&amp;"P"&amp;$A89)="N/A",0,RTD("tos.rtd",,$A$2,"."&amp;B$83&amp;B$1&amp;"P"&amp;$A89))</f>
        <v>0</v>
      </c>
      <c r="C89" s="91">
        <f ca="1">IF(RTD("tos.rtd",,$A$2,"."&amp;C$83&amp;C$1&amp;"C"&amp;$A89)="N/A",0,RTD("tos.rtd",,$A$2,"."&amp;C$83&amp;C$1&amp;"C"&amp;$A89))-IF(RTD("tos.rtd",,$A$2,"."&amp;C$83&amp;C$1&amp;"P"&amp;$A89)="N/A",0,RTD("tos.rtd",,$A$2,"."&amp;C$83&amp;C$1&amp;"P"&amp;$A89))</f>
        <v>0</v>
      </c>
      <c r="D89" s="91">
        <f ca="1">IF(RTD("tos.rtd",,$A$2,"."&amp;D$83&amp;D$1&amp;"C"&amp;$A89)="N/A",0,RTD("tos.rtd",,$A$2,"."&amp;D$83&amp;D$1&amp;"C"&amp;$A89))-IF(RTD("tos.rtd",,$A$2,"."&amp;D$83&amp;D$1&amp;"P"&amp;$A89)="N/A",0,RTD("tos.rtd",,$A$2,"."&amp;D$83&amp;D$1&amp;"P"&amp;$A89))</f>
        <v>79</v>
      </c>
      <c r="E89" s="91">
        <f ca="1">IF(RTD("tos.rtd",,$A$2,"."&amp;E$83&amp;E$1&amp;"C"&amp;$A89)="N/A",0,RTD("tos.rtd",,$A$2,"."&amp;E$83&amp;E$1&amp;"C"&amp;$A89))-IF(RTD("tos.rtd",,$A$2,"."&amp;E$83&amp;E$1&amp;"P"&amp;$A89)="N/A",0,RTD("tos.rtd",,$A$2,"."&amp;E$83&amp;E$1&amp;"P"&amp;$A89))</f>
        <v>14</v>
      </c>
      <c r="F89" s="91">
        <f ca="1">IF(RTD("tos.rtd",,$A$2,"."&amp;F$83&amp;F$1&amp;"C"&amp;$A89)="N/A",0,RTD("tos.rtd",,$A$2,"."&amp;F$83&amp;F$1&amp;"C"&amp;$A89))-IF(RTD("tos.rtd",,$A$2,"."&amp;F$83&amp;F$1&amp;"P"&amp;$A89)="N/A",0,RTD("tos.rtd",,$A$2,"."&amp;F$83&amp;F$1&amp;"P"&amp;$A89))</f>
        <v>0</v>
      </c>
      <c r="G89" s="91">
        <f ca="1">IF(RTD("tos.rtd",,$A$2,"."&amp;G$83&amp;G$1&amp;"C"&amp;$A89)="N/A",0,RTD("tos.rtd",,$A$2,"."&amp;G$83&amp;G$1&amp;"C"&amp;$A89))-IF(RTD("tos.rtd",,$A$2,"."&amp;G$83&amp;G$1&amp;"P"&amp;$A89)="N/A",0,RTD("tos.rtd",,$A$2,"."&amp;G$83&amp;G$1&amp;"P"&amp;$A89))</f>
        <v>0</v>
      </c>
      <c r="H89" s="91">
        <f ca="1">IF(RTD("tos.rtd",,$A$2,"."&amp;H$83&amp;H$1&amp;"C"&amp;$A89)="N/A",0,RTD("tos.rtd",,$A$2,"."&amp;H$83&amp;H$1&amp;"C"&amp;$A89))-IF(RTD("tos.rtd",,$A$2,"."&amp;H$83&amp;H$1&amp;"P"&amp;$A89)="N/A",0,RTD("tos.rtd",,$A$2,"."&amp;H$83&amp;H$1&amp;"P"&amp;$A89))</f>
        <v>0</v>
      </c>
      <c r="I89" s="91">
        <f ca="1">IF(RTD("tos.rtd",,$A$2,"."&amp;I$83&amp;I$1&amp;"C"&amp;$A89)="N/A",0,RTD("tos.rtd",,$A$2,"."&amp;I$83&amp;I$1&amp;"C"&amp;$A89))-IF(RTD("tos.rtd",,$A$2,"."&amp;I$83&amp;I$1&amp;"P"&amp;$A89)="N/A",0,RTD("tos.rtd",,$A$2,"."&amp;I$83&amp;I$1&amp;"P"&amp;$A89))</f>
        <v>19</v>
      </c>
      <c r="J89" s="91">
        <f ca="1">IF(RTD("tos.rtd",,$A$2,"."&amp;J$83&amp;J$1&amp;"C"&amp;$A89)="N/A",0,RTD("tos.rtd",,$A$2,"."&amp;J$83&amp;J$1&amp;"C"&amp;$A89))-IF(RTD("tos.rtd",,$A$2,"."&amp;J$83&amp;J$1&amp;"P"&amp;$A89)="N/A",0,RTD("tos.rtd",,$A$2,"."&amp;J$83&amp;J$1&amp;"P"&amp;$A89))</f>
        <v>15</v>
      </c>
      <c r="K89" s="91">
        <f ca="1">IF(RTD("tos.rtd",,$A$2,"."&amp;K$83&amp;K$1&amp;"C"&amp;$A89)="N/A",0,RTD("tos.rtd",,$A$2,"."&amp;K$83&amp;K$1&amp;"C"&amp;$A89))-IF(RTD("tos.rtd",,$A$2,"."&amp;K$83&amp;K$1&amp;"P"&amp;$A89)="N/A",0,RTD("tos.rtd",,$A$2,"."&amp;K$83&amp;K$1&amp;"P"&amp;$A89))</f>
        <v>1</v>
      </c>
      <c r="L89" s="91">
        <f ca="1">IF(RTD("tos.rtd",,$A$2,"."&amp;L$83&amp;L$1&amp;"C"&amp;$A89)="N/A",0,RTD("tos.rtd",,$A$2,"."&amp;L$83&amp;L$1&amp;"C"&amp;$A89))-IF(RTD("tos.rtd",,$A$2,"."&amp;L$83&amp;L$1&amp;"P"&amp;$A89)="N/A",0,RTD("tos.rtd",,$A$2,"."&amp;L$83&amp;L$1&amp;"P"&amp;$A89))</f>
        <v>0</v>
      </c>
      <c r="M89" s="91">
        <f ca="1">IF(RTD("tos.rtd",,$A$2,"."&amp;M$83&amp;M$1&amp;"C"&amp;$A89)="N/A",0,RTD("tos.rtd",,$A$2,"."&amp;M$83&amp;M$1&amp;"C"&amp;$A89))-IF(RTD("tos.rtd",,$A$2,"."&amp;M$83&amp;M$1&amp;"P"&amp;$A89)="N/A",0,RTD("tos.rtd",,$A$2,"."&amp;M$83&amp;M$1&amp;"P"&amp;$A89))</f>
        <v>23</v>
      </c>
      <c r="N89" s="91">
        <f ca="1">IF(RTD("tos.rtd",,$A$2,"."&amp;N$83&amp;N$1&amp;"C"&amp;$A89)="N/A",0,RTD("tos.rtd",,$A$2,"."&amp;N$83&amp;N$1&amp;"C"&amp;$A89))-IF(RTD("tos.rtd",,$A$2,"."&amp;N$83&amp;N$1&amp;"P"&amp;$A89)="N/A",0,RTD("tos.rtd",,$A$2,"."&amp;N$83&amp;N$1&amp;"P"&amp;$A89))</f>
        <v>0</v>
      </c>
      <c r="O89" s="91">
        <f ca="1">IF(RTD("tos.rtd",,$A$2,"."&amp;O$83&amp;O$1&amp;"C"&amp;$A89)="N/A",0,RTD("tos.rtd",,$A$2,"."&amp;O$83&amp;O$1&amp;"C"&amp;$A89))-IF(RTD("tos.rtd",,$A$2,"."&amp;O$83&amp;O$1&amp;"P"&amp;$A89)="N/A",0,RTD("tos.rtd",,$A$2,"."&amp;O$83&amp;O$1&amp;"P"&amp;$A89))</f>
        <v>0</v>
      </c>
      <c r="P89" s="91">
        <f ca="1">IF(RTD("tos.rtd",,$A$2,"."&amp;P$83&amp;P$1&amp;"C"&amp;$A89)="N/A",0,RTD("tos.rtd",,$A$2,"."&amp;P$83&amp;P$1&amp;"C"&amp;$A89))-IF(RTD("tos.rtd",,$A$2,"."&amp;P$83&amp;P$1&amp;"P"&amp;$A89)="N/A",0,RTD("tos.rtd",,$A$2,"."&amp;P$83&amp;P$1&amp;"P"&amp;$A89))</f>
        <v>0</v>
      </c>
      <c r="Q89" s="91">
        <f ca="1">IF(RTD("tos.rtd",,$A$2,"."&amp;Q$83&amp;Q$1&amp;"C"&amp;$A89)="N/A",0,RTD("tos.rtd",,$A$2,"."&amp;Q$83&amp;Q$1&amp;"C"&amp;$A89))-IF(RTD("tos.rtd",,$A$2,"."&amp;Q$83&amp;Q$1&amp;"P"&amp;$A89)="N/A",0,RTD("tos.rtd",,$A$2,"."&amp;Q$83&amp;Q$1&amp;"P"&amp;$A89))</f>
        <v>2</v>
      </c>
      <c r="R89" s="91">
        <f ca="1">IF(RTD("tos.rtd",,$A$2,"."&amp;R$83&amp;R$1&amp;"C"&amp;$A89)="N/A",0,RTD("tos.rtd",,$A$2,"."&amp;R$83&amp;R$1&amp;"C"&amp;$A89))-IF(RTD("tos.rtd",,$A$2,"."&amp;R$83&amp;R$1&amp;"P"&amp;$A89)="N/A",0,RTD("tos.rtd",,$A$2,"."&amp;R$83&amp;R$1&amp;"P"&amp;$A89))</f>
        <v>0</v>
      </c>
      <c r="S89" s="91">
        <f ca="1">IF(RTD("tos.rtd",,$A$2,"."&amp;S$83&amp;S$1&amp;"C"&amp;$A89)="N/A",0,RTD("tos.rtd",,$A$2,"."&amp;S$83&amp;S$1&amp;"C"&amp;$A89))-IF(RTD("tos.rtd",,$A$2,"."&amp;S$83&amp;S$1&amp;"P"&amp;$A89)="N/A",0,RTD("tos.rtd",,$A$2,"."&amp;S$83&amp;S$1&amp;"P"&amp;$A89))</f>
        <v>0</v>
      </c>
      <c r="T89" s="91">
        <f ca="1">IF(RTD("tos.rtd",,$A$2,"."&amp;T$83&amp;T$1&amp;"C"&amp;$A89)="N/A",0,RTD("tos.rtd",,$A$2,"."&amp;T$83&amp;T$1&amp;"C"&amp;$A89))-IF(RTD("tos.rtd",,$A$2,"."&amp;T$83&amp;T$1&amp;"P"&amp;$A89)="N/A",0,RTD("tos.rtd",,$A$2,"."&amp;T$83&amp;T$1&amp;"P"&amp;$A89))</f>
        <v>0</v>
      </c>
      <c r="U89" s="91">
        <f ca="1">IF(RTD("tos.rtd",,$A$2,"."&amp;U$83&amp;U$1&amp;"C"&amp;$A89)="N/A",0,RTD("tos.rtd",,$A$2,"."&amp;U$83&amp;U$1&amp;"C"&amp;$A89))-IF(RTD("tos.rtd",,$A$2,"."&amp;U$83&amp;U$1&amp;"P"&amp;$A89)="N/A",0,RTD("tos.rtd",,$A$2,"."&amp;U$83&amp;U$1&amp;"P"&amp;$A89))</f>
        <v>0</v>
      </c>
      <c r="V89" s="91">
        <f ca="1">IF(RTD("tos.rtd",,$A$2,"."&amp;V$83&amp;V$1&amp;"C"&amp;$A89)="N/A",0,RTD("tos.rtd",,$A$2,"."&amp;V$83&amp;V$1&amp;"C"&amp;$A89))-IF(RTD("tos.rtd",,$A$2,"."&amp;V$83&amp;V$1&amp;"P"&amp;$A89)="N/A",0,RTD("tos.rtd",,$A$2,"."&amp;V$83&amp;V$1&amp;"P"&amp;$A89))</f>
        <v>0</v>
      </c>
      <c r="W89" s="91">
        <f ca="1">IF(RTD("tos.rtd",,$A$2,"."&amp;W$83&amp;W$1&amp;"C"&amp;$A89)="N/A",0,RTD("tos.rtd",,$A$2,"."&amp;W$83&amp;W$1&amp;"C"&amp;$A89))-IF(RTD("tos.rtd",,$A$2,"."&amp;W$83&amp;W$1&amp;"P"&amp;$A89)="N/A",0,RTD("tos.rtd",,$A$2,"."&amp;W$83&amp;W$1&amp;"P"&amp;$A89))</f>
        <v>0</v>
      </c>
      <c r="X89" s="91">
        <f ca="1">IF(RTD("tos.rtd",,$A$2,"."&amp;X$83&amp;X$1&amp;"C"&amp;$A89)="N/A",0,RTD("tos.rtd",,$A$2,"."&amp;X$83&amp;X$1&amp;"C"&amp;$A89))-IF(RTD("tos.rtd",,$A$2,"."&amp;X$83&amp;X$1&amp;"P"&amp;$A89)="N/A",0,RTD("tos.rtd",,$A$2,"."&amp;X$83&amp;X$1&amp;"P"&amp;$A89))</f>
        <v>0</v>
      </c>
      <c r="Y89" s="98">
        <f t="shared" ca="1" si="10"/>
        <v>153</v>
      </c>
    </row>
    <row r="90" spans="1:25" x14ac:dyDescent="0.25">
      <c r="A90" s="93">
        <f>+Hoja1!A89</f>
        <v>5830</v>
      </c>
      <c r="B90" s="91">
        <f ca="1">IF(RTD("tos.rtd",,$A$2,"."&amp;B$83&amp;B$1&amp;"C"&amp;$A90)="N/A",0,RTD("tos.rtd",,$A$2,"."&amp;B$83&amp;B$1&amp;"C"&amp;$A90))-IF(RTD("tos.rtd",,$A$2,"."&amp;B$83&amp;B$1&amp;"P"&amp;$A90)="N/A",0,RTD("tos.rtd",,$A$2,"."&amp;B$83&amp;B$1&amp;"P"&amp;$A90))</f>
        <v>0</v>
      </c>
      <c r="C90" s="91">
        <f ca="1">IF(RTD("tos.rtd",,$A$2,"."&amp;C$83&amp;C$1&amp;"C"&amp;$A90)="N/A",0,RTD("tos.rtd",,$A$2,"."&amp;C$83&amp;C$1&amp;"C"&amp;$A90))-IF(RTD("tos.rtd",,$A$2,"."&amp;C$83&amp;C$1&amp;"P"&amp;$A90)="N/A",0,RTD("tos.rtd",,$A$2,"."&amp;C$83&amp;C$1&amp;"P"&amp;$A90))</f>
        <v>0</v>
      </c>
      <c r="D90" s="91">
        <f ca="1">IF(RTD("tos.rtd",,$A$2,"."&amp;D$83&amp;D$1&amp;"C"&amp;$A90)="N/A",0,RTD("tos.rtd",,$A$2,"."&amp;D$83&amp;D$1&amp;"C"&amp;$A90))-IF(RTD("tos.rtd",,$A$2,"."&amp;D$83&amp;D$1&amp;"P"&amp;$A90)="N/A",0,RTD("tos.rtd",,$A$2,"."&amp;D$83&amp;D$1&amp;"P"&amp;$A90))</f>
        <v>291</v>
      </c>
      <c r="E90" s="91">
        <f ca="1">IF(RTD("tos.rtd",,$A$2,"."&amp;E$83&amp;E$1&amp;"C"&amp;$A90)="N/A",0,RTD("tos.rtd",,$A$2,"."&amp;E$83&amp;E$1&amp;"C"&amp;$A90))-IF(RTD("tos.rtd",,$A$2,"."&amp;E$83&amp;E$1&amp;"P"&amp;$A90)="N/A",0,RTD("tos.rtd",,$A$2,"."&amp;E$83&amp;E$1&amp;"P"&amp;$A90))</f>
        <v>60</v>
      </c>
      <c r="F90" s="91">
        <f ca="1">IF(RTD("tos.rtd",,$A$2,"."&amp;F$83&amp;F$1&amp;"C"&amp;$A90)="N/A",0,RTD("tos.rtd",,$A$2,"."&amp;F$83&amp;F$1&amp;"C"&amp;$A90))-IF(RTD("tos.rtd",,$A$2,"."&amp;F$83&amp;F$1&amp;"P"&amp;$A90)="N/A",0,RTD("tos.rtd",,$A$2,"."&amp;F$83&amp;F$1&amp;"P"&amp;$A90))</f>
        <v>0</v>
      </c>
      <c r="G90" s="91">
        <f ca="1">IF(RTD("tos.rtd",,$A$2,"."&amp;G$83&amp;G$1&amp;"C"&amp;$A90)="N/A",0,RTD("tos.rtd",,$A$2,"."&amp;G$83&amp;G$1&amp;"C"&amp;$A90))-IF(RTD("tos.rtd",,$A$2,"."&amp;G$83&amp;G$1&amp;"P"&amp;$A90)="N/A",0,RTD("tos.rtd",,$A$2,"."&amp;G$83&amp;G$1&amp;"P"&amp;$A90))</f>
        <v>0</v>
      </c>
      <c r="H90" s="91">
        <f ca="1">IF(RTD("tos.rtd",,$A$2,"."&amp;H$83&amp;H$1&amp;"C"&amp;$A90)="N/A",0,RTD("tos.rtd",,$A$2,"."&amp;H$83&amp;H$1&amp;"C"&amp;$A90))-IF(RTD("tos.rtd",,$A$2,"."&amp;H$83&amp;H$1&amp;"P"&amp;$A90)="N/A",0,RTD("tos.rtd",,$A$2,"."&amp;H$83&amp;H$1&amp;"P"&amp;$A90))</f>
        <v>0</v>
      </c>
      <c r="I90" s="91">
        <f ca="1">IF(RTD("tos.rtd",,$A$2,"."&amp;I$83&amp;I$1&amp;"C"&amp;$A90)="N/A",0,RTD("tos.rtd",,$A$2,"."&amp;I$83&amp;I$1&amp;"C"&amp;$A90))-IF(RTD("tos.rtd",,$A$2,"."&amp;I$83&amp;I$1&amp;"P"&amp;$A90)="N/A",0,RTD("tos.rtd",,$A$2,"."&amp;I$83&amp;I$1&amp;"P"&amp;$A90))</f>
        <v>16</v>
      </c>
      <c r="J90" s="91">
        <f ca="1">IF(RTD("tos.rtd",,$A$2,"."&amp;J$83&amp;J$1&amp;"C"&amp;$A90)="N/A",0,RTD("tos.rtd",,$A$2,"."&amp;J$83&amp;J$1&amp;"C"&amp;$A90))-IF(RTD("tos.rtd",,$A$2,"."&amp;J$83&amp;J$1&amp;"P"&amp;$A90)="N/A",0,RTD("tos.rtd",,$A$2,"."&amp;J$83&amp;J$1&amp;"P"&amp;$A90))</f>
        <v>15</v>
      </c>
      <c r="K90" s="91">
        <f ca="1">IF(RTD("tos.rtd",,$A$2,"."&amp;K$83&amp;K$1&amp;"C"&amp;$A90)="N/A",0,RTD("tos.rtd",,$A$2,"."&amp;K$83&amp;K$1&amp;"C"&amp;$A90))-IF(RTD("tos.rtd",,$A$2,"."&amp;K$83&amp;K$1&amp;"P"&amp;$A90)="N/A",0,RTD("tos.rtd",,$A$2,"."&amp;K$83&amp;K$1&amp;"P"&amp;$A90))</f>
        <v>2</v>
      </c>
      <c r="L90" s="91">
        <f ca="1">IF(RTD("tos.rtd",,$A$2,"."&amp;L$83&amp;L$1&amp;"C"&amp;$A90)="N/A",0,RTD("tos.rtd",,$A$2,"."&amp;L$83&amp;L$1&amp;"C"&amp;$A90))-IF(RTD("tos.rtd",,$A$2,"."&amp;L$83&amp;L$1&amp;"P"&amp;$A90)="N/A",0,RTD("tos.rtd",,$A$2,"."&amp;L$83&amp;L$1&amp;"P"&amp;$A90))</f>
        <v>0</v>
      </c>
      <c r="M90" s="91">
        <f ca="1">IF(RTD("tos.rtd",,$A$2,"."&amp;M$83&amp;M$1&amp;"C"&amp;$A90)="N/A",0,RTD("tos.rtd",,$A$2,"."&amp;M$83&amp;M$1&amp;"C"&amp;$A90))-IF(RTD("tos.rtd",,$A$2,"."&amp;M$83&amp;M$1&amp;"P"&amp;$A90)="N/A",0,RTD("tos.rtd",,$A$2,"."&amp;M$83&amp;M$1&amp;"P"&amp;$A90))</f>
        <v>3</v>
      </c>
      <c r="N90" s="91">
        <f ca="1">IF(RTD("tos.rtd",,$A$2,"."&amp;N$83&amp;N$1&amp;"C"&amp;$A90)="N/A",0,RTD("tos.rtd",,$A$2,"."&amp;N$83&amp;N$1&amp;"C"&amp;$A90))-IF(RTD("tos.rtd",,$A$2,"."&amp;N$83&amp;N$1&amp;"P"&amp;$A90)="N/A",0,RTD("tos.rtd",,$A$2,"."&amp;N$83&amp;N$1&amp;"P"&amp;$A90))</f>
        <v>0</v>
      </c>
      <c r="O90" s="91">
        <f ca="1">IF(RTD("tos.rtd",,$A$2,"."&amp;O$83&amp;O$1&amp;"C"&amp;$A90)="N/A",0,RTD("tos.rtd",,$A$2,"."&amp;O$83&amp;O$1&amp;"C"&amp;$A90))-IF(RTD("tos.rtd",,$A$2,"."&amp;O$83&amp;O$1&amp;"P"&amp;$A90)="N/A",0,RTD("tos.rtd",,$A$2,"."&amp;O$83&amp;O$1&amp;"P"&amp;$A90))</f>
        <v>2</v>
      </c>
      <c r="P90" s="91">
        <f ca="1">IF(RTD("tos.rtd",,$A$2,"."&amp;P$83&amp;P$1&amp;"C"&amp;$A90)="N/A",0,RTD("tos.rtd",,$A$2,"."&amp;P$83&amp;P$1&amp;"C"&amp;$A90))-IF(RTD("tos.rtd",,$A$2,"."&amp;P$83&amp;P$1&amp;"P"&amp;$A90)="N/A",0,RTD("tos.rtd",,$A$2,"."&amp;P$83&amp;P$1&amp;"P"&amp;$A90))</f>
        <v>10</v>
      </c>
      <c r="Q90" s="91">
        <f ca="1">IF(RTD("tos.rtd",,$A$2,"."&amp;Q$83&amp;Q$1&amp;"C"&amp;$A90)="N/A",0,RTD("tos.rtd",,$A$2,"."&amp;Q$83&amp;Q$1&amp;"C"&amp;$A90))-IF(RTD("tos.rtd",,$A$2,"."&amp;Q$83&amp;Q$1&amp;"P"&amp;$A90)="N/A",0,RTD("tos.rtd",,$A$2,"."&amp;Q$83&amp;Q$1&amp;"P"&amp;$A90))</f>
        <v>9</v>
      </c>
      <c r="R90" s="91">
        <f ca="1">IF(RTD("tos.rtd",,$A$2,"."&amp;R$83&amp;R$1&amp;"C"&amp;$A90)="N/A",0,RTD("tos.rtd",,$A$2,"."&amp;R$83&amp;R$1&amp;"C"&amp;$A90))-IF(RTD("tos.rtd",,$A$2,"."&amp;R$83&amp;R$1&amp;"P"&amp;$A90)="N/A",0,RTD("tos.rtd",,$A$2,"."&amp;R$83&amp;R$1&amp;"P"&amp;$A90))</f>
        <v>0</v>
      </c>
      <c r="S90" s="91">
        <f ca="1">IF(RTD("tos.rtd",,$A$2,"."&amp;S$83&amp;S$1&amp;"C"&amp;$A90)="N/A",0,RTD("tos.rtd",,$A$2,"."&amp;S$83&amp;S$1&amp;"C"&amp;$A90))-IF(RTD("tos.rtd",,$A$2,"."&amp;S$83&amp;S$1&amp;"P"&amp;$A90)="N/A",0,RTD("tos.rtd",,$A$2,"."&amp;S$83&amp;S$1&amp;"P"&amp;$A90))</f>
        <v>0</v>
      </c>
      <c r="T90" s="91">
        <f ca="1">IF(RTD("tos.rtd",,$A$2,"."&amp;T$83&amp;T$1&amp;"C"&amp;$A90)="N/A",0,RTD("tos.rtd",,$A$2,"."&amp;T$83&amp;T$1&amp;"C"&amp;$A90))-IF(RTD("tos.rtd",,$A$2,"."&amp;T$83&amp;T$1&amp;"P"&amp;$A90)="N/A",0,RTD("tos.rtd",,$A$2,"."&amp;T$83&amp;T$1&amp;"P"&amp;$A90))</f>
        <v>0</v>
      </c>
      <c r="U90" s="91">
        <f ca="1">IF(RTD("tos.rtd",,$A$2,"."&amp;U$83&amp;U$1&amp;"C"&amp;$A90)="N/A",0,RTD("tos.rtd",,$A$2,"."&amp;U$83&amp;U$1&amp;"C"&amp;$A90))-IF(RTD("tos.rtd",,$A$2,"."&amp;U$83&amp;U$1&amp;"P"&amp;$A90)="N/A",0,RTD("tos.rtd",,$A$2,"."&amp;U$83&amp;U$1&amp;"P"&amp;$A90))</f>
        <v>0</v>
      </c>
      <c r="V90" s="91">
        <f ca="1">IF(RTD("tos.rtd",,$A$2,"."&amp;V$83&amp;V$1&amp;"C"&amp;$A90)="N/A",0,RTD("tos.rtd",,$A$2,"."&amp;V$83&amp;V$1&amp;"C"&amp;$A90))-IF(RTD("tos.rtd",,$A$2,"."&amp;V$83&amp;V$1&amp;"P"&amp;$A90)="N/A",0,RTD("tos.rtd",,$A$2,"."&amp;V$83&amp;V$1&amp;"P"&amp;$A90))</f>
        <v>0</v>
      </c>
      <c r="W90" s="91">
        <f ca="1">IF(RTD("tos.rtd",,$A$2,"."&amp;W$83&amp;W$1&amp;"C"&amp;$A90)="N/A",0,RTD("tos.rtd",,$A$2,"."&amp;W$83&amp;W$1&amp;"C"&amp;$A90))-IF(RTD("tos.rtd",,$A$2,"."&amp;W$83&amp;W$1&amp;"P"&amp;$A90)="N/A",0,RTD("tos.rtd",,$A$2,"."&amp;W$83&amp;W$1&amp;"P"&amp;$A90))</f>
        <v>0</v>
      </c>
      <c r="X90" s="91">
        <f ca="1">IF(RTD("tos.rtd",,$A$2,"."&amp;X$83&amp;X$1&amp;"C"&amp;$A90)="N/A",0,RTD("tos.rtd",,$A$2,"."&amp;X$83&amp;X$1&amp;"C"&amp;$A90))-IF(RTD("tos.rtd",,$A$2,"."&amp;X$83&amp;X$1&amp;"P"&amp;$A90)="N/A",0,RTD("tos.rtd",,$A$2,"."&amp;X$83&amp;X$1&amp;"P"&amp;$A90))</f>
        <v>0</v>
      </c>
      <c r="Y90" s="98">
        <f t="shared" ca="1" si="10"/>
        <v>408</v>
      </c>
    </row>
    <row r="91" spans="1:25" x14ac:dyDescent="0.25">
      <c r="A91" s="93">
        <f>+Hoja1!A90</f>
        <v>5820</v>
      </c>
      <c r="B91" s="91">
        <f ca="1">IF(RTD("tos.rtd",,$A$2,"."&amp;B$83&amp;B$1&amp;"C"&amp;$A91)="N/A",0,RTD("tos.rtd",,$A$2,"."&amp;B$83&amp;B$1&amp;"C"&amp;$A91))-IF(RTD("tos.rtd",,$A$2,"."&amp;B$83&amp;B$1&amp;"P"&amp;$A91)="N/A",0,RTD("tos.rtd",,$A$2,"."&amp;B$83&amp;B$1&amp;"P"&amp;$A91))</f>
        <v>0</v>
      </c>
      <c r="C91" s="91">
        <f ca="1">IF(RTD("tos.rtd",,$A$2,"."&amp;C$83&amp;C$1&amp;"C"&amp;$A91)="N/A",0,RTD("tos.rtd",,$A$2,"."&amp;C$83&amp;C$1&amp;"C"&amp;$A91))-IF(RTD("tos.rtd",,$A$2,"."&amp;C$83&amp;C$1&amp;"P"&amp;$A91)="N/A",0,RTD("tos.rtd",,$A$2,"."&amp;C$83&amp;C$1&amp;"P"&amp;$A91))</f>
        <v>0</v>
      </c>
      <c r="D91" s="91">
        <f ca="1">IF(RTD("tos.rtd",,$A$2,"."&amp;D$83&amp;D$1&amp;"C"&amp;$A91)="N/A",0,RTD("tos.rtd",,$A$2,"."&amp;D$83&amp;D$1&amp;"C"&amp;$A91))-IF(RTD("tos.rtd",,$A$2,"."&amp;D$83&amp;D$1&amp;"P"&amp;$A91)="N/A",0,RTD("tos.rtd",,$A$2,"."&amp;D$83&amp;D$1&amp;"P"&amp;$A91))</f>
        <v>701</v>
      </c>
      <c r="E91" s="91">
        <f ca="1">IF(RTD("tos.rtd",,$A$2,"."&amp;E$83&amp;E$1&amp;"C"&amp;$A91)="N/A",0,RTD("tos.rtd",,$A$2,"."&amp;E$83&amp;E$1&amp;"C"&amp;$A91))-IF(RTD("tos.rtd",,$A$2,"."&amp;E$83&amp;E$1&amp;"P"&amp;$A91)="N/A",0,RTD("tos.rtd",,$A$2,"."&amp;E$83&amp;E$1&amp;"P"&amp;$A91))</f>
        <v>864</v>
      </c>
      <c r="F91" s="91">
        <f ca="1">IF(RTD("tos.rtd",,$A$2,"."&amp;F$83&amp;F$1&amp;"C"&amp;$A91)="N/A",0,RTD("tos.rtd",,$A$2,"."&amp;F$83&amp;F$1&amp;"C"&amp;$A91))-IF(RTD("tos.rtd",,$A$2,"."&amp;F$83&amp;F$1&amp;"P"&amp;$A91)="N/A",0,RTD("tos.rtd",,$A$2,"."&amp;F$83&amp;F$1&amp;"P"&amp;$A91))</f>
        <v>0</v>
      </c>
      <c r="G91" s="91">
        <f ca="1">IF(RTD("tos.rtd",,$A$2,"."&amp;G$83&amp;G$1&amp;"C"&amp;$A91)="N/A",0,RTD("tos.rtd",,$A$2,"."&amp;G$83&amp;G$1&amp;"C"&amp;$A91))-IF(RTD("tos.rtd",,$A$2,"."&amp;G$83&amp;G$1&amp;"P"&amp;$A91)="N/A",0,RTD("tos.rtd",,$A$2,"."&amp;G$83&amp;G$1&amp;"P"&amp;$A91))</f>
        <v>0</v>
      </c>
      <c r="H91" s="91">
        <f ca="1">IF(RTD("tos.rtd",,$A$2,"."&amp;H$83&amp;H$1&amp;"C"&amp;$A91)="N/A",0,RTD("tos.rtd",,$A$2,"."&amp;H$83&amp;H$1&amp;"C"&amp;$A91))-IF(RTD("tos.rtd",,$A$2,"."&amp;H$83&amp;H$1&amp;"P"&amp;$A91)="N/A",0,RTD("tos.rtd",,$A$2,"."&amp;H$83&amp;H$1&amp;"P"&amp;$A91))</f>
        <v>0</v>
      </c>
      <c r="I91" s="91">
        <f ca="1">IF(RTD("tos.rtd",,$A$2,"."&amp;I$83&amp;I$1&amp;"C"&amp;$A91)="N/A",0,RTD("tos.rtd",,$A$2,"."&amp;I$83&amp;I$1&amp;"C"&amp;$A91))-IF(RTD("tos.rtd",,$A$2,"."&amp;I$83&amp;I$1&amp;"P"&amp;$A91)="N/A",0,RTD("tos.rtd",,$A$2,"."&amp;I$83&amp;I$1&amp;"P"&amp;$A91))</f>
        <v>423</v>
      </c>
      <c r="J91" s="91">
        <f ca="1">IF(RTD("tos.rtd",,$A$2,"."&amp;J$83&amp;J$1&amp;"C"&amp;$A91)="N/A",0,RTD("tos.rtd",,$A$2,"."&amp;J$83&amp;J$1&amp;"C"&amp;$A91))-IF(RTD("tos.rtd",,$A$2,"."&amp;J$83&amp;J$1&amp;"P"&amp;$A91)="N/A",0,RTD("tos.rtd",,$A$2,"."&amp;J$83&amp;J$1&amp;"P"&amp;$A91))</f>
        <v>9</v>
      </c>
      <c r="K91" s="91">
        <f ca="1">IF(RTD("tos.rtd",,$A$2,"."&amp;K$83&amp;K$1&amp;"C"&amp;$A91)="N/A",0,RTD("tos.rtd",,$A$2,"."&amp;K$83&amp;K$1&amp;"C"&amp;$A91))-IF(RTD("tos.rtd",,$A$2,"."&amp;K$83&amp;K$1&amp;"P"&amp;$A91)="N/A",0,RTD("tos.rtd",,$A$2,"."&amp;K$83&amp;K$1&amp;"P"&amp;$A91))</f>
        <v>-112</v>
      </c>
      <c r="L91" s="91">
        <f ca="1">IF(RTD("tos.rtd",,$A$2,"."&amp;L$83&amp;L$1&amp;"C"&amp;$A91)="N/A",0,RTD("tos.rtd",,$A$2,"."&amp;L$83&amp;L$1&amp;"C"&amp;$A91))-IF(RTD("tos.rtd",,$A$2,"."&amp;L$83&amp;L$1&amp;"P"&amp;$A91)="N/A",0,RTD("tos.rtd",,$A$2,"."&amp;L$83&amp;L$1&amp;"P"&amp;$A91))</f>
        <v>5</v>
      </c>
      <c r="M91" s="91">
        <f ca="1">IF(RTD("tos.rtd",,$A$2,"."&amp;M$83&amp;M$1&amp;"C"&amp;$A91)="N/A",0,RTD("tos.rtd",,$A$2,"."&amp;M$83&amp;M$1&amp;"C"&amp;$A91))-IF(RTD("tos.rtd",,$A$2,"."&amp;M$83&amp;M$1&amp;"P"&amp;$A91)="N/A",0,RTD("tos.rtd",,$A$2,"."&amp;M$83&amp;M$1&amp;"P"&amp;$A91))</f>
        <v>12</v>
      </c>
      <c r="N91" s="91">
        <f ca="1">IF(RTD("tos.rtd",,$A$2,"."&amp;N$83&amp;N$1&amp;"C"&amp;$A91)="N/A",0,RTD("tos.rtd",,$A$2,"."&amp;N$83&amp;N$1&amp;"C"&amp;$A91))-IF(RTD("tos.rtd",,$A$2,"."&amp;N$83&amp;N$1&amp;"P"&amp;$A91)="N/A",0,RTD("tos.rtd",,$A$2,"."&amp;N$83&amp;N$1&amp;"P"&amp;$A91))</f>
        <v>0</v>
      </c>
      <c r="O91" s="91">
        <f ca="1">IF(RTD("tos.rtd",,$A$2,"."&amp;O$83&amp;O$1&amp;"C"&amp;$A91)="N/A",0,RTD("tos.rtd",,$A$2,"."&amp;O$83&amp;O$1&amp;"C"&amp;$A91))-IF(RTD("tos.rtd",,$A$2,"."&amp;O$83&amp;O$1&amp;"P"&amp;$A91)="N/A",0,RTD("tos.rtd",,$A$2,"."&amp;O$83&amp;O$1&amp;"P"&amp;$A91))</f>
        <v>-2</v>
      </c>
      <c r="P91" s="91">
        <f ca="1">IF(RTD("tos.rtd",,$A$2,"."&amp;P$83&amp;P$1&amp;"C"&amp;$A91)="N/A",0,RTD("tos.rtd",,$A$2,"."&amp;P$83&amp;P$1&amp;"C"&amp;$A91))-IF(RTD("tos.rtd",,$A$2,"."&amp;P$83&amp;P$1&amp;"P"&amp;$A91)="N/A",0,RTD("tos.rtd",,$A$2,"."&amp;P$83&amp;P$1&amp;"P"&amp;$A91))</f>
        <v>10</v>
      </c>
      <c r="Q91" s="91">
        <f ca="1">IF(RTD("tos.rtd",,$A$2,"."&amp;Q$83&amp;Q$1&amp;"C"&amp;$A91)="N/A",0,RTD("tos.rtd",,$A$2,"."&amp;Q$83&amp;Q$1&amp;"C"&amp;$A91))-IF(RTD("tos.rtd",,$A$2,"."&amp;Q$83&amp;Q$1&amp;"P"&amp;$A91)="N/A",0,RTD("tos.rtd",,$A$2,"."&amp;Q$83&amp;Q$1&amp;"P"&amp;$A91))</f>
        <v>6</v>
      </c>
      <c r="R91" s="91">
        <f ca="1">IF(RTD("tos.rtd",,$A$2,"."&amp;R$83&amp;R$1&amp;"C"&amp;$A91)="N/A",0,RTD("tos.rtd",,$A$2,"."&amp;R$83&amp;R$1&amp;"C"&amp;$A91))-IF(RTD("tos.rtd",,$A$2,"."&amp;R$83&amp;R$1&amp;"P"&amp;$A91)="N/A",0,RTD("tos.rtd",,$A$2,"."&amp;R$83&amp;R$1&amp;"P"&amp;$A91))</f>
        <v>0</v>
      </c>
      <c r="S91" s="91">
        <f ca="1">IF(RTD("tos.rtd",,$A$2,"."&amp;S$83&amp;S$1&amp;"C"&amp;$A91)="N/A",0,RTD("tos.rtd",,$A$2,"."&amp;S$83&amp;S$1&amp;"C"&amp;$A91))-IF(RTD("tos.rtd",,$A$2,"."&amp;S$83&amp;S$1&amp;"P"&amp;$A91)="N/A",0,RTD("tos.rtd",,$A$2,"."&amp;S$83&amp;S$1&amp;"P"&amp;$A91))</f>
        <v>0</v>
      </c>
      <c r="T91" s="91">
        <f ca="1">IF(RTD("tos.rtd",,$A$2,"."&amp;T$83&amp;T$1&amp;"C"&amp;$A91)="N/A",0,RTD("tos.rtd",,$A$2,"."&amp;T$83&amp;T$1&amp;"C"&amp;$A91))-IF(RTD("tos.rtd",,$A$2,"."&amp;T$83&amp;T$1&amp;"P"&amp;$A91)="N/A",0,RTD("tos.rtd",,$A$2,"."&amp;T$83&amp;T$1&amp;"P"&amp;$A91))</f>
        <v>0</v>
      </c>
      <c r="U91" s="91">
        <f ca="1">IF(RTD("tos.rtd",,$A$2,"."&amp;U$83&amp;U$1&amp;"C"&amp;$A91)="N/A",0,RTD("tos.rtd",,$A$2,"."&amp;U$83&amp;U$1&amp;"C"&amp;$A91))-IF(RTD("tos.rtd",,$A$2,"."&amp;U$83&amp;U$1&amp;"P"&amp;$A91)="N/A",0,RTD("tos.rtd",,$A$2,"."&amp;U$83&amp;U$1&amp;"P"&amp;$A91))</f>
        <v>0</v>
      </c>
      <c r="V91" s="91">
        <f ca="1">IF(RTD("tos.rtd",,$A$2,"."&amp;V$83&amp;V$1&amp;"C"&amp;$A91)="N/A",0,RTD("tos.rtd",,$A$2,"."&amp;V$83&amp;V$1&amp;"C"&amp;$A91))-IF(RTD("tos.rtd",,$A$2,"."&amp;V$83&amp;V$1&amp;"P"&amp;$A91)="N/A",0,RTD("tos.rtd",,$A$2,"."&amp;V$83&amp;V$1&amp;"P"&amp;$A91))</f>
        <v>0</v>
      </c>
      <c r="W91" s="91">
        <f ca="1">IF(RTD("tos.rtd",,$A$2,"."&amp;W$83&amp;W$1&amp;"C"&amp;$A91)="N/A",0,RTD("tos.rtd",,$A$2,"."&amp;W$83&amp;W$1&amp;"C"&amp;$A91))-IF(RTD("tos.rtd",,$A$2,"."&amp;W$83&amp;W$1&amp;"P"&amp;$A91)="N/A",0,RTD("tos.rtd",,$A$2,"."&amp;W$83&amp;W$1&amp;"P"&amp;$A91))</f>
        <v>0</v>
      </c>
      <c r="X91" s="91">
        <f ca="1">IF(RTD("tos.rtd",,$A$2,"."&amp;X$83&amp;X$1&amp;"C"&amp;$A91)="N/A",0,RTD("tos.rtd",,$A$2,"."&amp;X$83&amp;X$1&amp;"C"&amp;$A91))-IF(RTD("tos.rtd",,$A$2,"."&amp;X$83&amp;X$1&amp;"P"&amp;$A91)="N/A",0,RTD("tos.rtd",,$A$2,"."&amp;X$83&amp;X$1&amp;"P"&amp;$A91))</f>
        <v>0</v>
      </c>
      <c r="Y91" s="98">
        <f t="shared" ca="1" si="10"/>
        <v>1916</v>
      </c>
    </row>
    <row r="92" spans="1:25" x14ac:dyDescent="0.25">
      <c r="A92" s="93">
        <f>+Hoja1!A91</f>
        <v>5810</v>
      </c>
      <c r="B92" s="91">
        <f ca="1">IF(RTD("tos.rtd",,$A$2,"."&amp;B$83&amp;B$1&amp;"C"&amp;$A92)="N/A",0,RTD("tos.rtd",,$A$2,"."&amp;B$83&amp;B$1&amp;"C"&amp;$A92))-IF(RTD("tos.rtd",,$A$2,"."&amp;B$83&amp;B$1&amp;"P"&amp;$A92)="N/A",0,RTD("tos.rtd",,$A$2,"."&amp;B$83&amp;B$1&amp;"P"&amp;$A92))</f>
        <v>0</v>
      </c>
      <c r="C92" s="91">
        <f ca="1">IF(RTD("tos.rtd",,$A$2,"."&amp;C$83&amp;C$1&amp;"C"&amp;$A92)="N/A",0,RTD("tos.rtd",,$A$2,"."&amp;C$83&amp;C$1&amp;"C"&amp;$A92))-IF(RTD("tos.rtd",,$A$2,"."&amp;C$83&amp;C$1&amp;"P"&amp;$A92)="N/A",0,RTD("tos.rtd",,$A$2,"."&amp;C$83&amp;C$1&amp;"P"&amp;$A92))</f>
        <v>0</v>
      </c>
      <c r="D92" s="91">
        <f ca="1">IF(RTD("tos.rtd",,$A$2,"."&amp;D$83&amp;D$1&amp;"C"&amp;$A92)="N/A",0,RTD("tos.rtd",,$A$2,"."&amp;D$83&amp;D$1&amp;"C"&amp;$A92))-IF(RTD("tos.rtd",,$A$2,"."&amp;D$83&amp;D$1&amp;"P"&amp;$A92)="N/A",0,RTD("tos.rtd",,$A$2,"."&amp;D$83&amp;D$1&amp;"P"&amp;$A92))</f>
        <v>526</v>
      </c>
      <c r="E92" s="91">
        <f ca="1">IF(RTD("tos.rtd",,$A$2,"."&amp;E$83&amp;E$1&amp;"C"&amp;$A92)="N/A",0,RTD("tos.rtd",,$A$2,"."&amp;E$83&amp;E$1&amp;"C"&amp;$A92))-IF(RTD("tos.rtd",,$A$2,"."&amp;E$83&amp;E$1&amp;"P"&amp;$A92)="N/A",0,RTD("tos.rtd",,$A$2,"."&amp;E$83&amp;E$1&amp;"P"&amp;$A92))</f>
        <v>930</v>
      </c>
      <c r="F92" s="91">
        <f ca="1">IF(RTD("tos.rtd",,$A$2,"."&amp;F$83&amp;F$1&amp;"C"&amp;$A92)="N/A",0,RTD("tos.rtd",,$A$2,"."&amp;F$83&amp;F$1&amp;"C"&amp;$A92))-IF(RTD("tos.rtd",,$A$2,"."&amp;F$83&amp;F$1&amp;"P"&amp;$A92)="N/A",0,RTD("tos.rtd",,$A$2,"."&amp;F$83&amp;F$1&amp;"P"&amp;$A92))</f>
        <v>0</v>
      </c>
      <c r="G92" s="91">
        <f ca="1">IF(RTD("tos.rtd",,$A$2,"."&amp;G$83&amp;G$1&amp;"C"&amp;$A92)="N/A",0,RTD("tos.rtd",,$A$2,"."&amp;G$83&amp;G$1&amp;"C"&amp;$A92))-IF(RTD("tos.rtd",,$A$2,"."&amp;G$83&amp;G$1&amp;"P"&amp;$A92)="N/A",0,RTD("tos.rtd",,$A$2,"."&amp;G$83&amp;G$1&amp;"P"&amp;$A92))</f>
        <v>0</v>
      </c>
      <c r="H92" s="91">
        <f ca="1">IF(RTD("tos.rtd",,$A$2,"."&amp;H$83&amp;H$1&amp;"C"&amp;$A92)="N/A",0,RTD("tos.rtd",,$A$2,"."&amp;H$83&amp;H$1&amp;"C"&amp;$A92))-IF(RTD("tos.rtd",,$A$2,"."&amp;H$83&amp;H$1&amp;"P"&amp;$A92)="N/A",0,RTD("tos.rtd",,$A$2,"."&amp;H$83&amp;H$1&amp;"P"&amp;$A92))</f>
        <v>0</v>
      </c>
      <c r="I92" s="91">
        <f ca="1">IF(RTD("tos.rtd",,$A$2,"."&amp;I$83&amp;I$1&amp;"C"&amp;$A92)="N/A",0,RTD("tos.rtd",,$A$2,"."&amp;I$83&amp;I$1&amp;"C"&amp;$A92))-IF(RTD("tos.rtd",,$A$2,"."&amp;I$83&amp;I$1&amp;"P"&amp;$A92)="N/A",0,RTD("tos.rtd",,$A$2,"."&amp;I$83&amp;I$1&amp;"P"&amp;$A92))</f>
        <v>26</v>
      </c>
      <c r="J92" s="91">
        <f ca="1">IF(RTD("tos.rtd",,$A$2,"."&amp;J$83&amp;J$1&amp;"C"&amp;$A92)="N/A",0,RTD("tos.rtd",,$A$2,"."&amp;J$83&amp;J$1&amp;"C"&amp;$A92))-IF(RTD("tos.rtd",,$A$2,"."&amp;J$83&amp;J$1&amp;"P"&amp;$A92)="N/A",0,RTD("tos.rtd",,$A$2,"."&amp;J$83&amp;J$1&amp;"P"&amp;$A92))</f>
        <v>26</v>
      </c>
      <c r="K92" s="91">
        <f ca="1">IF(RTD("tos.rtd",,$A$2,"."&amp;K$83&amp;K$1&amp;"C"&amp;$A92)="N/A",0,RTD("tos.rtd",,$A$2,"."&amp;K$83&amp;K$1&amp;"C"&amp;$A92))-IF(RTD("tos.rtd",,$A$2,"."&amp;K$83&amp;K$1&amp;"P"&amp;$A92)="N/A",0,RTD("tos.rtd",,$A$2,"."&amp;K$83&amp;K$1&amp;"P"&amp;$A92))</f>
        <v>2</v>
      </c>
      <c r="L92" s="91">
        <f ca="1">IF(RTD("tos.rtd",,$A$2,"."&amp;L$83&amp;L$1&amp;"C"&amp;$A92)="N/A",0,RTD("tos.rtd",,$A$2,"."&amp;L$83&amp;L$1&amp;"C"&amp;$A92))-IF(RTD("tos.rtd",,$A$2,"."&amp;L$83&amp;L$1&amp;"P"&amp;$A92)="N/A",0,RTD("tos.rtd",,$A$2,"."&amp;L$83&amp;L$1&amp;"P"&amp;$A92))</f>
        <v>400</v>
      </c>
      <c r="M92" s="91">
        <f ca="1">IF(RTD("tos.rtd",,$A$2,"."&amp;M$83&amp;M$1&amp;"C"&amp;$A92)="N/A",0,RTD("tos.rtd",,$A$2,"."&amp;M$83&amp;M$1&amp;"C"&amp;$A92))-IF(RTD("tos.rtd",,$A$2,"."&amp;M$83&amp;M$1&amp;"P"&amp;$A92)="N/A",0,RTD("tos.rtd",,$A$2,"."&amp;M$83&amp;M$1&amp;"P"&amp;$A92))</f>
        <v>0</v>
      </c>
      <c r="N92" s="91">
        <f ca="1">IF(RTD("tos.rtd",,$A$2,"."&amp;N$83&amp;N$1&amp;"C"&amp;$A92)="N/A",0,RTD("tos.rtd",,$A$2,"."&amp;N$83&amp;N$1&amp;"C"&amp;$A92))-IF(RTD("tos.rtd",,$A$2,"."&amp;N$83&amp;N$1&amp;"P"&amp;$A92)="N/A",0,RTD("tos.rtd",,$A$2,"."&amp;N$83&amp;N$1&amp;"P"&amp;$A92))</f>
        <v>0</v>
      </c>
      <c r="O92" s="91">
        <f ca="1">IF(RTD("tos.rtd",,$A$2,"."&amp;O$83&amp;O$1&amp;"C"&amp;$A92)="N/A",0,RTD("tos.rtd",,$A$2,"."&amp;O$83&amp;O$1&amp;"C"&amp;$A92))-IF(RTD("tos.rtd",,$A$2,"."&amp;O$83&amp;O$1&amp;"P"&amp;$A92)="N/A",0,RTD("tos.rtd",,$A$2,"."&amp;O$83&amp;O$1&amp;"P"&amp;$A92))</f>
        <v>0</v>
      </c>
      <c r="P92" s="91">
        <f ca="1">IF(RTD("tos.rtd",,$A$2,"."&amp;P$83&amp;P$1&amp;"C"&amp;$A92)="N/A",0,RTD("tos.rtd",,$A$2,"."&amp;P$83&amp;P$1&amp;"C"&amp;$A92))-IF(RTD("tos.rtd",,$A$2,"."&amp;P$83&amp;P$1&amp;"P"&amp;$A92)="N/A",0,RTD("tos.rtd",,$A$2,"."&amp;P$83&amp;P$1&amp;"P"&amp;$A92))</f>
        <v>0</v>
      </c>
      <c r="Q92" s="91">
        <f ca="1">IF(RTD("tos.rtd",,$A$2,"."&amp;Q$83&amp;Q$1&amp;"C"&amp;$A92)="N/A",0,RTD("tos.rtd",,$A$2,"."&amp;Q$83&amp;Q$1&amp;"C"&amp;$A92))-IF(RTD("tos.rtd",,$A$2,"."&amp;Q$83&amp;Q$1&amp;"P"&amp;$A92)="N/A",0,RTD("tos.rtd",,$A$2,"."&amp;Q$83&amp;Q$1&amp;"P"&amp;$A92))</f>
        <v>3</v>
      </c>
      <c r="R92" s="91">
        <f ca="1">IF(RTD("tos.rtd",,$A$2,"."&amp;R$83&amp;R$1&amp;"C"&amp;$A92)="N/A",0,RTD("tos.rtd",,$A$2,"."&amp;R$83&amp;R$1&amp;"C"&amp;$A92))-IF(RTD("tos.rtd",,$A$2,"."&amp;R$83&amp;R$1&amp;"P"&amp;$A92)="N/A",0,RTD("tos.rtd",,$A$2,"."&amp;R$83&amp;R$1&amp;"P"&amp;$A92))</f>
        <v>0</v>
      </c>
      <c r="S92" s="91">
        <f ca="1">IF(RTD("tos.rtd",,$A$2,"."&amp;S$83&amp;S$1&amp;"C"&amp;$A92)="N/A",0,RTD("tos.rtd",,$A$2,"."&amp;S$83&amp;S$1&amp;"C"&amp;$A92))-IF(RTD("tos.rtd",,$A$2,"."&amp;S$83&amp;S$1&amp;"P"&amp;$A92)="N/A",0,RTD("tos.rtd",,$A$2,"."&amp;S$83&amp;S$1&amp;"P"&amp;$A92))</f>
        <v>0</v>
      </c>
      <c r="T92" s="91">
        <f ca="1">IF(RTD("tos.rtd",,$A$2,"."&amp;T$83&amp;T$1&amp;"C"&amp;$A92)="N/A",0,RTD("tos.rtd",,$A$2,"."&amp;T$83&amp;T$1&amp;"C"&amp;$A92))-IF(RTD("tos.rtd",,$A$2,"."&amp;T$83&amp;T$1&amp;"P"&amp;$A92)="N/A",0,RTD("tos.rtd",,$A$2,"."&amp;T$83&amp;T$1&amp;"P"&amp;$A92))</f>
        <v>0</v>
      </c>
      <c r="U92" s="91">
        <f ca="1">IF(RTD("tos.rtd",,$A$2,"."&amp;U$83&amp;U$1&amp;"C"&amp;$A92)="N/A",0,RTD("tos.rtd",,$A$2,"."&amp;U$83&amp;U$1&amp;"C"&amp;$A92))-IF(RTD("tos.rtd",,$A$2,"."&amp;U$83&amp;U$1&amp;"P"&amp;$A92)="N/A",0,RTD("tos.rtd",,$A$2,"."&amp;U$83&amp;U$1&amp;"P"&amp;$A92))</f>
        <v>0</v>
      </c>
      <c r="V92" s="91">
        <f ca="1">IF(RTD("tos.rtd",,$A$2,"."&amp;V$83&amp;V$1&amp;"C"&amp;$A92)="N/A",0,RTD("tos.rtd",,$A$2,"."&amp;V$83&amp;V$1&amp;"C"&amp;$A92))-IF(RTD("tos.rtd",,$A$2,"."&amp;V$83&amp;V$1&amp;"P"&amp;$A92)="N/A",0,RTD("tos.rtd",,$A$2,"."&amp;V$83&amp;V$1&amp;"P"&amp;$A92))</f>
        <v>0</v>
      </c>
      <c r="W92" s="91">
        <f ca="1">IF(RTD("tos.rtd",,$A$2,"."&amp;W$83&amp;W$1&amp;"C"&amp;$A92)="N/A",0,RTD("tos.rtd",,$A$2,"."&amp;W$83&amp;W$1&amp;"C"&amp;$A92))-IF(RTD("tos.rtd",,$A$2,"."&amp;W$83&amp;W$1&amp;"P"&amp;$A92)="N/A",0,RTD("tos.rtd",,$A$2,"."&amp;W$83&amp;W$1&amp;"P"&amp;$A92))</f>
        <v>0</v>
      </c>
      <c r="X92" s="91">
        <f ca="1">IF(RTD("tos.rtd",,$A$2,"."&amp;X$83&amp;X$1&amp;"C"&amp;$A92)="N/A",0,RTD("tos.rtd",,$A$2,"."&amp;X$83&amp;X$1&amp;"C"&amp;$A92))-IF(RTD("tos.rtd",,$A$2,"."&amp;X$83&amp;X$1&amp;"P"&amp;$A92)="N/A",0,RTD("tos.rtd",,$A$2,"."&amp;X$83&amp;X$1&amp;"P"&amp;$A92))</f>
        <v>0</v>
      </c>
      <c r="Y92" s="98">
        <f t="shared" ca="1" si="10"/>
        <v>1913</v>
      </c>
    </row>
    <row r="93" spans="1:25" x14ac:dyDescent="0.25">
      <c r="A93" s="93">
        <f>+Hoja1!A92</f>
        <v>5800</v>
      </c>
      <c r="B93" s="91">
        <f ca="1">IF(RTD("tos.rtd",,$A$2,"."&amp;B$83&amp;B$1&amp;"C"&amp;$A93)="N/A",0,RTD("tos.rtd",,$A$2,"."&amp;B$83&amp;B$1&amp;"C"&amp;$A93))-IF(RTD("tos.rtd",,$A$2,"."&amp;B$83&amp;B$1&amp;"P"&amp;$A93)="N/A",0,RTD("tos.rtd",,$A$2,"."&amp;B$83&amp;B$1&amp;"P"&amp;$A93))</f>
        <v>0</v>
      </c>
      <c r="C93" s="91">
        <f ca="1">IF(RTD("tos.rtd",,$A$2,"."&amp;C$83&amp;C$1&amp;"C"&amp;$A93)="N/A",0,RTD("tos.rtd",,$A$2,"."&amp;C$83&amp;C$1&amp;"C"&amp;$A93))-IF(RTD("tos.rtd",,$A$2,"."&amp;C$83&amp;C$1&amp;"P"&amp;$A93)="N/A",0,RTD("tos.rtd",,$A$2,"."&amp;C$83&amp;C$1&amp;"P"&amp;$A93))</f>
        <v>0</v>
      </c>
      <c r="D93" s="91">
        <f ca="1">IF(RTD("tos.rtd",,$A$2,"."&amp;D$83&amp;D$1&amp;"C"&amp;$A93)="N/A",0,RTD("tos.rtd",,$A$2,"."&amp;D$83&amp;D$1&amp;"C"&amp;$A93))-IF(RTD("tos.rtd",,$A$2,"."&amp;D$83&amp;D$1&amp;"P"&amp;$A93)="N/A",0,RTD("tos.rtd",,$A$2,"."&amp;D$83&amp;D$1&amp;"P"&amp;$A93))</f>
        <v>2521</v>
      </c>
      <c r="E93" s="91">
        <f ca="1">IF(RTD("tos.rtd",,$A$2,"."&amp;E$83&amp;E$1&amp;"C"&amp;$A93)="N/A",0,RTD("tos.rtd",,$A$2,"."&amp;E$83&amp;E$1&amp;"C"&amp;$A93))-IF(RTD("tos.rtd",,$A$2,"."&amp;E$83&amp;E$1&amp;"P"&amp;$A93)="N/A",0,RTD("tos.rtd",,$A$2,"."&amp;E$83&amp;E$1&amp;"P"&amp;$A93))</f>
        <v>923</v>
      </c>
      <c r="F93" s="91">
        <f ca="1">IF(RTD("tos.rtd",,$A$2,"."&amp;F$83&amp;F$1&amp;"C"&amp;$A93)="N/A",0,RTD("tos.rtd",,$A$2,"."&amp;F$83&amp;F$1&amp;"C"&amp;$A93))-IF(RTD("tos.rtd",,$A$2,"."&amp;F$83&amp;F$1&amp;"P"&amp;$A93)="N/A",0,RTD("tos.rtd",,$A$2,"."&amp;F$83&amp;F$1&amp;"P"&amp;$A93))</f>
        <v>0</v>
      </c>
      <c r="G93" s="91">
        <f ca="1">IF(RTD("tos.rtd",,$A$2,"."&amp;G$83&amp;G$1&amp;"C"&amp;$A93)="N/A",0,RTD("tos.rtd",,$A$2,"."&amp;G$83&amp;G$1&amp;"C"&amp;$A93))-IF(RTD("tos.rtd",,$A$2,"."&amp;G$83&amp;G$1&amp;"P"&amp;$A93)="N/A",0,RTD("tos.rtd",,$A$2,"."&amp;G$83&amp;G$1&amp;"P"&amp;$A93))</f>
        <v>0</v>
      </c>
      <c r="H93" s="91">
        <f ca="1">IF(RTD("tos.rtd",,$A$2,"."&amp;H$83&amp;H$1&amp;"C"&amp;$A93)="N/A",0,RTD("tos.rtd",,$A$2,"."&amp;H$83&amp;H$1&amp;"C"&amp;$A93))-IF(RTD("tos.rtd",,$A$2,"."&amp;H$83&amp;H$1&amp;"P"&amp;$A93)="N/A",0,RTD("tos.rtd",,$A$2,"."&amp;H$83&amp;H$1&amp;"P"&amp;$A93))</f>
        <v>0</v>
      </c>
      <c r="I93" s="91">
        <f ca="1">IF(RTD("tos.rtd",,$A$2,"."&amp;I$83&amp;I$1&amp;"C"&amp;$A93)="N/A",0,RTD("tos.rtd",,$A$2,"."&amp;I$83&amp;I$1&amp;"C"&amp;$A93))-IF(RTD("tos.rtd",,$A$2,"."&amp;I$83&amp;I$1&amp;"P"&amp;$A93)="N/A",0,RTD("tos.rtd",,$A$2,"."&amp;I$83&amp;I$1&amp;"P"&amp;$A93))</f>
        <v>2387</v>
      </c>
      <c r="J93" s="91">
        <f ca="1">IF(RTD("tos.rtd",,$A$2,"."&amp;J$83&amp;J$1&amp;"C"&amp;$A93)="N/A",0,RTD("tos.rtd",,$A$2,"."&amp;J$83&amp;J$1&amp;"C"&amp;$A93))-IF(RTD("tos.rtd",,$A$2,"."&amp;J$83&amp;J$1&amp;"P"&amp;$A93)="N/A",0,RTD("tos.rtd",,$A$2,"."&amp;J$83&amp;J$1&amp;"P"&amp;$A93))</f>
        <v>13</v>
      </c>
      <c r="K93" s="91">
        <f ca="1">IF(RTD("tos.rtd",,$A$2,"."&amp;K$83&amp;K$1&amp;"C"&amp;$A93)="N/A",0,RTD("tos.rtd",,$A$2,"."&amp;K$83&amp;K$1&amp;"C"&amp;$A93))-IF(RTD("tos.rtd",,$A$2,"."&amp;K$83&amp;K$1&amp;"P"&amp;$A93)="N/A",0,RTD("tos.rtd",,$A$2,"."&amp;K$83&amp;K$1&amp;"P"&amp;$A93))</f>
        <v>731</v>
      </c>
      <c r="L93" s="91">
        <f ca="1">IF(RTD("tos.rtd",,$A$2,"."&amp;L$83&amp;L$1&amp;"C"&amp;$A93)="N/A",0,RTD("tos.rtd",,$A$2,"."&amp;L$83&amp;L$1&amp;"C"&amp;$A93))-IF(RTD("tos.rtd",,$A$2,"."&amp;L$83&amp;L$1&amp;"P"&amp;$A93)="N/A",0,RTD("tos.rtd",,$A$2,"."&amp;L$83&amp;L$1&amp;"P"&amp;$A93))</f>
        <v>7</v>
      </c>
      <c r="M93" s="91">
        <f ca="1">IF(RTD("tos.rtd",,$A$2,"."&amp;M$83&amp;M$1&amp;"C"&amp;$A93)="N/A",0,RTD("tos.rtd",,$A$2,"."&amp;M$83&amp;M$1&amp;"C"&amp;$A93))-IF(RTD("tos.rtd",,$A$2,"."&amp;M$83&amp;M$1&amp;"P"&amp;$A93)="N/A",0,RTD("tos.rtd",,$A$2,"."&amp;M$83&amp;M$1&amp;"P"&amp;$A93))</f>
        <v>51</v>
      </c>
      <c r="N93" s="91">
        <f ca="1">IF(RTD("tos.rtd",,$A$2,"."&amp;N$83&amp;N$1&amp;"C"&amp;$A93)="N/A",0,RTD("tos.rtd",,$A$2,"."&amp;N$83&amp;N$1&amp;"C"&amp;$A93))-IF(RTD("tos.rtd",,$A$2,"."&amp;N$83&amp;N$1&amp;"P"&amp;$A93)="N/A",0,RTD("tos.rtd",,$A$2,"."&amp;N$83&amp;N$1&amp;"P"&amp;$A93))</f>
        <v>71</v>
      </c>
      <c r="O93" s="91">
        <f ca="1">IF(RTD("tos.rtd",,$A$2,"."&amp;O$83&amp;O$1&amp;"C"&amp;$A93)="N/A",0,RTD("tos.rtd",,$A$2,"."&amp;O$83&amp;O$1&amp;"C"&amp;$A93))-IF(RTD("tos.rtd",,$A$2,"."&amp;O$83&amp;O$1&amp;"P"&amp;$A93)="N/A",0,RTD("tos.rtd",,$A$2,"."&amp;O$83&amp;O$1&amp;"P"&amp;$A93))</f>
        <v>47</v>
      </c>
      <c r="P93" s="91">
        <f ca="1">IF(RTD("tos.rtd",,$A$2,"."&amp;P$83&amp;P$1&amp;"C"&amp;$A93)="N/A",0,RTD("tos.rtd",,$A$2,"."&amp;P$83&amp;P$1&amp;"C"&amp;$A93))-IF(RTD("tos.rtd",,$A$2,"."&amp;P$83&amp;P$1&amp;"P"&amp;$A93)="N/A",0,RTD("tos.rtd",,$A$2,"."&amp;P$83&amp;P$1&amp;"P"&amp;$A93))</f>
        <v>-3</v>
      </c>
      <c r="Q93" s="91">
        <f ca="1">IF(RTD("tos.rtd",,$A$2,"."&amp;Q$83&amp;Q$1&amp;"C"&amp;$A93)="N/A",0,RTD("tos.rtd",,$A$2,"."&amp;Q$83&amp;Q$1&amp;"C"&amp;$A93))-IF(RTD("tos.rtd",,$A$2,"."&amp;Q$83&amp;Q$1&amp;"P"&amp;$A93)="N/A",0,RTD("tos.rtd",,$A$2,"."&amp;Q$83&amp;Q$1&amp;"P"&amp;$A93))</f>
        <v>61</v>
      </c>
      <c r="R93" s="91">
        <f ca="1">IF(RTD("tos.rtd",,$A$2,"."&amp;R$83&amp;R$1&amp;"C"&amp;$A93)="N/A",0,RTD("tos.rtd",,$A$2,"."&amp;R$83&amp;R$1&amp;"C"&amp;$A93))-IF(RTD("tos.rtd",,$A$2,"."&amp;R$83&amp;R$1&amp;"P"&amp;$A93)="N/A",0,RTD("tos.rtd",,$A$2,"."&amp;R$83&amp;R$1&amp;"P"&amp;$A93))</f>
        <v>0</v>
      </c>
      <c r="S93" s="91">
        <f ca="1">IF(RTD("tos.rtd",,$A$2,"."&amp;S$83&amp;S$1&amp;"C"&amp;$A93)="N/A",0,RTD("tos.rtd",,$A$2,"."&amp;S$83&amp;S$1&amp;"C"&amp;$A93))-IF(RTD("tos.rtd",,$A$2,"."&amp;S$83&amp;S$1&amp;"P"&amp;$A93)="N/A",0,RTD("tos.rtd",,$A$2,"."&amp;S$83&amp;S$1&amp;"P"&amp;$A93))</f>
        <v>1</v>
      </c>
      <c r="T93" s="91">
        <f ca="1">IF(RTD("tos.rtd",,$A$2,"."&amp;T$83&amp;T$1&amp;"C"&amp;$A93)="N/A",0,RTD("tos.rtd",,$A$2,"."&amp;T$83&amp;T$1&amp;"C"&amp;$A93))-IF(RTD("tos.rtd",,$A$2,"."&amp;T$83&amp;T$1&amp;"P"&amp;$A93)="N/A",0,RTD("tos.rtd",,$A$2,"."&amp;T$83&amp;T$1&amp;"P"&amp;$A93))</f>
        <v>0</v>
      </c>
      <c r="U93" s="91">
        <f ca="1">IF(RTD("tos.rtd",,$A$2,"."&amp;U$83&amp;U$1&amp;"C"&amp;$A93)="N/A",0,RTD("tos.rtd",,$A$2,"."&amp;U$83&amp;U$1&amp;"C"&amp;$A93))-IF(RTD("tos.rtd",,$A$2,"."&amp;U$83&amp;U$1&amp;"P"&amp;$A93)="N/A",0,RTD("tos.rtd",,$A$2,"."&amp;U$83&amp;U$1&amp;"P"&amp;$A93))</f>
        <v>-60</v>
      </c>
      <c r="V93" s="91">
        <f ca="1">IF(RTD("tos.rtd",,$A$2,"."&amp;V$83&amp;V$1&amp;"C"&amp;$A93)="N/A",0,RTD("tos.rtd",,$A$2,"."&amp;V$83&amp;V$1&amp;"C"&amp;$A93))-IF(RTD("tos.rtd",,$A$2,"."&amp;V$83&amp;V$1&amp;"P"&amp;$A93)="N/A",0,RTD("tos.rtd",,$A$2,"."&amp;V$83&amp;V$1&amp;"P"&amp;$A93))</f>
        <v>0</v>
      </c>
      <c r="W93" s="91">
        <f ca="1">IF(RTD("tos.rtd",,$A$2,"."&amp;W$83&amp;W$1&amp;"C"&amp;$A93)="N/A",0,RTD("tos.rtd",,$A$2,"."&amp;W$83&amp;W$1&amp;"C"&amp;$A93))-IF(RTD("tos.rtd",,$A$2,"."&amp;W$83&amp;W$1&amp;"P"&amp;$A93)="N/A",0,RTD("tos.rtd",,$A$2,"."&amp;W$83&amp;W$1&amp;"P"&amp;$A93))</f>
        <v>-1410</v>
      </c>
      <c r="X93" s="91">
        <f ca="1">IF(RTD("tos.rtd",,$A$2,"."&amp;X$83&amp;X$1&amp;"C"&amp;$A93)="N/A",0,RTD("tos.rtd",,$A$2,"."&amp;X$83&amp;X$1&amp;"C"&amp;$A93))-IF(RTD("tos.rtd",,$A$2,"."&amp;X$83&amp;X$1&amp;"P"&amp;$A93)="N/A",0,RTD("tos.rtd",,$A$2,"."&amp;X$83&amp;X$1&amp;"P"&amp;$A93))</f>
        <v>1</v>
      </c>
      <c r="Y93" s="98">
        <f t="shared" ca="1" si="10"/>
        <v>5341</v>
      </c>
    </row>
    <row r="94" spans="1:25" x14ac:dyDescent="0.25">
      <c r="A94" s="93">
        <f>+Hoja1!A93</f>
        <v>5790</v>
      </c>
      <c r="B94" s="91">
        <f ca="1">IF(RTD("tos.rtd",,$A$2,"."&amp;B$83&amp;B$1&amp;"C"&amp;$A94)="N/A",0,RTD("tos.rtd",,$A$2,"."&amp;B$83&amp;B$1&amp;"C"&amp;$A94))-IF(RTD("tos.rtd",,$A$2,"."&amp;B$83&amp;B$1&amp;"P"&amp;$A94)="N/A",0,RTD("tos.rtd",,$A$2,"."&amp;B$83&amp;B$1&amp;"P"&amp;$A94))</f>
        <v>0</v>
      </c>
      <c r="C94" s="91">
        <f ca="1">IF(RTD("tos.rtd",,$A$2,"."&amp;C$83&amp;C$1&amp;"C"&amp;$A94)="N/A",0,RTD("tos.rtd",,$A$2,"."&amp;C$83&amp;C$1&amp;"C"&amp;$A94))-IF(RTD("tos.rtd",,$A$2,"."&amp;C$83&amp;C$1&amp;"P"&amp;$A94)="N/A",0,RTD("tos.rtd",,$A$2,"."&amp;C$83&amp;C$1&amp;"P"&amp;$A94))</f>
        <v>0</v>
      </c>
      <c r="D94" s="91">
        <f ca="1">IF(RTD("tos.rtd",,$A$2,"."&amp;D$83&amp;D$1&amp;"C"&amp;$A94)="N/A",0,RTD("tos.rtd",,$A$2,"."&amp;D$83&amp;D$1&amp;"C"&amp;$A94))-IF(RTD("tos.rtd",,$A$2,"."&amp;D$83&amp;D$1&amp;"P"&amp;$A94)="N/A",0,RTD("tos.rtd",,$A$2,"."&amp;D$83&amp;D$1&amp;"P"&amp;$A94))</f>
        <v>731</v>
      </c>
      <c r="E94" s="91">
        <f ca="1">IF(RTD("tos.rtd",,$A$2,"."&amp;E$83&amp;E$1&amp;"C"&amp;$A94)="N/A",0,RTD("tos.rtd",,$A$2,"."&amp;E$83&amp;E$1&amp;"C"&amp;$A94))-IF(RTD("tos.rtd",,$A$2,"."&amp;E$83&amp;E$1&amp;"P"&amp;$A94)="N/A",0,RTD("tos.rtd",,$A$2,"."&amp;E$83&amp;E$1&amp;"P"&amp;$A94))</f>
        <v>502</v>
      </c>
      <c r="F94" s="91">
        <f ca="1">IF(RTD("tos.rtd",,$A$2,"."&amp;F$83&amp;F$1&amp;"C"&amp;$A94)="N/A",0,RTD("tos.rtd",,$A$2,"."&amp;F$83&amp;F$1&amp;"C"&amp;$A94))-IF(RTD("tos.rtd",,$A$2,"."&amp;F$83&amp;F$1&amp;"P"&amp;$A94)="N/A",0,RTD("tos.rtd",,$A$2,"."&amp;F$83&amp;F$1&amp;"P"&amp;$A94))</f>
        <v>0</v>
      </c>
      <c r="G94" s="91">
        <f ca="1">IF(RTD("tos.rtd",,$A$2,"."&amp;G$83&amp;G$1&amp;"C"&amp;$A94)="N/A",0,RTD("tos.rtd",,$A$2,"."&amp;G$83&amp;G$1&amp;"C"&amp;$A94))-IF(RTD("tos.rtd",,$A$2,"."&amp;G$83&amp;G$1&amp;"P"&amp;$A94)="N/A",0,RTD("tos.rtd",,$A$2,"."&amp;G$83&amp;G$1&amp;"P"&amp;$A94))</f>
        <v>0</v>
      </c>
      <c r="H94" s="91">
        <f ca="1">IF(RTD("tos.rtd",,$A$2,"."&amp;H$83&amp;H$1&amp;"C"&amp;$A94)="N/A",0,RTD("tos.rtd",,$A$2,"."&amp;H$83&amp;H$1&amp;"C"&amp;$A94))-IF(RTD("tos.rtd",,$A$2,"."&amp;H$83&amp;H$1&amp;"P"&amp;$A94)="N/A",0,RTD("tos.rtd",,$A$2,"."&amp;H$83&amp;H$1&amp;"P"&amp;$A94))</f>
        <v>0</v>
      </c>
      <c r="I94" s="91">
        <f ca="1">IF(RTD("tos.rtd",,$A$2,"."&amp;I$83&amp;I$1&amp;"C"&amp;$A94)="N/A",0,RTD("tos.rtd",,$A$2,"."&amp;I$83&amp;I$1&amp;"C"&amp;$A94))-IF(RTD("tos.rtd",,$A$2,"."&amp;I$83&amp;I$1&amp;"P"&amp;$A94)="N/A",0,RTD("tos.rtd",,$A$2,"."&amp;I$83&amp;I$1&amp;"P"&amp;$A94))</f>
        <v>2</v>
      </c>
      <c r="J94" s="91">
        <f ca="1">IF(RTD("tos.rtd",,$A$2,"."&amp;J$83&amp;J$1&amp;"C"&amp;$A94)="N/A",0,RTD("tos.rtd",,$A$2,"."&amp;J$83&amp;J$1&amp;"C"&amp;$A94))-IF(RTD("tos.rtd",,$A$2,"."&amp;J$83&amp;J$1&amp;"P"&amp;$A94)="N/A",0,RTD("tos.rtd",,$A$2,"."&amp;J$83&amp;J$1&amp;"P"&amp;$A94))</f>
        <v>7</v>
      </c>
      <c r="K94" s="91">
        <f ca="1">IF(RTD("tos.rtd",,$A$2,"."&amp;K$83&amp;K$1&amp;"C"&amp;$A94)="N/A",0,RTD("tos.rtd",,$A$2,"."&amp;K$83&amp;K$1&amp;"C"&amp;$A94))-IF(RTD("tos.rtd",,$A$2,"."&amp;K$83&amp;K$1&amp;"P"&amp;$A94)="N/A",0,RTD("tos.rtd",,$A$2,"."&amp;K$83&amp;K$1&amp;"P"&amp;$A94))</f>
        <v>0</v>
      </c>
      <c r="L94" s="91">
        <f ca="1">IF(RTD("tos.rtd",,$A$2,"."&amp;L$83&amp;L$1&amp;"C"&amp;$A94)="N/A",0,RTD("tos.rtd",,$A$2,"."&amp;L$83&amp;L$1&amp;"C"&amp;$A94))-IF(RTD("tos.rtd",,$A$2,"."&amp;L$83&amp;L$1&amp;"P"&amp;$A94)="N/A",0,RTD("tos.rtd",,$A$2,"."&amp;L$83&amp;L$1&amp;"P"&amp;$A94))</f>
        <v>0</v>
      </c>
      <c r="M94" s="91">
        <f ca="1">IF(RTD("tos.rtd",,$A$2,"."&amp;M$83&amp;M$1&amp;"C"&amp;$A94)="N/A",0,RTD("tos.rtd",,$A$2,"."&amp;M$83&amp;M$1&amp;"C"&amp;$A94))-IF(RTD("tos.rtd",,$A$2,"."&amp;M$83&amp;M$1&amp;"P"&amp;$A94)="N/A",0,RTD("tos.rtd",,$A$2,"."&amp;M$83&amp;M$1&amp;"P"&amp;$A94))</f>
        <v>15</v>
      </c>
      <c r="N94" s="91">
        <f ca="1">IF(RTD("tos.rtd",,$A$2,"."&amp;N$83&amp;N$1&amp;"C"&amp;$A94)="N/A",0,RTD("tos.rtd",,$A$2,"."&amp;N$83&amp;N$1&amp;"C"&amp;$A94))-IF(RTD("tos.rtd",,$A$2,"."&amp;N$83&amp;N$1&amp;"P"&amp;$A94)="N/A",0,RTD("tos.rtd",,$A$2,"."&amp;N$83&amp;N$1&amp;"P"&amp;$A94))</f>
        <v>0</v>
      </c>
      <c r="O94" s="91">
        <f ca="1">IF(RTD("tos.rtd",,$A$2,"."&amp;O$83&amp;O$1&amp;"C"&amp;$A94)="N/A",0,RTD("tos.rtd",,$A$2,"."&amp;O$83&amp;O$1&amp;"C"&amp;$A94))-IF(RTD("tos.rtd",,$A$2,"."&amp;O$83&amp;O$1&amp;"P"&amp;$A94)="N/A",0,RTD("tos.rtd",,$A$2,"."&amp;O$83&amp;O$1&amp;"P"&amp;$A94))</f>
        <v>0</v>
      </c>
      <c r="P94" s="91">
        <f ca="1">IF(RTD("tos.rtd",,$A$2,"."&amp;P$83&amp;P$1&amp;"C"&amp;$A94)="N/A",0,RTD("tos.rtd",,$A$2,"."&amp;P$83&amp;P$1&amp;"C"&amp;$A94))-IF(RTD("tos.rtd",,$A$2,"."&amp;P$83&amp;P$1&amp;"P"&amp;$A94)="N/A",0,RTD("tos.rtd",,$A$2,"."&amp;P$83&amp;P$1&amp;"P"&amp;$A94))</f>
        <v>0</v>
      </c>
      <c r="Q94" s="91">
        <f ca="1">IF(RTD("tos.rtd",,$A$2,"."&amp;Q$83&amp;Q$1&amp;"C"&amp;$A94)="N/A",0,RTD("tos.rtd",,$A$2,"."&amp;Q$83&amp;Q$1&amp;"C"&amp;$A94))-IF(RTD("tos.rtd",,$A$2,"."&amp;Q$83&amp;Q$1&amp;"P"&amp;$A94)="N/A",0,RTD("tos.rtd",,$A$2,"."&amp;Q$83&amp;Q$1&amp;"P"&amp;$A94))</f>
        <v>15</v>
      </c>
      <c r="R94" s="91">
        <f ca="1">IF(RTD("tos.rtd",,$A$2,"."&amp;R$83&amp;R$1&amp;"C"&amp;$A94)="N/A",0,RTD("tos.rtd",,$A$2,"."&amp;R$83&amp;R$1&amp;"C"&amp;$A94))-IF(RTD("tos.rtd",,$A$2,"."&amp;R$83&amp;R$1&amp;"P"&amp;$A94)="N/A",0,RTD("tos.rtd",,$A$2,"."&amp;R$83&amp;R$1&amp;"P"&amp;$A94))</f>
        <v>0</v>
      </c>
      <c r="S94" s="91">
        <f ca="1">IF(RTD("tos.rtd",,$A$2,"."&amp;S$83&amp;S$1&amp;"C"&amp;$A94)="N/A",0,RTD("tos.rtd",,$A$2,"."&amp;S$83&amp;S$1&amp;"C"&amp;$A94))-IF(RTD("tos.rtd",,$A$2,"."&amp;S$83&amp;S$1&amp;"P"&amp;$A94)="N/A",0,RTD("tos.rtd",,$A$2,"."&amp;S$83&amp;S$1&amp;"P"&amp;$A94))</f>
        <v>0</v>
      </c>
      <c r="T94" s="91">
        <f ca="1">IF(RTD("tos.rtd",,$A$2,"."&amp;T$83&amp;T$1&amp;"C"&amp;$A94)="N/A",0,RTD("tos.rtd",,$A$2,"."&amp;T$83&amp;T$1&amp;"C"&amp;$A94))-IF(RTD("tos.rtd",,$A$2,"."&amp;T$83&amp;T$1&amp;"P"&amp;$A94)="N/A",0,RTD("tos.rtd",,$A$2,"."&amp;T$83&amp;T$1&amp;"P"&amp;$A94))</f>
        <v>0</v>
      </c>
      <c r="U94" s="91">
        <f ca="1">IF(RTD("tos.rtd",,$A$2,"."&amp;U$83&amp;U$1&amp;"C"&amp;$A94)="N/A",0,RTD("tos.rtd",,$A$2,"."&amp;U$83&amp;U$1&amp;"C"&amp;$A94))-IF(RTD("tos.rtd",,$A$2,"."&amp;U$83&amp;U$1&amp;"P"&amp;$A94)="N/A",0,RTD("tos.rtd",,$A$2,"."&amp;U$83&amp;U$1&amp;"P"&amp;$A94))</f>
        <v>0</v>
      </c>
      <c r="V94" s="91">
        <f ca="1">IF(RTD("tos.rtd",,$A$2,"."&amp;V$83&amp;V$1&amp;"C"&amp;$A94)="N/A",0,RTD("tos.rtd",,$A$2,"."&amp;V$83&amp;V$1&amp;"C"&amp;$A94))-IF(RTD("tos.rtd",,$A$2,"."&amp;V$83&amp;V$1&amp;"P"&amp;$A94)="N/A",0,RTD("tos.rtd",,$A$2,"."&amp;V$83&amp;V$1&amp;"P"&amp;$A94))</f>
        <v>0</v>
      </c>
      <c r="W94" s="91">
        <f ca="1">IF(RTD("tos.rtd",,$A$2,"."&amp;W$83&amp;W$1&amp;"C"&amp;$A94)="N/A",0,RTD("tos.rtd",,$A$2,"."&amp;W$83&amp;W$1&amp;"C"&amp;$A94))-IF(RTD("tos.rtd",,$A$2,"."&amp;W$83&amp;W$1&amp;"P"&amp;$A94)="N/A",0,RTD("tos.rtd",,$A$2,"."&amp;W$83&amp;W$1&amp;"P"&amp;$A94))</f>
        <v>0</v>
      </c>
      <c r="X94" s="91">
        <f ca="1">IF(RTD("tos.rtd",,$A$2,"."&amp;X$83&amp;X$1&amp;"C"&amp;$A94)="N/A",0,RTD("tos.rtd",,$A$2,"."&amp;X$83&amp;X$1&amp;"C"&amp;$A94))-IF(RTD("tos.rtd",,$A$2,"."&amp;X$83&amp;X$1&amp;"P"&amp;$A94)="N/A",0,RTD("tos.rtd",,$A$2,"."&amp;X$83&amp;X$1&amp;"P"&amp;$A94))</f>
        <v>0</v>
      </c>
      <c r="Y94" s="98">
        <f t="shared" ca="1" si="10"/>
        <v>1272</v>
      </c>
    </row>
    <row r="95" spans="1:25" x14ac:dyDescent="0.25">
      <c r="A95" s="93">
        <f>+Hoja1!A94</f>
        <v>5780</v>
      </c>
      <c r="B95" s="91">
        <f ca="1">IF(RTD("tos.rtd",,$A$2,"."&amp;B$83&amp;B$1&amp;"C"&amp;$A95)="N/A",0,RTD("tos.rtd",,$A$2,"."&amp;B$83&amp;B$1&amp;"C"&amp;$A95))-IF(RTD("tos.rtd",,$A$2,"."&amp;B$83&amp;B$1&amp;"P"&amp;$A95)="N/A",0,RTD("tos.rtd",,$A$2,"."&amp;B$83&amp;B$1&amp;"P"&amp;$A95))</f>
        <v>0</v>
      </c>
      <c r="C95" s="91">
        <f ca="1">IF(RTD("tos.rtd",,$A$2,"."&amp;C$83&amp;C$1&amp;"C"&amp;$A95)="N/A",0,RTD("tos.rtd",,$A$2,"."&amp;C$83&amp;C$1&amp;"C"&amp;$A95))-IF(RTD("tos.rtd",,$A$2,"."&amp;C$83&amp;C$1&amp;"P"&amp;$A95)="N/A",0,RTD("tos.rtd",,$A$2,"."&amp;C$83&amp;C$1&amp;"P"&amp;$A95))</f>
        <v>0</v>
      </c>
      <c r="D95" s="91">
        <f ca="1">IF(RTD("tos.rtd",,$A$2,"."&amp;D$83&amp;D$1&amp;"C"&amp;$A95)="N/A",0,RTD("tos.rtd",,$A$2,"."&amp;D$83&amp;D$1&amp;"C"&amp;$A95))-IF(RTD("tos.rtd",,$A$2,"."&amp;D$83&amp;D$1&amp;"P"&amp;$A95)="N/A",0,RTD("tos.rtd",,$A$2,"."&amp;D$83&amp;D$1&amp;"P"&amp;$A95))</f>
        <v>860</v>
      </c>
      <c r="E95" s="91">
        <f ca="1">IF(RTD("tos.rtd",,$A$2,"."&amp;E$83&amp;E$1&amp;"C"&amp;$A95)="N/A",0,RTD("tos.rtd",,$A$2,"."&amp;E$83&amp;E$1&amp;"C"&amp;$A95))-IF(RTD("tos.rtd",,$A$2,"."&amp;E$83&amp;E$1&amp;"P"&amp;$A95)="N/A",0,RTD("tos.rtd",,$A$2,"."&amp;E$83&amp;E$1&amp;"P"&amp;$A95))</f>
        <v>589</v>
      </c>
      <c r="F95" s="91">
        <f ca="1">IF(RTD("tos.rtd",,$A$2,"."&amp;F$83&amp;F$1&amp;"C"&amp;$A95)="N/A",0,RTD("tos.rtd",,$A$2,"."&amp;F$83&amp;F$1&amp;"C"&amp;$A95))-IF(RTD("tos.rtd",,$A$2,"."&amp;F$83&amp;F$1&amp;"P"&amp;$A95)="N/A",0,RTD("tos.rtd",,$A$2,"."&amp;F$83&amp;F$1&amp;"P"&amp;$A95))</f>
        <v>0</v>
      </c>
      <c r="G95" s="91">
        <f ca="1">IF(RTD("tos.rtd",,$A$2,"."&amp;G$83&amp;G$1&amp;"C"&amp;$A95)="N/A",0,RTD("tos.rtd",,$A$2,"."&amp;G$83&amp;G$1&amp;"C"&amp;$A95))-IF(RTD("tos.rtd",,$A$2,"."&amp;G$83&amp;G$1&amp;"P"&amp;$A95)="N/A",0,RTD("tos.rtd",,$A$2,"."&amp;G$83&amp;G$1&amp;"P"&amp;$A95))</f>
        <v>0</v>
      </c>
      <c r="H95" s="91">
        <f ca="1">IF(RTD("tos.rtd",,$A$2,"."&amp;H$83&amp;H$1&amp;"C"&amp;$A95)="N/A",0,RTD("tos.rtd",,$A$2,"."&amp;H$83&amp;H$1&amp;"C"&amp;$A95))-IF(RTD("tos.rtd",,$A$2,"."&amp;H$83&amp;H$1&amp;"P"&amp;$A95)="N/A",0,RTD("tos.rtd",,$A$2,"."&amp;H$83&amp;H$1&amp;"P"&amp;$A95))</f>
        <v>0</v>
      </c>
      <c r="I95" s="91">
        <f ca="1">IF(RTD("tos.rtd",,$A$2,"."&amp;I$83&amp;I$1&amp;"C"&amp;$A95)="N/A",0,RTD("tos.rtd",,$A$2,"."&amp;I$83&amp;I$1&amp;"C"&amp;$A95))-IF(RTD("tos.rtd",,$A$2,"."&amp;I$83&amp;I$1&amp;"P"&amp;$A95)="N/A",0,RTD("tos.rtd",,$A$2,"."&amp;I$83&amp;I$1&amp;"P"&amp;$A95))</f>
        <v>8</v>
      </c>
      <c r="J95" s="91">
        <f ca="1">IF(RTD("tos.rtd",,$A$2,"."&amp;J$83&amp;J$1&amp;"C"&amp;$A95)="N/A",0,RTD("tos.rtd",,$A$2,"."&amp;J$83&amp;J$1&amp;"C"&amp;$A95))-IF(RTD("tos.rtd",,$A$2,"."&amp;J$83&amp;J$1&amp;"P"&amp;$A95)="N/A",0,RTD("tos.rtd",,$A$2,"."&amp;J$83&amp;J$1&amp;"P"&amp;$A95))</f>
        <v>9</v>
      </c>
      <c r="K95" s="91">
        <f ca="1">IF(RTD("tos.rtd",,$A$2,"."&amp;K$83&amp;K$1&amp;"C"&amp;$A95)="N/A",0,RTD("tos.rtd",,$A$2,"."&amp;K$83&amp;K$1&amp;"C"&amp;$A95))-IF(RTD("tos.rtd",,$A$2,"."&amp;K$83&amp;K$1&amp;"P"&amp;$A95)="N/A",0,RTD("tos.rtd",,$A$2,"."&amp;K$83&amp;K$1&amp;"P"&amp;$A95))</f>
        <v>5</v>
      </c>
      <c r="L95" s="91">
        <f ca="1">IF(RTD("tos.rtd",,$A$2,"."&amp;L$83&amp;L$1&amp;"C"&amp;$A95)="N/A",0,RTD("tos.rtd",,$A$2,"."&amp;L$83&amp;L$1&amp;"C"&amp;$A95))-IF(RTD("tos.rtd",,$A$2,"."&amp;L$83&amp;L$1&amp;"P"&amp;$A95)="N/A",0,RTD("tos.rtd",,$A$2,"."&amp;L$83&amp;L$1&amp;"P"&amp;$A95))</f>
        <v>18</v>
      </c>
      <c r="M95" s="91">
        <f ca="1">IF(RTD("tos.rtd",,$A$2,"."&amp;M$83&amp;M$1&amp;"C"&amp;$A95)="N/A",0,RTD("tos.rtd",,$A$2,"."&amp;M$83&amp;M$1&amp;"C"&amp;$A95))-IF(RTD("tos.rtd",,$A$2,"."&amp;M$83&amp;M$1&amp;"P"&amp;$A95)="N/A",0,RTD("tos.rtd",,$A$2,"."&amp;M$83&amp;M$1&amp;"P"&amp;$A95))</f>
        <v>5</v>
      </c>
      <c r="N95" s="91">
        <f ca="1">IF(RTD("tos.rtd",,$A$2,"."&amp;N$83&amp;N$1&amp;"C"&amp;$A95)="N/A",0,RTD("tos.rtd",,$A$2,"."&amp;N$83&amp;N$1&amp;"C"&amp;$A95))-IF(RTD("tos.rtd",,$A$2,"."&amp;N$83&amp;N$1&amp;"P"&amp;$A95)="N/A",0,RTD("tos.rtd",,$A$2,"."&amp;N$83&amp;N$1&amp;"P"&amp;$A95))</f>
        <v>4</v>
      </c>
      <c r="O95" s="91">
        <f ca="1">IF(RTD("tos.rtd",,$A$2,"."&amp;O$83&amp;O$1&amp;"C"&amp;$A95)="N/A",0,RTD("tos.rtd",,$A$2,"."&amp;O$83&amp;O$1&amp;"C"&amp;$A95))-IF(RTD("tos.rtd",,$A$2,"."&amp;O$83&amp;O$1&amp;"P"&amp;$A95)="N/A",0,RTD("tos.rtd",,$A$2,"."&amp;O$83&amp;O$1&amp;"P"&amp;$A95))</f>
        <v>0</v>
      </c>
      <c r="P95" s="91">
        <f ca="1">IF(RTD("tos.rtd",,$A$2,"."&amp;P$83&amp;P$1&amp;"C"&amp;$A95)="N/A",0,RTD("tos.rtd",,$A$2,"."&amp;P$83&amp;P$1&amp;"C"&amp;$A95))-IF(RTD("tos.rtd",,$A$2,"."&amp;P$83&amp;P$1&amp;"P"&amp;$A95)="N/A",0,RTD("tos.rtd",,$A$2,"."&amp;P$83&amp;P$1&amp;"P"&amp;$A95))</f>
        <v>0</v>
      </c>
      <c r="Q95" s="91">
        <f ca="1">IF(RTD("tos.rtd",,$A$2,"."&amp;Q$83&amp;Q$1&amp;"C"&amp;$A95)="N/A",0,RTD("tos.rtd",,$A$2,"."&amp;Q$83&amp;Q$1&amp;"C"&amp;$A95))-IF(RTD("tos.rtd",,$A$2,"."&amp;Q$83&amp;Q$1&amp;"P"&amp;$A95)="N/A",0,RTD("tos.rtd",,$A$2,"."&amp;Q$83&amp;Q$1&amp;"P"&amp;$A95))</f>
        <v>0</v>
      </c>
      <c r="R95" s="91">
        <f ca="1">IF(RTD("tos.rtd",,$A$2,"."&amp;R$83&amp;R$1&amp;"C"&amp;$A95)="N/A",0,RTD("tos.rtd",,$A$2,"."&amp;R$83&amp;R$1&amp;"C"&amp;$A95))-IF(RTD("tos.rtd",,$A$2,"."&amp;R$83&amp;R$1&amp;"P"&amp;$A95)="N/A",0,RTD("tos.rtd",,$A$2,"."&amp;R$83&amp;R$1&amp;"P"&amp;$A95))</f>
        <v>0</v>
      </c>
      <c r="S95" s="91">
        <f ca="1">IF(RTD("tos.rtd",,$A$2,"."&amp;S$83&amp;S$1&amp;"C"&amp;$A95)="N/A",0,RTD("tos.rtd",,$A$2,"."&amp;S$83&amp;S$1&amp;"C"&amp;$A95))-IF(RTD("tos.rtd",,$A$2,"."&amp;S$83&amp;S$1&amp;"P"&amp;$A95)="N/A",0,RTD("tos.rtd",,$A$2,"."&amp;S$83&amp;S$1&amp;"P"&amp;$A95))</f>
        <v>0</v>
      </c>
      <c r="T95" s="91">
        <f ca="1">IF(RTD("tos.rtd",,$A$2,"."&amp;T$83&amp;T$1&amp;"C"&amp;$A95)="N/A",0,RTD("tos.rtd",,$A$2,"."&amp;T$83&amp;T$1&amp;"C"&amp;$A95))-IF(RTD("tos.rtd",,$A$2,"."&amp;T$83&amp;T$1&amp;"P"&amp;$A95)="N/A",0,RTD("tos.rtd",,$A$2,"."&amp;T$83&amp;T$1&amp;"P"&amp;$A95))</f>
        <v>0</v>
      </c>
      <c r="U95" s="91">
        <f ca="1">IF(RTD("tos.rtd",,$A$2,"."&amp;U$83&amp;U$1&amp;"C"&amp;$A95)="N/A",0,RTD("tos.rtd",,$A$2,"."&amp;U$83&amp;U$1&amp;"C"&amp;$A95))-IF(RTD("tos.rtd",,$A$2,"."&amp;U$83&amp;U$1&amp;"P"&amp;$A95)="N/A",0,RTD("tos.rtd",,$A$2,"."&amp;U$83&amp;U$1&amp;"P"&amp;$A95))</f>
        <v>0</v>
      </c>
      <c r="V95" s="91">
        <f ca="1">IF(RTD("tos.rtd",,$A$2,"."&amp;V$83&amp;V$1&amp;"C"&amp;$A95)="N/A",0,RTD("tos.rtd",,$A$2,"."&amp;V$83&amp;V$1&amp;"C"&amp;$A95))-IF(RTD("tos.rtd",,$A$2,"."&amp;V$83&amp;V$1&amp;"P"&amp;$A95)="N/A",0,RTD("tos.rtd",,$A$2,"."&amp;V$83&amp;V$1&amp;"P"&amp;$A95))</f>
        <v>0</v>
      </c>
      <c r="W95" s="91">
        <f ca="1">IF(RTD("tos.rtd",,$A$2,"."&amp;W$83&amp;W$1&amp;"C"&amp;$A95)="N/A",0,RTD("tos.rtd",,$A$2,"."&amp;W$83&amp;W$1&amp;"C"&amp;$A95))-IF(RTD("tos.rtd",,$A$2,"."&amp;W$83&amp;W$1&amp;"P"&amp;$A95)="N/A",0,RTD("tos.rtd",,$A$2,"."&amp;W$83&amp;W$1&amp;"P"&amp;$A95))</f>
        <v>0</v>
      </c>
      <c r="X95" s="91">
        <f ca="1">IF(RTD("tos.rtd",,$A$2,"."&amp;X$83&amp;X$1&amp;"C"&amp;$A95)="N/A",0,RTD("tos.rtd",,$A$2,"."&amp;X$83&amp;X$1&amp;"C"&amp;$A95))-IF(RTD("tos.rtd",,$A$2,"."&amp;X$83&amp;X$1&amp;"P"&amp;$A95)="N/A",0,RTD("tos.rtd",,$A$2,"."&amp;X$83&amp;X$1&amp;"P"&amp;$A95))</f>
        <v>0</v>
      </c>
      <c r="Y95" s="98">
        <f t="shared" ca="1" si="10"/>
        <v>1498</v>
      </c>
    </row>
    <row r="96" spans="1:25" x14ac:dyDescent="0.25">
      <c r="A96" s="93">
        <f>+Hoja1!A95</f>
        <v>5770</v>
      </c>
      <c r="B96" s="91">
        <f ca="1">IF(RTD("tos.rtd",,$A$2,"."&amp;B$83&amp;B$1&amp;"C"&amp;$A96)="N/A",0,RTD("tos.rtd",,$A$2,"."&amp;B$83&amp;B$1&amp;"C"&amp;$A96))-IF(RTD("tos.rtd",,$A$2,"."&amp;B$83&amp;B$1&amp;"P"&amp;$A96)="N/A",0,RTD("tos.rtd",,$A$2,"."&amp;B$83&amp;B$1&amp;"P"&amp;$A96))</f>
        <v>0</v>
      </c>
      <c r="C96" s="91">
        <f ca="1">IF(RTD("tos.rtd",,$A$2,"."&amp;C$83&amp;C$1&amp;"C"&amp;$A96)="N/A",0,RTD("tos.rtd",,$A$2,"."&amp;C$83&amp;C$1&amp;"C"&amp;$A96))-IF(RTD("tos.rtd",,$A$2,"."&amp;C$83&amp;C$1&amp;"P"&amp;$A96)="N/A",0,RTD("tos.rtd",,$A$2,"."&amp;C$83&amp;C$1&amp;"P"&amp;$A96))</f>
        <v>0</v>
      </c>
      <c r="D96" s="91">
        <f ca="1">IF(RTD("tos.rtd",,$A$2,"."&amp;D$83&amp;D$1&amp;"C"&amp;$A96)="N/A",0,RTD("tos.rtd",,$A$2,"."&amp;D$83&amp;D$1&amp;"C"&amp;$A96))-IF(RTD("tos.rtd",,$A$2,"."&amp;D$83&amp;D$1&amp;"P"&amp;$A96)="N/A",0,RTD("tos.rtd",,$A$2,"."&amp;D$83&amp;D$1&amp;"P"&amp;$A96))</f>
        <v>558</v>
      </c>
      <c r="E96" s="91">
        <f ca="1">IF(RTD("tos.rtd",,$A$2,"."&amp;E$83&amp;E$1&amp;"C"&amp;$A96)="N/A",0,RTD("tos.rtd",,$A$2,"."&amp;E$83&amp;E$1&amp;"C"&amp;$A96))-IF(RTD("tos.rtd",,$A$2,"."&amp;E$83&amp;E$1&amp;"P"&amp;$A96)="N/A",0,RTD("tos.rtd",,$A$2,"."&amp;E$83&amp;E$1&amp;"P"&amp;$A96))</f>
        <v>-231</v>
      </c>
      <c r="F96" s="91">
        <f ca="1">IF(RTD("tos.rtd",,$A$2,"."&amp;F$83&amp;F$1&amp;"C"&amp;$A96)="N/A",0,RTD("tos.rtd",,$A$2,"."&amp;F$83&amp;F$1&amp;"C"&amp;$A96))-IF(RTD("tos.rtd",,$A$2,"."&amp;F$83&amp;F$1&amp;"P"&amp;$A96)="N/A",0,RTD("tos.rtd",,$A$2,"."&amp;F$83&amp;F$1&amp;"P"&amp;$A96))</f>
        <v>0</v>
      </c>
      <c r="G96" s="91">
        <f ca="1">IF(RTD("tos.rtd",,$A$2,"."&amp;G$83&amp;G$1&amp;"C"&amp;$A96)="N/A",0,RTD("tos.rtd",,$A$2,"."&amp;G$83&amp;G$1&amp;"C"&amp;$A96))-IF(RTD("tos.rtd",,$A$2,"."&amp;G$83&amp;G$1&amp;"P"&amp;$A96)="N/A",0,RTD("tos.rtd",,$A$2,"."&amp;G$83&amp;G$1&amp;"P"&amp;$A96))</f>
        <v>0</v>
      </c>
      <c r="H96" s="91">
        <f ca="1">IF(RTD("tos.rtd",,$A$2,"."&amp;H$83&amp;H$1&amp;"C"&amp;$A96)="N/A",0,RTD("tos.rtd",,$A$2,"."&amp;H$83&amp;H$1&amp;"C"&amp;$A96))-IF(RTD("tos.rtd",,$A$2,"."&amp;H$83&amp;H$1&amp;"P"&amp;$A96)="N/A",0,RTD("tos.rtd",,$A$2,"."&amp;H$83&amp;H$1&amp;"P"&amp;$A96))</f>
        <v>0</v>
      </c>
      <c r="I96" s="91">
        <f ca="1">IF(RTD("tos.rtd",,$A$2,"."&amp;I$83&amp;I$1&amp;"C"&amp;$A96)="N/A",0,RTD("tos.rtd",,$A$2,"."&amp;I$83&amp;I$1&amp;"C"&amp;$A96))-IF(RTD("tos.rtd",,$A$2,"."&amp;I$83&amp;I$1&amp;"P"&amp;$A96)="N/A",0,RTD("tos.rtd",,$A$2,"."&amp;I$83&amp;I$1&amp;"P"&amp;$A96))</f>
        <v>12</v>
      </c>
      <c r="J96" s="91">
        <f ca="1">IF(RTD("tos.rtd",,$A$2,"."&amp;J$83&amp;J$1&amp;"C"&amp;$A96)="N/A",0,RTD("tos.rtd",,$A$2,"."&amp;J$83&amp;J$1&amp;"C"&amp;$A96))-IF(RTD("tos.rtd",,$A$2,"."&amp;J$83&amp;J$1&amp;"P"&amp;$A96)="N/A",0,RTD("tos.rtd",,$A$2,"."&amp;J$83&amp;J$1&amp;"P"&amp;$A96))</f>
        <v>4</v>
      </c>
      <c r="K96" s="91">
        <f ca="1">IF(RTD("tos.rtd",,$A$2,"."&amp;K$83&amp;K$1&amp;"C"&amp;$A96)="N/A",0,RTD("tos.rtd",,$A$2,"."&amp;K$83&amp;K$1&amp;"C"&amp;$A96))-IF(RTD("tos.rtd",,$A$2,"."&amp;K$83&amp;K$1&amp;"P"&amp;$A96)="N/A",0,RTD("tos.rtd",,$A$2,"."&amp;K$83&amp;K$1&amp;"P"&amp;$A96))</f>
        <v>1</v>
      </c>
      <c r="L96" s="91">
        <f ca="1">IF(RTD("tos.rtd",,$A$2,"."&amp;L$83&amp;L$1&amp;"C"&amp;$A96)="N/A",0,RTD("tos.rtd",,$A$2,"."&amp;L$83&amp;L$1&amp;"C"&amp;$A96))-IF(RTD("tos.rtd",,$A$2,"."&amp;L$83&amp;L$1&amp;"P"&amp;$A96)="N/A",0,RTD("tos.rtd",,$A$2,"."&amp;L$83&amp;L$1&amp;"P"&amp;$A96))</f>
        <v>1</v>
      </c>
      <c r="M96" s="91">
        <f ca="1">IF(RTD("tos.rtd",,$A$2,"."&amp;M$83&amp;M$1&amp;"C"&amp;$A96)="N/A",0,RTD("tos.rtd",,$A$2,"."&amp;M$83&amp;M$1&amp;"C"&amp;$A96))-IF(RTD("tos.rtd",,$A$2,"."&amp;M$83&amp;M$1&amp;"P"&amp;$A96)="N/A",0,RTD("tos.rtd",,$A$2,"."&amp;M$83&amp;M$1&amp;"P"&amp;$A96))</f>
        <v>0</v>
      </c>
      <c r="N96" s="91">
        <f ca="1">IF(RTD("tos.rtd",,$A$2,"."&amp;N$83&amp;N$1&amp;"C"&amp;$A96)="N/A",0,RTD("tos.rtd",,$A$2,"."&amp;N$83&amp;N$1&amp;"C"&amp;$A96))-IF(RTD("tos.rtd",,$A$2,"."&amp;N$83&amp;N$1&amp;"P"&amp;$A96)="N/A",0,RTD("tos.rtd",,$A$2,"."&amp;N$83&amp;N$1&amp;"P"&amp;$A96))</f>
        <v>9</v>
      </c>
      <c r="O96" s="91">
        <f ca="1">IF(RTD("tos.rtd",,$A$2,"."&amp;O$83&amp;O$1&amp;"C"&amp;$A96)="N/A",0,RTD("tos.rtd",,$A$2,"."&amp;O$83&amp;O$1&amp;"C"&amp;$A96))-IF(RTD("tos.rtd",,$A$2,"."&amp;O$83&amp;O$1&amp;"P"&amp;$A96)="N/A",0,RTD("tos.rtd",,$A$2,"."&amp;O$83&amp;O$1&amp;"P"&amp;$A96))</f>
        <v>0</v>
      </c>
      <c r="P96" s="91">
        <f ca="1">IF(RTD("tos.rtd",,$A$2,"."&amp;P$83&amp;P$1&amp;"C"&amp;$A96)="N/A",0,RTD("tos.rtd",,$A$2,"."&amp;P$83&amp;P$1&amp;"C"&amp;$A96))-IF(RTD("tos.rtd",,$A$2,"."&amp;P$83&amp;P$1&amp;"P"&amp;$A96)="N/A",0,RTD("tos.rtd",,$A$2,"."&amp;P$83&amp;P$1&amp;"P"&amp;$A96))</f>
        <v>0</v>
      </c>
      <c r="Q96" s="91">
        <f ca="1">IF(RTD("tos.rtd",,$A$2,"."&amp;Q$83&amp;Q$1&amp;"C"&amp;$A96)="N/A",0,RTD("tos.rtd",,$A$2,"."&amp;Q$83&amp;Q$1&amp;"C"&amp;$A96))-IF(RTD("tos.rtd",,$A$2,"."&amp;Q$83&amp;Q$1&amp;"P"&amp;$A96)="N/A",0,RTD("tos.rtd",,$A$2,"."&amp;Q$83&amp;Q$1&amp;"P"&amp;$A96))</f>
        <v>3</v>
      </c>
      <c r="R96" s="91">
        <f ca="1">IF(RTD("tos.rtd",,$A$2,"."&amp;R$83&amp;R$1&amp;"C"&amp;$A96)="N/A",0,RTD("tos.rtd",,$A$2,"."&amp;R$83&amp;R$1&amp;"C"&amp;$A96))-IF(RTD("tos.rtd",,$A$2,"."&amp;R$83&amp;R$1&amp;"P"&amp;$A96)="N/A",0,RTD("tos.rtd",,$A$2,"."&amp;R$83&amp;R$1&amp;"P"&amp;$A96))</f>
        <v>0</v>
      </c>
      <c r="S96" s="91">
        <f ca="1">IF(RTD("tos.rtd",,$A$2,"."&amp;S$83&amp;S$1&amp;"C"&amp;$A96)="N/A",0,RTD("tos.rtd",,$A$2,"."&amp;S$83&amp;S$1&amp;"C"&amp;$A96))-IF(RTD("tos.rtd",,$A$2,"."&amp;S$83&amp;S$1&amp;"P"&amp;$A96)="N/A",0,RTD("tos.rtd",,$A$2,"."&amp;S$83&amp;S$1&amp;"P"&amp;$A96))</f>
        <v>0</v>
      </c>
      <c r="T96" s="91">
        <f ca="1">IF(RTD("tos.rtd",,$A$2,"."&amp;T$83&amp;T$1&amp;"C"&amp;$A96)="N/A",0,RTD("tos.rtd",,$A$2,"."&amp;T$83&amp;T$1&amp;"C"&amp;$A96))-IF(RTD("tos.rtd",,$A$2,"."&amp;T$83&amp;T$1&amp;"P"&amp;$A96)="N/A",0,RTD("tos.rtd",,$A$2,"."&amp;T$83&amp;T$1&amp;"P"&amp;$A96))</f>
        <v>0</v>
      </c>
      <c r="U96" s="91">
        <f ca="1">IF(RTD("tos.rtd",,$A$2,"."&amp;U$83&amp;U$1&amp;"C"&amp;$A96)="N/A",0,RTD("tos.rtd",,$A$2,"."&amp;U$83&amp;U$1&amp;"C"&amp;$A96))-IF(RTD("tos.rtd",,$A$2,"."&amp;U$83&amp;U$1&amp;"P"&amp;$A96)="N/A",0,RTD("tos.rtd",,$A$2,"."&amp;U$83&amp;U$1&amp;"P"&amp;$A96))</f>
        <v>0</v>
      </c>
      <c r="V96" s="91">
        <f ca="1">IF(RTD("tos.rtd",,$A$2,"."&amp;V$83&amp;V$1&amp;"C"&amp;$A96)="N/A",0,RTD("tos.rtd",,$A$2,"."&amp;V$83&amp;V$1&amp;"C"&amp;$A96))-IF(RTD("tos.rtd",,$A$2,"."&amp;V$83&amp;V$1&amp;"P"&amp;$A96)="N/A",0,RTD("tos.rtd",,$A$2,"."&amp;V$83&amp;V$1&amp;"P"&amp;$A96))</f>
        <v>0</v>
      </c>
      <c r="W96" s="91">
        <f ca="1">IF(RTD("tos.rtd",,$A$2,"."&amp;W$83&amp;W$1&amp;"C"&amp;$A96)="N/A",0,RTD("tos.rtd",,$A$2,"."&amp;W$83&amp;W$1&amp;"C"&amp;$A96))-IF(RTD("tos.rtd",,$A$2,"."&amp;W$83&amp;W$1&amp;"P"&amp;$A96)="N/A",0,RTD("tos.rtd",,$A$2,"."&amp;W$83&amp;W$1&amp;"P"&amp;$A96))</f>
        <v>0</v>
      </c>
      <c r="X96" s="91">
        <f ca="1">IF(RTD("tos.rtd",,$A$2,"."&amp;X$83&amp;X$1&amp;"C"&amp;$A96)="N/A",0,RTD("tos.rtd",,$A$2,"."&amp;X$83&amp;X$1&amp;"C"&amp;$A96))-IF(RTD("tos.rtd",,$A$2,"."&amp;X$83&amp;X$1&amp;"P"&amp;$A96)="N/A",0,RTD("tos.rtd",,$A$2,"."&amp;X$83&amp;X$1&amp;"P"&amp;$A96))</f>
        <v>0</v>
      </c>
      <c r="Y96" s="98">
        <f t="shared" ca="1" si="10"/>
        <v>357</v>
      </c>
    </row>
    <row r="97" spans="1:25" x14ac:dyDescent="0.25">
      <c r="A97" s="93">
        <f>+Hoja1!A96</f>
        <v>5760</v>
      </c>
      <c r="B97" s="91">
        <f ca="1">IF(RTD("tos.rtd",,$A$2,"."&amp;B$83&amp;B$1&amp;"C"&amp;$A97)="N/A",0,RTD("tos.rtd",,$A$2,"."&amp;B$83&amp;B$1&amp;"C"&amp;$A97))-IF(RTD("tos.rtd",,$A$2,"."&amp;B$83&amp;B$1&amp;"P"&amp;$A97)="N/A",0,RTD("tos.rtd",,$A$2,"."&amp;B$83&amp;B$1&amp;"P"&amp;$A97))</f>
        <v>0</v>
      </c>
      <c r="C97" s="91">
        <f ca="1">IF(RTD("tos.rtd",,$A$2,"."&amp;C$83&amp;C$1&amp;"C"&amp;$A97)="N/A",0,RTD("tos.rtd",,$A$2,"."&amp;C$83&amp;C$1&amp;"C"&amp;$A97))-IF(RTD("tos.rtd",,$A$2,"."&amp;C$83&amp;C$1&amp;"P"&amp;$A97)="N/A",0,RTD("tos.rtd",,$A$2,"."&amp;C$83&amp;C$1&amp;"P"&amp;$A97))</f>
        <v>0</v>
      </c>
      <c r="D97" s="91">
        <f ca="1">IF(RTD("tos.rtd",,$A$2,"."&amp;D$83&amp;D$1&amp;"C"&amp;$A97)="N/A",0,RTD("tos.rtd",,$A$2,"."&amp;D$83&amp;D$1&amp;"C"&amp;$A97))-IF(RTD("tos.rtd",,$A$2,"."&amp;D$83&amp;D$1&amp;"P"&amp;$A97)="N/A",0,RTD("tos.rtd",,$A$2,"."&amp;D$83&amp;D$1&amp;"P"&amp;$A97))</f>
        <v>798</v>
      </c>
      <c r="E97" s="91">
        <f ca="1">IF(RTD("tos.rtd",,$A$2,"."&amp;E$83&amp;E$1&amp;"C"&amp;$A97)="N/A",0,RTD("tos.rtd",,$A$2,"."&amp;E$83&amp;E$1&amp;"C"&amp;$A97))-IF(RTD("tos.rtd",,$A$2,"."&amp;E$83&amp;E$1&amp;"P"&amp;$A97)="N/A",0,RTD("tos.rtd",,$A$2,"."&amp;E$83&amp;E$1&amp;"P"&amp;$A97))</f>
        <v>913</v>
      </c>
      <c r="F97" s="91">
        <f ca="1">IF(RTD("tos.rtd",,$A$2,"."&amp;F$83&amp;F$1&amp;"C"&amp;$A97)="N/A",0,RTD("tos.rtd",,$A$2,"."&amp;F$83&amp;F$1&amp;"C"&amp;$A97))-IF(RTD("tos.rtd",,$A$2,"."&amp;F$83&amp;F$1&amp;"P"&amp;$A97)="N/A",0,RTD("tos.rtd",,$A$2,"."&amp;F$83&amp;F$1&amp;"P"&amp;$A97))</f>
        <v>0</v>
      </c>
      <c r="G97" s="91">
        <f ca="1">IF(RTD("tos.rtd",,$A$2,"."&amp;G$83&amp;G$1&amp;"C"&amp;$A97)="N/A",0,RTD("tos.rtd",,$A$2,"."&amp;G$83&amp;G$1&amp;"C"&amp;$A97))-IF(RTD("tos.rtd",,$A$2,"."&amp;G$83&amp;G$1&amp;"P"&amp;$A97)="N/A",0,RTD("tos.rtd",,$A$2,"."&amp;G$83&amp;G$1&amp;"P"&amp;$A97))</f>
        <v>0</v>
      </c>
      <c r="H97" s="91">
        <f ca="1">IF(RTD("tos.rtd",,$A$2,"."&amp;H$83&amp;H$1&amp;"C"&amp;$A97)="N/A",0,RTD("tos.rtd",,$A$2,"."&amp;H$83&amp;H$1&amp;"C"&amp;$A97))-IF(RTD("tos.rtd",,$A$2,"."&amp;H$83&amp;H$1&amp;"P"&amp;$A97)="N/A",0,RTD("tos.rtd",,$A$2,"."&amp;H$83&amp;H$1&amp;"P"&amp;$A97))</f>
        <v>0</v>
      </c>
      <c r="I97" s="91">
        <f ca="1">IF(RTD("tos.rtd",,$A$2,"."&amp;I$83&amp;I$1&amp;"C"&amp;$A97)="N/A",0,RTD("tos.rtd",,$A$2,"."&amp;I$83&amp;I$1&amp;"C"&amp;$A97))-IF(RTD("tos.rtd",,$A$2,"."&amp;I$83&amp;I$1&amp;"P"&amp;$A97)="N/A",0,RTD("tos.rtd",,$A$2,"."&amp;I$83&amp;I$1&amp;"P"&amp;$A97))</f>
        <v>2</v>
      </c>
      <c r="J97" s="91">
        <f ca="1">IF(RTD("tos.rtd",,$A$2,"."&amp;J$83&amp;J$1&amp;"C"&amp;$A97)="N/A",0,RTD("tos.rtd",,$A$2,"."&amp;J$83&amp;J$1&amp;"C"&amp;$A97))-IF(RTD("tos.rtd",,$A$2,"."&amp;J$83&amp;J$1&amp;"P"&amp;$A97)="N/A",0,RTD("tos.rtd",,$A$2,"."&amp;J$83&amp;J$1&amp;"P"&amp;$A97))</f>
        <v>16</v>
      </c>
      <c r="K97" s="91">
        <f ca="1">IF(RTD("tos.rtd",,$A$2,"."&amp;K$83&amp;K$1&amp;"C"&amp;$A97)="N/A",0,RTD("tos.rtd",,$A$2,"."&amp;K$83&amp;K$1&amp;"C"&amp;$A97))-IF(RTD("tos.rtd",,$A$2,"."&amp;K$83&amp;K$1&amp;"P"&amp;$A97)="N/A",0,RTD("tos.rtd",,$A$2,"."&amp;K$83&amp;K$1&amp;"P"&amp;$A97))</f>
        <v>-1</v>
      </c>
      <c r="L97" s="91">
        <f ca="1">IF(RTD("tos.rtd",,$A$2,"."&amp;L$83&amp;L$1&amp;"C"&amp;$A97)="N/A",0,RTD("tos.rtd",,$A$2,"."&amp;L$83&amp;L$1&amp;"C"&amp;$A97))-IF(RTD("tos.rtd",,$A$2,"."&amp;L$83&amp;L$1&amp;"P"&amp;$A97)="N/A",0,RTD("tos.rtd",,$A$2,"."&amp;L$83&amp;L$1&amp;"P"&amp;$A97))</f>
        <v>0</v>
      </c>
      <c r="M97" s="91">
        <f ca="1">IF(RTD("tos.rtd",,$A$2,"."&amp;M$83&amp;M$1&amp;"C"&amp;$A97)="N/A",0,RTD("tos.rtd",,$A$2,"."&amp;M$83&amp;M$1&amp;"C"&amp;$A97))-IF(RTD("tos.rtd",,$A$2,"."&amp;M$83&amp;M$1&amp;"P"&amp;$A97)="N/A",0,RTD("tos.rtd",,$A$2,"."&amp;M$83&amp;M$1&amp;"P"&amp;$A97))</f>
        <v>1</v>
      </c>
      <c r="N97" s="91">
        <f ca="1">IF(RTD("tos.rtd",,$A$2,"."&amp;N$83&amp;N$1&amp;"C"&amp;$A97)="N/A",0,RTD("tos.rtd",,$A$2,"."&amp;N$83&amp;N$1&amp;"C"&amp;$A97))-IF(RTD("tos.rtd",,$A$2,"."&amp;N$83&amp;N$1&amp;"P"&amp;$A97)="N/A",0,RTD("tos.rtd",,$A$2,"."&amp;N$83&amp;N$1&amp;"P"&amp;$A97))</f>
        <v>0</v>
      </c>
      <c r="O97" s="91">
        <f ca="1">IF(RTD("tos.rtd",,$A$2,"."&amp;O$83&amp;O$1&amp;"C"&amp;$A97)="N/A",0,RTD("tos.rtd",,$A$2,"."&amp;O$83&amp;O$1&amp;"C"&amp;$A97))-IF(RTD("tos.rtd",,$A$2,"."&amp;O$83&amp;O$1&amp;"P"&amp;$A97)="N/A",0,RTD("tos.rtd",,$A$2,"."&amp;O$83&amp;O$1&amp;"P"&amp;$A97))</f>
        <v>0</v>
      </c>
      <c r="P97" s="91">
        <f ca="1">IF(RTD("tos.rtd",,$A$2,"."&amp;P$83&amp;P$1&amp;"C"&amp;$A97)="N/A",0,RTD("tos.rtd",,$A$2,"."&amp;P$83&amp;P$1&amp;"C"&amp;$A97))-IF(RTD("tos.rtd",,$A$2,"."&amp;P$83&amp;P$1&amp;"P"&amp;$A97)="N/A",0,RTD("tos.rtd",,$A$2,"."&amp;P$83&amp;P$1&amp;"P"&amp;$A97))</f>
        <v>0</v>
      </c>
      <c r="Q97" s="91">
        <f ca="1">IF(RTD("tos.rtd",,$A$2,"."&amp;Q$83&amp;Q$1&amp;"C"&amp;$A97)="N/A",0,RTD("tos.rtd",,$A$2,"."&amp;Q$83&amp;Q$1&amp;"C"&amp;$A97))-IF(RTD("tos.rtd",,$A$2,"."&amp;Q$83&amp;Q$1&amp;"P"&amp;$A97)="N/A",0,RTD("tos.rtd",,$A$2,"."&amp;Q$83&amp;Q$1&amp;"P"&amp;$A97))</f>
        <v>4</v>
      </c>
      <c r="R97" s="91">
        <f ca="1">IF(RTD("tos.rtd",,$A$2,"."&amp;R$83&amp;R$1&amp;"C"&amp;$A97)="N/A",0,RTD("tos.rtd",,$A$2,"."&amp;R$83&amp;R$1&amp;"C"&amp;$A97))-IF(RTD("tos.rtd",,$A$2,"."&amp;R$83&amp;R$1&amp;"P"&amp;$A97)="N/A",0,RTD("tos.rtd",,$A$2,"."&amp;R$83&amp;R$1&amp;"P"&amp;$A97))</f>
        <v>0</v>
      </c>
      <c r="S97" s="91">
        <f ca="1">IF(RTD("tos.rtd",,$A$2,"."&amp;S$83&amp;S$1&amp;"C"&amp;$A97)="N/A",0,RTD("tos.rtd",,$A$2,"."&amp;S$83&amp;S$1&amp;"C"&amp;$A97))-IF(RTD("tos.rtd",,$A$2,"."&amp;S$83&amp;S$1&amp;"P"&amp;$A97)="N/A",0,RTD("tos.rtd",,$A$2,"."&amp;S$83&amp;S$1&amp;"P"&amp;$A97))</f>
        <v>0</v>
      </c>
      <c r="T97" s="91">
        <f ca="1">IF(RTD("tos.rtd",,$A$2,"."&amp;T$83&amp;T$1&amp;"C"&amp;$A97)="N/A",0,RTD("tos.rtd",,$A$2,"."&amp;T$83&amp;T$1&amp;"C"&amp;$A97))-IF(RTD("tos.rtd",,$A$2,"."&amp;T$83&amp;T$1&amp;"P"&amp;$A97)="N/A",0,RTD("tos.rtd",,$A$2,"."&amp;T$83&amp;T$1&amp;"P"&amp;$A97))</f>
        <v>0</v>
      </c>
      <c r="U97" s="91">
        <f ca="1">IF(RTD("tos.rtd",,$A$2,"."&amp;U$83&amp;U$1&amp;"C"&amp;$A97)="N/A",0,RTD("tos.rtd",,$A$2,"."&amp;U$83&amp;U$1&amp;"C"&amp;$A97))-IF(RTD("tos.rtd",,$A$2,"."&amp;U$83&amp;U$1&amp;"P"&amp;$A97)="N/A",0,RTD("tos.rtd",,$A$2,"."&amp;U$83&amp;U$1&amp;"P"&amp;$A97))</f>
        <v>0</v>
      </c>
      <c r="V97" s="91">
        <f ca="1">IF(RTD("tos.rtd",,$A$2,"."&amp;V$83&amp;V$1&amp;"C"&amp;$A97)="N/A",0,RTD("tos.rtd",,$A$2,"."&amp;V$83&amp;V$1&amp;"C"&amp;$A97))-IF(RTD("tos.rtd",,$A$2,"."&amp;V$83&amp;V$1&amp;"P"&amp;$A97)="N/A",0,RTD("tos.rtd",,$A$2,"."&amp;V$83&amp;V$1&amp;"P"&amp;$A97))</f>
        <v>0</v>
      </c>
      <c r="W97" s="91">
        <f ca="1">IF(RTD("tos.rtd",,$A$2,"."&amp;W$83&amp;W$1&amp;"C"&amp;$A97)="N/A",0,RTD("tos.rtd",,$A$2,"."&amp;W$83&amp;W$1&amp;"C"&amp;$A97))-IF(RTD("tos.rtd",,$A$2,"."&amp;W$83&amp;W$1&amp;"P"&amp;$A97)="N/A",0,RTD("tos.rtd",,$A$2,"."&amp;W$83&amp;W$1&amp;"P"&amp;$A97))</f>
        <v>0</v>
      </c>
      <c r="X97" s="91">
        <f ca="1">IF(RTD("tos.rtd",,$A$2,"."&amp;X$83&amp;X$1&amp;"C"&amp;$A97)="N/A",0,RTD("tos.rtd",,$A$2,"."&amp;X$83&amp;X$1&amp;"C"&amp;$A97))-IF(RTD("tos.rtd",,$A$2,"."&amp;X$83&amp;X$1&amp;"P"&amp;$A97)="N/A",0,RTD("tos.rtd",,$A$2,"."&amp;X$83&amp;X$1&amp;"P"&amp;$A97))</f>
        <v>-62</v>
      </c>
      <c r="Y97" s="98">
        <f t="shared" ca="1" si="10"/>
        <v>1671</v>
      </c>
    </row>
    <row r="98" spans="1:25" x14ac:dyDescent="0.25">
      <c r="A98" s="93">
        <f>+Hoja1!A97</f>
        <v>5750</v>
      </c>
      <c r="B98" s="91">
        <f ca="1">IF(RTD("tos.rtd",,$A$2,"."&amp;B$83&amp;B$1&amp;"C"&amp;$A98)="N/A",0,RTD("tos.rtd",,$A$2,"."&amp;B$83&amp;B$1&amp;"C"&amp;$A98))-IF(RTD("tos.rtd",,$A$2,"."&amp;B$83&amp;B$1&amp;"P"&amp;$A98)="N/A",0,RTD("tos.rtd",,$A$2,"."&amp;B$83&amp;B$1&amp;"P"&amp;$A98))</f>
        <v>0</v>
      </c>
      <c r="C98" s="91">
        <f ca="1">IF(RTD("tos.rtd",,$A$2,"."&amp;C$83&amp;C$1&amp;"C"&amp;$A98)="N/A",0,RTD("tos.rtd",,$A$2,"."&amp;C$83&amp;C$1&amp;"C"&amp;$A98))-IF(RTD("tos.rtd",,$A$2,"."&amp;C$83&amp;C$1&amp;"P"&amp;$A98)="N/A",0,RTD("tos.rtd",,$A$2,"."&amp;C$83&amp;C$1&amp;"P"&amp;$A98))</f>
        <v>0</v>
      </c>
      <c r="D98" s="91">
        <f ca="1">IF(RTD("tos.rtd",,$A$2,"."&amp;D$83&amp;D$1&amp;"C"&amp;$A98)="N/A",0,RTD("tos.rtd",,$A$2,"."&amp;D$83&amp;D$1&amp;"C"&amp;$A98))-IF(RTD("tos.rtd",,$A$2,"."&amp;D$83&amp;D$1&amp;"P"&amp;$A98)="N/A",0,RTD("tos.rtd",,$A$2,"."&amp;D$83&amp;D$1&amp;"P"&amp;$A98))</f>
        <v>3348</v>
      </c>
      <c r="E98" s="91">
        <f ca="1">IF(RTD("tos.rtd",,$A$2,"."&amp;E$83&amp;E$1&amp;"C"&amp;$A98)="N/A",0,RTD("tos.rtd",,$A$2,"."&amp;E$83&amp;E$1&amp;"C"&amp;$A98))-IF(RTD("tos.rtd",,$A$2,"."&amp;E$83&amp;E$1&amp;"P"&amp;$A98)="N/A",0,RTD("tos.rtd",,$A$2,"."&amp;E$83&amp;E$1&amp;"P"&amp;$A98))</f>
        <v>489</v>
      </c>
      <c r="F98" s="91">
        <f ca="1">IF(RTD("tos.rtd",,$A$2,"."&amp;F$83&amp;F$1&amp;"C"&amp;$A98)="N/A",0,RTD("tos.rtd",,$A$2,"."&amp;F$83&amp;F$1&amp;"C"&amp;$A98))-IF(RTD("tos.rtd",,$A$2,"."&amp;F$83&amp;F$1&amp;"P"&amp;$A98)="N/A",0,RTD("tos.rtd",,$A$2,"."&amp;F$83&amp;F$1&amp;"P"&amp;$A98))</f>
        <v>0</v>
      </c>
      <c r="G98" s="91">
        <f ca="1">IF(RTD("tos.rtd",,$A$2,"."&amp;G$83&amp;G$1&amp;"C"&amp;$A98)="N/A",0,RTD("tos.rtd",,$A$2,"."&amp;G$83&amp;G$1&amp;"C"&amp;$A98))-IF(RTD("tos.rtd",,$A$2,"."&amp;G$83&amp;G$1&amp;"P"&amp;$A98)="N/A",0,RTD("tos.rtd",,$A$2,"."&amp;G$83&amp;G$1&amp;"P"&amp;$A98))</f>
        <v>0</v>
      </c>
      <c r="H98" s="91">
        <f ca="1">IF(RTD("tos.rtd",,$A$2,"."&amp;H$83&amp;H$1&amp;"C"&amp;$A98)="N/A",0,RTD("tos.rtd",,$A$2,"."&amp;H$83&amp;H$1&amp;"C"&amp;$A98))-IF(RTD("tos.rtd",,$A$2,"."&amp;H$83&amp;H$1&amp;"P"&amp;$A98)="N/A",0,RTD("tos.rtd",,$A$2,"."&amp;H$83&amp;H$1&amp;"P"&amp;$A98))</f>
        <v>0</v>
      </c>
      <c r="I98" s="91">
        <f ca="1">IF(RTD("tos.rtd",,$A$2,"."&amp;I$83&amp;I$1&amp;"C"&amp;$A98)="N/A",0,RTD("tos.rtd",,$A$2,"."&amp;I$83&amp;I$1&amp;"C"&amp;$A98))-IF(RTD("tos.rtd",,$A$2,"."&amp;I$83&amp;I$1&amp;"P"&amp;$A98)="N/A",0,RTD("tos.rtd",,$A$2,"."&amp;I$83&amp;I$1&amp;"P"&amp;$A98))</f>
        <v>1960</v>
      </c>
      <c r="J98" s="91">
        <f ca="1">IF(RTD("tos.rtd",,$A$2,"."&amp;J$83&amp;J$1&amp;"C"&amp;$A98)="N/A",0,RTD("tos.rtd",,$A$2,"."&amp;J$83&amp;J$1&amp;"C"&amp;$A98))-IF(RTD("tos.rtd",,$A$2,"."&amp;J$83&amp;J$1&amp;"P"&amp;$A98)="N/A",0,RTD("tos.rtd",,$A$2,"."&amp;J$83&amp;J$1&amp;"P"&amp;$A98))</f>
        <v>71</v>
      </c>
      <c r="K98" s="91">
        <f ca="1">IF(RTD("tos.rtd",,$A$2,"."&amp;K$83&amp;K$1&amp;"C"&amp;$A98)="N/A",0,RTD("tos.rtd",,$A$2,"."&amp;K$83&amp;K$1&amp;"C"&amp;$A98))-IF(RTD("tos.rtd",,$A$2,"."&amp;K$83&amp;K$1&amp;"P"&amp;$A98)="N/A",0,RTD("tos.rtd",,$A$2,"."&amp;K$83&amp;K$1&amp;"P"&amp;$A98))</f>
        <v>292</v>
      </c>
      <c r="L98" s="91">
        <f ca="1">IF(RTD("tos.rtd",,$A$2,"."&amp;L$83&amp;L$1&amp;"C"&amp;$A98)="N/A",0,RTD("tos.rtd",,$A$2,"."&amp;L$83&amp;L$1&amp;"C"&amp;$A98))-IF(RTD("tos.rtd",,$A$2,"."&amp;L$83&amp;L$1&amp;"P"&amp;$A98)="N/A",0,RTD("tos.rtd",,$A$2,"."&amp;L$83&amp;L$1&amp;"P"&amp;$A98))</f>
        <v>11</v>
      </c>
      <c r="M98" s="91">
        <f ca="1">IF(RTD("tos.rtd",,$A$2,"."&amp;M$83&amp;M$1&amp;"C"&amp;$A98)="N/A",0,RTD("tos.rtd",,$A$2,"."&amp;M$83&amp;M$1&amp;"C"&amp;$A98))-IF(RTD("tos.rtd",,$A$2,"."&amp;M$83&amp;M$1&amp;"P"&amp;$A98)="N/A",0,RTD("tos.rtd",,$A$2,"."&amp;M$83&amp;M$1&amp;"P"&amp;$A98))</f>
        <v>9</v>
      </c>
      <c r="N98" s="91">
        <f ca="1">IF(RTD("tos.rtd",,$A$2,"."&amp;N$83&amp;N$1&amp;"C"&amp;$A98)="N/A",0,RTD("tos.rtd",,$A$2,"."&amp;N$83&amp;N$1&amp;"C"&amp;$A98))-IF(RTD("tos.rtd",,$A$2,"."&amp;N$83&amp;N$1&amp;"P"&amp;$A98)="N/A",0,RTD("tos.rtd",,$A$2,"."&amp;N$83&amp;N$1&amp;"P"&amp;$A98))</f>
        <v>7</v>
      </c>
      <c r="O98" s="91">
        <f ca="1">IF(RTD("tos.rtd",,$A$2,"."&amp;O$83&amp;O$1&amp;"C"&amp;$A98)="N/A",0,RTD("tos.rtd",,$A$2,"."&amp;O$83&amp;O$1&amp;"C"&amp;$A98))-IF(RTD("tos.rtd",,$A$2,"."&amp;O$83&amp;O$1&amp;"P"&amp;$A98)="N/A",0,RTD("tos.rtd",,$A$2,"."&amp;O$83&amp;O$1&amp;"P"&amp;$A98))</f>
        <v>-11</v>
      </c>
      <c r="P98" s="91">
        <f ca="1">IF(RTD("tos.rtd",,$A$2,"."&amp;P$83&amp;P$1&amp;"C"&amp;$A98)="N/A",0,RTD("tos.rtd",,$A$2,"."&amp;P$83&amp;P$1&amp;"C"&amp;$A98))-IF(RTD("tos.rtd",,$A$2,"."&amp;P$83&amp;P$1&amp;"P"&amp;$A98)="N/A",0,RTD("tos.rtd",,$A$2,"."&amp;P$83&amp;P$1&amp;"P"&amp;$A98))</f>
        <v>-5</v>
      </c>
      <c r="Q98" s="91">
        <f ca="1">IF(RTD("tos.rtd",,$A$2,"."&amp;Q$83&amp;Q$1&amp;"C"&amp;$A98)="N/A",0,RTD("tos.rtd",,$A$2,"."&amp;Q$83&amp;Q$1&amp;"C"&amp;$A98))-IF(RTD("tos.rtd",,$A$2,"."&amp;Q$83&amp;Q$1&amp;"P"&amp;$A98)="N/A",0,RTD("tos.rtd",,$A$2,"."&amp;Q$83&amp;Q$1&amp;"P"&amp;$A98))</f>
        <v>234</v>
      </c>
      <c r="R98" s="91">
        <f ca="1">IF(RTD("tos.rtd",,$A$2,"."&amp;R$83&amp;R$1&amp;"C"&amp;$A98)="N/A",0,RTD("tos.rtd",,$A$2,"."&amp;R$83&amp;R$1&amp;"C"&amp;$A98))-IF(RTD("tos.rtd",,$A$2,"."&amp;R$83&amp;R$1&amp;"P"&amp;$A98)="N/A",0,RTD("tos.rtd",,$A$2,"."&amp;R$83&amp;R$1&amp;"P"&amp;$A98))</f>
        <v>-1</v>
      </c>
      <c r="S98" s="91">
        <f ca="1">IF(RTD("tos.rtd",,$A$2,"."&amp;S$83&amp;S$1&amp;"C"&amp;$A98)="N/A",0,RTD("tos.rtd",,$A$2,"."&amp;S$83&amp;S$1&amp;"C"&amp;$A98))-IF(RTD("tos.rtd",,$A$2,"."&amp;S$83&amp;S$1&amp;"P"&amp;$A98)="N/A",0,RTD("tos.rtd",,$A$2,"."&amp;S$83&amp;S$1&amp;"P"&amp;$A98))</f>
        <v>0</v>
      </c>
      <c r="T98" s="91">
        <f ca="1">IF(RTD("tos.rtd",,$A$2,"."&amp;T$83&amp;T$1&amp;"C"&amp;$A98)="N/A",0,RTD("tos.rtd",,$A$2,"."&amp;T$83&amp;T$1&amp;"C"&amp;$A98))-IF(RTD("tos.rtd",,$A$2,"."&amp;T$83&amp;T$1&amp;"P"&amp;$A98)="N/A",0,RTD("tos.rtd",,$A$2,"."&amp;T$83&amp;T$1&amp;"P"&amp;$A98))</f>
        <v>0</v>
      </c>
      <c r="U98" s="91">
        <f ca="1">IF(RTD("tos.rtd",,$A$2,"."&amp;U$83&amp;U$1&amp;"C"&amp;$A98)="N/A",0,RTD("tos.rtd",,$A$2,"."&amp;U$83&amp;U$1&amp;"C"&amp;$A98))-IF(RTD("tos.rtd",,$A$2,"."&amp;U$83&amp;U$1&amp;"P"&amp;$A98)="N/A",0,RTD("tos.rtd",,$A$2,"."&amp;U$83&amp;U$1&amp;"P"&amp;$A98))</f>
        <v>-3</v>
      </c>
      <c r="V98" s="91">
        <f ca="1">IF(RTD("tos.rtd",,$A$2,"."&amp;V$83&amp;V$1&amp;"C"&amp;$A98)="N/A",0,RTD("tos.rtd",,$A$2,"."&amp;V$83&amp;V$1&amp;"C"&amp;$A98))-IF(RTD("tos.rtd",,$A$2,"."&amp;V$83&amp;V$1&amp;"P"&amp;$A98)="N/A",0,RTD("tos.rtd",,$A$2,"."&amp;V$83&amp;V$1&amp;"P"&amp;$A98))</f>
        <v>0</v>
      </c>
      <c r="W98" s="91">
        <f ca="1">IF(RTD("tos.rtd",,$A$2,"."&amp;W$83&amp;W$1&amp;"C"&amp;$A98)="N/A",0,RTD("tos.rtd",,$A$2,"."&amp;W$83&amp;W$1&amp;"C"&amp;$A98))-IF(RTD("tos.rtd",,$A$2,"."&amp;W$83&amp;W$1&amp;"P"&amp;$A98)="N/A",0,RTD("tos.rtd",,$A$2,"."&amp;W$83&amp;W$1&amp;"P"&amp;$A98))</f>
        <v>3</v>
      </c>
      <c r="X98" s="91">
        <f ca="1">IF(RTD("tos.rtd",,$A$2,"."&amp;X$83&amp;X$1&amp;"C"&amp;$A98)="N/A",0,RTD("tos.rtd",,$A$2,"."&amp;X$83&amp;X$1&amp;"C"&amp;$A98))-IF(RTD("tos.rtd",,$A$2,"."&amp;X$83&amp;X$1&amp;"P"&amp;$A98)="N/A",0,RTD("tos.rtd",,$A$2,"."&amp;X$83&amp;X$1&amp;"P"&amp;$A98))</f>
        <v>0</v>
      </c>
      <c r="Y98" s="98">
        <f t="shared" ca="1" si="10"/>
        <v>6404</v>
      </c>
    </row>
    <row r="99" spans="1:25" x14ac:dyDescent="0.25">
      <c r="A99" s="93">
        <f>+Hoja1!A98</f>
        <v>5740</v>
      </c>
      <c r="B99" s="91">
        <f ca="1">IF(RTD("tos.rtd",,$A$2,"."&amp;B$83&amp;B$1&amp;"C"&amp;$A99)="N/A",0,RTD("tos.rtd",,$A$2,"."&amp;B$83&amp;B$1&amp;"C"&amp;$A99))-IF(RTD("tos.rtd",,$A$2,"."&amp;B$83&amp;B$1&amp;"P"&amp;$A99)="N/A",0,RTD("tos.rtd",,$A$2,"."&amp;B$83&amp;B$1&amp;"P"&amp;$A99))</f>
        <v>0</v>
      </c>
      <c r="C99" s="91">
        <f ca="1">IF(RTD("tos.rtd",,$A$2,"."&amp;C$83&amp;C$1&amp;"C"&amp;$A99)="N/A",0,RTD("tos.rtd",,$A$2,"."&amp;C$83&amp;C$1&amp;"C"&amp;$A99))-IF(RTD("tos.rtd",,$A$2,"."&amp;C$83&amp;C$1&amp;"P"&amp;$A99)="N/A",0,RTD("tos.rtd",,$A$2,"."&amp;C$83&amp;C$1&amp;"P"&amp;$A99))</f>
        <v>0</v>
      </c>
      <c r="D99" s="91">
        <f ca="1">IF(RTD("tos.rtd",,$A$2,"."&amp;D$83&amp;D$1&amp;"C"&amp;$A99)="N/A",0,RTD("tos.rtd",,$A$2,"."&amp;D$83&amp;D$1&amp;"C"&amp;$A99))-IF(RTD("tos.rtd",,$A$2,"."&amp;D$83&amp;D$1&amp;"P"&amp;$A99)="N/A",0,RTD("tos.rtd",,$A$2,"."&amp;D$83&amp;D$1&amp;"P"&amp;$A99))</f>
        <v>1927</v>
      </c>
      <c r="E99" s="91">
        <f ca="1">IF(RTD("tos.rtd",,$A$2,"."&amp;E$83&amp;E$1&amp;"C"&amp;$A99)="N/A",0,RTD("tos.rtd",,$A$2,"."&amp;E$83&amp;E$1&amp;"C"&amp;$A99))-IF(RTD("tos.rtd",,$A$2,"."&amp;E$83&amp;E$1&amp;"P"&amp;$A99)="N/A",0,RTD("tos.rtd",,$A$2,"."&amp;E$83&amp;E$1&amp;"P"&amp;$A99))</f>
        <v>637</v>
      </c>
      <c r="F99" s="91">
        <f ca="1">IF(RTD("tos.rtd",,$A$2,"."&amp;F$83&amp;F$1&amp;"C"&amp;$A99)="N/A",0,RTD("tos.rtd",,$A$2,"."&amp;F$83&amp;F$1&amp;"C"&amp;$A99))-IF(RTD("tos.rtd",,$A$2,"."&amp;F$83&amp;F$1&amp;"P"&amp;$A99)="N/A",0,RTD("tos.rtd",,$A$2,"."&amp;F$83&amp;F$1&amp;"P"&amp;$A99))</f>
        <v>0</v>
      </c>
      <c r="G99" s="91">
        <f ca="1">IF(RTD("tos.rtd",,$A$2,"."&amp;G$83&amp;G$1&amp;"C"&amp;$A99)="N/A",0,RTD("tos.rtd",,$A$2,"."&amp;G$83&amp;G$1&amp;"C"&amp;$A99))-IF(RTD("tos.rtd",,$A$2,"."&amp;G$83&amp;G$1&amp;"P"&amp;$A99)="N/A",0,RTD("tos.rtd",,$A$2,"."&amp;G$83&amp;G$1&amp;"P"&amp;$A99))</f>
        <v>0</v>
      </c>
      <c r="H99" s="91">
        <f ca="1">IF(RTD("tos.rtd",,$A$2,"."&amp;H$83&amp;H$1&amp;"C"&amp;$A99)="N/A",0,RTD("tos.rtd",,$A$2,"."&amp;H$83&amp;H$1&amp;"C"&amp;$A99))-IF(RTD("tos.rtd",,$A$2,"."&amp;H$83&amp;H$1&amp;"P"&amp;$A99)="N/A",0,RTD("tos.rtd",,$A$2,"."&amp;H$83&amp;H$1&amp;"P"&amp;$A99))</f>
        <v>0</v>
      </c>
      <c r="I99" s="91">
        <f ca="1">IF(RTD("tos.rtd",,$A$2,"."&amp;I$83&amp;I$1&amp;"C"&amp;$A99)="N/A",0,RTD("tos.rtd",,$A$2,"."&amp;I$83&amp;I$1&amp;"C"&amp;$A99))-IF(RTD("tos.rtd",,$A$2,"."&amp;I$83&amp;I$1&amp;"P"&amp;$A99)="N/A",0,RTD("tos.rtd",,$A$2,"."&amp;I$83&amp;I$1&amp;"P"&amp;$A99))</f>
        <v>25</v>
      </c>
      <c r="J99" s="91">
        <f ca="1">IF(RTD("tos.rtd",,$A$2,"."&amp;J$83&amp;J$1&amp;"C"&amp;$A99)="N/A",0,RTD("tos.rtd",,$A$2,"."&amp;J$83&amp;J$1&amp;"C"&amp;$A99))-IF(RTD("tos.rtd",,$A$2,"."&amp;J$83&amp;J$1&amp;"P"&amp;$A99)="N/A",0,RTD("tos.rtd",,$A$2,"."&amp;J$83&amp;J$1&amp;"P"&amp;$A99))</f>
        <v>0</v>
      </c>
      <c r="K99" s="91">
        <f ca="1">IF(RTD("tos.rtd",,$A$2,"."&amp;K$83&amp;K$1&amp;"C"&amp;$A99)="N/A",0,RTD("tos.rtd",,$A$2,"."&amp;K$83&amp;K$1&amp;"C"&amp;$A99))-IF(RTD("tos.rtd",,$A$2,"."&amp;K$83&amp;K$1&amp;"P"&amp;$A99)="N/A",0,RTD("tos.rtd",,$A$2,"."&amp;K$83&amp;K$1&amp;"P"&amp;$A99))</f>
        <v>25</v>
      </c>
      <c r="L99" s="91">
        <f ca="1">IF(RTD("tos.rtd",,$A$2,"."&amp;L$83&amp;L$1&amp;"C"&amp;$A99)="N/A",0,RTD("tos.rtd",,$A$2,"."&amp;L$83&amp;L$1&amp;"C"&amp;$A99))-IF(RTD("tos.rtd",,$A$2,"."&amp;L$83&amp;L$1&amp;"P"&amp;$A99)="N/A",0,RTD("tos.rtd",,$A$2,"."&amp;L$83&amp;L$1&amp;"P"&amp;$A99))</f>
        <v>-1</v>
      </c>
      <c r="M99" s="91">
        <f ca="1">IF(RTD("tos.rtd",,$A$2,"."&amp;M$83&amp;M$1&amp;"C"&amp;$A99)="N/A",0,RTD("tos.rtd",,$A$2,"."&amp;M$83&amp;M$1&amp;"C"&amp;$A99))-IF(RTD("tos.rtd",,$A$2,"."&amp;M$83&amp;M$1&amp;"P"&amp;$A99)="N/A",0,RTD("tos.rtd",,$A$2,"."&amp;M$83&amp;M$1&amp;"P"&amp;$A99))</f>
        <v>0</v>
      </c>
      <c r="N99" s="91">
        <f ca="1">IF(RTD("tos.rtd",,$A$2,"."&amp;N$83&amp;N$1&amp;"C"&amp;$A99)="N/A",0,RTD("tos.rtd",,$A$2,"."&amp;N$83&amp;N$1&amp;"C"&amp;$A99))-IF(RTD("tos.rtd",,$A$2,"."&amp;N$83&amp;N$1&amp;"P"&amp;$A99)="N/A",0,RTD("tos.rtd",,$A$2,"."&amp;N$83&amp;N$1&amp;"P"&amp;$A99))</f>
        <v>0</v>
      </c>
      <c r="O99" s="91">
        <f ca="1">IF(RTD("tos.rtd",,$A$2,"."&amp;O$83&amp;O$1&amp;"C"&amp;$A99)="N/A",0,RTD("tos.rtd",,$A$2,"."&amp;O$83&amp;O$1&amp;"C"&amp;$A99))-IF(RTD("tos.rtd",,$A$2,"."&amp;O$83&amp;O$1&amp;"P"&amp;$A99)="N/A",0,RTD("tos.rtd",,$A$2,"."&amp;O$83&amp;O$1&amp;"P"&amp;$A99))</f>
        <v>0</v>
      </c>
      <c r="P99" s="91">
        <f ca="1">IF(RTD("tos.rtd",,$A$2,"."&amp;P$83&amp;P$1&amp;"C"&amp;$A99)="N/A",0,RTD("tos.rtd",,$A$2,"."&amp;P$83&amp;P$1&amp;"C"&amp;$A99))-IF(RTD("tos.rtd",,$A$2,"."&amp;P$83&amp;P$1&amp;"P"&amp;$A99)="N/A",0,RTD("tos.rtd",,$A$2,"."&amp;P$83&amp;P$1&amp;"P"&amp;$A99))</f>
        <v>0</v>
      </c>
      <c r="Q99" s="91">
        <f ca="1">IF(RTD("tos.rtd",,$A$2,"."&amp;Q$83&amp;Q$1&amp;"C"&amp;$A99)="N/A",0,RTD("tos.rtd",,$A$2,"."&amp;Q$83&amp;Q$1&amp;"C"&amp;$A99))-IF(RTD("tos.rtd",,$A$2,"."&amp;Q$83&amp;Q$1&amp;"P"&amp;$A99)="N/A",0,RTD("tos.rtd",,$A$2,"."&amp;Q$83&amp;Q$1&amp;"P"&amp;$A99))</f>
        <v>15</v>
      </c>
      <c r="R99" s="91">
        <f ca="1">IF(RTD("tos.rtd",,$A$2,"."&amp;R$83&amp;R$1&amp;"C"&amp;$A99)="N/A",0,RTD("tos.rtd",,$A$2,"."&amp;R$83&amp;R$1&amp;"C"&amp;$A99))-IF(RTD("tos.rtd",,$A$2,"."&amp;R$83&amp;R$1&amp;"P"&amp;$A99)="N/A",0,RTD("tos.rtd",,$A$2,"."&amp;R$83&amp;R$1&amp;"P"&amp;$A99))</f>
        <v>0</v>
      </c>
      <c r="S99" s="91">
        <f ca="1">IF(RTD("tos.rtd",,$A$2,"."&amp;S$83&amp;S$1&amp;"C"&amp;$A99)="N/A",0,RTD("tos.rtd",,$A$2,"."&amp;S$83&amp;S$1&amp;"C"&amp;$A99))-IF(RTD("tos.rtd",,$A$2,"."&amp;S$83&amp;S$1&amp;"P"&amp;$A99)="N/A",0,RTD("tos.rtd",,$A$2,"."&amp;S$83&amp;S$1&amp;"P"&amp;$A99))</f>
        <v>0</v>
      </c>
      <c r="T99" s="91">
        <f ca="1">IF(RTD("tos.rtd",,$A$2,"."&amp;T$83&amp;T$1&amp;"C"&amp;$A99)="N/A",0,RTD("tos.rtd",,$A$2,"."&amp;T$83&amp;T$1&amp;"C"&amp;$A99))-IF(RTD("tos.rtd",,$A$2,"."&amp;T$83&amp;T$1&amp;"P"&amp;$A99)="N/A",0,RTD("tos.rtd",,$A$2,"."&amp;T$83&amp;T$1&amp;"P"&amp;$A99))</f>
        <v>0</v>
      </c>
      <c r="U99" s="91">
        <f ca="1">IF(RTD("tos.rtd",,$A$2,"."&amp;U$83&amp;U$1&amp;"C"&amp;$A99)="N/A",0,RTD("tos.rtd",,$A$2,"."&amp;U$83&amp;U$1&amp;"C"&amp;$A99))-IF(RTD("tos.rtd",,$A$2,"."&amp;U$83&amp;U$1&amp;"P"&amp;$A99)="N/A",0,RTD("tos.rtd",,$A$2,"."&amp;U$83&amp;U$1&amp;"P"&amp;$A99))</f>
        <v>0</v>
      </c>
      <c r="V99" s="91">
        <f ca="1">IF(RTD("tos.rtd",,$A$2,"."&amp;V$83&amp;V$1&amp;"C"&amp;$A99)="N/A",0,RTD("tos.rtd",,$A$2,"."&amp;V$83&amp;V$1&amp;"C"&amp;$A99))-IF(RTD("tos.rtd",,$A$2,"."&amp;V$83&amp;V$1&amp;"P"&amp;$A99)="N/A",0,RTD("tos.rtd",,$A$2,"."&amp;V$83&amp;V$1&amp;"P"&amp;$A99))</f>
        <v>0</v>
      </c>
      <c r="W99" s="91">
        <f ca="1">IF(RTD("tos.rtd",,$A$2,"."&amp;W$83&amp;W$1&amp;"C"&amp;$A99)="N/A",0,RTD("tos.rtd",,$A$2,"."&amp;W$83&amp;W$1&amp;"C"&amp;$A99))-IF(RTD("tos.rtd",,$A$2,"."&amp;W$83&amp;W$1&amp;"P"&amp;$A99)="N/A",0,RTD("tos.rtd",,$A$2,"."&amp;W$83&amp;W$1&amp;"P"&amp;$A99))</f>
        <v>0</v>
      </c>
      <c r="X99" s="91">
        <f ca="1">IF(RTD("tos.rtd",,$A$2,"."&amp;X$83&amp;X$1&amp;"C"&amp;$A99)="N/A",0,RTD("tos.rtd",,$A$2,"."&amp;X$83&amp;X$1&amp;"C"&amp;$A99))-IF(RTD("tos.rtd",,$A$2,"."&amp;X$83&amp;X$1&amp;"P"&amp;$A99)="N/A",0,RTD("tos.rtd",,$A$2,"."&amp;X$83&amp;X$1&amp;"P"&amp;$A99))</f>
        <v>-2</v>
      </c>
      <c r="Y99" s="98">
        <f t="shared" ca="1" si="10"/>
        <v>2626</v>
      </c>
    </row>
    <row r="100" spans="1:25" x14ac:dyDescent="0.25">
      <c r="A100" s="93">
        <f>+Hoja1!A99</f>
        <v>5730</v>
      </c>
      <c r="B100" s="91">
        <f ca="1">IF(RTD("tos.rtd",,$A$2,"."&amp;B$83&amp;B$1&amp;"C"&amp;$A100)="N/A",0,RTD("tos.rtd",,$A$2,"."&amp;B$83&amp;B$1&amp;"C"&amp;$A100))-IF(RTD("tos.rtd",,$A$2,"."&amp;B$83&amp;B$1&amp;"P"&amp;$A100)="N/A",0,RTD("tos.rtd",,$A$2,"."&amp;B$83&amp;B$1&amp;"P"&amp;$A100))</f>
        <v>0</v>
      </c>
      <c r="C100" s="91">
        <f ca="1">IF(RTD("tos.rtd",,$A$2,"."&amp;C$83&amp;C$1&amp;"C"&amp;$A100)="N/A",0,RTD("tos.rtd",,$A$2,"."&amp;C$83&amp;C$1&amp;"C"&amp;$A100))-IF(RTD("tos.rtd",,$A$2,"."&amp;C$83&amp;C$1&amp;"P"&amp;$A100)="N/A",0,RTD("tos.rtd",,$A$2,"."&amp;C$83&amp;C$1&amp;"P"&amp;$A100))</f>
        <v>0</v>
      </c>
      <c r="D100" s="91">
        <f ca="1">IF(RTD("tos.rtd",,$A$2,"."&amp;D$83&amp;D$1&amp;"C"&amp;$A100)="N/A",0,RTD("tos.rtd",,$A$2,"."&amp;D$83&amp;D$1&amp;"C"&amp;$A100))-IF(RTD("tos.rtd",,$A$2,"."&amp;D$83&amp;D$1&amp;"P"&amp;$A100)="N/A",0,RTD("tos.rtd",,$A$2,"."&amp;D$83&amp;D$1&amp;"P"&amp;$A100))</f>
        <v>1563</v>
      </c>
      <c r="E100" s="91">
        <f ca="1">IF(RTD("tos.rtd",,$A$2,"."&amp;E$83&amp;E$1&amp;"C"&amp;$A100)="N/A",0,RTD("tos.rtd",,$A$2,"."&amp;E$83&amp;E$1&amp;"C"&amp;$A100))-IF(RTD("tos.rtd",,$A$2,"."&amp;E$83&amp;E$1&amp;"P"&amp;$A100)="N/A",0,RTD("tos.rtd",,$A$2,"."&amp;E$83&amp;E$1&amp;"P"&amp;$A100))</f>
        <v>178</v>
      </c>
      <c r="F100" s="91">
        <f ca="1">IF(RTD("tos.rtd",,$A$2,"."&amp;F$83&amp;F$1&amp;"C"&amp;$A100)="N/A",0,RTD("tos.rtd",,$A$2,"."&amp;F$83&amp;F$1&amp;"C"&amp;$A100))-IF(RTD("tos.rtd",,$A$2,"."&amp;F$83&amp;F$1&amp;"P"&amp;$A100)="N/A",0,RTD("tos.rtd",,$A$2,"."&amp;F$83&amp;F$1&amp;"P"&amp;$A100))</f>
        <v>0</v>
      </c>
      <c r="G100" s="91">
        <f ca="1">IF(RTD("tos.rtd",,$A$2,"."&amp;G$83&amp;G$1&amp;"C"&amp;$A100)="N/A",0,RTD("tos.rtd",,$A$2,"."&amp;G$83&amp;G$1&amp;"C"&amp;$A100))-IF(RTD("tos.rtd",,$A$2,"."&amp;G$83&amp;G$1&amp;"P"&amp;$A100)="N/A",0,RTD("tos.rtd",,$A$2,"."&amp;G$83&amp;G$1&amp;"P"&amp;$A100))</f>
        <v>0</v>
      </c>
      <c r="H100" s="91">
        <f ca="1">IF(RTD("tos.rtd",,$A$2,"."&amp;H$83&amp;H$1&amp;"C"&amp;$A100)="N/A",0,RTD("tos.rtd",,$A$2,"."&amp;H$83&amp;H$1&amp;"C"&amp;$A100))-IF(RTD("tos.rtd",,$A$2,"."&amp;H$83&amp;H$1&amp;"P"&amp;$A100)="N/A",0,RTD("tos.rtd",,$A$2,"."&amp;H$83&amp;H$1&amp;"P"&amp;$A100))</f>
        <v>0</v>
      </c>
      <c r="I100" s="91">
        <f ca="1">IF(RTD("tos.rtd",,$A$2,"."&amp;I$83&amp;I$1&amp;"C"&amp;$A100)="N/A",0,RTD("tos.rtd",,$A$2,"."&amp;I$83&amp;I$1&amp;"C"&amp;$A100))-IF(RTD("tos.rtd",,$A$2,"."&amp;I$83&amp;I$1&amp;"P"&amp;$A100)="N/A",0,RTD("tos.rtd",,$A$2,"."&amp;I$83&amp;I$1&amp;"P"&amp;$A100))</f>
        <v>3</v>
      </c>
      <c r="J100" s="91">
        <f ca="1">IF(RTD("tos.rtd",,$A$2,"."&amp;J$83&amp;J$1&amp;"C"&amp;$A100)="N/A",0,RTD("tos.rtd",,$A$2,"."&amp;J$83&amp;J$1&amp;"C"&amp;$A100))-IF(RTD("tos.rtd",,$A$2,"."&amp;J$83&amp;J$1&amp;"P"&amp;$A100)="N/A",0,RTD("tos.rtd",,$A$2,"."&amp;J$83&amp;J$1&amp;"P"&amp;$A100))</f>
        <v>132</v>
      </c>
      <c r="K100" s="91">
        <f ca="1">IF(RTD("tos.rtd",,$A$2,"."&amp;K$83&amp;K$1&amp;"C"&amp;$A100)="N/A",0,RTD("tos.rtd",,$A$2,"."&amp;K$83&amp;K$1&amp;"C"&amp;$A100))-IF(RTD("tos.rtd",,$A$2,"."&amp;K$83&amp;K$1&amp;"P"&amp;$A100)="N/A",0,RTD("tos.rtd",,$A$2,"."&amp;K$83&amp;K$1&amp;"P"&amp;$A100))</f>
        <v>3</v>
      </c>
      <c r="L100" s="91">
        <f ca="1">IF(RTD("tos.rtd",,$A$2,"."&amp;L$83&amp;L$1&amp;"C"&amp;$A100)="N/A",0,RTD("tos.rtd",,$A$2,"."&amp;L$83&amp;L$1&amp;"C"&amp;$A100))-IF(RTD("tos.rtd",,$A$2,"."&amp;L$83&amp;L$1&amp;"P"&amp;$A100)="N/A",0,RTD("tos.rtd",,$A$2,"."&amp;L$83&amp;L$1&amp;"P"&amp;$A100))</f>
        <v>8</v>
      </c>
      <c r="M100" s="91">
        <f ca="1">IF(RTD("tos.rtd",,$A$2,"."&amp;M$83&amp;M$1&amp;"C"&amp;$A100)="N/A",0,RTD("tos.rtd",,$A$2,"."&amp;M$83&amp;M$1&amp;"C"&amp;$A100))-IF(RTD("tos.rtd",,$A$2,"."&amp;M$83&amp;M$1&amp;"P"&amp;$A100)="N/A",0,RTD("tos.rtd",,$A$2,"."&amp;M$83&amp;M$1&amp;"P"&amp;$A100))</f>
        <v>2</v>
      </c>
      <c r="N100" s="91">
        <f ca="1">IF(RTD("tos.rtd",,$A$2,"."&amp;N$83&amp;N$1&amp;"C"&amp;$A100)="N/A",0,RTD("tos.rtd",,$A$2,"."&amp;N$83&amp;N$1&amp;"C"&amp;$A100))-IF(RTD("tos.rtd",,$A$2,"."&amp;N$83&amp;N$1&amp;"P"&amp;$A100)="N/A",0,RTD("tos.rtd",,$A$2,"."&amp;N$83&amp;N$1&amp;"P"&amp;$A100))</f>
        <v>0</v>
      </c>
      <c r="O100" s="91">
        <f ca="1">IF(RTD("tos.rtd",,$A$2,"."&amp;O$83&amp;O$1&amp;"C"&amp;$A100)="N/A",0,RTD("tos.rtd",,$A$2,"."&amp;O$83&amp;O$1&amp;"C"&amp;$A100))-IF(RTD("tos.rtd",,$A$2,"."&amp;O$83&amp;O$1&amp;"P"&amp;$A100)="N/A",0,RTD("tos.rtd",,$A$2,"."&amp;O$83&amp;O$1&amp;"P"&amp;$A100))</f>
        <v>0</v>
      </c>
      <c r="P100" s="91">
        <f ca="1">IF(RTD("tos.rtd",,$A$2,"."&amp;P$83&amp;P$1&amp;"C"&amp;$A100)="N/A",0,RTD("tos.rtd",,$A$2,"."&amp;P$83&amp;P$1&amp;"C"&amp;$A100))-IF(RTD("tos.rtd",,$A$2,"."&amp;P$83&amp;P$1&amp;"P"&amp;$A100)="N/A",0,RTD("tos.rtd",,$A$2,"."&amp;P$83&amp;P$1&amp;"P"&amp;$A100))</f>
        <v>4</v>
      </c>
      <c r="Q100" s="91">
        <f ca="1">IF(RTD("tos.rtd",,$A$2,"."&amp;Q$83&amp;Q$1&amp;"C"&amp;$A100)="N/A",0,RTD("tos.rtd",,$A$2,"."&amp;Q$83&amp;Q$1&amp;"C"&amp;$A100))-IF(RTD("tos.rtd",,$A$2,"."&amp;Q$83&amp;Q$1&amp;"P"&amp;$A100)="N/A",0,RTD("tos.rtd",,$A$2,"."&amp;Q$83&amp;Q$1&amp;"P"&amp;$A100))</f>
        <v>11</v>
      </c>
      <c r="R100" s="91">
        <f ca="1">IF(RTD("tos.rtd",,$A$2,"."&amp;R$83&amp;R$1&amp;"C"&amp;$A100)="N/A",0,RTD("tos.rtd",,$A$2,"."&amp;R$83&amp;R$1&amp;"C"&amp;$A100))-IF(RTD("tos.rtd",,$A$2,"."&amp;R$83&amp;R$1&amp;"P"&amp;$A100)="N/A",0,RTD("tos.rtd",,$A$2,"."&amp;R$83&amp;R$1&amp;"P"&amp;$A100))</f>
        <v>-4</v>
      </c>
      <c r="S100" s="91">
        <f ca="1">IF(RTD("tos.rtd",,$A$2,"."&amp;S$83&amp;S$1&amp;"C"&amp;$A100)="N/A",0,RTD("tos.rtd",,$A$2,"."&amp;S$83&amp;S$1&amp;"C"&amp;$A100))-IF(RTD("tos.rtd",,$A$2,"."&amp;S$83&amp;S$1&amp;"P"&amp;$A100)="N/A",0,RTD("tos.rtd",,$A$2,"."&amp;S$83&amp;S$1&amp;"P"&amp;$A100))</f>
        <v>0</v>
      </c>
      <c r="T100" s="91">
        <f ca="1">IF(RTD("tos.rtd",,$A$2,"."&amp;T$83&amp;T$1&amp;"C"&amp;$A100)="N/A",0,RTD("tos.rtd",,$A$2,"."&amp;T$83&amp;T$1&amp;"C"&amp;$A100))-IF(RTD("tos.rtd",,$A$2,"."&amp;T$83&amp;T$1&amp;"P"&amp;$A100)="N/A",0,RTD("tos.rtd",,$A$2,"."&amp;T$83&amp;T$1&amp;"P"&amp;$A100))</f>
        <v>2</v>
      </c>
      <c r="U100" s="91">
        <f ca="1">IF(RTD("tos.rtd",,$A$2,"."&amp;U$83&amp;U$1&amp;"C"&amp;$A100)="N/A",0,RTD("tos.rtd",,$A$2,"."&amp;U$83&amp;U$1&amp;"C"&amp;$A100))-IF(RTD("tos.rtd",,$A$2,"."&amp;U$83&amp;U$1&amp;"P"&amp;$A100)="N/A",0,RTD("tos.rtd",,$A$2,"."&amp;U$83&amp;U$1&amp;"P"&amp;$A100))</f>
        <v>0</v>
      </c>
      <c r="V100" s="91">
        <f ca="1">IF(RTD("tos.rtd",,$A$2,"."&amp;V$83&amp;V$1&amp;"C"&amp;$A100)="N/A",0,RTD("tos.rtd",,$A$2,"."&amp;V$83&amp;V$1&amp;"C"&amp;$A100))-IF(RTD("tos.rtd",,$A$2,"."&amp;V$83&amp;V$1&amp;"P"&amp;$A100)="N/A",0,RTD("tos.rtd",,$A$2,"."&amp;V$83&amp;V$1&amp;"P"&amp;$A100))</f>
        <v>0</v>
      </c>
      <c r="W100" s="91">
        <f ca="1">IF(RTD("tos.rtd",,$A$2,"."&amp;W$83&amp;W$1&amp;"C"&amp;$A100)="N/A",0,RTD("tos.rtd",,$A$2,"."&amp;W$83&amp;W$1&amp;"C"&amp;$A100))-IF(RTD("tos.rtd",,$A$2,"."&amp;W$83&amp;W$1&amp;"P"&amp;$A100)="N/A",0,RTD("tos.rtd",,$A$2,"."&amp;W$83&amp;W$1&amp;"P"&amp;$A100))</f>
        <v>0</v>
      </c>
      <c r="X100" s="91">
        <f ca="1">IF(RTD("tos.rtd",,$A$2,"."&amp;X$83&amp;X$1&amp;"C"&amp;$A100)="N/A",0,RTD("tos.rtd",,$A$2,"."&amp;X$83&amp;X$1&amp;"C"&amp;$A100))-IF(RTD("tos.rtd",,$A$2,"."&amp;X$83&amp;X$1&amp;"P"&amp;$A100)="N/A",0,RTD("tos.rtd",,$A$2,"."&amp;X$83&amp;X$1&amp;"P"&amp;$A100))</f>
        <v>0</v>
      </c>
      <c r="Y100" s="98">
        <f t="shared" ca="1" si="10"/>
        <v>1902</v>
      </c>
    </row>
    <row r="101" spans="1:25" x14ac:dyDescent="0.25">
      <c r="A101" s="93">
        <f>+Hoja1!A100</f>
        <v>5720</v>
      </c>
      <c r="B101" s="91">
        <f ca="1">IF(RTD("tos.rtd",,$A$2,"."&amp;B$83&amp;B$1&amp;"C"&amp;$A101)="N/A",0,RTD("tos.rtd",,$A$2,"."&amp;B$83&amp;B$1&amp;"C"&amp;$A101))-IF(RTD("tos.rtd",,$A$2,"."&amp;B$83&amp;B$1&amp;"P"&amp;$A101)="N/A",0,RTD("tos.rtd",,$A$2,"."&amp;B$83&amp;B$1&amp;"P"&amp;$A101))</f>
        <v>0</v>
      </c>
      <c r="C101" s="91">
        <f ca="1">IF(RTD("tos.rtd",,$A$2,"."&amp;C$83&amp;C$1&amp;"C"&amp;$A101)="N/A",0,RTD("tos.rtd",,$A$2,"."&amp;C$83&amp;C$1&amp;"C"&amp;$A101))-IF(RTD("tos.rtd",,$A$2,"."&amp;C$83&amp;C$1&amp;"P"&amp;$A101)="N/A",0,RTD("tos.rtd",,$A$2,"."&amp;C$83&amp;C$1&amp;"P"&amp;$A101))</f>
        <v>0</v>
      </c>
      <c r="D101" s="91">
        <f ca="1">IF(RTD("tos.rtd",,$A$2,"."&amp;D$83&amp;D$1&amp;"C"&amp;$A101)="N/A",0,RTD("tos.rtd",,$A$2,"."&amp;D$83&amp;D$1&amp;"C"&amp;$A101))-IF(RTD("tos.rtd",,$A$2,"."&amp;D$83&amp;D$1&amp;"P"&amp;$A101)="N/A",0,RTD("tos.rtd",,$A$2,"."&amp;D$83&amp;D$1&amp;"P"&amp;$A101))</f>
        <v>1272</v>
      </c>
      <c r="E101" s="91">
        <f ca="1">IF(RTD("tos.rtd",,$A$2,"."&amp;E$83&amp;E$1&amp;"C"&amp;$A101)="N/A",0,RTD("tos.rtd",,$A$2,"."&amp;E$83&amp;E$1&amp;"C"&amp;$A101))-IF(RTD("tos.rtd",,$A$2,"."&amp;E$83&amp;E$1&amp;"P"&amp;$A101)="N/A",0,RTD("tos.rtd",,$A$2,"."&amp;E$83&amp;E$1&amp;"P"&amp;$A101))</f>
        <v>342</v>
      </c>
      <c r="F101" s="91">
        <f ca="1">IF(RTD("tos.rtd",,$A$2,"."&amp;F$83&amp;F$1&amp;"C"&amp;$A101)="N/A",0,RTD("tos.rtd",,$A$2,"."&amp;F$83&amp;F$1&amp;"C"&amp;$A101))-IF(RTD("tos.rtd",,$A$2,"."&amp;F$83&amp;F$1&amp;"P"&amp;$A101)="N/A",0,RTD("tos.rtd",,$A$2,"."&amp;F$83&amp;F$1&amp;"P"&amp;$A101))</f>
        <v>0</v>
      </c>
      <c r="G101" s="91">
        <f ca="1">IF(RTD("tos.rtd",,$A$2,"."&amp;G$83&amp;G$1&amp;"C"&amp;$A101)="N/A",0,RTD("tos.rtd",,$A$2,"."&amp;G$83&amp;G$1&amp;"C"&amp;$A101))-IF(RTD("tos.rtd",,$A$2,"."&amp;G$83&amp;G$1&amp;"P"&amp;$A101)="N/A",0,RTD("tos.rtd",,$A$2,"."&amp;G$83&amp;G$1&amp;"P"&amp;$A101))</f>
        <v>0</v>
      </c>
      <c r="H101" s="91">
        <f ca="1">IF(RTD("tos.rtd",,$A$2,"."&amp;H$83&amp;H$1&amp;"C"&amp;$A101)="N/A",0,RTD("tos.rtd",,$A$2,"."&amp;H$83&amp;H$1&amp;"C"&amp;$A101))-IF(RTD("tos.rtd",,$A$2,"."&amp;H$83&amp;H$1&amp;"P"&amp;$A101)="N/A",0,RTD("tos.rtd",,$A$2,"."&amp;H$83&amp;H$1&amp;"P"&amp;$A101))</f>
        <v>0</v>
      </c>
      <c r="I101" s="91">
        <f ca="1">IF(RTD("tos.rtd",,$A$2,"."&amp;I$83&amp;I$1&amp;"C"&amp;$A101)="N/A",0,RTD("tos.rtd",,$A$2,"."&amp;I$83&amp;I$1&amp;"C"&amp;$A101))-IF(RTD("tos.rtd",,$A$2,"."&amp;I$83&amp;I$1&amp;"P"&amp;$A101)="N/A",0,RTD("tos.rtd",,$A$2,"."&amp;I$83&amp;I$1&amp;"P"&amp;$A101))</f>
        <v>4</v>
      </c>
      <c r="J101" s="91">
        <f ca="1">IF(RTD("tos.rtd",,$A$2,"."&amp;J$83&amp;J$1&amp;"C"&amp;$A101)="N/A",0,RTD("tos.rtd",,$A$2,"."&amp;J$83&amp;J$1&amp;"C"&amp;$A101))-IF(RTD("tos.rtd",,$A$2,"."&amp;J$83&amp;J$1&amp;"P"&amp;$A101)="N/A",0,RTD("tos.rtd",,$A$2,"."&amp;J$83&amp;J$1&amp;"P"&amp;$A101))</f>
        <v>0</v>
      </c>
      <c r="K101" s="91">
        <f ca="1">IF(RTD("tos.rtd",,$A$2,"."&amp;K$83&amp;K$1&amp;"C"&amp;$A101)="N/A",0,RTD("tos.rtd",,$A$2,"."&amp;K$83&amp;K$1&amp;"C"&amp;$A101))-IF(RTD("tos.rtd",,$A$2,"."&amp;K$83&amp;K$1&amp;"P"&amp;$A101)="N/A",0,RTD("tos.rtd",,$A$2,"."&amp;K$83&amp;K$1&amp;"P"&amp;$A101))</f>
        <v>301</v>
      </c>
      <c r="L101" s="91">
        <f ca="1">IF(RTD("tos.rtd",,$A$2,"."&amp;L$83&amp;L$1&amp;"C"&amp;$A101)="N/A",0,RTD("tos.rtd",,$A$2,"."&amp;L$83&amp;L$1&amp;"C"&amp;$A101))-IF(RTD("tos.rtd",,$A$2,"."&amp;L$83&amp;L$1&amp;"P"&amp;$A101)="N/A",0,RTD("tos.rtd",,$A$2,"."&amp;L$83&amp;L$1&amp;"P"&amp;$A101))</f>
        <v>0</v>
      </c>
      <c r="M101" s="91">
        <f ca="1">IF(RTD("tos.rtd",,$A$2,"."&amp;M$83&amp;M$1&amp;"C"&amp;$A101)="N/A",0,RTD("tos.rtd",,$A$2,"."&amp;M$83&amp;M$1&amp;"C"&amp;$A101))-IF(RTD("tos.rtd",,$A$2,"."&amp;M$83&amp;M$1&amp;"P"&amp;$A101)="N/A",0,RTD("tos.rtd",,$A$2,"."&amp;M$83&amp;M$1&amp;"P"&amp;$A101))</f>
        <v>5</v>
      </c>
      <c r="N101" s="91">
        <f ca="1">IF(RTD("tos.rtd",,$A$2,"."&amp;N$83&amp;N$1&amp;"C"&amp;$A101)="N/A",0,RTD("tos.rtd",,$A$2,"."&amp;N$83&amp;N$1&amp;"C"&amp;$A101))-IF(RTD("tos.rtd",,$A$2,"."&amp;N$83&amp;N$1&amp;"P"&amp;$A101)="N/A",0,RTD("tos.rtd",,$A$2,"."&amp;N$83&amp;N$1&amp;"P"&amp;$A101))</f>
        <v>37</v>
      </c>
      <c r="O101" s="91">
        <f ca="1">IF(RTD("tos.rtd",,$A$2,"."&amp;O$83&amp;O$1&amp;"C"&amp;$A101)="N/A",0,RTD("tos.rtd",,$A$2,"."&amp;O$83&amp;O$1&amp;"C"&amp;$A101))-IF(RTD("tos.rtd",,$A$2,"."&amp;O$83&amp;O$1&amp;"P"&amp;$A101)="N/A",0,RTD("tos.rtd",,$A$2,"."&amp;O$83&amp;O$1&amp;"P"&amp;$A101))</f>
        <v>26</v>
      </c>
      <c r="P101" s="91">
        <f ca="1">IF(RTD("tos.rtd",,$A$2,"."&amp;P$83&amp;P$1&amp;"C"&amp;$A101)="N/A",0,RTD("tos.rtd",,$A$2,"."&amp;P$83&amp;P$1&amp;"C"&amp;$A101))-IF(RTD("tos.rtd",,$A$2,"."&amp;P$83&amp;P$1&amp;"P"&amp;$A101)="N/A",0,RTD("tos.rtd",,$A$2,"."&amp;P$83&amp;P$1&amp;"P"&amp;$A101))</f>
        <v>0</v>
      </c>
      <c r="Q101" s="91">
        <f ca="1">IF(RTD("tos.rtd",,$A$2,"."&amp;Q$83&amp;Q$1&amp;"C"&amp;$A101)="N/A",0,RTD("tos.rtd",,$A$2,"."&amp;Q$83&amp;Q$1&amp;"C"&amp;$A101))-IF(RTD("tos.rtd",,$A$2,"."&amp;Q$83&amp;Q$1&amp;"P"&amp;$A101)="N/A",0,RTD("tos.rtd",,$A$2,"."&amp;Q$83&amp;Q$1&amp;"P"&amp;$A101))</f>
        <v>0</v>
      </c>
      <c r="R101" s="91">
        <f ca="1">IF(RTD("tos.rtd",,$A$2,"."&amp;R$83&amp;R$1&amp;"C"&amp;$A101)="N/A",0,RTD("tos.rtd",,$A$2,"."&amp;R$83&amp;R$1&amp;"C"&amp;$A101))-IF(RTD("tos.rtd",,$A$2,"."&amp;R$83&amp;R$1&amp;"P"&amp;$A101)="N/A",0,RTD("tos.rtd",,$A$2,"."&amp;R$83&amp;R$1&amp;"P"&amp;$A101))</f>
        <v>0</v>
      </c>
      <c r="S101" s="91">
        <f ca="1">IF(RTD("tos.rtd",,$A$2,"."&amp;S$83&amp;S$1&amp;"C"&amp;$A101)="N/A",0,RTD("tos.rtd",,$A$2,"."&amp;S$83&amp;S$1&amp;"C"&amp;$A101))-IF(RTD("tos.rtd",,$A$2,"."&amp;S$83&amp;S$1&amp;"P"&amp;$A101)="N/A",0,RTD("tos.rtd",,$A$2,"."&amp;S$83&amp;S$1&amp;"P"&amp;$A101))</f>
        <v>0</v>
      </c>
      <c r="T101" s="91">
        <f ca="1">IF(RTD("tos.rtd",,$A$2,"."&amp;T$83&amp;T$1&amp;"C"&amp;$A101)="N/A",0,RTD("tos.rtd",,$A$2,"."&amp;T$83&amp;T$1&amp;"C"&amp;$A101))-IF(RTD("tos.rtd",,$A$2,"."&amp;T$83&amp;T$1&amp;"P"&amp;$A101)="N/A",0,RTD("tos.rtd",,$A$2,"."&amp;T$83&amp;T$1&amp;"P"&amp;$A101))</f>
        <v>-4</v>
      </c>
      <c r="U101" s="91">
        <f ca="1">IF(RTD("tos.rtd",,$A$2,"."&amp;U$83&amp;U$1&amp;"C"&amp;$A101)="N/A",0,RTD("tos.rtd",,$A$2,"."&amp;U$83&amp;U$1&amp;"C"&amp;$A101))-IF(RTD("tos.rtd",,$A$2,"."&amp;U$83&amp;U$1&amp;"P"&amp;$A101)="N/A",0,RTD("tos.rtd",,$A$2,"."&amp;U$83&amp;U$1&amp;"P"&amp;$A101))</f>
        <v>0</v>
      </c>
      <c r="V101" s="91">
        <f ca="1">IF(RTD("tos.rtd",,$A$2,"."&amp;V$83&amp;V$1&amp;"C"&amp;$A101)="N/A",0,RTD("tos.rtd",,$A$2,"."&amp;V$83&amp;V$1&amp;"C"&amp;$A101))-IF(RTD("tos.rtd",,$A$2,"."&amp;V$83&amp;V$1&amp;"P"&amp;$A101)="N/A",0,RTD("tos.rtd",,$A$2,"."&amp;V$83&amp;V$1&amp;"P"&amp;$A101))</f>
        <v>0</v>
      </c>
      <c r="W101" s="91">
        <f ca="1">IF(RTD("tos.rtd",,$A$2,"."&amp;W$83&amp;W$1&amp;"C"&amp;$A101)="N/A",0,RTD("tos.rtd",,$A$2,"."&amp;W$83&amp;W$1&amp;"C"&amp;$A101))-IF(RTD("tos.rtd",,$A$2,"."&amp;W$83&amp;W$1&amp;"P"&amp;$A101)="N/A",0,RTD("tos.rtd",,$A$2,"."&amp;W$83&amp;W$1&amp;"P"&amp;$A101))</f>
        <v>0</v>
      </c>
      <c r="X101" s="91">
        <f ca="1">IF(RTD("tos.rtd",,$A$2,"."&amp;X$83&amp;X$1&amp;"C"&amp;$A101)="N/A",0,RTD("tos.rtd",,$A$2,"."&amp;X$83&amp;X$1&amp;"C"&amp;$A101))-IF(RTD("tos.rtd",,$A$2,"."&amp;X$83&amp;X$1&amp;"P"&amp;$A101)="N/A",0,RTD("tos.rtd",,$A$2,"."&amp;X$83&amp;X$1&amp;"P"&amp;$A101))</f>
        <v>0</v>
      </c>
      <c r="Y101" s="98">
        <f t="shared" ca="1" si="10"/>
        <v>1983</v>
      </c>
    </row>
    <row r="102" spans="1:25" x14ac:dyDescent="0.25">
      <c r="A102" s="93">
        <f>+Hoja1!A101</f>
        <v>5710</v>
      </c>
      <c r="B102" s="91">
        <f ca="1">IF(RTD("tos.rtd",,$A$2,"."&amp;B$83&amp;B$1&amp;"C"&amp;$A102)="N/A",0,RTD("tos.rtd",,$A$2,"."&amp;B$83&amp;B$1&amp;"C"&amp;$A102))-IF(RTD("tos.rtd",,$A$2,"."&amp;B$83&amp;B$1&amp;"P"&amp;$A102)="N/A",0,RTD("tos.rtd",,$A$2,"."&amp;B$83&amp;B$1&amp;"P"&amp;$A102))</f>
        <v>0</v>
      </c>
      <c r="C102" s="91">
        <f ca="1">IF(RTD("tos.rtd",,$A$2,"."&amp;C$83&amp;C$1&amp;"C"&amp;$A102)="N/A",0,RTD("tos.rtd",,$A$2,"."&amp;C$83&amp;C$1&amp;"C"&amp;$A102))-IF(RTD("tos.rtd",,$A$2,"."&amp;C$83&amp;C$1&amp;"P"&amp;$A102)="N/A",0,RTD("tos.rtd",,$A$2,"."&amp;C$83&amp;C$1&amp;"P"&amp;$A102))</f>
        <v>0</v>
      </c>
      <c r="D102" s="91">
        <f ca="1">IF(RTD("tos.rtd",,$A$2,"."&amp;D$83&amp;D$1&amp;"C"&amp;$A102)="N/A",0,RTD("tos.rtd",,$A$2,"."&amp;D$83&amp;D$1&amp;"C"&amp;$A102))-IF(RTD("tos.rtd",,$A$2,"."&amp;D$83&amp;D$1&amp;"P"&amp;$A102)="N/A",0,RTD("tos.rtd",,$A$2,"."&amp;D$83&amp;D$1&amp;"P"&amp;$A102))</f>
        <v>2541</v>
      </c>
      <c r="E102" s="91">
        <f ca="1">IF(RTD("tos.rtd",,$A$2,"."&amp;E$83&amp;E$1&amp;"C"&amp;$A102)="N/A",0,RTD("tos.rtd",,$A$2,"."&amp;E$83&amp;E$1&amp;"C"&amp;$A102))-IF(RTD("tos.rtd",,$A$2,"."&amp;E$83&amp;E$1&amp;"P"&amp;$A102)="N/A",0,RTD("tos.rtd",,$A$2,"."&amp;E$83&amp;E$1&amp;"P"&amp;$A102))</f>
        <v>159</v>
      </c>
      <c r="F102" s="91">
        <f ca="1">IF(RTD("tos.rtd",,$A$2,"."&amp;F$83&amp;F$1&amp;"C"&amp;$A102)="N/A",0,RTD("tos.rtd",,$A$2,"."&amp;F$83&amp;F$1&amp;"C"&amp;$A102))-IF(RTD("tos.rtd",,$A$2,"."&amp;F$83&amp;F$1&amp;"P"&amp;$A102)="N/A",0,RTD("tos.rtd",,$A$2,"."&amp;F$83&amp;F$1&amp;"P"&amp;$A102))</f>
        <v>0</v>
      </c>
      <c r="G102" s="91">
        <f ca="1">IF(RTD("tos.rtd",,$A$2,"."&amp;G$83&amp;G$1&amp;"C"&amp;$A102)="N/A",0,RTD("tos.rtd",,$A$2,"."&amp;G$83&amp;G$1&amp;"C"&amp;$A102))-IF(RTD("tos.rtd",,$A$2,"."&amp;G$83&amp;G$1&amp;"P"&amp;$A102)="N/A",0,RTD("tos.rtd",,$A$2,"."&amp;G$83&amp;G$1&amp;"P"&amp;$A102))</f>
        <v>0</v>
      </c>
      <c r="H102" s="91">
        <f ca="1">IF(RTD("tos.rtd",,$A$2,"."&amp;H$83&amp;H$1&amp;"C"&amp;$A102)="N/A",0,RTD("tos.rtd",,$A$2,"."&amp;H$83&amp;H$1&amp;"C"&amp;$A102))-IF(RTD("tos.rtd",,$A$2,"."&amp;H$83&amp;H$1&amp;"P"&amp;$A102)="N/A",0,RTD("tos.rtd",,$A$2,"."&amp;H$83&amp;H$1&amp;"P"&amp;$A102))</f>
        <v>0</v>
      </c>
      <c r="I102" s="91">
        <f ca="1">IF(RTD("tos.rtd",,$A$2,"."&amp;I$83&amp;I$1&amp;"C"&amp;$A102)="N/A",0,RTD("tos.rtd",,$A$2,"."&amp;I$83&amp;I$1&amp;"C"&amp;$A102))-IF(RTD("tos.rtd",,$A$2,"."&amp;I$83&amp;I$1&amp;"P"&amp;$A102)="N/A",0,RTD("tos.rtd",,$A$2,"."&amp;I$83&amp;I$1&amp;"P"&amp;$A102))</f>
        <v>11</v>
      </c>
      <c r="J102" s="91">
        <f ca="1">IF(RTD("tos.rtd",,$A$2,"."&amp;J$83&amp;J$1&amp;"C"&amp;$A102)="N/A",0,RTD("tos.rtd",,$A$2,"."&amp;J$83&amp;J$1&amp;"C"&amp;$A102))-IF(RTD("tos.rtd",,$A$2,"."&amp;J$83&amp;J$1&amp;"P"&amp;$A102)="N/A",0,RTD("tos.rtd",,$A$2,"."&amp;J$83&amp;J$1&amp;"P"&amp;$A102))</f>
        <v>0</v>
      </c>
      <c r="K102" s="91">
        <f ca="1">IF(RTD("tos.rtd",,$A$2,"."&amp;K$83&amp;K$1&amp;"C"&amp;$A102)="N/A",0,RTD("tos.rtd",,$A$2,"."&amp;K$83&amp;K$1&amp;"C"&amp;$A102))-IF(RTD("tos.rtd",,$A$2,"."&amp;K$83&amp;K$1&amp;"P"&amp;$A102)="N/A",0,RTD("tos.rtd",,$A$2,"."&amp;K$83&amp;K$1&amp;"P"&amp;$A102))</f>
        <v>225</v>
      </c>
      <c r="L102" s="91">
        <f ca="1">IF(RTD("tos.rtd",,$A$2,"."&amp;L$83&amp;L$1&amp;"C"&amp;$A102)="N/A",0,RTD("tos.rtd",,$A$2,"."&amp;L$83&amp;L$1&amp;"C"&amp;$A102))-IF(RTD("tos.rtd",,$A$2,"."&amp;L$83&amp;L$1&amp;"P"&amp;$A102)="N/A",0,RTD("tos.rtd",,$A$2,"."&amp;L$83&amp;L$1&amp;"P"&amp;$A102))</f>
        <v>-1</v>
      </c>
      <c r="M102" s="91">
        <f ca="1">IF(RTD("tos.rtd",,$A$2,"."&amp;M$83&amp;M$1&amp;"C"&amp;$A102)="N/A",0,RTD("tos.rtd",,$A$2,"."&amp;M$83&amp;M$1&amp;"C"&amp;$A102))-IF(RTD("tos.rtd",,$A$2,"."&amp;M$83&amp;M$1&amp;"P"&amp;$A102)="N/A",0,RTD("tos.rtd",,$A$2,"."&amp;M$83&amp;M$1&amp;"P"&amp;$A102))</f>
        <v>0</v>
      </c>
      <c r="N102" s="91">
        <f ca="1">IF(RTD("tos.rtd",,$A$2,"."&amp;N$83&amp;N$1&amp;"C"&amp;$A102)="N/A",0,RTD("tos.rtd",,$A$2,"."&amp;N$83&amp;N$1&amp;"C"&amp;$A102))-IF(RTD("tos.rtd",,$A$2,"."&amp;N$83&amp;N$1&amp;"P"&amp;$A102)="N/A",0,RTD("tos.rtd",,$A$2,"."&amp;N$83&amp;N$1&amp;"P"&amp;$A102))</f>
        <v>0</v>
      </c>
      <c r="O102" s="91">
        <f ca="1">IF(RTD("tos.rtd",,$A$2,"."&amp;O$83&amp;O$1&amp;"C"&amp;$A102)="N/A",0,RTD("tos.rtd",,$A$2,"."&amp;O$83&amp;O$1&amp;"C"&amp;$A102))-IF(RTD("tos.rtd",,$A$2,"."&amp;O$83&amp;O$1&amp;"P"&amp;$A102)="N/A",0,RTD("tos.rtd",,$A$2,"."&amp;O$83&amp;O$1&amp;"P"&amp;$A102))</f>
        <v>0</v>
      </c>
      <c r="P102" s="91">
        <f ca="1">IF(RTD("tos.rtd",,$A$2,"."&amp;P$83&amp;P$1&amp;"C"&amp;$A102)="N/A",0,RTD("tos.rtd",,$A$2,"."&amp;P$83&amp;P$1&amp;"C"&amp;$A102))-IF(RTD("tos.rtd",,$A$2,"."&amp;P$83&amp;P$1&amp;"P"&amp;$A102)="N/A",0,RTD("tos.rtd",,$A$2,"."&amp;P$83&amp;P$1&amp;"P"&amp;$A102))</f>
        <v>-4</v>
      </c>
      <c r="Q102" s="91">
        <f ca="1">IF(RTD("tos.rtd",,$A$2,"."&amp;Q$83&amp;Q$1&amp;"C"&amp;$A102)="N/A",0,RTD("tos.rtd",,$A$2,"."&amp;Q$83&amp;Q$1&amp;"C"&amp;$A102))-IF(RTD("tos.rtd",,$A$2,"."&amp;Q$83&amp;Q$1&amp;"P"&amp;$A102)="N/A",0,RTD("tos.rtd",,$A$2,"."&amp;Q$83&amp;Q$1&amp;"P"&amp;$A102))</f>
        <v>0</v>
      </c>
      <c r="R102" s="91">
        <f ca="1">IF(RTD("tos.rtd",,$A$2,"."&amp;R$83&amp;R$1&amp;"C"&amp;$A102)="N/A",0,RTD("tos.rtd",,$A$2,"."&amp;R$83&amp;R$1&amp;"C"&amp;$A102))-IF(RTD("tos.rtd",,$A$2,"."&amp;R$83&amp;R$1&amp;"P"&amp;$A102)="N/A",0,RTD("tos.rtd",,$A$2,"."&amp;R$83&amp;R$1&amp;"P"&amp;$A102))</f>
        <v>0</v>
      </c>
      <c r="S102" s="91">
        <f ca="1">IF(RTD("tos.rtd",,$A$2,"."&amp;S$83&amp;S$1&amp;"C"&amp;$A102)="N/A",0,RTD("tos.rtd",,$A$2,"."&amp;S$83&amp;S$1&amp;"C"&amp;$A102))-IF(RTD("tos.rtd",,$A$2,"."&amp;S$83&amp;S$1&amp;"P"&amp;$A102)="N/A",0,RTD("tos.rtd",,$A$2,"."&amp;S$83&amp;S$1&amp;"P"&amp;$A102))</f>
        <v>0</v>
      </c>
      <c r="T102" s="91">
        <f ca="1">IF(RTD("tos.rtd",,$A$2,"."&amp;T$83&amp;T$1&amp;"C"&amp;$A102)="N/A",0,RTD("tos.rtd",,$A$2,"."&amp;T$83&amp;T$1&amp;"C"&amp;$A102))-IF(RTD("tos.rtd",,$A$2,"."&amp;T$83&amp;T$1&amp;"P"&amp;$A102)="N/A",0,RTD("tos.rtd",,$A$2,"."&amp;T$83&amp;T$1&amp;"P"&amp;$A102))</f>
        <v>0</v>
      </c>
      <c r="U102" s="91">
        <f ca="1">IF(RTD("tos.rtd",,$A$2,"."&amp;U$83&amp;U$1&amp;"C"&amp;$A102)="N/A",0,RTD("tos.rtd",,$A$2,"."&amp;U$83&amp;U$1&amp;"C"&amp;$A102))-IF(RTD("tos.rtd",,$A$2,"."&amp;U$83&amp;U$1&amp;"P"&amp;$A102)="N/A",0,RTD("tos.rtd",,$A$2,"."&amp;U$83&amp;U$1&amp;"P"&amp;$A102))</f>
        <v>0</v>
      </c>
      <c r="V102" s="91">
        <f ca="1">IF(RTD("tos.rtd",,$A$2,"."&amp;V$83&amp;V$1&amp;"C"&amp;$A102)="N/A",0,RTD("tos.rtd",,$A$2,"."&amp;V$83&amp;V$1&amp;"C"&amp;$A102))-IF(RTD("tos.rtd",,$A$2,"."&amp;V$83&amp;V$1&amp;"P"&amp;$A102)="N/A",0,RTD("tos.rtd",,$A$2,"."&amp;V$83&amp;V$1&amp;"P"&amp;$A102))</f>
        <v>0</v>
      </c>
      <c r="W102" s="91">
        <f ca="1">IF(RTD("tos.rtd",,$A$2,"."&amp;W$83&amp;W$1&amp;"C"&amp;$A102)="N/A",0,RTD("tos.rtd",,$A$2,"."&amp;W$83&amp;W$1&amp;"C"&amp;$A102))-IF(RTD("tos.rtd",,$A$2,"."&amp;W$83&amp;W$1&amp;"P"&amp;$A102)="N/A",0,RTD("tos.rtd",,$A$2,"."&amp;W$83&amp;W$1&amp;"P"&amp;$A102))</f>
        <v>0</v>
      </c>
      <c r="X102" s="91">
        <f ca="1">IF(RTD("tos.rtd",,$A$2,"."&amp;X$83&amp;X$1&amp;"C"&amp;$A102)="N/A",0,RTD("tos.rtd",,$A$2,"."&amp;X$83&amp;X$1&amp;"C"&amp;$A102))-IF(RTD("tos.rtd",,$A$2,"."&amp;X$83&amp;X$1&amp;"P"&amp;$A102)="N/A",0,RTD("tos.rtd",,$A$2,"."&amp;X$83&amp;X$1&amp;"P"&amp;$A102))</f>
        <v>0</v>
      </c>
      <c r="Y102" s="98">
        <f t="shared" ca="1" si="10"/>
        <v>2931</v>
      </c>
    </row>
    <row r="103" spans="1:25" x14ac:dyDescent="0.25">
      <c r="A103" s="93">
        <f>+Hoja1!A102</f>
        <v>5700</v>
      </c>
      <c r="B103" s="91">
        <f ca="1">IF(RTD("tos.rtd",,$A$2,"."&amp;B$83&amp;B$1&amp;"C"&amp;$A103)="N/A",0,RTD("tos.rtd",,$A$2,"."&amp;B$83&amp;B$1&amp;"C"&amp;$A103))-IF(RTD("tos.rtd",,$A$2,"."&amp;B$83&amp;B$1&amp;"P"&amp;$A103)="N/A",0,RTD("tos.rtd",,$A$2,"."&amp;B$83&amp;B$1&amp;"P"&amp;$A103))</f>
        <v>0</v>
      </c>
      <c r="C103" s="91">
        <f ca="1">IF(RTD("tos.rtd",,$A$2,"."&amp;C$83&amp;C$1&amp;"C"&amp;$A103)="N/A",0,RTD("tos.rtd",,$A$2,"."&amp;C$83&amp;C$1&amp;"C"&amp;$A103))-IF(RTD("tos.rtd",,$A$2,"."&amp;C$83&amp;C$1&amp;"P"&amp;$A103)="N/A",0,RTD("tos.rtd",,$A$2,"."&amp;C$83&amp;C$1&amp;"P"&amp;$A103))</f>
        <v>0</v>
      </c>
      <c r="D103" s="91">
        <f ca="1">IF(RTD("tos.rtd",,$A$2,"."&amp;D$83&amp;D$1&amp;"C"&amp;$A103)="N/A",0,RTD("tos.rtd",,$A$2,"."&amp;D$83&amp;D$1&amp;"C"&amp;$A103))-IF(RTD("tos.rtd",,$A$2,"."&amp;D$83&amp;D$1&amp;"P"&amp;$A103)="N/A",0,RTD("tos.rtd",,$A$2,"."&amp;D$83&amp;D$1&amp;"P"&amp;$A103))</f>
        <v>17354</v>
      </c>
      <c r="E103" s="91">
        <f ca="1">IF(RTD("tos.rtd",,$A$2,"."&amp;E$83&amp;E$1&amp;"C"&amp;$A103)="N/A",0,RTD("tos.rtd",,$A$2,"."&amp;E$83&amp;E$1&amp;"C"&amp;$A103))-IF(RTD("tos.rtd",,$A$2,"."&amp;E$83&amp;E$1&amp;"P"&amp;$A103)="N/A",0,RTD("tos.rtd",,$A$2,"."&amp;E$83&amp;E$1&amp;"P"&amp;$A103))</f>
        <v>1134</v>
      </c>
      <c r="F103" s="91">
        <f ca="1">IF(RTD("tos.rtd",,$A$2,"."&amp;F$83&amp;F$1&amp;"C"&amp;$A103)="N/A",0,RTD("tos.rtd",,$A$2,"."&amp;F$83&amp;F$1&amp;"C"&amp;$A103))-IF(RTD("tos.rtd",,$A$2,"."&amp;F$83&amp;F$1&amp;"P"&amp;$A103)="N/A",0,RTD("tos.rtd",,$A$2,"."&amp;F$83&amp;F$1&amp;"P"&amp;$A103))</f>
        <v>0</v>
      </c>
      <c r="G103" s="91">
        <f ca="1">IF(RTD("tos.rtd",,$A$2,"."&amp;G$83&amp;G$1&amp;"C"&amp;$A103)="N/A",0,RTD("tos.rtd",,$A$2,"."&amp;G$83&amp;G$1&amp;"C"&amp;$A103))-IF(RTD("tos.rtd",,$A$2,"."&amp;G$83&amp;G$1&amp;"P"&amp;$A103)="N/A",0,RTD("tos.rtd",,$A$2,"."&amp;G$83&amp;G$1&amp;"P"&amp;$A103))</f>
        <v>0</v>
      </c>
      <c r="H103" s="91">
        <f ca="1">IF(RTD("tos.rtd",,$A$2,"."&amp;H$83&amp;H$1&amp;"C"&amp;$A103)="N/A",0,RTD("tos.rtd",,$A$2,"."&amp;H$83&amp;H$1&amp;"C"&amp;$A103))-IF(RTD("tos.rtd",,$A$2,"."&amp;H$83&amp;H$1&amp;"P"&amp;$A103)="N/A",0,RTD("tos.rtd",,$A$2,"."&amp;H$83&amp;H$1&amp;"P"&amp;$A103))</f>
        <v>0</v>
      </c>
      <c r="I103" s="91">
        <f ca="1">IF(RTD("tos.rtd",,$A$2,"."&amp;I$83&amp;I$1&amp;"C"&amp;$A103)="N/A",0,RTD("tos.rtd",,$A$2,"."&amp;I$83&amp;I$1&amp;"C"&amp;$A103))-IF(RTD("tos.rtd",,$A$2,"."&amp;I$83&amp;I$1&amp;"P"&amp;$A103)="N/A",0,RTD("tos.rtd",,$A$2,"."&amp;I$83&amp;I$1&amp;"P"&amp;$A103))</f>
        <v>189</v>
      </c>
      <c r="J103" s="91">
        <f ca="1">IF(RTD("tos.rtd",,$A$2,"."&amp;J$83&amp;J$1&amp;"C"&amp;$A103)="N/A",0,RTD("tos.rtd",,$A$2,"."&amp;J$83&amp;J$1&amp;"C"&amp;$A103))-IF(RTD("tos.rtd",,$A$2,"."&amp;J$83&amp;J$1&amp;"P"&amp;$A103)="N/A",0,RTD("tos.rtd",,$A$2,"."&amp;J$83&amp;J$1&amp;"P"&amp;$A103))</f>
        <v>0</v>
      </c>
      <c r="K103" s="91">
        <f ca="1">IF(RTD("tos.rtd",,$A$2,"."&amp;K$83&amp;K$1&amp;"C"&amp;$A103)="N/A",0,RTD("tos.rtd",,$A$2,"."&amp;K$83&amp;K$1&amp;"C"&amp;$A103))-IF(RTD("tos.rtd",,$A$2,"."&amp;K$83&amp;K$1&amp;"P"&amp;$A103)="N/A",0,RTD("tos.rtd",,$A$2,"."&amp;K$83&amp;K$1&amp;"P"&amp;$A103))</f>
        <v>1158</v>
      </c>
      <c r="L103" s="91">
        <f ca="1">IF(RTD("tos.rtd",,$A$2,"."&amp;L$83&amp;L$1&amp;"C"&amp;$A103)="N/A",0,RTD("tos.rtd",,$A$2,"."&amp;L$83&amp;L$1&amp;"C"&amp;$A103))-IF(RTD("tos.rtd",,$A$2,"."&amp;L$83&amp;L$1&amp;"P"&amp;$A103)="N/A",0,RTD("tos.rtd",,$A$2,"."&amp;L$83&amp;L$1&amp;"P"&amp;$A103))</f>
        <v>-5</v>
      </c>
      <c r="M103" s="91">
        <f ca="1">IF(RTD("tos.rtd",,$A$2,"."&amp;M$83&amp;M$1&amp;"C"&amp;$A103)="N/A",0,RTD("tos.rtd",,$A$2,"."&amp;M$83&amp;M$1&amp;"C"&amp;$A103))-IF(RTD("tos.rtd",,$A$2,"."&amp;M$83&amp;M$1&amp;"P"&amp;$A103)="N/A",0,RTD("tos.rtd",,$A$2,"."&amp;M$83&amp;M$1&amp;"P"&amp;$A103))</f>
        <v>416</v>
      </c>
      <c r="N103" s="91">
        <f ca="1">IF(RTD("tos.rtd",,$A$2,"."&amp;N$83&amp;N$1&amp;"C"&amp;$A103)="N/A",0,RTD("tos.rtd",,$A$2,"."&amp;N$83&amp;N$1&amp;"C"&amp;$A103))-IF(RTD("tos.rtd",,$A$2,"."&amp;N$83&amp;N$1&amp;"P"&amp;$A103)="N/A",0,RTD("tos.rtd",,$A$2,"."&amp;N$83&amp;N$1&amp;"P"&amp;$A103))</f>
        <v>0</v>
      </c>
      <c r="O103" s="91">
        <f ca="1">IF(RTD("tos.rtd",,$A$2,"."&amp;O$83&amp;O$1&amp;"C"&amp;$A103)="N/A",0,RTD("tos.rtd",,$A$2,"."&amp;O$83&amp;O$1&amp;"C"&amp;$A103))-IF(RTD("tos.rtd",,$A$2,"."&amp;O$83&amp;O$1&amp;"P"&amp;$A103)="N/A",0,RTD("tos.rtd",,$A$2,"."&amp;O$83&amp;O$1&amp;"P"&amp;$A103))</f>
        <v>223</v>
      </c>
      <c r="P103" s="91">
        <f ca="1">IF(RTD("tos.rtd",,$A$2,"."&amp;P$83&amp;P$1&amp;"C"&amp;$A103)="N/A",0,RTD("tos.rtd",,$A$2,"."&amp;P$83&amp;P$1&amp;"C"&amp;$A103))-IF(RTD("tos.rtd",,$A$2,"."&amp;P$83&amp;P$1&amp;"P"&amp;$A103)="N/A",0,RTD("tos.rtd",,$A$2,"."&amp;P$83&amp;P$1&amp;"P"&amp;$A103))</f>
        <v>-312</v>
      </c>
      <c r="Q103" s="91">
        <f ca="1">IF(RTD("tos.rtd",,$A$2,"."&amp;Q$83&amp;Q$1&amp;"C"&amp;$A103)="N/A",0,RTD("tos.rtd",,$A$2,"."&amp;Q$83&amp;Q$1&amp;"C"&amp;$A103))-IF(RTD("tos.rtd",,$A$2,"."&amp;Q$83&amp;Q$1&amp;"P"&amp;$A103)="N/A",0,RTD("tos.rtd",,$A$2,"."&amp;Q$83&amp;Q$1&amp;"P"&amp;$A103))</f>
        <v>-241</v>
      </c>
      <c r="R103" s="91">
        <f ca="1">IF(RTD("tos.rtd",,$A$2,"."&amp;R$83&amp;R$1&amp;"C"&amp;$A103)="N/A",0,RTD("tos.rtd",,$A$2,"."&amp;R$83&amp;R$1&amp;"C"&amp;$A103))-IF(RTD("tos.rtd",,$A$2,"."&amp;R$83&amp;R$1&amp;"P"&amp;$A103)="N/A",0,RTD("tos.rtd",,$A$2,"."&amp;R$83&amp;R$1&amp;"P"&amp;$A103))</f>
        <v>-24</v>
      </c>
      <c r="S103" s="91">
        <f ca="1">IF(RTD("tos.rtd",,$A$2,"."&amp;S$83&amp;S$1&amp;"C"&amp;$A103)="N/A",0,RTD("tos.rtd",,$A$2,"."&amp;S$83&amp;S$1&amp;"C"&amp;$A103))-IF(RTD("tos.rtd",,$A$2,"."&amp;S$83&amp;S$1&amp;"P"&amp;$A103)="N/A",0,RTD("tos.rtd",,$A$2,"."&amp;S$83&amp;S$1&amp;"P"&amp;$A103))</f>
        <v>204</v>
      </c>
      <c r="T103" s="91">
        <f ca="1">IF(RTD("tos.rtd",,$A$2,"."&amp;T$83&amp;T$1&amp;"C"&amp;$A103)="N/A",0,RTD("tos.rtd",,$A$2,"."&amp;T$83&amp;T$1&amp;"C"&amp;$A103))-IF(RTD("tos.rtd",,$A$2,"."&amp;T$83&amp;T$1&amp;"P"&amp;$A103)="N/A",0,RTD("tos.rtd",,$A$2,"."&amp;T$83&amp;T$1&amp;"P"&amp;$A103))</f>
        <v>200</v>
      </c>
      <c r="U103" s="91">
        <f ca="1">IF(RTD("tos.rtd",,$A$2,"."&amp;U$83&amp;U$1&amp;"C"&amp;$A103)="N/A",0,RTD("tos.rtd",,$A$2,"."&amp;U$83&amp;U$1&amp;"C"&amp;$A103))-IF(RTD("tos.rtd",,$A$2,"."&amp;U$83&amp;U$1&amp;"P"&amp;$A103)="N/A",0,RTD("tos.rtd",,$A$2,"."&amp;U$83&amp;U$1&amp;"P"&amp;$A103))</f>
        <v>0</v>
      </c>
      <c r="V103" s="91">
        <f ca="1">IF(RTD("tos.rtd",,$A$2,"."&amp;V$83&amp;V$1&amp;"C"&amp;$A103)="N/A",0,RTD("tos.rtd",,$A$2,"."&amp;V$83&amp;V$1&amp;"C"&amp;$A103))-IF(RTD("tos.rtd",,$A$2,"."&amp;V$83&amp;V$1&amp;"P"&amp;$A103)="N/A",0,RTD("tos.rtd",,$A$2,"."&amp;V$83&amp;V$1&amp;"P"&amp;$A103))</f>
        <v>0</v>
      </c>
      <c r="W103" s="91">
        <f ca="1">IF(RTD("tos.rtd",,$A$2,"."&amp;W$83&amp;W$1&amp;"C"&amp;$A103)="N/A",0,RTD("tos.rtd",,$A$2,"."&amp;W$83&amp;W$1&amp;"C"&amp;$A103))-IF(RTD("tos.rtd",,$A$2,"."&amp;W$83&amp;W$1&amp;"P"&amp;$A103)="N/A",0,RTD("tos.rtd",,$A$2,"."&amp;W$83&amp;W$1&amp;"P"&amp;$A103))</f>
        <v>-916</v>
      </c>
      <c r="X103" s="91">
        <f ca="1">IF(RTD("tos.rtd",,$A$2,"."&amp;X$83&amp;X$1&amp;"C"&amp;$A103)="N/A",0,RTD("tos.rtd",,$A$2,"."&amp;X$83&amp;X$1&amp;"C"&amp;$A103))-IF(RTD("tos.rtd",,$A$2,"."&amp;X$83&amp;X$1&amp;"P"&amp;$A103)="N/A",0,RTD("tos.rtd",,$A$2,"."&amp;X$83&amp;X$1&amp;"P"&amp;$A103))</f>
        <v>0</v>
      </c>
      <c r="Y103" s="98">
        <f t="shared" ca="1" si="10"/>
        <v>19380</v>
      </c>
    </row>
    <row r="104" spans="1:25" x14ac:dyDescent="0.25">
      <c r="A104" s="93">
        <f>+Hoja1!A103</f>
        <v>5690</v>
      </c>
      <c r="B104" s="91">
        <f ca="1">IF(RTD("tos.rtd",,$A$2,"."&amp;B$83&amp;B$1&amp;"C"&amp;$A104)="N/A",0,RTD("tos.rtd",,$A$2,"."&amp;B$83&amp;B$1&amp;"C"&amp;$A104))-IF(RTD("tos.rtd",,$A$2,"."&amp;B$83&amp;B$1&amp;"P"&amp;$A104)="N/A",0,RTD("tos.rtd",,$A$2,"."&amp;B$83&amp;B$1&amp;"P"&amp;$A104))</f>
        <v>0</v>
      </c>
      <c r="C104" s="91">
        <f ca="1">IF(RTD("tos.rtd",,$A$2,"."&amp;C$83&amp;C$1&amp;"C"&amp;$A104)="N/A",0,RTD("tos.rtd",,$A$2,"."&amp;C$83&amp;C$1&amp;"C"&amp;$A104))-IF(RTD("tos.rtd",,$A$2,"."&amp;C$83&amp;C$1&amp;"P"&amp;$A104)="N/A",0,RTD("tos.rtd",,$A$2,"."&amp;C$83&amp;C$1&amp;"P"&amp;$A104))</f>
        <v>0</v>
      </c>
      <c r="D104" s="91">
        <f ca="1">IF(RTD("tos.rtd",,$A$2,"."&amp;D$83&amp;D$1&amp;"C"&amp;$A104)="N/A",0,RTD("tos.rtd",,$A$2,"."&amp;D$83&amp;D$1&amp;"C"&amp;$A104))-IF(RTD("tos.rtd",,$A$2,"."&amp;D$83&amp;D$1&amp;"P"&amp;$A104)="N/A",0,RTD("tos.rtd",,$A$2,"."&amp;D$83&amp;D$1&amp;"P"&amp;$A104))</f>
        <v>1552</v>
      </c>
      <c r="E104" s="91">
        <f ca="1">IF(RTD("tos.rtd",,$A$2,"."&amp;E$83&amp;E$1&amp;"C"&amp;$A104)="N/A",0,RTD("tos.rtd",,$A$2,"."&amp;E$83&amp;E$1&amp;"C"&amp;$A104))-IF(RTD("tos.rtd",,$A$2,"."&amp;E$83&amp;E$1&amp;"P"&amp;$A104)="N/A",0,RTD("tos.rtd",,$A$2,"."&amp;E$83&amp;E$1&amp;"P"&amp;$A104))</f>
        <v>136</v>
      </c>
      <c r="F104" s="91">
        <f ca="1">IF(RTD("tos.rtd",,$A$2,"."&amp;F$83&amp;F$1&amp;"C"&amp;$A104)="N/A",0,RTD("tos.rtd",,$A$2,"."&amp;F$83&amp;F$1&amp;"C"&amp;$A104))-IF(RTD("tos.rtd",,$A$2,"."&amp;F$83&amp;F$1&amp;"P"&amp;$A104)="N/A",0,RTD("tos.rtd",,$A$2,"."&amp;F$83&amp;F$1&amp;"P"&amp;$A104))</f>
        <v>0</v>
      </c>
      <c r="G104" s="91">
        <f ca="1">IF(RTD("tos.rtd",,$A$2,"."&amp;G$83&amp;G$1&amp;"C"&amp;$A104)="N/A",0,RTD("tos.rtd",,$A$2,"."&amp;G$83&amp;G$1&amp;"C"&amp;$A104))-IF(RTD("tos.rtd",,$A$2,"."&amp;G$83&amp;G$1&amp;"P"&amp;$A104)="N/A",0,RTD("tos.rtd",,$A$2,"."&amp;G$83&amp;G$1&amp;"P"&amp;$A104))</f>
        <v>0</v>
      </c>
      <c r="H104" s="91">
        <f ca="1">IF(RTD("tos.rtd",,$A$2,"."&amp;H$83&amp;H$1&amp;"C"&amp;$A104)="N/A",0,RTD("tos.rtd",,$A$2,"."&amp;H$83&amp;H$1&amp;"C"&amp;$A104))-IF(RTD("tos.rtd",,$A$2,"."&amp;H$83&amp;H$1&amp;"P"&amp;$A104)="N/A",0,RTD("tos.rtd",,$A$2,"."&amp;H$83&amp;H$1&amp;"P"&amp;$A104))</f>
        <v>0</v>
      </c>
      <c r="I104" s="91">
        <f ca="1">IF(RTD("tos.rtd",,$A$2,"."&amp;I$83&amp;I$1&amp;"C"&amp;$A104)="N/A",0,RTD("tos.rtd",,$A$2,"."&amp;I$83&amp;I$1&amp;"C"&amp;$A104))-IF(RTD("tos.rtd",,$A$2,"."&amp;I$83&amp;I$1&amp;"P"&amp;$A104)="N/A",0,RTD("tos.rtd",,$A$2,"."&amp;I$83&amp;I$1&amp;"P"&amp;$A104))</f>
        <v>8</v>
      </c>
      <c r="J104" s="91">
        <f ca="1">IF(RTD("tos.rtd",,$A$2,"."&amp;J$83&amp;J$1&amp;"C"&amp;$A104)="N/A",0,RTD("tos.rtd",,$A$2,"."&amp;J$83&amp;J$1&amp;"C"&amp;$A104))-IF(RTD("tos.rtd",,$A$2,"."&amp;J$83&amp;J$1&amp;"P"&amp;$A104)="N/A",0,RTD("tos.rtd",,$A$2,"."&amp;J$83&amp;J$1&amp;"P"&amp;$A104))</f>
        <v>-2</v>
      </c>
      <c r="K104" s="91">
        <f ca="1">IF(RTD("tos.rtd",,$A$2,"."&amp;K$83&amp;K$1&amp;"C"&amp;$A104)="N/A",0,RTD("tos.rtd",,$A$2,"."&amp;K$83&amp;K$1&amp;"C"&amp;$A104))-IF(RTD("tos.rtd",,$A$2,"."&amp;K$83&amp;K$1&amp;"P"&amp;$A104)="N/A",0,RTD("tos.rtd",,$A$2,"."&amp;K$83&amp;K$1&amp;"P"&amp;$A104))</f>
        <v>28</v>
      </c>
      <c r="L104" s="91">
        <f ca="1">IF(RTD("tos.rtd",,$A$2,"."&amp;L$83&amp;L$1&amp;"C"&amp;$A104)="N/A",0,RTD("tos.rtd",,$A$2,"."&amp;L$83&amp;L$1&amp;"C"&amp;$A104))-IF(RTD("tos.rtd",,$A$2,"."&amp;L$83&amp;L$1&amp;"P"&amp;$A104)="N/A",0,RTD("tos.rtd",,$A$2,"."&amp;L$83&amp;L$1&amp;"P"&amp;$A104))</f>
        <v>0</v>
      </c>
      <c r="M104" s="91">
        <f ca="1">IF(RTD("tos.rtd",,$A$2,"."&amp;M$83&amp;M$1&amp;"C"&amp;$A104)="N/A",0,RTD("tos.rtd",,$A$2,"."&amp;M$83&amp;M$1&amp;"C"&amp;$A104))-IF(RTD("tos.rtd",,$A$2,"."&amp;M$83&amp;M$1&amp;"P"&amp;$A104)="N/A",0,RTD("tos.rtd",,$A$2,"."&amp;M$83&amp;M$1&amp;"P"&amp;$A104))</f>
        <v>-41</v>
      </c>
      <c r="N104" s="91">
        <f ca="1">IF(RTD("tos.rtd",,$A$2,"."&amp;N$83&amp;N$1&amp;"C"&amp;$A104)="N/A",0,RTD("tos.rtd",,$A$2,"."&amp;N$83&amp;N$1&amp;"C"&amp;$A104))-IF(RTD("tos.rtd",,$A$2,"."&amp;N$83&amp;N$1&amp;"P"&amp;$A104)="N/A",0,RTD("tos.rtd",,$A$2,"."&amp;N$83&amp;N$1&amp;"P"&amp;$A104))</f>
        <v>0</v>
      </c>
      <c r="O104" s="91">
        <f ca="1">IF(RTD("tos.rtd",,$A$2,"."&amp;O$83&amp;O$1&amp;"C"&amp;$A104)="N/A",0,RTD("tos.rtd",,$A$2,"."&amp;O$83&amp;O$1&amp;"C"&amp;$A104))-IF(RTD("tos.rtd",,$A$2,"."&amp;O$83&amp;O$1&amp;"P"&amp;$A104)="N/A",0,RTD("tos.rtd",,$A$2,"."&amp;O$83&amp;O$1&amp;"P"&amp;$A104))</f>
        <v>-12</v>
      </c>
      <c r="P104" s="91">
        <f ca="1">IF(RTD("tos.rtd",,$A$2,"."&amp;P$83&amp;P$1&amp;"C"&amp;$A104)="N/A",0,RTD("tos.rtd",,$A$2,"."&amp;P$83&amp;P$1&amp;"C"&amp;$A104))-IF(RTD("tos.rtd",,$A$2,"."&amp;P$83&amp;P$1&amp;"P"&amp;$A104)="N/A",0,RTD("tos.rtd",,$A$2,"."&amp;P$83&amp;P$1&amp;"P"&amp;$A104))</f>
        <v>-4</v>
      </c>
      <c r="Q104" s="91">
        <f ca="1">IF(RTD("tos.rtd",,$A$2,"."&amp;Q$83&amp;Q$1&amp;"C"&amp;$A104)="N/A",0,RTD("tos.rtd",,$A$2,"."&amp;Q$83&amp;Q$1&amp;"C"&amp;$A104))-IF(RTD("tos.rtd",,$A$2,"."&amp;Q$83&amp;Q$1&amp;"P"&amp;$A104)="N/A",0,RTD("tos.rtd",,$A$2,"."&amp;Q$83&amp;Q$1&amp;"P"&amp;$A104))</f>
        <v>0</v>
      </c>
      <c r="R104" s="91">
        <f ca="1">IF(RTD("tos.rtd",,$A$2,"."&amp;R$83&amp;R$1&amp;"C"&amp;$A104)="N/A",0,RTD("tos.rtd",,$A$2,"."&amp;R$83&amp;R$1&amp;"C"&amp;$A104))-IF(RTD("tos.rtd",,$A$2,"."&amp;R$83&amp;R$1&amp;"P"&amp;$A104)="N/A",0,RTD("tos.rtd",,$A$2,"."&amp;R$83&amp;R$1&amp;"P"&amp;$A104))</f>
        <v>0</v>
      </c>
      <c r="S104" s="91">
        <f ca="1">IF(RTD("tos.rtd",,$A$2,"."&amp;S$83&amp;S$1&amp;"C"&amp;$A104)="N/A",0,RTD("tos.rtd",,$A$2,"."&amp;S$83&amp;S$1&amp;"C"&amp;$A104))-IF(RTD("tos.rtd",,$A$2,"."&amp;S$83&amp;S$1&amp;"P"&amp;$A104)="N/A",0,RTD("tos.rtd",,$A$2,"."&amp;S$83&amp;S$1&amp;"P"&amp;$A104))</f>
        <v>0</v>
      </c>
      <c r="T104" s="91">
        <f ca="1">IF(RTD("tos.rtd",,$A$2,"."&amp;T$83&amp;T$1&amp;"C"&amp;$A104)="N/A",0,RTD("tos.rtd",,$A$2,"."&amp;T$83&amp;T$1&amp;"C"&amp;$A104))-IF(RTD("tos.rtd",,$A$2,"."&amp;T$83&amp;T$1&amp;"P"&amp;$A104)="N/A",0,RTD("tos.rtd",,$A$2,"."&amp;T$83&amp;T$1&amp;"P"&amp;$A104))</f>
        <v>0</v>
      </c>
      <c r="U104" s="91">
        <f ca="1">IF(RTD("tos.rtd",,$A$2,"."&amp;U$83&amp;U$1&amp;"C"&amp;$A104)="N/A",0,RTD("tos.rtd",,$A$2,"."&amp;U$83&amp;U$1&amp;"C"&amp;$A104))-IF(RTD("tos.rtd",,$A$2,"."&amp;U$83&amp;U$1&amp;"P"&amp;$A104)="N/A",0,RTD("tos.rtd",,$A$2,"."&amp;U$83&amp;U$1&amp;"P"&amp;$A104))</f>
        <v>0</v>
      </c>
      <c r="V104" s="91">
        <f ca="1">IF(RTD("tos.rtd",,$A$2,"."&amp;V$83&amp;V$1&amp;"C"&amp;$A104)="N/A",0,RTD("tos.rtd",,$A$2,"."&amp;V$83&amp;V$1&amp;"C"&amp;$A104))-IF(RTD("tos.rtd",,$A$2,"."&amp;V$83&amp;V$1&amp;"P"&amp;$A104)="N/A",0,RTD("tos.rtd",,$A$2,"."&amp;V$83&amp;V$1&amp;"P"&amp;$A104))</f>
        <v>0</v>
      </c>
      <c r="W104" s="91">
        <f ca="1">IF(RTD("tos.rtd",,$A$2,"."&amp;W$83&amp;W$1&amp;"C"&amp;$A104)="N/A",0,RTD("tos.rtd",,$A$2,"."&amp;W$83&amp;W$1&amp;"C"&amp;$A104))-IF(RTD("tos.rtd",,$A$2,"."&amp;W$83&amp;W$1&amp;"P"&amp;$A104)="N/A",0,RTD("tos.rtd",,$A$2,"."&amp;W$83&amp;W$1&amp;"P"&amp;$A104))</f>
        <v>0</v>
      </c>
      <c r="X104" s="91">
        <f ca="1">IF(RTD("tos.rtd",,$A$2,"."&amp;X$83&amp;X$1&amp;"C"&amp;$A104)="N/A",0,RTD("tos.rtd",,$A$2,"."&amp;X$83&amp;X$1&amp;"C"&amp;$A104))-IF(RTD("tos.rtd",,$A$2,"."&amp;X$83&amp;X$1&amp;"P"&amp;$A104)="N/A",0,RTD("tos.rtd",,$A$2,"."&amp;X$83&amp;X$1&amp;"P"&amp;$A104))</f>
        <v>0</v>
      </c>
      <c r="Y104" s="98">
        <f t="shared" ca="1" si="10"/>
        <v>1665</v>
      </c>
    </row>
    <row r="105" spans="1:25" x14ac:dyDescent="0.25">
      <c r="A105" s="93">
        <f>+Hoja1!A104</f>
        <v>5680</v>
      </c>
      <c r="B105" s="91">
        <f ca="1">IF(RTD("tos.rtd",,$A$2,"."&amp;B$83&amp;B$1&amp;"C"&amp;$A105)="N/A",0,RTD("tos.rtd",,$A$2,"."&amp;B$83&amp;B$1&amp;"C"&amp;$A105))-IF(RTD("tos.rtd",,$A$2,"."&amp;B$83&amp;B$1&amp;"P"&amp;$A105)="N/A",0,RTD("tos.rtd",,$A$2,"."&amp;B$83&amp;B$1&amp;"P"&amp;$A105))</f>
        <v>0</v>
      </c>
      <c r="C105" s="91">
        <f ca="1">IF(RTD("tos.rtd",,$A$2,"."&amp;C$83&amp;C$1&amp;"C"&amp;$A105)="N/A",0,RTD("tos.rtd",,$A$2,"."&amp;C$83&amp;C$1&amp;"C"&amp;$A105))-IF(RTD("tos.rtd",,$A$2,"."&amp;C$83&amp;C$1&amp;"P"&amp;$A105)="N/A",0,RTD("tos.rtd",,$A$2,"."&amp;C$83&amp;C$1&amp;"P"&amp;$A105))</f>
        <v>0</v>
      </c>
      <c r="D105" s="91">
        <f ca="1">IF(RTD("tos.rtd",,$A$2,"."&amp;D$83&amp;D$1&amp;"C"&amp;$A105)="N/A",0,RTD("tos.rtd",,$A$2,"."&amp;D$83&amp;D$1&amp;"C"&amp;$A105))-IF(RTD("tos.rtd",,$A$2,"."&amp;D$83&amp;D$1&amp;"P"&amp;$A105)="N/A",0,RTD("tos.rtd",,$A$2,"."&amp;D$83&amp;D$1&amp;"P"&amp;$A105))</f>
        <v>1767</v>
      </c>
      <c r="E105" s="91">
        <f ca="1">IF(RTD("tos.rtd",,$A$2,"."&amp;E$83&amp;E$1&amp;"C"&amp;$A105)="N/A",0,RTD("tos.rtd",,$A$2,"."&amp;E$83&amp;E$1&amp;"C"&amp;$A105))-IF(RTD("tos.rtd",,$A$2,"."&amp;E$83&amp;E$1&amp;"P"&amp;$A105)="N/A",0,RTD("tos.rtd",,$A$2,"."&amp;E$83&amp;E$1&amp;"P"&amp;$A105))</f>
        <v>206</v>
      </c>
      <c r="F105" s="91">
        <f ca="1">IF(RTD("tos.rtd",,$A$2,"."&amp;F$83&amp;F$1&amp;"C"&amp;$A105)="N/A",0,RTD("tos.rtd",,$A$2,"."&amp;F$83&amp;F$1&amp;"C"&amp;$A105))-IF(RTD("tos.rtd",,$A$2,"."&amp;F$83&amp;F$1&amp;"P"&amp;$A105)="N/A",0,RTD("tos.rtd",,$A$2,"."&amp;F$83&amp;F$1&amp;"P"&amp;$A105))</f>
        <v>0</v>
      </c>
      <c r="G105" s="91">
        <f ca="1">IF(RTD("tos.rtd",,$A$2,"."&amp;G$83&amp;G$1&amp;"C"&amp;$A105)="N/A",0,RTD("tos.rtd",,$A$2,"."&amp;G$83&amp;G$1&amp;"C"&amp;$A105))-IF(RTD("tos.rtd",,$A$2,"."&amp;G$83&amp;G$1&amp;"P"&amp;$A105)="N/A",0,RTD("tos.rtd",,$A$2,"."&amp;G$83&amp;G$1&amp;"P"&amp;$A105))</f>
        <v>0</v>
      </c>
      <c r="H105" s="91">
        <f ca="1">IF(RTD("tos.rtd",,$A$2,"."&amp;H$83&amp;H$1&amp;"C"&amp;$A105)="N/A",0,RTD("tos.rtd",,$A$2,"."&amp;H$83&amp;H$1&amp;"C"&amp;$A105))-IF(RTD("tos.rtd",,$A$2,"."&amp;H$83&amp;H$1&amp;"P"&amp;$A105)="N/A",0,RTD("tos.rtd",,$A$2,"."&amp;H$83&amp;H$1&amp;"P"&amp;$A105))</f>
        <v>0</v>
      </c>
      <c r="I105" s="91">
        <f ca="1">IF(RTD("tos.rtd",,$A$2,"."&amp;I$83&amp;I$1&amp;"C"&amp;$A105)="N/A",0,RTD("tos.rtd",,$A$2,"."&amp;I$83&amp;I$1&amp;"C"&amp;$A105))-IF(RTD("tos.rtd",,$A$2,"."&amp;I$83&amp;I$1&amp;"P"&amp;$A105)="N/A",0,RTD("tos.rtd",,$A$2,"."&amp;I$83&amp;I$1&amp;"P"&amp;$A105))</f>
        <v>11</v>
      </c>
      <c r="J105" s="91">
        <f ca="1">IF(RTD("tos.rtd",,$A$2,"."&amp;J$83&amp;J$1&amp;"C"&amp;$A105)="N/A",0,RTD("tos.rtd",,$A$2,"."&amp;J$83&amp;J$1&amp;"C"&amp;$A105))-IF(RTD("tos.rtd",,$A$2,"."&amp;J$83&amp;J$1&amp;"P"&amp;$A105)="N/A",0,RTD("tos.rtd",,$A$2,"."&amp;J$83&amp;J$1&amp;"P"&amp;$A105))</f>
        <v>-2</v>
      </c>
      <c r="K105" s="91">
        <f ca="1">IF(RTD("tos.rtd",,$A$2,"."&amp;K$83&amp;K$1&amp;"C"&amp;$A105)="N/A",0,RTD("tos.rtd",,$A$2,"."&amp;K$83&amp;K$1&amp;"C"&amp;$A105))-IF(RTD("tos.rtd",,$A$2,"."&amp;K$83&amp;K$1&amp;"P"&amp;$A105)="N/A",0,RTD("tos.rtd",,$A$2,"."&amp;K$83&amp;K$1&amp;"P"&amp;$A105))</f>
        <v>-7</v>
      </c>
      <c r="L105" s="91">
        <f ca="1">IF(RTD("tos.rtd",,$A$2,"."&amp;L$83&amp;L$1&amp;"C"&amp;$A105)="N/A",0,RTD("tos.rtd",,$A$2,"."&amp;L$83&amp;L$1&amp;"C"&amp;$A105))-IF(RTD("tos.rtd",,$A$2,"."&amp;L$83&amp;L$1&amp;"P"&amp;$A105)="N/A",0,RTD("tos.rtd",,$A$2,"."&amp;L$83&amp;L$1&amp;"P"&amp;$A105))</f>
        <v>0</v>
      </c>
      <c r="M105" s="91">
        <f ca="1">IF(RTD("tos.rtd",,$A$2,"."&amp;M$83&amp;M$1&amp;"C"&amp;$A105)="N/A",0,RTD("tos.rtd",,$A$2,"."&amp;M$83&amp;M$1&amp;"C"&amp;$A105))-IF(RTD("tos.rtd",,$A$2,"."&amp;M$83&amp;M$1&amp;"P"&amp;$A105)="N/A",0,RTD("tos.rtd",,$A$2,"."&amp;M$83&amp;M$1&amp;"P"&amp;$A105))</f>
        <v>179</v>
      </c>
      <c r="N105" s="91">
        <f ca="1">IF(RTD("tos.rtd",,$A$2,"."&amp;N$83&amp;N$1&amp;"C"&amp;$A105)="N/A",0,RTD("tos.rtd",,$A$2,"."&amp;N$83&amp;N$1&amp;"C"&amp;$A105))-IF(RTD("tos.rtd",,$A$2,"."&amp;N$83&amp;N$1&amp;"P"&amp;$A105)="N/A",0,RTD("tos.rtd",,$A$2,"."&amp;N$83&amp;N$1&amp;"P"&amp;$A105))</f>
        <v>10</v>
      </c>
      <c r="O105" s="91">
        <f ca="1">IF(RTD("tos.rtd",,$A$2,"."&amp;O$83&amp;O$1&amp;"C"&amp;$A105)="N/A",0,RTD("tos.rtd",,$A$2,"."&amp;O$83&amp;O$1&amp;"C"&amp;$A105))-IF(RTD("tos.rtd",,$A$2,"."&amp;O$83&amp;O$1&amp;"P"&amp;$A105)="N/A",0,RTD("tos.rtd",,$A$2,"."&amp;O$83&amp;O$1&amp;"P"&amp;$A105))</f>
        <v>-3</v>
      </c>
      <c r="P105" s="91">
        <f ca="1">IF(RTD("tos.rtd",,$A$2,"."&amp;P$83&amp;P$1&amp;"C"&amp;$A105)="N/A",0,RTD("tos.rtd",,$A$2,"."&amp;P$83&amp;P$1&amp;"C"&amp;$A105))-IF(RTD("tos.rtd",,$A$2,"."&amp;P$83&amp;P$1&amp;"P"&amp;$A105)="N/A",0,RTD("tos.rtd",,$A$2,"."&amp;P$83&amp;P$1&amp;"P"&amp;$A105))</f>
        <v>-454</v>
      </c>
      <c r="Q105" s="91">
        <f ca="1">IF(RTD("tos.rtd",,$A$2,"."&amp;Q$83&amp;Q$1&amp;"C"&amp;$A105)="N/A",0,RTD("tos.rtd",,$A$2,"."&amp;Q$83&amp;Q$1&amp;"C"&amp;$A105))-IF(RTD("tos.rtd",,$A$2,"."&amp;Q$83&amp;Q$1&amp;"P"&amp;$A105)="N/A",0,RTD("tos.rtd",,$A$2,"."&amp;Q$83&amp;Q$1&amp;"P"&amp;$A105))</f>
        <v>0</v>
      </c>
      <c r="R105" s="91">
        <f ca="1">IF(RTD("tos.rtd",,$A$2,"."&amp;R$83&amp;R$1&amp;"C"&amp;$A105)="N/A",0,RTD("tos.rtd",,$A$2,"."&amp;R$83&amp;R$1&amp;"C"&amp;$A105))-IF(RTD("tos.rtd",,$A$2,"."&amp;R$83&amp;R$1&amp;"P"&amp;$A105)="N/A",0,RTD("tos.rtd",,$A$2,"."&amp;R$83&amp;R$1&amp;"P"&amp;$A105))</f>
        <v>0</v>
      </c>
      <c r="S105" s="91">
        <f ca="1">IF(RTD("tos.rtd",,$A$2,"."&amp;S$83&amp;S$1&amp;"C"&amp;$A105)="N/A",0,RTD("tos.rtd",,$A$2,"."&amp;S$83&amp;S$1&amp;"C"&amp;$A105))-IF(RTD("tos.rtd",,$A$2,"."&amp;S$83&amp;S$1&amp;"P"&amp;$A105)="N/A",0,RTD("tos.rtd",,$A$2,"."&amp;S$83&amp;S$1&amp;"P"&amp;$A105))</f>
        <v>0</v>
      </c>
      <c r="T105" s="91">
        <f ca="1">IF(RTD("tos.rtd",,$A$2,"."&amp;T$83&amp;T$1&amp;"C"&amp;$A105)="N/A",0,RTD("tos.rtd",,$A$2,"."&amp;T$83&amp;T$1&amp;"C"&amp;$A105))-IF(RTD("tos.rtd",,$A$2,"."&amp;T$83&amp;T$1&amp;"P"&amp;$A105)="N/A",0,RTD("tos.rtd",,$A$2,"."&amp;T$83&amp;T$1&amp;"P"&amp;$A105))</f>
        <v>0</v>
      </c>
      <c r="U105" s="91">
        <f ca="1">IF(RTD("tos.rtd",,$A$2,"."&amp;U$83&amp;U$1&amp;"C"&amp;$A105)="N/A",0,RTD("tos.rtd",,$A$2,"."&amp;U$83&amp;U$1&amp;"C"&amp;$A105))-IF(RTD("tos.rtd",,$A$2,"."&amp;U$83&amp;U$1&amp;"P"&amp;$A105)="N/A",0,RTD("tos.rtd",,$A$2,"."&amp;U$83&amp;U$1&amp;"P"&amp;$A105))</f>
        <v>0</v>
      </c>
      <c r="V105" s="91">
        <f ca="1">IF(RTD("tos.rtd",,$A$2,"."&amp;V$83&amp;V$1&amp;"C"&amp;$A105)="N/A",0,RTD("tos.rtd",,$A$2,"."&amp;V$83&amp;V$1&amp;"C"&amp;$A105))-IF(RTD("tos.rtd",,$A$2,"."&amp;V$83&amp;V$1&amp;"P"&amp;$A105)="N/A",0,RTD("tos.rtd",,$A$2,"."&amp;V$83&amp;V$1&amp;"P"&amp;$A105))</f>
        <v>0</v>
      </c>
      <c r="W105" s="91">
        <f ca="1">IF(RTD("tos.rtd",,$A$2,"."&amp;W$83&amp;W$1&amp;"C"&amp;$A105)="N/A",0,RTD("tos.rtd",,$A$2,"."&amp;W$83&amp;W$1&amp;"C"&amp;$A105))-IF(RTD("tos.rtd",,$A$2,"."&amp;W$83&amp;W$1&amp;"P"&amp;$A105)="N/A",0,RTD("tos.rtd",,$A$2,"."&amp;W$83&amp;W$1&amp;"P"&amp;$A105))</f>
        <v>0</v>
      </c>
      <c r="X105" s="91">
        <f ca="1">IF(RTD("tos.rtd",,$A$2,"."&amp;X$83&amp;X$1&amp;"C"&amp;$A105)="N/A",0,RTD("tos.rtd",,$A$2,"."&amp;X$83&amp;X$1&amp;"C"&amp;$A105))-IF(RTD("tos.rtd",,$A$2,"."&amp;X$83&amp;X$1&amp;"P"&amp;$A105)="N/A",0,RTD("tos.rtd",,$A$2,"."&amp;X$83&amp;X$1&amp;"P"&amp;$A105))</f>
        <v>0</v>
      </c>
      <c r="Y105" s="98">
        <f t="shared" ca="1" si="10"/>
        <v>1707</v>
      </c>
    </row>
    <row r="106" spans="1:25" x14ac:dyDescent="0.25">
      <c r="A106" s="93">
        <f>+Hoja1!A105</f>
        <v>5670</v>
      </c>
      <c r="B106" s="91">
        <f ca="1">IF(RTD("tos.rtd",,$A$2,"."&amp;B$83&amp;B$1&amp;"C"&amp;$A106)="N/A",0,RTD("tos.rtd",,$A$2,"."&amp;B$83&amp;B$1&amp;"C"&amp;$A106))-IF(RTD("tos.rtd",,$A$2,"."&amp;B$83&amp;B$1&amp;"P"&amp;$A106)="N/A",0,RTD("tos.rtd",,$A$2,"."&amp;B$83&amp;B$1&amp;"P"&amp;$A106))</f>
        <v>0</v>
      </c>
      <c r="C106" s="91">
        <f ca="1">IF(RTD("tos.rtd",,$A$2,"."&amp;C$83&amp;C$1&amp;"C"&amp;$A106)="N/A",0,RTD("tos.rtd",,$A$2,"."&amp;C$83&amp;C$1&amp;"C"&amp;$A106))-IF(RTD("tos.rtd",,$A$2,"."&amp;C$83&amp;C$1&amp;"P"&amp;$A106)="N/A",0,RTD("tos.rtd",,$A$2,"."&amp;C$83&amp;C$1&amp;"P"&amp;$A106))</f>
        <v>0</v>
      </c>
      <c r="D106" s="91">
        <f ca="1">IF(RTD("tos.rtd",,$A$2,"."&amp;D$83&amp;D$1&amp;"C"&amp;$A106)="N/A",0,RTD("tos.rtd",,$A$2,"."&amp;D$83&amp;D$1&amp;"C"&amp;$A106))-IF(RTD("tos.rtd",,$A$2,"."&amp;D$83&amp;D$1&amp;"P"&amp;$A106)="N/A",0,RTD("tos.rtd",,$A$2,"."&amp;D$83&amp;D$1&amp;"P"&amp;$A106))</f>
        <v>1576</v>
      </c>
      <c r="E106" s="91">
        <f ca="1">IF(RTD("tos.rtd",,$A$2,"."&amp;E$83&amp;E$1&amp;"C"&amp;$A106)="N/A",0,RTD("tos.rtd",,$A$2,"."&amp;E$83&amp;E$1&amp;"C"&amp;$A106))-IF(RTD("tos.rtd",,$A$2,"."&amp;E$83&amp;E$1&amp;"P"&amp;$A106)="N/A",0,RTD("tos.rtd",,$A$2,"."&amp;E$83&amp;E$1&amp;"P"&amp;$A106))</f>
        <v>134</v>
      </c>
      <c r="F106" s="91">
        <f ca="1">IF(RTD("tos.rtd",,$A$2,"."&amp;F$83&amp;F$1&amp;"C"&amp;$A106)="N/A",0,RTD("tos.rtd",,$A$2,"."&amp;F$83&amp;F$1&amp;"C"&amp;$A106))-IF(RTD("tos.rtd",,$A$2,"."&amp;F$83&amp;F$1&amp;"P"&amp;$A106)="N/A",0,RTD("tos.rtd",,$A$2,"."&amp;F$83&amp;F$1&amp;"P"&amp;$A106))</f>
        <v>0</v>
      </c>
      <c r="G106" s="91">
        <f ca="1">IF(RTD("tos.rtd",,$A$2,"."&amp;G$83&amp;G$1&amp;"C"&amp;$A106)="N/A",0,RTD("tos.rtd",,$A$2,"."&amp;G$83&amp;G$1&amp;"C"&amp;$A106))-IF(RTD("tos.rtd",,$A$2,"."&amp;G$83&amp;G$1&amp;"P"&amp;$A106)="N/A",0,RTD("tos.rtd",,$A$2,"."&amp;G$83&amp;G$1&amp;"P"&amp;$A106))</f>
        <v>0</v>
      </c>
      <c r="H106" s="91">
        <f ca="1">IF(RTD("tos.rtd",,$A$2,"."&amp;H$83&amp;H$1&amp;"C"&amp;$A106)="N/A",0,RTD("tos.rtd",,$A$2,"."&amp;H$83&amp;H$1&amp;"C"&amp;$A106))-IF(RTD("tos.rtd",,$A$2,"."&amp;H$83&amp;H$1&amp;"P"&amp;$A106)="N/A",0,RTD("tos.rtd",,$A$2,"."&amp;H$83&amp;H$1&amp;"P"&amp;$A106))</f>
        <v>0</v>
      </c>
      <c r="I106" s="91">
        <f ca="1">IF(RTD("tos.rtd",,$A$2,"."&amp;I$83&amp;I$1&amp;"C"&amp;$A106)="N/A",0,RTD("tos.rtd",,$A$2,"."&amp;I$83&amp;I$1&amp;"C"&amp;$A106))-IF(RTD("tos.rtd",,$A$2,"."&amp;I$83&amp;I$1&amp;"P"&amp;$A106)="N/A",0,RTD("tos.rtd",,$A$2,"."&amp;I$83&amp;I$1&amp;"P"&amp;$A106))</f>
        <v>13</v>
      </c>
      <c r="J106" s="91">
        <f ca="1">IF(RTD("tos.rtd",,$A$2,"."&amp;J$83&amp;J$1&amp;"C"&amp;$A106)="N/A",0,RTD("tos.rtd",,$A$2,"."&amp;J$83&amp;J$1&amp;"C"&amp;$A106))-IF(RTD("tos.rtd",,$A$2,"."&amp;J$83&amp;J$1&amp;"P"&amp;$A106)="N/A",0,RTD("tos.rtd",,$A$2,"."&amp;J$83&amp;J$1&amp;"P"&amp;$A106))</f>
        <v>0</v>
      </c>
      <c r="K106" s="91">
        <f ca="1">IF(RTD("tos.rtd",,$A$2,"."&amp;K$83&amp;K$1&amp;"C"&amp;$A106)="N/A",0,RTD("tos.rtd",,$A$2,"."&amp;K$83&amp;K$1&amp;"C"&amp;$A106))-IF(RTD("tos.rtd",,$A$2,"."&amp;K$83&amp;K$1&amp;"P"&amp;$A106)="N/A",0,RTD("tos.rtd",,$A$2,"."&amp;K$83&amp;K$1&amp;"P"&amp;$A106))</f>
        <v>-7</v>
      </c>
      <c r="L106" s="91">
        <f ca="1">IF(RTD("tos.rtd",,$A$2,"."&amp;L$83&amp;L$1&amp;"C"&amp;$A106)="N/A",0,RTD("tos.rtd",,$A$2,"."&amp;L$83&amp;L$1&amp;"C"&amp;$A106))-IF(RTD("tos.rtd",,$A$2,"."&amp;L$83&amp;L$1&amp;"P"&amp;$A106)="N/A",0,RTD("tos.rtd",,$A$2,"."&amp;L$83&amp;L$1&amp;"P"&amp;$A106))</f>
        <v>0</v>
      </c>
      <c r="M106" s="91">
        <f ca="1">IF(RTD("tos.rtd",,$A$2,"."&amp;M$83&amp;M$1&amp;"C"&amp;$A106)="N/A",0,RTD("tos.rtd",,$A$2,"."&amp;M$83&amp;M$1&amp;"C"&amp;$A106))-IF(RTD("tos.rtd",,$A$2,"."&amp;M$83&amp;M$1&amp;"P"&amp;$A106)="N/A",0,RTD("tos.rtd",,$A$2,"."&amp;M$83&amp;M$1&amp;"P"&amp;$A106))</f>
        <v>36</v>
      </c>
      <c r="N106" s="91">
        <f ca="1">IF(RTD("tos.rtd",,$A$2,"."&amp;N$83&amp;N$1&amp;"C"&amp;$A106)="N/A",0,RTD("tos.rtd",,$A$2,"."&amp;N$83&amp;N$1&amp;"C"&amp;$A106))-IF(RTD("tos.rtd",,$A$2,"."&amp;N$83&amp;N$1&amp;"P"&amp;$A106)="N/A",0,RTD("tos.rtd",,$A$2,"."&amp;N$83&amp;N$1&amp;"P"&amp;$A106))</f>
        <v>-2</v>
      </c>
      <c r="O106" s="91">
        <f ca="1">IF(RTD("tos.rtd",,$A$2,"."&amp;O$83&amp;O$1&amp;"C"&amp;$A106)="N/A",0,RTD("tos.rtd",,$A$2,"."&amp;O$83&amp;O$1&amp;"C"&amp;$A106))-IF(RTD("tos.rtd",,$A$2,"."&amp;O$83&amp;O$1&amp;"P"&amp;$A106)="N/A",0,RTD("tos.rtd",,$A$2,"."&amp;O$83&amp;O$1&amp;"P"&amp;$A106))</f>
        <v>0</v>
      </c>
      <c r="P106" s="91">
        <f ca="1">IF(RTD("tos.rtd",,$A$2,"."&amp;P$83&amp;P$1&amp;"C"&amp;$A106)="N/A",0,RTD("tos.rtd",,$A$2,"."&amp;P$83&amp;P$1&amp;"C"&amp;$A106))-IF(RTD("tos.rtd",,$A$2,"."&amp;P$83&amp;P$1&amp;"P"&amp;$A106)="N/A",0,RTD("tos.rtd",,$A$2,"."&amp;P$83&amp;P$1&amp;"P"&amp;$A106))</f>
        <v>-1</v>
      </c>
      <c r="Q106" s="91">
        <f ca="1">IF(RTD("tos.rtd",,$A$2,"."&amp;Q$83&amp;Q$1&amp;"C"&amp;$A106)="N/A",0,RTD("tos.rtd",,$A$2,"."&amp;Q$83&amp;Q$1&amp;"C"&amp;$A106))-IF(RTD("tos.rtd",,$A$2,"."&amp;Q$83&amp;Q$1&amp;"P"&amp;$A106)="N/A",0,RTD("tos.rtd",,$A$2,"."&amp;Q$83&amp;Q$1&amp;"P"&amp;$A106))</f>
        <v>0</v>
      </c>
      <c r="R106" s="91">
        <f ca="1">IF(RTD("tos.rtd",,$A$2,"."&amp;R$83&amp;R$1&amp;"C"&amp;$A106)="N/A",0,RTD("tos.rtd",,$A$2,"."&amp;R$83&amp;R$1&amp;"C"&amp;$A106))-IF(RTD("tos.rtd",,$A$2,"."&amp;R$83&amp;R$1&amp;"P"&amp;$A106)="N/A",0,RTD("tos.rtd",,$A$2,"."&amp;R$83&amp;R$1&amp;"P"&amp;$A106))</f>
        <v>0</v>
      </c>
      <c r="S106" s="91">
        <f ca="1">IF(RTD("tos.rtd",,$A$2,"."&amp;S$83&amp;S$1&amp;"C"&amp;$A106)="N/A",0,RTD("tos.rtd",,$A$2,"."&amp;S$83&amp;S$1&amp;"C"&amp;$A106))-IF(RTD("tos.rtd",,$A$2,"."&amp;S$83&amp;S$1&amp;"P"&amp;$A106)="N/A",0,RTD("tos.rtd",,$A$2,"."&amp;S$83&amp;S$1&amp;"P"&amp;$A106))</f>
        <v>0</v>
      </c>
      <c r="T106" s="91">
        <f ca="1">IF(RTD("tos.rtd",,$A$2,"."&amp;T$83&amp;T$1&amp;"C"&amp;$A106)="N/A",0,RTD("tos.rtd",,$A$2,"."&amp;T$83&amp;T$1&amp;"C"&amp;$A106))-IF(RTD("tos.rtd",,$A$2,"."&amp;T$83&amp;T$1&amp;"P"&amp;$A106)="N/A",0,RTD("tos.rtd",,$A$2,"."&amp;T$83&amp;T$1&amp;"P"&amp;$A106))</f>
        <v>0</v>
      </c>
      <c r="U106" s="91">
        <f ca="1">IF(RTD("tos.rtd",,$A$2,"."&amp;U$83&amp;U$1&amp;"C"&amp;$A106)="N/A",0,RTD("tos.rtd",,$A$2,"."&amp;U$83&amp;U$1&amp;"C"&amp;$A106))-IF(RTD("tos.rtd",,$A$2,"."&amp;U$83&amp;U$1&amp;"P"&amp;$A106)="N/A",0,RTD("tos.rtd",,$A$2,"."&amp;U$83&amp;U$1&amp;"P"&amp;$A106))</f>
        <v>0</v>
      </c>
      <c r="V106" s="91">
        <f ca="1">IF(RTD("tos.rtd",,$A$2,"."&amp;V$83&amp;V$1&amp;"C"&amp;$A106)="N/A",0,RTD("tos.rtd",,$A$2,"."&amp;V$83&amp;V$1&amp;"C"&amp;$A106))-IF(RTD("tos.rtd",,$A$2,"."&amp;V$83&amp;V$1&amp;"P"&amp;$A106)="N/A",0,RTD("tos.rtd",,$A$2,"."&amp;V$83&amp;V$1&amp;"P"&amp;$A106))</f>
        <v>0</v>
      </c>
      <c r="W106" s="91">
        <f ca="1">IF(RTD("tos.rtd",,$A$2,"."&amp;W$83&amp;W$1&amp;"C"&amp;$A106)="N/A",0,RTD("tos.rtd",,$A$2,"."&amp;W$83&amp;W$1&amp;"C"&amp;$A106))-IF(RTD("tos.rtd",,$A$2,"."&amp;W$83&amp;W$1&amp;"P"&amp;$A106)="N/A",0,RTD("tos.rtd",,$A$2,"."&amp;W$83&amp;W$1&amp;"P"&amp;$A106))</f>
        <v>0</v>
      </c>
      <c r="X106" s="91">
        <f ca="1">IF(RTD("tos.rtd",,$A$2,"."&amp;X$83&amp;X$1&amp;"C"&amp;$A106)="N/A",0,RTD("tos.rtd",,$A$2,"."&amp;X$83&amp;X$1&amp;"C"&amp;$A106))-IF(RTD("tos.rtd",,$A$2,"."&amp;X$83&amp;X$1&amp;"P"&amp;$A106)="N/A",0,RTD("tos.rtd",,$A$2,"."&amp;X$83&amp;X$1&amp;"P"&amp;$A106))</f>
        <v>0</v>
      </c>
      <c r="Y106" s="98">
        <f t="shared" ca="1" si="10"/>
        <v>1749</v>
      </c>
    </row>
    <row r="107" spans="1:25" x14ac:dyDescent="0.25">
      <c r="A107" s="93">
        <f>+Hoja1!A106</f>
        <v>5660</v>
      </c>
      <c r="B107" s="91">
        <f ca="1">IF(RTD("tos.rtd",,$A$2,"."&amp;B$83&amp;B$1&amp;"C"&amp;$A107)="N/A",0,RTD("tos.rtd",,$A$2,"."&amp;B$83&amp;B$1&amp;"C"&amp;$A107))-IF(RTD("tos.rtd",,$A$2,"."&amp;B$83&amp;B$1&amp;"P"&amp;$A107)="N/A",0,RTD("tos.rtd",,$A$2,"."&amp;B$83&amp;B$1&amp;"P"&amp;$A107))</f>
        <v>0</v>
      </c>
      <c r="C107" s="91">
        <f ca="1">IF(RTD("tos.rtd",,$A$2,"."&amp;C$83&amp;C$1&amp;"C"&amp;$A107)="N/A",0,RTD("tos.rtd",,$A$2,"."&amp;C$83&amp;C$1&amp;"C"&amp;$A107))-IF(RTD("tos.rtd",,$A$2,"."&amp;C$83&amp;C$1&amp;"P"&amp;$A107)="N/A",0,RTD("tos.rtd",,$A$2,"."&amp;C$83&amp;C$1&amp;"P"&amp;$A107))</f>
        <v>0</v>
      </c>
      <c r="D107" s="91">
        <f ca="1">IF(RTD("tos.rtd",,$A$2,"."&amp;D$83&amp;D$1&amp;"C"&amp;$A107)="N/A",0,RTD("tos.rtd",,$A$2,"."&amp;D$83&amp;D$1&amp;"C"&amp;$A107))-IF(RTD("tos.rtd",,$A$2,"."&amp;D$83&amp;D$1&amp;"P"&amp;$A107)="N/A",0,RTD("tos.rtd",,$A$2,"."&amp;D$83&amp;D$1&amp;"P"&amp;$A107))</f>
        <v>1565</v>
      </c>
      <c r="E107" s="91">
        <f ca="1">IF(RTD("tos.rtd",,$A$2,"."&amp;E$83&amp;E$1&amp;"C"&amp;$A107)="N/A",0,RTD("tos.rtd",,$A$2,"."&amp;E$83&amp;E$1&amp;"C"&amp;$A107))-IF(RTD("tos.rtd",,$A$2,"."&amp;E$83&amp;E$1&amp;"P"&amp;$A107)="N/A",0,RTD("tos.rtd",,$A$2,"."&amp;E$83&amp;E$1&amp;"P"&amp;$A107))</f>
        <v>303</v>
      </c>
      <c r="F107" s="91">
        <f ca="1">IF(RTD("tos.rtd",,$A$2,"."&amp;F$83&amp;F$1&amp;"C"&amp;$A107)="N/A",0,RTD("tos.rtd",,$A$2,"."&amp;F$83&amp;F$1&amp;"C"&amp;$A107))-IF(RTD("tos.rtd",,$A$2,"."&amp;F$83&amp;F$1&amp;"P"&amp;$A107)="N/A",0,RTD("tos.rtd",,$A$2,"."&amp;F$83&amp;F$1&amp;"P"&amp;$A107))</f>
        <v>0</v>
      </c>
      <c r="G107" s="91">
        <f ca="1">IF(RTD("tos.rtd",,$A$2,"."&amp;G$83&amp;G$1&amp;"C"&amp;$A107)="N/A",0,RTD("tos.rtd",,$A$2,"."&amp;G$83&amp;G$1&amp;"C"&amp;$A107))-IF(RTD("tos.rtd",,$A$2,"."&amp;G$83&amp;G$1&amp;"P"&amp;$A107)="N/A",0,RTD("tos.rtd",,$A$2,"."&amp;G$83&amp;G$1&amp;"P"&amp;$A107))</f>
        <v>0</v>
      </c>
      <c r="H107" s="91">
        <f ca="1">IF(RTD("tos.rtd",,$A$2,"."&amp;H$83&amp;H$1&amp;"C"&amp;$A107)="N/A",0,RTD("tos.rtd",,$A$2,"."&amp;H$83&amp;H$1&amp;"C"&amp;$A107))-IF(RTD("tos.rtd",,$A$2,"."&amp;H$83&amp;H$1&amp;"P"&amp;$A107)="N/A",0,RTD("tos.rtd",,$A$2,"."&amp;H$83&amp;H$1&amp;"P"&amp;$A107))</f>
        <v>0</v>
      </c>
      <c r="I107" s="91">
        <f ca="1">IF(RTD("tos.rtd",,$A$2,"."&amp;I$83&amp;I$1&amp;"C"&amp;$A107)="N/A",0,RTD("tos.rtd",,$A$2,"."&amp;I$83&amp;I$1&amp;"C"&amp;$A107))-IF(RTD("tos.rtd",,$A$2,"."&amp;I$83&amp;I$1&amp;"P"&amp;$A107)="N/A",0,RTD("tos.rtd",,$A$2,"."&amp;I$83&amp;I$1&amp;"P"&amp;$A107))</f>
        <v>16</v>
      </c>
      <c r="J107" s="91">
        <f ca="1">IF(RTD("tos.rtd",,$A$2,"."&amp;J$83&amp;J$1&amp;"C"&amp;$A107)="N/A",0,RTD("tos.rtd",,$A$2,"."&amp;J$83&amp;J$1&amp;"C"&amp;$A107))-IF(RTD("tos.rtd",,$A$2,"."&amp;J$83&amp;J$1&amp;"P"&amp;$A107)="N/A",0,RTD("tos.rtd",,$A$2,"."&amp;J$83&amp;J$1&amp;"P"&amp;$A107))</f>
        <v>1</v>
      </c>
      <c r="K107" s="91">
        <f ca="1">IF(RTD("tos.rtd",,$A$2,"."&amp;K$83&amp;K$1&amp;"C"&amp;$A107)="N/A",0,RTD("tos.rtd",,$A$2,"."&amp;K$83&amp;K$1&amp;"C"&amp;$A107))-IF(RTD("tos.rtd",,$A$2,"."&amp;K$83&amp;K$1&amp;"P"&amp;$A107)="N/A",0,RTD("tos.rtd",,$A$2,"."&amp;K$83&amp;K$1&amp;"P"&amp;$A107))</f>
        <v>418</v>
      </c>
      <c r="L107" s="91">
        <f ca="1">IF(RTD("tos.rtd",,$A$2,"."&amp;L$83&amp;L$1&amp;"C"&amp;$A107)="N/A",0,RTD("tos.rtd",,$A$2,"."&amp;L$83&amp;L$1&amp;"C"&amp;$A107))-IF(RTD("tos.rtd",,$A$2,"."&amp;L$83&amp;L$1&amp;"P"&amp;$A107)="N/A",0,RTD("tos.rtd",,$A$2,"."&amp;L$83&amp;L$1&amp;"P"&amp;$A107))</f>
        <v>3</v>
      </c>
      <c r="M107" s="91">
        <f ca="1">IF(RTD("tos.rtd",,$A$2,"."&amp;M$83&amp;M$1&amp;"C"&amp;$A107)="N/A",0,RTD("tos.rtd",,$A$2,"."&amp;M$83&amp;M$1&amp;"C"&amp;$A107))-IF(RTD("tos.rtd",,$A$2,"."&amp;M$83&amp;M$1&amp;"P"&amp;$A107)="N/A",0,RTD("tos.rtd",,$A$2,"."&amp;M$83&amp;M$1&amp;"P"&amp;$A107))</f>
        <v>5</v>
      </c>
      <c r="N107" s="91">
        <f ca="1">IF(RTD("tos.rtd",,$A$2,"."&amp;N$83&amp;N$1&amp;"C"&amp;$A107)="N/A",0,RTD("tos.rtd",,$A$2,"."&amp;N$83&amp;N$1&amp;"C"&amp;$A107))-IF(RTD("tos.rtd",,$A$2,"."&amp;N$83&amp;N$1&amp;"P"&amp;$A107)="N/A",0,RTD("tos.rtd",,$A$2,"."&amp;N$83&amp;N$1&amp;"P"&amp;$A107))</f>
        <v>0</v>
      </c>
      <c r="O107" s="91">
        <f ca="1">IF(RTD("tos.rtd",,$A$2,"."&amp;O$83&amp;O$1&amp;"C"&amp;$A107)="N/A",0,RTD("tos.rtd",,$A$2,"."&amp;O$83&amp;O$1&amp;"C"&amp;$A107))-IF(RTD("tos.rtd",,$A$2,"."&amp;O$83&amp;O$1&amp;"P"&amp;$A107)="N/A",0,RTD("tos.rtd",,$A$2,"."&amp;O$83&amp;O$1&amp;"P"&amp;$A107))</f>
        <v>2</v>
      </c>
      <c r="P107" s="91">
        <f ca="1">IF(RTD("tos.rtd",,$A$2,"."&amp;P$83&amp;P$1&amp;"C"&amp;$A107)="N/A",0,RTD("tos.rtd",,$A$2,"."&amp;P$83&amp;P$1&amp;"C"&amp;$A107))-IF(RTD("tos.rtd",,$A$2,"."&amp;P$83&amp;P$1&amp;"P"&amp;$A107)="N/A",0,RTD("tos.rtd",,$A$2,"."&amp;P$83&amp;P$1&amp;"P"&amp;$A107))</f>
        <v>1</v>
      </c>
      <c r="Q107" s="91">
        <f ca="1">IF(RTD("tos.rtd",,$A$2,"."&amp;Q$83&amp;Q$1&amp;"C"&amp;$A107)="N/A",0,RTD("tos.rtd",,$A$2,"."&amp;Q$83&amp;Q$1&amp;"C"&amp;$A107))-IF(RTD("tos.rtd",,$A$2,"."&amp;Q$83&amp;Q$1&amp;"P"&amp;$A107)="N/A",0,RTD("tos.rtd",,$A$2,"."&amp;Q$83&amp;Q$1&amp;"P"&amp;$A107))</f>
        <v>0</v>
      </c>
      <c r="R107" s="91">
        <f ca="1">IF(RTD("tos.rtd",,$A$2,"."&amp;R$83&amp;R$1&amp;"C"&amp;$A107)="N/A",0,RTD("tos.rtd",,$A$2,"."&amp;R$83&amp;R$1&amp;"C"&amp;$A107))-IF(RTD("tos.rtd",,$A$2,"."&amp;R$83&amp;R$1&amp;"P"&amp;$A107)="N/A",0,RTD("tos.rtd",,$A$2,"."&amp;R$83&amp;R$1&amp;"P"&amp;$A107))</f>
        <v>0</v>
      </c>
      <c r="S107" s="91">
        <f ca="1">IF(RTD("tos.rtd",,$A$2,"."&amp;S$83&amp;S$1&amp;"C"&amp;$A107)="N/A",0,RTD("tos.rtd",,$A$2,"."&amp;S$83&amp;S$1&amp;"C"&amp;$A107))-IF(RTD("tos.rtd",,$A$2,"."&amp;S$83&amp;S$1&amp;"P"&amp;$A107)="N/A",0,RTD("tos.rtd",,$A$2,"."&amp;S$83&amp;S$1&amp;"P"&amp;$A107))</f>
        <v>0</v>
      </c>
      <c r="T107" s="91">
        <f ca="1">IF(RTD("tos.rtd",,$A$2,"."&amp;T$83&amp;T$1&amp;"C"&amp;$A107)="N/A",0,RTD("tos.rtd",,$A$2,"."&amp;T$83&amp;T$1&amp;"C"&amp;$A107))-IF(RTD("tos.rtd",,$A$2,"."&amp;T$83&amp;T$1&amp;"P"&amp;$A107)="N/A",0,RTD("tos.rtd",,$A$2,"."&amp;T$83&amp;T$1&amp;"P"&amp;$A107))</f>
        <v>2</v>
      </c>
      <c r="U107" s="91">
        <f ca="1">IF(RTD("tos.rtd",,$A$2,"."&amp;U$83&amp;U$1&amp;"C"&amp;$A107)="N/A",0,RTD("tos.rtd",,$A$2,"."&amp;U$83&amp;U$1&amp;"C"&amp;$A107))-IF(RTD("tos.rtd",,$A$2,"."&amp;U$83&amp;U$1&amp;"P"&amp;$A107)="N/A",0,RTD("tos.rtd",,$A$2,"."&amp;U$83&amp;U$1&amp;"P"&amp;$A107))</f>
        <v>0</v>
      </c>
      <c r="V107" s="91">
        <f ca="1">IF(RTD("tos.rtd",,$A$2,"."&amp;V$83&amp;V$1&amp;"C"&amp;$A107)="N/A",0,RTD("tos.rtd",,$A$2,"."&amp;V$83&amp;V$1&amp;"C"&amp;$A107))-IF(RTD("tos.rtd",,$A$2,"."&amp;V$83&amp;V$1&amp;"P"&amp;$A107)="N/A",0,RTD("tos.rtd",,$A$2,"."&amp;V$83&amp;V$1&amp;"P"&amp;$A107))</f>
        <v>0</v>
      </c>
      <c r="W107" s="91">
        <f ca="1">IF(RTD("tos.rtd",,$A$2,"."&amp;W$83&amp;W$1&amp;"C"&amp;$A107)="N/A",0,RTD("tos.rtd",,$A$2,"."&amp;W$83&amp;W$1&amp;"C"&amp;$A107))-IF(RTD("tos.rtd",,$A$2,"."&amp;W$83&amp;W$1&amp;"P"&amp;$A107)="N/A",0,RTD("tos.rtd",,$A$2,"."&amp;W$83&amp;W$1&amp;"P"&amp;$A107))</f>
        <v>0</v>
      </c>
      <c r="X107" s="91">
        <f ca="1">IF(RTD("tos.rtd",,$A$2,"."&amp;X$83&amp;X$1&amp;"C"&amp;$A107)="N/A",0,RTD("tos.rtd",,$A$2,"."&amp;X$83&amp;X$1&amp;"C"&amp;$A107))-IF(RTD("tos.rtd",,$A$2,"."&amp;X$83&amp;X$1&amp;"P"&amp;$A107)="N/A",0,RTD("tos.rtd",,$A$2,"."&amp;X$83&amp;X$1&amp;"P"&amp;$A107))</f>
        <v>0</v>
      </c>
      <c r="Y107" s="98">
        <f t="shared" ca="1" si="10"/>
        <v>2316</v>
      </c>
    </row>
    <row r="108" spans="1:25" x14ac:dyDescent="0.25">
      <c r="A108" s="93">
        <f>+Hoja1!A107</f>
        <v>5650</v>
      </c>
      <c r="B108" s="91">
        <f ca="1">IF(RTD("tos.rtd",,$A$2,"."&amp;B$83&amp;B$1&amp;"C"&amp;$A108)="N/A",0,RTD("tos.rtd",,$A$2,"."&amp;B$83&amp;B$1&amp;"C"&amp;$A108))-IF(RTD("tos.rtd",,$A$2,"."&amp;B$83&amp;B$1&amp;"P"&amp;$A108)="N/A",0,RTD("tos.rtd",,$A$2,"."&amp;B$83&amp;B$1&amp;"P"&amp;$A108))</f>
        <v>0</v>
      </c>
      <c r="C108" s="91">
        <f ca="1">IF(RTD("tos.rtd",,$A$2,"."&amp;C$83&amp;C$1&amp;"C"&amp;$A108)="N/A",0,RTD("tos.rtd",,$A$2,"."&amp;C$83&amp;C$1&amp;"C"&amp;$A108))-IF(RTD("tos.rtd",,$A$2,"."&amp;C$83&amp;C$1&amp;"P"&amp;$A108)="N/A",0,RTD("tos.rtd",,$A$2,"."&amp;C$83&amp;C$1&amp;"P"&amp;$A108))</f>
        <v>0</v>
      </c>
      <c r="D108" s="91">
        <f ca="1">IF(RTD("tos.rtd",,$A$2,"."&amp;D$83&amp;D$1&amp;"C"&amp;$A108)="N/A",0,RTD("tos.rtd",,$A$2,"."&amp;D$83&amp;D$1&amp;"C"&amp;$A108))-IF(RTD("tos.rtd",,$A$2,"."&amp;D$83&amp;D$1&amp;"P"&amp;$A108)="N/A",0,RTD("tos.rtd",,$A$2,"."&amp;D$83&amp;D$1&amp;"P"&amp;$A108))</f>
        <v>3040</v>
      </c>
      <c r="E108" s="91">
        <f ca="1">IF(RTD("tos.rtd",,$A$2,"."&amp;E$83&amp;E$1&amp;"C"&amp;$A108)="N/A",0,RTD("tos.rtd",,$A$2,"."&amp;E$83&amp;E$1&amp;"C"&amp;$A108))-IF(RTD("tos.rtd",,$A$2,"."&amp;E$83&amp;E$1&amp;"P"&amp;$A108)="N/A",0,RTD("tos.rtd",,$A$2,"."&amp;E$83&amp;E$1&amp;"P"&amp;$A108))</f>
        <v>635</v>
      </c>
      <c r="F108" s="91">
        <f ca="1">IF(RTD("tos.rtd",,$A$2,"."&amp;F$83&amp;F$1&amp;"C"&amp;$A108)="N/A",0,RTD("tos.rtd",,$A$2,"."&amp;F$83&amp;F$1&amp;"C"&amp;$A108))-IF(RTD("tos.rtd",,$A$2,"."&amp;F$83&amp;F$1&amp;"P"&amp;$A108)="N/A",0,RTD("tos.rtd",,$A$2,"."&amp;F$83&amp;F$1&amp;"P"&amp;$A108))</f>
        <v>0</v>
      </c>
      <c r="G108" s="91">
        <f ca="1">IF(RTD("tos.rtd",,$A$2,"."&amp;G$83&amp;G$1&amp;"C"&amp;$A108)="N/A",0,RTD("tos.rtd",,$A$2,"."&amp;G$83&amp;G$1&amp;"C"&amp;$A108))-IF(RTD("tos.rtd",,$A$2,"."&amp;G$83&amp;G$1&amp;"P"&amp;$A108)="N/A",0,RTD("tos.rtd",,$A$2,"."&amp;G$83&amp;G$1&amp;"P"&amp;$A108))</f>
        <v>0</v>
      </c>
      <c r="H108" s="91">
        <f ca="1">IF(RTD("tos.rtd",,$A$2,"."&amp;H$83&amp;H$1&amp;"C"&amp;$A108)="N/A",0,RTD("tos.rtd",,$A$2,"."&amp;H$83&amp;H$1&amp;"C"&amp;$A108))-IF(RTD("tos.rtd",,$A$2,"."&amp;H$83&amp;H$1&amp;"P"&amp;$A108)="N/A",0,RTD("tos.rtd",,$A$2,"."&amp;H$83&amp;H$1&amp;"P"&amp;$A108))</f>
        <v>0</v>
      </c>
      <c r="I108" s="91">
        <f ca="1">IF(RTD("tos.rtd",,$A$2,"."&amp;I$83&amp;I$1&amp;"C"&amp;$A108)="N/A",0,RTD("tos.rtd",,$A$2,"."&amp;I$83&amp;I$1&amp;"C"&amp;$A108))-IF(RTD("tos.rtd",,$A$2,"."&amp;I$83&amp;I$1&amp;"P"&amp;$A108)="N/A",0,RTD("tos.rtd",,$A$2,"."&amp;I$83&amp;I$1&amp;"P"&amp;$A108))</f>
        <v>1839</v>
      </c>
      <c r="J108" s="91">
        <f ca="1">IF(RTD("tos.rtd",,$A$2,"."&amp;J$83&amp;J$1&amp;"C"&amp;$A108)="N/A",0,RTD("tos.rtd",,$A$2,"."&amp;J$83&amp;J$1&amp;"C"&amp;$A108))-IF(RTD("tos.rtd",,$A$2,"."&amp;J$83&amp;J$1&amp;"P"&amp;$A108)="N/A",0,RTD("tos.rtd",,$A$2,"."&amp;J$83&amp;J$1&amp;"P"&amp;$A108))</f>
        <v>18</v>
      </c>
      <c r="K108" s="91">
        <f ca="1">IF(RTD("tos.rtd",,$A$2,"."&amp;K$83&amp;K$1&amp;"C"&amp;$A108)="N/A",0,RTD("tos.rtd",,$A$2,"."&amp;K$83&amp;K$1&amp;"C"&amp;$A108))-IF(RTD("tos.rtd",,$A$2,"."&amp;K$83&amp;K$1&amp;"P"&amp;$A108)="N/A",0,RTD("tos.rtd",,$A$2,"."&amp;K$83&amp;K$1&amp;"P"&amp;$A108))</f>
        <v>473</v>
      </c>
      <c r="L108" s="91">
        <f ca="1">IF(RTD("tos.rtd",,$A$2,"."&amp;L$83&amp;L$1&amp;"C"&amp;$A108)="N/A",0,RTD("tos.rtd",,$A$2,"."&amp;L$83&amp;L$1&amp;"C"&amp;$A108))-IF(RTD("tos.rtd",,$A$2,"."&amp;L$83&amp;L$1&amp;"P"&amp;$A108)="N/A",0,RTD("tos.rtd",,$A$2,"."&amp;L$83&amp;L$1&amp;"P"&amp;$A108))</f>
        <v>210</v>
      </c>
      <c r="M108" s="91">
        <f ca="1">IF(RTD("tos.rtd",,$A$2,"."&amp;M$83&amp;M$1&amp;"C"&amp;$A108)="N/A",0,RTD("tos.rtd",,$A$2,"."&amp;M$83&amp;M$1&amp;"C"&amp;$A108))-IF(RTD("tos.rtd",,$A$2,"."&amp;M$83&amp;M$1&amp;"P"&amp;$A108)="N/A",0,RTD("tos.rtd",,$A$2,"."&amp;M$83&amp;M$1&amp;"P"&amp;$A108))</f>
        <v>-216</v>
      </c>
      <c r="N108" s="91">
        <f ca="1">IF(RTD("tos.rtd",,$A$2,"."&amp;N$83&amp;N$1&amp;"C"&amp;$A108)="N/A",0,RTD("tos.rtd",,$A$2,"."&amp;N$83&amp;N$1&amp;"C"&amp;$A108))-IF(RTD("tos.rtd",,$A$2,"."&amp;N$83&amp;N$1&amp;"P"&amp;$A108)="N/A",0,RTD("tos.rtd",,$A$2,"."&amp;N$83&amp;N$1&amp;"P"&amp;$A108))</f>
        <v>15</v>
      </c>
      <c r="O108" s="91">
        <f ca="1">IF(RTD("tos.rtd",,$A$2,"."&amp;O$83&amp;O$1&amp;"C"&amp;$A108)="N/A",0,RTD("tos.rtd",,$A$2,"."&amp;O$83&amp;O$1&amp;"C"&amp;$A108))-IF(RTD("tos.rtd",,$A$2,"."&amp;O$83&amp;O$1&amp;"P"&amp;$A108)="N/A",0,RTD("tos.rtd",,$A$2,"."&amp;O$83&amp;O$1&amp;"P"&amp;$A108))</f>
        <v>479</v>
      </c>
      <c r="P108" s="91">
        <f ca="1">IF(RTD("tos.rtd",,$A$2,"."&amp;P$83&amp;P$1&amp;"C"&amp;$A108)="N/A",0,RTD("tos.rtd",,$A$2,"."&amp;P$83&amp;P$1&amp;"C"&amp;$A108))-IF(RTD("tos.rtd",,$A$2,"."&amp;P$83&amp;P$1&amp;"P"&amp;$A108)="N/A",0,RTD("tos.rtd",,$A$2,"."&amp;P$83&amp;P$1&amp;"P"&amp;$A108))</f>
        <v>-210</v>
      </c>
      <c r="Q108" s="91">
        <f ca="1">IF(RTD("tos.rtd",,$A$2,"."&amp;Q$83&amp;Q$1&amp;"C"&amp;$A108)="N/A",0,RTD("tos.rtd",,$A$2,"."&amp;Q$83&amp;Q$1&amp;"C"&amp;$A108))-IF(RTD("tos.rtd",,$A$2,"."&amp;Q$83&amp;Q$1&amp;"P"&amp;$A108)="N/A",0,RTD("tos.rtd",,$A$2,"."&amp;Q$83&amp;Q$1&amp;"P"&amp;$A108))</f>
        <v>-987</v>
      </c>
      <c r="R108" s="91">
        <f ca="1">IF(RTD("tos.rtd",,$A$2,"."&amp;R$83&amp;R$1&amp;"C"&amp;$A108)="N/A",0,RTD("tos.rtd",,$A$2,"."&amp;R$83&amp;R$1&amp;"C"&amp;$A108))-IF(RTD("tos.rtd",,$A$2,"."&amp;R$83&amp;R$1&amp;"P"&amp;$A108)="N/A",0,RTD("tos.rtd",,$A$2,"."&amp;R$83&amp;R$1&amp;"P"&amp;$A108))</f>
        <v>0</v>
      </c>
      <c r="S108" s="91">
        <f ca="1">IF(RTD("tos.rtd",,$A$2,"."&amp;S$83&amp;S$1&amp;"C"&amp;$A108)="N/A",0,RTD("tos.rtd",,$A$2,"."&amp;S$83&amp;S$1&amp;"C"&amp;$A108))-IF(RTD("tos.rtd",,$A$2,"."&amp;S$83&amp;S$1&amp;"P"&amp;$A108)="N/A",0,RTD("tos.rtd",,$A$2,"."&amp;S$83&amp;S$1&amp;"P"&amp;$A108))</f>
        <v>-21</v>
      </c>
      <c r="T108" s="91">
        <f ca="1">IF(RTD("tos.rtd",,$A$2,"."&amp;T$83&amp;T$1&amp;"C"&amp;$A108)="N/A",0,RTD("tos.rtd",,$A$2,"."&amp;T$83&amp;T$1&amp;"C"&amp;$A108))-IF(RTD("tos.rtd",,$A$2,"."&amp;T$83&amp;T$1&amp;"P"&amp;$A108)="N/A",0,RTD("tos.rtd",,$A$2,"."&amp;T$83&amp;T$1&amp;"P"&amp;$A108))</f>
        <v>0</v>
      </c>
      <c r="U108" s="91">
        <f ca="1">IF(RTD("tos.rtd",,$A$2,"."&amp;U$83&amp;U$1&amp;"C"&amp;$A108)="N/A",0,RTD("tos.rtd",,$A$2,"."&amp;U$83&amp;U$1&amp;"C"&amp;$A108))-IF(RTD("tos.rtd",,$A$2,"."&amp;U$83&amp;U$1&amp;"P"&amp;$A108)="N/A",0,RTD("tos.rtd",,$A$2,"."&amp;U$83&amp;U$1&amp;"P"&amp;$A108))</f>
        <v>-2</v>
      </c>
      <c r="V108" s="91">
        <f ca="1">IF(RTD("tos.rtd",,$A$2,"."&amp;V$83&amp;V$1&amp;"C"&amp;$A108)="N/A",0,RTD("tos.rtd",,$A$2,"."&amp;V$83&amp;V$1&amp;"C"&amp;$A108))-IF(RTD("tos.rtd",,$A$2,"."&amp;V$83&amp;V$1&amp;"P"&amp;$A108)="N/A",0,RTD("tos.rtd",,$A$2,"."&amp;V$83&amp;V$1&amp;"P"&amp;$A108))</f>
        <v>0</v>
      </c>
      <c r="W108" s="91">
        <f ca="1">IF(RTD("tos.rtd",,$A$2,"."&amp;W$83&amp;W$1&amp;"C"&amp;$A108)="N/A",0,RTD("tos.rtd",,$A$2,"."&amp;W$83&amp;W$1&amp;"C"&amp;$A108))-IF(RTD("tos.rtd",,$A$2,"."&amp;W$83&amp;W$1&amp;"P"&amp;$A108)="N/A",0,RTD("tos.rtd",,$A$2,"."&amp;W$83&amp;W$1&amp;"P"&amp;$A108))</f>
        <v>21</v>
      </c>
      <c r="X108" s="91">
        <f ca="1">IF(RTD("tos.rtd",,$A$2,"."&amp;X$83&amp;X$1&amp;"C"&amp;$A108)="N/A",0,RTD("tos.rtd",,$A$2,"."&amp;X$83&amp;X$1&amp;"C"&amp;$A108))-IF(RTD("tos.rtd",,$A$2,"."&amp;X$83&amp;X$1&amp;"P"&amp;$A108)="N/A",0,RTD("tos.rtd",,$A$2,"."&amp;X$83&amp;X$1&amp;"P"&amp;$A108))</f>
        <v>0</v>
      </c>
      <c r="Y108" s="98">
        <f t="shared" ca="1" si="10"/>
        <v>5294</v>
      </c>
    </row>
    <row r="109" spans="1:25" x14ac:dyDescent="0.25">
      <c r="A109" s="93">
        <f>+Hoja1!A108</f>
        <v>5640</v>
      </c>
      <c r="B109" s="91">
        <f ca="1">IF(RTD("tos.rtd",,$A$2,"."&amp;B$83&amp;B$1&amp;"C"&amp;$A109)="N/A",0,RTD("tos.rtd",,$A$2,"."&amp;B$83&amp;B$1&amp;"C"&amp;$A109))-IF(RTD("tos.rtd",,$A$2,"."&amp;B$83&amp;B$1&amp;"P"&amp;$A109)="N/A",0,RTD("tos.rtd",,$A$2,"."&amp;B$83&amp;B$1&amp;"P"&amp;$A109))</f>
        <v>0</v>
      </c>
      <c r="C109" s="91">
        <f ca="1">IF(RTD("tos.rtd",,$A$2,"."&amp;C$83&amp;C$1&amp;"C"&amp;$A109)="N/A",0,RTD("tos.rtd",,$A$2,"."&amp;C$83&amp;C$1&amp;"C"&amp;$A109))-IF(RTD("tos.rtd",,$A$2,"."&amp;C$83&amp;C$1&amp;"P"&amp;$A109)="N/A",0,RTD("tos.rtd",,$A$2,"."&amp;C$83&amp;C$1&amp;"P"&amp;$A109))</f>
        <v>0</v>
      </c>
      <c r="D109" s="91">
        <f ca="1">IF(RTD("tos.rtd",,$A$2,"."&amp;D$83&amp;D$1&amp;"C"&amp;$A109)="N/A",0,RTD("tos.rtd",,$A$2,"."&amp;D$83&amp;D$1&amp;"C"&amp;$A109))-IF(RTD("tos.rtd",,$A$2,"."&amp;D$83&amp;D$1&amp;"P"&amp;$A109)="N/A",0,RTD("tos.rtd",,$A$2,"."&amp;D$83&amp;D$1&amp;"P"&amp;$A109))</f>
        <v>81</v>
      </c>
      <c r="E109" s="91">
        <f ca="1">IF(RTD("tos.rtd",,$A$2,"."&amp;E$83&amp;E$1&amp;"C"&amp;$A109)="N/A",0,RTD("tos.rtd",,$A$2,"."&amp;E$83&amp;E$1&amp;"C"&amp;$A109))-IF(RTD("tos.rtd",,$A$2,"."&amp;E$83&amp;E$1&amp;"P"&amp;$A109)="N/A",0,RTD("tos.rtd",,$A$2,"."&amp;E$83&amp;E$1&amp;"P"&amp;$A109))</f>
        <v>145</v>
      </c>
      <c r="F109" s="91">
        <f ca="1">IF(RTD("tos.rtd",,$A$2,"."&amp;F$83&amp;F$1&amp;"C"&amp;$A109)="N/A",0,RTD("tos.rtd",,$A$2,"."&amp;F$83&amp;F$1&amp;"C"&amp;$A109))-IF(RTD("tos.rtd",,$A$2,"."&amp;F$83&amp;F$1&amp;"P"&amp;$A109)="N/A",0,RTD("tos.rtd",,$A$2,"."&amp;F$83&amp;F$1&amp;"P"&amp;$A109))</f>
        <v>0</v>
      </c>
      <c r="G109" s="91">
        <f ca="1">IF(RTD("tos.rtd",,$A$2,"."&amp;G$83&amp;G$1&amp;"C"&amp;$A109)="N/A",0,RTD("tos.rtd",,$A$2,"."&amp;G$83&amp;G$1&amp;"C"&amp;$A109))-IF(RTD("tos.rtd",,$A$2,"."&amp;G$83&amp;G$1&amp;"P"&amp;$A109)="N/A",0,RTD("tos.rtd",,$A$2,"."&amp;G$83&amp;G$1&amp;"P"&amp;$A109))</f>
        <v>0</v>
      </c>
      <c r="H109" s="91">
        <f ca="1">IF(RTD("tos.rtd",,$A$2,"."&amp;H$83&amp;H$1&amp;"C"&amp;$A109)="N/A",0,RTD("tos.rtd",,$A$2,"."&amp;H$83&amp;H$1&amp;"C"&amp;$A109))-IF(RTD("tos.rtd",,$A$2,"."&amp;H$83&amp;H$1&amp;"P"&amp;$A109)="N/A",0,RTD("tos.rtd",,$A$2,"."&amp;H$83&amp;H$1&amp;"P"&amp;$A109))</f>
        <v>0</v>
      </c>
      <c r="I109" s="91">
        <f ca="1">IF(RTD("tos.rtd",,$A$2,"."&amp;I$83&amp;I$1&amp;"C"&amp;$A109)="N/A",0,RTD("tos.rtd",,$A$2,"."&amp;I$83&amp;I$1&amp;"C"&amp;$A109))-IF(RTD("tos.rtd",,$A$2,"."&amp;I$83&amp;I$1&amp;"P"&amp;$A109)="N/A",0,RTD("tos.rtd",,$A$2,"."&amp;I$83&amp;I$1&amp;"P"&amp;$A109))</f>
        <v>9</v>
      </c>
      <c r="J109" s="91">
        <f ca="1">IF(RTD("tos.rtd",,$A$2,"."&amp;J$83&amp;J$1&amp;"C"&amp;$A109)="N/A",0,RTD("tos.rtd",,$A$2,"."&amp;J$83&amp;J$1&amp;"C"&amp;$A109))-IF(RTD("tos.rtd",,$A$2,"."&amp;J$83&amp;J$1&amp;"P"&amp;$A109)="N/A",0,RTD("tos.rtd",,$A$2,"."&amp;J$83&amp;J$1&amp;"P"&amp;$A109))</f>
        <v>-21</v>
      </c>
      <c r="K109" s="91">
        <f ca="1">IF(RTD("tos.rtd",,$A$2,"."&amp;K$83&amp;K$1&amp;"C"&amp;$A109)="N/A",0,RTD("tos.rtd",,$A$2,"."&amp;K$83&amp;K$1&amp;"C"&amp;$A109))-IF(RTD("tos.rtd",,$A$2,"."&amp;K$83&amp;K$1&amp;"P"&amp;$A109)="N/A",0,RTD("tos.rtd",,$A$2,"."&amp;K$83&amp;K$1&amp;"P"&amp;$A109))</f>
        <v>26</v>
      </c>
      <c r="L109" s="91">
        <f ca="1">IF(RTD("tos.rtd",,$A$2,"."&amp;L$83&amp;L$1&amp;"C"&amp;$A109)="N/A",0,RTD("tos.rtd",,$A$2,"."&amp;L$83&amp;L$1&amp;"C"&amp;$A109))-IF(RTD("tos.rtd",,$A$2,"."&amp;L$83&amp;L$1&amp;"P"&amp;$A109)="N/A",0,RTD("tos.rtd",,$A$2,"."&amp;L$83&amp;L$1&amp;"P"&amp;$A109))</f>
        <v>-28</v>
      </c>
      <c r="M109" s="91">
        <f ca="1">IF(RTD("tos.rtd",,$A$2,"."&amp;M$83&amp;M$1&amp;"C"&amp;$A109)="N/A",0,RTD("tos.rtd",,$A$2,"."&amp;M$83&amp;M$1&amp;"C"&amp;$A109))-IF(RTD("tos.rtd",,$A$2,"."&amp;M$83&amp;M$1&amp;"P"&amp;$A109)="N/A",0,RTD("tos.rtd",,$A$2,"."&amp;M$83&amp;M$1&amp;"P"&amp;$A109))</f>
        <v>-1</v>
      </c>
      <c r="N109" s="91">
        <f ca="1">IF(RTD("tos.rtd",,$A$2,"."&amp;N$83&amp;N$1&amp;"C"&amp;$A109)="N/A",0,RTD("tos.rtd",,$A$2,"."&amp;N$83&amp;N$1&amp;"C"&amp;$A109))-IF(RTD("tos.rtd",,$A$2,"."&amp;N$83&amp;N$1&amp;"P"&amp;$A109)="N/A",0,RTD("tos.rtd",,$A$2,"."&amp;N$83&amp;N$1&amp;"P"&amp;$A109))</f>
        <v>-11</v>
      </c>
      <c r="O109" s="91">
        <f ca="1">IF(RTD("tos.rtd",,$A$2,"."&amp;O$83&amp;O$1&amp;"C"&amp;$A109)="N/A",0,RTD("tos.rtd",,$A$2,"."&amp;O$83&amp;O$1&amp;"C"&amp;$A109))-IF(RTD("tos.rtd",,$A$2,"."&amp;O$83&amp;O$1&amp;"P"&amp;$A109)="N/A",0,RTD("tos.rtd",,$A$2,"."&amp;O$83&amp;O$1&amp;"P"&amp;$A109))</f>
        <v>0</v>
      </c>
      <c r="P109" s="91">
        <f ca="1">IF(RTD("tos.rtd",,$A$2,"."&amp;P$83&amp;P$1&amp;"C"&amp;$A109)="N/A",0,RTD("tos.rtd",,$A$2,"."&amp;P$83&amp;P$1&amp;"C"&amp;$A109))-IF(RTD("tos.rtd",,$A$2,"."&amp;P$83&amp;P$1&amp;"P"&amp;$A109)="N/A",0,RTD("tos.rtd",,$A$2,"."&amp;P$83&amp;P$1&amp;"P"&amp;$A109))</f>
        <v>-4</v>
      </c>
      <c r="Q109" s="91">
        <f ca="1">IF(RTD("tos.rtd",,$A$2,"."&amp;Q$83&amp;Q$1&amp;"C"&amp;$A109)="N/A",0,RTD("tos.rtd",,$A$2,"."&amp;Q$83&amp;Q$1&amp;"C"&amp;$A109))-IF(RTD("tos.rtd",,$A$2,"."&amp;Q$83&amp;Q$1&amp;"P"&amp;$A109)="N/A",0,RTD("tos.rtd",,$A$2,"."&amp;Q$83&amp;Q$1&amp;"P"&amp;$A109))</f>
        <v>0</v>
      </c>
      <c r="R109" s="91">
        <f ca="1">IF(RTD("tos.rtd",,$A$2,"."&amp;R$83&amp;R$1&amp;"C"&amp;$A109)="N/A",0,RTD("tos.rtd",,$A$2,"."&amp;R$83&amp;R$1&amp;"C"&amp;$A109))-IF(RTD("tos.rtd",,$A$2,"."&amp;R$83&amp;R$1&amp;"P"&amp;$A109)="N/A",0,RTD("tos.rtd",,$A$2,"."&amp;R$83&amp;R$1&amp;"P"&amp;$A109))</f>
        <v>0</v>
      </c>
      <c r="S109" s="91">
        <f ca="1">IF(RTD("tos.rtd",,$A$2,"."&amp;S$83&amp;S$1&amp;"C"&amp;$A109)="N/A",0,RTD("tos.rtd",,$A$2,"."&amp;S$83&amp;S$1&amp;"C"&amp;$A109))-IF(RTD("tos.rtd",,$A$2,"."&amp;S$83&amp;S$1&amp;"P"&amp;$A109)="N/A",0,RTD("tos.rtd",,$A$2,"."&amp;S$83&amp;S$1&amp;"P"&amp;$A109))</f>
        <v>0</v>
      </c>
      <c r="T109" s="91">
        <f ca="1">IF(RTD("tos.rtd",,$A$2,"."&amp;T$83&amp;T$1&amp;"C"&amp;$A109)="N/A",0,RTD("tos.rtd",,$A$2,"."&amp;T$83&amp;T$1&amp;"C"&amp;$A109))-IF(RTD("tos.rtd",,$A$2,"."&amp;T$83&amp;T$1&amp;"P"&amp;$A109)="N/A",0,RTD("tos.rtd",,$A$2,"."&amp;T$83&amp;T$1&amp;"P"&amp;$A109))</f>
        <v>0</v>
      </c>
      <c r="U109" s="91">
        <f ca="1">IF(RTD("tos.rtd",,$A$2,"."&amp;U$83&amp;U$1&amp;"C"&amp;$A109)="N/A",0,RTD("tos.rtd",,$A$2,"."&amp;U$83&amp;U$1&amp;"C"&amp;$A109))-IF(RTD("tos.rtd",,$A$2,"."&amp;U$83&amp;U$1&amp;"P"&amp;$A109)="N/A",0,RTD("tos.rtd",,$A$2,"."&amp;U$83&amp;U$1&amp;"P"&amp;$A109))</f>
        <v>0</v>
      </c>
      <c r="V109" s="91">
        <f ca="1">IF(RTD("tos.rtd",,$A$2,"."&amp;V$83&amp;V$1&amp;"C"&amp;$A109)="N/A",0,RTD("tos.rtd",,$A$2,"."&amp;V$83&amp;V$1&amp;"C"&amp;$A109))-IF(RTD("tos.rtd",,$A$2,"."&amp;V$83&amp;V$1&amp;"P"&amp;$A109)="N/A",0,RTD("tos.rtd",,$A$2,"."&amp;V$83&amp;V$1&amp;"P"&amp;$A109))</f>
        <v>0</v>
      </c>
      <c r="W109" s="91">
        <f ca="1">IF(RTD("tos.rtd",,$A$2,"."&amp;W$83&amp;W$1&amp;"C"&amp;$A109)="N/A",0,RTD("tos.rtd",,$A$2,"."&amp;W$83&amp;W$1&amp;"C"&amp;$A109))-IF(RTD("tos.rtd",,$A$2,"."&amp;W$83&amp;W$1&amp;"P"&amp;$A109)="N/A",0,RTD("tos.rtd",,$A$2,"."&amp;W$83&amp;W$1&amp;"P"&amp;$A109))</f>
        <v>0</v>
      </c>
      <c r="X109" s="91">
        <f ca="1">IF(RTD("tos.rtd",,$A$2,"."&amp;X$83&amp;X$1&amp;"C"&amp;$A109)="N/A",0,RTD("tos.rtd",,$A$2,"."&amp;X$83&amp;X$1&amp;"C"&amp;$A109))-IF(RTD("tos.rtd",,$A$2,"."&amp;X$83&amp;X$1&amp;"P"&amp;$A109)="N/A",0,RTD("tos.rtd",,$A$2,"."&amp;X$83&amp;X$1&amp;"P"&amp;$A109))</f>
        <v>0</v>
      </c>
      <c r="Y109" s="98">
        <f t="shared" ca="1" si="10"/>
        <v>196</v>
      </c>
    </row>
    <row r="110" spans="1:25" x14ac:dyDescent="0.25">
      <c r="A110" s="93">
        <f>+Hoja1!A109</f>
        <v>5630</v>
      </c>
      <c r="B110" s="91">
        <f ca="1">IF(RTD("tos.rtd",,$A$2,"."&amp;B$83&amp;B$1&amp;"C"&amp;$A110)="N/A",0,RTD("tos.rtd",,$A$2,"."&amp;B$83&amp;B$1&amp;"C"&amp;$A110))-IF(RTD("tos.rtd",,$A$2,"."&amp;B$83&amp;B$1&amp;"P"&amp;$A110)="N/A",0,RTD("tos.rtd",,$A$2,"."&amp;B$83&amp;B$1&amp;"P"&amp;$A110))</f>
        <v>0</v>
      </c>
      <c r="C110" s="91">
        <f ca="1">IF(RTD("tos.rtd",,$A$2,"."&amp;C$83&amp;C$1&amp;"C"&amp;$A110)="N/A",0,RTD("tos.rtd",,$A$2,"."&amp;C$83&amp;C$1&amp;"C"&amp;$A110))-IF(RTD("tos.rtd",,$A$2,"."&amp;C$83&amp;C$1&amp;"P"&amp;$A110)="N/A",0,RTD("tos.rtd",,$A$2,"."&amp;C$83&amp;C$1&amp;"P"&amp;$A110))</f>
        <v>0</v>
      </c>
      <c r="D110" s="91">
        <f ca="1">IF(RTD("tos.rtd",,$A$2,"."&amp;D$83&amp;D$1&amp;"C"&amp;$A110)="N/A",0,RTD("tos.rtd",,$A$2,"."&amp;D$83&amp;D$1&amp;"C"&amp;$A110))-IF(RTD("tos.rtd",,$A$2,"."&amp;D$83&amp;D$1&amp;"P"&amp;$A110)="N/A",0,RTD("tos.rtd",,$A$2,"."&amp;D$83&amp;D$1&amp;"P"&amp;$A110))</f>
        <v>1293</v>
      </c>
      <c r="E110" s="91">
        <f ca="1">IF(RTD("tos.rtd",,$A$2,"."&amp;E$83&amp;E$1&amp;"C"&amp;$A110)="N/A",0,RTD("tos.rtd",,$A$2,"."&amp;E$83&amp;E$1&amp;"C"&amp;$A110))-IF(RTD("tos.rtd",,$A$2,"."&amp;E$83&amp;E$1&amp;"P"&amp;$A110)="N/A",0,RTD("tos.rtd",,$A$2,"."&amp;E$83&amp;E$1&amp;"P"&amp;$A110))</f>
        <v>71</v>
      </c>
      <c r="F110" s="91">
        <f ca="1">IF(RTD("tos.rtd",,$A$2,"."&amp;F$83&amp;F$1&amp;"C"&amp;$A110)="N/A",0,RTD("tos.rtd",,$A$2,"."&amp;F$83&amp;F$1&amp;"C"&amp;$A110))-IF(RTD("tos.rtd",,$A$2,"."&amp;F$83&amp;F$1&amp;"P"&amp;$A110)="N/A",0,RTD("tos.rtd",,$A$2,"."&amp;F$83&amp;F$1&amp;"P"&amp;$A110))</f>
        <v>0</v>
      </c>
      <c r="G110" s="91">
        <f ca="1">IF(RTD("tos.rtd",,$A$2,"."&amp;G$83&amp;G$1&amp;"C"&amp;$A110)="N/A",0,RTD("tos.rtd",,$A$2,"."&amp;G$83&amp;G$1&amp;"C"&amp;$A110))-IF(RTD("tos.rtd",,$A$2,"."&amp;G$83&amp;G$1&amp;"P"&amp;$A110)="N/A",0,RTD("tos.rtd",,$A$2,"."&amp;G$83&amp;G$1&amp;"P"&amp;$A110))</f>
        <v>0</v>
      </c>
      <c r="H110" s="91">
        <f ca="1">IF(RTD("tos.rtd",,$A$2,"."&amp;H$83&amp;H$1&amp;"C"&amp;$A110)="N/A",0,RTD("tos.rtd",,$A$2,"."&amp;H$83&amp;H$1&amp;"C"&amp;$A110))-IF(RTD("tos.rtd",,$A$2,"."&amp;H$83&amp;H$1&amp;"P"&amp;$A110)="N/A",0,RTD("tos.rtd",,$A$2,"."&amp;H$83&amp;H$1&amp;"P"&amp;$A110))</f>
        <v>0</v>
      </c>
      <c r="I110" s="91">
        <f ca="1">IF(RTD("tos.rtd",,$A$2,"."&amp;I$83&amp;I$1&amp;"C"&amp;$A110)="N/A",0,RTD("tos.rtd",,$A$2,"."&amp;I$83&amp;I$1&amp;"C"&amp;$A110))-IF(RTD("tos.rtd",,$A$2,"."&amp;I$83&amp;I$1&amp;"P"&amp;$A110)="N/A",0,RTD("tos.rtd",,$A$2,"."&amp;I$83&amp;I$1&amp;"P"&amp;$A110))</f>
        <v>112</v>
      </c>
      <c r="J110" s="91">
        <f ca="1">IF(RTD("tos.rtd",,$A$2,"."&amp;J$83&amp;J$1&amp;"C"&amp;$A110)="N/A",0,RTD("tos.rtd",,$A$2,"."&amp;J$83&amp;J$1&amp;"C"&amp;$A110))-IF(RTD("tos.rtd",,$A$2,"."&amp;J$83&amp;J$1&amp;"P"&amp;$A110)="N/A",0,RTD("tos.rtd",,$A$2,"."&amp;J$83&amp;J$1&amp;"P"&amp;$A110))</f>
        <v>4</v>
      </c>
      <c r="K110" s="91">
        <f ca="1">IF(RTD("tos.rtd",,$A$2,"."&amp;K$83&amp;K$1&amp;"C"&amp;$A110)="N/A",0,RTD("tos.rtd",,$A$2,"."&amp;K$83&amp;K$1&amp;"C"&amp;$A110))-IF(RTD("tos.rtd",,$A$2,"."&amp;K$83&amp;K$1&amp;"P"&amp;$A110)="N/A",0,RTD("tos.rtd",,$A$2,"."&amp;K$83&amp;K$1&amp;"P"&amp;$A110))</f>
        <v>2</v>
      </c>
      <c r="L110" s="91">
        <f ca="1">IF(RTD("tos.rtd",,$A$2,"."&amp;L$83&amp;L$1&amp;"C"&amp;$A110)="N/A",0,RTD("tos.rtd",,$A$2,"."&amp;L$83&amp;L$1&amp;"C"&amp;$A110))-IF(RTD("tos.rtd",,$A$2,"."&amp;L$83&amp;L$1&amp;"P"&amp;$A110)="N/A",0,RTD("tos.rtd",,$A$2,"."&amp;L$83&amp;L$1&amp;"P"&amp;$A110))</f>
        <v>4</v>
      </c>
      <c r="M110" s="91">
        <f ca="1">IF(RTD("tos.rtd",,$A$2,"."&amp;M$83&amp;M$1&amp;"C"&amp;$A110)="N/A",0,RTD("tos.rtd",,$A$2,"."&amp;M$83&amp;M$1&amp;"C"&amp;$A110))-IF(RTD("tos.rtd",,$A$2,"."&amp;M$83&amp;M$1&amp;"P"&amp;$A110)="N/A",0,RTD("tos.rtd",,$A$2,"."&amp;M$83&amp;M$1&amp;"P"&amp;$A110))</f>
        <v>-4</v>
      </c>
      <c r="N110" s="91">
        <f ca="1">IF(RTD("tos.rtd",,$A$2,"."&amp;N$83&amp;N$1&amp;"C"&amp;$A110)="N/A",0,RTD("tos.rtd",,$A$2,"."&amp;N$83&amp;N$1&amp;"C"&amp;$A110))-IF(RTD("tos.rtd",,$A$2,"."&amp;N$83&amp;N$1&amp;"P"&amp;$A110)="N/A",0,RTD("tos.rtd",,$A$2,"."&amp;N$83&amp;N$1&amp;"P"&amp;$A110))</f>
        <v>3</v>
      </c>
      <c r="O110" s="91">
        <f ca="1">IF(RTD("tos.rtd",,$A$2,"."&amp;O$83&amp;O$1&amp;"C"&amp;$A110)="N/A",0,RTD("tos.rtd",,$A$2,"."&amp;O$83&amp;O$1&amp;"C"&amp;$A110))-IF(RTD("tos.rtd",,$A$2,"."&amp;O$83&amp;O$1&amp;"P"&amp;$A110)="N/A",0,RTD("tos.rtd",,$A$2,"."&amp;O$83&amp;O$1&amp;"P"&amp;$A110))</f>
        <v>20</v>
      </c>
      <c r="P110" s="91">
        <f ca="1">IF(RTD("tos.rtd",,$A$2,"."&amp;P$83&amp;P$1&amp;"C"&amp;$A110)="N/A",0,RTD("tos.rtd",,$A$2,"."&amp;P$83&amp;P$1&amp;"C"&amp;$A110))-IF(RTD("tos.rtd",,$A$2,"."&amp;P$83&amp;P$1&amp;"P"&amp;$A110)="N/A",0,RTD("tos.rtd",,$A$2,"."&amp;P$83&amp;P$1&amp;"P"&amp;$A110))</f>
        <v>-54</v>
      </c>
      <c r="Q110" s="91">
        <f ca="1">IF(RTD("tos.rtd",,$A$2,"."&amp;Q$83&amp;Q$1&amp;"C"&amp;$A110)="N/A",0,RTD("tos.rtd",,$A$2,"."&amp;Q$83&amp;Q$1&amp;"C"&amp;$A110))-IF(RTD("tos.rtd",,$A$2,"."&amp;Q$83&amp;Q$1&amp;"P"&amp;$A110)="N/A",0,RTD("tos.rtd",,$A$2,"."&amp;Q$83&amp;Q$1&amp;"P"&amp;$A110))</f>
        <v>0</v>
      </c>
      <c r="R110" s="91">
        <f ca="1">IF(RTD("tos.rtd",,$A$2,"."&amp;R$83&amp;R$1&amp;"C"&amp;$A110)="N/A",0,RTD("tos.rtd",,$A$2,"."&amp;R$83&amp;R$1&amp;"C"&amp;$A110))-IF(RTD("tos.rtd",,$A$2,"."&amp;R$83&amp;R$1&amp;"P"&amp;$A110)="N/A",0,RTD("tos.rtd",,$A$2,"."&amp;R$83&amp;R$1&amp;"P"&amp;$A110))</f>
        <v>0</v>
      </c>
      <c r="S110" s="91">
        <f ca="1">IF(RTD("tos.rtd",,$A$2,"."&amp;S$83&amp;S$1&amp;"C"&amp;$A110)="N/A",0,RTD("tos.rtd",,$A$2,"."&amp;S$83&amp;S$1&amp;"C"&amp;$A110))-IF(RTD("tos.rtd",,$A$2,"."&amp;S$83&amp;S$1&amp;"P"&amp;$A110)="N/A",0,RTD("tos.rtd",,$A$2,"."&amp;S$83&amp;S$1&amp;"P"&amp;$A110))</f>
        <v>0</v>
      </c>
      <c r="T110" s="91">
        <f ca="1">IF(RTD("tos.rtd",,$A$2,"."&amp;T$83&amp;T$1&amp;"C"&amp;$A110)="N/A",0,RTD("tos.rtd",,$A$2,"."&amp;T$83&amp;T$1&amp;"C"&amp;$A110))-IF(RTD("tos.rtd",,$A$2,"."&amp;T$83&amp;T$1&amp;"P"&amp;$A110)="N/A",0,RTD("tos.rtd",,$A$2,"."&amp;T$83&amp;T$1&amp;"P"&amp;$A110))</f>
        <v>0</v>
      </c>
      <c r="U110" s="91">
        <f ca="1">IF(RTD("tos.rtd",,$A$2,"."&amp;U$83&amp;U$1&amp;"C"&amp;$A110)="N/A",0,RTD("tos.rtd",,$A$2,"."&amp;U$83&amp;U$1&amp;"C"&amp;$A110))-IF(RTD("tos.rtd",,$A$2,"."&amp;U$83&amp;U$1&amp;"P"&amp;$A110)="N/A",0,RTD("tos.rtd",,$A$2,"."&amp;U$83&amp;U$1&amp;"P"&amp;$A110))</f>
        <v>0</v>
      </c>
      <c r="V110" s="91">
        <f ca="1">IF(RTD("tos.rtd",,$A$2,"."&amp;V$83&amp;V$1&amp;"C"&amp;$A110)="N/A",0,RTD("tos.rtd",,$A$2,"."&amp;V$83&amp;V$1&amp;"C"&amp;$A110))-IF(RTD("tos.rtd",,$A$2,"."&amp;V$83&amp;V$1&amp;"P"&amp;$A110)="N/A",0,RTD("tos.rtd",,$A$2,"."&amp;V$83&amp;V$1&amp;"P"&amp;$A110))</f>
        <v>0</v>
      </c>
      <c r="W110" s="91">
        <f ca="1">IF(RTD("tos.rtd",,$A$2,"."&amp;W$83&amp;W$1&amp;"C"&amp;$A110)="N/A",0,RTD("tos.rtd",,$A$2,"."&amp;W$83&amp;W$1&amp;"C"&amp;$A110))-IF(RTD("tos.rtd",,$A$2,"."&amp;W$83&amp;W$1&amp;"P"&amp;$A110)="N/A",0,RTD("tos.rtd",,$A$2,"."&amp;W$83&amp;W$1&amp;"P"&amp;$A110))</f>
        <v>0</v>
      </c>
      <c r="X110" s="91">
        <f ca="1">IF(RTD("tos.rtd",,$A$2,"."&amp;X$83&amp;X$1&amp;"C"&amp;$A110)="N/A",0,RTD("tos.rtd",,$A$2,"."&amp;X$83&amp;X$1&amp;"C"&amp;$A110))-IF(RTD("tos.rtd",,$A$2,"."&amp;X$83&amp;X$1&amp;"P"&amp;$A110)="N/A",0,RTD("tos.rtd",,$A$2,"."&amp;X$83&amp;X$1&amp;"P"&amp;$A110))</f>
        <v>0</v>
      </c>
      <c r="Y110" s="98">
        <f t="shared" ca="1" si="10"/>
        <v>1451</v>
      </c>
    </row>
    <row r="111" spans="1:25" x14ac:dyDescent="0.25">
      <c r="A111" s="93">
        <f>+Hoja1!A110</f>
        <v>5620</v>
      </c>
      <c r="B111" s="91">
        <f ca="1">IF(RTD("tos.rtd",,$A$2,"."&amp;B$83&amp;B$1&amp;"C"&amp;$A111)="N/A",0,RTD("tos.rtd",,$A$2,"."&amp;B$83&amp;B$1&amp;"C"&amp;$A111))-IF(RTD("tos.rtd",,$A$2,"."&amp;B$83&amp;B$1&amp;"P"&amp;$A111)="N/A",0,RTD("tos.rtd",,$A$2,"."&amp;B$83&amp;B$1&amp;"P"&amp;$A111))</f>
        <v>0</v>
      </c>
      <c r="C111" s="91">
        <f ca="1">IF(RTD("tos.rtd",,$A$2,"."&amp;C$83&amp;C$1&amp;"C"&amp;$A111)="N/A",0,RTD("tos.rtd",,$A$2,"."&amp;C$83&amp;C$1&amp;"C"&amp;$A111))-IF(RTD("tos.rtd",,$A$2,"."&amp;C$83&amp;C$1&amp;"P"&amp;$A111)="N/A",0,RTD("tos.rtd",,$A$2,"."&amp;C$83&amp;C$1&amp;"P"&amp;$A111))</f>
        <v>0</v>
      </c>
      <c r="D111" s="91">
        <f ca="1">IF(RTD("tos.rtd",,$A$2,"."&amp;D$83&amp;D$1&amp;"C"&amp;$A111)="N/A",0,RTD("tos.rtd",,$A$2,"."&amp;D$83&amp;D$1&amp;"C"&amp;$A111))-IF(RTD("tos.rtd",,$A$2,"."&amp;D$83&amp;D$1&amp;"P"&amp;$A111)="N/A",0,RTD("tos.rtd",,$A$2,"."&amp;D$83&amp;D$1&amp;"P"&amp;$A111))</f>
        <v>-1015</v>
      </c>
      <c r="E111" s="91">
        <f ca="1">IF(RTD("tos.rtd",,$A$2,"."&amp;E$83&amp;E$1&amp;"C"&amp;$A111)="N/A",0,RTD("tos.rtd",,$A$2,"."&amp;E$83&amp;E$1&amp;"C"&amp;$A111))-IF(RTD("tos.rtd",,$A$2,"."&amp;E$83&amp;E$1&amp;"P"&amp;$A111)="N/A",0,RTD("tos.rtd",,$A$2,"."&amp;E$83&amp;E$1&amp;"P"&amp;$A111))</f>
        <v>115</v>
      </c>
      <c r="F111" s="91">
        <f ca="1">IF(RTD("tos.rtd",,$A$2,"."&amp;F$83&amp;F$1&amp;"C"&amp;$A111)="N/A",0,RTD("tos.rtd",,$A$2,"."&amp;F$83&amp;F$1&amp;"C"&amp;$A111))-IF(RTD("tos.rtd",,$A$2,"."&amp;F$83&amp;F$1&amp;"P"&amp;$A111)="N/A",0,RTD("tos.rtd",,$A$2,"."&amp;F$83&amp;F$1&amp;"P"&amp;$A111))</f>
        <v>0</v>
      </c>
      <c r="G111" s="91">
        <f ca="1">IF(RTD("tos.rtd",,$A$2,"."&amp;G$83&amp;G$1&amp;"C"&amp;$A111)="N/A",0,RTD("tos.rtd",,$A$2,"."&amp;G$83&amp;G$1&amp;"C"&amp;$A111))-IF(RTD("tos.rtd",,$A$2,"."&amp;G$83&amp;G$1&amp;"P"&amp;$A111)="N/A",0,RTD("tos.rtd",,$A$2,"."&amp;G$83&amp;G$1&amp;"P"&amp;$A111))</f>
        <v>0</v>
      </c>
      <c r="H111" s="91">
        <f ca="1">IF(RTD("tos.rtd",,$A$2,"."&amp;H$83&amp;H$1&amp;"C"&amp;$A111)="N/A",0,RTD("tos.rtd",,$A$2,"."&amp;H$83&amp;H$1&amp;"C"&amp;$A111))-IF(RTD("tos.rtd",,$A$2,"."&amp;H$83&amp;H$1&amp;"P"&amp;$A111)="N/A",0,RTD("tos.rtd",,$A$2,"."&amp;H$83&amp;H$1&amp;"P"&amp;$A111))</f>
        <v>0</v>
      </c>
      <c r="I111" s="91">
        <f ca="1">IF(RTD("tos.rtd",,$A$2,"."&amp;I$83&amp;I$1&amp;"C"&amp;$A111)="N/A",0,RTD("tos.rtd",,$A$2,"."&amp;I$83&amp;I$1&amp;"C"&amp;$A111))-IF(RTD("tos.rtd",,$A$2,"."&amp;I$83&amp;I$1&amp;"P"&amp;$A111)="N/A",0,RTD("tos.rtd",,$A$2,"."&amp;I$83&amp;I$1&amp;"P"&amp;$A111))</f>
        <v>-317</v>
      </c>
      <c r="J111" s="91">
        <f ca="1">IF(RTD("tos.rtd",,$A$2,"."&amp;J$83&amp;J$1&amp;"C"&amp;$A111)="N/A",0,RTD("tos.rtd",,$A$2,"."&amp;J$83&amp;J$1&amp;"C"&amp;$A111))-IF(RTD("tos.rtd",,$A$2,"."&amp;J$83&amp;J$1&amp;"P"&amp;$A111)="N/A",0,RTD("tos.rtd",,$A$2,"."&amp;J$83&amp;J$1&amp;"P"&amp;$A111))</f>
        <v>-80</v>
      </c>
      <c r="K111" s="91">
        <f ca="1">IF(RTD("tos.rtd",,$A$2,"."&amp;K$83&amp;K$1&amp;"C"&amp;$A111)="N/A",0,RTD("tos.rtd",,$A$2,"."&amp;K$83&amp;K$1&amp;"C"&amp;$A111))-IF(RTD("tos.rtd",,$A$2,"."&amp;K$83&amp;K$1&amp;"P"&amp;$A111)="N/A",0,RTD("tos.rtd",,$A$2,"."&amp;K$83&amp;K$1&amp;"P"&amp;$A111))</f>
        <v>-32</v>
      </c>
      <c r="L111" s="91">
        <f ca="1">IF(RTD("tos.rtd",,$A$2,"."&amp;L$83&amp;L$1&amp;"C"&amp;$A111)="N/A",0,RTD("tos.rtd",,$A$2,"."&amp;L$83&amp;L$1&amp;"C"&amp;$A111))-IF(RTD("tos.rtd",,$A$2,"."&amp;L$83&amp;L$1&amp;"P"&amp;$A111)="N/A",0,RTD("tos.rtd",,$A$2,"."&amp;L$83&amp;L$1&amp;"P"&amp;$A111))</f>
        <v>-4</v>
      </c>
      <c r="M111" s="91">
        <f ca="1">IF(RTD("tos.rtd",,$A$2,"."&amp;M$83&amp;M$1&amp;"C"&amp;$A111)="N/A",0,RTD("tos.rtd",,$A$2,"."&amp;M$83&amp;M$1&amp;"C"&amp;$A111))-IF(RTD("tos.rtd",,$A$2,"."&amp;M$83&amp;M$1&amp;"P"&amp;$A111)="N/A",0,RTD("tos.rtd",,$A$2,"."&amp;M$83&amp;M$1&amp;"P"&amp;$A111))</f>
        <v>0</v>
      </c>
      <c r="N111" s="91">
        <f ca="1">IF(RTD("tos.rtd",,$A$2,"."&amp;N$83&amp;N$1&amp;"C"&amp;$A111)="N/A",0,RTD("tos.rtd",,$A$2,"."&amp;N$83&amp;N$1&amp;"C"&amp;$A111))-IF(RTD("tos.rtd",,$A$2,"."&amp;N$83&amp;N$1&amp;"P"&amp;$A111)="N/A",0,RTD("tos.rtd",,$A$2,"."&amp;N$83&amp;N$1&amp;"P"&amp;$A111))</f>
        <v>-3</v>
      </c>
      <c r="O111" s="91">
        <f ca="1">IF(RTD("tos.rtd",,$A$2,"."&amp;O$83&amp;O$1&amp;"C"&amp;$A111)="N/A",0,RTD("tos.rtd",,$A$2,"."&amp;O$83&amp;O$1&amp;"C"&amp;$A111))-IF(RTD("tos.rtd",,$A$2,"."&amp;O$83&amp;O$1&amp;"P"&amp;$A111)="N/A",0,RTD("tos.rtd",,$A$2,"."&amp;O$83&amp;O$1&amp;"P"&amp;$A111))</f>
        <v>1</v>
      </c>
      <c r="P111" s="91">
        <f ca="1">IF(RTD("tos.rtd",,$A$2,"."&amp;P$83&amp;P$1&amp;"C"&amp;$A111)="N/A",0,RTD("tos.rtd",,$A$2,"."&amp;P$83&amp;P$1&amp;"C"&amp;$A111))-IF(RTD("tos.rtd",,$A$2,"."&amp;P$83&amp;P$1&amp;"P"&amp;$A111)="N/A",0,RTD("tos.rtd",,$A$2,"."&amp;P$83&amp;P$1&amp;"P"&amp;$A111))</f>
        <v>1</v>
      </c>
      <c r="Q111" s="91">
        <f ca="1">IF(RTD("tos.rtd",,$A$2,"."&amp;Q$83&amp;Q$1&amp;"C"&amp;$A111)="N/A",0,RTD("tos.rtd",,$A$2,"."&amp;Q$83&amp;Q$1&amp;"C"&amp;$A111))-IF(RTD("tos.rtd",,$A$2,"."&amp;Q$83&amp;Q$1&amp;"P"&amp;$A111)="N/A",0,RTD("tos.rtd",,$A$2,"."&amp;Q$83&amp;Q$1&amp;"P"&amp;$A111))</f>
        <v>-4</v>
      </c>
      <c r="R111" s="91">
        <f ca="1">IF(RTD("tos.rtd",,$A$2,"."&amp;R$83&amp;R$1&amp;"C"&amp;$A111)="N/A",0,RTD("tos.rtd",,$A$2,"."&amp;R$83&amp;R$1&amp;"C"&amp;$A111))-IF(RTD("tos.rtd",,$A$2,"."&amp;R$83&amp;R$1&amp;"P"&amp;$A111)="N/A",0,RTD("tos.rtd",,$A$2,"."&amp;R$83&amp;R$1&amp;"P"&amp;$A111))</f>
        <v>0</v>
      </c>
      <c r="S111" s="91">
        <f ca="1">IF(RTD("tos.rtd",,$A$2,"."&amp;S$83&amp;S$1&amp;"C"&amp;$A111)="N/A",0,RTD("tos.rtd",,$A$2,"."&amp;S$83&amp;S$1&amp;"C"&amp;$A111))-IF(RTD("tos.rtd",,$A$2,"."&amp;S$83&amp;S$1&amp;"P"&amp;$A111)="N/A",0,RTD("tos.rtd",,$A$2,"."&amp;S$83&amp;S$1&amp;"P"&amp;$A111))</f>
        <v>0</v>
      </c>
      <c r="T111" s="91">
        <f ca="1">IF(RTD("tos.rtd",,$A$2,"."&amp;T$83&amp;T$1&amp;"C"&amp;$A111)="N/A",0,RTD("tos.rtd",,$A$2,"."&amp;T$83&amp;T$1&amp;"C"&amp;$A111))-IF(RTD("tos.rtd",,$A$2,"."&amp;T$83&amp;T$1&amp;"P"&amp;$A111)="N/A",0,RTD("tos.rtd",,$A$2,"."&amp;T$83&amp;T$1&amp;"P"&amp;$A111))</f>
        <v>-6</v>
      </c>
      <c r="U111" s="91">
        <f ca="1">IF(RTD("tos.rtd",,$A$2,"."&amp;U$83&amp;U$1&amp;"C"&amp;$A111)="N/A",0,RTD("tos.rtd",,$A$2,"."&amp;U$83&amp;U$1&amp;"C"&amp;$A111))-IF(RTD("tos.rtd",,$A$2,"."&amp;U$83&amp;U$1&amp;"P"&amp;$A111)="N/A",0,RTD("tos.rtd",,$A$2,"."&amp;U$83&amp;U$1&amp;"P"&amp;$A111))</f>
        <v>0</v>
      </c>
      <c r="V111" s="91">
        <f ca="1">IF(RTD("tos.rtd",,$A$2,"."&amp;V$83&amp;V$1&amp;"C"&amp;$A111)="N/A",0,RTD("tos.rtd",,$A$2,"."&amp;V$83&amp;V$1&amp;"C"&amp;$A111))-IF(RTD("tos.rtd",,$A$2,"."&amp;V$83&amp;V$1&amp;"P"&amp;$A111)="N/A",0,RTD("tos.rtd",,$A$2,"."&amp;V$83&amp;V$1&amp;"P"&amp;$A111))</f>
        <v>0</v>
      </c>
      <c r="W111" s="91">
        <f ca="1">IF(RTD("tos.rtd",,$A$2,"."&amp;W$83&amp;W$1&amp;"C"&amp;$A111)="N/A",0,RTD("tos.rtd",,$A$2,"."&amp;W$83&amp;W$1&amp;"C"&amp;$A111))-IF(RTD("tos.rtd",,$A$2,"."&amp;W$83&amp;W$1&amp;"P"&amp;$A111)="N/A",0,RTD("tos.rtd",,$A$2,"."&amp;W$83&amp;W$1&amp;"P"&amp;$A111))</f>
        <v>0</v>
      </c>
      <c r="X111" s="91">
        <f ca="1">IF(RTD("tos.rtd",,$A$2,"."&amp;X$83&amp;X$1&amp;"C"&amp;$A111)="N/A",0,RTD("tos.rtd",,$A$2,"."&amp;X$83&amp;X$1&amp;"C"&amp;$A111))-IF(RTD("tos.rtd",,$A$2,"."&amp;X$83&amp;X$1&amp;"P"&amp;$A111)="N/A",0,RTD("tos.rtd",,$A$2,"."&amp;X$83&amp;X$1&amp;"P"&amp;$A111))</f>
        <v>0</v>
      </c>
      <c r="Y111" s="98">
        <f t="shared" ca="1" si="10"/>
        <v>-1344</v>
      </c>
    </row>
    <row r="112" spans="1:25" x14ac:dyDescent="0.25">
      <c r="A112" s="93">
        <f>+Hoja1!A111</f>
        <v>5610</v>
      </c>
      <c r="B112" s="91">
        <f ca="1">IF(RTD("tos.rtd",,$A$2,"."&amp;B$83&amp;B$1&amp;"C"&amp;$A112)="N/A",0,RTD("tos.rtd",,$A$2,"."&amp;B$83&amp;B$1&amp;"C"&amp;$A112))-IF(RTD("tos.rtd",,$A$2,"."&amp;B$83&amp;B$1&amp;"P"&amp;$A112)="N/A",0,RTD("tos.rtd",,$A$2,"."&amp;B$83&amp;B$1&amp;"P"&amp;$A112))</f>
        <v>0</v>
      </c>
      <c r="C112" s="91">
        <f ca="1">IF(RTD("tos.rtd",,$A$2,"."&amp;C$83&amp;C$1&amp;"C"&amp;$A112)="N/A",0,RTD("tos.rtd",,$A$2,"."&amp;C$83&amp;C$1&amp;"C"&amp;$A112))-IF(RTD("tos.rtd",,$A$2,"."&amp;C$83&amp;C$1&amp;"P"&amp;$A112)="N/A",0,RTD("tos.rtd",,$A$2,"."&amp;C$83&amp;C$1&amp;"P"&amp;$A112))</f>
        <v>0</v>
      </c>
      <c r="D112" s="91">
        <f ca="1">IF(RTD("tos.rtd",,$A$2,"."&amp;D$83&amp;D$1&amp;"C"&amp;$A112)="N/A",0,RTD("tos.rtd",,$A$2,"."&amp;D$83&amp;D$1&amp;"C"&amp;$A112))-IF(RTD("tos.rtd",,$A$2,"."&amp;D$83&amp;D$1&amp;"P"&amp;$A112)="N/A",0,RTD("tos.rtd",,$A$2,"."&amp;D$83&amp;D$1&amp;"P"&amp;$A112))</f>
        <v>-1190</v>
      </c>
      <c r="E112" s="91">
        <f ca="1">IF(RTD("tos.rtd",,$A$2,"."&amp;E$83&amp;E$1&amp;"C"&amp;$A112)="N/A",0,RTD("tos.rtd",,$A$2,"."&amp;E$83&amp;E$1&amp;"C"&amp;$A112))-IF(RTD("tos.rtd",,$A$2,"."&amp;E$83&amp;E$1&amp;"P"&amp;$A112)="N/A",0,RTD("tos.rtd",,$A$2,"."&amp;E$83&amp;E$1&amp;"P"&amp;$A112))</f>
        <v>-139</v>
      </c>
      <c r="F112" s="91">
        <f ca="1">IF(RTD("tos.rtd",,$A$2,"."&amp;F$83&amp;F$1&amp;"C"&amp;$A112)="N/A",0,RTD("tos.rtd",,$A$2,"."&amp;F$83&amp;F$1&amp;"C"&amp;$A112))-IF(RTD("tos.rtd",,$A$2,"."&amp;F$83&amp;F$1&amp;"P"&amp;$A112)="N/A",0,RTD("tos.rtd",,$A$2,"."&amp;F$83&amp;F$1&amp;"P"&amp;$A112))</f>
        <v>0</v>
      </c>
      <c r="G112" s="91">
        <f ca="1">IF(RTD("tos.rtd",,$A$2,"."&amp;G$83&amp;G$1&amp;"C"&amp;$A112)="N/A",0,RTD("tos.rtd",,$A$2,"."&amp;G$83&amp;G$1&amp;"C"&amp;$A112))-IF(RTD("tos.rtd",,$A$2,"."&amp;G$83&amp;G$1&amp;"P"&amp;$A112)="N/A",0,RTD("tos.rtd",,$A$2,"."&amp;G$83&amp;G$1&amp;"P"&amp;$A112))</f>
        <v>0</v>
      </c>
      <c r="H112" s="91">
        <f ca="1">IF(RTD("tos.rtd",,$A$2,"."&amp;H$83&amp;H$1&amp;"C"&amp;$A112)="N/A",0,RTD("tos.rtd",,$A$2,"."&amp;H$83&amp;H$1&amp;"C"&amp;$A112))-IF(RTD("tos.rtd",,$A$2,"."&amp;H$83&amp;H$1&amp;"P"&amp;$A112)="N/A",0,RTD("tos.rtd",,$A$2,"."&amp;H$83&amp;H$1&amp;"P"&amp;$A112))</f>
        <v>0</v>
      </c>
      <c r="I112" s="91">
        <f ca="1">IF(RTD("tos.rtd",,$A$2,"."&amp;I$83&amp;I$1&amp;"C"&amp;$A112)="N/A",0,RTD("tos.rtd",,$A$2,"."&amp;I$83&amp;I$1&amp;"C"&amp;$A112))-IF(RTD("tos.rtd",,$A$2,"."&amp;I$83&amp;I$1&amp;"P"&amp;$A112)="N/A",0,RTD("tos.rtd",,$A$2,"."&amp;I$83&amp;I$1&amp;"P"&amp;$A112))</f>
        <v>-315</v>
      </c>
      <c r="J112" s="91">
        <f ca="1">IF(RTD("tos.rtd",,$A$2,"."&amp;J$83&amp;J$1&amp;"C"&amp;$A112)="N/A",0,RTD("tos.rtd",,$A$2,"."&amp;J$83&amp;J$1&amp;"C"&amp;$A112))-IF(RTD("tos.rtd",,$A$2,"."&amp;J$83&amp;J$1&amp;"P"&amp;$A112)="N/A",0,RTD("tos.rtd",,$A$2,"."&amp;J$83&amp;J$1&amp;"P"&amp;$A112))</f>
        <v>0</v>
      </c>
      <c r="K112" s="91">
        <f ca="1">IF(RTD("tos.rtd",,$A$2,"."&amp;K$83&amp;K$1&amp;"C"&amp;$A112)="N/A",0,RTD("tos.rtd",,$A$2,"."&amp;K$83&amp;K$1&amp;"C"&amp;$A112))-IF(RTD("tos.rtd",,$A$2,"."&amp;K$83&amp;K$1&amp;"P"&amp;$A112)="N/A",0,RTD("tos.rtd",,$A$2,"."&amp;K$83&amp;K$1&amp;"P"&amp;$A112))</f>
        <v>-9</v>
      </c>
      <c r="L112" s="91">
        <f ca="1">IF(RTD("tos.rtd",,$A$2,"."&amp;L$83&amp;L$1&amp;"C"&amp;$A112)="N/A",0,RTD("tos.rtd",,$A$2,"."&amp;L$83&amp;L$1&amp;"C"&amp;$A112))-IF(RTD("tos.rtd",,$A$2,"."&amp;L$83&amp;L$1&amp;"P"&amp;$A112)="N/A",0,RTD("tos.rtd",,$A$2,"."&amp;L$83&amp;L$1&amp;"P"&amp;$A112))</f>
        <v>2</v>
      </c>
      <c r="M112" s="91">
        <f ca="1">IF(RTD("tos.rtd",,$A$2,"."&amp;M$83&amp;M$1&amp;"C"&amp;$A112)="N/A",0,RTD("tos.rtd",,$A$2,"."&amp;M$83&amp;M$1&amp;"C"&amp;$A112))-IF(RTD("tos.rtd",,$A$2,"."&amp;M$83&amp;M$1&amp;"P"&amp;$A112)="N/A",0,RTD("tos.rtd",,$A$2,"."&amp;M$83&amp;M$1&amp;"P"&amp;$A112))</f>
        <v>-5</v>
      </c>
      <c r="N112" s="91">
        <f ca="1">IF(RTD("tos.rtd",,$A$2,"."&amp;N$83&amp;N$1&amp;"C"&amp;$A112)="N/A",0,RTD("tos.rtd",,$A$2,"."&amp;N$83&amp;N$1&amp;"C"&amp;$A112))-IF(RTD("tos.rtd",,$A$2,"."&amp;N$83&amp;N$1&amp;"P"&amp;$A112)="N/A",0,RTD("tos.rtd",,$A$2,"."&amp;N$83&amp;N$1&amp;"P"&amp;$A112))</f>
        <v>-2</v>
      </c>
      <c r="O112" s="91">
        <f ca="1">IF(RTD("tos.rtd",,$A$2,"."&amp;O$83&amp;O$1&amp;"C"&amp;$A112)="N/A",0,RTD("tos.rtd",,$A$2,"."&amp;O$83&amp;O$1&amp;"C"&amp;$A112))-IF(RTD("tos.rtd",,$A$2,"."&amp;O$83&amp;O$1&amp;"P"&amp;$A112)="N/A",0,RTD("tos.rtd",,$A$2,"."&amp;O$83&amp;O$1&amp;"P"&amp;$A112))</f>
        <v>-9</v>
      </c>
      <c r="P112" s="91">
        <f ca="1">IF(RTD("tos.rtd",,$A$2,"."&amp;P$83&amp;P$1&amp;"C"&amp;$A112)="N/A",0,RTD("tos.rtd",,$A$2,"."&amp;P$83&amp;P$1&amp;"C"&amp;$A112))-IF(RTD("tos.rtd",,$A$2,"."&amp;P$83&amp;P$1&amp;"P"&amp;$A112)="N/A",0,RTD("tos.rtd",,$A$2,"."&amp;P$83&amp;P$1&amp;"P"&amp;$A112))</f>
        <v>5</v>
      </c>
      <c r="Q112" s="91">
        <f ca="1">IF(RTD("tos.rtd",,$A$2,"."&amp;Q$83&amp;Q$1&amp;"C"&amp;$A112)="N/A",0,RTD("tos.rtd",,$A$2,"."&amp;Q$83&amp;Q$1&amp;"C"&amp;$A112))-IF(RTD("tos.rtd",,$A$2,"."&amp;Q$83&amp;Q$1&amp;"P"&amp;$A112)="N/A",0,RTD("tos.rtd",,$A$2,"."&amp;Q$83&amp;Q$1&amp;"P"&amp;$A112))</f>
        <v>0</v>
      </c>
      <c r="R112" s="91">
        <f ca="1">IF(RTD("tos.rtd",,$A$2,"."&amp;R$83&amp;R$1&amp;"C"&amp;$A112)="N/A",0,RTD("tos.rtd",,$A$2,"."&amp;R$83&amp;R$1&amp;"C"&amp;$A112))-IF(RTD("tos.rtd",,$A$2,"."&amp;R$83&amp;R$1&amp;"P"&amp;$A112)="N/A",0,RTD("tos.rtd",,$A$2,"."&amp;R$83&amp;R$1&amp;"P"&amp;$A112))</f>
        <v>-1</v>
      </c>
      <c r="S112" s="91">
        <f ca="1">IF(RTD("tos.rtd",,$A$2,"."&amp;S$83&amp;S$1&amp;"C"&amp;$A112)="N/A",0,RTD("tos.rtd",,$A$2,"."&amp;S$83&amp;S$1&amp;"C"&amp;$A112))-IF(RTD("tos.rtd",,$A$2,"."&amp;S$83&amp;S$1&amp;"P"&amp;$A112)="N/A",0,RTD("tos.rtd",,$A$2,"."&amp;S$83&amp;S$1&amp;"P"&amp;$A112))</f>
        <v>-16</v>
      </c>
      <c r="T112" s="91">
        <f ca="1">IF(RTD("tos.rtd",,$A$2,"."&amp;T$83&amp;T$1&amp;"C"&amp;$A112)="N/A",0,RTD("tos.rtd",,$A$2,"."&amp;T$83&amp;T$1&amp;"C"&amp;$A112))-IF(RTD("tos.rtd",,$A$2,"."&amp;T$83&amp;T$1&amp;"P"&amp;$A112)="N/A",0,RTD("tos.rtd",,$A$2,"."&amp;T$83&amp;T$1&amp;"P"&amp;$A112))</f>
        <v>0</v>
      </c>
      <c r="U112" s="91">
        <f ca="1">IF(RTD("tos.rtd",,$A$2,"."&amp;U$83&amp;U$1&amp;"C"&amp;$A112)="N/A",0,RTD("tos.rtd",,$A$2,"."&amp;U$83&amp;U$1&amp;"C"&amp;$A112))-IF(RTD("tos.rtd",,$A$2,"."&amp;U$83&amp;U$1&amp;"P"&amp;$A112)="N/A",0,RTD("tos.rtd",,$A$2,"."&amp;U$83&amp;U$1&amp;"P"&amp;$A112))</f>
        <v>0</v>
      </c>
      <c r="V112" s="91">
        <f ca="1">IF(RTD("tos.rtd",,$A$2,"."&amp;V$83&amp;V$1&amp;"C"&amp;$A112)="N/A",0,RTD("tos.rtd",,$A$2,"."&amp;V$83&amp;V$1&amp;"C"&amp;$A112))-IF(RTD("tos.rtd",,$A$2,"."&amp;V$83&amp;V$1&amp;"P"&amp;$A112)="N/A",0,RTD("tos.rtd",,$A$2,"."&amp;V$83&amp;V$1&amp;"P"&amp;$A112))</f>
        <v>0</v>
      </c>
      <c r="W112" s="91">
        <f ca="1">IF(RTD("tos.rtd",,$A$2,"."&amp;W$83&amp;W$1&amp;"C"&amp;$A112)="N/A",0,RTD("tos.rtd",,$A$2,"."&amp;W$83&amp;W$1&amp;"C"&amp;$A112))-IF(RTD("tos.rtd",,$A$2,"."&amp;W$83&amp;W$1&amp;"P"&amp;$A112)="N/A",0,RTD("tos.rtd",,$A$2,"."&amp;W$83&amp;W$1&amp;"P"&amp;$A112))</f>
        <v>0</v>
      </c>
      <c r="X112" s="91">
        <f ca="1">IF(RTD("tos.rtd",,$A$2,"."&amp;X$83&amp;X$1&amp;"C"&amp;$A112)="N/A",0,RTD("tos.rtd",,$A$2,"."&amp;X$83&amp;X$1&amp;"C"&amp;$A112))-IF(RTD("tos.rtd",,$A$2,"."&amp;X$83&amp;X$1&amp;"P"&amp;$A112)="N/A",0,RTD("tos.rtd",,$A$2,"."&amp;X$83&amp;X$1&amp;"P"&amp;$A112))</f>
        <v>0</v>
      </c>
      <c r="Y112" s="98">
        <f t="shared" ca="1" si="10"/>
        <v>-1679</v>
      </c>
    </row>
    <row r="113" spans="1:25" x14ac:dyDescent="0.25">
      <c r="A113" s="93">
        <f>+Hoja1!A112</f>
        <v>5600</v>
      </c>
      <c r="B113" s="91">
        <f ca="1">IF(RTD("tos.rtd",,$A$2,"."&amp;B$83&amp;B$1&amp;"C"&amp;$A113)="N/A",0,RTD("tos.rtd",,$A$2,"."&amp;B$83&amp;B$1&amp;"C"&amp;$A113))-IF(RTD("tos.rtd",,$A$2,"."&amp;B$83&amp;B$1&amp;"P"&amp;$A113)="N/A",0,RTD("tos.rtd",,$A$2,"."&amp;B$83&amp;B$1&amp;"P"&amp;$A113))</f>
        <v>0</v>
      </c>
      <c r="C113" s="91">
        <f ca="1">IF(RTD("tos.rtd",,$A$2,"."&amp;C$83&amp;C$1&amp;"C"&amp;$A113)="N/A",0,RTD("tos.rtd",,$A$2,"."&amp;C$83&amp;C$1&amp;"C"&amp;$A113))-IF(RTD("tos.rtd",,$A$2,"."&amp;C$83&amp;C$1&amp;"P"&amp;$A113)="N/A",0,RTD("tos.rtd",,$A$2,"."&amp;C$83&amp;C$1&amp;"P"&amp;$A113))</f>
        <v>0</v>
      </c>
      <c r="D113" s="91">
        <f ca="1">IF(RTD("tos.rtd",,$A$2,"."&amp;D$83&amp;D$1&amp;"C"&amp;$A113)="N/A",0,RTD("tos.rtd",,$A$2,"."&amp;D$83&amp;D$1&amp;"C"&amp;$A113))-IF(RTD("tos.rtd",,$A$2,"."&amp;D$83&amp;D$1&amp;"P"&amp;$A113)="N/A",0,RTD("tos.rtd",,$A$2,"."&amp;D$83&amp;D$1&amp;"P"&amp;$A113))</f>
        <v>-3443</v>
      </c>
      <c r="E113" s="91">
        <f ca="1">IF(RTD("tos.rtd",,$A$2,"."&amp;E$83&amp;E$1&amp;"C"&amp;$A113)="N/A",0,RTD("tos.rtd",,$A$2,"."&amp;E$83&amp;E$1&amp;"C"&amp;$A113))-IF(RTD("tos.rtd",,$A$2,"."&amp;E$83&amp;E$1&amp;"P"&amp;$A113)="N/A",0,RTD("tos.rtd",,$A$2,"."&amp;E$83&amp;E$1&amp;"P"&amp;$A113))</f>
        <v>-562</v>
      </c>
      <c r="F113" s="91">
        <f ca="1">IF(RTD("tos.rtd",,$A$2,"."&amp;F$83&amp;F$1&amp;"C"&amp;$A113)="N/A",0,RTD("tos.rtd",,$A$2,"."&amp;F$83&amp;F$1&amp;"C"&amp;$A113))-IF(RTD("tos.rtd",,$A$2,"."&amp;F$83&amp;F$1&amp;"P"&amp;$A113)="N/A",0,RTD("tos.rtd",,$A$2,"."&amp;F$83&amp;F$1&amp;"P"&amp;$A113))</f>
        <v>0</v>
      </c>
      <c r="G113" s="91">
        <f ca="1">IF(RTD("tos.rtd",,$A$2,"."&amp;G$83&amp;G$1&amp;"C"&amp;$A113)="N/A",0,RTD("tos.rtd",,$A$2,"."&amp;G$83&amp;G$1&amp;"C"&amp;$A113))-IF(RTD("tos.rtd",,$A$2,"."&amp;G$83&amp;G$1&amp;"P"&amp;$A113)="N/A",0,RTD("tos.rtd",,$A$2,"."&amp;G$83&amp;G$1&amp;"P"&amp;$A113))</f>
        <v>0</v>
      </c>
      <c r="H113" s="91">
        <f ca="1">IF(RTD("tos.rtd",,$A$2,"."&amp;H$83&amp;H$1&amp;"C"&amp;$A113)="N/A",0,RTD("tos.rtd",,$A$2,"."&amp;H$83&amp;H$1&amp;"C"&amp;$A113))-IF(RTD("tos.rtd",,$A$2,"."&amp;H$83&amp;H$1&amp;"P"&amp;$A113)="N/A",0,RTD("tos.rtd",,$A$2,"."&amp;H$83&amp;H$1&amp;"P"&amp;$A113))</f>
        <v>0</v>
      </c>
      <c r="I113" s="91">
        <f ca="1">IF(RTD("tos.rtd",,$A$2,"."&amp;I$83&amp;I$1&amp;"C"&amp;$A113)="N/A",0,RTD("tos.rtd",,$A$2,"."&amp;I$83&amp;I$1&amp;"C"&amp;$A113))-IF(RTD("tos.rtd",,$A$2,"."&amp;I$83&amp;I$1&amp;"P"&amp;$A113)="N/A",0,RTD("tos.rtd",,$A$2,"."&amp;I$83&amp;I$1&amp;"P"&amp;$A113))</f>
        <v>-428</v>
      </c>
      <c r="J113" s="91">
        <f ca="1">IF(RTD("tos.rtd",,$A$2,"."&amp;J$83&amp;J$1&amp;"C"&amp;$A113)="N/A",0,RTD("tos.rtd",,$A$2,"."&amp;J$83&amp;J$1&amp;"C"&amp;$A113))-IF(RTD("tos.rtd",,$A$2,"."&amp;J$83&amp;J$1&amp;"P"&amp;$A113)="N/A",0,RTD("tos.rtd",,$A$2,"."&amp;J$83&amp;J$1&amp;"P"&amp;$A113))</f>
        <v>99</v>
      </c>
      <c r="K113" s="91">
        <f ca="1">IF(RTD("tos.rtd",,$A$2,"."&amp;K$83&amp;K$1&amp;"C"&amp;$A113)="N/A",0,RTD("tos.rtd",,$A$2,"."&amp;K$83&amp;K$1&amp;"C"&amp;$A113))-IF(RTD("tos.rtd",,$A$2,"."&amp;K$83&amp;K$1&amp;"P"&amp;$A113)="N/A",0,RTD("tos.rtd",,$A$2,"."&amp;K$83&amp;K$1&amp;"P"&amp;$A113))</f>
        <v>-1789</v>
      </c>
      <c r="L113" s="91">
        <f ca="1">IF(RTD("tos.rtd",,$A$2,"."&amp;L$83&amp;L$1&amp;"C"&amp;$A113)="N/A",0,RTD("tos.rtd",,$A$2,"."&amp;L$83&amp;L$1&amp;"C"&amp;$A113))-IF(RTD("tos.rtd",,$A$2,"."&amp;L$83&amp;L$1&amp;"P"&amp;$A113)="N/A",0,RTD("tos.rtd",,$A$2,"."&amp;L$83&amp;L$1&amp;"P"&amp;$A113))</f>
        <v>-79</v>
      </c>
      <c r="M113" s="91">
        <f ca="1">IF(RTD("tos.rtd",,$A$2,"."&amp;M$83&amp;M$1&amp;"C"&amp;$A113)="N/A",0,RTD("tos.rtd",,$A$2,"."&amp;M$83&amp;M$1&amp;"C"&amp;$A113))-IF(RTD("tos.rtd",,$A$2,"."&amp;M$83&amp;M$1&amp;"P"&amp;$A113)="N/A",0,RTD("tos.rtd",,$A$2,"."&amp;M$83&amp;M$1&amp;"P"&amp;$A113))</f>
        <v>-146</v>
      </c>
      <c r="N113" s="91">
        <f ca="1">IF(RTD("tos.rtd",,$A$2,"."&amp;N$83&amp;N$1&amp;"C"&amp;$A113)="N/A",0,RTD("tos.rtd",,$A$2,"."&amp;N$83&amp;N$1&amp;"C"&amp;$A113))-IF(RTD("tos.rtd",,$A$2,"."&amp;N$83&amp;N$1&amp;"P"&amp;$A113)="N/A",0,RTD("tos.rtd",,$A$2,"."&amp;N$83&amp;N$1&amp;"P"&amp;$A113))</f>
        <v>-8</v>
      </c>
      <c r="O113" s="91">
        <f ca="1">IF(RTD("tos.rtd",,$A$2,"."&amp;O$83&amp;O$1&amp;"C"&amp;$A113)="N/A",0,RTD("tos.rtd",,$A$2,"."&amp;O$83&amp;O$1&amp;"C"&amp;$A113))-IF(RTD("tos.rtd",,$A$2,"."&amp;O$83&amp;O$1&amp;"P"&amp;$A113)="N/A",0,RTD("tos.rtd",,$A$2,"."&amp;O$83&amp;O$1&amp;"P"&amp;$A113))</f>
        <v>-120</v>
      </c>
      <c r="P113" s="91">
        <f ca="1">IF(RTD("tos.rtd",,$A$2,"."&amp;P$83&amp;P$1&amp;"C"&amp;$A113)="N/A",0,RTD("tos.rtd",,$A$2,"."&amp;P$83&amp;P$1&amp;"C"&amp;$A113))-IF(RTD("tos.rtd",,$A$2,"."&amp;P$83&amp;P$1&amp;"P"&amp;$A113)="N/A",0,RTD("tos.rtd",,$A$2,"."&amp;P$83&amp;P$1&amp;"P"&amp;$A113))</f>
        <v>0</v>
      </c>
      <c r="Q113" s="91">
        <f ca="1">IF(RTD("tos.rtd",,$A$2,"."&amp;Q$83&amp;Q$1&amp;"C"&amp;$A113)="N/A",0,RTD("tos.rtd",,$A$2,"."&amp;Q$83&amp;Q$1&amp;"C"&amp;$A113))-IF(RTD("tos.rtd",,$A$2,"."&amp;Q$83&amp;Q$1&amp;"P"&amp;$A113)="N/A",0,RTD("tos.rtd",,$A$2,"."&amp;Q$83&amp;Q$1&amp;"P"&amp;$A113))</f>
        <v>3</v>
      </c>
      <c r="R113" s="91">
        <f ca="1">IF(RTD("tos.rtd",,$A$2,"."&amp;R$83&amp;R$1&amp;"C"&amp;$A113)="N/A",0,RTD("tos.rtd",,$A$2,"."&amp;R$83&amp;R$1&amp;"C"&amp;$A113))-IF(RTD("tos.rtd",,$A$2,"."&amp;R$83&amp;R$1&amp;"P"&amp;$A113)="N/A",0,RTD("tos.rtd",,$A$2,"."&amp;R$83&amp;R$1&amp;"P"&amp;$A113))</f>
        <v>114</v>
      </c>
      <c r="S113" s="91">
        <f ca="1">IF(RTD("tos.rtd",,$A$2,"."&amp;S$83&amp;S$1&amp;"C"&amp;$A113)="N/A",0,RTD("tos.rtd",,$A$2,"."&amp;S$83&amp;S$1&amp;"C"&amp;$A113))-IF(RTD("tos.rtd",,$A$2,"."&amp;S$83&amp;S$1&amp;"P"&amp;$A113)="N/A",0,RTD("tos.rtd",,$A$2,"."&amp;S$83&amp;S$1&amp;"P"&amp;$A113))</f>
        <v>73</v>
      </c>
      <c r="T113" s="91">
        <f ca="1">IF(RTD("tos.rtd",,$A$2,"."&amp;T$83&amp;T$1&amp;"C"&amp;$A113)="N/A",0,RTD("tos.rtd",,$A$2,"."&amp;T$83&amp;T$1&amp;"C"&amp;$A113))-IF(RTD("tos.rtd",,$A$2,"."&amp;T$83&amp;T$1&amp;"P"&amp;$A113)="N/A",0,RTD("tos.rtd",,$A$2,"."&amp;T$83&amp;T$1&amp;"P"&amp;$A113))</f>
        <v>-6</v>
      </c>
      <c r="U113" s="91">
        <f ca="1">IF(RTD("tos.rtd",,$A$2,"."&amp;U$83&amp;U$1&amp;"C"&amp;$A113)="N/A",0,RTD("tos.rtd",,$A$2,"."&amp;U$83&amp;U$1&amp;"C"&amp;$A113))-IF(RTD("tos.rtd",,$A$2,"."&amp;U$83&amp;U$1&amp;"P"&amp;$A113)="N/A",0,RTD("tos.rtd",,$A$2,"."&amp;U$83&amp;U$1&amp;"P"&amp;$A113))</f>
        <v>-280</v>
      </c>
      <c r="V113" s="91">
        <f ca="1">IF(RTD("tos.rtd",,$A$2,"."&amp;V$83&amp;V$1&amp;"C"&amp;$A113)="N/A",0,RTD("tos.rtd",,$A$2,"."&amp;V$83&amp;V$1&amp;"C"&amp;$A113))-IF(RTD("tos.rtd",,$A$2,"."&amp;V$83&amp;V$1&amp;"P"&amp;$A113)="N/A",0,RTD("tos.rtd",,$A$2,"."&amp;V$83&amp;V$1&amp;"P"&amp;$A113))</f>
        <v>0</v>
      </c>
      <c r="W113" s="91">
        <f ca="1">IF(RTD("tos.rtd",,$A$2,"."&amp;W$83&amp;W$1&amp;"C"&amp;$A113)="N/A",0,RTD("tos.rtd",,$A$2,"."&amp;W$83&amp;W$1&amp;"C"&amp;$A113))-IF(RTD("tos.rtd",,$A$2,"."&amp;W$83&amp;W$1&amp;"P"&amp;$A113)="N/A",0,RTD("tos.rtd",,$A$2,"."&amp;W$83&amp;W$1&amp;"P"&amp;$A113))</f>
        <v>74</v>
      </c>
      <c r="X113" s="91">
        <f ca="1">IF(RTD("tos.rtd",,$A$2,"."&amp;X$83&amp;X$1&amp;"C"&amp;$A113)="N/A",0,RTD("tos.rtd",,$A$2,"."&amp;X$83&amp;X$1&amp;"C"&amp;$A113))-IF(RTD("tos.rtd",,$A$2,"."&amp;X$83&amp;X$1&amp;"P"&amp;$A113)="N/A",0,RTD("tos.rtd",,$A$2,"."&amp;X$83&amp;X$1&amp;"P"&amp;$A113))</f>
        <v>-1</v>
      </c>
      <c r="Y113" s="98">
        <f t="shared" ca="1" si="10"/>
        <v>-6499</v>
      </c>
    </row>
    <row r="114" spans="1:25" x14ac:dyDescent="0.25">
      <c r="A114" s="93">
        <f>+Hoja1!A113</f>
        <v>5590</v>
      </c>
      <c r="B114" s="91">
        <f ca="1">IF(RTD("tos.rtd",,$A$2,"."&amp;B$83&amp;B$1&amp;"C"&amp;$A114)="N/A",0,RTD("tos.rtd",,$A$2,"."&amp;B$83&amp;B$1&amp;"C"&amp;$A114))-IF(RTD("tos.rtd",,$A$2,"."&amp;B$83&amp;B$1&amp;"P"&amp;$A114)="N/A",0,RTD("tos.rtd",,$A$2,"."&amp;B$83&amp;B$1&amp;"P"&amp;$A114))</f>
        <v>0</v>
      </c>
      <c r="C114" s="91">
        <f ca="1">IF(RTD("tos.rtd",,$A$2,"."&amp;C$83&amp;C$1&amp;"C"&amp;$A114)="N/A",0,RTD("tos.rtd",,$A$2,"."&amp;C$83&amp;C$1&amp;"C"&amp;$A114))-IF(RTD("tos.rtd",,$A$2,"."&amp;C$83&amp;C$1&amp;"P"&amp;$A114)="N/A",0,RTD("tos.rtd",,$A$2,"."&amp;C$83&amp;C$1&amp;"P"&amp;$A114))</f>
        <v>0</v>
      </c>
      <c r="D114" s="91">
        <f ca="1">IF(RTD("tos.rtd",,$A$2,"."&amp;D$83&amp;D$1&amp;"C"&amp;$A114)="N/A",0,RTD("tos.rtd",,$A$2,"."&amp;D$83&amp;D$1&amp;"C"&amp;$A114))-IF(RTD("tos.rtd",,$A$2,"."&amp;D$83&amp;D$1&amp;"P"&amp;$A114)="N/A",0,RTD("tos.rtd",,$A$2,"."&amp;D$83&amp;D$1&amp;"P"&amp;$A114))</f>
        <v>-2221</v>
      </c>
      <c r="E114" s="91">
        <f ca="1">IF(RTD("tos.rtd",,$A$2,"."&amp;E$83&amp;E$1&amp;"C"&amp;$A114)="N/A",0,RTD("tos.rtd",,$A$2,"."&amp;E$83&amp;E$1&amp;"C"&amp;$A114))-IF(RTD("tos.rtd",,$A$2,"."&amp;E$83&amp;E$1&amp;"P"&amp;$A114)="N/A",0,RTD("tos.rtd",,$A$2,"."&amp;E$83&amp;E$1&amp;"P"&amp;$A114))</f>
        <v>-111</v>
      </c>
      <c r="F114" s="91">
        <f ca="1">IF(RTD("tos.rtd",,$A$2,"."&amp;F$83&amp;F$1&amp;"C"&amp;$A114)="N/A",0,RTD("tos.rtd",,$A$2,"."&amp;F$83&amp;F$1&amp;"C"&amp;$A114))-IF(RTD("tos.rtd",,$A$2,"."&amp;F$83&amp;F$1&amp;"P"&amp;$A114)="N/A",0,RTD("tos.rtd",,$A$2,"."&amp;F$83&amp;F$1&amp;"P"&amp;$A114))</f>
        <v>0</v>
      </c>
      <c r="G114" s="91">
        <f ca="1">IF(RTD("tos.rtd",,$A$2,"."&amp;G$83&amp;G$1&amp;"C"&amp;$A114)="N/A",0,RTD("tos.rtd",,$A$2,"."&amp;G$83&amp;G$1&amp;"C"&amp;$A114))-IF(RTD("tos.rtd",,$A$2,"."&amp;G$83&amp;G$1&amp;"P"&amp;$A114)="N/A",0,RTD("tos.rtd",,$A$2,"."&amp;G$83&amp;G$1&amp;"P"&amp;$A114))</f>
        <v>0</v>
      </c>
      <c r="H114" s="91">
        <f ca="1">IF(RTD("tos.rtd",,$A$2,"."&amp;H$83&amp;H$1&amp;"C"&amp;$A114)="N/A",0,RTD("tos.rtd",,$A$2,"."&amp;H$83&amp;H$1&amp;"C"&amp;$A114))-IF(RTD("tos.rtd",,$A$2,"."&amp;H$83&amp;H$1&amp;"P"&amp;$A114)="N/A",0,RTD("tos.rtd",,$A$2,"."&amp;H$83&amp;H$1&amp;"P"&amp;$A114))</f>
        <v>0</v>
      </c>
      <c r="I114" s="91">
        <f ca="1">IF(RTD("tos.rtd",,$A$2,"."&amp;I$83&amp;I$1&amp;"C"&amp;$A114)="N/A",0,RTD("tos.rtd",,$A$2,"."&amp;I$83&amp;I$1&amp;"C"&amp;$A114))-IF(RTD("tos.rtd",,$A$2,"."&amp;I$83&amp;I$1&amp;"P"&amp;$A114)="N/A",0,RTD("tos.rtd",,$A$2,"."&amp;I$83&amp;I$1&amp;"P"&amp;$A114))</f>
        <v>-2</v>
      </c>
      <c r="J114" s="91">
        <f ca="1">IF(RTD("tos.rtd",,$A$2,"."&amp;J$83&amp;J$1&amp;"C"&amp;$A114)="N/A",0,RTD("tos.rtd",,$A$2,"."&amp;J$83&amp;J$1&amp;"C"&amp;$A114))-IF(RTD("tos.rtd",,$A$2,"."&amp;J$83&amp;J$1&amp;"P"&amp;$A114)="N/A",0,RTD("tos.rtd",,$A$2,"."&amp;J$83&amp;J$1&amp;"P"&amp;$A114))</f>
        <v>63</v>
      </c>
      <c r="K114" s="91">
        <f ca="1">IF(RTD("tos.rtd",,$A$2,"."&amp;K$83&amp;K$1&amp;"C"&amp;$A114)="N/A",0,RTD("tos.rtd",,$A$2,"."&amp;K$83&amp;K$1&amp;"C"&amp;$A114))-IF(RTD("tos.rtd",,$A$2,"."&amp;K$83&amp;K$1&amp;"P"&amp;$A114)="N/A",0,RTD("tos.rtd",,$A$2,"."&amp;K$83&amp;K$1&amp;"P"&amp;$A114))</f>
        <v>-20</v>
      </c>
      <c r="L114" s="91">
        <f ca="1">IF(RTD("tos.rtd",,$A$2,"."&amp;L$83&amp;L$1&amp;"C"&amp;$A114)="N/A",0,RTD("tos.rtd",,$A$2,"."&amp;L$83&amp;L$1&amp;"C"&amp;$A114))-IF(RTD("tos.rtd",,$A$2,"."&amp;L$83&amp;L$1&amp;"P"&amp;$A114)="N/A",0,RTD("tos.rtd",,$A$2,"."&amp;L$83&amp;L$1&amp;"P"&amp;$A114))</f>
        <v>0</v>
      </c>
      <c r="M114" s="91">
        <f ca="1">IF(RTD("tos.rtd",,$A$2,"."&amp;M$83&amp;M$1&amp;"C"&amp;$A114)="N/A",0,RTD("tos.rtd",,$A$2,"."&amp;M$83&amp;M$1&amp;"C"&amp;$A114))-IF(RTD("tos.rtd",,$A$2,"."&amp;M$83&amp;M$1&amp;"P"&amp;$A114)="N/A",0,RTD("tos.rtd",,$A$2,"."&amp;M$83&amp;M$1&amp;"P"&amp;$A114))</f>
        <v>0</v>
      </c>
      <c r="N114" s="91">
        <f ca="1">IF(RTD("tos.rtd",,$A$2,"."&amp;N$83&amp;N$1&amp;"C"&amp;$A114)="N/A",0,RTD("tos.rtd",,$A$2,"."&amp;N$83&amp;N$1&amp;"C"&amp;$A114))-IF(RTD("tos.rtd",,$A$2,"."&amp;N$83&amp;N$1&amp;"P"&amp;$A114)="N/A",0,RTD("tos.rtd",,$A$2,"."&amp;N$83&amp;N$1&amp;"P"&amp;$A114))</f>
        <v>-50</v>
      </c>
      <c r="O114" s="91">
        <f ca="1">IF(RTD("tos.rtd",,$A$2,"."&amp;O$83&amp;O$1&amp;"C"&amp;$A114)="N/A",0,RTD("tos.rtd",,$A$2,"."&amp;O$83&amp;O$1&amp;"C"&amp;$A114))-IF(RTD("tos.rtd",,$A$2,"."&amp;O$83&amp;O$1&amp;"P"&amp;$A114)="N/A",0,RTD("tos.rtd",,$A$2,"."&amp;O$83&amp;O$1&amp;"P"&amp;$A114))</f>
        <v>0</v>
      </c>
      <c r="P114" s="91">
        <f ca="1">IF(RTD("tos.rtd",,$A$2,"."&amp;P$83&amp;P$1&amp;"C"&amp;$A114)="N/A",0,RTD("tos.rtd",,$A$2,"."&amp;P$83&amp;P$1&amp;"C"&amp;$A114))-IF(RTD("tos.rtd",,$A$2,"."&amp;P$83&amp;P$1&amp;"P"&amp;$A114)="N/A",0,RTD("tos.rtd",,$A$2,"."&amp;P$83&amp;P$1&amp;"P"&amp;$A114))</f>
        <v>-3</v>
      </c>
      <c r="Q114" s="91">
        <f ca="1">IF(RTD("tos.rtd",,$A$2,"."&amp;Q$83&amp;Q$1&amp;"C"&amp;$A114)="N/A",0,RTD("tos.rtd",,$A$2,"."&amp;Q$83&amp;Q$1&amp;"C"&amp;$A114))-IF(RTD("tos.rtd",,$A$2,"."&amp;Q$83&amp;Q$1&amp;"P"&amp;$A114)="N/A",0,RTD("tos.rtd",,$A$2,"."&amp;Q$83&amp;Q$1&amp;"P"&amp;$A114))</f>
        <v>0</v>
      </c>
      <c r="R114" s="91">
        <f ca="1">IF(RTD("tos.rtd",,$A$2,"."&amp;R$83&amp;R$1&amp;"C"&amp;$A114)="N/A",0,RTD("tos.rtd",,$A$2,"."&amp;R$83&amp;R$1&amp;"C"&amp;$A114))-IF(RTD("tos.rtd",,$A$2,"."&amp;R$83&amp;R$1&amp;"P"&amp;$A114)="N/A",0,RTD("tos.rtd",,$A$2,"."&amp;R$83&amp;R$1&amp;"P"&amp;$A114))</f>
        <v>2</v>
      </c>
      <c r="S114" s="91">
        <f ca="1">IF(RTD("tos.rtd",,$A$2,"."&amp;S$83&amp;S$1&amp;"C"&amp;$A114)="N/A",0,RTD("tos.rtd",,$A$2,"."&amp;S$83&amp;S$1&amp;"C"&amp;$A114))-IF(RTD("tos.rtd",,$A$2,"."&amp;S$83&amp;S$1&amp;"P"&amp;$A114)="N/A",0,RTD("tos.rtd",,$A$2,"."&amp;S$83&amp;S$1&amp;"P"&amp;$A114))</f>
        <v>0</v>
      </c>
      <c r="T114" s="91">
        <f ca="1">IF(RTD("tos.rtd",,$A$2,"."&amp;T$83&amp;T$1&amp;"C"&amp;$A114)="N/A",0,RTD("tos.rtd",,$A$2,"."&amp;T$83&amp;T$1&amp;"C"&amp;$A114))-IF(RTD("tos.rtd",,$A$2,"."&amp;T$83&amp;T$1&amp;"P"&amp;$A114)="N/A",0,RTD("tos.rtd",,$A$2,"."&amp;T$83&amp;T$1&amp;"P"&amp;$A114))</f>
        <v>-13</v>
      </c>
      <c r="U114" s="91">
        <f ca="1">IF(RTD("tos.rtd",,$A$2,"."&amp;U$83&amp;U$1&amp;"C"&amp;$A114)="N/A",0,RTD("tos.rtd",,$A$2,"."&amp;U$83&amp;U$1&amp;"C"&amp;$A114))-IF(RTD("tos.rtd",,$A$2,"."&amp;U$83&amp;U$1&amp;"P"&amp;$A114)="N/A",0,RTD("tos.rtd",,$A$2,"."&amp;U$83&amp;U$1&amp;"P"&amp;$A114))</f>
        <v>0</v>
      </c>
      <c r="V114" s="91">
        <f ca="1">IF(RTD("tos.rtd",,$A$2,"."&amp;V$83&amp;V$1&amp;"C"&amp;$A114)="N/A",0,RTD("tos.rtd",,$A$2,"."&amp;V$83&amp;V$1&amp;"C"&amp;$A114))-IF(RTD("tos.rtd",,$A$2,"."&amp;V$83&amp;V$1&amp;"P"&amp;$A114)="N/A",0,RTD("tos.rtd",,$A$2,"."&amp;V$83&amp;V$1&amp;"P"&amp;$A114))</f>
        <v>0</v>
      </c>
      <c r="W114" s="91">
        <f ca="1">IF(RTD("tos.rtd",,$A$2,"."&amp;W$83&amp;W$1&amp;"C"&amp;$A114)="N/A",0,RTD("tos.rtd",,$A$2,"."&amp;W$83&amp;W$1&amp;"C"&amp;$A114))-IF(RTD("tos.rtd",,$A$2,"."&amp;W$83&amp;W$1&amp;"P"&amp;$A114)="N/A",0,RTD("tos.rtd",,$A$2,"."&amp;W$83&amp;W$1&amp;"P"&amp;$A114))</f>
        <v>0</v>
      </c>
      <c r="X114" s="91">
        <f ca="1">IF(RTD("tos.rtd",,$A$2,"."&amp;X$83&amp;X$1&amp;"C"&amp;$A114)="N/A",0,RTD("tos.rtd",,$A$2,"."&amp;X$83&amp;X$1&amp;"C"&amp;$A114))-IF(RTD("tos.rtd",,$A$2,"."&amp;X$83&amp;X$1&amp;"P"&amp;$A114)="N/A",0,RTD("tos.rtd",,$A$2,"."&amp;X$83&amp;X$1&amp;"P"&amp;$A114))</f>
        <v>0</v>
      </c>
      <c r="Y114" s="98">
        <f t="shared" ca="1" si="10"/>
        <v>-2355</v>
      </c>
    </row>
    <row r="115" spans="1:25" x14ac:dyDescent="0.25">
      <c r="A115" s="93">
        <f>+Hoja1!A114</f>
        <v>5580</v>
      </c>
      <c r="B115" s="91">
        <f ca="1">IF(RTD("tos.rtd",,$A$2,"."&amp;B$83&amp;B$1&amp;"C"&amp;$A115)="N/A",0,RTD("tos.rtd",,$A$2,"."&amp;B$83&amp;B$1&amp;"C"&amp;$A115))-IF(RTD("tos.rtd",,$A$2,"."&amp;B$83&amp;B$1&amp;"P"&amp;$A115)="N/A",0,RTD("tos.rtd",,$A$2,"."&amp;B$83&amp;B$1&amp;"P"&amp;$A115))</f>
        <v>0</v>
      </c>
      <c r="C115" s="91">
        <f ca="1">IF(RTD("tos.rtd",,$A$2,"."&amp;C$83&amp;C$1&amp;"C"&amp;$A115)="N/A",0,RTD("tos.rtd",,$A$2,"."&amp;C$83&amp;C$1&amp;"C"&amp;$A115))-IF(RTD("tos.rtd",,$A$2,"."&amp;C$83&amp;C$1&amp;"P"&amp;$A115)="N/A",0,RTD("tos.rtd",,$A$2,"."&amp;C$83&amp;C$1&amp;"P"&amp;$A115))</f>
        <v>0</v>
      </c>
      <c r="D115" s="91">
        <f ca="1">IF(RTD("tos.rtd",,$A$2,"."&amp;D$83&amp;D$1&amp;"C"&amp;$A115)="N/A",0,RTD("tos.rtd",,$A$2,"."&amp;D$83&amp;D$1&amp;"C"&amp;$A115))-IF(RTD("tos.rtd",,$A$2,"."&amp;D$83&amp;D$1&amp;"P"&amp;$A115)="N/A",0,RTD("tos.rtd",,$A$2,"."&amp;D$83&amp;D$1&amp;"P"&amp;$A115))</f>
        <v>-2086</v>
      </c>
      <c r="E115" s="91">
        <f ca="1">IF(RTD("tos.rtd",,$A$2,"."&amp;E$83&amp;E$1&amp;"C"&amp;$A115)="N/A",0,RTD("tos.rtd",,$A$2,"."&amp;E$83&amp;E$1&amp;"C"&amp;$A115))-IF(RTD("tos.rtd",,$A$2,"."&amp;E$83&amp;E$1&amp;"P"&amp;$A115)="N/A",0,RTD("tos.rtd",,$A$2,"."&amp;E$83&amp;E$1&amp;"P"&amp;$A115))</f>
        <v>-130</v>
      </c>
      <c r="F115" s="91">
        <f ca="1">IF(RTD("tos.rtd",,$A$2,"."&amp;F$83&amp;F$1&amp;"C"&amp;$A115)="N/A",0,RTD("tos.rtd",,$A$2,"."&amp;F$83&amp;F$1&amp;"C"&amp;$A115))-IF(RTD("tos.rtd",,$A$2,"."&amp;F$83&amp;F$1&amp;"P"&amp;$A115)="N/A",0,RTD("tos.rtd",,$A$2,"."&amp;F$83&amp;F$1&amp;"P"&amp;$A115))</f>
        <v>0</v>
      </c>
      <c r="G115" s="91">
        <f ca="1">IF(RTD("tos.rtd",,$A$2,"."&amp;G$83&amp;G$1&amp;"C"&amp;$A115)="N/A",0,RTD("tos.rtd",,$A$2,"."&amp;G$83&amp;G$1&amp;"C"&amp;$A115))-IF(RTD("tos.rtd",,$A$2,"."&amp;G$83&amp;G$1&amp;"P"&amp;$A115)="N/A",0,RTD("tos.rtd",,$A$2,"."&amp;G$83&amp;G$1&amp;"P"&amp;$A115))</f>
        <v>0</v>
      </c>
      <c r="H115" s="91">
        <f ca="1">IF(RTD("tos.rtd",,$A$2,"."&amp;H$83&amp;H$1&amp;"C"&amp;$A115)="N/A",0,RTD("tos.rtd",,$A$2,"."&amp;H$83&amp;H$1&amp;"C"&amp;$A115))-IF(RTD("tos.rtd",,$A$2,"."&amp;H$83&amp;H$1&amp;"P"&amp;$A115)="N/A",0,RTD("tos.rtd",,$A$2,"."&amp;H$83&amp;H$1&amp;"P"&amp;$A115))</f>
        <v>0</v>
      </c>
      <c r="I115" s="91">
        <f ca="1">IF(RTD("tos.rtd",,$A$2,"."&amp;I$83&amp;I$1&amp;"C"&amp;$A115)="N/A",0,RTD("tos.rtd",,$A$2,"."&amp;I$83&amp;I$1&amp;"C"&amp;$A115))-IF(RTD("tos.rtd",,$A$2,"."&amp;I$83&amp;I$1&amp;"P"&amp;$A115)="N/A",0,RTD("tos.rtd",,$A$2,"."&amp;I$83&amp;I$1&amp;"P"&amp;$A115))</f>
        <v>-20</v>
      </c>
      <c r="J115" s="91">
        <f ca="1">IF(RTD("tos.rtd",,$A$2,"."&amp;J$83&amp;J$1&amp;"C"&amp;$A115)="N/A",0,RTD("tos.rtd",,$A$2,"."&amp;J$83&amp;J$1&amp;"C"&amp;$A115))-IF(RTD("tos.rtd",,$A$2,"."&amp;J$83&amp;J$1&amp;"P"&amp;$A115)="N/A",0,RTD("tos.rtd",,$A$2,"."&amp;J$83&amp;J$1&amp;"P"&amp;$A115))</f>
        <v>0</v>
      </c>
      <c r="K115" s="91">
        <f ca="1">IF(RTD("tos.rtd",,$A$2,"."&amp;K$83&amp;K$1&amp;"C"&amp;$A115)="N/A",0,RTD("tos.rtd",,$A$2,"."&amp;K$83&amp;K$1&amp;"C"&amp;$A115))-IF(RTD("tos.rtd",,$A$2,"."&amp;K$83&amp;K$1&amp;"P"&amp;$A115)="N/A",0,RTD("tos.rtd",,$A$2,"."&amp;K$83&amp;K$1&amp;"P"&amp;$A115))</f>
        <v>-10</v>
      </c>
      <c r="L115" s="91">
        <f ca="1">IF(RTD("tos.rtd",,$A$2,"."&amp;L$83&amp;L$1&amp;"C"&amp;$A115)="N/A",0,RTD("tos.rtd",,$A$2,"."&amp;L$83&amp;L$1&amp;"C"&amp;$A115))-IF(RTD("tos.rtd",,$A$2,"."&amp;L$83&amp;L$1&amp;"P"&amp;$A115)="N/A",0,RTD("tos.rtd",,$A$2,"."&amp;L$83&amp;L$1&amp;"P"&amp;$A115))</f>
        <v>0</v>
      </c>
      <c r="M115" s="91">
        <f ca="1">IF(RTD("tos.rtd",,$A$2,"."&amp;M$83&amp;M$1&amp;"C"&amp;$A115)="N/A",0,RTD("tos.rtd",,$A$2,"."&amp;M$83&amp;M$1&amp;"C"&amp;$A115))-IF(RTD("tos.rtd",,$A$2,"."&amp;M$83&amp;M$1&amp;"P"&amp;$A115)="N/A",0,RTD("tos.rtd",,$A$2,"."&amp;M$83&amp;M$1&amp;"P"&amp;$A115))</f>
        <v>-9</v>
      </c>
      <c r="N115" s="91">
        <f ca="1">IF(RTD("tos.rtd",,$A$2,"."&amp;N$83&amp;N$1&amp;"C"&amp;$A115)="N/A",0,RTD("tos.rtd",,$A$2,"."&amp;N$83&amp;N$1&amp;"C"&amp;$A115))-IF(RTD("tos.rtd",,$A$2,"."&amp;N$83&amp;N$1&amp;"P"&amp;$A115)="N/A",0,RTD("tos.rtd",,$A$2,"."&amp;N$83&amp;N$1&amp;"P"&amp;$A115))</f>
        <v>-45</v>
      </c>
      <c r="O115" s="91">
        <f ca="1">IF(RTD("tos.rtd",,$A$2,"."&amp;O$83&amp;O$1&amp;"C"&amp;$A115)="N/A",0,RTD("tos.rtd",,$A$2,"."&amp;O$83&amp;O$1&amp;"C"&amp;$A115))-IF(RTD("tos.rtd",,$A$2,"."&amp;O$83&amp;O$1&amp;"P"&amp;$A115)="N/A",0,RTD("tos.rtd",,$A$2,"."&amp;O$83&amp;O$1&amp;"P"&amp;$A115))</f>
        <v>-2</v>
      </c>
      <c r="P115" s="91">
        <f ca="1">IF(RTD("tos.rtd",,$A$2,"."&amp;P$83&amp;P$1&amp;"C"&amp;$A115)="N/A",0,RTD("tos.rtd",,$A$2,"."&amp;P$83&amp;P$1&amp;"C"&amp;$A115))-IF(RTD("tos.rtd",,$A$2,"."&amp;P$83&amp;P$1&amp;"P"&amp;$A115)="N/A",0,RTD("tos.rtd",,$A$2,"."&amp;P$83&amp;P$1&amp;"P"&amp;$A115))</f>
        <v>0</v>
      </c>
      <c r="Q115" s="91">
        <f ca="1">IF(RTD("tos.rtd",,$A$2,"."&amp;Q$83&amp;Q$1&amp;"C"&amp;$A115)="N/A",0,RTD("tos.rtd",,$A$2,"."&amp;Q$83&amp;Q$1&amp;"C"&amp;$A115))-IF(RTD("tos.rtd",,$A$2,"."&amp;Q$83&amp;Q$1&amp;"P"&amp;$A115)="N/A",0,RTD("tos.rtd",,$A$2,"."&amp;Q$83&amp;Q$1&amp;"P"&amp;$A115))</f>
        <v>1</v>
      </c>
      <c r="R115" s="91">
        <f ca="1">IF(RTD("tos.rtd",,$A$2,"."&amp;R$83&amp;R$1&amp;"C"&amp;$A115)="N/A",0,RTD("tos.rtd",,$A$2,"."&amp;R$83&amp;R$1&amp;"C"&amp;$A115))-IF(RTD("tos.rtd",,$A$2,"."&amp;R$83&amp;R$1&amp;"P"&amp;$A115)="N/A",0,RTD("tos.rtd",,$A$2,"."&amp;R$83&amp;R$1&amp;"P"&amp;$A115))</f>
        <v>-2</v>
      </c>
      <c r="S115" s="91">
        <f ca="1">IF(RTD("tos.rtd",,$A$2,"."&amp;S$83&amp;S$1&amp;"C"&amp;$A115)="N/A",0,RTD("tos.rtd",,$A$2,"."&amp;S$83&amp;S$1&amp;"C"&amp;$A115))-IF(RTD("tos.rtd",,$A$2,"."&amp;S$83&amp;S$1&amp;"P"&amp;$A115)="N/A",0,RTD("tos.rtd",,$A$2,"."&amp;S$83&amp;S$1&amp;"P"&amp;$A115))</f>
        <v>62</v>
      </c>
      <c r="T115" s="91">
        <f ca="1">IF(RTD("tos.rtd",,$A$2,"."&amp;T$83&amp;T$1&amp;"C"&amp;$A115)="N/A",0,RTD("tos.rtd",,$A$2,"."&amp;T$83&amp;T$1&amp;"C"&amp;$A115))-IF(RTD("tos.rtd",,$A$2,"."&amp;T$83&amp;T$1&amp;"P"&amp;$A115)="N/A",0,RTD("tos.rtd",,$A$2,"."&amp;T$83&amp;T$1&amp;"P"&amp;$A115))</f>
        <v>0</v>
      </c>
      <c r="U115" s="91">
        <f ca="1">IF(RTD("tos.rtd",,$A$2,"."&amp;U$83&amp;U$1&amp;"C"&amp;$A115)="N/A",0,RTD("tos.rtd",,$A$2,"."&amp;U$83&amp;U$1&amp;"C"&amp;$A115))-IF(RTD("tos.rtd",,$A$2,"."&amp;U$83&amp;U$1&amp;"P"&amp;$A115)="N/A",0,RTD("tos.rtd",,$A$2,"."&amp;U$83&amp;U$1&amp;"P"&amp;$A115))</f>
        <v>0</v>
      </c>
      <c r="V115" s="91">
        <f ca="1">IF(RTD("tos.rtd",,$A$2,"."&amp;V$83&amp;V$1&amp;"C"&amp;$A115)="N/A",0,RTD("tos.rtd",,$A$2,"."&amp;V$83&amp;V$1&amp;"C"&amp;$A115))-IF(RTD("tos.rtd",,$A$2,"."&amp;V$83&amp;V$1&amp;"P"&amp;$A115)="N/A",0,RTD("tos.rtd",,$A$2,"."&amp;V$83&amp;V$1&amp;"P"&amp;$A115))</f>
        <v>0</v>
      </c>
      <c r="W115" s="91">
        <f ca="1">IF(RTD("tos.rtd",,$A$2,"."&amp;W$83&amp;W$1&amp;"C"&amp;$A115)="N/A",0,RTD("tos.rtd",,$A$2,"."&amp;W$83&amp;W$1&amp;"C"&amp;$A115))-IF(RTD("tos.rtd",,$A$2,"."&amp;W$83&amp;W$1&amp;"P"&amp;$A115)="N/A",0,RTD("tos.rtd",,$A$2,"."&amp;W$83&amp;W$1&amp;"P"&amp;$A115))</f>
        <v>0</v>
      </c>
      <c r="X115" s="91">
        <f ca="1">IF(RTD("tos.rtd",,$A$2,"."&amp;X$83&amp;X$1&amp;"C"&amp;$A115)="N/A",0,RTD("tos.rtd",,$A$2,"."&amp;X$83&amp;X$1&amp;"C"&amp;$A115))-IF(RTD("tos.rtd",,$A$2,"."&amp;X$83&amp;X$1&amp;"P"&amp;$A115)="N/A",0,RTD("tos.rtd",,$A$2,"."&amp;X$83&amp;X$1&amp;"P"&amp;$A115))</f>
        <v>0</v>
      </c>
      <c r="Y115" s="98">
        <f t="shared" ca="1" si="10"/>
        <v>-2241</v>
      </c>
    </row>
    <row r="116" spans="1:25" x14ac:dyDescent="0.25">
      <c r="A116" s="93">
        <f>+Hoja1!A115</f>
        <v>5570</v>
      </c>
      <c r="B116" s="91">
        <f ca="1">IF(RTD("tos.rtd",,$A$2,"."&amp;B$83&amp;B$1&amp;"C"&amp;$A116)="N/A",0,RTD("tos.rtd",,$A$2,"."&amp;B$83&amp;B$1&amp;"C"&amp;$A116))-IF(RTD("tos.rtd",,$A$2,"."&amp;B$83&amp;B$1&amp;"P"&amp;$A116)="N/A",0,RTD("tos.rtd",,$A$2,"."&amp;B$83&amp;B$1&amp;"P"&amp;$A116))</f>
        <v>0</v>
      </c>
      <c r="C116" s="91">
        <f ca="1">IF(RTD("tos.rtd",,$A$2,"."&amp;C$83&amp;C$1&amp;"C"&amp;$A116)="N/A",0,RTD("tos.rtd",,$A$2,"."&amp;C$83&amp;C$1&amp;"C"&amp;$A116))-IF(RTD("tos.rtd",,$A$2,"."&amp;C$83&amp;C$1&amp;"P"&amp;$A116)="N/A",0,RTD("tos.rtd",,$A$2,"."&amp;C$83&amp;C$1&amp;"P"&amp;$A116))</f>
        <v>0</v>
      </c>
      <c r="D116" s="91">
        <f ca="1">IF(RTD("tos.rtd",,$A$2,"."&amp;D$83&amp;D$1&amp;"C"&amp;$A116)="N/A",0,RTD("tos.rtd",,$A$2,"."&amp;D$83&amp;D$1&amp;"C"&amp;$A116))-IF(RTD("tos.rtd",,$A$2,"."&amp;D$83&amp;D$1&amp;"P"&amp;$A116)="N/A",0,RTD("tos.rtd",,$A$2,"."&amp;D$83&amp;D$1&amp;"P"&amp;$A116))</f>
        <v>-1309</v>
      </c>
      <c r="E116" s="91">
        <f ca="1">IF(RTD("tos.rtd",,$A$2,"."&amp;E$83&amp;E$1&amp;"C"&amp;$A116)="N/A",0,RTD("tos.rtd",,$A$2,"."&amp;E$83&amp;E$1&amp;"C"&amp;$A116))-IF(RTD("tos.rtd",,$A$2,"."&amp;E$83&amp;E$1&amp;"P"&amp;$A116)="N/A",0,RTD("tos.rtd",,$A$2,"."&amp;E$83&amp;E$1&amp;"P"&amp;$A116))</f>
        <v>-1161</v>
      </c>
      <c r="F116" s="91">
        <f ca="1">IF(RTD("tos.rtd",,$A$2,"."&amp;F$83&amp;F$1&amp;"C"&amp;$A116)="N/A",0,RTD("tos.rtd",,$A$2,"."&amp;F$83&amp;F$1&amp;"C"&amp;$A116))-IF(RTD("tos.rtd",,$A$2,"."&amp;F$83&amp;F$1&amp;"P"&amp;$A116)="N/A",0,RTD("tos.rtd",,$A$2,"."&amp;F$83&amp;F$1&amp;"P"&amp;$A116))</f>
        <v>0</v>
      </c>
      <c r="G116" s="91">
        <f ca="1">IF(RTD("tos.rtd",,$A$2,"."&amp;G$83&amp;G$1&amp;"C"&amp;$A116)="N/A",0,RTD("tos.rtd",,$A$2,"."&amp;G$83&amp;G$1&amp;"C"&amp;$A116))-IF(RTD("tos.rtd",,$A$2,"."&amp;G$83&amp;G$1&amp;"P"&amp;$A116)="N/A",0,RTD("tos.rtd",,$A$2,"."&amp;G$83&amp;G$1&amp;"P"&amp;$A116))</f>
        <v>0</v>
      </c>
      <c r="H116" s="91">
        <f ca="1">IF(RTD("tos.rtd",,$A$2,"."&amp;H$83&amp;H$1&amp;"C"&amp;$A116)="N/A",0,RTD("tos.rtd",,$A$2,"."&amp;H$83&amp;H$1&amp;"C"&amp;$A116))-IF(RTD("tos.rtd",,$A$2,"."&amp;H$83&amp;H$1&amp;"P"&amp;$A116)="N/A",0,RTD("tos.rtd",,$A$2,"."&amp;H$83&amp;H$1&amp;"P"&amp;$A116))</f>
        <v>0</v>
      </c>
      <c r="I116" s="91">
        <f ca="1">IF(RTD("tos.rtd",,$A$2,"."&amp;I$83&amp;I$1&amp;"C"&amp;$A116)="N/A",0,RTD("tos.rtd",,$A$2,"."&amp;I$83&amp;I$1&amp;"C"&amp;$A116))-IF(RTD("tos.rtd",,$A$2,"."&amp;I$83&amp;I$1&amp;"P"&amp;$A116)="N/A",0,RTD("tos.rtd",,$A$2,"."&amp;I$83&amp;I$1&amp;"P"&amp;$A116))</f>
        <v>-22</v>
      </c>
      <c r="J116" s="91">
        <f ca="1">IF(RTD("tos.rtd",,$A$2,"."&amp;J$83&amp;J$1&amp;"C"&amp;$A116)="N/A",0,RTD("tos.rtd",,$A$2,"."&amp;J$83&amp;J$1&amp;"C"&amp;$A116))-IF(RTD("tos.rtd",,$A$2,"."&amp;J$83&amp;J$1&amp;"P"&amp;$A116)="N/A",0,RTD("tos.rtd",,$A$2,"."&amp;J$83&amp;J$1&amp;"P"&amp;$A116))</f>
        <v>-1</v>
      </c>
      <c r="K116" s="91">
        <f ca="1">IF(RTD("tos.rtd",,$A$2,"."&amp;K$83&amp;K$1&amp;"C"&amp;$A116)="N/A",0,RTD("tos.rtd",,$A$2,"."&amp;K$83&amp;K$1&amp;"C"&amp;$A116))-IF(RTD("tos.rtd",,$A$2,"."&amp;K$83&amp;K$1&amp;"P"&amp;$A116)="N/A",0,RTD("tos.rtd",,$A$2,"."&amp;K$83&amp;K$1&amp;"P"&amp;$A116))</f>
        <v>1</v>
      </c>
      <c r="L116" s="91">
        <f ca="1">IF(RTD("tos.rtd",,$A$2,"."&amp;L$83&amp;L$1&amp;"C"&amp;$A116)="N/A",0,RTD("tos.rtd",,$A$2,"."&amp;L$83&amp;L$1&amp;"C"&amp;$A116))-IF(RTD("tos.rtd",,$A$2,"."&amp;L$83&amp;L$1&amp;"P"&amp;$A116)="N/A",0,RTD("tos.rtd",,$A$2,"."&amp;L$83&amp;L$1&amp;"P"&amp;$A116))</f>
        <v>-11</v>
      </c>
      <c r="M116" s="91">
        <f ca="1">IF(RTD("tos.rtd",,$A$2,"."&amp;M$83&amp;M$1&amp;"C"&amp;$A116)="N/A",0,RTD("tos.rtd",,$A$2,"."&amp;M$83&amp;M$1&amp;"C"&amp;$A116))-IF(RTD("tos.rtd",,$A$2,"."&amp;M$83&amp;M$1&amp;"P"&amp;$A116)="N/A",0,RTD("tos.rtd",,$A$2,"."&amp;M$83&amp;M$1&amp;"P"&amp;$A116))</f>
        <v>0</v>
      </c>
      <c r="N116" s="91">
        <f ca="1">IF(RTD("tos.rtd",,$A$2,"."&amp;N$83&amp;N$1&amp;"C"&amp;$A116)="N/A",0,RTD("tos.rtd",,$A$2,"."&amp;N$83&amp;N$1&amp;"C"&amp;$A116))-IF(RTD("tos.rtd",,$A$2,"."&amp;N$83&amp;N$1&amp;"P"&amp;$A116)="N/A",0,RTD("tos.rtd",,$A$2,"."&amp;N$83&amp;N$1&amp;"P"&amp;$A116))</f>
        <v>0</v>
      </c>
      <c r="O116" s="91">
        <f ca="1">IF(RTD("tos.rtd",,$A$2,"."&amp;O$83&amp;O$1&amp;"C"&amp;$A116)="N/A",0,RTD("tos.rtd",,$A$2,"."&amp;O$83&amp;O$1&amp;"C"&amp;$A116))-IF(RTD("tos.rtd",,$A$2,"."&amp;O$83&amp;O$1&amp;"P"&amp;$A116)="N/A",0,RTD("tos.rtd",,$A$2,"."&amp;O$83&amp;O$1&amp;"P"&amp;$A116))</f>
        <v>0</v>
      </c>
      <c r="P116" s="91">
        <f ca="1">IF(RTD("tos.rtd",,$A$2,"."&amp;P$83&amp;P$1&amp;"C"&amp;$A116)="N/A",0,RTD("tos.rtd",,$A$2,"."&amp;P$83&amp;P$1&amp;"C"&amp;$A116))-IF(RTD("tos.rtd",,$A$2,"."&amp;P$83&amp;P$1&amp;"P"&amp;$A116)="N/A",0,RTD("tos.rtd",,$A$2,"."&amp;P$83&amp;P$1&amp;"P"&amp;$A116))</f>
        <v>0</v>
      </c>
      <c r="Q116" s="91">
        <f ca="1">IF(RTD("tos.rtd",,$A$2,"."&amp;Q$83&amp;Q$1&amp;"C"&amp;$A116)="N/A",0,RTD("tos.rtd",,$A$2,"."&amp;Q$83&amp;Q$1&amp;"C"&amp;$A116))-IF(RTD("tos.rtd",,$A$2,"."&amp;Q$83&amp;Q$1&amp;"P"&amp;$A116)="N/A",0,RTD("tos.rtd",,$A$2,"."&amp;Q$83&amp;Q$1&amp;"P"&amp;$A116))</f>
        <v>0</v>
      </c>
      <c r="R116" s="91">
        <f ca="1">IF(RTD("tos.rtd",,$A$2,"."&amp;R$83&amp;R$1&amp;"C"&amp;$A116)="N/A",0,RTD("tos.rtd",,$A$2,"."&amp;R$83&amp;R$1&amp;"C"&amp;$A116))-IF(RTD("tos.rtd",,$A$2,"."&amp;R$83&amp;R$1&amp;"P"&amp;$A116)="N/A",0,RTD("tos.rtd",,$A$2,"."&amp;R$83&amp;R$1&amp;"P"&amp;$A116))</f>
        <v>0</v>
      </c>
      <c r="S116" s="91">
        <f ca="1">IF(RTD("tos.rtd",,$A$2,"."&amp;S$83&amp;S$1&amp;"C"&amp;$A116)="N/A",0,RTD("tos.rtd",,$A$2,"."&amp;S$83&amp;S$1&amp;"C"&amp;$A116))-IF(RTD("tos.rtd",,$A$2,"."&amp;S$83&amp;S$1&amp;"P"&amp;$A116)="N/A",0,RTD("tos.rtd",,$A$2,"."&amp;S$83&amp;S$1&amp;"P"&amp;$A116))</f>
        <v>0</v>
      </c>
      <c r="T116" s="91">
        <f ca="1">IF(RTD("tos.rtd",,$A$2,"."&amp;T$83&amp;T$1&amp;"C"&amp;$A116)="N/A",0,RTD("tos.rtd",,$A$2,"."&amp;T$83&amp;T$1&amp;"C"&amp;$A116))-IF(RTD("tos.rtd",,$A$2,"."&amp;T$83&amp;T$1&amp;"P"&amp;$A116)="N/A",0,RTD("tos.rtd",,$A$2,"."&amp;T$83&amp;T$1&amp;"P"&amp;$A116))</f>
        <v>0</v>
      </c>
      <c r="U116" s="91">
        <f ca="1">IF(RTD("tos.rtd",,$A$2,"."&amp;U$83&amp;U$1&amp;"C"&amp;$A116)="N/A",0,RTD("tos.rtd",,$A$2,"."&amp;U$83&amp;U$1&amp;"C"&amp;$A116))-IF(RTD("tos.rtd",,$A$2,"."&amp;U$83&amp;U$1&amp;"P"&amp;$A116)="N/A",0,RTD("tos.rtd",,$A$2,"."&amp;U$83&amp;U$1&amp;"P"&amp;$A116))</f>
        <v>0</v>
      </c>
      <c r="V116" s="91">
        <f ca="1">IF(RTD("tos.rtd",,$A$2,"."&amp;V$83&amp;V$1&amp;"C"&amp;$A116)="N/A",0,RTD("tos.rtd",,$A$2,"."&amp;V$83&amp;V$1&amp;"C"&amp;$A116))-IF(RTD("tos.rtd",,$A$2,"."&amp;V$83&amp;V$1&amp;"P"&amp;$A116)="N/A",0,RTD("tos.rtd",,$A$2,"."&amp;V$83&amp;V$1&amp;"P"&amp;$A116))</f>
        <v>0</v>
      </c>
      <c r="W116" s="91">
        <f ca="1">IF(RTD("tos.rtd",,$A$2,"."&amp;W$83&amp;W$1&amp;"C"&amp;$A116)="N/A",0,RTD("tos.rtd",,$A$2,"."&amp;W$83&amp;W$1&amp;"C"&amp;$A116))-IF(RTD("tos.rtd",,$A$2,"."&amp;W$83&amp;W$1&amp;"P"&amp;$A116)="N/A",0,RTD("tos.rtd",,$A$2,"."&amp;W$83&amp;W$1&amp;"P"&amp;$A116))</f>
        <v>0</v>
      </c>
      <c r="X116" s="91">
        <f ca="1">IF(RTD("tos.rtd",,$A$2,"."&amp;X$83&amp;X$1&amp;"C"&amp;$A116)="N/A",0,RTD("tos.rtd",,$A$2,"."&amp;X$83&amp;X$1&amp;"C"&amp;$A116))-IF(RTD("tos.rtd",,$A$2,"."&amp;X$83&amp;X$1&amp;"P"&amp;$A116)="N/A",0,RTD("tos.rtd",,$A$2,"."&amp;X$83&amp;X$1&amp;"P"&amp;$A116))</f>
        <v>0</v>
      </c>
      <c r="Y116" s="98">
        <f t="shared" ca="1" si="10"/>
        <v>-2503</v>
      </c>
    </row>
    <row r="117" spans="1:25" x14ac:dyDescent="0.25">
      <c r="A117" s="93">
        <f>+Hoja1!A116</f>
        <v>5560</v>
      </c>
      <c r="B117" s="91">
        <f ca="1">IF(RTD("tos.rtd",,$A$2,"."&amp;B$83&amp;B$1&amp;"C"&amp;$A117)="N/A",0,RTD("tos.rtd",,$A$2,"."&amp;B$83&amp;B$1&amp;"C"&amp;$A117))-IF(RTD("tos.rtd",,$A$2,"."&amp;B$83&amp;B$1&amp;"P"&amp;$A117)="N/A",0,RTD("tos.rtd",,$A$2,"."&amp;B$83&amp;B$1&amp;"P"&amp;$A117))</f>
        <v>0</v>
      </c>
      <c r="C117" s="91">
        <f ca="1">IF(RTD("tos.rtd",,$A$2,"."&amp;C$83&amp;C$1&amp;"C"&amp;$A117)="N/A",0,RTD("tos.rtd",,$A$2,"."&amp;C$83&amp;C$1&amp;"C"&amp;$A117))-IF(RTD("tos.rtd",,$A$2,"."&amp;C$83&amp;C$1&amp;"P"&amp;$A117)="N/A",0,RTD("tos.rtd",,$A$2,"."&amp;C$83&amp;C$1&amp;"P"&amp;$A117))</f>
        <v>0</v>
      </c>
      <c r="D117" s="91">
        <f ca="1">IF(RTD("tos.rtd",,$A$2,"."&amp;D$83&amp;D$1&amp;"C"&amp;$A117)="N/A",0,RTD("tos.rtd",,$A$2,"."&amp;D$83&amp;D$1&amp;"C"&amp;$A117))-IF(RTD("tos.rtd",,$A$2,"."&amp;D$83&amp;D$1&amp;"P"&amp;$A117)="N/A",0,RTD("tos.rtd",,$A$2,"."&amp;D$83&amp;D$1&amp;"P"&amp;$A117))</f>
        <v>-1869</v>
      </c>
      <c r="E117" s="91">
        <f ca="1">IF(RTD("tos.rtd",,$A$2,"."&amp;E$83&amp;E$1&amp;"C"&amp;$A117)="N/A",0,RTD("tos.rtd",,$A$2,"."&amp;E$83&amp;E$1&amp;"C"&amp;$A117))-IF(RTD("tos.rtd",,$A$2,"."&amp;E$83&amp;E$1&amp;"P"&amp;$A117)="N/A",0,RTD("tos.rtd",,$A$2,"."&amp;E$83&amp;E$1&amp;"P"&amp;$A117))</f>
        <v>-1314</v>
      </c>
      <c r="F117" s="91">
        <f ca="1">IF(RTD("tos.rtd",,$A$2,"."&amp;F$83&amp;F$1&amp;"C"&amp;$A117)="N/A",0,RTD("tos.rtd",,$A$2,"."&amp;F$83&amp;F$1&amp;"C"&amp;$A117))-IF(RTD("tos.rtd",,$A$2,"."&amp;F$83&amp;F$1&amp;"P"&amp;$A117)="N/A",0,RTD("tos.rtd",,$A$2,"."&amp;F$83&amp;F$1&amp;"P"&amp;$A117))</f>
        <v>0</v>
      </c>
      <c r="G117" s="91">
        <f ca="1">IF(RTD("tos.rtd",,$A$2,"."&amp;G$83&amp;G$1&amp;"C"&amp;$A117)="N/A",0,RTD("tos.rtd",,$A$2,"."&amp;G$83&amp;G$1&amp;"C"&amp;$A117))-IF(RTD("tos.rtd",,$A$2,"."&amp;G$83&amp;G$1&amp;"P"&amp;$A117)="N/A",0,RTD("tos.rtd",,$A$2,"."&amp;G$83&amp;G$1&amp;"P"&amp;$A117))</f>
        <v>0</v>
      </c>
      <c r="H117" s="91">
        <f ca="1">IF(RTD("tos.rtd",,$A$2,"."&amp;H$83&amp;H$1&amp;"C"&amp;$A117)="N/A",0,RTD("tos.rtd",,$A$2,"."&amp;H$83&amp;H$1&amp;"C"&amp;$A117))-IF(RTD("tos.rtd",,$A$2,"."&amp;H$83&amp;H$1&amp;"P"&amp;$A117)="N/A",0,RTD("tos.rtd",,$A$2,"."&amp;H$83&amp;H$1&amp;"P"&amp;$A117))</f>
        <v>0</v>
      </c>
      <c r="I117" s="91">
        <f ca="1">IF(RTD("tos.rtd",,$A$2,"."&amp;I$83&amp;I$1&amp;"C"&amp;$A117)="N/A",0,RTD("tos.rtd",,$A$2,"."&amp;I$83&amp;I$1&amp;"C"&amp;$A117))-IF(RTD("tos.rtd",,$A$2,"."&amp;I$83&amp;I$1&amp;"P"&amp;$A117)="N/A",0,RTD("tos.rtd",,$A$2,"."&amp;I$83&amp;I$1&amp;"P"&amp;$A117))</f>
        <v>-10</v>
      </c>
      <c r="J117" s="91">
        <f ca="1">IF(RTD("tos.rtd",,$A$2,"."&amp;J$83&amp;J$1&amp;"C"&amp;$A117)="N/A",0,RTD("tos.rtd",,$A$2,"."&amp;J$83&amp;J$1&amp;"C"&amp;$A117))-IF(RTD("tos.rtd",,$A$2,"."&amp;J$83&amp;J$1&amp;"P"&amp;$A117)="N/A",0,RTD("tos.rtd",,$A$2,"."&amp;J$83&amp;J$1&amp;"P"&amp;$A117))</f>
        <v>1</v>
      </c>
      <c r="K117" s="91">
        <f ca="1">IF(RTD("tos.rtd",,$A$2,"."&amp;K$83&amp;K$1&amp;"C"&amp;$A117)="N/A",0,RTD("tos.rtd",,$A$2,"."&amp;K$83&amp;K$1&amp;"C"&amp;$A117))-IF(RTD("tos.rtd",,$A$2,"."&amp;K$83&amp;K$1&amp;"P"&amp;$A117)="N/A",0,RTD("tos.rtd",,$A$2,"."&amp;K$83&amp;K$1&amp;"P"&amp;$A117))</f>
        <v>-401</v>
      </c>
      <c r="L117" s="91">
        <f ca="1">IF(RTD("tos.rtd",,$A$2,"."&amp;L$83&amp;L$1&amp;"C"&amp;$A117)="N/A",0,RTD("tos.rtd",,$A$2,"."&amp;L$83&amp;L$1&amp;"C"&amp;$A117))-IF(RTD("tos.rtd",,$A$2,"."&amp;L$83&amp;L$1&amp;"P"&amp;$A117)="N/A",0,RTD("tos.rtd",,$A$2,"."&amp;L$83&amp;L$1&amp;"P"&amp;$A117))</f>
        <v>-11</v>
      </c>
      <c r="M117" s="91">
        <f ca="1">IF(RTD("tos.rtd",,$A$2,"."&amp;M$83&amp;M$1&amp;"C"&amp;$A117)="N/A",0,RTD("tos.rtd",,$A$2,"."&amp;M$83&amp;M$1&amp;"C"&amp;$A117))-IF(RTD("tos.rtd",,$A$2,"."&amp;M$83&amp;M$1&amp;"P"&amp;$A117)="N/A",0,RTD("tos.rtd",,$A$2,"."&amp;M$83&amp;M$1&amp;"P"&amp;$A117))</f>
        <v>0</v>
      </c>
      <c r="N117" s="91">
        <f ca="1">IF(RTD("tos.rtd",,$A$2,"."&amp;N$83&amp;N$1&amp;"C"&amp;$A117)="N/A",0,RTD("tos.rtd",,$A$2,"."&amp;N$83&amp;N$1&amp;"C"&amp;$A117))-IF(RTD("tos.rtd",,$A$2,"."&amp;N$83&amp;N$1&amp;"P"&amp;$A117)="N/A",0,RTD("tos.rtd",,$A$2,"."&amp;N$83&amp;N$1&amp;"P"&amp;$A117))</f>
        <v>-4</v>
      </c>
      <c r="O117" s="91">
        <f ca="1">IF(RTD("tos.rtd",,$A$2,"."&amp;O$83&amp;O$1&amp;"C"&amp;$A117)="N/A",0,RTD("tos.rtd",,$A$2,"."&amp;O$83&amp;O$1&amp;"C"&amp;$A117))-IF(RTD("tos.rtd",,$A$2,"."&amp;O$83&amp;O$1&amp;"P"&amp;$A117)="N/A",0,RTD("tos.rtd",,$A$2,"."&amp;O$83&amp;O$1&amp;"P"&amp;$A117))</f>
        <v>0</v>
      </c>
      <c r="P117" s="91">
        <f ca="1">IF(RTD("tos.rtd",,$A$2,"."&amp;P$83&amp;P$1&amp;"C"&amp;$A117)="N/A",0,RTD("tos.rtd",,$A$2,"."&amp;P$83&amp;P$1&amp;"C"&amp;$A117))-IF(RTD("tos.rtd",,$A$2,"."&amp;P$83&amp;P$1&amp;"P"&amp;$A117)="N/A",0,RTD("tos.rtd",,$A$2,"."&amp;P$83&amp;P$1&amp;"P"&amp;$A117))</f>
        <v>0</v>
      </c>
      <c r="Q117" s="91">
        <f ca="1">IF(RTD("tos.rtd",,$A$2,"."&amp;Q$83&amp;Q$1&amp;"C"&amp;$A117)="N/A",0,RTD("tos.rtd",,$A$2,"."&amp;Q$83&amp;Q$1&amp;"C"&amp;$A117))-IF(RTD("tos.rtd",,$A$2,"."&amp;Q$83&amp;Q$1&amp;"P"&amp;$A117)="N/A",0,RTD("tos.rtd",,$A$2,"."&amp;Q$83&amp;Q$1&amp;"P"&amp;$A117))</f>
        <v>0</v>
      </c>
      <c r="R117" s="91">
        <f ca="1">IF(RTD("tos.rtd",,$A$2,"."&amp;R$83&amp;R$1&amp;"C"&amp;$A117)="N/A",0,RTD("tos.rtd",,$A$2,"."&amp;R$83&amp;R$1&amp;"C"&amp;$A117))-IF(RTD("tos.rtd",,$A$2,"."&amp;R$83&amp;R$1&amp;"P"&amp;$A117)="N/A",0,RTD("tos.rtd",,$A$2,"."&amp;R$83&amp;R$1&amp;"P"&amp;$A117))</f>
        <v>5</v>
      </c>
      <c r="S117" s="91">
        <f ca="1">IF(RTD("tos.rtd",,$A$2,"."&amp;S$83&amp;S$1&amp;"C"&amp;$A117)="N/A",0,RTD("tos.rtd",,$A$2,"."&amp;S$83&amp;S$1&amp;"C"&amp;$A117))-IF(RTD("tos.rtd",,$A$2,"."&amp;S$83&amp;S$1&amp;"P"&amp;$A117)="N/A",0,RTD("tos.rtd",,$A$2,"."&amp;S$83&amp;S$1&amp;"P"&amp;$A117))</f>
        <v>-1</v>
      </c>
      <c r="T117" s="91">
        <f ca="1">IF(RTD("tos.rtd",,$A$2,"."&amp;T$83&amp;T$1&amp;"C"&amp;$A117)="N/A",0,RTD("tos.rtd",,$A$2,"."&amp;T$83&amp;T$1&amp;"C"&amp;$A117))-IF(RTD("tos.rtd",,$A$2,"."&amp;T$83&amp;T$1&amp;"P"&amp;$A117)="N/A",0,RTD("tos.rtd",,$A$2,"."&amp;T$83&amp;T$1&amp;"P"&amp;$A117))</f>
        <v>0</v>
      </c>
      <c r="U117" s="91">
        <f ca="1">IF(RTD("tos.rtd",,$A$2,"."&amp;U$83&amp;U$1&amp;"C"&amp;$A117)="N/A",0,RTD("tos.rtd",,$A$2,"."&amp;U$83&amp;U$1&amp;"C"&amp;$A117))-IF(RTD("tos.rtd",,$A$2,"."&amp;U$83&amp;U$1&amp;"P"&amp;$A117)="N/A",0,RTD("tos.rtd",,$A$2,"."&amp;U$83&amp;U$1&amp;"P"&amp;$A117))</f>
        <v>0</v>
      </c>
      <c r="V117" s="91">
        <f ca="1">IF(RTD("tos.rtd",,$A$2,"."&amp;V$83&amp;V$1&amp;"C"&amp;$A117)="N/A",0,RTD("tos.rtd",,$A$2,"."&amp;V$83&amp;V$1&amp;"C"&amp;$A117))-IF(RTD("tos.rtd",,$A$2,"."&amp;V$83&amp;V$1&amp;"P"&amp;$A117)="N/A",0,RTD("tos.rtd",,$A$2,"."&amp;V$83&amp;V$1&amp;"P"&amp;$A117))</f>
        <v>0</v>
      </c>
      <c r="W117" s="91">
        <f ca="1">IF(RTD("tos.rtd",,$A$2,"."&amp;W$83&amp;W$1&amp;"C"&amp;$A117)="N/A",0,RTD("tos.rtd",,$A$2,"."&amp;W$83&amp;W$1&amp;"C"&amp;$A117))-IF(RTD("tos.rtd",,$A$2,"."&amp;W$83&amp;W$1&amp;"P"&amp;$A117)="N/A",0,RTD("tos.rtd",,$A$2,"."&amp;W$83&amp;W$1&amp;"P"&amp;$A117))</f>
        <v>0</v>
      </c>
      <c r="X117" s="91">
        <f ca="1">IF(RTD("tos.rtd",,$A$2,"."&amp;X$83&amp;X$1&amp;"C"&amp;$A117)="N/A",0,RTD("tos.rtd",,$A$2,"."&amp;X$83&amp;X$1&amp;"C"&amp;$A117))-IF(RTD("tos.rtd",,$A$2,"."&amp;X$83&amp;X$1&amp;"P"&amp;$A117)="N/A",0,RTD("tos.rtd",,$A$2,"."&amp;X$83&amp;X$1&amp;"P"&amp;$A117))</f>
        <v>0</v>
      </c>
      <c r="Y117" s="98">
        <f t="shared" ca="1" si="10"/>
        <v>-3604</v>
      </c>
    </row>
    <row r="118" spans="1:25" x14ac:dyDescent="0.25">
      <c r="A118" s="93">
        <f>+Hoja1!A117</f>
        <v>5550</v>
      </c>
      <c r="B118" s="91">
        <f ca="1">IF(RTD("tos.rtd",,$A$2,"."&amp;B$83&amp;B$1&amp;"C"&amp;$A118)="N/A",0,RTD("tos.rtd",,$A$2,"."&amp;B$83&amp;B$1&amp;"C"&amp;$A118))-IF(RTD("tos.rtd",,$A$2,"."&amp;B$83&amp;B$1&amp;"P"&amp;$A118)="N/A",0,RTD("tos.rtd",,$A$2,"."&amp;B$83&amp;B$1&amp;"P"&amp;$A118))</f>
        <v>0</v>
      </c>
      <c r="C118" s="91">
        <f ca="1">IF(RTD("tos.rtd",,$A$2,"."&amp;C$83&amp;C$1&amp;"C"&amp;$A118)="N/A",0,RTD("tos.rtd",,$A$2,"."&amp;C$83&amp;C$1&amp;"C"&amp;$A118))-IF(RTD("tos.rtd",,$A$2,"."&amp;C$83&amp;C$1&amp;"P"&amp;$A118)="N/A",0,RTD("tos.rtd",,$A$2,"."&amp;C$83&amp;C$1&amp;"P"&amp;$A118))</f>
        <v>0</v>
      </c>
      <c r="D118" s="91">
        <f ca="1">IF(RTD("tos.rtd",,$A$2,"."&amp;D$83&amp;D$1&amp;"C"&amp;$A118)="N/A",0,RTD("tos.rtd",,$A$2,"."&amp;D$83&amp;D$1&amp;"C"&amp;$A118))-IF(RTD("tos.rtd",,$A$2,"."&amp;D$83&amp;D$1&amp;"P"&amp;$A118)="N/A",0,RTD("tos.rtd",,$A$2,"."&amp;D$83&amp;D$1&amp;"P"&amp;$A118))</f>
        <v>-7000</v>
      </c>
      <c r="E118" s="91">
        <f ca="1">IF(RTD("tos.rtd",,$A$2,"."&amp;E$83&amp;E$1&amp;"C"&amp;$A118)="N/A",0,RTD("tos.rtd",,$A$2,"."&amp;E$83&amp;E$1&amp;"C"&amp;$A118))-IF(RTD("tos.rtd",,$A$2,"."&amp;E$83&amp;E$1&amp;"P"&amp;$A118)="N/A",0,RTD("tos.rtd",,$A$2,"."&amp;E$83&amp;E$1&amp;"P"&amp;$A118))</f>
        <v>-649</v>
      </c>
      <c r="F118" s="91">
        <f ca="1">IF(RTD("tos.rtd",,$A$2,"."&amp;F$83&amp;F$1&amp;"C"&amp;$A118)="N/A",0,RTD("tos.rtd",,$A$2,"."&amp;F$83&amp;F$1&amp;"C"&amp;$A118))-IF(RTD("tos.rtd",,$A$2,"."&amp;F$83&amp;F$1&amp;"P"&amp;$A118)="N/A",0,RTD("tos.rtd",,$A$2,"."&amp;F$83&amp;F$1&amp;"P"&amp;$A118))</f>
        <v>0</v>
      </c>
      <c r="G118" s="91">
        <f ca="1">IF(RTD("tos.rtd",,$A$2,"."&amp;G$83&amp;G$1&amp;"C"&amp;$A118)="N/A",0,RTD("tos.rtd",,$A$2,"."&amp;G$83&amp;G$1&amp;"C"&amp;$A118))-IF(RTD("tos.rtd",,$A$2,"."&amp;G$83&amp;G$1&amp;"P"&amp;$A118)="N/A",0,RTD("tos.rtd",,$A$2,"."&amp;G$83&amp;G$1&amp;"P"&amp;$A118))</f>
        <v>0</v>
      </c>
      <c r="H118" s="91">
        <f ca="1">IF(RTD("tos.rtd",,$A$2,"."&amp;H$83&amp;H$1&amp;"C"&amp;$A118)="N/A",0,RTD("tos.rtd",,$A$2,"."&amp;H$83&amp;H$1&amp;"C"&amp;$A118))-IF(RTD("tos.rtd",,$A$2,"."&amp;H$83&amp;H$1&amp;"P"&amp;$A118)="N/A",0,RTD("tos.rtd",,$A$2,"."&amp;H$83&amp;H$1&amp;"P"&amp;$A118))</f>
        <v>0</v>
      </c>
      <c r="I118" s="91">
        <f ca="1">IF(RTD("tos.rtd",,$A$2,"."&amp;I$83&amp;I$1&amp;"C"&amp;$A118)="N/A",0,RTD("tos.rtd",,$A$2,"."&amp;I$83&amp;I$1&amp;"C"&amp;$A118))-IF(RTD("tos.rtd",,$A$2,"."&amp;I$83&amp;I$1&amp;"P"&amp;$A118)="N/A",0,RTD("tos.rtd",,$A$2,"."&amp;I$83&amp;I$1&amp;"P"&amp;$A118))</f>
        <v>-409</v>
      </c>
      <c r="J118" s="91">
        <f ca="1">IF(RTD("tos.rtd",,$A$2,"."&amp;J$83&amp;J$1&amp;"C"&amp;$A118)="N/A",0,RTD("tos.rtd",,$A$2,"."&amp;J$83&amp;J$1&amp;"C"&amp;$A118))-IF(RTD("tos.rtd",,$A$2,"."&amp;J$83&amp;J$1&amp;"P"&amp;$A118)="N/A",0,RTD("tos.rtd",,$A$2,"."&amp;J$83&amp;J$1&amp;"P"&amp;$A118))</f>
        <v>-1</v>
      </c>
      <c r="K118" s="91">
        <f ca="1">IF(RTD("tos.rtd",,$A$2,"."&amp;K$83&amp;K$1&amp;"C"&amp;$A118)="N/A",0,RTD("tos.rtd",,$A$2,"."&amp;K$83&amp;K$1&amp;"C"&amp;$A118))-IF(RTD("tos.rtd",,$A$2,"."&amp;K$83&amp;K$1&amp;"P"&amp;$A118)="N/A",0,RTD("tos.rtd",,$A$2,"."&amp;K$83&amp;K$1&amp;"P"&amp;$A118))</f>
        <v>-469</v>
      </c>
      <c r="L118" s="91">
        <f ca="1">IF(RTD("tos.rtd",,$A$2,"."&amp;L$83&amp;L$1&amp;"C"&amp;$A118)="N/A",0,RTD("tos.rtd",,$A$2,"."&amp;L$83&amp;L$1&amp;"C"&amp;$A118))-IF(RTD("tos.rtd",,$A$2,"."&amp;L$83&amp;L$1&amp;"P"&amp;$A118)="N/A",0,RTD("tos.rtd",,$A$2,"."&amp;L$83&amp;L$1&amp;"P"&amp;$A118))</f>
        <v>-583</v>
      </c>
      <c r="M118" s="91">
        <f ca="1">IF(RTD("tos.rtd",,$A$2,"."&amp;M$83&amp;M$1&amp;"C"&amp;$A118)="N/A",0,RTD("tos.rtd",,$A$2,"."&amp;M$83&amp;M$1&amp;"C"&amp;$A118))-IF(RTD("tos.rtd",,$A$2,"."&amp;M$83&amp;M$1&amp;"P"&amp;$A118)="N/A",0,RTD("tos.rtd",,$A$2,"."&amp;M$83&amp;M$1&amp;"P"&amp;$A118))</f>
        <v>-513</v>
      </c>
      <c r="N118" s="91">
        <f ca="1">IF(RTD("tos.rtd",,$A$2,"."&amp;N$83&amp;N$1&amp;"C"&amp;$A118)="N/A",0,RTD("tos.rtd",,$A$2,"."&amp;N$83&amp;N$1&amp;"C"&amp;$A118))-IF(RTD("tos.rtd",,$A$2,"."&amp;N$83&amp;N$1&amp;"P"&amp;$A118)="N/A",0,RTD("tos.rtd",,$A$2,"."&amp;N$83&amp;N$1&amp;"P"&amp;$A118))</f>
        <v>-10</v>
      </c>
      <c r="O118" s="91">
        <f ca="1">IF(RTD("tos.rtd",,$A$2,"."&amp;O$83&amp;O$1&amp;"C"&amp;$A118)="N/A",0,RTD("tos.rtd",,$A$2,"."&amp;O$83&amp;O$1&amp;"C"&amp;$A118))-IF(RTD("tos.rtd",,$A$2,"."&amp;O$83&amp;O$1&amp;"P"&amp;$A118)="N/A",0,RTD("tos.rtd",,$A$2,"."&amp;O$83&amp;O$1&amp;"P"&amp;$A118))</f>
        <v>-15</v>
      </c>
      <c r="P118" s="91">
        <f ca="1">IF(RTD("tos.rtd",,$A$2,"."&amp;P$83&amp;P$1&amp;"C"&amp;$A118)="N/A",0,RTD("tos.rtd",,$A$2,"."&amp;P$83&amp;P$1&amp;"C"&amp;$A118))-IF(RTD("tos.rtd",,$A$2,"."&amp;P$83&amp;P$1&amp;"P"&amp;$A118)="N/A",0,RTD("tos.rtd",,$A$2,"."&amp;P$83&amp;P$1&amp;"P"&amp;$A118))</f>
        <v>4</v>
      </c>
      <c r="Q118" s="91">
        <f ca="1">IF(RTD("tos.rtd",,$A$2,"."&amp;Q$83&amp;Q$1&amp;"C"&amp;$A118)="N/A",0,RTD("tos.rtd",,$A$2,"."&amp;Q$83&amp;Q$1&amp;"C"&amp;$A118))-IF(RTD("tos.rtd",,$A$2,"."&amp;Q$83&amp;Q$1&amp;"P"&amp;$A118)="N/A",0,RTD("tos.rtd",,$A$2,"."&amp;Q$83&amp;Q$1&amp;"P"&amp;$A118))</f>
        <v>-7</v>
      </c>
      <c r="R118" s="91">
        <f ca="1">IF(RTD("tos.rtd",,$A$2,"."&amp;R$83&amp;R$1&amp;"C"&amp;$A118)="N/A",0,RTD("tos.rtd",,$A$2,"."&amp;R$83&amp;R$1&amp;"C"&amp;$A118))-IF(RTD("tos.rtd",,$A$2,"."&amp;R$83&amp;R$1&amp;"P"&amp;$A118)="N/A",0,RTD("tos.rtd",,$A$2,"."&amp;R$83&amp;R$1&amp;"P"&amp;$A118))</f>
        <v>0</v>
      </c>
      <c r="S118" s="91">
        <f ca="1">IF(RTD("tos.rtd",,$A$2,"."&amp;S$83&amp;S$1&amp;"C"&amp;$A118)="N/A",0,RTD("tos.rtd",,$A$2,"."&amp;S$83&amp;S$1&amp;"C"&amp;$A118))-IF(RTD("tos.rtd",,$A$2,"."&amp;S$83&amp;S$1&amp;"P"&amp;$A118)="N/A",0,RTD("tos.rtd",,$A$2,"."&amp;S$83&amp;S$1&amp;"P"&amp;$A118))</f>
        <v>-58</v>
      </c>
      <c r="T118" s="91">
        <f ca="1">IF(RTD("tos.rtd",,$A$2,"."&amp;T$83&amp;T$1&amp;"C"&amp;$A118)="N/A",0,RTD("tos.rtd",,$A$2,"."&amp;T$83&amp;T$1&amp;"C"&amp;$A118))-IF(RTD("tos.rtd",,$A$2,"."&amp;T$83&amp;T$1&amp;"P"&amp;$A118)="N/A",0,RTD("tos.rtd",,$A$2,"."&amp;T$83&amp;T$1&amp;"P"&amp;$A118))</f>
        <v>0</v>
      </c>
      <c r="U118" s="91">
        <f ca="1">IF(RTD("tos.rtd",,$A$2,"."&amp;U$83&amp;U$1&amp;"C"&amp;$A118)="N/A",0,RTD("tos.rtd",,$A$2,"."&amp;U$83&amp;U$1&amp;"C"&amp;$A118))-IF(RTD("tos.rtd",,$A$2,"."&amp;U$83&amp;U$1&amp;"P"&amp;$A118)="N/A",0,RTD("tos.rtd",,$A$2,"."&amp;U$83&amp;U$1&amp;"P"&amp;$A118))</f>
        <v>-4</v>
      </c>
      <c r="V118" s="91">
        <f ca="1">IF(RTD("tos.rtd",,$A$2,"."&amp;V$83&amp;V$1&amp;"C"&amp;$A118)="N/A",0,RTD("tos.rtd",,$A$2,"."&amp;V$83&amp;V$1&amp;"C"&amp;$A118))-IF(RTD("tos.rtd",,$A$2,"."&amp;V$83&amp;V$1&amp;"P"&amp;$A118)="N/A",0,RTD("tos.rtd",,$A$2,"."&amp;V$83&amp;V$1&amp;"P"&amp;$A118))</f>
        <v>0</v>
      </c>
      <c r="W118" s="91">
        <f ca="1">IF(RTD("tos.rtd",,$A$2,"."&amp;W$83&amp;W$1&amp;"C"&amp;$A118)="N/A",0,RTD("tos.rtd",,$A$2,"."&amp;W$83&amp;W$1&amp;"C"&amp;$A118))-IF(RTD("tos.rtd",,$A$2,"."&amp;W$83&amp;W$1&amp;"P"&amp;$A118)="N/A",0,RTD("tos.rtd",,$A$2,"."&amp;W$83&amp;W$1&amp;"P"&amp;$A118))</f>
        <v>-23</v>
      </c>
      <c r="X118" s="91">
        <f ca="1">IF(RTD("tos.rtd",,$A$2,"."&amp;X$83&amp;X$1&amp;"C"&amp;$A118)="N/A",0,RTD("tos.rtd",,$A$2,"."&amp;X$83&amp;X$1&amp;"C"&amp;$A118))-IF(RTD("tos.rtd",,$A$2,"."&amp;X$83&amp;X$1&amp;"P"&amp;$A118)="N/A",0,RTD("tos.rtd",,$A$2,"."&amp;X$83&amp;X$1&amp;"P"&amp;$A118))</f>
        <v>0</v>
      </c>
      <c r="Y118" s="98">
        <f t="shared" ca="1" si="10"/>
        <v>-9737</v>
      </c>
    </row>
    <row r="119" spans="1:25" x14ac:dyDescent="0.25">
      <c r="A119" s="93">
        <f>+Hoja1!A118</f>
        <v>5540</v>
      </c>
      <c r="B119" s="91">
        <f ca="1">IF(RTD("tos.rtd",,$A$2,"."&amp;B$83&amp;B$1&amp;"C"&amp;$A119)="N/A",0,RTD("tos.rtd",,$A$2,"."&amp;B$83&amp;B$1&amp;"C"&amp;$A119))-IF(RTD("tos.rtd",,$A$2,"."&amp;B$83&amp;B$1&amp;"P"&amp;$A119)="N/A",0,RTD("tos.rtd",,$A$2,"."&amp;B$83&amp;B$1&amp;"P"&amp;$A119))</f>
        <v>0</v>
      </c>
      <c r="C119" s="91">
        <f ca="1">IF(RTD("tos.rtd",,$A$2,"."&amp;C$83&amp;C$1&amp;"C"&amp;$A119)="N/A",0,RTD("tos.rtd",,$A$2,"."&amp;C$83&amp;C$1&amp;"C"&amp;$A119))-IF(RTD("tos.rtd",,$A$2,"."&amp;C$83&amp;C$1&amp;"P"&amp;$A119)="N/A",0,RTD("tos.rtd",,$A$2,"."&amp;C$83&amp;C$1&amp;"P"&amp;$A119))</f>
        <v>0</v>
      </c>
      <c r="D119" s="91">
        <f ca="1">IF(RTD("tos.rtd",,$A$2,"."&amp;D$83&amp;D$1&amp;"C"&amp;$A119)="N/A",0,RTD("tos.rtd",,$A$2,"."&amp;D$83&amp;D$1&amp;"C"&amp;$A119))-IF(RTD("tos.rtd",,$A$2,"."&amp;D$83&amp;D$1&amp;"P"&amp;$A119)="N/A",0,RTD("tos.rtd",,$A$2,"."&amp;D$83&amp;D$1&amp;"P"&amp;$A119))</f>
        <v>-9125</v>
      </c>
      <c r="E119" s="91">
        <f ca="1">IF(RTD("tos.rtd",,$A$2,"."&amp;E$83&amp;E$1&amp;"C"&amp;$A119)="N/A",0,RTD("tos.rtd",,$A$2,"."&amp;E$83&amp;E$1&amp;"C"&amp;$A119))-IF(RTD("tos.rtd",,$A$2,"."&amp;E$83&amp;E$1&amp;"P"&amp;$A119)="N/A",0,RTD("tos.rtd",,$A$2,"."&amp;E$83&amp;E$1&amp;"P"&amp;$A119))</f>
        <v>-94</v>
      </c>
      <c r="F119" s="91">
        <f ca="1">IF(RTD("tos.rtd",,$A$2,"."&amp;F$83&amp;F$1&amp;"C"&amp;$A119)="N/A",0,RTD("tos.rtd",,$A$2,"."&amp;F$83&amp;F$1&amp;"C"&amp;$A119))-IF(RTD("tos.rtd",,$A$2,"."&amp;F$83&amp;F$1&amp;"P"&amp;$A119)="N/A",0,RTD("tos.rtd",,$A$2,"."&amp;F$83&amp;F$1&amp;"P"&amp;$A119))</f>
        <v>0</v>
      </c>
      <c r="G119" s="91">
        <f ca="1">IF(RTD("tos.rtd",,$A$2,"."&amp;G$83&amp;G$1&amp;"C"&amp;$A119)="N/A",0,RTD("tos.rtd",,$A$2,"."&amp;G$83&amp;G$1&amp;"C"&amp;$A119))-IF(RTD("tos.rtd",,$A$2,"."&amp;G$83&amp;G$1&amp;"P"&amp;$A119)="N/A",0,RTD("tos.rtd",,$A$2,"."&amp;G$83&amp;G$1&amp;"P"&amp;$A119))</f>
        <v>0</v>
      </c>
      <c r="H119" s="91">
        <f ca="1">IF(RTD("tos.rtd",,$A$2,"."&amp;H$83&amp;H$1&amp;"C"&amp;$A119)="N/A",0,RTD("tos.rtd",,$A$2,"."&amp;H$83&amp;H$1&amp;"C"&amp;$A119))-IF(RTD("tos.rtd",,$A$2,"."&amp;H$83&amp;H$1&amp;"P"&amp;$A119)="N/A",0,RTD("tos.rtd",,$A$2,"."&amp;H$83&amp;H$1&amp;"P"&amp;$A119))</f>
        <v>0</v>
      </c>
      <c r="I119" s="91">
        <f ca="1">IF(RTD("tos.rtd",,$A$2,"."&amp;I$83&amp;I$1&amp;"C"&amp;$A119)="N/A",0,RTD("tos.rtd",,$A$2,"."&amp;I$83&amp;I$1&amp;"C"&amp;$A119))-IF(RTD("tos.rtd",,$A$2,"."&amp;I$83&amp;I$1&amp;"P"&amp;$A119)="N/A",0,RTD("tos.rtd",,$A$2,"."&amp;I$83&amp;I$1&amp;"P"&amp;$A119))</f>
        <v>-4</v>
      </c>
      <c r="J119" s="91">
        <f ca="1">IF(RTD("tos.rtd",,$A$2,"."&amp;J$83&amp;J$1&amp;"C"&amp;$A119)="N/A",0,RTD("tos.rtd",,$A$2,"."&amp;J$83&amp;J$1&amp;"C"&amp;$A119))-IF(RTD("tos.rtd",,$A$2,"."&amp;J$83&amp;J$1&amp;"P"&amp;$A119)="N/A",0,RTD("tos.rtd",,$A$2,"."&amp;J$83&amp;J$1&amp;"P"&amp;$A119))</f>
        <v>4</v>
      </c>
      <c r="K119" s="91">
        <f ca="1">IF(RTD("tos.rtd",,$A$2,"."&amp;K$83&amp;K$1&amp;"C"&amp;$A119)="N/A",0,RTD("tos.rtd",,$A$2,"."&amp;K$83&amp;K$1&amp;"C"&amp;$A119))-IF(RTD("tos.rtd",,$A$2,"."&amp;K$83&amp;K$1&amp;"P"&amp;$A119)="N/A",0,RTD("tos.rtd",,$A$2,"."&amp;K$83&amp;K$1&amp;"P"&amp;$A119))</f>
        <v>-14</v>
      </c>
      <c r="L119" s="91">
        <f ca="1">IF(RTD("tos.rtd",,$A$2,"."&amp;L$83&amp;L$1&amp;"C"&amp;$A119)="N/A",0,RTD("tos.rtd",,$A$2,"."&amp;L$83&amp;L$1&amp;"C"&amp;$A119))-IF(RTD("tos.rtd",,$A$2,"."&amp;L$83&amp;L$1&amp;"P"&amp;$A119)="N/A",0,RTD("tos.rtd",,$A$2,"."&amp;L$83&amp;L$1&amp;"P"&amp;$A119))</f>
        <v>1</v>
      </c>
      <c r="M119" s="91">
        <f ca="1">IF(RTD("tos.rtd",,$A$2,"."&amp;M$83&amp;M$1&amp;"C"&amp;$A119)="N/A",0,RTD("tos.rtd",,$A$2,"."&amp;M$83&amp;M$1&amp;"C"&amp;$A119))-IF(RTD("tos.rtd",,$A$2,"."&amp;M$83&amp;M$1&amp;"P"&amp;$A119)="N/A",0,RTD("tos.rtd",,$A$2,"."&amp;M$83&amp;M$1&amp;"P"&amp;$A119))</f>
        <v>0</v>
      </c>
      <c r="N119" s="91">
        <f ca="1">IF(RTD("tos.rtd",,$A$2,"."&amp;N$83&amp;N$1&amp;"C"&amp;$A119)="N/A",0,RTD("tos.rtd",,$A$2,"."&amp;N$83&amp;N$1&amp;"C"&amp;$A119))-IF(RTD("tos.rtd",,$A$2,"."&amp;N$83&amp;N$1&amp;"P"&amp;$A119)="N/A",0,RTD("tos.rtd",,$A$2,"."&amp;N$83&amp;N$1&amp;"P"&amp;$A119))</f>
        <v>-1</v>
      </c>
      <c r="O119" s="91">
        <f ca="1">IF(RTD("tos.rtd",,$A$2,"."&amp;O$83&amp;O$1&amp;"C"&amp;$A119)="N/A",0,RTD("tos.rtd",,$A$2,"."&amp;O$83&amp;O$1&amp;"C"&amp;$A119))-IF(RTD("tos.rtd",,$A$2,"."&amp;O$83&amp;O$1&amp;"P"&amp;$A119)="N/A",0,RTD("tos.rtd",,$A$2,"."&amp;O$83&amp;O$1&amp;"P"&amp;$A119))</f>
        <v>0</v>
      </c>
      <c r="P119" s="91">
        <f ca="1">IF(RTD("tos.rtd",,$A$2,"."&amp;P$83&amp;P$1&amp;"C"&amp;$A119)="N/A",0,RTD("tos.rtd",,$A$2,"."&amp;P$83&amp;P$1&amp;"C"&amp;$A119))-IF(RTD("tos.rtd",,$A$2,"."&amp;P$83&amp;P$1&amp;"P"&amp;$A119)="N/A",0,RTD("tos.rtd",,$A$2,"."&amp;P$83&amp;P$1&amp;"P"&amp;$A119))</f>
        <v>0</v>
      </c>
      <c r="Q119" s="91">
        <f ca="1">IF(RTD("tos.rtd",,$A$2,"."&amp;Q$83&amp;Q$1&amp;"C"&amp;$A119)="N/A",0,RTD("tos.rtd",,$A$2,"."&amp;Q$83&amp;Q$1&amp;"C"&amp;$A119))-IF(RTD("tos.rtd",,$A$2,"."&amp;Q$83&amp;Q$1&amp;"P"&amp;$A119)="N/A",0,RTD("tos.rtd",,$A$2,"."&amp;Q$83&amp;Q$1&amp;"P"&amp;$A119))</f>
        <v>0</v>
      </c>
      <c r="R119" s="91">
        <f ca="1">IF(RTD("tos.rtd",,$A$2,"."&amp;R$83&amp;R$1&amp;"C"&amp;$A119)="N/A",0,RTD("tos.rtd",,$A$2,"."&amp;R$83&amp;R$1&amp;"C"&amp;$A119))-IF(RTD("tos.rtd",,$A$2,"."&amp;R$83&amp;R$1&amp;"P"&amp;$A119)="N/A",0,RTD("tos.rtd",,$A$2,"."&amp;R$83&amp;R$1&amp;"P"&amp;$A119))</f>
        <v>0</v>
      </c>
      <c r="S119" s="91">
        <f ca="1">IF(RTD("tos.rtd",,$A$2,"."&amp;S$83&amp;S$1&amp;"C"&amp;$A119)="N/A",0,RTD("tos.rtd",,$A$2,"."&amp;S$83&amp;S$1&amp;"C"&amp;$A119))-IF(RTD("tos.rtd",,$A$2,"."&amp;S$83&amp;S$1&amp;"P"&amp;$A119)="N/A",0,RTD("tos.rtd",,$A$2,"."&amp;S$83&amp;S$1&amp;"P"&amp;$A119))</f>
        <v>2</v>
      </c>
      <c r="T119" s="91">
        <f ca="1">IF(RTD("tos.rtd",,$A$2,"."&amp;T$83&amp;T$1&amp;"C"&amp;$A119)="N/A",0,RTD("tos.rtd",,$A$2,"."&amp;T$83&amp;T$1&amp;"C"&amp;$A119))-IF(RTD("tos.rtd",,$A$2,"."&amp;T$83&amp;T$1&amp;"P"&amp;$A119)="N/A",0,RTD("tos.rtd",,$A$2,"."&amp;T$83&amp;T$1&amp;"P"&amp;$A119))</f>
        <v>0</v>
      </c>
      <c r="U119" s="91">
        <f ca="1">IF(RTD("tos.rtd",,$A$2,"."&amp;U$83&amp;U$1&amp;"C"&amp;$A119)="N/A",0,RTD("tos.rtd",,$A$2,"."&amp;U$83&amp;U$1&amp;"C"&amp;$A119))-IF(RTD("tos.rtd",,$A$2,"."&amp;U$83&amp;U$1&amp;"P"&amp;$A119)="N/A",0,RTD("tos.rtd",,$A$2,"."&amp;U$83&amp;U$1&amp;"P"&amp;$A119))</f>
        <v>0</v>
      </c>
      <c r="V119" s="91">
        <f ca="1">IF(RTD("tos.rtd",,$A$2,"."&amp;V$83&amp;V$1&amp;"C"&amp;$A119)="N/A",0,RTD("tos.rtd",,$A$2,"."&amp;V$83&amp;V$1&amp;"C"&amp;$A119))-IF(RTD("tos.rtd",,$A$2,"."&amp;V$83&amp;V$1&amp;"P"&amp;$A119)="N/A",0,RTD("tos.rtd",,$A$2,"."&amp;V$83&amp;V$1&amp;"P"&amp;$A119))</f>
        <v>0</v>
      </c>
      <c r="W119" s="91">
        <f ca="1">IF(RTD("tos.rtd",,$A$2,"."&amp;W$83&amp;W$1&amp;"C"&amp;$A119)="N/A",0,RTD("tos.rtd",,$A$2,"."&amp;W$83&amp;W$1&amp;"C"&amp;$A119))-IF(RTD("tos.rtd",,$A$2,"."&amp;W$83&amp;W$1&amp;"P"&amp;$A119)="N/A",0,RTD("tos.rtd",,$A$2,"."&amp;W$83&amp;W$1&amp;"P"&amp;$A119))</f>
        <v>0</v>
      </c>
      <c r="X119" s="91">
        <f ca="1">IF(RTD("tos.rtd",,$A$2,"."&amp;X$83&amp;X$1&amp;"C"&amp;$A119)="N/A",0,RTD("tos.rtd",,$A$2,"."&amp;X$83&amp;X$1&amp;"C"&amp;$A119))-IF(RTD("tos.rtd",,$A$2,"."&amp;X$83&amp;X$1&amp;"P"&amp;$A119)="N/A",0,RTD("tos.rtd",,$A$2,"."&amp;X$83&amp;X$1&amp;"P"&amp;$A119))</f>
        <v>0</v>
      </c>
      <c r="Y119" s="98">
        <f t="shared" ca="1" si="10"/>
        <v>-9231</v>
      </c>
    </row>
    <row r="120" spans="1:25" x14ac:dyDescent="0.25">
      <c r="A120" s="93">
        <f>+Hoja1!A119</f>
        <v>5530</v>
      </c>
      <c r="B120" s="91">
        <f ca="1">IF(RTD("tos.rtd",,$A$2,"."&amp;B$83&amp;B$1&amp;"C"&amp;$A120)="N/A",0,RTD("tos.rtd",,$A$2,"."&amp;B$83&amp;B$1&amp;"C"&amp;$A120))-IF(RTD("tos.rtd",,$A$2,"."&amp;B$83&amp;B$1&amp;"P"&amp;$A120)="N/A",0,RTD("tos.rtd",,$A$2,"."&amp;B$83&amp;B$1&amp;"P"&amp;$A120))</f>
        <v>0</v>
      </c>
      <c r="C120" s="91">
        <f ca="1">IF(RTD("tos.rtd",,$A$2,"."&amp;C$83&amp;C$1&amp;"C"&amp;$A120)="N/A",0,RTD("tos.rtd",,$A$2,"."&amp;C$83&amp;C$1&amp;"C"&amp;$A120))-IF(RTD("tos.rtd",,$A$2,"."&amp;C$83&amp;C$1&amp;"P"&amp;$A120)="N/A",0,RTD("tos.rtd",,$A$2,"."&amp;C$83&amp;C$1&amp;"P"&amp;$A120))</f>
        <v>0</v>
      </c>
      <c r="D120" s="91">
        <f ca="1">IF(RTD("tos.rtd",,$A$2,"."&amp;D$83&amp;D$1&amp;"C"&amp;$A120)="N/A",0,RTD("tos.rtd",,$A$2,"."&amp;D$83&amp;D$1&amp;"C"&amp;$A120))-IF(RTD("tos.rtd",,$A$2,"."&amp;D$83&amp;D$1&amp;"P"&amp;$A120)="N/A",0,RTD("tos.rtd",,$A$2,"."&amp;D$83&amp;D$1&amp;"P"&amp;$A120))</f>
        <v>-2167</v>
      </c>
      <c r="E120" s="91">
        <f ca="1">IF(RTD("tos.rtd",,$A$2,"."&amp;E$83&amp;E$1&amp;"C"&amp;$A120)="N/A",0,RTD("tos.rtd",,$A$2,"."&amp;E$83&amp;E$1&amp;"C"&amp;$A120))-IF(RTD("tos.rtd",,$A$2,"."&amp;E$83&amp;E$1&amp;"P"&amp;$A120)="N/A",0,RTD("tos.rtd",,$A$2,"."&amp;E$83&amp;E$1&amp;"P"&amp;$A120))</f>
        <v>-693</v>
      </c>
      <c r="F120" s="91">
        <f ca="1">IF(RTD("tos.rtd",,$A$2,"."&amp;F$83&amp;F$1&amp;"C"&amp;$A120)="N/A",0,RTD("tos.rtd",,$A$2,"."&amp;F$83&amp;F$1&amp;"C"&amp;$A120))-IF(RTD("tos.rtd",,$A$2,"."&amp;F$83&amp;F$1&amp;"P"&amp;$A120)="N/A",0,RTD("tos.rtd",,$A$2,"."&amp;F$83&amp;F$1&amp;"P"&amp;$A120))</f>
        <v>0</v>
      </c>
      <c r="G120" s="91">
        <f ca="1">IF(RTD("tos.rtd",,$A$2,"."&amp;G$83&amp;G$1&amp;"C"&amp;$A120)="N/A",0,RTD("tos.rtd",,$A$2,"."&amp;G$83&amp;G$1&amp;"C"&amp;$A120))-IF(RTD("tos.rtd",,$A$2,"."&amp;G$83&amp;G$1&amp;"P"&amp;$A120)="N/A",0,RTD("tos.rtd",,$A$2,"."&amp;G$83&amp;G$1&amp;"P"&amp;$A120))</f>
        <v>0</v>
      </c>
      <c r="H120" s="91">
        <f ca="1">IF(RTD("tos.rtd",,$A$2,"."&amp;H$83&amp;H$1&amp;"C"&amp;$A120)="N/A",0,RTD("tos.rtd",,$A$2,"."&amp;H$83&amp;H$1&amp;"C"&amp;$A120))-IF(RTD("tos.rtd",,$A$2,"."&amp;H$83&amp;H$1&amp;"P"&amp;$A120)="N/A",0,RTD("tos.rtd",,$A$2,"."&amp;H$83&amp;H$1&amp;"P"&amp;$A120))</f>
        <v>0</v>
      </c>
      <c r="I120" s="91">
        <f ca="1">IF(RTD("tos.rtd",,$A$2,"."&amp;I$83&amp;I$1&amp;"C"&amp;$A120)="N/A",0,RTD("tos.rtd",,$A$2,"."&amp;I$83&amp;I$1&amp;"C"&amp;$A120))-IF(RTD("tos.rtd",,$A$2,"."&amp;I$83&amp;I$1&amp;"P"&amp;$A120)="N/A",0,RTD("tos.rtd",,$A$2,"."&amp;I$83&amp;I$1&amp;"P"&amp;$A120))</f>
        <v>-1</v>
      </c>
      <c r="J120" s="91">
        <f ca="1">IF(RTD("tos.rtd",,$A$2,"."&amp;J$83&amp;J$1&amp;"C"&amp;$A120)="N/A",0,RTD("tos.rtd",,$A$2,"."&amp;J$83&amp;J$1&amp;"C"&amp;$A120))-IF(RTD("tos.rtd",,$A$2,"."&amp;J$83&amp;J$1&amp;"P"&amp;$A120)="N/A",0,RTD("tos.rtd",,$A$2,"."&amp;J$83&amp;J$1&amp;"P"&amp;$A120))</f>
        <v>-10</v>
      </c>
      <c r="K120" s="91">
        <f ca="1">IF(RTD("tos.rtd",,$A$2,"."&amp;K$83&amp;K$1&amp;"C"&amp;$A120)="N/A",0,RTD("tos.rtd",,$A$2,"."&amp;K$83&amp;K$1&amp;"C"&amp;$A120))-IF(RTD("tos.rtd",,$A$2,"."&amp;K$83&amp;K$1&amp;"P"&amp;$A120)="N/A",0,RTD("tos.rtd",,$A$2,"."&amp;K$83&amp;K$1&amp;"P"&amp;$A120))</f>
        <v>-6</v>
      </c>
      <c r="L120" s="91">
        <f ca="1">IF(RTD("tos.rtd",,$A$2,"."&amp;L$83&amp;L$1&amp;"C"&amp;$A120)="N/A",0,RTD("tos.rtd",,$A$2,"."&amp;L$83&amp;L$1&amp;"C"&amp;$A120))-IF(RTD("tos.rtd",,$A$2,"."&amp;L$83&amp;L$1&amp;"P"&amp;$A120)="N/A",0,RTD("tos.rtd",,$A$2,"."&amp;L$83&amp;L$1&amp;"P"&amp;$A120))</f>
        <v>0</v>
      </c>
      <c r="M120" s="91">
        <f ca="1">IF(RTD("tos.rtd",,$A$2,"."&amp;M$83&amp;M$1&amp;"C"&amp;$A120)="N/A",0,RTD("tos.rtd",,$A$2,"."&amp;M$83&amp;M$1&amp;"C"&amp;$A120))-IF(RTD("tos.rtd",,$A$2,"."&amp;M$83&amp;M$1&amp;"P"&amp;$A120)="N/A",0,RTD("tos.rtd",,$A$2,"."&amp;M$83&amp;M$1&amp;"P"&amp;$A120))</f>
        <v>0</v>
      </c>
      <c r="N120" s="91">
        <f ca="1">IF(RTD("tos.rtd",,$A$2,"."&amp;N$83&amp;N$1&amp;"C"&amp;$A120)="N/A",0,RTD("tos.rtd",,$A$2,"."&amp;N$83&amp;N$1&amp;"C"&amp;$A120))-IF(RTD("tos.rtd",,$A$2,"."&amp;N$83&amp;N$1&amp;"P"&amp;$A120)="N/A",0,RTD("tos.rtd",,$A$2,"."&amp;N$83&amp;N$1&amp;"P"&amp;$A120))</f>
        <v>0</v>
      </c>
      <c r="O120" s="91">
        <f ca="1">IF(RTD("tos.rtd",,$A$2,"."&amp;O$83&amp;O$1&amp;"C"&amp;$A120)="N/A",0,RTD("tos.rtd",,$A$2,"."&amp;O$83&amp;O$1&amp;"C"&amp;$A120))-IF(RTD("tos.rtd",,$A$2,"."&amp;O$83&amp;O$1&amp;"P"&amp;$A120)="N/A",0,RTD("tos.rtd",,$A$2,"."&amp;O$83&amp;O$1&amp;"P"&amp;$A120))</f>
        <v>-2</v>
      </c>
      <c r="P120" s="91">
        <f ca="1">IF(RTD("tos.rtd",,$A$2,"."&amp;P$83&amp;P$1&amp;"C"&amp;$A120)="N/A",0,RTD("tos.rtd",,$A$2,"."&amp;P$83&amp;P$1&amp;"C"&amp;$A120))-IF(RTD("tos.rtd",,$A$2,"."&amp;P$83&amp;P$1&amp;"P"&amp;$A120)="N/A",0,RTD("tos.rtd",,$A$2,"."&amp;P$83&amp;P$1&amp;"P"&amp;$A120))</f>
        <v>0</v>
      </c>
      <c r="Q120" s="91">
        <f ca="1">IF(RTD("tos.rtd",,$A$2,"."&amp;Q$83&amp;Q$1&amp;"C"&amp;$A120)="N/A",0,RTD("tos.rtd",,$A$2,"."&amp;Q$83&amp;Q$1&amp;"C"&amp;$A120))-IF(RTD("tos.rtd",,$A$2,"."&amp;Q$83&amp;Q$1&amp;"P"&amp;$A120)="N/A",0,RTD("tos.rtd",,$A$2,"."&amp;Q$83&amp;Q$1&amp;"P"&amp;$A120))</f>
        <v>0</v>
      </c>
      <c r="R120" s="91">
        <f ca="1">IF(RTD("tos.rtd",,$A$2,"."&amp;R$83&amp;R$1&amp;"C"&amp;$A120)="N/A",0,RTD("tos.rtd",,$A$2,"."&amp;R$83&amp;R$1&amp;"C"&amp;$A120))-IF(RTD("tos.rtd",,$A$2,"."&amp;R$83&amp;R$1&amp;"P"&amp;$A120)="N/A",0,RTD("tos.rtd",,$A$2,"."&amp;R$83&amp;R$1&amp;"P"&amp;$A120))</f>
        <v>0</v>
      </c>
      <c r="S120" s="91">
        <f ca="1">IF(RTD("tos.rtd",,$A$2,"."&amp;S$83&amp;S$1&amp;"C"&amp;$A120)="N/A",0,RTD("tos.rtd",,$A$2,"."&amp;S$83&amp;S$1&amp;"C"&amp;$A120))-IF(RTD("tos.rtd",,$A$2,"."&amp;S$83&amp;S$1&amp;"P"&amp;$A120)="N/A",0,RTD("tos.rtd",,$A$2,"."&amp;S$83&amp;S$1&amp;"P"&amp;$A120))</f>
        <v>0</v>
      </c>
      <c r="T120" s="91">
        <f ca="1">IF(RTD("tos.rtd",,$A$2,"."&amp;T$83&amp;T$1&amp;"C"&amp;$A120)="N/A",0,RTD("tos.rtd",,$A$2,"."&amp;T$83&amp;T$1&amp;"C"&amp;$A120))-IF(RTD("tos.rtd",,$A$2,"."&amp;T$83&amp;T$1&amp;"P"&amp;$A120)="N/A",0,RTD("tos.rtd",,$A$2,"."&amp;T$83&amp;T$1&amp;"P"&amp;$A120))</f>
        <v>0</v>
      </c>
      <c r="U120" s="91">
        <f ca="1">IF(RTD("tos.rtd",,$A$2,"."&amp;U$83&amp;U$1&amp;"C"&amp;$A120)="N/A",0,RTD("tos.rtd",,$A$2,"."&amp;U$83&amp;U$1&amp;"C"&amp;$A120))-IF(RTD("tos.rtd",,$A$2,"."&amp;U$83&amp;U$1&amp;"P"&amp;$A120)="N/A",0,RTD("tos.rtd",,$A$2,"."&amp;U$83&amp;U$1&amp;"P"&amp;$A120))</f>
        <v>0</v>
      </c>
      <c r="V120" s="91">
        <f ca="1">IF(RTD("tos.rtd",,$A$2,"."&amp;V$83&amp;V$1&amp;"C"&amp;$A120)="N/A",0,RTD("tos.rtd",,$A$2,"."&amp;V$83&amp;V$1&amp;"C"&amp;$A120))-IF(RTD("tos.rtd",,$A$2,"."&amp;V$83&amp;V$1&amp;"P"&amp;$A120)="N/A",0,RTD("tos.rtd",,$A$2,"."&amp;V$83&amp;V$1&amp;"P"&amp;$A120))</f>
        <v>0</v>
      </c>
      <c r="W120" s="91">
        <f ca="1">IF(RTD("tos.rtd",,$A$2,"."&amp;W$83&amp;W$1&amp;"C"&amp;$A120)="N/A",0,RTD("tos.rtd",,$A$2,"."&amp;W$83&amp;W$1&amp;"C"&amp;$A120))-IF(RTD("tos.rtd",,$A$2,"."&amp;W$83&amp;W$1&amp;"P"&amp;$A120)="N/A",0,RTD("tos.rtd",,$A$2,"."&amp;W$83&amp;W$1&amp;"P"&amp;$A120))</f>
        <v>0</v>
      </c>
      <c r="X120" s="91">
        <f ca="1">IF(RTD("tos.rtd",,$A$2,"."&amp;X$83&amp;X$1&amp;"C"&amp;$A120)="N/A",0,RTD("tos.rtd",,$A$2,"."&amp;X$83&amp;X$1&amp;"C"&amp;$A120))-IF(RTD("tos.rtd",,$A$2,"."&amp;X$83&amp;X$1&amp;"P"&amp;$A120)="N/A",0,RTD("tos.rtd",,$A$2,"."&amp;X$83&amp;X$1&amp;"P"&amp;$A120))</f>
        <v>0</v>
      </c>
      <c r="Y120" s="98">
        <f t="shared" ca="1" si="10"/>
        <v>-2879</v>
      </c>
    </row>
    <row r="121" spans="1:25" x14ac:dyDescent="0.25">
      <c r="A121" s="93">
        <f>+Hoja1!A120</f>
        <v>5520</v>
      </c>
      <c r="B121" s="91">
        <f ca="1">IF(RTD("tos.rtd",,$A$2,"."&amp;B$83&amp;B$1&amp;"C"&amp;$A121)="N/A",0,RTD("tos.rtd",,$A$2,"."&amp;B$83&amp;B$1&amp;"C"&amp;$A121))-IF(RTD("tos.rtd",,$A$2,"."&amp;B$83&amp;B$1&amp;"P"&amp;$A121)="N/A",0,RTD("tos.rtd",,$A$2,"."&amp;B$83&amp;B$1&amp;"P"&amp;$A121))</f>
        <v>0</v>
      </c>
      <c r="C121" s="91">
        <f ca="1">IF(RTD("tos.rtd",,$A$2,"."&amp;C$83&amp;C$1&amp;"C"&amp;$A121)="N/A",0,RTD("tos.rtd",,$A$2,"."&amp;C$83&amp;C$1&amp;"C"&amp;$A121))-IF(RTD("tos.rtd",,$A$2,"."&amp;C$83&amp;C$1&amp;"P"&amp;$A121)="N/A",0,RTD("tos.rtd",,$A$2,"."&amp;C$83&amp;C$1&amp;"P"&amp;$A121))</f>
        <v>0</v>
      </c>
      <c r="D121" s="91">
        <f ca="1">IF(RTD("tos.rtd",,$A$2,"."&amp;D$83&amp;D$1&amp;"C"&amp;$A121)="N/A",0,RTD("tos.rtd",,$A$2,"."&amp;D$83&amp;D$1&amp;"C"&amp;$A121))-IF(RTD("tos.rtd",,$A$2,"."&amp;D$83&amp;D$1&amp;"P"&amp;$A121)="N/A",0,RTD("tos.rtd",,$A$2,"."&amp;D$83&amp;D$1&amp;"P"&amp;$A121))</f>
        <v>-1652</v>
      </c>
      <c r="E121" s="91">
        <f ca="1">IF(RTD("tos.rtd",,$A$2,"."&amp;E$83&amp;E$1&amp;"C"&amp;$A121)="N/A",0,RTD("tos.rtd",,$A$2,"."&amp;E$83&amp;E$1&amp;"C"&amp;$A121))-IF(RTD("tos.rtd",,$A$2,"."&amp;E$83&amp;E$1&amp;"P"&amp;$A121)="N/A",0,RTD("tos.rtd",,$A$2,"."&amp;E$83&amp;E$1&amp;"P"&amp;$A121))</f>
        <v>-255</v>
      </c>
      <c r="F121" s="91">
        <f ca="1">IF(RTD("tos.rtd",,$A$2,"."&amp;F$83&amp;F$1&amp;"C"&amp;$A121)="N/A",0,RTD("tos.rtd",,$A$2,"."&amp;F$83&amp;F$1&amp;"C"&amp;$A121))-IF(RTD("tos.rtd",,$A$2,"."&amp;F$83&amp;F$1&amp;"P"&amp;$A121)="N/A",0,RTD("tos.rtd",,$A$2,"."&amp;F$83&amp;F$1&amp;"P"&amp;$A121))</f>
        <v>0</v>
      </c>
      <c r="G121" s="91">
        <f ca="1">IF(RTD("tos.rtd",,$A$2,"."&amp;G$83&amp;G$1&amp;"C"&amp;$A121)="N/A",0,RTD("tos.rtd",,$A$2,"."&amp;G$83&amp;G$1&amp;"C"&amp;$A121))-IF(RTD("tos.rtd",,$A$2,"."&amp;G$83&amp;G$1&amp;"P"&amp;$A121)="N/A",0,RTD("tos.rtd",,$A$2,"."&amp;G$83&amp;G$1&amp;"P"&amp;$A121))</f>
        <v>0</v>
      </c>
      <c r="H121" s="91">
        <f ca="1">IF(RTD("tos.rtd",,$A$2,"."&amp;H$83&amp;H$1&amp;"C"&amp;$A121)="N/A",0,RTD("tos.rtd",,$A$2,"."&amp;H$83&amp;H$1&amp;"C"&amp;$A121))-IF(RTD("tos.rtd",,$A$2,"."&amp;H$83&amp;H$1&amp;"P"&amp;$A121)="N/A",0,RTD("tos.rtd",,$A$2,"."&amp;H$83&amp;H$1&amp;"P"&amp;$A121))</f>
        <v>0</v>
      </c>
      <c r="I121" s="91">
        <f ca="1">IF(RTD("tos.rtd",,$A$2,"."&amp;I$83&amp;I$1&amp;"C"&amp;$A121)="N/A",0,RTD("tos.rtd",,$A$2,"."&amp;I$83&amp;I$1&amp;"C"&amp;$A121))-IF(RTD("tos.rtd",,$A$2,"."&amp;I$83&amp;I$1&amp;"P"&amp;$A121)="N/A",0,RTD("tos.rtd",,$A$2,"."&amp;I$83&amp;I$1&amp;"P"&amp;$A121))</f>
        <v>-1</v>
      </c>
      <c r="J121" s="91">
        <f ca="1">IF(RTD("tos.rtd",,$A$2,"."&amp;J$83&amp;J$1&amp;"C"&amp;$A121)="N/A",0,RTD("tos.rtd",,$A$2,"."&amp;J$83&amp;J$1&amp;"C"&amp;$A121))-IF(RTD("tos.rtd",,$A$2,"."&amp;J$83&amp;J$1&amp;"P"&amp;$A121)="N/A",0,RTD("tos.rtd",,$A$2,"."&amp;J$83&amp;J$1&amp;"P"&amp;$A121))</f>
        <v>-18</v>
      </c>
      <c r="K121" s="91">
        <f ca="1">IF(RTD("tos.rtd",,$A$2,"."&amp;K$83&amp;K$1&amp;"C"&amp;$A121)="N/A",0,RTD("tos.rtd",,$A$2,"."&amp;K$83&amp;K$1&amp;"C"&amp;$A121))-IF(RTD("tos.rtd",,$A$2,"."&amp;K$83&amp;K$1&amp;"P"&amp;$A121)="N/A",0,RTD("tos.rtd",,$A$2,"."&amp;K$83&amp;K$1&amp;"P"&amp;$A121))</f>
        <v>-1</v>
      </c>
      <c r="L121" s="91">
        <f ca="1">IF(RTD("tos.rtd",,$A$2,"."&amp;L$83&amp;L$1&amp;"C"&amp;$A121)="N/A",0,RTD("tos.rtd",,$A$2,"."&amp;L$83&amp;L$1&amp;"C"&amp;$A121))-IF(RTD("tos.rtd",,$A$2,"."&amp;L$83&amp;L$1&amp;"P"&amp;$A121)="N/A",0,RTD("tos.rtd",,$A$2,"."&amp;L$83&amp;L$1&amp;"P"&amp;$A121))</f>
        <v>0</v>
      </c>
      <c r="M121" s="91">
        <f ca="1">IF(RTD("tos.rtd",,$A$2,"."&amp;M$83&amp;M$1&amp;"C"&amp;$A121)="N/A",0,RTD("tos.rtd",,$A$2,"."&amp;M$83&amp;M$1&amp;"C"&amp;$A121))-IF(RTD("tos.rtd",,$A$2,"."&amp;M$83&amp;M$1&amp;"P"&amp;$A121)="N/A",0,RTD("tos.rtd",,$A$2,"."&amp;M$83&amp;M$1&amp;"P"&amp;$A121))</f>
        <v>0</v>
      </c>
      <c r="N121" s="91">
        <f ca="1">IF(RTD("tos.rtd",,$A$2,"."&amp;N$83&amp;N$1&amp;"C"&amp;$A121)="N/A",0,RTD("tos.rtd",,$A$2,"."&amp;N$83&amp;N$1&amp;"C"&amp;$A121))-IF(RTD("tos.rtd",,$A$2,"."&amp;N$83&amp;N$1&amp;"P"&amp;$A121)="N/A",0,RTD("tos.rtd",,$A$2,"."&amp;N$83&amp;N$1&amp;"P"&amp;$A121))</f>
        <v>0</v>
      </c>
      <c r="O121" s="91">
        <f ca="1">IF(RTD("tos.rtd",,$A$2,"."&amp;O$83&amp;O$1&amp;"C"&amp;$A121)="N/A",0,RTD("tos.rtd",,$A$2,"."&amp;O$83&amp;O$1&amp;"C"&amp;$A121))-IF(RTD("tos.rtd",,$A$2,"."&amp;O$83&amp;O$1&amp;"P"&amp;$A121)="N/A",0,RTD("tos.rtd",,$A$2,"."&amp;O$83&amp;O$1&amp;"P"&amp;$A121))</f>
        <v>0</v>
      </c>
      <c r="P121" s="91">
        <f ca="1">IF(RTD("tos.rtd",,$A$2,"."&amp;P$83&amp;P$1&amp;"C"&amp;$A121)="N/A",0,RTD("tos.rtd",,$A$2,"."&amp;P$83&amp;P$1&amp;"C"&amp;$A121))-IF(RTD("tos.rtd",,$A$2,"."&amp;P$83&amp;P$1&amp;"P"&amp;$A121)="N/A",0,RTD("tos.rtd",,$A$2,"."&amp;P$83&amp;P$1&amp;"P"&amp;$A121))</f>
        <v>0</v>
      </c>
      <c r="Q121" s="91">
        <f ca="1">IF(RTD("tos.rtd",,$A$2,"."&amp;Q$83&amp;Q$1&amp;"C"&amp;$A121)="N/A",0,RTD("tos.rtd",,$A$2,"."&amp;Q$83&amp;Q$1&amp;"C"&amp;$A121))-IF(RTD("tos.rtd",,$A$2,"."&amp;Q$83&amp;Q$1&amp;"P"&amp;$A121)="N/A",0,RTD("tos.rtd",,$A$2,"."&amp;Q$83&amp;Q$1&amp;"P"&amp;$A121))</f>
        <v>0</v>
      </c>
      <c r="R121" s="91">
        <f ca="1">IF(RTD("tos.rtd",,$A$2,"."&amp;R$83&amp;R$1&amp;"C"&amp;$A121)="N/A",0,RTD("tos.rtd",,$A$2,"."&amp;R$83&amp;R$1&amp;"C"&amp;$A121))-IF(RTD("tos.rtd",,$A$2,"."&amp;R$83&amp;R$1&amp;"P"&amp;$A121)="N/A",0,RTD("tos.rtd",,$A$2,"."&amp;R$83&amp;R$1&amp;"P"&amp;$A121))</f>
        <v>0</v>
      </c>
      <c r="S121" s="91">
        <f ca="1">IF(RTD("tos.rtd",,$A$2,"."&amp;S$83&amp;S$1&amp;"C"&amp;$A121)="N/A",0,RTD("tos.rtd",,$A$2,"."&amp;S$83&amp;S$1&amp;"C"&amp;$A121))-IF(RTD("tos.rtd",,$A$2,"."&amp;S$83&amp;S$1&amp;"P"&amp;$A121)="N/A",0,RTD("tos.rtd",,$A$2,"."&amp;S$83&amp;S$1&amp;"P"&amp;$A121))</f>
        <v>0</v>
      </c>
      <c r="T121" s="91">
        <f ca="1">IF(RTD("tos.rtd",,$A$2,"."&amp;T$83&amp;T$1&amp;"C"&amp;$A121)="N/A",0,RTD("tos.rtd",,$A$2,"."&amp;T$83&amp;T$1&amp;"C"&amp;$A121))-IF(RTD("tos.rtd",,$A$2,"."&amp;T$83&amp;T$1&amp;"P"&amp;$A121)="N/A",0,RTD("tos.rtd",,$A$2,"."&amp;T$83&amp;T$1&amp;"P"&amp;$A121))</f>
        <v>0</v>
      </c>
      <c r="U121" s="91">
        <f ca="1">IF(RTD("tos.rtd",,$A$2,"."&amp;U$83&amp;U$1&amp;"C"&amp;$A121)="N/A",0,RTD("tos.rtd",,$A$2,"."&amp;U$83&amp;U$1&amp;"C"&amp;$A121))-IF(RTD("tos.rtd",,$A$2,"."&amp;U$83&amp;U$1&amp;"P"&amp;$A121)="N/A",0,RTD("tos.rtd",,$A$2,"."&amp;U$83&amp;U$1&amp;"P"&amp;$A121))</f>
        <v>0</v>
      </c>
      <c r="V121" s="91">
        <f ca="1">IF(RTD("tos.rtd",,$A$2,"."&amp;V$83&amp;V$1&amp;"C"&amp;$A121)="N/A",0,RTD("tos.rtd",,$A$2,"."&amp;V$83&amp;V$1&amp;"C"&amp;$A121))-IF(RTD("tos.rtd",,$A$2,"."&amp;V$83&amp;V$1&amp;"P"&amp;$A121)="N/A",0,RTD("tos.rtd",,$A$2,"."&amp;V$83&amp;V$1&amp;"P"&amp;$A121))</f>
        <v>0</v>
      </c>
      <c r="W121" s="91">
        <f ca="1">IF(RTD("tos.rtd",,$A$2,"."&amp;W$83&amp;W$1&amp;"C"&amp;$A121)="N/A",0,RTD("tos.rtd",,$A$2,"."&amp;W$83&amp;W$1&amp;"C"&amp;$A121))-IF(RTD("tos.rtd",,$A$2,"."&amp;W$83&amp;W$1&amp;"P"&amp;$A121)="N/A",0,RTD("tos.rtd",,$A$2,"."&amp;W$83&amp;W$1&amp;"P"&amp;$A121))</f>
        <v>0</v>
      </c>
      <c r="X121" s="91">
        <f ca="1">IF(RTD("tos.rtd",,$A$2,"."&amp;X$83&amp;X$1&amp;"C"&amp;$A121)="N/A",0,RTD("tos.rtd",,$A$2,"."&amp;X$83&amp;X$1&amp;"C"&amp;$A121))-IF(RTD("tos.rtd",,$A$2,"."&amp;X$83&amp;X$1&amp;"P"&amp;$A121)="N/A",0,RTD("tos.rtd",,$A$2,"."&amp;X$83&amp;X$1&amp;"P"&amp;$A121))</f>
        <v>0</v>
      </c>
      <c r="Y121" s="98">
        <f t="shared" ca="1" si="10"/>
        <v>-1927</v>
      </c>
    </row>
    <row r="122" spans="1:25" x14ac:dyDescent="0.25">
      <c r="A122" s="93">
        <f>+Hoja1!A121</f>
        <v>5510</v>
      </c>
      <c r="B122" s="91">
        <f ca="1">IF(RTD("tos.rtd",,$A$2,"."&amp;B$83&amp;B$1&amp;"C"&amp;$A122)="N/A",0,RTD("tos.rtd",,$A$2,"."&amp;B$83&amp;B$1&amp;"C"&amp;$A122))-IF(RTD("tos.rtd",,$A$2,"."&amp;B$83&amp;B$1&amp;"P"&amp;$A122)="N/A",0,RTD("tos.rtd",,$A$2,"."&amp;B$83&amp;B$1&amp;"P"&amp;$A122))</f>
        <v>0</v>
      </c>
      <c r="C122" s="91">
        <f ca="1">IF(RTD("tos.rtd",,$A$2,"."&amp;C$83&amp;C$1&amp;"C"&amp;$A122)="N/A",0,RTD("tos.rtd",,$A$2,"."&amp;C$83&amp;C$1&amp;"C"&amp;$A122))-IF(RTD("tos.rtd",,$A$2,"."&amp;C$83&amp;C$1&amp;"P"&amp;$A122)="N/A",0,RTD("tos.rtd",,$A$2,"."&amp;C$83&amp;C$1&amp;"P"&amp;$A122))</f>
        <v>0</v>
      </c>
      <c r="D122" s="91">
        <f ca="1">IF(RTD("tos.rtd",,$A$2,"."&amp;D$83&amp;D$1&amp;"C"&amp;$A122)="N/A",0,RTD("tos.rtd",,$A$2,"."&amp;D$83&amp;D$1&amp;"C"&amp;$A122))-IF(RTD("tos.rtd",,$A$2,"."&amp;D$83&amp;D$1&amp;"P"&amp;$A122)="N/A",0,RTD("tos.rtd",,$A$2,"."&amp;D$83&amp;D$1&amp;"P"&amp;$A122))</f>
        <v>-2137</v>
      </c>
      <c r="E122" s="91">
        <f ca="1">IF(RTD("tos.rtd",,$A$2,"."&amp;E$83&amp;E$1&amp;"C"&amp;$A122)="N/A",0,RTD("tos.rtd",,$A$2,"."&amp;E$83&amp;E$1&amp;"C"&amp;$A122))-IF(RTD("tos.rtd",,$A$2,"."&amp;E$83&amp;E$1&amp;"P"&amp;$A122)="N/A",0,RTD("tos.rtd",,$A$2,"."&amp;E$83&amp;E$1&amp;"P"&amp;$A122))</f>
        <v>31</v>
      </c>
      <c r="F122" s="91">
        <f ca="1">IF(RTD("tos.rtd",,$A$2,"."&amp;F$83&amp;F$1&amp;"C"&amp;$A122)="N/A",0,RTD("tos.rtd",,$A$2,"."&amp;F$83&amp;F$1&amp;"C"&amp;$A122))-IF(RTD("tos.rtd",,$A$2,"."&amp;F$83&amp;F$1&amp;"P"&amp;$A122)="N/A",0,RTD("tos.rtd",,$A$2,"."&amp;F$83&amp;F$1&amp;"P"&amp;$A122))</f>
        <v>0</v>
      </c>
      <c r="G122" s="91">
        <f ca="1">IF(RTD("tos.rtd",,$A$2,"."&amp;G$83&amp;G$1&amp;"C"&amp;$A122)="N/A",0,RTD("tos.rtd",,$A$2,"."&amp;G$83&amp;G$1&amp;"C"&amp;$A122))-IF(RTD("tos.rtd",,$A$2,"."&amp;G$83&amp;G$1&amp;"P"&amp;$A122)="N/A",0,RTD("tos.rtd",,$A$2,"."&amp;G$83&amp;G$1&amp;"P"&amp;$A122))</f>
        <v>0</v>
      </c>
      <c r="H122" s="91">
        <f ca="1">IF(RTD("tos.rtd",,$A$2,"."&amp;H$83&amp;H$1&amp;"C"&amp;$A122)="N/A",0,RTD("tos.rtd",,$A$2,"."&amp;H$83&amp;H$1&amp;"C"&amp;$A122))-IF(RTD("tos.rtd",,$A$2,"."&amp;H$83&amp;H$1&amp;"P"&amp;$A122)="N/A",0,RTD("tos.rtd",,$A$2,"."&amp;H$83&amp;H$1&amp;"P"&amp;$A122))</f>
        <v>0</v>
      </c>
      <c r="I122" s="91">
        <f ca="1">IF(RTD("tos.rtd",,$A$2,"."&amp;I$83&amp;I$1&amp;"C"&amp;$A122)="N/A",0,RTD("tos.rtd",,$A$2,"."&amp;I$83&amp;I$1&amp;"C"&amp;$A122))-IF(RTD("tos.rtd",,$A$2,"."&amp;I$83&amp;I$1&amp;"P"&amp;$A122)="N/A",0,RTD("tos.rtd",,$A$2,"."&amp;I$83&amp;I$1&amp;"P"&amp;$A122))</f>
        <v>-1</v>
      </c>
      <c r="J122" s="91">
        <f ca="1">IF(RTD("tos.rtd",,$A$2,"."&amp;J$83&amp;J$1&amp;"C"&amp;$A122)="N/A",0,RTD("tos.rtd",,$A$2,"."&amp;J$83&amp;J$1&amp;"C"&amp;$A122))-IF(RTD("tos.rtd",,$A$2,"."&amp;J$83&amp;J$1&amp;"P"&amp;$A122)="N/A",0,RTD("tos.rtd",,$A$2,"."&amp;J$83&amp;J$1&amp;"P"&amp;$A122))</f>
        <v>-5</v>
      </c>
      <c r="K122" s="91">
        <f ca="1">IF(RTD("tos.rtd",,$A$2,"."&amp;K$83&amp;K$1&amp;"C"&amp;$A122)="N/A",0,RTD("tos.rtd",,$A$2,"."&amp;K$83&amp;K$1&amp;"C"&amp;$A122))-IF(RTD("tos.rtd",,$A$2,"."&amp;K$83&amp;K$1&amp;"P"&amp;$A122)="N/A",0,RTD("tos.rtd",,$A$2,"."&amp;K$83&amp;K$1&amp;"P"&amp;$A122))</f>
        <v>-22</v>
      </c>
      <c r="L122" s="91">
        <f ca="1">IF(RTD("tos.rtd",,$A$2,"."&amp;L$83&amp;L$1&amp;"C"&amp;$A122)="N/A",0,RTD("tos.rtd",,$A$2,"."&amp;L$83&amp;L$1&amp;"C"&amp;$A122))-IF(RTD("tos.rtd",,$A$2,"."&amp;L$83&amp;L$1&amp;"P"&amp;$A122)="N/A",0,RTD("tos.rtd",,$A$2,"."&amp;L$83&amp;L$1&amp;"P"&amp;$A122))</f>
        <v>0</v>
      </c>
      <c r="M122" s="91">
        <f ca="1">IF(RTD("tos.rtd",,$A$2,"."&amp;M$83&amp;M$1&amp;"C"&amp;$A122)="N/A",0,RTD("tos.rtd",,$A$2,"."&amp;M$83&amp;M$1&amp;"C"&amp;$A122))-IF(RTD("tos.rtd",,$A$2,"."&amp;M$83&amp;M$1&amp;"P"&amp;$A122)="N/A",0,RTD("tos.rtd",,$A$2,"."&amp;M$83&amp;M$1&amp;"P"&amp;$A122))</f>
        <v>0</v>
      </c>
      <c r="N122" s="91">
        <f ca="1">IF(RTD("tos.rtd",,$A$2,"."&amp;N$83&amp;N$1&amp;"C"&amp;$A122)="N/A",0,RTD("tos.rtd",,$A$2,"."&amp;N$83&amp;N$1&amp;"C"&amp;$A122))-IF(RTD("tos.rtd",,$A$2,"."&amp;N$83&amp;N$1&amp;"P"&amp;$A122)="N/A",0,RTD("tos.rtd",,$A$2,"."&amp;N$83&amp;N$1&amp;"P"&amp;$A122))</f>
        <v>0</v>
      </c>
      <c r="O122" s="91">
        <f ca="1">IF(RTD("tos.rtd",,$A$2,"."&amp;O$83&amp;O$1&amp;"C"&amp;$A122)="N/A",0,RTD("tos.rtd",,$A$2,"."&amp;O$83&amp;O$1&amp;"C"&amp;$A122))-IF(RTD("tos.rtd",,$A$2,"."&amp;O$83&amp;O$1&amp;"P"&amp;$A122)="N/A",0,RTD("tos.rtd",,$A$2,"."&amp;O$83&amp;O$1&amp;"P"&amp;$A122))</f>
        <v>0</v>
      </c>
      <c r="P122" s="91">
        <f ca="1">IF(RTD("tos.rtd",,$A$2,"."&amp;P$83&amp;P$1&amp;"C"&amp;$A122)="N/A",0,RTD("tos.rtd",,$A$2,"."&amp;P$83&amp;P$1&amp;"C"&amp;$A122))-IF(RTD("tos.rtd",,$A$2,"."&amp;P$83&amp;P$1&amp;"P"&amp;$A122)="N/A",0,RTD("tos.rtd",,$A$2,"."&amp;P$83&amp;P$1&amp;"P"&amp;$A122))</f>
        <v>0</v>
      </c>
      <c r="Q122" s="91">
        <f ca="1">IF(RTD("tos.rtd",,$A$2,"."&amp;Q$83&amp;Q$1&amp;"C"&amp;$A122)="N/A",0,RTD("tos.rtd",,$A$2,"."&amp;Q$83&amp;Q$1&amp;"C"&amp;$A122))-IF(RTD("tos.rtd",,$A$2,"."&amp;Q$83&amp;Q$1&amp;"P"&amp;$A122)="N/A",0,RTD("tos.rtd",,$A$2,"."&amp;Q$83&amp;Q$1&amp;"P"&amp;$A122))</f>
        <v>0</v>
      </c>
      <c r="R122" s="91">
        <f ca="1">IF(RTD("tos.rtd",,$A$2,"."&amp;R$83&amp;R$1&amp;"C"&amp;$A122)="N/A",0,RTD("tos.rtd",,$A$2,"."&amp;R$83&amp;R$1&amp;"C"&amp;$A122))-IF(RTD("tos.rtd",,$A$2,"."&amp;R$83&amp;R$1&amp;"P"&amp;$A122)="N/A",0,RTD("tos.rtd",,$A$2,"."&amp;R$83&amp;R$1&amp;"P"&amp;$A122))</f>
        <v>0</v>
      </c>
      <c r="S122" s="91">
        <f ca="1">IF(RTD("tos.rtd",,$A$2,"."&amp;S$83&amp;S$1&amp;"C"&amp;$A122)="N/A",0,RTD("tos.rtd",,$A$2,"."&amp;S$83&amp;S$1&amp;"C"&amp;$A122))-IF(RTD("tos.rtd",,$A$2,"."&amp;S$83&amp;S$1&amp;"P"&amp;$A122)="N/A",0,RTD("tos.rtd",,$A$2,"."&amp;S$83&amp;S$1&amp;"P"&amp;$A122))</f>
        <v>0</v>
      </c>
      <c r="T122" s="91">
        <f ca="1">IF(RTD("tos.rtd",,$A$2,"."&amp;T$83&amp;T$1&amp;"C"&amp;$A122)="N/A",0,RTD("tos.rtd",,$A$2,"."&amp;T$83&amp;T$1&amp;"C"&amp;$A122))-IF(RTD("tos.rtd",,$A$2,"."&amp;T$83&amp;T$1&amp;"P"&amp;$A122)="N/A",0,RTD("tos.rtd",,$A$2,"."&amp;T$83&amp;T$1&amp;"P"&amp;$A122))</f>
        <v>0</v>
      </c>
      <c r="U122" s="91">
        <f ca="1">IF(RTD("tos.rtd",,$A$2,"."&amp;U$83&amp;U$1&amp;"C"&amp;$A122)="N/A",0,RTD("tos.rtd",,$A$2,"."&amp;U$83&amp;U$1&amp;"C"&amp;$A122))-IF(RTD("tos.rtd",,$A$2,"."&amp;U$83&amp;U$1&amp;"P"&amp;$A122)="N/A",0,RTD("tos.rtd",,$A$2,"."&amp;U$83&amp;U$1&amp;"P"&amp;$A122))</f>
        <v>0</v>
      </c>
      <c r="V122" s="91">
        <f ca="1">IF(RTD("tos.rtd",,$A$2,"."&amp;V$83&amp;V$1&amp;"C"&amp;$A122)="N/A",0,RTD("tos.rtd",,$A$2,"."&amp;V$83&amp;V$1&amp;"C"&amp;$A122))-IF(RTD("tos.rtd",,$A$2,"."&amp;V$83&amp;V$1&amp;"P"&amp;$A122)="N/A",0,RTD("tos.rtd",,$A$2,"."&amp;V$83&amp;V$1&amp;"P"&amp;$A122))</f>
        <v>0</v>
      </c>
      <c r="W122" s="91">
        <f ca="1">IF(RTD("tos.rtd",,$A$2,"."&amp;W$83&amp;W$1&amp;"C"&amp;$A122)="N/A",0,RTD("tos.rtd",,$A$2,"."&amp;W$83&amp;W$1&amp;"C"&amp;$A122))-IF(RTD("tos.rtd",,$A$2,"."&amp;W$83&amp;W$1&amp;"P"&amp;$A122)="N/A",0,RTD("tos.rtd",,$A$2,"."&amp;W$83&amp;W$1&amp;"P"&amp;$A122))</f>
        <v>0</v>
      </c>
      <c r="X122" s="91">
        <f ca="1">IF(RTD("tos.rtd",,$A$2,"."&amp;X$83&amp;X$1&amp;"C"&amp;$A122)="N/A",0,RTD("tos.rtd",,$A$2,"."&amp;X$83&amp;X$1&amp;"C"&amp;$A122))-IF(RTD("tos.rtd",,$A$2,"."&amp;X$83&amp;X$1&amp;"P"&amp;$A122)="N/A",0,RTD("tos.rtd",,$A$2,"."&amp;X$83&amp;X$1&amp;"P"&amp;$A122))</f>
        <v>0</v>
      </c>
      <c r="Y122" s="98">
        <f t="shared" ca="1" si="10"/>
        <v>-2134</v>
      </c>
    </row>
    <row r="123" spans="1:25" x14ac:dyDescent="0.25">
      <c r="A123" s="93">
        <f>+Hoja1!A122</f>
        <v>5500</v>
      </c>
      <c r="B123" s="91">
        <f ca="1">IF(RTD("tos.rtd",,$A$2,"."&amp;B$83&amp;B$1&amp;"C"&amp;$A123)="N/A",0,RTD("tos.rtd",,$A$2,"."&amp;B$83&amp;B$1&amp;"C"&amp;$A123))-IF(RTD("tos.rtd",,$A$2,"."&amp;B$83&amp;B$1&amp;"P"&amp;$A123)="N/A",0,RTD("tos.rtd",,$A$2,"."&amp;B$83&amp;B$1&amp;"P"&amp;$A123))</f>
        <v>0</v>
      </c>
      <c r="C123" s="91">
        <f ca="1">IF(RTD("tos.rtd",,$A$2,"."&amp;C$83&amp;C$1&amp;"C"&amp;$A123)="N/A",0,RTD("tos.rtd",,$A$2,"."&amp;C$83&amp;C$1&amp;"C"&amp;$A123))-IF(RTD("tos.rtd",,$A$2,"."&amp;C$83&amp;C$1&amp;"P"&amp;$A123)="N/A",0,RTD("tos.rtd",,$A$2,"."&amp;C$83&amp;C$1&amp;"P"&amp;$A123))</f>
        <v>0</v>
      </c>
      <c r="D123" s="91">
        <f ca="1">IF(RTD("tos.rtd",,$A$2,"."&amp;D$83&amp;D$1&amp;"C"&amp;$A123)="N/A",0,RTD("tos.rtd",,$A$2,"."&amp;D$83&amp;D$1&amp;"C"&amp;$A123))-IF(RTD("tos.rtd",,$A$2,"."&amp;D$83&amp;D$1&amp;"P"&amp;$A123)="N/A",0,RTD("tos.rtd",,$A$2,"."&amp;D$83&amp;D$1&amp;"P"&amp;$A123))</f>
        <v>-5123</v>
      </c>
      <c r="E123" s="91">
        <f ca="1">IF(RTD("tos.rtd",,$A$2,"."&amp;E$83&amp;E$1&amp;"C"&amp;$A123)="N/A",0,RTD("tos.rtd",,$A$2,"."&amp;E$83&amp;E$1&amp;"C"&amp;$A123))-IF(RTD("tos.rtd",,$A$2,"."&amp;E$83&amp;E$1&amp;"P"&amp;$A123)="N/A",0,RTD("tos.rtd",,$A$2,"."&amp;E$83&amp;E$1&amp;"P"&amp;$A123))</f>
        <v>-1088</v>
      </c>
      <c r="F123" s="91">
        <f ca="1">IF(RTD("tos.rtd",,$A$2,"."&amp;F$83&amp;F$1&amp;"C"&amp;$A123)="N/A",0,RTD("tos.rtd",,$A$2,"."&amp;F$83&amp;F$1&amp;"C"&amp;$A123))-IF(RTD("tos.rtd",,$A$2,"."&amp;F$83&amp;F$1&amp;"P"&amp;$A123)="N/A",0,RTD("tos.rtd",,$A$2,"."&amp;F$83&amp;F$1&amp;"P"&amp;$A123))</f>
        <v>0</v>
      </c>
      <c r="G123" s="91">
        <f ca="1">IF(RTD("tos.rtd",,$A$2,"."&amp;G$83&amp;G$1&amp;"C"&amp;$A123)="N/A",0,RTD("tos.rtd",,$A$2,"."&amp;G$83&amp;G$1&amp;"C"&amp;$A123))-IF(RTD("tos.rtd",,$A$2,"."&amp;G$83&amp;G$1&amp;"P"&amp;$A123)="N/A",0,RTD("tos.rtd",,$A$2,"."&amp;G$83&amp;G$1&amp;"P"&amp;$A123))</f>
        <v>0</v>
      </c>
      <c r="H123" s="91">
        <f ca="1">IF(RTD("tos.rtd",,$A$2,"."&amp;H$83&amp;H$1&amp;"C"&amp;$A123)="N/A",0,RTD("tos.rtd",,$A$2,"."&amp;H$83&amp;H$1&amp;"C"&amp;$A123))-IF(RTD("tos.rtd",,$A$2,"."&amp;H$83&amp;H$1&amp;"P"&amp;$A123)="N/A",0,RTD("tos.rtd",,$A$2,"."&amp;H$83&amp;H$1&amp;"P"&amp;$A123))</f>
        <v>0</v>
      </c>
      <c r="I123" s="91">
        <f ca="1">IF(RTD("tos.rtd",,$A$2,"."&amp;I$83&amp;I$1&amp;"C"&amp;$A123)="N/A",0,RTD("tos.rtd",,$A$2,"."&amp;I$83&amp;I$1&amp;"C"&amp;$A123))-IF(RTD("tos.rtd",,$A$2,"."&amp;I$83&amp;I$1&amp;"P"&amp;$A123)="N/A",0,RTD("tos.rtd",,$A$2,"."&amp;I$83&amp;I$1&amp;"P"&amp;$A123))</f>
        <v>-117</v>
      </c>
      <c r="J123" s="91">
        <f ca="1">IF(RTD("tos.rtd",,$A$2,"."&amp;J$83&amp;J$1&amp;"C"&amp;$A123)="N/A",0,RTD("tos.rtd",,$A$2,"."&amp;J$83&amp;J$1&amp;"C"&amp;$A123))-IF(RTD("tos.rtd",,$A$2,"."&amp;J$83&amp;J$1&amp;"P"&amp;$A123)="N/A",0,RTD("tos.rtd",,$A$2,"."&amp;J$83&amp;J$1&amp;"P"&amp;$A123))</f>
        <v>-7</v>
      </c>
      <c r="K123" s="91">
        <f ca="1">IF(RTD("tos.rtd",,$A$2,"."&amp;K$83&amp;K$1&amp;"C"&amp;$A123)="N/A",0,RTD("tos.rtd",,$A$2,"."&amp;K$83&amp;K$1&amp;"C"&amp;$A123))-IF(RTD("tos.rtd",,$A$2,"."&amp;K$83&amp;K$1&amp;"P"&amp;$A123)="N/A",0,RTD("tos.rtd",,$A$2,"."&amp;K$83&amp;K$1&amp;"P"&amp;$A123))</f>
        <v>-1733</v>
      </c>
      <c r="L123" s="91">
        <f ca="1">IF(RTD("tos.rtd",,$A$2,"."&amp;L$83&amp;L$1&amp;"C"&amp;$A123)="N/A",0,RTD("tos.rtd",,$A$2,"."&amp;L$83&amp;L$1&amp;"C"&amp;$A123))-IF(RTD("tos.rtd",,$A$2,"."&amp;L$83&amp;L$1&amp;"P"&amp;$A123)="N/A",0,RTD("tos.rtd",,$A$2,"."&amp;L$83&amp;L$1&amp;"P"&amp;$A123))</f>
        <v>34</v>
      </c>
      <c r="M123" s="91">
        <f ca="1">IF(RTD("tos.rtd",,$A$2,"."&amp;M$83&amp;M$1&amp;"C"&amp;$A123)="N/A",0,RTD("tos.rtd",,$A$2,"."&amp;M$83&amp;M$1&amp;"C"&amp;$A123))-IF(RTD("tos.rtd",,$A$2,"."&amp;M$83&amp;M$1&amp;"P"&amp;$A123)="N/A",0,RTD("tos.rtd",,$A$2,"."&amp;M$83&amp;M$1&amp;"P"&amp;$A123))</f>
        <v>-307</v>
      </c>
      <c r="N123" s="91">
        <f ca="1">IF(RTD("tos.rtd",,$A$2,"."&amp;N$83&amp;N$1&amp;"C"&amp;$A123)="N/A",0,RTD("tos.rtd",,$A$2,"."&amp;N$83&amp;N$1&amp;"C"&amp;$A123))-IF(RTD("tos.rtd",,$A$2,"."&amp;N$83&amp;N$1&amp;"P"&amp;$A123)="N/A",0,RTD("tos.rtd",,$A$2,"."&amp;N$83&amp;N$1&amp;"P"&amp;$A123))</f>
        <v>-5</v>
      </c>
      <c r="O123" s="91">
        <f ca="1">IF(RTD("tos.rtd",,$A$2,"."&amp;O$83&amp;O$1&amp;"C"&amp;$A123)="N/A",0,RTD("tos.rtd",,$A$2,"."&amp;O$83&amp;O$1&amp;"C"&amp;$A123))-IF(RTD("tos.rtd",,$A$2,"."&amp;O$83&amp;O$1&amp;"P"&amp;$A123)="N/A",0,RTD("tos.rtd",,$A$2,"."&amp;O$83&amp;O$1&amp;"P"&amp;$A123))</f>
        <v>117</v>
      </c>
      <c r="P123" s="91">
        <f ca="1">IF(RTD("tos.rtd",,$A$2,"."&amp;P$83&amp;P$1&amp;"C"&amp;$A123)="N/A",0,RTD("tos.rtd",,$A$2,"."&amp;P$83&amp;P$1&amp;"C"&amp;$A123))-IF(RTD("tos.rtd",,$A$2,"."&amp;P$83&amp;P$1&amp;"P"&amp;$A123)="N/A",0,RTD("tos.rtd",,$A$2,"."&amp;P$83&amp;P$1&amp;"P"&amp;$A123))</f>
        <v>-224</v>
      </c>
      <c r="Q123" s="91">
        <f ca="1">IF(RTD("tos.rtd",,$A$2,"."&amp;Q$83&amp;Q$1&amp;"C"&amp;$A123)="N/A",0,RTD("tos.rtd",,$A$2,"."&amp;Q$83&amp;Q$1&amp;"C"&amp;$A123))-IF(RTD("tos.rtd",,$A$2,"."&amp;Q$83&amp;Q$1&amp;"P"&amp;$A123)="N/A",0,RTD("tos.rtd",,$A$2,"."&amp;Q$83&amp;Q$1&amp;"P"&amp;$A123))</f>
        <v>-504</v>
      </c>
      <c r="R123" s="91">
        <f ca="1">IF(RTD("tos.rtd",,$A$2,"."&amp;R$83&amp;R$1&amp;"C"&amp;$A123)="N/A",0,RTD("tos.rtd",,$A$2,"."&amp;R$83&amp;R$1&amp;"C"&amp;$A123))-IF(RTD("tos.rtd",,$A$2,"."&amp;R$83&amp;R$1&amp;"P"&amp;$A123)="N/A",0,RTD("tos.rtd",,$A$2,"."&amp;R$83&amp;R$1&amp;"P"&amp;$A123))</f>
        <v>1</v>
      </c>
      <c r="S123" s="91">
        <f ca="1">IF(RTD("tos.rtd",,$A$2,"."&amp;S$83&amp;S$1&amp;"C"&amp;$A123)="N/A",0,RTD("tos.rtd",,$A$2,"."&amp;S$83&amp;S$1&amp;"C"&amp;$A123))-IF(RTD("tos.rtd",,$A$2,"."&amp;S$83&amp;S$1&amp;"P"&amp;$A123)="N/A",0,RTD("tos.rtd",,$A$2,"."&amp;S$83&amp;S$1&amp;"P"&amp;$A123))</f>
        <v>-122</v>
      </c>
      <c r="T123" s="91">
        <f ca="1">IF(RTD("tos.rtd",,$A$2,"."&amp;T$83&amp;T$1&amp;"C"&amp;$A123)="N/A",0,RTD("tos.rtd",,$A$2,"."&amp;T$83&amp;T$1&amp;"C"&amp;$A123))-IF(RTD("tos.rtd",,$A$2,"."&amp;T$83&amp;T$1&amp;"P"&amp;$A123)="N/A",0,RTD("tos.rtd",,$A$2,"."&amp;T$83&amp;T$1&amp;"P"&amp;$A123))</f>
        <v>0</v>
      </c>
      <c r="U123" s="91">
        <f ca="1">IF(RTD("tos.rtd",,$A$2,"."&amp;U$83&amp;U$1&amp;"C"&amp;$A123)="N/A",0,RTD("tos.rtd",,$A$2,"."&amp;U$83&amp;U$1&amp;"C"&amp;$A123))-IF(RTD("tos.rtd",,$A$2,"."&amp;U$83&amp;U$1&amp;"P"&amp;$A123)="N/A",0,RTD("tos.rtd",,$A$2,"."&amp;U$83&amp;U$1&amp;"P"&amp;$A123))</f>
        <v>-93</v>
      </c>
      <c r="V123" s="91">
        <f ca="1">IF(RTD("tos.rtd",,$A$2,"."&amp;V$83&amp;V$1&amp;"C"&amp;$A123)="N/A",0,RTD("tos.rtd",,$A$2,"."&amp;V$83&amp;V$1&amp;"C"&amp;$A123))-IF(RTD("tos.rtd",,$A$2,"."&amp;V$83&amp;V$1&amp;"P"&amp;$A123)="N/A",0,RTD("tos.rtd",,$A$2,"."&amp;V$83&amp;V$1&amp;"P"&amp;$A123))</f>
        <v>0</v>
      </c>
      <c r="W123" s="91">
        <f ca="1">IF(RTD("tos.rtd",,$A$2,"."&amp;W$83&amp;W$1&amp;"C"&amp;$A123)="N/A",0,RTD("tos.rtd",,$A$2,"."&amp;W$83&amp;W$1&amp;"C"&amp;$A123))-IF(RTD("tos.rtd",,$A$2,"."&amp;W$83&amp;W$1&amp;"P"&amp;$A123)="N/A",0,RTD("tos.rtd",,$A$2,"."&amp;W$83&amp;W$1&amp;"P"&amp;$A123))</f>
        <v>-165</v>
      </c>
      <c r="X123" s="91">
        <f ca="1">IF(RTD("tos.rtd",,$A$2,"."&amp;X$83&amp;X$1&amp;"C"&amp;$A123)="N/A",0,RTD("tos.rtd",,$A$2,"."&amp;X$83&amp;X$1&amp;"C"&amp;$A123))-IF(RTD("tos.rtd",,$A$2,"."&amp;X$83&amp;X$1&amp;"P"&amp;$A123)="N/A",0,RTD("tos.rtd",,$A$2,"."&amp;X$83&amp;X$1&amp;"P"&amp;$A123))</f>
        <v>-1</v>
      </c>
      <c r="Y123" s="98">
        <f t="shared" ca="1" si="10"/>
        <v>-9337</v>
      </c>
    </row>
    <row r="124" spans="1:25" x14ac:dyDescent="0.25">
      <c r="A124" s="93">
        <f>+Hoja1!A123</f>
        <v>5490</v>
      </c>
      <c r="B124" s="91">
        <f ca="1">IF(RTD("tos.rtd",,$A$2,"."&amp;B$83&amp;B$1&amp;"C"&amp;$A124)="N/A",0,RTD("tos.rtd",,$A$2,"."&amp;B$83&amp;B$1&amp;"C"&amp;$A124))-IF(RTD("tos.rtd",,$A$2,"."&amp;B$83&amp;B$1&amp;"P"&amp;$A124)="N/A",0,RTD("tos.rtd",,$A$2,"."&amp;B$83&amp;B$1&amp;"P"&amp;$A124))</f>
        <v>0</v>
      </c>
      <c r="C124" s="91">
        <f ca="1">IF(RTD("tos.rtd",,$A$2,"."&amp;C$83&amp;C$1&amp;"C"&amp;$A124)="N/A",0,RTD("tos.rtd",,$A$2,"."&amp;C$83&amp;C$1&amp;"C"&amp;$A124))-IF(RTD("tos.rtd",,$A$2,"."&amp;C$83&amp;C$1&amp;"P"&amp;$A124)="N/A",0,RTD("tos.rtd",,$A$2,"."&amp;C$83&amp;C$1&amp;"P"&amp;$A124))</f>
        <v>0</v>
      </c>
      <c r="D124" s="91">
        <f ca="1">IF(RTD("tos.rtd",,$A$2,"."&amp;D$83&amp;D$1&amp;"C"&amp;$A124)="N/A",0,RTD("tos.rtd",,$A$2,"."&amp;D$83&amp;D$1&amp;"C"&amp;$A124))-IF(RTD("tos.rtd",,$A$2,"."&amp;D$83&amp;D$1&amp;"P"&amp;$A124)="N/A",0,RTD("tos.rtd",,$A$2,"."&amp;D$83&amp;D$1&amp;"P"&amp;$A124))</f>
        <v>-1134</v>
      </c>
      <c r="E124" s="91">
        <f ca="1">IF(RTD("tos.rtd",,$A$2,"."&amp;E$83&amp;E$1&amp;"C"&amp;$A124)="N/A",0,RTD("tos.rtd",,$A$2,"."&amp;E$83&amp;E$1&amp;"C"&amp;$A124))-IF(RTD("tos.rtd",,$A$2,"."&amp;E$83&amp;E$1&amp;"P"&amp;$A124)="N/A",0,RTD("tos.rtd",,$A$2,"."&amp;E$83&amp;E$1&amp;"P"&amp;$A124))</f>
        <v>-170</v>
      </c>
      <c r="F124" s="91">
        <f ca="1">IF(RTD("tos.rtd",,$A$2,"."&amp;F$83&amp;F$1&amp;"C"&amp;$A124)="N/A",0,RTD("tos.rtd",,$A$2,"."&amp;F$83&amp;F$1&amp;"C"&amp;$A124))-IF(RTD("tos.rtd",,$A$2,"."&amp;F$83&amp;F$1&amp;"P"&amp;$A124)="N/A",0,RTD("tos.rtd",,$A$2,"."&amp;F$83&amp;F$1&amp;"P"&amp;$A124))</f>
        <v>0</v>
      </c>
      <c r="G124" s="91">
        <f ca="1">IF(RTD("tos.rtd",,$A$2,"."&amp;G$83&amp;G$1&amp;"C"&amp;$A124)="N/A",0,RTD("tos.rtd",,$A$2,"."&amp;G$83&amp;G$1&amp;"C"&amp;$A124))-IF(RTD("tos.rtd",,$A$2,"."&amp;G$83&amp;G$1&amp;"P"&amp;$A124)="N/A",0,RTD("tos.rtd",,$A$2,"."&amp;G$83&amp;G$1&amp;"P"&amp;$A124))</f>
        <v>0</v>
      </c>
      <c r="H124" s="91">
        <f ca="1">IF(RTD("tos.rtd",,$A$2,"."&amp;H$83&amp;H$1&amp;"C"&amp;$A124)="N/A",0,RTD("tos.rtd",,$A$2,"."&amp;H$83&amp;H$1&amp;"C"&amp;$A124))-IF(RTD("tos.rtd",,$A$2,"."&amp;H$83&amp;H$1&amp;"P"&amp;$A124)="N/A",0,RTD("tos.rtd",,$A$2,"."&amp;H$83&amp;H$1&amp;"P"&amp;$A124))</f>
        <v>0</v>
      </c>
      <c r="I124" s="91">
        <f ca="1">IF(RTD("tos.rtd",,$A$2,"."&amp;I$83&amp;I$1&amp;"C"&amp;$A124)="N/A",0,RTD("tos.rtd",,$A$2,"."&amp;I$83&amp;I$1&amp;"C"&amp;$A124))-IF(RTD("tos.rtd",,$A$2,"."&amp;I$83&amp;I$1&amp;"P"&amp;$A124)="N/A",0,RTD("tos.rtd",,$A$2,"."&amp;I$83&amp;I$1&amp;"P"&amp;$A124))</f>
        <v>83</v>
      </c>
      <c r="J124" s="91">
        <f ca="1">IF(RTD("tos.rtd",,$A$2,"."&amp;J$83&amp;J$1&amp;"C"&amp;$A124)="N/A",0,RTD("tos.rtd",,$A$2,"."&amp;J$83&amp;J$1&amp;"C"&amp;$A124))-IF(RTD("tos.rtd",,$A$2,"."&amp;J$83&amp;J$1&amp;"P"&amp;$A124)="N/A",0,RTD("tos.rtd",,$A$2,"."&amp;J$83&amp;J$1&amp;"P"&amp;$A124))</f>
        <v>0</v>
      </c>
      <c r="K124" s="91">
        <f ca="1">IF(RTD("tos.rtd",,$A$2,"."&amp;K$83&amp;K$1&amp;"C"&amp;$A124)="N/A",0,RTD("tos.rtd",,$A$2,"."&amp;K$83&amp;K$1&amp;"C"&amp;$A124))-IF(RTD("tos.rtd",,$A$2,"."&amp;K$83&amp;K$1&amp;"P"&amp;$A124)="N/A",0,RTD("tos.rtd",,$A$2,"."&amp;K$83&amp;K$1&amp;"P"&amp;$A124))</f>
        <v>1</v>
      </c>
      <c r="L124" s="91">
        <f ca="1">IF(RTD("tos.rtd",,$A$2,"."&amp;L$83&amp;L$1&amp;"C"&amp;$A124)="N/A",0,RTD("tos.rtd",,$A$2,"."&amp;L$83&amp;L$1&amp;"C"&amp;$A124))-IF(RTD("tos.rtd",,$A$2,"."&amp;L$83&amp;L$1&amp;"P"&amp;$A124)="N/A",0,RTD("tos.rtd",,$A$2,"."&amp;L$83&amp;L$1&amp;"P"&amp;$A124))</f>
        <v>-1</v>
      </c>
      <c r="M124" s="91">
        <f ca="1">IF(RTD("tos.rtd",,$A$2,"."&amp;M$83&amp;M$1&amp;"C"&amp;$A124)="N/A",0,RTD("tos.rtd",,$A$2,"."&amp;M$83&amp;M$1&amp;"C"&amp;$A124))-IF(RTD("tos.rtd",,$A$2,"."&amp;M$83&amp;M$1&amp;"P"&amp;$A124)="N/A",0,RTD("tos.rtd",,$A$2,"."&amp;M$83&amp;M$1&amp;"P"&amp;$A124))</f>
        <v>0</v>
      </c>
      <c r="N124" s="91">
        <f ca="1">IF(RTD("tos.rtd",,$A$2,"."&amp;N$83&amp;N$1&amp;"C"&amp;$A124)="N/A",0,RTD("tos.rtd",,$A$2,"."&amp;N$83&amp;N$1&amp;"C"&amp;$A124))-IF(RTD("tos.rtd",,$A$2,"."&amp;N$83&amp;N$1&amp;"P"&amp;$A124)="N/A",0,RTD("tos.rtd",,$A$2,"."&amp;N$83&amp;N$1&amp;"P"&amp;$A124))</f>
        <v>0</v>
      </c>
      <c r="O124" s="91">
        <f ca="1">IF(RTD("tos.rtd",,$A$2,"."&amp;O$83&amp;O$1&amp;"C"&amp;$A124)="N/A",0,RTD("tos.rtd",,$A$2,"."&amp;O$83&amp;O$1&amp;"C"&amp;$A124))-IF(RTD("tos.rtd",,$A$2,"."&amp;O$83&amp;O$1&amp;"P"&amp;$A124)="N/A",0,RTD("tos.rtd",,$A$2,"."&amp;O$83&amp;O$1&amp;"P"&amp;$A124))</f>
        <v>0</v>
      </c>
      <c r="P124" s="91">
        <f ca="1">IF(RTD("tos.rtd",,$A$2,"."&amp;P$83&amp;P$1&amp;"C"&amp;$A124)="N/A",0,RTD("tos.rtd",,$A$2,"."&amp;P$83&amp;P$1&amp;"C"&amp;$A124))-IF(RTD("tos.rtd",,$A$2,"."&amp;P$83&amp;P$1&amp;"P"&amp;$A124)="N/A",0,RTD("tos.rtd",,$A$2,"."&amp;P$83&amp;P$1&amp;"P"&amp;$A124))</f>
        <v>0</v>
      </c>
      <c r="Q124" s="91">
        <f ca="1">IF(RTD("tos.rtd",,$A$2,"."&amp;Q$83&amp;Q$1&amp;"C"&amp;$A124)="N/A",0,RTD("tos.rtd",,$A$2,"."&amp;Q$83&amp;Q$1&amp;"C"&amp;$A124))-IF(RTD("tos.rtd",,$A$2,"."&amp;Q$83&amp;Q$1&amp;"P"&amp;$A124)="N/A",0,RTD("tos.rtd",,$A$2,"."&amp;Q$83&amp;Q$1&amp;"P"&amp;$A124))</f>
        <v>0</v>
      </c>
      <c r="R124" s="91">
        <f ca="1">IF(RTD("tos.rtd",,$A$2,"."&amp;R$83&amp;R$1&amp;"C"&amp;$A124)="N/A",0,RTD("tos.rtd",,$A$2,"."&amp;R$83&amp;R$1&amp;"C"&amp;$A124))-IF(RTD("tos.rtd",,$A$2,"."&amp;R$83&amp;R$1&amp;"P"&amp;$A124)="N/A",0,RTD("tos.rtd",,$A$2,"."&amp;R$83&amp;R$1&amp;"P"&amp;$A124))</f>
        <v>0</v>
      </c>
      <c r="S124" s="91">
        <f ca="1">IF(RTD("tos.rtd",,$A$2,"."&amp;S$83&amp;S$1&amp;"C"&amp;$A124)="N/A",0,RTD("tos.rtd",,$A$2,"."&amp;S$83&amp;S$1&amp;"C"&amp;$A124))-IF(RTD("tos.rtd",,$A$2,"."&amp;S$83&amp;S$1&amp;"P"&amp;$A124)="N/A",0,RTD("tos.rtd",,$A$2,"."&amp;S$83&amp;S$1&amp;"P"&amp;$A124))</f>
        <v>0</v>
      </c>
      <c r="T124" s="91">
        <f ca="1">IF(RTD("tos.rtd",,$A$2,"."&amp;T$83&amp;T$1&amp;"C"&amp;$A124)="N/A",0,RTD("tos.rtd",,$A$2,"."&amp;T$83&amp;T$1&amp;"C"&amp;$A124))-IF(RTD("tos.rtd",,$A$2,"."&amp;T$83&amp;T$1&amp;"P"&amp;$A124)="N/A",0,RTD("tos.rtd",,$A$2,"."&amp;T$83&amp;T$1&amp;"P"&amp;$A124))</f>
        <v>0</v>
      </c>
      <c r="U124" s="91">
        <f ca="1">IF(RTD("tos.rtd",,$A$2,"."&amp;U$83&amp;U$1&amp;"C"&amp;$A124)="N/A",0,RTD("tos.rtd",,$A$2,"."&amp;U$83&amp;U$1&amp;"C"&amp;$A124))-IF(RTD("tos.rtd",,$A$2,"."&amp;U$83&amp;U$1&amp;"P"&amp;$A124)="N/A",0,RTD("tos.rtd",,$A$2,"."&amp;U$83&amp;U$1&amp;"P"&amp;$A124))</f>
        <v>0</v>
      </c>
      <c r="V124" s="91">
        <f ca="1">IF(RTD("tos.rtd",,$A$2,"."&amp;V$83&amp;V$1&amp;"C"&amp;$A124)="N/A",0,RTD("tos.rtd",,$A$2,"."&amp;V$83&amp;V$1&amp;"C"&amp;$A124))-IF(RTD("tos.rtd",,$A$2,"."&amp;V$83&amp;V$1&amp;"P"&amp;$A124)="N/A",0,RTD("tos.rtd",,$A$2,"."&amp;V$83&amp;V$1&amp;"P"&amp;$A124))</f>
        <v>0</v>
      </c>
      <c r="W124" s="91">
        <f ca="1">IF(RTD("tos.rtd",,$A$2,"."&amp;W$83&amp;W$1&amp;"C"&amp;$A124)="N/A",0,RTD("tos.rtd",,$A$2,"."&amp;W$83&amp;W$1&amp;"C"&amp;$A124))-IF(RTD("tos.rtd",,$A$2,"."&amp;W$83&amp;W$1&amp;"P"&amp;$A124)="N/A",0,RTD("tos.rtd",,$A$2,"."&amp;W$83&amp;W$1&amp;"P"&amp;$A124))</f>
        <v>0</v>
      </c>
      <c r="X124" s="91">
        <f ca="1">IF(RTD("tos.rtd",,$A$2,"."&amp;X$83&amp;X$1&amp;"C"&amp;$A124)="N/A",0,RTD("tos.rtd",,$A$2,"."&amp;X$83&amp;X$1&amp;"C"&amp;$A124))-IF(RTD("tos.rtd",,$A$2,"."&amp;X$83&amp;X$1&amp;"P"&amp;$A124)="N/A",0,RTD("tos.rtd",,$A$2,"."&amp;X$83&amp;X$1&amp;"P"&amp;$A124))</f>
        <v>0</v>
      </c>
      <c r="Y124" s="98">
        <f t="shared" ca="1" si="10"/>
        <v>-1221</v>
      </c>
    </row>
    <row r="125" spans="1:25" x14ac:dyDescent="0.25">
      <c r="A125" s="93">
        <f>+Hoja1!A124</f>
        <v>5480</v>
      </c>
      <c r="B125" s="91">
        <f ca="1">IF(RTD("tos.rtd",,$A$2,"."&amp;B$83&amp;B$1&amp;"C"&amp;$A125)="N/A",0,RTD("tos.rtd",,$A$2,"."&amp;B$83&amp;B$1&amp;"C"&amp;$A125))-IF(RTD("tos.rtd",,$A$2,"."&amp;B$83&amp;B$1&amp;"P"&amp;$A125)="N/A",0,RTD("tos.rtd",,$A$2,"."&amp;B$83&amp;B$1&amp;"P"&amp;$A125))</f>
        <v>0</v>
      </c>
      <c r="C125" s="91">
        <f ca="1">IF(RTD("tos.rtd",,$A$2,"."&amp;C$83&amp;C$1&amp;"C"&amp;$A125)="N/A",0,RTD("tos.rtd",,$A$2,"."&amp;C$83&amp;C$1&amp;"C"&amp;$A125))-IF(RTD("tos.rtd",,$A$2,"."&amp;C$83&amp;C$1&amp;"P"&amp;$A125)="N/A",0,RTD("tos.rtd",,$A$2,"."&amp;C$83&amp;C$1&amp;"P"&amp;$A125))</f>
        <v>0</v>
      </c>
      <c r="D125" s="91">
        <f ca="1">IF(RTD("tos.rtd",,$A$2,"."&amp;D$83&amp;D$1&amp;"C"&amp;$A125)="N/A",0,RTD("tos.rtd",,$A$2,"."&amp;D$83&amp;D$1&amp;"C"&amp;$A125))-IF(RTD("tos.rtd",,$A$2,"."&amp;D$83&amp;D$1&amp;"P"&amp;$A125)="N/A",0,RTD("tos.rtd",,$A$2,"."&amp;D$83&amp;D$1&amp;"P"&amp;$A125))</f>
        <v>-1297</v>
      </c>
      <c r="E125" s="91">
        <f ca="1">IF(RTD("tos.rtd",,$A$2,"."&amp;E$83&amp;E$1&amp;"C"&amp;$A125)="N/A",0,RTD("tos.rtd",,$A$2,"."&amp;E$83&amp;E$1&amp;"C"&amp;$A125))-IF(RTD("tos.rtd",,$A$2,"."&amp;E$83&amp;E$1&amp;"P"&amp;$A125)="N/A",0,RTD("tos.rtd",,$A$2,"."&amp;E$83&amp;E$1&amp;"P"&amp;$A125))</f>
        <v>-251</v>
      </c>
      <c r="F125" s="91">
        <f ca="1">IF(RTD("tos.rtd",,$A$2,"."&amp;F$83&amp;F$1&amp;"C"&amp;$A125)="N/A",0,RTD("tos.rtd",,$A$2,"."&amp;F$83&amp;F$1&amp;"C"&amp;$A125))-IF(RTD("tos.rtd",,$A$2,"."&amp;F$83&amp;F$1&amp;"P"&amp;$A125)="N/A",0,RTD("tos.rtd",,$A$2,"."&amp;F$83&amp;F$1&amp;"P"&amp;$A125))</f>
        <v>0</v>
      </c>
      <c r="G125" s="91">
        <f ca="1">IF(RTD("tos.rtd",,$A$2,"."&amp;G$83&amp;G$1&amp;"C"&amp;$A125)="N/A",0,RTD("tos.rtd",,$A$2,"."&amp;G$83&amp;G$1&amp;"C"&amp;$A125))-IF(RTD("tos.rtd",,$A$2,"."&amp;G$83&amp;G$1&amp;"P"&amp;$A125)="N/A",0,RTD("tos.rtd",,$A$2,"."&amp;G$83&amp;G$1&amp;"P"&amp;$A125))</f>
        <v>0</v>
      </c>
      <c r="H125" s="91">
        <f ca="1">IF(RTD("tos.rtd",,$A$2,"."&amp;H$83&amp;H$1&amp;"C"&amp;$A125)="N/A",0,RTD("tos.rtd",,$A$2,"."&amp;H$83&amp;H$1&amp;"C"&amp;$A125))-IF(RTD("tos.rtd",,$A$2,"."&amp;H$83&amp;H$1&amp;"P"&amp;$A125)="N/A",0,RTD("tos.rtd",,$A$2,"."&amp;H$83&amp;H$1&amp;"P"&amp;$A125))</f>
        <v>0</v>
      </c>
      <c r="I125" s="91">
        <f ca="1">IF(RTD("tos.rtd",,$A$2,"."&amp;I$83&amp;I$1&amp;"C"&amp;$A125)="N/A",0,RTD("tos.rtd",,$A$2,"."&amp;I$83&amp;I$1&amp;"C"&amp;$A125))-IF(RTD("tos.rtd",,$A$2,"."&amp;I$83&amp;I$1&amp;"P"&amp;$A125)="N/A",0,RTD("tos.rtd",,$A$2,"."&amp;I$83&amp;I$1&amp;"P"&amp;$A125))</f>
        <v>-12</v>
      </c>
      <c r="J125" s="91">
        <f ca="1">IF(RTD("tos.rtd",,$A$2,"."&amp;J$83&amp;J$1&amp;"C"&amp;$A125)="N/A",0,RTD("tos.rtd",,$A$2,"."&amp;J$83&amp;J$1&amp;"C"&amp;$A125))-IF(RTD("tos.rtd",,$A$2,"."&amp;J$83&amp;J$1&amp;"P"&amp;$A125)="N/A",0,RTD("tos.rtd",,$A$2,"."&amp;J$83&amp;J$1&amp;"P"&amp;$A125))</f>
        <v>0</v>
      </c>
      <c r="K125" s="91">
        <f ca="1">IF(RTD("tos.rtd",,$A$2,"."&amp;K$83&amp;K$1&amp;"C"&amp;$A125)="N/A",0,RTD("tos.rtd",,$A$2,"."&amp;K$83&amp;K$1&amp;"C"&amp;$A125))-IF(RTD("tos.rtd",,$A$2,"."&amp;K$83&amp;K$1&amp;"P"&amp;$A125)="N/A",0,RTD("tos.rtd",,$A$2,"."&amp;K$83&amp;K$1&amp;"P"&amp;$A125))</f>
        <v>-6</v>
      </c>
      <c r="L125" s="91">
        <f ca="1">IF(RTD("tos.rtd",,$A$2,"."&amp;L$83&amp;L$1&amp;"C"&amp;$A125)="N/A",0,RTD("tos.rtd",,$A$2,"."&amp;L$83&amp;L$1&amp;"C"&amp;$A125))-IF(RTD("tos.rtd",,$A$2,"."&amp;L$83&amp;L$1&amp;"P"&amp;$A125)="N/A",0,RTD("tos.rtd",,$A$2,"."&amp;L$83&amp;L$1&amp;"P"&amp;$A125))</f>
        <v>0</v>
      </c>
      <c r="M125" s="91">
        <f ca="1">IF(RTD("tos.rtd",,$A$2,"."&amp;M$83&amp;M$1&amp;"C"&amp;$A125)="N/A",0,RTD("tos.rtd",,$A$2,"."&amp;M$83&amp;M$1&amp;"C"&amp;$A125))-IF(RTD("tos.rtd",,$A$2,"."&amp;M$83&amp;M$1&amp;"P"&amp;$A125)="N/A",0,RTD("tos.rtd",,$A$2,"."&amp;M$83&amp;M$1&amp;"P"&amp;$A125))</f>
        <v>0</v>
      </c>
      <c r="N125" s="91">
        <f ca="1">IF(RTD("tos.rtd",,$A$2,"."&amp;N$83&amp;N$1&amp;"C"&amp;$A125)="N/A",0,RTD("tos.rtd",,$A$2,"."&amp;N$83&amp;N$1&amp;"C"&amp;$A125))-IF(RTD("tos.rtd",,$A$2,"."&amp;N$83&amp;N$1&amp;"P"&amp;$A125)="N/A",0,RTD("tos.rtd",,$A$2,"."&amp;N$83&amp;N$1&amp;"P"&amp;$A125))</f>
        <v>0</v>
      </c>
      <c r="O125" s="91">
        <f ca="1">IF(RTD("tos.rtd",,$A$2,"."&amp;O$83&amp;O$1&amp;"C"&amp;$A125)="N/A",0,RTD("tos.rtd",,$A$2,"."&amp;O$83&amp;O$1&amp;"C"&amp;$A125))-IF(RTD("tos.rtd",,$A$2,"."&amp;O$83&amp;O$1&amp;"P"&amp;$A125)="N/A",0,RTD("tos.rtd",,$A$2,"."&amp;O$83&amp;O$1&amp;"P"&amp;$A125))</f>
        <v>-150</v>
      </c>
      <c r="P125" s="91">
        <f ca="1">IF(RTD("tos.rtd",,$A$2,"."&amp;P$83&amp;P$1&amp;"C"&amp;$A125)="N/A",0,RTD("tos.rtd",,$A$2,"."&amp;P$83&amp;P$1&amp;"C"&amp;$A125))-IF(RTD("tos.rtd",,$A$2,"."&amp;P$83&amp;P$1&amp;"P"&amp;$A125)="N/A",0,RTD("tos.rtd",,$A$2,"."&amp;P$83&amp;P$1&amp;"P"&amp;$A125))</f>
        <v>-556</v>
      </c>
      <c r="Q125" s="91">
        <f ca="1">IF(RTD("tos.rtd",,$A$2,"."&amp;Q$83&amp;Q$1&amp;"C"&amp;$A125)="N/A",0,RTD("tos.rtd",,$A$2,"."&amp;Q$83&amp;Q$1&amp;"C"&amp;$A125))-IF(RTD("tos.rtd",,$A$2,"."&amp;Q$83&amp;Q$1&amp;"P"&amp;$A125)="N/A",0,RTD("tos.rtd",,$A$2,"."&amp;Q$83&amp;Q$1&amp;"P"&amp;$A125))</f>
        <v>-9</v>
      </c>
      <c r="R125" s="91">
        <f ca="1">IF(RTD("tos.rtd",,$A$2,"."&amp;R$83&amp;R$1&amp;"C"&amp;$A125)="N/A",0,RTD("tos.rtd",,$A$2,"."&amp;R$83&amp;R$1&amp;"C"&amp;$A125))-IF(RTD("tos.rtd",,$A$2,"."&amp;R$83&amp;R$1&amp;"P"&amp;$A125)="N/A",0,RTD("tos.rtd",,$A$2,"."&amp;R$83&amp;R$1&amp;"P"&amp;$A125))</f>
        <v>0</v>
      </c>
      <c r="S125" s="91">
        <f ca="1">IF(RTD("tos.rtd",,$A$2,"."&amp;S$83&amp;S$1&amp;"C"&amp;$A125)="N/A",0,RTD("tos.rtd",,$A$2,"."&amp;S$83&amp;S$1&amp;"C"&amp;$A125))-IF(RTD("tos.rtd",,$A$2,"."&amp;S$83&amp;S$1&amp;"P"&amp;$A125)="N/A",0,RTD("tos.rtd",,$A$2,"."&amp;S$83&amp;S$1&amp;"P"&amp;$A125))</f>
        <v>0</v>
      </c>
      <c r="T125" s="91">
        <f ca="1">IF(RTD("tos.rtd",,$A$2,"."&amp;T$83&amp;T$1&amp;"C"&amp;$A125)="N/A",0,RTD("tos.rtd",,$A$2,"."&amp;T$83&amp;T$1&amp;"C"&amp;$A125))-IF(RTD("tos.rtd",,$A$2,"."&amp;T$83&amp;T$1&amp;"P"&amp;$A125)="N/A",0,RTD("tos.rtd",,$A$2,"."&amp;T$83&amp;T$1&amp;"P"&amp;$A125))</f>
        <v>0</v>
      </c>
      <c r="U125" s="91">
        <f ca="1">IF(RTD("tos.rtd",,$A$2,"."&amp;U$83&amp;U$1&amp;"C"&amp;$A125)="N/A",0,RTD("tos.rtd",,$A$2,"."&amp;U$83&amp;U$1&amp;"C"&amp;$A125))-IF(RTD("tos.rtd",,$A$2,"."&amp;U$83&amp;U$1&amp;"P"&amp;$A125)="N/A",0,RTD("tos.rtd",,$A$2,"."&amp;U$83&amp;U$1&amp;"P"&amp;$A125))</f>
        <v>0</v>
      </c>
      <c r="V125" s="91">
        <f ca="1">IF(RTD("tos.rtd",,$A$2,"."&amp;V$83&amp;V$1&amp;"C"&amp;$A125)="N/A",0,RTD("tos.rtd",,$A$2,"."&amp;V$83&amp;V$1&amp;"C"&amp;$A125))-IF(RTD("tos.rtd",,$A$2,"."&amp;V$83&amp;V$1&amp;"P"&amp;$A125)="N/A",0,RTD("tos.rtd",,$A$2,"."&amp;V$83&amp;V$1&amp;"P"&amp;$A125))</f>
        <v>0</v>
      </c>
      <c r="W125" s="91">
        <f ca="1">IF(RTD("tos.rtd",,$A$2,"."&amp;W$83&amp;W$1&amp;"C"&amp;$A125)="N/A",0,RTD("tos.rtd",,$A$2,"."&amp;W$83&amp;W$1&amp;"C"&amp;$A125))-IF(RTD("tos.rtd",,$A$2,"."&amp;W$83&amp;W$1&amp;"P"&amp;$A125)="N/A",0,RTD("tos.rtd",,$A$2,"."&amp;W$83&amp;W$1&amp;"P"&amp;$A125))</f>
        <v>0</v>
      </c>
      <c r="X125" s="91">
        <f ca="1">IF(RTD("tos.rtd",,$A$2,"."&amp;X$83&amp;X$1&amp;"C"&amp;$A125)="N/A",0,RTD("tos.rtd",,$A$2,"."&amp;X$83&amp;X$1&amp;"C"&amp;$A125))-IF(RTD("tos.rtd",,$A$2,"."&amp;X$83&amp;X$1&amp;"P"&amp;$A125)="N/A",0,RTD("tos.rtd",,$A$2,"."&amp;X$83&amp;X$1&amp;"P"&amp;$A125))</f>
        <v>-10</v>
      </c>
      <c r="Y125" s="98">
        <f t="shared" ca="1" si="10"/>
        <v>-2291</v>
      </c>
    </row>
    <row r="126" spans="1:25" x14ac:dyDescent="0.25">
      <c r="A126" s="93">
        <f>+Hoja1!A125</f>
        <v>5470</v>
      </c>
      <c r="B126" s="91">
        <f ca="1">IF(RTD("tos.rtd",,$A$2,"."&amp;B$83&amp;B$1&amp;"C"&amp;$A126)="N/A",0,RTD("tos.rtd",,$A$2,"."&amp;B$83&amp;B$1&amp;"C"&amp;$A126))-IF(RTD("tos.rtd",,$A$2,"."&amp;B$83&amp;B$1&amp;"P"&amp;$A126)="N/A",0,RTD("tos.rtd",,$A$2,"."&amp;B$83&amp;B$1&amp;"P"&amp;$A126))</f>
        <v>0</v>
      </c>
      <c r="C126" s="91">
        <f ca="1">IF(RTD("tos.rtd",,$A$2,"."&amp;C$83&amp;C$1&amp;"C"&amp;$A126)="N/A",0,RTD("tos.rtd",,$A$2,"."&amp;C$83&amp;C$1&amp;"C"&amp;$A126))-IF(RTD("tos.rtd",,$A$2,"."&amp;C$83&amp;C$1&amp;"P"&amp;$A126)="N/A",0,RTD("tos.rtd",,$A$2,"."&amp;C$83&amp;C$1&amp;"P"&amp;$A126))</f>
        <v>0</v>
      </c>
      <c r="D126" s="91">
        <f ca="1">IF(RTD("tos.rtd",,$A$2,"."&amp;D$83&amp;D$1&amp;"C"&amp;$A126)="N/A",0,RTD("tos.rtd",,$A$2,"."&amp;D$83&amp;D$1&amp;"C"&amp;$A126))-IF(RTD("tos.rtd",,$A$2,"."&amp;D$83&amp;D$1&amp;"P"&amp;$A126)="N/A",0,RTD("tos.rtd",,$A$2,"."&amp;D$83&amp;D$1&amp;"P"&amp;$A126))</f>
        <v>-954</v>
      </c>
      <c r="E126" s="91">
        <f ca="1">IF(RTD("tos.rtd",,$A$2,"."&amp;E$83&amp;E$1&amp;"C"&amp;$A126)="N/A",0,RTD("tos.rtd",,$A$2,"."&amp;E$83&amp;E$1&amp;"C"&amp;$A126))-IF(RTD("tos.rtd",,$A$2,"."&amp;E$83&amp;E$1&amp;"P"&amp;$A126)="N/A",0,RTD("tos.rtd",,$A$2,"."&amp;E$83&amp;E$1&amp;"P"&amp;$A126))</f>
        <v>-453</v>
      </c>
      <c r="F126" s="91">
        <f ca="1">IF(RTD("tos.rtd",,$A$2,"."&amp;F$83&amp;F$1&amp;"C"&amp;$A126)="N/A",0,RTD("tos.rtd",,$A$2,"."&amp;F$83&amp;F$1&amp;"C"&amp;$A126))-IF(RTD("tos.rtd",,$A$2,"."&amp;F$83&amp;F$1&amp;"P"&amp;$A126)="N/A",0,RTD("tos.rtd",,$A$2,"."&amp;F$83&amp;F$1&amp;"P"&amp;$A126))</f>
        <v>0</v>
      </c>
      <c r="G126" s="91">
        <f ca="1">IF(RTD("tos.rtd",,$A$2,"."&amp;G$83&amp;G$1&amp;"C"&amp;$A126)="N/A",0,RTD("tos.rtd",,$A$2,"."&amp;G$83&amp;G$1&amp;"C"&amp;$A126))-IF(RTD("tos.rtd",,$A$2,"."&amp;G$83&amp;G$1&amp;"P"&amp;$A126)="N/A",0,RTD("tos.rtd",,$A$2,"."&amp;G$83&amp;G$1&amp;"P"&amp;$A126))</f>
        <v>0</v>
      </c>
      <c r="H126" s="91">
        <f ca="1">IF(RTD("tos.rtd",,$A$2,"."&amp;H$83&amp;H$1&amp;"C"&amp;$A126)="N/A",0,RTD("tos.rtd",,$A$2,"."&amp;H$83&amp;H$1&amp;"C"&amp;$A126))-IF(RTD("tos.rtd",,$A$2,"."&amp;H$83&amp;H$1&amp;"P"&amp;$A126)="N/A",0,RTD("tos.rtd",,$A$2,"."&amp;H$83&amp;H$1&amp;"P"&amp;$A126))</f>
        <v>0</v>
      </c>
      <c r="I126" s="91">
        <f ca="1">IF(RTD("tos.rtd",,$A$2,"."&amp;I$83&amp;I$1&amp;"C"&amp;$A126)="N/A",0,RTD("tos.rtd",,$A$2,"."&amp;I$83&amp;I$1&amp;"C"&amp;$A126))-IF(RTD("tos.rtd",,$A$2,"."&amp;I$83&amp;I$1&amp;"P"&amp;$A126)="N/A",0,RTD("tos.rtd",,$A$2,"."&amp;I$83&amp;I$1&amp;"P"&amp;$A126))</f>
        <v>-1</v>
      </c>
      <c r="J126" s="91">
        <f ca="1">IF(RTD("tos.rtd",,$A$2,"."&amp;J$83&amp;J$1&amp;"C"&amp;$A126)="N/A",0,RTD("tos.rtd",,$A$2,"."&amp;J$83&amp;J$1&amp;"C"&amp;$A126))-IF(RTD("tos.rtd",,$A$2,"."&amp;J$83&amp;J$1&amp;"P"&amp;$A126)="N/A",0,RTD("tos.rtd",,$A$2,"."&amp;J$83&amp;J$1&amp;"P"&amp;$A126))</f>
        <v>-9</v>
      </c>
      <c r="K126" s="91">
        <f ca="1">IF(RTD("tos.rtd",,$A$2,"."&amp;K$83&amp;K$1&amp;"C"&amp;$A126)="N/A",0,RTD("tos.rtd",,$A$2,"."&amp;K$83&amp;K$1&amp;"C"&amp;$A126))-IF(RTD("tos.rtd",,$A$2,"."&amp;K$83&amp;K$1&amp;"P"&amp;$A126)="N/A",0,RTD("tos.rtd",,$A$2,"."&amp;K$83&amp;K$1&amp;"P"&amp;$A126))</f>
        <v>-5</v>
      </c>
      <c r="L126" s="91">
        <f ca="1">IF(RTD("tos.rtd",,$A$2,"."&amp;L$83&amp;L$1&amp;"C"&amp;$A126)="N/A",0,RTD("tos.rtd",,$A$2,"."&amp;L$83&amp;L$1&amp;"C"&amp;$A126))-IF(RTD("tos.rtd",,$A$2,"."&amp;L$83&amp;L$1&amp;"P"&amp;$A126)="N/A",0,RTD("tos.rtd",,$A$2,"."&amp;L$83&amp;L$1&amp;"P"&amp;$A126))</f>
        <v>-5</v>
      </c>
      <c r="M126" s="91">
        <f ca="1">IF(RTD("tos.rtd",,$A$2,"."&amp;M$83&amp;M$1&amp;"C"&amp;$A126)="N/A",0,RTD("tos.rtd",,$A$2,"."&amp;M$83&amp;M$1&amp;"C"&amp;$A126))-IF(RTD("tos.rtd",,$A$2,"."&amp;M$83&amp;M$1&amp;"P"&amp;$A126)="N/A",0,RTD("tos.rtd",,$A$2,"."&amp;M$83&amp;M$1&amp;"P"&amp;$A126))</f>
        <v>-21</v>
      </c>
      <c r="N126" s="91">
        <f ca="1">IF(RTD("tos.rtd",,$A$2,"."&amp;N$83&amp;N$1&amp;"C"&amp;$A126)="N/A",0,RTD("tos.rtd",,$A$2,"."&amp;N$83&amp;N$1&amp;"C"&amp;$A126))-IF(RTD("tos.rtd",,$A$2,"."&amp;N$83&amp;N$1&amp;"P"&amp;$A126)="N/A",0,RTD("tos.rtd",,$A$2,"."&amp;N$83&amp;N$1&amp;"P"&amp;$A126))</f>
        <v>0</v>
      </c>
      <c r="O126" s="91">
        <f ca="1">IF(RTD("tos.rtd",,$A$2,"."&amp;O$83&amp;O$1&amp;"C"&amp;$A126)="N/A",0,RTD("tos.rtd",,$A$2,"."&amp;O$83&amp;O$1&amp;"C"&amp;$A126))-IF(RTD("tos.rtd",,$A$2,"."&amp;O$83&amp;O$1&amp;"P"&amp;$A126)="N/A",0,RTD("tos.rtd",,$A$2,"."&amp;O$83&amp;O$1&amp;"P"&amp;$A126))</f>
        <v>0</v>
      </c>
      <c r="P126" s="91">
        <f ca="1">IF(RTD("tos.rtd",,$A$2,"."&amp;P$83&amp;P$1&amp;"C"&amp;$A126)="N/A",0,RTD("tos.rtd",,$A$2,"."&amp;P$83&amp;P$1&amp;"C"&amp;$A126))-IF(RTD("tos.rtd",,$A$2,"."&amp;P$83&amp;P$1&amp;"P"&amp;$A126)="N/A",0,RTD("tos.rtd",,$A$2,"."&amp;P$83&amp;P$1&amp;"P"&amp;$A126))</f>
        <v>-2</v>
      </c>
      <c r="Q126" s="91">
        <f ca="1">IF(RTD("tos.rtd",,$A$2,"."&amp;Q$83&amp;Q$1&amp;"C"&amp;$A126)="N/A",0,RTD("tos.rtd",,$A$2,"."&amp;Q$83&amp;Q$1&amp;"C"&amp;$A126))-IF(RTD("tos.rtd",,$A$2,"."&amp;Q$83&amp;Q$1&amp;"P"&amp;$A126)="N/A",0,RTD("tos.rtd",,$A$2,"."&amp;Q$83&amp;Q$1&amp;"P"&amp;$A126))</f>
        <v>0</v>
      </c>
      <c r="R126" s="91">
        <f ca="1">IF(RTD("tos.rtd",,$A$2,"."&amp;R$83&amp;R$1&amp;"C"&amp;$A126)="N/A",0,RTD("tos.rtd",,$A$2,"."&amp;R$83&amp;R$1&amp;"C"&amp;$A126))-IF(RTD("tos.rtd",,$A$2,"."&amp;R$83&amp;R$1&amp;"P"&amp;$A126)="N/A",0,RTD("tos.rtd",,$A$2,"."&amp;R$83&amp;R$1&amp;"P"&amp;$A126))</f>
        <v>0</v>
      </c>
      <c r="S126" s="91">
        <f ca="1">IF(RTD("tos.rtd",,$A$2,"."&amp;S$83&amp;S$1&amp;"C"&amp;$A126)="N/A",0,RTD("tos.rtd",,$A$2,"."&amp;S$83&amp;S$1&amp;"C"&amp;$A126))-IF(RTD("tos.rtd",,$A$2,"."&amp;S$83&amp;S$1&amp;"P"&amp;$A126)="N/A",0,RTD("tos.rtd",,$A$2,"."&amp;S$83&amp;S$1&amp;"P"&amp;$A126))</f>
        <v>0</v>
      </c>
      <c r="T126" s="91">
        <f ca="1">IF(RTD("tos.rtd",,$A$2,"."&amp;T$83&amp;T$1&amp;"C"&amp;$A126)="N/A",0,RTD("tos.rtd",,$A$2,"."&amp;T$83&amp;T$1&amp;"C"&amp;$A126))-IF(RTD("tos.rtd",,$A$2,"."&amp;T$83&amp;T$1&amp;"P"&amp;$A126)="N/A",0,RTD("tos.rtd",,$A$2,"."&amp;T$83&amp;T$1&amp;"P"&amp;$A126))</f>
        <v>0</v>
      </c>
      <c r="U126" s="91">
        <f ca="1">IF(RTD("tos.rtd",,$A$2,"."&amp;U$83&amp;U$1&amp;"C"&amp;$A126)="N/A",0,RTD("tos.rtd",,$A$2,"."&amp;U$83&amp;U$1&amp;"C"&amp;$A126))-IF(RTD("tos.rtd",,$A$2,"."&amp;U$83&amp;U$1&amp;"P"&amp;$A126)="N/A",0,RTD("tos.rtd",,$A$2,"."&amp;U$83&amp;U$1&amp;"P"&amp;$A126))</f>
        <v>0</v>
      </c>
      <c r="V126" s="91">
        <f ca="1">IF(RTD("tos.rtd",,$A$2,"."&amp;V$83&amp;V$1&amp;"C"&amp;$A126)="N/A",0,RTD("tos.rtd",,$A$2,"."&amp;V$83&amp;V$1&amp;"C"&amp;$A126))-IF(RTD("tos.rtd",,$A$2,"."&amp;V$83&amp;V$1&amp;"P"&amp;$A126)="N/A",0,RTD("tos.rtd",,$A$2,"."&amp;V$83&amp;V$1&amp;"P"&amp;$A126))</f>
        <v>0</v>
      </c>
      <c r="W126" s="91">
        <f ca="1">IF(RTD("tos.rtd",,$A$2,"."&amp;W$83&amp;W$1&amp;"C"&amp;$A126)="N/A",0,RTD("tos.rtd",,$A$2,"."&amp;W$83&amp;W$1&amp;"C"&amp;$A126))-IF(RTD("tos.rtd",,$A$2,"."&amp;W$83&amp;W$1&amp;"P"&amp;$A126)="N/A",0,RTD("tos.rtd",,$A$2,"."&amp;W$83&amp;W$1&amp;"P"&amp;$A126))</f>
        <v>0</v>
      </c>
      <c r="X126" s="91">
        <f ca="1">IF(RTD("tos.rtd",,$A$2,"."&amp;X$83&amp;X$1&amp;"C"&amp;$A126)="N/A",0,RTD("tos.rtd",,$A$2,"."&amp;X$83&amp;X$1&amp;"C"&amp;$A126))-IF(RTD("tos.rtd",,$A$2,"."&amp;X$83&amp;X$1&amp;"P"&amp;$A126)="N/A",0,RTD("tos.rtd",,$A$2,"."&amp;X$83&amp;X$1&amp;"P"&amp;$A126))</f>
        <v>0</v>
      </c>
      <c r="Y126" s="98">
        <f t="shared" ca="1" si="10"/>
        <v>-1450</v>
      </c>
    </row>
    <row r="127" spans="1:25" x14ac:dyDescent="0.25">
      <c r="A127" s="93">
        <f>+Hoja1!A126</f>
        <v>5460</v>
      </c>
      <c r="B127" s="91">
        <f ca="1">IF(RTD("tos.rtd",,$A$2,"."&amp;B$83&amp;B$1&amp;"C"&amp;$A127)="N/A",0,RTD("tos.rtd",,$A$2,"."&amp;B$83&amp;B$1&amp;"C"&amp;$A127))-IF(RTD("tos.rtd",,$A$2,"."&amp;B$83&amp;B$1&amp;"P"&amp;$A127)="N/A",0,RTD("tos.rtd",,$A$2,"."&amp;B$83&amp;B$1&amp;"P"&amp;$A127))</f>
        <v>0</v>
      </c>
      <c r="C127" s="91">
        <f ca="1">IF(RTD("tos.rtd",,$A$2,"."&amp;C$83&amp;C$1&amp;"C"&amp;$A127)="N/A",0,RTD("tos.rtd",,$A$2,"."&amp;C$83&amp;C$1&amp;"C"&amp;$A127))-IF(RTD("tos.rtd",,$A$2,"."&amp;C$83&amp;C$1&amp;"P"&amp;$A127)="N/A",0,RTD("tos.rtd",,$A$2,"."&amp;C$83&amp;C$1&amp;"P"&amp;$A127))</f>
        <v>0</v>
      </c>
      <c r="D127" s="91">
        <f ca="1">IF(RTD("tos.rtd",,$A$2,"."&amp;D$83&amp;D$1&amp;"C"&amp;$A127)="N/A",0,RTD("tos.rtd",,$A$2,"."&amp;D$83&amp;D$1&amp;"C"&amp;$A127))-IF(RTD("tos.rtd",,$A$2,"."&amp;D$83&amp;D$1&amp;"P"&amp;$A127)="N/A",0,RTD("tos.rtd",,$A$2,"."&amp;D$83&amp;D$1&amp;"P"&amp;$A127))</f>
        <v>-2235</v>
      </c>
      <c r="E127" s="91">
        <f ca="1">IF(RTD("tos.rtd",,$A$2,"."&amp;E$83&amp;E$1&amp;"C"&amp;$A127)="N/A",0,RTD("tos.rtd",,$A$2,"."&amp;E$83&amp;E$1&amp;"C"&amp;$A127))-IF(RTD("tos.rtd",,$A$2,"."&amp;E$83&amp;E$1&amp;"P"&amp;$A127)="N/A",0,RTD("tos.rtd",,$A$2,"."&amp;E$83&amp;E$1&amp;"P"&amp;$A127))</f>
        <v>-89</v>
      </c>
      <c r="F127" s="91">
        <f ca="1">IF(RTD("tos.rtd",,$A$2,"."&amp;F$83&amp;F$1&amp;"C"&amp;$A127)="N/A",0,RTD("tos.rtd",,$A$2,"."&amp;F$83&amp;F$1&amp;"C"&amp;$A127))-IF(RTD("tos.rtd",,$A$2,"."&amp;F$83&amp;F$1&amp;"P"&amp;$A127)="N/A",0,RTD("tos.rtd",,$A$2,"."&amp;F$83&amp;F$1&amp;"P"&amp;$A127))</f>
        <v>0</v>
      </c>
      <c r="G127" s="91">
        <f ca="1">IF(RTD("tos.rtd",,$A$2,"."&amp;G$83&amp;G$1&amp;"C"&amp;$A127)="N/A",0,RTD("tos.rtd",,$A$2,"."&amp;G$83&amp;G$1&amp;"C"&amp;$A127))-IF(RTD("tos.rtd",,$A$2,"."&amp;G$83&amp;G$1&amp;"P"&amp;$A127)="N/A",0,RTD("tos.rtd",,$A$2,"."&amp;G$83&amp;G$1&amp;"P"&amp;$A127))</f>
        <v>0</v>
      </c>
      <c r="H127" s="91">
        <f ca="1">IF(RTD("tos.rtd",,$A$2,"."&amp;H$83&amp;H$1&amp;"C"&amp;$A127)="N/A",0,RTD("tos.rtd",,$A$2,"."&amp;H$83&amp;H$1&amp;"C"&amp;$A127))-IF(RTD("tos.rtd",,$A$2,"."&amp;H$83&amp;H$1&amp;"P"&amp;$A127)="N/A",0,RTD("tos.rtd",,$A$2,"."&amp;H$83&amp;H$1&amp;"P"&amp;$A127))</f>
        <v>0</v>
      </c>
      <c r="I127" s="91">
        <f ca="1">IF(RTD("tos.rtd",,$A$2,"."&amp;I$83&amp;I$1&amp;"C"&amp;$A127)="N/A",0,RTD("tos.rtd",,$A$2,"."&amp;I$83&amp;I$1&amp;"C"&amp;$A127))-IF(RTD("tos.rtd",,$A$2,"."&amp;I$83&amp;I$1&amp;"P"&amp;$A127)="N/A",0,RTD("tos.rtd",,$A$2,"."&amp;I$83&amp;I$1&amp;"P"&amp;$A127))</f>
        <v>-1</v>
      </c>
      <c r="J127" s="91">
        <f ca="1">IF(RTD("tos.rtd",,$A$2,"."&amp;J$83&amp;J$1&amp;"C"&amp;$A127)="N/A",0,RTD("tos.rtd",,$A$2,"."&amp;J$83&amp;J$1&amp;"C"&amp;$A127))-IF(RTD("tos.rtd",,$A$2,"."&amp;J$83&amp;J$1&amp;"P"&amp;$A127)="N/A",0,RTD("tos.rtd",,$A$2,"."&amp;J$83&amp;J$1&amp;"P"&amp;$A127))</f>
        <v>-4</v>
      </c>
      <c r="K127" s="91">
        <f ca="1">IF(RTD("tos.rtd",,$A$2,"."&amp;K$83&amp;K$1&amp;"C"&amp;$A127)="N/A",0,RTD("tos.rtd",,$A$2,"."&amp;K$83&amp;K$1&amp;"C"&amp;$A127))-IF(RTD("tos.rtd",,$A$2,"."&amp;K$83&amp;K$1&amp;"P"&amp;$A127)="N/A",0,RTD("tos.rtd",,$A$2,"."&amp;K$83&amp;K$1&amp;"P"&amp;$A127))</f>
        <v>0</v>
      </c>
      <c r="L127" s="91">
        <f ca="1">IF(RTD("tos.rtd",,$A$2,"."&amp;L$83&amp;L$1&amp;"C"&amp;$A127)="N/A",0,RTD("tos.rtd",,$A$2,"."&amp;L$83&amp;L$1&amp;"C"&amp;$A127))-IF(RTD("tos.rtd",,$A$2,"."&amp;L$83&amp;L$1&amp;"P"&amp;$A127)="N/A",0,RTD("tos.rtd",,$A$2,"."&amp;L$83&amp;L$1&amp;"P"&amp;$A127))</f>
        <v>0</v>
      </c>
      <c r="M127" s="91">
        <f ca="1">IF(RTD("tos.rtd",,$A$2,"."&amp;M$83&amp;M$1&amp;"C"&amp;$A127)="N/A",0,RTD("tos.rtd",,$A$2,"."&amp;M$83&amp;M$1&amp;"C"&amp;$A127))-IF(RTD("tos.rtd",,$A$2,"."&amp;M$83&amp;M$1&amp;"P"&amp;$A127)="N/A",0,RTD("tos.rtd",,$A$2,"."&amp;M$83&amp;M$1&amp;"P"&amp;$A127))</f>
        <v>-92</v>
      </c>
      <c r="N127" s="91">
        <f ca="1">IF(RTD("tos.rtd",,$A$2,"."&amp;N$83&amp;N$1&amp;"C"&amp;$A127)="N/A",0,RTD("tos.rtd",,$A$2,"."&amp;N$83&amp;N$1&amp;"C"&amp;$A127))-IF(RTD("tos.rtd",,$A$2,"."&amp;N$83&amp;N$1&amp;"P"&amp;$A127)="N/A",0,RTD("tos.rtd",,$A$2,"."&amp;N$83&amp;N$1&amp;"P"&amp;$A127))</f>
        <v>0</v>
      </c>
      <c r="O127" s="91">
        <f ca="1">IF(RTD("tos.rtd",,$A$2,"."&amp;O$83&amp;O$1&amp;"C"&amp;$A127)="N/A",0,RTD("tos.rtd",,$A$2,"."&amp;O$83&amp;O$1&amp;"C"&amp;$A127))-IF(RTD("tos.rtd",,$A$2,"."&amp;O$83&amp;O$1&amp;"P"&amp;$A127)="N/A",0,RTD("tos.rtd",,$A$2,"."&amp;O$83&amp;O$1&amp;"P"&amp;$A127))</f>
        <v>-8</v>
      </c>
      <c r="P127" s="91">
        <f ca="1">IF(RTD("tos.rtd",,$A$2,"."&amp;P$83&amp;P$1&amp;"C"&amp;$A127)="N/A",0,RTD("tos.rtd",,$A$2,"."&amp;P$83&amp;P$1&amp;"C"&amp;$A127))-IF(RTD("tos.rtd",,$A$2,"."&amp;P$83&amp;P$1&amp;"P"&amp;$A127)="N/A",0,RTD("tos.rtd",,$A$2,"."&amp;P$83&amp;P$1&amp;"P"&amp;$A127))</f>
        <v>-12</v>
      </c>
      <c r="Q127" s="91">
        <f ca="1">IF(RTD("tos.rtd",,$A$2,"."&amp;Q$83&amp;Q$1&amp;"C"&amp;$A127)="N/A",0,RTD("tos.rtd",,$A$2,"."&amp;Q$83&amp;Q$1&amp;"C"&amp;$A127))-IF(RTD("tos.rtd",,$A$2,"."&amp;Q$83&amp;Q$1&amp;"P"&amp;$A127)="N/A",0,RTD("tos.rtd",,$A$2,"."&amp;Q$83&amp;Q$1&amp;"P"&amp;$A127))</f>
        <v>2</v>
      </c>
      <c r="R127" s="91">
        <f ca="1">IF(RTD("tos.rtd",,$A$2,"."&amp;R$83&amp;R$1&amp;"C"&amp;$A127)="N/A",0,RTD("tos.rtd",,$A$2,"."&amp;R$83&amp;R$1&amp;"C"&amp;$A127))-IF(RTD("tos.rtd",,$A$2,"."&amp;R$83&amp;R$1&amp;"P"&amp;$A127)="N/A",0,RTD("tos.rtd",,$A$2,"."&amp;R$83&amp;R$1&amp;"P"&amp;$A127))</f>
        <v>0</v>
      </c>
      <c r="S127" s="91">
        <f ca="1">IF(RTD("tos.rtd",,$A$2,"."&amp;S$83&amp;S$1&amp;"C"&amp;$A127)="N/A",0,RTD("tos.rtd",,$A$2,"."&amp;S$83&amp;S$1&amp;"C"&amp;$A127))-IF(RTD("tos.rtd",,$A$2,"."&amp;S$83&amp;S$1&amp;"P"&amp;$A127)="N/A",0,RTD("tos.rtd",,$A$2,"."&amp;S$83&amp;S$1&amp;"P"&amp;$A127))</f>
        <v>0</v>
      </c>
      <c r="T127" s="91">
        <f ca="1">IF(RTD("tos.rtd",,$A$2,"."&amp;T$83&amp;T$1&amp;"C"&amp;$A127)="N/A",0,RTD("tos.rtd",,$A$2,"."&amp;T$83&amp;T$1&amp;"C"&amp;$A127))-IF(RTD("tos.rtd",,$A$2,"."&amp;T$83&amp;T$1&amp;"P"&amp;$A127)="N/A",0,RTD("tos.rtd",,$A$2,"."&amp;T$83&amp;T$1&amp;"P"&amp;$A127))</f>
        <v>0</v>
      </c>
      <c r="U127" s="91">
        <f ca="1">IF(RTD("tos.rtd",,$A$2,"."&amp;U$83&amp;U$1&amp;"C"&amp;$A127)="N/A",0,RTD("tos.rtd",,$A$2,"."&amp;U$83&amp;U$1&amp;"C"&amp;$A127))-IF(RTD("tos.rtd",,$A$2,"."&amp;U$83&amp;U$1&amp;"P"&amp;$A127)="N/A",0,RTD("tos.rtd",,$A$2,"."&amp;U$83&amp;U$1&amp;"P"&amp;$A127))</f>
        <v>0</v>
      </c>
      <c r="V127" s="91">
        <f ca="1">IF(RTD("tos.rtd",,$A$2,"."&amp;V$83&amp;V$1&amp;"C"&amp;$A127)="N/A",0,RTD("tos.rtd",,$A$2,"."&amp;V$83&amp;V$1&amp;"C"&amp;$A127))-IF(RTD("tos.rtd",,$A$2,"."&amp;V$83&amp;V$1&amp;"P"&amp;$A127)="N/A",0,RTD("tos.rtd",,$A$2,"."&amp;V$83&amp;V$1&amp;"P"&amp;$A127))</f>
        <v>0</v>
      </c>
      <c r="W127" s="91">
        <f ca="1">IF(RTD("tos.rtd",,$A$2,"."&amp;W$83&amp;W$1&amp;"C"&amp;$A127)="N/A",0,RTD("tos.rtd",,$A$2,"."&amp;W$83&amp;W$1&amp;"C"&amp;$A127))-IF(RTD("tos.rtd",,$A$2,"."&amp;W$83&amp;W$1&amp;"P"&amp;$A127)="N/A",0,RTD("tos.rtd",,$A$2,"."&amp;W$83&amp;W$1&amp;"P"&amp;$A127))</f>
        <v>0</v>
      </c>
      <c r="X127" s="91">
        <f ca="1">IF(RTD("tos.rtd",,$A$2,"."&amp;X$83&amp;X$1&amp;"C"&amp;$A127)="N/A",0,RTD("tos.rtd",,$A$2,"."&amp;X$83&amp;X$1&amp;"C"&amp;$A127))-IF(RTD("tos.rtd",,$A$2,"."&amp;X$83&amp;X$1&amp;"P"&amp;$A127)="N/A",0,RTD("tos.rtd",,$A$2,"."&amp;X$83&amp;X$1&amp;"P"&amp;$A127))</f>
        <v>0</v>
      </c>
      <c r="Y127" s="98">
        <f t="shared" ca="1" si="10"/>
        <v>-2439</v>
      </c>
    </row>
    <row r="128" spans="1:25" x14ac:dyDescent="0.25">
      <c r="A128" s="93">
        <f>+Hoja1!A127</f>
        <v>5450</v>
      </c>
      <c r="B128" s="91">
        <f ca="1">IF(RTD("tos.rtd",,$A$2,"."&amp;B$83&amp;B$1&amp;"C"&amp;$A128)="N/A",0,RTD("tos.rtd",,$A$2,"."&amp;B$83&amp;B$1&amp;"C"&amp;$A128))-IF(RTD("tos.rtd",,$A$2,"."&amp;B$83&amp;B$1&amp;"P"&amp;$A128)="N/A",0,RTD("tos.rtd",,$A$2,"."&amp;B$83&amp;B$1&amp;"P"&amp;$A128))</f>
        <v>0</v>
      </c>
      <c r="C128" s="91">
        <f ca="1">IF(RTD("tos.rtd",,$A$2,"."&amp;C$83&amp;C$1&amp;"C"&amp;$A128)="N/A",0,RTD("tos.rtd",,$A$2,"."&amp;C$83&amp;C$1&amp;"C"&amp;$A128))-IF(RTD("tos.rtd",,$A$2,"."&amp;C$83&amp;C$1&amp;"P"&amp;$A128)="N/A",0,RTD("tos.rtd",,$A$2,"."&amp;C$83&amp;C$1&amp;"P"&amp;$A128))</f>
        <v>0</v>
      </c>
      <c r="D128" s="91">
        <f ca="1">IF(RTD("tos.rtd",,$A$2,"."&amp;D$83&amp;D$1&amp;"C"&amp;$A128)="N/A",0,RTD("tos.rtd",,$A$2,"."&amp;D$83&amp;D$1&amp;"C"&amp;$A128))-IF(RTD("tos.rtd",,$A$2,"."&amp;D$83&amp;D$1&amp;"P"&amp;$A128)="N/A",0,RTD("tos.rtd",,$A$2,"."&amp;D$83&amp;D$1&amp;"P"&amp;$A128))</f>
        <v>-6677</v>
      </c>
      <c r="E128" s="91">
        <f ca="1">IF(RTD("tos.rtd",,$A$2,"."&amp;E$83&amp;E$1&amp;"C"&amp;$A128)="N/A",0,RTD("tos.rtd",,$A$2,"."&amp;E$83&amp;E$1&amp;"C"&amp;$A128))-IF(RTD("tos.rtd",,$A$2,"."&amp;E$83&amp;E$1&amp;"P"&amp;$A128)="N/A",0,RTD("tos.rtd",,$A$2,"."&amp;E$83&amp;E$1&amp;"P"&amp;$A128))</f>
        <v>-706</v>
      </c>
      <c r="F128" s="91">
        <f ca="1">IF(RTD("tos.rtd",,$A$2,"."&amp;F$83&amp;F$1&amp;"C"&amp;$A128)="N/A",0,RTD("tos.rtd",,$A$2,"."&amp;F$83&amp;F$1&amp;"C"&amp;$A128))-IF(RTD("tos.rtd",,$A$2,"."&amp;F$83&amp;F$1&amp;"P"&amp;$A128)="N/A",0,RTD("tos.rtd",,$A$2,"."&amp;F$83&amp;F$1&amp;"P"&amp;$A128))</f>
        <v>0</v>
      </c>
      <c r="G128" s="91">
        <f ca="1">IF(RTD("tos.rtd",,$A$2,"."&amp;G$83&amp;G$1&amp;"C"&amp;$A128)="N/A",0,RTD("tos.rtd",,$A$2,"."&amp;G$83&amp;G$1&amp;"C"&amp;$A128))-IF(RTD("tos.rtd",,$A$2,"."&amp;G$83&amp;G$1&amp;"P"&amp;$A128)="N/A",0,RTD("tos.rtd",,$A$2,"."&amp;G$83&amp;G$1&amp;"P"&amp;$A128))</f>
        <v>0</v>
      </c>
      <c r="H128" s="91">
        <f ca="1">IF(RTD("tos.rtd",,$A$2,"."&amp;H$83&amp;H$1&amp;"C"&amp;$A128)="N/A",0,RTD("tos.rtd",,$A$2,"."&amp;H$83&amp;H$1&amp;"C"&amp;$A128))-IF(RTD("tos.rtd",,$A$2,"."&amp;H$83&amp;H$1&amp;"P"&amp;$A128)="N/A",0,RTD("tos.rtd",,$A$2,"."&amp;H$83&amp;H$1&amp;"P"&amp;$A128))</f>
        <v>0</v>
      </c>
      <c r="I128" s="91">
        <f ca="1">IF(RTD("tos.rtd",,$A$2,"."&amp;I$83&amp;I$1&amp;"C"&amp;$A128)="N/A",0,RTD("tos.rtd",,$A$2,"."&amp;I$83&amp;I$1&amp;"C"&amp;$A128))-IF(RTD("tos.rtd",,$A$2,"."&amp;I$83&amp;I$1&amp;"P"&amp;$A128)="N/A",0,RTD("tos.rtd",,$A$2,"."&amp;I$83&amp;I$1&amp;"P"&amp;$A128))</f>
        <v>-775</v>
      </c>
      <c r="J128" s="91">
        <f ca="1">IF(RTD("tos.rtd",,$A$2,"."&amp;J$83&amp;J$1&amp;"C"&amp;$A128)="N/A",0,RTD("tos.rtd",,$A$2,"."&amp;J$83&amp;J$1&amp;"C"&amp;$A128))-IF(RTD("tos.rtd",,$A$2,"."&amp;J$83&amp;J$1&amp;"P"&amp;$A128)="N/A",0,RTD("tos.rtd",,$A$2,"."&amp;J$83&amp;J$1&amp;"P"&amp;$A128))</f>
        <v>-21</v>
      </c>
      <c r="K128" s="91">
        <f ca="1">IF(RTD("tos.rtd",,$A$2,"."&amp;K$83&amp;K$1&amp;"C"&amp;$A128)="N/A",0,RTD("tos.rtd",,$A$2,"."&amp;K$83&amp;K$1&amp;"C"&amp;$A128))-IF(RTD("tos.rtd",,$A$2,"."&amp;K$83&amp;K$1&amp;"P"&amp;$A128)="N/A",0,RTD("tos.rtd",,$A$2,"."&amp;K$83&amp;K$1&amp;"P"&amp;$A128))</f>
        <v>-77</v>
      </c>
      <c r="L128" s="91">
        <f ca="1">IF(RTD("tos.rtd",,$A$2,"."&amp;L$83&amp;L$1&amp;"C"&amp;$A128)="N/A",0,RTD("tos.rtd",,$A$2,"."&amp;L$83&amp;L$1&amp;"C"&amp;$A128))-IF(RTD("tos.rtd",,$A$2,"."&amp;L$83&amp;L$1&amp;"P"&amp;$A128)="N/A",0,RTD("tos.rtd",,$A$2,"."&amp;L$83&amp;L$1&amp;"P"&amp;$A128))</f>
        <v>-18</v>
      </c>
      <c r="M128" s="91">
        <f ca="1">IF(RTD("tos.rtd",,$A$2,"."&amp;M$83&amp;M$1&amp;"C"&amp;$A128)="N/A",0,RTD("tos.rtd",,$A$2,"."&amp;M$83&amp;M$1&amp;"C"&amp;$A128))-IF(RTD("tos.rtd",,$A$2,"."&amp;M$83&amp;M$1&amp;"P"&amp;$A128)="N/A",0,RTD("tos.rtd",,$A$2,"."&amp;M$83&amp;M$1&amp;"P"&amp;$A128))</f>
        <v>-115</v>
      </c>
      <c r="N128" s="91">
        <f ca="1">IF(RTD("tos.rtd",,$A$2,"."&amp;N$83&amp;N$1&amp;"C"&amp;$A128)="N/A",0,RTD("tos.rtd",,$A$2,"."&amp;N$83&amp;N$1&amp;"C"&amp;$A128))-IF(RTD("tos.rtd",,$A$2,"."&amp;N$83&amp;N$1&amp;"P"&amp;$A128)="N/A",0,RTD("tos.rtd",,$A$2,"."&amp;N$83&amp;N$1&amp;"P"&amp;$A128))</f>
        <v>0</v>
      </c>
      <c r="O128" s="91">
        <f ca="1">IF(RTD("tos.rtd",,$A$2,"."&amp;O$83&amp;O$1&amp;"C"&amp;$A128)="N/A",0,RTD("tos.rtd",,$A$2,"."&amp;O$83&amp;O$1&amp;"C"&amp;$A128))-IF(RTD("tos.rtd",,$A$2,"."&amp;O$83&amp;O$1&amp;"P"&amp;$A128)="N/A",0,RTD("tos.rtd",,$A$2,"."&amp;O$83&amp;O$1&amp;"P"&amp;$A128))</f>
        <v>-12</v>
      </c>
      <c r="P128" s="91">
        <f ca="1">IF(RTD("tos.rtd",,$A$2,"."&amp;P$83&amp;P$1&amp;"C"&amp;$A128)="N/A",0,RTD("tos.rtd",,$A$2,"."&amp;P$83&amp;P$1&amp;"C"&amp;$A128))-IF(RTD("tos.rtd",,$A$2,"."&amp;P$83&amp;P$1&amp;"P"&amp;$A128)="N/A",0,RTD("tos.rtd",,$A$2,"."&amp;P$83&amp;P$1&amp;"P"&amp;$A128))</f>
        <v>-84</v>
      </c>
      <c r="Q128" s="91">
        <f ca="1">IF(RTD("tos.rtd",,$A$2,"."&amp;Q$83&amp;Q$1&amp;"C"&amp;$A128)="N/A",0,RTD("tos.rtd",,$A$2,"."&amp;Q$83&amp;Q$1&amp;"C"&amp;$A128))-IF(RTD("tos.rtd",,$A$2,"."&amp;Q$83&amp;Q$1&amp;"P"&amp;$A128)="N/A",0,RTD("tos.rtd",,$A$2,"."&amp;Q$83&amp;Q$1&amp;"P"&amp;$A128))</f>
        <v>-15</v>
      </c>
      <c r="R128" s="91">
        <f ca="1">IF(RTD("tos.rtd",,$A$2,"."&amp;R$83&amp;R$1&amp;"C"&amp;$A128)="N/A",0,RTD("tos.rtd",,$A$2,"."&amp;R$83&amp;R$1&amp;"C"&amp;$A128))-IF(RTD("tos.rtd",,$A$2,"."&amp;R$83&amp;R$1&amp;"P"&amp;$A128)="N/A",0,RTD("tos.rtd",,$A$2,"."&amp;R$83&amp;R$1&amp;"P"&amp;$A128))</f>
        <v>12</v>
      </c>
      <c r="S128" s="91">
        <f ca="1">IF(RTD("tos.rtd",,$A$2,"."&amp;S$83&amp;S$1&amp;"C"&amp;$A128)="N/A",0,RTD("tos.rtd",,$A$2,"."&amp;S$83&amp;S$1&amp;"C"&amp;$A128))-IF(RTD("tos.rtd",,$A$2,"."&amp;S$83&amp;S$1&amp;"P"&amp;$A128)="N/A",0,RTD("tos.rtd",,$A$2,"."&amp;S$83&amp;S$1&amp;"P"&amp;$A128))</f>
        <v>-1</v>
      </c>
      <c r="T128" s="91">
        <f ca="1">IF(RTD("tos.rtd",,$A$2,"."&amp;T$83&amp;T$1&amp;"C"&amp;$A128)="N/A",0,RTD("tos.rtd",,$A$2,"."&amp;T$83&amp;T$1&amp;"C"&amp;$A128))-IF(RTD("tos.rtd",,$A$2,"."&amp;T$83&amp;T$1&amp;"P"&amp;$A128)="N/A",0,RTD("tos.rtd",,$A$2,"."&amp;T$83&amp;T$1&amp;"P"&amp;$A128))</f>
        <v>0</v>
      </c>
      <c r="U128" s="91">
        <f ca="1">IF(RTD("tos.rtd",,$A$2,"."&amp;U$83&amp;U$1&amp;"C"&amp;$A128)="N/A",0,RTD("tos.rtd",,$A$2,"."&amp;U$83&amp;U$1&amp;"C"&amp;$A128))-IF(RTD("tos.rtd",,$A$2,"."&amp;U$83&amp;U$1&amp;"P"&amp;$A128)="N/A",0,RTD("tos.rtd",,$A$2,"."&amp;U$83&amp;U$1&amp;"P"&amp;$A128))</f>
        <v>0</v>
      </c>
      <c r="V128" s="91">
        <f ca="1">IF(RTD("tos.rtd",,$A$2,"."&amp;V$83&amp;V$1&amp;"C"&amp;$A128)="N/A",0,RTD("tos.rtd",,$A$2,"."&amp;V$83&amp;V$1&amp;"C"&amp;$A128))-IF(RTD("tos.rtd",,$A$2,"."&amp;V$83&amp;V$1&amp;"P"&amp;$A128)="N/A",0,RTD("tos.rtd",,$A$2,"."&amp;V$83&amp;V$1&amp;"P"&amp;$A128))</f>
        <v>0</v>
      </c>
      <c r="W128" s="91">
        <f ca="1">IF(RTD("tos.rtd",,$A$2,"."&amp;W$83&amp;W$1&amp;"C"&amp;$A128)="N/A",0,RTD("tos.rtd",,$A$2,"."&amp;W$83&amp;W$1&amp;"C"&amp;$A128))-IF(RTD("tos.rtd",,$A$2,"."&amp;W$83&amp;W$1&amp;"P"&amp;$A128)="N/A",0,RTD("tos.rtd",,$A$2,"."&amp;W$83&amp;W$1&amp;"P"&amp;$A128))</f>
        <v>3</v>
      </c>
      <c r="X128" s="91">
        <f ca="1">IF(RTD("tos.rtd",,$A$2,"."&amp;X$83&amp;X$1&amp;"C"&amp;$A128)="N/A",0,RTD("tos.rtd",,$A$2,"."&amp;X$83&amp;X$1&amp;"C"&amp;$A128))-IF(RTD("tos.rtd",,$A$2,"."&amp;X$83&amp;X$1&amp;"P"&amp;$A128)="N/A",0,RTD("tos.rtd",,$A$2,"."&amp;X$83&amp;X$1&amp;"P"&amp;$A128))</f>
        <v>-11</v>
      </c>
      <c r="Y128" s="98">
        <f t="shared" ca="1" si="10"/>
        <v>-8497</v>
      </c>
    </row>
    <row r="129" spans="1:27" x14ac:dyDescent="0.25">
      <c r="A129" s="93">
        <f>+Hoja1!A128</f>
        <v>5440</v>
      </c>
      <c r="B129" s="91">
        <f ca="1">IF(RTD("tos.rtd",,$A$2,"."&amp;B$83&amp;B$1&amp;"C"&amp;$A129)="N/A",0,RTD("tos.rtd",,$A$2,"."&amp;B$83&amp;B$1&amp;"C"&amp;$A129))-IF(RTD("tos.rtd",,$A$2,"."&amp;B$83&amp;B$1&amp;"P"&amp;$A129)="N/A",0,RTD("tos.rtd",,$A$2,"."&amp;B$83&amp;B$1&amp;"P"&amp;$A129))</f>
        <v>0</v>
      </c>
      <c r="C129" s="91">
        <f ca="1">IF(RTD("tos.rtd",,$A$2,"."&amp;C$83&amp;C$1&amp;"C"&amp;$A129)="N/A",0,RTD("tos.rtd",,$A$2,"."&amp;C$83&amp;C$1&amp;"C"&amp;$A129))-IF(RTD("tos.rtd",,$A$2,"."&amp;C$83&amp;C$1&amp;"P"&amp;$A129)="N/A",0,RTD("tos.rtd",,$A$2,"."&amp;C$83&amp;C$1&amp;"P"&amp;$A129))</f>
        <v>0</v>
      </c>
      <c r="D129" s="91">
        <f ca="1">IF(RTD("tos.rtd",,$A$2,"."&amp;D$83&amp;D$1&amp;"C"&amp;$A129)="N/A",0,RTD("tos.rtd",,$A$2,"."&amp;D$83&amp;D$1&amp;"C"&amp;$A129))-IF(RTD("tos.rtd",,$A$2,"."&amp;D$83&amp;D$1&amp;"P"&amp;$A129)="N/A",0,RTD("tos.rtd",,$A$2,"."&amp;D$83&amp;D$1&amp;"P"&amp;$A129))</f>
        <v>-1252</v>
      </c>
      <c r="E129" s="91">
        <f ca="1">IF(RTD("tos.rtd",,$A$2,"."&amp;E$83&amp;E$1&amp;"C"&amp;$A129)="N/A",0,RTD("tos.rtd",,$A$2,"."&amp;E$83&amp;E$1&amp;"C"&amp;$A129))-IF(RTD("tos.rtd",,$A$2,"."&amp;E$83&amp;E$1&amp;"P"&amp;$A129)="N/A",0,RTD("tos.rtd",,$A$2,"."&amp;E$83&amp;E$1&amp;"P"&amp;$A129))</f>
        <v>-207</v>
      </c>
      <c r="F129" s="91">
        <f ca="1">IF(RTD("tos.rtd",,$A$2,"."&amp;F$83&amp;F$1&amp;"C"&amp;$A129)="N/A",0,RTD("tos.rtd",,$A$2,"."&amp;F$83&amp;F$1&amp;"C"&amp;$A129))-IF(RTD("tos.rtd",,$A$2,"."&amp;F$83&amp;F$1&amp;"P"&amp;$A129)="N/A",0,RTD("tos.rtd",,$A$2,"."&amp;F$83&amp;F$1&amp;"P"&amp;$A129))</f>
        <v>0</v>
      </c>
      <c r="G129" s="91">
        <f ca="1">IF(RTD("tos.rtd",,$A$2,"."&amp;G$83&amp;G$1&amp;"C"&amp;$A129)="N/A",0,RTD("tos.rtd",,$A$2,"."&amp;G$83&amp;G$1&amp;"C"&amp;$A129))-IF(RTD("tos.rtd",,$A$2,"."&amp;G$83&amp;G$1&amp;"P"&amp;$A129)="N/A",0,RTD("tos.rtd",,$A$2,"."&amp;G$83&amp;G$1&amp;"P"&amp;$A129))</f>
        <v>0</v>
      </c>
      <c r="H129" s="91">
        <f ca="1">IF(RTD("tos.rtd",,$A$2,"."&amp;H$83&amp;H$1&amp;"C"&amp;$A129)="N/A",0,RTD("tos.rtd",,$A$2,"."&amp;H$83&amp;H$1&amp;"C"&amp;$A129))-IF(RTD("tos.rtd",,$A$2,"."&amp;H$83&amp;H$1&amp;"P"&amp;$A129)="N/A",0,RTD("tos.rtd",,$A$2,"."&amp;H$83&amp;H$1&amp;"P"&amp;$A129))</f>
        <v>0</v>
      </c>
      <c r="I129" s="91">
        <f ca="1">IF(RTD("tos.rtd",,$A$2,"."&amp;I$83&amp;I$1&amp;"C"&amp;$A129)="N/A",0,RTD("tos.rtd",,$A$2,"."&amp;I$83&amp;I$1&amp;"C"&amp;$A129))-IF(RTD("tos.rtd",,$A$2,"."&amp;I$83&amp;I$1&amp;"P"&amp;$A129)="N/A",0,RTD("tos.rtd",,$A$2,"."&amp;I$83&amp;I$1&amp;"P"&amp;$A129))</f>
        <v>-9</v>
      </c>
      <c r="J129" s="91">
        <f ca="1">IF(RTD("tos.rtd",,$A$2,"."&amp;J$83&amp;J$1&amp;"C"&amp;$A129)="N/A",0,RTD("tos.rtd",,$A$2,"."&amp;J$83&amp;J$1&amp;"C"&amp;$A129))-IF(RTD("tos.rtd",,$A$2,"."&amp;J$83&amp;J$1&amp;"P"&amp;$A129)="N/A",0,RTD("tos.rtd",,$A$2,"."&amp;J$83&amp;J$1&amp;"P"&amp;$A129))</f>
        <v>-13</v>
      </c>
      <c r="K129" s="91">
        <f ca="1">IF(RTD("tos.rtd",,$A$2,"."&amp;K$83&amp;K$1&amp;"C"&amp;$A129)="N/A",0,RTD("tos.rtd",,$A$2,"."&amp;K$83&amp;K$1&amp;"C"&amp;$A129))-IF(RTD("tos.rtd",,$A$2,"."&amp;K$83&amp;K$1&amp;"P"&amp;$A129)="N/A",0,RTD("tos.rtd",,$A$2,"."&amp;K$83&amp;K$1&amp;"P"&amp;$A129))</f>
        <v>-3</v>
      </c>
      <c r="L129" s="91">
        <f ca="1">IF(RTD("tos.rtd",,$A$2,"."&amp;L$83&amp;L$1&amp;"C"&amp;$A129)="N/A",0,RTD("tos.rtd",,$A$2,"."&amp;L$83&amp;L$1&amp;"C"&amp;$A129))-IF(RTD("tos.rtd",,$A$2,"."&amp;L$83&amp;L$1&amp;"P"&amp;$A129)="N/A",0,RTD("tos.rtd",,$A$2,"."&amp;L$83&amp;L$1&amp;"P"&amp;$A129))</f>
        <v>-1</v>
      </c>
      <c r="M129" s="91">
        <f ca="1">IF(RTD("tos.rtd",,$A$2,"."&amp;M$83&amp;M$1&amp;"C"&amp;$A129)="N/A",0,RTD("tos.rtd",,$A$2,"."&amp;M$83&amp;M$1&amp;"C"&amp;$A129))-IF(RTD("tos.rtd",,$A$2,"."&amp;M$83&amp;M$1&amp;"P"&amp;$A129)="N/A",0,RTD("tos.rtd",,$A$2,"."&amp;M$83&amp;M$1&amp;"P"&amp;$A129))</f>
        <v>-1</v>
      </c>
      <c r="N129" s="91">
        <f ca="1">IF(RTD("tos.rtd",,$A$2,"."&amp;N$83&amp;N$1&amp;"C"&amp;$A129)="N/A",0,RTD("tos.rtd",,$A$2,"."&amp;N$83&amp;N$1&amp;"C"&amp;$A129))-IF(RTD("tos.rtd",,$A$2,"."&amp;N$83&amp;N$1&amp;"P"&amp;$A129)="N/A",0,RTD("tos.rtd",,$A$2,"."&amp;N$83&amp;N$1&amp;"P"&amp;$A129))</f>
        <v>0</v>
      </c>
      <c r="O129" s="91">
        <f ca="1">IF(RTD("tos.rtd",,$A$2,"."&amp;O$83&amp;O$1&amp;"C"&amp;$A129)="N/A",0,RTD("tos.rtd",,$A$2,"."&amp;O$83&amp;O$1&amp;"C"&amp;$A129))-IF(RTD("tos.rtd",,$A$2,"."&amp;O$83&amp;O$1&amp;"P"&amp;$A129)="N/A",0,RTD("tos.rtd",,$A$2,"."&amp;O$83&amp;O$1&amp;"P"&amp;$A129))</f>
        <v>8</v>
      </c>
      <c r="P129" s="91">
        <f ca="1">IF(RTD("tos.rtd",,$A$2,"."&amp;P$83&amp;P$1&amp;"C"&amp;$A129)="N/A",0,RTD("tos.rtd",,$A$2,"."&amp;P$83&amp;P$1&amp;"C"&amp;$A129))-IF(RTD("tos.rtd",,$A$2,"."&amp;P$83&amp;P$1&amp;"P"&amp;$A129)="N/A",0,RTD("tos.rtd",,$A$2,"."&amp;P$83&amp;P$1&amp;"P"&amp;$A129))</f>
        <v>-12</v>
      </c>
      <c r="Q129" s="91">
        <f ca="1">IF(RTD("tos.rtd",,$A$2,"."&amp;Q$83&amp;Q$1&amp;"C"&amp;$A129)="N/A",0,RTD("tos.rtd",,$A$2,"."&amp;Q$83&amp;Q$1&amp;"C"&amp;$A129))-IF(RTD("tos.rtd",,$A$2,"."&amp;Q$83&amp;Q$1&amp;"P"&amp;$A129)="N/A",0,RTD("tos.rtd",,$A$2,"."&amp;Q$83&amp;Q$1&amp;"P"&amp;$A129))</f>
        <v>0</v>
      </c>
      <c r="R129" s="91">
        <f ca="1">IF(RTD("tos.rtd",,$A$2,"."&amp;R$83&amp;R$1&amp;"C"&amp;$A129)="N/A",0,RTD("tos.rtd",,$A$2,"."&amp;R$83&amp;R$1&amp;"C"&amp;$A129))-IF(RTD("tos.rtd",,$A$2,"."&amp;R$83&amp;R$1&amp;"P"&amp;$A129)="N/A",0,RTD("tos.rtd",,$A$2,"."&amp;R$83&amp;R$1&amp;"P"&amp;$A129))</f>
        <v>28</v>
      </c>
      <c r="S129" s="91">
        <f ca="1">IF(RTD("tos.rtd",,$A$2,"."&amp;S$83&amp;S$1&amp;"C"&amp;$A129)="N/A",0,RTD("tos.rtd",,$A$2,"."&amp;S$83&amp;S$1&amp;"C"&amp;$A129))-IF(RTD("tos.rtd",,$A$2,"."&amp;S$83&amp;S$1&amp;"P"&amp;$A129)="N/A",0,RTD("tos.rtd",,$A$2,"."&amp;S$83&amp;S$1&amp;"P"&amp;$A129))</f>
        <v>0</v>
      </c>
      <c r="T129" s="91">
        <f ca="1">IF(RTD("tos.rtd",,$A$2,"."&amp;T$83&amp;T$1&amp;"C"&amp;$A129)="N/A",0,RTD("tos.rtd",,$A$2,"."&amp;T$83&amp;T$1&amp;"C"&amp;$A129))-IF(RTD("tos.rtd",,$A$2,"."&amp;T$83&amp;T$1&amp;"P"&amp;$A129)="N/A",0,RTD("tos.rtd",,$A$2,"."&amp;T$83&amp;T$1&amp;"P"&amp;$A129))</f>
        <v>0</v>
      </c>
      <c r="U129" s="91">
        <f ca="1">IF(RTD("tos.rtd",,$A$2,"."&amp;U$83&amp;U$1&amp;"C"&amp;$A129)="N/A",0,RTD("tos.rtd",,$A$2,"."&amp;U$83&amp;U$1&amp;"C"&amp;$A129))-IF(RTD("tos.rtd",,$A$2,"."&amp;U$83&amp;U$1&amp;"P"&amp;$A129)="N/A",0,RTD("tos.rtd",,$A$2,"."&amp;U$83&amp;U$1&amp;"P"&amp;$A129))</f>
        <v>0</v>
      </c>
      <c r="V129" s="91">
        <f ca="1">IF(RTD("tos.rtd",,$A$2,"."&amp;V$83&amp;V$1&amp;"C"&amp;$A129)="N/A",0,RTD("tos.rtd",,$A$2,"."&amp;V$83&amp;V$1&amp;"C"&amp;$A129))-IF(RTD("tos.rtd",,$A$2,"."&amp;V$83&amp;V$1&amp;"P"&amp;$A129)="N/A",0,RTD("tos.rtd",,$A$2,"."&amp;V$83&amp;V$1&amp;"P"&amp;$A129))</f>
        <v>0</v>
      </c>
      <c r="W129" s="91">
        <f ca="1">IF(RTD("tos.rtd",,$A$2,"."&amp;W$83&amp;W$1&amp;"C"&amp;$A129)="N/A",0,RTD("tos.rtd",,$A$2,"."&amp;W$83&amp;W$1&amp;"C"&amp;$A129))-IF(RTD("tos.rtd",,$A$2,"."&amp;W$83&amp;W$1&amp;"P"&amp;$A129)="N/A",0,RTD("tos.rtd",,$A$2,"."&amp;W$83&amp;W$1&amp;"P"&amp;$A129))</f>
        <v>0</v>
      </c>
      <c r="X129" s="91">
        <f ca="1">IF(RTD("tos.rtd",,$A$2,"."&amp;X$83&amp;X$1&amp;"C"&amp;$A129)="N/A",0,RTD("tos.rtd",,$A$2,"."&amp;X$83&amp;X$1&amp;"C"&amp;$A129))-IF(RTD("tos.rtd",,$A$2,"."&amp;X$83&amp;X$1&amp;"P"&amp;$A129)="N/A",0,RTD("tos.rtd",,$A$2,"."&amp;X$83&amp;X$1&amp;"P"&amp;$A129))</f>
        <v>0</v>
      </c>
      <c r="Y129" s="98">
        <f t="shared" ca="1" si="10"/>
        <v>-1462</v>
      </c>
    </row>
    <row r="130" spans="1:27" x14ac:dyDescent="0.25">
      <c r="A130" s="93">
        <f>+Hoja1!A129</f>
        <v>5430</v>
      </c>
      <c r="B130" s="91">
        <f ca="1">IF(RTD("tos.rtd",,$A$2,"."&amp;B$83&amp;B$1&amp;"C"&amp;$A130)="N/A",0,RTD("tos.rtd",,$A$2,"."&amp;B$83&amp;B$1&amp;"C"&amp;$A130))-IF(RTD("tos.rtd",,$A$2,"."&amp;B$83&amp;B$1&amp;"P"&amp;$A130)="N/A",0,RTD("tos.rtd",,$A$2,"."&amp;B$83&amp;B$1&amp;"P"&amp;$A130))</f>
        <v>0</v>
      </c>
      <c r="C130" s="91">
        <f ca="1">IF(RTD("tos.rtd",,$A$2,"."&amp;C$83&amp;C$1&amp;"C"&amp;$A130)="N/A",0,RTD("tos.rtd",,$A$2,"."&amp;C$83&amp;C$1&amp;"C"&amp;$A130))-IF(RTD("tos.rtd",,$A$2,"."&amp;C$83&amp;C$1&amp;"P"&amp;$A130)="N/A",0,RTD("tos.rtd",,$A$2,"."&amp;C$83&amp;C$1&amp;"P"&amp;$A130))</f>
        <v>0</v>
      </c>
      <c r="D130" s="91">
        <f ca="1">IF(RTD("tos.rtd",,$A$2,"."&amp;D$83&amp;D$1&amp;"C"&amp;$A130)="N/A",0,RTD("tos.rtd",,$A$2,"."&amp;D$83&amp;D$1&amp;"C"&amp;$A130))-IF(RTD("tos.rtd",,$A$2,"."&amp;D$83&amp;D$1&amp;"P"&amp;$A130)="N/A",0,RTD("tos.rtd",,$A$2,"."&amp;D$83&amp;D$1&amp;"P"&amp;$A130))</f>
        <v>-914</v>
      </c>
      <c r="E130" s="91">
        <f ca="1">IF(RTD("tos.rtd",,$A$2,"."&amp;E$83&amp;E$1&amp;"C"&amp;$A130)="N/A",0,RTD("tos.rtd",,$A$2,"."&amp;E$83&amp;E$1&amp;"C"&amp;$A130))-IF(RTD("tos.rtd",,$A$2,"."&amp;E$83&amp;E$1&amp;"P"&amp;$A130)="N/A",0,RTD("tos.rtd",,$A$2,"."&amp;E$83&amp;E$1&amp;"P"&amp;$A130))</f>
        <v>-267</v>
      </c>
      <c r="F130" s="91">
        <f ca="1">IF(RTD("tos.rtd",,$A$2,"."&amp;F$83&amp;F$1&amp;"C"&amp;$A130)="N/A",0,RTD("tos.rtd",,$A$2,"."&amp;F$83&amp;F$1&amp;"C"&amp;$A130))-IF(RTD("tos.rtd",,$A$2,"."&amp;F$83&amp;F$1&amp;"P"&amp;$A130)="N/A",0,RTD("tos.rtd",,$A$2,"."&amp;F$83&amp;F$1&amp;"P"&amp;$A130))</f>
        <v>0</v>
      </c>
      <c r="G130" s="91">
        <f ca="1">IF(RTD("tos.rtd",,$A$2,"."&amp;G$83&amp;G$1&amp;"C"&amp;$A130)="N/A",0,RTD("tos.rtd",,$A$2,"."&amp;G$83&amp;G$1&amp;"C"&amp;$A130))-IF(RTD("tos.rtd",,$A$2,"."&amp;G$83&amp;G$1&amp;"P"&amp;$A130)="N/A",0,RTD("tos.rtd",,$A$2,"."&amp;G$83&amp;G$1&amp;"P"&amp;$A130))</f>
        <v>0</v>
      </c>
      <c r="H130" s="91">
        <f ca="1">IF(RTD("tos.rtd",,$A$2,"."&amp;H$83&amp;H$1&amp;"C"&amp;$A130)="N/A",0,RTD("tos.rtd",,$A$2,"."&amp;H$83&amp;H$1&amp;"C"&amp;$A130))-IF(RTD("tos.rtd",,$A$2,"."&amp;H$83&amp;H$1&amp;"P"&amp;$A130)="N/A",0,RTD("tos.rtd",,$A$2,"."&amp;H$83&amp;H$1&amp;"P"&amp;$A130))</f>
        <v>0</v>
      </c>
      <c r="I130" s="91">
        <f ca="1">IF(RTD("tos.rtd",,$A$2,"."&amp;I$83&amp;I$1&amp;"C"&amp;$A130)="N/A",0,RTD("tos.rtd",,$A$2,"."&amp;I$83&amp;I$1&amp;"C"&amp;$A130))-IF(RTD("tos.rtd",,$A$2,"."&amp;I$83&amp;I$1&amp;"P"&amp;$A130)="N/A",0,RTD("tos.rtd",,$A$2,"."&amp;I$83&amp;I$1&amp;"P"&amp;$A130))</f>
        <v>-2</v>
      </c>
      <c r="J130" s="91">
        <f ca="1">IF(RTD("tos.rtd",,$A$2,"."&amp;J$83&amp;J$1&amp;"C"&amp;$A130)="N/A",0,RTD("tos.rtd",,$A$2,"."&amp;J$83&amp;J$1&amp;"C"&amp;$A130))-IF(RTD("tos.rtd",,$A$2,"."&amp;J$83&amp;J$1&amp;"P"&amp;$A130)="N/A",0,RTD("tos.rtd",,$A$2,"."&amp;J$83&amp;J$1&amp;"P"&amp;$A130))</f>
        <v>0</v>
      </c>
      <c r="K130" s="91">
        <f ca="1">IF(RTD("tos.rtd",,$A$2,"."&amp;K$83&amp;K$1&amp;"C"&amp;$A130)="N/A",0,RTD("tos.rtd",,$A$2,"."&amp;K$83&amp;K$1&amp;"C"&amp;$A130))-IF(RTD("tos.rtd",,$A$2,"."&amp;K$83&amp;K$1&amp;"P"&amp;$A130)="N/A",0,RTD("tos.rtd",,$A$2,"."&amp;K$83&amp;K$1&amp;"P"&amp;$A130))</f>
        <v>-5</v>
      </c>
      <c r="L130" s="91">
        <f ca="1">IF(RTD("tos.rtd",,$A$2,"."&amp;L$83&amp;L$1&amp;"C"&amp;$A130)="N/A",0,RTD("tos.rtd",,$A$2,"."&amp;L$83&amp;L$1&amp;"C"&amp;$A130))-IF(RTD("tos.rtd",,$A$2,"."&amp;L$83&amp;L$1&amp;"P"&amp;$A130)="N/A",0,RTD("tos.rtd",,$A$2,"."&amp;L$83&amp;L$1&amp;"P"&amp;$A130))</f>
        <v>0</v>
      </c>
      <c r="M130" s="91">
        <f ca="1">IF(RTD("tos.rtd",,$A$2,"."&amp;M$83&amp;M$1&amp;"C"&amp;$A130)="N/A",0,RTD("tos.rtd",,$A$2,"."&amp;M$83&amp;M$1&amp;"C"&amp;$A130))-IF(RTD("tos.rtd",,$A$2,"."&amp;M$83&amp;M$1&amp;"P"&amp;$A130)="N/A",0,RTD("tos.rtd",,$A$2,"."&amp;M$83&amp;M$1&amp;"P"&amp;$A130))</f>
        <v>-4</v>
      </c>
      <c r="N130" s="91">
        <f ca="1">IF(RTD("tos.rtd",,$A$2,"."&amp;N$83&amp;N$1&amp;"C"&amp;$A130)="N/A",0,RTD("tos.rtd",,$A$2,"."&amp;N$83&amp;N$1&amp;"C"&amp;$A130))-IF(RTD("tos.rtd",,$A$2,"."&amp;N$83&amp;N$1&amp;"P"&amp;$A130)="N/A",0,RTD("tos.rtd",,$A$2,"."&amp;N$83&amp;N$1&amp;"P"&amp;$A130))</f>
        <v>-1</v>
      </c>
      <c r="O130" s="91">
        <f ca="1">IF(RTD("tos.rtd",,$A$2,"."&amp;O$83&amp;O$1&amp;"C"&amp;$A130)="N/A",0,RTD("tos.rtd",,$A$2,"."&amp;O$83&amp;O$1&amp;"C"&amp;$A130))-IF(RTD("tos.rtd",,$A$2,"."&amp;O$83&amp;O$1&amp;"P"&amp;$A130)="N/A",0,RTD("tos.rtd",,$A$2,"."&amp;O$83&amp;O$1&amp;"P"&amp;$A130))</f>
        <v>0</v>
      </c>
      <c r="P130" s="91">
        <f ca="1">IF(RTD("tos.rtd",,$A$2,"."&amp;P$83&amp;P$1&amp;"C"&amp;$A130)="N/A",0,RTD("tos.rtd",,$A$2,"."&amp;P$83&amp;P$1&amp;"C"&amp;$A130))-IF(RTD("tos.rtd",,$A$2,"."&amp;P$83&amp;P$1&amp;"P"&amp;$A130)="N/A",0,RTD("tos.rtd",,$A$2,"."&amp;P$83&amp;P$1&amp;"P"&amp;$A130))</f>
        <v>-108</v>
      </c>
      <c r="Q130" s="91">
        <f ca="1">IF(RTD("tos.rtd",,$A$2,"."&amp;Q$83&amp;Q$1&amp;"C"&amp;$A130)="N/A",0,RTD("tos.rtd",,$A$2,"."&amp;Q$83&amp;Q$1&amp;"C"&amp;$A130))-IF(RTD("tos.rtd",,$A$2,"."&amp;Q$83&amp;Q$1&amp;"P"&amp;$A130)="N/A",0,RTD("tos.rtd",,$A$2,"."&amp;Q$83&amp;Q$1&amp;"P"&amp;$A130))</f>
        <v>0</v>
      </c>
      <c r="R130" s="91">
        <f ca="1">IF(RTD("tos.rtd",,$A$2,"."&amp;R$83&amp;R$1&amp;"C"&amp;$A130)="N/A",0,RTD("tos.rtd",,$A$2,"."&amp;R$83&amp;R$1&amp;"C"&amp;$A130))-IF(RTD("tos.rtd",,$A$2,"."&amp;R$83&amp;R$1&amp;"P"&amp;$A130)="N/A",0,RTD("tos.rtd",,$A$2,"."&amp;R$83&amp;R$1&amp;"P"&amp;$A130))</f>
        <v>0</v>
      </c>
      <c r="S130" s="91">
        <f ca="1">IF(RTD("tos.rtd",,$A$2,"."&amp;S$83&amp;S$1&amp;"C"&amp;$A130)="N/A",0,RTD("tos.rtd",,$A$2,"."&amp;S$83&amp;S$1&amp;"C"&amp;$A130))-IF(RTD("tos.rtd",,$A$2,"."&amp;S$83&amp;S$1&amp;"P"&amp;$A130)="N/A",0,RTD("tos.rtd",,$A$2,"."&amp;S$83&amp;S$1&amp;"P"&amp;$A130))</f>
        <v>0</v>
      </c>
      <c r="T130" s="91">
        <f ca="1">IF(RTD("tos.rtd",,$A$2,"."&amp;T$83&amp;T$1&amp;"C"&amp;$A130)="N/A",0,RTD("tos.rtd",,$A$2,"."&amp;T$83&amp;T$1&amp;"C"&amp;$A130))-IF(RTD("tos.rtd",,$A$2,"."&amp;T$83&amp;T$1&amp;"P"&amp;$A130)="N/A",0,RTD("tos.rtd",,$A$2,"."&amp;T$83&amp;T$1&amp;"P"&amp;$A130))</f>
        <v>5</v>
      </c>
      <c r="U130" s="91">
        <f ca="1">IF(RTD("tos.rtd",,$A$2,"."&amp;U$83&amp;U$1&amp;"C"&amp;$A130)="N/A",0,RTD("tos.rtd",,$A$2,"."&amp;U$83&amp;U$1&amp;"C"&amp;$A130))-IF(RTD("tos.rtd",,$A$2,"."&amp;U$83&amp;U$1&amp;"P"&amp;$A130)="N/A",0,RTD("tos.rtd",,$A$2,"."&amp;U$83&amp;U$1&amp;"P"&amp;$A130))</f>
        <v>0</v>
      </c>
      <c r="V130" s="91">
        <f ca="1">IF(RTD("tos.rtd",,$A$2,"."&amp;V$83&amp;V$1&amp;"C"&amp;$A130)="N/A",0,RTD("tos.rtd",,$A$2,"."&amp;V$83&amp;V$1&amp;"C"&amp;$A130))-IF(RTD("tos.rtd",,$A$2,"."&amp;V$83&amp;V$1&amp;"P"&amp;$A130)="N/A",0,RTD("tos.rtd",,$A$2,"."&amp;V$83&amp;V$1&amp;"P"&amp;$A130))</f>
        <v>0</v>
      </c>
      <c r="W130" s="91">
        <f ca="1">IF(RTD("tos.rtd",,$A$2,"."&amp;W$83&amp;W$1&amp;"C"&amp;$A130)="N/A",0,RTD("tos.rtd",,$A$2,"."&amp;W$83&amp;W$1&amp;"C"&amp;$A130))-IF(RTD("tos.rtd",,$A$2,"."&amp;W$83&amp;W$1&amp;"P"&amp;$A130)="N/A",0,RTD("tos.rtd",,$A$2,"."&amp;W$83&amp;W$1&amp;"P"&amp;$A130))</f>
        <v>0</v>
      </c>
      <c r="X130" s="91">
        <f ca="1">IF(RTD("tos.rtd",,$A$2,"."&amp;X$83&amp;X$1&amp;"C"&amp;$A130)="N/A",0,RTD("tos.rtd",,$A$2,"."&amp;X$83&amp;X$1&amp;"C"&amp;$A130))-IF(RTD("tos.rtd",,$A$2,"."&amp;X$83&amp;X$1&amp;"P"&amp;$A130)="N/A",0,RTD("tos.rtd",,$A$2,"."&amp;X$83&amp;X$1&amp;"P"&amp;$A130))</f>
        <v>-1</v>
      </c>
      <c r="Y130" s="98">
        <f t="shared" ca="1" si="10"/>
        <v>-1297</v>
      </c>
    </row>
    <row r="131" spans="1:27" x14ac:dyDescent="0.25">
      <c r="A131" s="93">
        <f>+Hoja1!A130</f>
        <v>5420</v>
      </c>
      <c r="B131" s="91">
        <f ca="1">IF(RTD("tos.rtd",,$A$2,"."&amp;B$83&amp;B$1&amp;"C"&amp;$A131)="N/A",0,RTD("tos.rtd",,$A$2,"."&amp;B$83&amp;B$1&amp;"C"&amp;$A131))-IF(RTD("tos.rtd",,$A$2,"."&amp;B$83&amp;B$1&amp;"P"&amp;$A131)="N/A",0,RTD("tos.rtd",,$A$2,"."&amp;B$83&amp;B$1&amp;"P"&amp;$A131))</f>
        <v>0</v>
      </c>
      <c r="C131" s="91">
        <f ca="1">IF(RTD("tos.rtd",,$A$2,"."&amp;C$83&amp;C$1&amp;"C"&amp;$A131)="N/A",0,RTD("tos.rtd",,$A$2,"."&amp;C$83&amp;C$1&amp;"C"&amp;$A131))-IF(RTD("tos.rtd",,$A$2,"."&amp;C$83&amp;C$1&amp;"P"&amp;$A131)="N/A",0,RTD("tos.rtd",,$A$2,"."&amp;C$83&amp;C$1&amp;"P"&amp;$A131))</f>
        <v>0</v>
      </c>
      <c r="D131" s="91">
        <f ca="1">IF(RTD("tos.rtd",,$A$2,"."&amp;D$83&amp;D$1&amp;"C"&amp;$A131)="N/A",0,RTD("tos.rtd",,$A$2,"."&amp;D$83&amp;D$1&amp;"C"&amp;$A131))-IF(RTD("tos.rtd",,$A$2,"."&amp;D$83&amp;D$1&amp;"P"&amp;$A131)="N/A",0,RTD("tos.rtd",,$A$2,"."&amp;D$83&amp;D$1&amp;"P"&amp;$A131))</f>
        <v>-573</v>
      </c>
      <c r="E131" s="91">
        <f ca="1">IF(RTD("tos.rtd",,$A$2,"."&amp;E$83&amp;E$1&amp;"C"&amp;$A131)="N/A",0,RTD("tos.rtd",,$A$2,"."&amp;E$83&amp;E$1&amp;"C"&amp;$A131))-IF(RTD("tos.rtd",,$A$2,"."&amp;E$83&amp;E$1&amp;"P"&amp;$A131)="N/A",0,RTD("tos.rtd",,$A$2,"."&amp;E$83&amp;E$1&amp;"P"&amp;$A131))</f>
        <v>-92</v>
      </c>
      <c r="F131" s="91">
        <f ca="1">IF(RTD("tos.rtd",,$A$2,"."&amp;F$83&amp;F$1&amp;"C"&amp;$A131)="N/A",0,RTD("tos.rtd",,$A$2,"."&amp;F$83&amp;F$1&amp;"C"&amp;$A131))-IF(RTD("tos.rtd",,$A$2,"."&amp;F$83&amp;F$1&amp;"P"&amp;$A131)="N/A",0,RTD("tos.rtd",,$A$2,"."&amp;F$83&amp;F$1&amp;"P"&amp;$A131))</f>
        <v>0</v>
      </c>
      <c r="G131" s="91">
        <f ca="1">IF(RTD("tos.rtd",,$A$2,"."&amp;G$83&amp;G$1&amp;"C"&amp;$A131)="N/A",0,RTD("tos.rtd",,$A$2,"."&amp;G$83&amp;G$1&amp;"C"&amp;$A131))-IF(RTD("tos.rtd",,$A$2,"."&amp;G$83&amp;G$1&amp;"P"&amp;$A131)="N/A",0,RTD("tos.rtd",,$A$2,"."&amp;G$83&amp;G$1&amp;"P"&amp;$A131))</f>
        <v>0</v>
      </c>
      <c r="H131" s="91">
        <f ca="1">IF(RTD("tos.rtd",,$A$2,"."&amp;H$83&amp;H$1&amp;"C"&amp;$A131)="N/A",0,RTD("tos.rtd",,$A$2,"."&amp;H$83&amp;H$1&amp;"C"&amp;$A131))-IF(RTD("tos.rtd",,$A$2,"."&amp;H$83&amp;H$1&amp;"P"&amp;$A131)="N/A",0,RTD("tos.rtd",,$A$2,"."&amp;H$83&amp;H$1&amp;"P"&amp;$A131))</f>
        <v>0</v>
      </c>
      <c r="I131" s="91">
        <f ca="1">IF(RTD("tos.rtd",,$A$2,"."&amp;I$83&amp;I$1&amp;"C"&amp;$A131)="N/A",0,RTD("tos.rtd",,$A$2,"."&amp;I$83&amp;I$1&amp;"C"&amp;$A131))-IF(RTD("tos.rtd",,$A$2,"."&amp;I$83&amp;I$1&amp;"P"&amp;$A131)="N/A",0,RTD("tos.rtd",,$A$2,"."&amp;I$83&amp;I$1&amp;"P"&amp;$A131))</f>
        <v>-4</v>
      </c>
      <c r="J131" s="91">
        <f ca="1">IF(RTD("tos.rtd",,$A$2,"."&amp;J$83&amp;J$1&amp;"C"&amp;$A131)="N/A",0,RTD("tos.rtd",,$A$2,"."&amp;J$83&amp;J$1&amp;"C"&amp;$A131))-IF(RTD("tos.rtd",,$A$2,"."&amp;J$83&amp;J$1&amp;"P"&amp;$A131)="N/A",0,RTD("tos.rtd",,$A$2,"."&amp;J$83&amp;J$1&amp;"P"&amp;$A131))</f>
        <v>1</v>
      </c>
      <c r="K131" s="91">
        <f ca="1">IF(RTD("tos.rtd",,$A$2,"."&amp;K$83&amp;K$1&amp;"C"&amp;$A131)="N/A",0,RTD("tos.rtd",,$A$2,"."&amp;K$83&amp;K$1&amp;"C"&amp;$A131))-IF(RTD("tos.rtd",,$A$2,"."&amp;K$83&amp;K$1&amp;"P"&amp;$A131)="N/A",0,RTD("tos.rtd",,$A$2,"."&amp;K$83&amp;K$1&amp;"P"&amp;$A131))</f>
        <v>0</v>
      </c>
      <c r="L131" s="91">
        <f ca="1">IF(RTD("tos.rtd",,$A$2,"."&amp;L$83&amp;L$1&amp;"C"&amp;$A131)="N/A",0,RTD("tos.rtd",,$A$2,"."&amp;L$83&amp;L$1&amp;"C"&amp;$A131))-IF(RTD("tos.rtd",,$A$2,"."&amp;L$83&amp;L$1&amp;"P"&amp;$A131)="N/A",0,RTD("tos.rtd",,$A$2,"."&amp;L$83&amp;L$1&amp;"P"&amp;$A131))</f>
        <v>0</v>
      </c>
      <c r="M131" s="91">
        <f ca="1">IF(RTD("tos.rtd",,$A$2,"."&amp;M$83&amp;M$1&amp;"C"&amp;$A131)="N/A",0,RTD("tos.rtd",,$A$2,"."&amp;M$83&amp;M$1&amp;"C"&amp;$A131))-IF(RTD("tos.rtd",,$A$2,"."&amp;M$83&amp;M$1&amp;"P"&amp;$A131)="N/A",0,RTD("tos.rtd",,$A$2,"."&amp;M$83&amp;M$1&amp;"P"&amp;$A131))</f>
        <v>0</v>
      </c>
      <c r="N131" s="91">
        <f ca="1">IF(RTD("tos.rtd",,$A$2,"."&amp;N$83&amp;N$1&amp;"C"&amp;$A131)="N/A",0,RTD("tos.rtd",,$A$2,"."&amp;N$83&amp;N$1&amp;"C"&amp;$A131))-IF(RTD("tos.rtd",,$A$2,"."&amp;N$83&amp;N$1&amp;"P"&amp;$A131)="N/A",0,RTD("tos.rtd",,$A$2,"."&amp;N$83&amp;N$1&amp;"P"&amp;$A131))</f>
        <v>0</v>
      </c>
      <c r="O131" s="91">
        <f ca="1">IF(RTD("tos.rtd",,$A$2,"."&amp;O$83&amp;O$1&amp;"C"&amp;$A131)="N/A",0,RTD("tos.rtd",,$A$2,"."&amp;O$83&amp;O$1&amp;"C"&amp;$A131))-IF(RTD("tos.rtd",,$A$2,"."&amp;O$83&amp;O$1&amp;"P"&amp;$A131)="N/A",0,RTD("tos.rtd",,$A$2,"."&amp;O$83&amp;O$1&amp;"P"&amp;$A131))</f>
        <v>0</v>
      </c>
      <c r="P131" s="91">
        <f ca="1">IF(RTD("tos.rtd",,$A$2,"."&amp;P$83&amp;P$1&amp;"C"&amp;$A131)="N/A",0,RTD("tos.rtd",,$A$2,"."&amp;P$83&amp;P$1&amp;"C"&amp;$A131))-IF(RTD("tos.rtd",,$A$2,"."&amp;P$83&amp;P$1&amp;"P"&amp;$A131)="N/A",0,RTD("tos.rtd",,$A$2,"."&amp;P$83&amp;P$1&amp;"P"&amp;$A131))</f>
        <v>0</v>
      </c>
      <c r="Q131" s="91">
        <f ca="1">IF(RTD("tos.rtd",,$A$2,"."&amp;Q$83&amp;Q$1&amp;"C"&amp;$A131)="N/A",0,RTD("tos.rtd",,$A$2,"."&amp;Q$83&amp;Q$1&amp;"C"&amp;$A131))-IF(RTD("tos.rtd",,$A$2,"."&amp;Q$83&amp;Q$1&amp;"P"&amp;$A131)="N/A",0,RTD("tos.rtd",,$A$2,"."&amp;Q$83&amp;Q$1&amp;"P"&amp;$A131))</f>
        <v>0</v>
      </c>
      <c r="R131" s="91">
        <f ca="1">IF(RTD("tos.rtd",,$A$2,"."&amp;R$83&amp;R$1&amp;"C"&amp;$A131)="N/A",0,RTD("tos.rtd",,$A$2,"."&amp;R$83&amp;R$1&amp;"C"&amp;$A131))-IF(RTD("tos.rtd",,$A$2,"."&amp;R$83&amp;R$1&amp;"P"&amp;$A131)="N/A",0,RTD("tos.rtd",,$A$2,"."&amp;R$83&amp;R$1&amp;"P"&amp;$A131))</f>
        <v>0</v>
      </c>
      <c r="S131" s="91">
        <f ca="1">IF(RTD("tos.rtd",,$A$2,"."&amp;S$83&amp;S$1&amp;"C"&amp;$A131)="N/A",0,RTD("tos.rtd",,$A$2,"."&amp;S$83&amp;S$1&amp;"C"&amp;$A131))-IF(RTD("tos.rtd",,$A$2,"."&amp;S$83&amp;S$1&amp;"P"&amp;$A131)="N/A",0,RTD("tos.rtd",,$A$2,"."&amp;S$83&amp;S$1&amp;"P"&amp;$A131))</f>
        <v>0</v>
      </c>
      <c r="T131" s="91">
        <f ca="1">IF(RTD("tos.rtd",,$A$2,"."&amp;T$83&amp;T$1&amp;"C"&amp;$A131)="N/A",0,RTD("tos.rtd",,$A$2,"."&amp;T$83&amp;T$1&amp;"C"&amp;$A131))-IF(RTD("tos.rtd",,$A$2,"."&amp;T$83&amp;T$1&amp;"P"&amp;$A131)="N/A",0,RTD("tos.rtd",,$A$2,"."&amp;T$83&amp;T$1&amp;"P"&amp;$A131))</f>
        <v>5</v>
      </c>
      <c r="U131" s="91">
        <f ca="1">IF(RTD("tos.rtd",,$A$2,"."&amp;U$83&amp;U$1&amp;"C"&amp;$A131)="N/A",0,RTD("tos.rtd",,$A$2,"."&amp;U$83&amp;U$1&amp;"C"&amp;$A131))-IF(RTD("tos.rtd",,$A$2,"."&amp;U$83&amp;U$1&amp;"P"&amp;$A131)="N/A",0,RTD("tos.rtd",,$A$2,"."&amp;U$83&amp;U$1&amp;"P"&amp;$A131))</f>
        <v>0</v>
      </c>
      <c r="V131" s="91">
        <f ca="1">IF(RTD("tos.rtd",,$A$2,"."&amp;V$83&amp;V$1&amp;"C"&amp;$A131)="N/A",0,RTD("tos.rtd",,$A$2,"."&amp;V$83&amp;V$1&amp;"C"&amp;$A131))-IF(RTD("tos.rtd",,$A$2,"."&amp;V$83&amp;V$1&amp;"P"&amp;$A131)="N/A",0,RTD("tos.rtd",,$A$2,"."&amp;V$83&amp;V$1&amp;"P"&amp;$A131))</f>
        <v>0</v>
      </c>
      <c r="W131" s="91">
        <f ca="1">IF(RTD("tos.rtd",,$A$2,"."&amp;W$83&amp;W$1&amp;"C"&amp;$A131)="N/A",0,RTD("tos.rtd",,$A$2,"."&amp;W$83&amp;W$1&amp;"C"&amp;$A131))-IF(RTD("tos.rtd",,$A$2,"."&amp;W$83&amp;W$1&amp;"P"&amp;$A131)="N/A",0,RTD("tos.rtd",,$A$2,"."&amp;W$83&amp;W$1&amp;"P"&amp;$A131))</f>
        <v>0</v>
      </c>
      <c r="X131" s="91">
        <f ca="1">IF(RTD("tos.rtd",,$A$2,"."&amp;X$83&amp;X$1&amp;"C"&amp;$A131)="N/A",0,RTD("tos.rtd",,$A$2,"."&amp;X$83&amp;X$1&amp;"C"&amp;$A131))-IF(RTD("tos.rtd",,$A$2,"."&amp;X$83&amp;X$1&amp;"P"&amp;$A131)="N/A",0,RTD("tos.rtd",,$A$2,"."&amp;X$83&amp;X$1&amp;"P"&amp;$A131))</f>
        <v>0</v>
      </c>
      <c r="Y131" s="98">
        <f t="shared" ca="1" si="10"/>
        <v>-663</v>
      </c>
    </row>
    <row r="132" spans="1:27" x14ac:dyDescent="0.25">
      <c r="A132" s="93">
        <f>+Hoja1!A131</f>
        <v>0</v>
      </c>
    </row>
    <row r="133" spans="1:27" x14ac:dyDescent="0.25">
      <c r="A133" s="93">
        <f>+Hoja1!A132</f>
        <v>0</v>
      </c>
    </row>
    <row r="134" spans="1:27" x14ac:dyDescent="0.25">
      <c r="A134" s="93">
        <f>+Hoja1!A133</f>
        <v>25</v>
      </c>
      <c r="B134" s="92" t="str">
        <f ca="1">+B82</f>
        <v/>
      </c>
      <c r="C134" s="92" t="str">
        <f t="shared" ref="C134:X134" ca="1" si="11">+C82</f>
        <v/>
      </c>
      <c r="D134" s="92" t="str">
        <f t="shared" ca="1" si="11"/>
        <v>250507</v>
      </c>
      <c r="E134" s="92" t="str">
        <f t="shared" ca="1" si="11"/>
        <v>250508</v>
      </c>
      <c r="F134" s="92" t="str">
        <f t="shared" ca="1" si="11"/>
        <v/>
      </c>
      <c r="G134" s="92" t="str">
        <f t="shared" ca="1" si="11"/>
        <v/>
      </c>
      <c r="H134" s="92" t="str">
        <f t="shared" ca="1" si="11"/>
        <v>250523</v>
      </c>
      <c r="I134" s="92" t="str">
        <f t="shared" ca="1" si="11"/>
        <v>250530</v>
      </c>
      <c r="J134" s="92" t="str">
        <f t="shared" ca="1" si="11"/>
        <v>250606</v>
      </c>
      <c r="K134" s="92" t="str">
        <f t="shared" ca="1" si="11"/>
        <v>250620</v>
      </c>
      <c r="L134" s="92" t="str">
        <f t="shared" ca="1" si="11"/>
        <v>250630</v>
      </c>
      <c r="M134" s="92" t="str">
        <f t="shared" ca="1" si="11"/>
        <v>250718</v>
      </c>
      <c r="N134" s="92" t="str">
        <f t="shared" ca="1" si="11"/>
        <v>250731</v>
      </c>
      <c r="O134" s="92" t="str">
        <f t="shared" ca="1" si="11"/>
        <v>250815</v>
      </c>
      <c r="P134" s="92" t="str">
        <f t="shared" ca="1" si="11"/>
        <v>250829</v>
      </c>
      <c r="Q134" s="92" t="str">
        <f t="shared" ca="1" si="11"/>
        <v>250919</v>
      </c>
      <c r="R134" s="92" t="str">
        <f t="shared" ca="1" si="11"/>
        <v>250930</v>
      </c>
      <c r="S134" s="92" t="str">
        <f t="shared" ca="1" si="11"/>
        <v>251017</v>
      </c>
      <c r="T134" s="92" t="str">
        <f t="shared" ca="1" si="11"/>
        <v>251031</v>
      </c>
      <c r="U134" s="92" t="str">
        <f t="shared" ca="1" si="11"/>
        <v>251121</v>
      </c>
      <c r="V134" s="92" t="str">
        <f t="shared" ca="1" si="11"/>
        <v>251128</v>
      </c>
      <c r="W134" s="92" t="str">
        <f t="shared" ca="1" si="11"/>
        <v>251219</v>
      </c>
      <c r="X134" s="92" t="str">
        <f t="shared" ca="1" si="11"/>
        <v>251231</v>
      </c>
    </row>
    <row r="135" spans="1:27" x14ac:dyDescent="0.25">
      <c r="A135" s="93" t="str">
        <f>+Hoja1!A134</f>
        <v>NDX</v>
      </c>
      <c r="B135" s="92" t="s">
        <v>58</v>
      </c>
      <c r="C135" s="92" t="s">
        <v>58</v>
      </c>
      <c r="D135" s="92" t="s">
        <v>58</v>
      </c>
      <c r="E135" s="92" t="s">
        <v>58</v>
      </c>
      <c r="F135" s="92" t="s">
        <v>58</v>
      </c>
      <c r="G135" s="92" t="s">
        <v>58</v>
      </c>
      <c r="H135" s="92" t="s">
        <v>14</v>
      </c>
      <c r="I135" s="92" t="s">
        <v>58</v>
      </c>
      <c r="J135" s="92" t="s">
        <v>58</v>
      </c>
      <c r="K135" s="92" t="s">
        <v>14</v>
      </c>
      <c r="L135" s="92" t="s">
        <v>58</v>
      </c>
      <c r="M135" s="92" t="s">
        <v>14</v>
      </c>
      <c r="N135" s="92" t="s">
        <v>58</v>
      </c>
      <c r="O135" s="92" t="s">
        <v>14</v>
      </c>
      <c r="P135" s="92" t="s">
        <v>58</v>
      </c>
      <c r="Q135" s="92" t="s">
        <v>14</v>
      </c>
      <c r="R135" s="92" t="s">
        <v>58</v>
      </c>
      <c r="S135" s="92" t="s">
        <v>14</v>
      </c>
      <c r="T135" s="92" t="s">
        <v>58</v>
      </c>
      <c r="U135" s="92" t="s">
        <v>14</v>
      </c>
      <c r="V135" s="92" t="s">
        <v>58</v>
      </c>
      <c r="W135" s="92" t="s">
        <v>14</v>
      </c>
      <c r="X135" s="92" t="s">
        <v>58</v>
      </c>
    </row>
    <row r="136" spans="1:27" x14ac:dyDescent="0.25">
      <c r="A136" s="93" t="str">
        <f>+Hoja1!A135</f>
        <v>NDX</v>
      </c>
      <c r="B136" s="94">
        <f>+B84</f>
        <v>45782</v>
      </c>
      <c r="C136" s="94">
        <f t="shared" ref="C136:X136" si="12">+C84</f>
        <v>45783</v>
      </c>
      <c r="D136" s="94">
        <f t="shared" si="12"/>
        <v>45784</v>
      </c>
      <c r="E136" s="94">
        <f t="shared" si="12"/>
        <v>45785</v>
      </c>
      <c r="F136" s="94">
        <f t="shared" si="12"/>
        <v>45786</v>
      </c>
      <c r="G136" s="94">
        <f t="shared" si="12"/>
        <v>45793</v>
      </c>
      <c r="H136" s="94">
        <f t="shared" si="12"/>
        <v>45800</v>
      </c>
      <c r="I136" s="94">
        <f t="shared" si="12"/>
        <v>45807</v>
      </c>
      <c r="J136" s="94">
        <f t="shared" si="12"/>
        <v>45814</v>
      </c>
      <c r="K136" s="94">
        <f t="shared" si="12"/>
        <v>45828</v>
      </c>
      <c r="L136" s="94">
        <f t="shared" si="12"/>
        <v>45838</v>
      </c>
      <c r="M136" s="94">
        <f t="shared" si="12"/>
        <v>45856</v>
      </c>
      <c r="N136" s="94">
        <f t="shared" si="12"/>
        <v>45869</v>
      </c>
      <c r="O136" s="94">
        <f t="shared" si="12"/>
        <v>45884</v>
      </c>
      <c r="P136" s="94">
        <f t="shared" si="12"/>
        <v>45898</v>
      </c>
      <c r="Q136" s="94">
        <f t="shared" si="12"/>
        <v>45919</v>
      </c>
      <c r="R136" s="94">
        <f t="shared" si="12"/>
        <v>45930</v>
      </c>
      <c r="S136" s="94">
        <f t="shared" si="12"/>
        <v>45947</v>
      </c>
      <c r="T136" s="94">
        <f t="shared" si="12"/>
        <v>45961</v>
      </c>
      <c r="U136" s="94">
        <f t="shared" si="12"/>
        <v>45982</v>
      </c>
      <c r="V136" s="94">
        <f t="shared" si="12"/>
        <v>45989</v>
      </c>
      <c r="W136" s="94">
        <f t="shared" si="12"/>
        <v>46010</v>
      </c>
      <c r="X136" s="94">
        <f t="shared" si="12"/>
        <v>46022</v>
      </c>
    </row>
    <row r="137" spans="1:27" x14ac:dyDescent="0.25">
      <c r="A137" s="93">
        <f>+Hoja1!A136</f>
        <v>19779.5</v>
      </c>
      <c r="B137" s="92"/>
      <c r="X137" s="91"/>
    </row>
    <row r="138" spans="1:27" x14ac:dyDescent="0.25">
      <c r="A138" s="93">
        <f>+Hoja1!A137</f>
        <v>20450</v>
      </c>
      <c r="B138" s="91">
        <f ca="1">IF(RTD("tos.rtd",,$A$2,"."&amp;B$135&amp;B$1&amp;"C"&amp;$A138)="N/A",0,RTD("tos.rtd",,$A$2,"."&amp;B$135&amp;B$1&amp;"C"&amp;$A138))-IF(RTD("tos.rtd",,$A$2,"."&amp;B$135&amp;B$1&amp;"P"&amp;$A138)="N/A",0,RTD("tos.rtd",,$A$2,"."&amp;B$135&amp;B$1&amp;"P"&amp;$A138))</f>
        <v>0</v>
      </c>
      <c r="C138" s="91">
        <f ca="1">IF(RTD("tos.rtd",,$A$2,"."&amp;C$135&amp;C$1&amp;"C"&amp;$A138)="N/A",0,RTD("tos.rtd",,$A$2,"."&amp;C$135&amp;C$1&amp;"C"&amp;$A138))-IF(RTD("tos.rtd",,$A$2,"."&amp;C$135&amp;C$1&amp;"P"&amp;$A138)="N/A",0,RTD("tos.rtd",,$A$2,"."&amp;C$135&amp;C$1&amp;"P"&amp;$A138))</f>
        <v>0</v>
      </c>
      <c r="D138" s="91">
        <f ca="1">IF(RTD("tos.rtd",,$A$2,"."&amp;D$135&amp;D$1&amp;"C"&amp;$A138)="N/A",0,RTD("tos.rtd",,$A$2,"."&amp;D$135&amp;D$1&amp;"C"&amp;$A138))-IF(RTD("tos.rtd",,$A$2,"."&amp;D$135&amp;D$1&amp;"P"&amp;$A138)="N/A",0,RTD("tos.rtd",,$A$2,"."&amp;D$135&amp;D$1&amp;"P"&amp;$A138))</f>
        <v>4</v>
      </c>
      <c r="E138" s="91">
        <f ca="1">IF(RTD("tos.rtd",,$A$2,"."&amp;E$135&amp;E$1&amp;"C"&amp;$A138)="N/A",0,RTD("tos.rtd",,$A$2,"."&amp;E$135&amp;E$1&amp;"C"&amp;$A138))-IF(RTD("tos.rtd",,$A$2,"."&amp;E$135&amp;E$1&amp;"P"&amp;$A138)="N/A",0,RTD("tos.rtd",,$A$2,"."&amp;E$135&amp;E$1&amp;"P"&amp;$A138))</f>
        <v>4</v>
      </c>
      <c r="F138" s="91">
        <f ca="1">IF(RTD("tos.rtd",,$A$2,"."&amp;F$135&amp;F$1&amp;"C"&amp;$A138)="N/A",0,RTD("tos.rtd",,$A$2,"."&amp;F$135&amp;F$1&amp;"C"&amp;$A138))-IF(RTD("tos.rtd",,$A$2,"."&amp;F$135&amp;F$1&amp;"P"&amp;$A138)="N/A",0,RTD("tos.rtd",,$A$2,"."&amp;F$135&amp;F$1&amp;"P"&amp;$A138))</f>
        <v>0</v>
      </c>
      <c r="G138" s="91">
        <f ca="1">IF(RTD("tos.rtd",,$A$2,"."&amp;G$135&amp;G$1&amp;"C"&amp;$A138)="N/A",0,RTD("tos.rtd",,$A$2,"."&amp;G$135&amp;G$1&amp;"C"&amp;$A138))-IF(RTD("tos.rtd",,$A$2,"."&amp;G$135&amp;G$1&amp;"P"&amp;$A138)="N/A",0,RTD("tos.rtd",,$A$2,"."&amp;G$135&amp;G$1&amp;"P"&amp;$A138))</f>
        <v>0</v>
      </c>
      <c r="H138" s="91">
        <f ca="1">IF(RTD("tos.rtd",,$A$2,"."&amp;H$135&amp;H$1&amp;"C"&amp;$A138)="N/A",0,RTD("tos.rtd",,$A$2,"."&amp;H$135&amp;H$1&amp;"C"&amp;$A138))-IF(RTD("tos.rtd",,$A$2,"."&amp;H$135&amp;H$1&amp;"P"&amp;$A138)="N/A",0,RTD("tos.rtd",,$A$2,"."&amp;H$135&amp;H$1&amp;"P"&amp;$A138))</f>
        <v>0</v>
      </c>
      <c r="I138" s="91">
        <f ca="1">IF(RTD("tos.rtd",,$A$2,"."&amp;I$135&amp;I$1&amp;"C"&amp;$A138)="N/A",0,RTD("tos.rtd",,$A$2,"."&amp;I$135&amp;I$1&amp;"C"&amp;$A138))-IF(RTD("tos.rtd",,$A$2,"."&amp;I$135&amp;I$1&amp;"P"&amp;$A138)="N/A",0,RTD("tos.rtd",,$A$2,"."&amp;I$135&amp;I$1&amp;"P"&amp;$A138))</f>
        <v>0</v>
      </c>
      <c r="J138" s="91">
        <f ca="1">IF(RTD("tos.rtd",,$A$2,"."&amp;J$135&amp;J$1&amp;"C"&amp;$A138)="N/A",0,RTD("tos.rtd",,$A$2,"."&amp;J$135&amp;J$1&amp;"C"&amp;$A138))-IF(RTD("tos.rtd",,$A$2,"."&amp;J$135&amp;J$1&amp;"P"&amp;$A138)="N/A",0,RTD("tos.rtd",,$A$2,"."&amp;J$135&amp;J$1&amp;"P"&amp;$A138))</f>
        <v>0</v>
      </c>
      <c r="K138" s="91">
        <f ca="1">IF(RTD("tos.rtd",,$A$2,"."&amp;K$135&amp;K$1&amp;"C"&amp;$A138)="N/A",0,RTD("tos.rtd",,$A$2,"."&amp;K$135&amp;K$1&amp;"C"&amp;$A138))-IF(RTD("tos.rtd",,$A$2,"."&amp;K$135&amp;K$1&amp;"P"&amp;$A138)="N/A",0,RTD("tos.rtd",,$A$2,"."&amp;K$135&amp;K$1&amp;"P"&amp;$A138))</f>
        <v>1</v>
      </c>
      <c r="L138" s="91">
        <f ca="1">IF(RTD("tos.rtd",,$A$2,"."&amp;L$135&amp;L$1&amp;"C"&amp;$A138)="N/A",0,RTD("tos.rtd",,$A$2,"."&amp;L$135&amp;L$1&amp;"C"&amp;$A138))-IF(RTD("tos.rtd",,$A$2,"."&amp;L$135&amp;L$1&amp;"P"&amp;$A138)="N/A",0,RTD("tos.rtd",,$A$2,"."&amp;L$135&amp;L$1&amp;"P"&amp;$A138))</f>
        <v>0</v>
      </c>
      <c r="M138" s="91">
        <f ca="1">IF(RTD("tos.rtd",,$A$2,"."&amp;M$135&amp;M$1&amp;"C"&amp;$A138)="N/A",0,RTD("tos.rtd",,$A$2,"."&amp;M$135&amp;M$1&amp;"C"&amp;$A138))-IF(RTD("tos.rtd",,$A$2,"."&amp;M$135&amp;M$1&amp;"P"&amp;$A138)="N/A",0,RTD("tos.rtd",,$A$2,"."&amp;M$135&amp;M$1&amp;"P"&amp;$A138))</f>
        <v>0</v>
      </c>
      <c r="N138" s="91">
        <f ca="1">IF(RTD("tos.rtd",,$A$2,"."&amp;N$135&amp;N$1&amp;"C"&amp;$A138)="N/A",0,RTD("tos.rtd",,$A$2,"."&amp;N$135&amp;N$1&amp;"C"&amp;$A138))-IF(RTD("tos.rtd",,$A$2,"."&amp;N$135&amp;N$1&amp;"P"&amp;$A138)="N/A",0,RTD("tos.rtd",,$A$2,"."&amp;N$135&amp;N$1&amp;"P"&amp;$A138))</f>
        <v>0</v>
      </c>
      <c r="O138" s="91">
        <f ca="1">IF(RTD("tos.rtd",,$A$2,"."&amp;O$135&amp;O$1&amp;"C"&amp;$A138)="N/A",0,RTD("tos.rtd",,$A$2,"."&amp;O$135&amp;O$1&amp;"C"&amp;$A138))-IF(RTD("tos.rtd",,$A$2,"."&amp;O$135&amp;O$1&amp;"P"&amp;$A138)="N/A",0,RTD("tos.rtd",,$A$2,"."&amp;O$135&amp;O$1&amp;"P"&amp;$A138))</f>
        <v>0</v>
      </c>
      <c r="P138" s="91">
        <f ca="1">IF(RTD("tos.rtd",,$A$2,"."&amp;P$135&amp;P$1&amp;"C"&amp;$A138)="N/A",0,RTD("tos.rtd",,$A$2,"."&amp;P$135&amp;P$1&amp;"C"&amp;$A138))-IF(RTD("tos.rtd",,$A$2,"."&amp;P$135&amp;P$1&amp;"P"&amp;$A138)="N/A",0,RTD("tos.rtd",,$A$2,"."&amp;P$135&amp;P$1&amp;"P"&amp;$A138))</f>
        <v>0</v>
      </c>
      <c r="Q138" s="91">
        <f ca="1">IF(RTD("tos.rtd",,$A$2,"."&amp;Q$135&amp;Q$1&amp;"C"&amp;$A138)="N/A",0,RTD("tos.rtd",,$A$2,"."&amp;Q$135&amp;Q$1&amp;"C"&amp;$A138))-IF(RTD("tos.rtd",,$A$2,"."&amp;Q$135&amp;Q$1&amp;"P"&amp;$A138)="N/A",0,RTD("tos.rtd",,$A$2,"."&amp;Q$135&amp;Q$1&amp;"P"&amp;$A138))</f>
        <v>0</v>
      </c>
      <c r="R138" s="91">
        <f ca="1">IF(RTD("tos.rtd",,$A$2,"."&amp;R$135&amp;R$1&amp;"C"&amp;$A138)="N/A",0,RTD("tos.rtd",,$A$2,"."&amp;R$135&amp;R$1&amp;"C"&amp;$A138))-IF(RTD("tos.rtd",,$A$2,"."&amp;R$135&amp;R$1&amp;"P"&amp;$A138)="N/A",0,RTD("tos.rtd",,$A$2,"."&amp;R$135&amp;R$1&amp;"P"&amp;$A138))</f>
        <v>0</v>
      </c>
      <c r="S138" s="91">
        <f ca="1">IF(RTD("tos.rtd",,$A$2,"."&amp;S$135&amp;S$1&amp;"C"&amp;$A138)="N/A",0,RTD("tos.rtd",,$A$2,"."&amp;S$135&amp;S$1&amp;"C"&amp;$A138))-IF(RTD("tos.rtd",,$A$2,"."&amp;S$135&amp;S$1&amp;"P"&amp;$A138)="N/A",0,RTD("tos.rtd",,$A$2,"."&amp;S$135&amp;S$1&amp;"P"&amp;$A138))</f>
        <v>0</v>
      </c>
      <c r="T138" s="91">
        <f ca="1">IF(RTD("tos.rtd",,$A$2,"."&amp;T$135&amp;T$1&amp;"C"&amp;$A138)="N/A",0,RTD("tos.rtd",,$A$2,"."&amp;T$135&amp;T$1&amp;"C"&amp;$A138))-IF(RTD("tos.rtd",,$A$2,"."&amp;T$135&amp;T$1&amp;"P"&amp;$A138)="N/A",0,RTD("tos.rtd",,$A$2,"."&amp;T$135&amp;T$1&amp;"P"&amp;$A138))</f>
        <v>0</v>
      </c>
      <c r="U138" s="91">
        <f ca="1">IF(RTD("tos.rtd",,$A$2,"."&amp;U$135&amp;U$1&amp;"C"&amp;$A138)="N/A",0,RTD("tos.rtd",,$A$2,"."&amp;U$135&amp;U$1&amp;"C"&amp;$A138))-IF(RTD("tos.rtd",,$A$2,"."&amp;U$135&amp;U$1&amp;"P"&amp;$A138)="N/A",0,RTD("tos.rtd",,$A$2,"."&amp;U$135&amp;U$1&amp;"P"&amp;$A138))</f>
        <v>0</v>
      </c>
      <c r="V138" s="91">
        <f ca="1">IF(RTD("tos.rtd",,$A$2,"."&amp;V$135&amp;V$1&amp;"C"&amp;$A138)="N/A",0,RTD("tos.rtd",,$A$2,"."&amp;V$135&amp;V$1&amp;"C"&amp;$A138))-IF(RTD("tos.rtd",,$A$2,"."&amp;V$135&amp;V$1&amp;"P"&amp;$A138)="N/A",0,RTD("tos.rtd",,$A$2,"."&amp;V$135&amp;V$1&amp;"P"&amp;$A138))</f>
        <v>0</v>
      </c>
      <c r="W138" s="91">
        <f ca="1">IF(RTD("tos.rtd",,$A$2,"."&amp;W$135&amp;W$1&amp;"C"&amp;$A138)="N/A",0,RTD("tos.rtd",,$A$2,"."&amp;W$135&amp;W$1&amp;"C"&amp;$A138))-IF(RTD("tos.rtd",,$A$2,"."&amp;W$135&amp;W$1&amp;"P"&amp;$A138)="N/A",0,RTD("tos.rtd",,$A$2,"."&amp;W$135&amp;W$1&amp;"P"&amp;$A138))</f>
        <v>0</v>
      </c>
      <c r="X138" s="91">
        <f ca="1">IF(RTD("tos.rtd",,$A$2,"."&amp;X$135&amp;X$1&amp;"C"&amp;$A138)="N/A",0,RTD("tos.rtd",,$A$2,"."&amp;X$135&amp;X$1&amp;"C"&amp;$A138))-IF(RTD("tos.rtd",,$A$2,"."&amp;X$135&amp;X$1&amp;"P"&amp;$A138)="N/A",0,RTD("tos.rtd",,$A$2,"."&amp;X$135&amp;X$1&amp;"P"&amp;$A138))</f>
        <v>0</v>
      </c>
      <c r="Y138" s="98">
        <f t="shared" ref="Y138:Y190" ca="1" si="13">SUM(B138:X138)</f>
        <v>9</v>
      </c>
      <c r="Z138" s="91"/>
      <c r="AA138" s="91"/>
    </row>
    <row r="139" spans="1:27" x14ac:dyDescent="0.25">
      <c r="A139" s="93">
        <f>+Hoja1!A138</f>
        <v>20425</v>
      </c>
      <c r="B139" s="91">
        <f ca="1">IF(RTD("tos.rtd",,$A$2,"."&amp;B$135&amp;B$1&amp;"C"&amp;$A139)="N/A",0,RTD("tos.rtd",,$A$2,"."&amp;B$135&amp;B$1&amp;"C"&amp;$A139))-IF(RTD("tos.rtd",,$A$2,"."&amp;B$135&amp;B$1&amp;"P"&amp;$A139)="N/A",0,RTD("tos.rtd",,$A$2,"."&amp;B$135&amp;B$1&amp;"P"&amp;$A139))</f>
        <v>0</v>
      </c>
      <c r="C139" s="91">
        <f ca="1">IF(RTD("tos.rtd",,$A$2,"."&amp;C$135&amp;C$1&amp;"C"&amp;$A139)="N/A",0,RTD("tos.rtd",,$A$2,"."&amp;C$135&amp;C$1&amp;"C"&amp;$A139))-IF(RTD("tos.rtd",,$A$2,"."&amp;C$135&amp;C$1&amp;"P"&amp;$A139)="N/A",0,RTD("tos.rtd",,$A$2,"."&amp;C$135&amp;C$1&amp;"P"&amp;$A139))</f>
        <v>0</v>
      </c>
      <c r="D139" s="91">
        <f ca="1">IF(RTD("tos.rtd",,$A$2,"."&amp;D$135&amp;D$1&amp;"C"&amp;$A139)="N/A",0,RTD("tos.rtd",,$A$2,"."&amp;D$135&amp;D$1&amp;"C"&amp;$A139))-IF(RTD("tos.rtd",,$A$2,"."&amp;D$135&amp;D$1&amp;"P"&amp;$A139)="N/A",0,RTD("tos.rtd",,$A$2,"."&amp;D$135&amp;D$1&amp;"P"&amp;$A139))</f>
        <v>3</v>
      </c>
      <c r="E139" s="91">
        <f ca="1">IF(RTD("tos.rtd",,$A$2,"."&amp;E$135&amp;E$1&amp;"C"&amp;$A139)="N/A",0,RTD("tos.rtd",,$A$2,"."&amp;E$135&amp;E$1&amp;"C"&amp;$A139))-IF(RTD("tos.rtd",,$A$2,"."&amp;E$135&amp;E$1&amp;"P"&amp;$A139)="N/A",0,RTD("tos.rtd",,$A$2,"."&amp;E$135&amp;E$1&amp;"P"&amp;$A139))</f>
        <v>-3</v>
      </c>
      <c r="F139" s="91">
        <f ca="1">IF(RTD("tos.rtd",,$A$2,"."&amp;F$135&amp;F$1&amp;"C"&amp;$A139)="N/A",0,RTD("tos.rtd",,$A$2,"."&amp;F$135&amp;F$1&amp;"C"&amp;$A139))-IF(RTD("tos.rtd",,$A$2,"."&amp;F$135&amp;F$1&amp;"P"&amp;$A139)="N/A",0,RTD("tos.rtd",,$A$2,"."&amp;F$135&amp;F$1&amp;"P"&amp;$A139))</f>
        <v>0</v>
      </c>
      <c r="G139" s="91">
        <f ca="1">IF(RTD("tos.rtd",,$A$2,"."&amp;G$135&amp;G$1&amp;"C"&amp;$A139)="N/A",0,RTD("tos.rtd",,$A$2,"."&amp;G$135&amp;G$1&amp;"C"&amp;$A139))-IF(RTD("tos.rtd",,$A$2,"."&amp;G$135&amp;G$1&amp;"P"&amp;$A139)="N/A",0,RTD("tos.rtd",,$A$2,"."&amp;G$135&amp;G$1&amp;"P"&amp;$A139))</f>
        <v>0</v>
      </c>
      <c r="H139" s="91">
        <f ca="1">IF(RTD("tos.rtd",,$A$2,"."&amp;H$135&amp;H$1&amp;"C"&amp;$A139)="N/A",0,RTD("tos.rtd",,$A$2,"."&amp;H$135&amp;H$1&amp;"C"&amp;$A139))-IF(RTD("tos.rtd",,$A$2,"."&amp;H$135&amp;H$1&amp;"P"&amp;$A139)="N/A",0,RTD("tos.rtd",,$A$2,"."&amp;H$135&amp;H$1&amp;"P"&amp;$A139))</f>
        <v>0</v>
      </c>
      <c r="I139" s="91">
        <f ca="1">IF(RTD("tos.rtd",,$A$2,"."&amp;I$135&amp;I$1&amp;"C"&amp;$A139)="N/A",0,RTD("tos.rtd",,$A$2,"."&amp;I$135&amp;I$1&amp;"C"&amp;$A139))-IF(RTD("tos.rtd",,$A$2,"."&amp;I$135&amp;I$1&amp;"P"&amp;$A139)="N/A",0,RTD("tos.rtd",,$A$2,"."&amp;I$135&amp;I$1&amp;"P"&amp;$A139))</f>
        <v>0</v>
      </c>
      <c r="J139" s="91">
        <f ca="1">IF(RTD("tos.rtd",,$A$2,"."&amp;J$135&amp;J$1&amp;"C"&amp;$A139)="N/A",0,RTD("tos.rtd",,$A$2,"."&amp;J$135&amp;J$1&amp;"C"&amp;$A139))-IF(RTD("tos.rtd",,$A$2,"."&amp;J$135&amp;J$1&amp;"P"&amp;$A139)="N/A",0,RTD("tos.rtd",,$A$2,"."&amp;J$135&amp;J$1&amp;"P"&amp;$A139))</f>
        <v>0</v>
      </c>
      <c r="K139" s="91">
        <f ca="1">IF(RTD("tos.rtd",,$A$2,"."&amp;K$135&amp;K$1&amp;"C"&amp;$A139)="N/A",0,RTD("tos.rtd",,$A$2,"."&amp;K$135&amp;K$1&amp;"C"&amp;$A139))-IF(RTD("tos.rtd",,$A$2,"."&amp;K$135&amp;K$1&amp;"P"&amp;$A139)="N/A",0,RTD("tos.rtd",,$A$2,"."&amp;K$135&amp;K$1&amp;"P"&amp;$A139))</f>
        <v>1</v>
      </c>
      <c r="L139" s="91">
        <f ca="1">IF(RTD("tos.rtd",,$A$2,"."&amp;L$135&amp;L$1&amp;"C"&amp;$A139)="N/A",0,RTD("tos.rtd",,$A$2,"."&amp;L$135&amp;L$1&amp;"C"&amp;$A139))-IF(RTD("tos.rtd",,$A$2,"."&amp;L$135&amp;L$1&amp;"P"&amp;$A139)="N/A",0,RTD("tos.rtd",,$A$2,"."&amp;L$135&amp;L$1&amp;"P"&amp;$A139))</f>
        <v>0</v>
      </c>
      <c r="M139" s="91">
        <f ca="1">IF(RTD("tos.rtd",,$A$2,"."&amp;M$135&amp;M$1&amp;"C"&amp;$A139)="N/A",0,RTD("tos.rtd",,$A$2,"."&amp;M$135&amp;M$1&amp;"C"&amp;$A139))-IF(RTD("tos.rtd",,$A$2,"."&amp;M$135&amp;M$1&amp;"P"&amp;$A139)="N/A",0,RTD("tos.rtd",,$A$2,"."&amp;M$135&amp;M$1&amp;"P"&amp;$A139))</f>
        <v>0</v>
      </c>
      <c r="N139" s="91">
        <f ca="1">IF(RTD("tos.rtd",,$A$2,"."&amp;N$135&amp;N$1&amp;"C"&amp;$A139)="N/A",0,RTD("tos.rtd",,$A$2,"."&amp;N$135&amp;N$1&amp;"C"&amp;$A139))-IF(RTD("tos.rtd",,$A$2,"."&amp;N$135&amp;N$1&amp;"P"&amp;$A139)="N/A",0,RTD("tos.rtd",,$A$2,"."&amp;N$135&amp;N$1&amp;"P"&amp;$A139))</f>
        <v>0</v>
      </c>
      <c r="O139" s="91">
        <f ca="1">IF(RTD("tos.rtd",,$A$2,"."&amp;O$135&amp;O$1&amp;"C"&amp;$A139)="N/A",0,RTD("tos.rtd",,$A$2,"."&amp;O$135&amp;O$1&amp;"C"&amp;$A139))-IF(RTD("tos.rtd",,$A$2,"."&amp;O$135&amp;O$1&amp;"P"&amp;$A139)="N/A",0,RTD("tos.rtd",,$A$2,"."&amp;O$135&amp;O$1&amp;"P"&amp;$A139))</f>
        <v>0</v>
      </c>
      <c r="P139" s="91">
        <f ca="1">IF(RTD("tos.rtd",,$A$2,"."&amp;P$135&amp;P$1&amp;"C"&amp;$A139)="N/A",0,RTD("tos.rtd",,$A$2,"."&amp;P$135&amp;P$1&amp;"C"&amp;$A139))-IF(RTD("tos.rtd",,$A$2,"."&amp;P$135&amp;P$1&amp;"P"&amp;$A139)="N/A",0,RTD("tos.rtd",,$A$2,"."&amp;P$135&amp;P$1&amp;"P"&amp;$A139))</f>
        <v>0</v>
      </c>
      <c r="Q139" s="91">
        <f ca="1">IF(RTD("tos.rtd",,$A$2,"."&amp;Q$135&amp;Q$1&amp;"C"&amp;$A139)="N/A",0,RTD("tos.rtd",,$A$2,"."&amp;Q$135&amp;Q$1&amp;"C"&amp;$A139))-IF(RTD("tos.rtd",,$A$2,"."&amp;Q$135&amp;Q$1&amp;"P"&amp;$A139)="N/A",0,RTD("tos.rtd",,$A$2,"."&amp;Q$135&amp;Q$1&amp;"P"&amp;$A139))</f>
        <v>0</v>
      </c>
      <c r="R139" s="91">
        <f ca="1">IF(RTD("tos.rtd",,$A$2,"."&amp;R$135&amp;R$1&amp;"C"&amp;$A139)="N/A",0,RTD("tos.rtd",,$A$2,"."&amp;R$135&amp;R$1&amp;"C"&amp;$A139))-IF(RTD("tos.rtd",,$A$2,"."&amp;R$135&amp;R$1&amp;"P"&amp;$A139)="N/A",0,RTD("tos.rtd",,$A$2,"."&amp;R$135&amp;R$1&amp;"P"&amp;$A139))</f>
        <v>0</v>
      </c>
      <c r="S139" s="91">
        <f ca="1">IF(RTD("tos.rtd",,$A$2,"."&amp;S$135&amp;S$1&amp;"C"&amp;$A139)="N/A",0,RTD("tos.rtd",,$A$2,"."&amp;S$135&amp;S$1&amp;"C"&amp;$A139))-IF(RTD("tos.rtd",,$A$2,"."&amp;S$135&amp;S$1&amp;"P"&amp;$A139)="N/A",0,RTD("tos.rtd",,$A$2,"."&amp;S$135&amp;S$1&amp;"P"&amp;$A139))</f>
        <v>0</v>
      </c>
      <c r="T139" s="91">
        <f ca="1">IF(RTD("tos.rtd",,$A$2,"."&amp;T$135&amp;T$1&amp;"C"&amp;$A139)="N/A",0,RTD("tos.rtd",,$A$2,"."&amp;T$135&amp;T$1&amp;"C"&amp;$A139))-IF(RTD("tos.rtd",,$A$2,"."&amp;T$135&amp;T$1&amp;"P"&amp;$A139)="N/A",0,RTD("tos.rtd",,$A$2,"."&amp;T$135&amp;T$1&amp;"P"&amp;$A139))</f>
        <v>0</v>
      </c>
      <c r="U139" s="91">
        <f ca="1">IF(RTD("tos.rtd",,$A$2,"."&amp;U$135&amp;U$1&amp;"C"&amp;$A139)="N/A",0,RTD("tos.rtd",,$A$2,"."&amp;U$135&amp;U$1&amp;"C"&amp;$A139))-IF(RTD("tos.rtd",,$A$2,"."&amp;U$135&amp;U$1&amp;"P"&amp;$A139)="N/A",0,RTD("tos.rtd",,$A$2,"."&amp;U$135&amp;U$1&amp;"P"&amp;$A139))</f>
        <v>0</v>
      </c>
      <c r="V139" s="91">
        <f ca="1">IF(RTD("tos.rtd",,$A$2,"."&amp;V$135&amp;V$1&amp;"C"&amp;$A139)="N/A",0,RTD("tos.rtd",,$A$2,"."&amp;V$135&amp;V$1&amp;"C"&amp;$A139))-IF(RTD("tos.rtd",,$A$2,"."&amp;V$135&amp;V$1&amp;"P"&amp;$A139)="N/A",0,RTD("tos.rtd",,$A$2,"."&amp;V$135&amp;V$1&amp;"P"&amp;$A139))</f>
        <v>0</v>
      </c>
      <c r="W139" s="91">
        <f ca="1">IF(RTD("tos.rtd",,$A$2,"."&amp;W$135&amp;W$1&amp;"C"&amp;$A139)="N/A",0,RTD("tos.rtd",,$A$2,"."&amp;W$135&amp;W$1&amp;"C"&amp;$A139))-IF(RTD("tos.rtd",,$A$2,"."&amp;W$135&amp;W$1&amp;"P"&amp;$A139)="N/A",0,RTD("tos.rtd",,$A$2,"."&amp;W$135&amp;W$1&amp;"P"&amp;$A139))</f>
        <v>0</v>
      </c>
      <c r="X139" s="91">
        <f ca="1">IF(RTD("tos.rtd",,$A$2,"."&amp;X$135&amp;X$1&amp;"C"&amp;$A139)="N/A",0,RTD("tos.rtd",,$A$2,"."&amp;X$135&amp;X$1&amp;"C"&amp;$A139))-IF(RTD("tos.rtd",,$A$2,"."&amp;X$135&amp;X$1&amp;"P"&amp;$A139)="N/A",0,RTD("tos.rtd",,$A$2,"."&amp;X$135&amp;X$1&amp;"P"&amp;$A139))</f>
        <v>0</v>
      </c>
      <c r="Y139" s="98">
        <f t="shared" ca="1" si="13"/>
        <v>1</v>
      </c>
      <c r="Z139" s="91"/>
      <c r="AA139" s="91"/>
    </row>
    <row r="140" spans="1:27" x14ac:dyDescent="0.25">
      <c r="A140" s="93">
        <f>+Hoja1!A139</f>
        <v>20400</v>
      </c>
      <c r="B140" s="91">
        <f ca="1">IF(RTD("tos.rtd",,$A$2,"."&amp;B$135&amp;B$1&amp;"C"&amp;$A140)="N/A",0,RTD("tos.rtd",,$A$2,"."&amp;B$135&amp;B$1&amp;"C"&amp;$A140))-IF(RTD("tos.rtd",,$A$2,"."&amp;B$135&amp;B$1&amp;"P"&amp;$A140)="N/A",0,RTD("tos.rtd",,$A$2,"."&amp;B$135&amp;B$1&amp;"P"&amp;$A140))</f>
        <v>0</v>
      </c>
      <c r="C140" s="91">
        <f ca="1">IF(RTD("tos.rtd",,$A$2,"."&amp;C$135&amp;C$1&amp;"C"&amp;$A140)="N/A",0,RTD("tos.rtd",,$A$2,"."&amp;C$135&amp;C$1&amp;"C"&amp;$A140))-IF(RTD("tos.rtd",,$A$2,"."&amp;C$135&amp;C$1&amp;"P"&amp;$A140)="N/A",0,RTD("tos.rtd",,$A$2,"."&amp;C$135&amp;C$1&amp;"P"&amp;$A140))</f>
        <v>0</v>
      </c>
      <c r="D140" s="91">
        <f ca="1">IF(RTD("tos.rtd",,$A$2,"."&amp;D$135&amp;D$1&amp;"C"&amp;$A140)="N/A",0,RTD("tos.rtd",,$A$2,"."&amp;D$135&amp;D$1&amp;"C"&amp;$A140))-IF(RTD("tos.rtd",,$A$2,"."&amp;D$135&amp;D$1&amp;"P"&amp;$A140)="N/A",0,RTD("tos.rtd",,$A$2,"."&amp;D$135&amp;D$1&amp;"P"&amp;$A140))</f>
        <v>13</v>
      </c>
      <c r="E140" s="91">
        <f ca="1">IF(RTD("tos.rtd",,$A$2,"."&amp;E$135&amp;E$1&amp;"C"&amp;$A140)="N/A",0,RTD("tos.rtd",,$A$2,"."&amp;E$135&amp;E$1&amp;"C"&amp;$A140))-IF(RTD("tos.rtd",,$A$2,"."&amp;E$135&amp;E$1&amp;"P"&amp;$A140)="N/A",0,RTD("tos.rtd",,$A$2,"."&amp;E$135&amp;E$1&amp;"P"&amp;$A140))</f>
        <v>4</v>
      </c>
      <c r="F140" s="91">
        <f ca="1">IF(RTD("tos.rtd",,$A$2,"."&amp;F$135&amp;F$1&amp;"C"&amp;$A140)="N/A",0,RTD("tos.rtd",,$A$2,"."&amp;F$135&amp;F$1&amp;"C"&amp;$A140))-IF(RTD("tos.rtd",,$A$2,"."&amp;F$135&amp;F$1&amp;"P"&amp;$A140)="N/A",0,RTD("tos.rtd",,$A$2,"."&amp;F$135&amp;F$1&amp;"P"&amp;$A140))</f>
        <v>0</v>
      </c>
      <c r="G140" s="91">
        <f ca="1">IF(RTD("tos.rtd",,$A$2,"."&amp;G$135&amp;G$1&amp;"C"&amp;$A140)="N/A",0,RTD("tos.rtd",,$A$2,"."&amp;G$135&amp;G$1&amp;"C"&amp;$A140))-IF(RTD("tos.rtd",,$A$2,"."&amp;G$135&amp;G$1&amp;"P"&amp;$A140)="N/A",0,RTD("tos.rtd",,$A$2,"."&amp;G$135&amp;G$1&amp;"P"&amp;$A140))</f>
        <v>0</v>
      </c>
      <c r="H140" s="91">
        <f ca="1">IF(RTD("tos.rtd",,$A$2,"."&amp;H$135&amp;H$1&amp;"C"&amp;$A140)="N/A",0,RTD("tos.rtd",,$A$2,"."&amp;H$135&amp;H$1&amp;"C"&amp;$A140))-IF(RTD("tos.rtd",,$A$2,"."&amp;H$135&amp;H$1&amp;"P"&amp;$A140)="N/A",0,RTD("tos.rtd",,$A$2,"."&amp;H$135&amp;H$1&amp;"P"&amp;$A140))</f>
        <v>0</v>
      </c>
      <c r="I140" s="91">
        <f ca="1">IF(RTD("tos.rtd",,$A$2,"."&amp;I$135&amp;I$1&amp;"C"&amp;$A140)="N/A",0,RTD("tos.rtd",,$A$2,"."&amp;I$135&amp;I$1&amp;"C"&amp;$A140))-IF(RTD("tos.rtd",,$A$2,"."&amp;I$135&amp;I$1&amp;"P"&amp;$A140)="N/A",0,RTD("tos.rtd",,$A$2,"."&amp;I$135&amp;I$1&amp;"P"&amp;$A140))</f>
        <v>0</v>
      </c>
      <c r="J140" s="91">
        <f ca="1">IF(RTD("tos.rtd",,$A$2,"."&amp;J$135&amp;J$1&amp;"C"&amp;$A140)="N/A",0,RTD("tos.rtd",,$A$2,"."&amp;J$135&amp;J$1&amp;"C"&amp;$A140))-IF(RTD("tos.rtd",,$A$2,"."&amp;J$135&amp;J$1&amp;"P"&amp;$A140)="N/A",0,RTD("tos.rtd",,$A$2,"."&amp;J$135&amp;J$1&amp;"P"&amp;$A140))</f>
        <v>0</v>
      </c>
      <c r="K140" s="91">
        <f ca="1">IF(RTD("tos.rtd",,$A$2,"."&amp;K$135&amp;K$1&amp;"C"&amp;$A140)="N/A",0,RTD("tos.rtd",,$A$2,"."&amp;K$135&amp;K$1&amp;"C"&amp;$A140))-IF(RTD("tos.rtd",,$A$2,"."&amp;K$135&amp;K$1&amp;"P"&amp;$A140)="N/A",0,RTD("tos.rtd",,$A$2,"."&amp;K$135&amp;K$1&amp;"P"&amp;$A140))</f>
        <v>3</v>
      </c>
      <c r="L140" s="91">
        <f ca="1">IF(RTD("tos.rtd",,$A$2,"."&amp;L$135&amp;L$1&amp;"C"&amp;$A140)="N/A",0,RTD("tos.rtd",,$A$2,"."&amp;L$135&amp;L$1&amp;"C"&amp;$A140))-IF(RTD("tos.rtd",,$A$2,"."&amp;L$135&amp;L$1&amp;"P"&amp;$A140)="N/A",0,RTD("tos.rtd",,$A$2,"."&amp;L$135&amp;L$1&amp;"P"&amp;$A140))</f>
        <v>0</v>
      </c>
      <c r="M140" s="91">
        <f ca="1">IF(RTD("tos.rtd",,$A$2,"."&amp;M$135&amp;M$1&amp;"C"&amp;$A140)="N/A",0,RTD("tos.rtd",,$A$2,"."&amp;M$135&amp;M$1&amp;"C"&amp;$A140))-IF(RTD("tos.rtd",,$A$2,"."&amp;M$135&amp;M$1&amp;"P"&amp;$A140)="N/A",0,RTD("tos.rtd",,$A$2,"."&amp;M$135&amp;M$1&amp;"P"&amp;$A140))</f>
        <v>0</v>
      </c>
      <c r="N140" s="91">
        <f ca="1">IF(RTD("tos.rtd",,$A$2,"."&amp;N$135&amp;N$1&amp;"C"&amp;$A140)="N/A",0,RTD("tos.rtd",,$A$2,"."&amp;N$135&amp;N$1&amp;"C"&amp;$A140))-IF(RTD("tos.rtd",,$A$2,"."&amp;N$135&amp;N$1&amp;"P"&amp;$A140)="N/A",0,RTD("tos.rtd",,$A$2,"."&amp;N$135&amp;N$1&amp;"P"&amp;$A140))</f>
        <v>0</v>
      </c>
      <c r="O140" s="91">
        <f ca="1">IF(RTD("tos.rtd",,$A$2,"."&amp;O$135&amp;O$1&amp;"C"&amp;$A140)="N/A",0,RTD("tos.rtd",,$A$2,"."&amp;O$135&amp;O$1&amp;"C"&amp;$A140))-IF(RTD("tos.rtd",,$A$2,"."&amp;O$135&amp;O$1&amp;"P"&amp;$A140)="N/A",0,RTD("tos.rtd",,$A$2,"."&amp;O$135&amp;O$1&amp;"P"&amp;$A140))</f>
        <v>0</v>
      </c>
      <c r="P140" s="91">
        <f ca="1">IF(RTD("tos.rtd",,$A$2,"."&amp;P$135&amp;P$1&amp;"C"&amp;$A140)="N/A",0,RTD("tos.rtd",,$A$2,"."&amp;P$135&amp;P$1&amp;"C"&amp;$A140))-IF(RTD("tos.rtd",,$A$2,"."&amp;P$135&amp;P$1&amp;"P"&amp;$A140)="N/A",0,RTD("tos.rtd",,$A$2,"."&amp;P$135&amp;P$1&amp;"P"&amp;$A140))</f>
        <v>0</v>
      </c>
      <c r="Q140" s="91">
        <f ca="1">IF(RTD("tos.rtd",,$A$2,"."&amp;Q$135&amp;Q$1&amp;"C"&amp;$A140)="N/A",0,RTD("tos.rtd",,$A$2,"."&amp;Q$135&amp;Q$1&amp;"C"&amp;$A140))-IF(RTD("tos.rtd",,$A$2,"."&amp;Q$135&amp;Q$1&amp;"P"&amp;$A140)="N/A",0,RTD("tos.rtd",,$A$2,"."&amp;Q$135&amp;Q$1&amp;"P"&amp;$A140))</f>
        <v>0</v>
      </c>
      <c r="R140" s="91">
        <f ca="1">IF(RTD("tos.rtd",,$A$2,"."&amp;R$135&amp;R$1&amp;"C"&amp;$A140)="N/A",0,RTD("tos.rtd",,$A$2,"."&amp;R$135&amp;R$1&amp;"C"&amp;$A140))-IF(RTD("tos.rtd",,$A$2,"."&amp;R$135&amp;R$1&amp;"P"&amp;$A140)="N/A",0,RTD("tos.rtd",,$A$2,"."&amp;R$135&amp;R$1&amp;"P"&amp;$A140))</f>
        <v>0</v>
      </c>
      <c r="S140" s="91">
        <f ca="1">IF(RTD("tos.rtd",,$A$2,"."&amp;S$135&amp;S$1&amp;"C"&amp;$A140)="N/A",0,RTD("tos.rtd",,$A$2,"."&amp;S$135&amp;S$1&amp;"C"&amp;$A140))-IF(RTD("tos.rtd",,$A$2,"."&amp;S$135&amp;S$1&amp;"P"&amp;$A140)="N/A",0,RTD("tos.rtd",,$A$2,"."&amp;S$135&amp;S$1&amp;"P"&amp;$A140))</f>
        <v>0</v>
      </c>
      <c r="T140" s="91">
        <f ca="1">IF(RTD("tos.rtd",,$A$2,"."&amp;T$135&amp;T$1&amp;"C"&amp;$A140)="N/A",0,RTD("tos.rtd",,$A$2,"."&amp;T$135&amp;T$1&amp;"C"&amp;$A140))-IF(RTD("tos.rtd",,$A$2,"."&amp;T$135&amp;T$1&amp;"P"&amp;$A140)="N/A",0,RTD("tos.rtd",,$A$2,"."&amp;T$135&amp;T$1&amp;"P"&amp;$A140))</f>
        <v>0</v>
      </c>
      <c r="U140" s="91">
        <f ca="1">IF(RTD("tos.rtd",,$A$2,"."&amp;U$135&amp;U$1&amp;"C"&amp;$A140)="N/A",0,RTD("tos.rtd",,$A$2,"."&amp;U$135&amp;U$1&amp;"C"&amp;$A140))-IF(RTD("tos.rtd",,$A$2,"."&amp;U$135&amp;U$1&amp;"P"&amp;$A140)="N/A",0,RTD("tos.rtd",,$A$2,"."&amp;U$135&amp;U$1&amp;"P"&amp;$A140))</f>
        <v>0</v>
      </c>
      <c r="V140" s="91">
        <f ca="1">IF(RTD("tos.rtd",,$A$2,"."&amp;V$135&amp;V$1&amp;"C"&amp;$A140)="N/A",0,RTD("tos.rtd",,$A$2,"."&amp;V$135&amp;V$1&amp;"C"&amp;$A140))-IF(RTD("tos.rtd",,$A$2,"."&amp;V$135&amp;V$1&amp;"P"&amp;$A140)="N/A",0,RTD("tos.rtd",,$A$2,"."&amp;V$135&amp;V$1&amp;"P"&amp;$A140))</f>
        <v>0</v>
      </c>
      <c r="W140" s="91">
        <f ca="1">IF(RTD("tos.rtd",,$A$2,"."&amp;W$135&amp;W$1&amp;"C"&amp;$A140)="N/A",0,RTD("tos.rtd",,$A$2,"."&amp;W$135&amp;W$1&amp;"C"&amp;$A140))-IF(RTD("tos.rtd",,$A$2,"."&amp;W$135&amp;W$1&amp;"P"&amp;$A140)="N/A",0,RTD("tos.rtd",,$A$2,"."&amp;W$135&amp;W$1&amp;"P"&amp;$A140))</f>
        <v>0</v>
      </c>
      <c r="X140" s="91">
        <f ca="1">IF(RTD("tos.rtd",,$A$2,"."&amp;X$135&amp;X$1&amp;"C"&amp;$A140)="N/A",0,RTD("tos.rtd",,$A$2,"."&amp;X$135&amp;X$1&amp;"C"&amp;$A140))-IF(RTD("tos.rtd",,$A$2,"."&amp;X$135&amp;X$1&amp;"P"&amp;$A140)="N/A",0,RTD("tos.rtd",,$A$2,"."&amp;X$135&amp;X$1&amp;"P"&amp;$A140))</f>
        <v>0</v>
      </c>
      <c r="Y140" s="98">
        <f t="shared" ca="1" si="13"/>
        <v>20</v>
      </c>
      <c r="Z140" s="91"/>
      <c r="AA140" s="91"/>
    </row>
    <row r="141" spans="1:27" x14ac:dyDescent="0.25">
      <c r="A141" s="93">
        <f>+Hoja1!A140</f>
        <v>20375</v>
      </c>
      <c r="B141" s="91">
        <f ca="1">IF(RTD("tos.rtd",,$A$2,"."&amp;B$135&amp;B$1&amp;"C"&amp;$A141)="N/A",0,RTD("tos.rtd",,$A$2,"."&amp;B$135&amp;B$1&amp;"C"&amp;$A141))-IF(RTD("tos.rtd",,$A$2,"."&amp;B$135&amp;B$1&amp;"P"&amp;$A141)="N/A",0,RTD("tos.rtd",,$A$2,"."&amp;B$135&amp;B$1&amp;"P"&amp;$A141))</f>
        <v>0</v>
      </c>
      <c r="C141" s="91">
        <f ca="1">IF(RTD("tos.rtd",,$A$2,"."&amp;C$135&amp;C$1&amp;"C"&amp;$A141)="N/A",0,RTD("tos.rtd",,$A$2,"."&amp;C$135&amp;C$1&amp;"C"&amp;$A141))-IF(RTD("tos.rtd",,$A$2,"."&amp;C$135&amp;C$1&amp;"P"&amp;$A141)="N/A",0,RTD("tos.rtd",,$A$2,"."&amp;C$135&amp;C$1&amp;"P"&amp;$A141))</f>
        <v>0</v>
      </c>
      <c r="D141" s="91">
        <f ca="1">IF(RTD("tos.rtd",,$A$2,"."&amp;D$135&amp;D$1&amp;"C"&amp;$A141)="N/A",0,RTD("tos.rtd",,$A$2,"."&amp;D$135&amp;D$1&amp;"C"&amp;$A141))-IF(RTD("tos.rtd",,$A$2,"."&amp;D$135&amp;D$1&amp;"P"&amp;$A141)="N/A",0,RTD("tos.rtd",,$A$2,"."&amp;D$135&amp;D$1&amp;"P"&amp;$A141))</f>
        <v>7</v>
      </c>
      <c r="E141" s="91">
        <f ca="1">IF(RTD("tos.rtd",,$A$2,"."&amp;E$135&amp;E$1&amp;"C"&amp;$A141)="N/A",0,RTD("tos.rtd",,$A$2,"."&amp;E$135&amp;E$1&amp;"C"&amp;$A141))-IF(RTD("tos.rtd",,$A$2,"."&amp;E$135&amp;E$1&amp;"P"&amp;$A141)="N/A",0,RTD("tos.rtd",,$A$2,"."&amp;E$135&amp;E$1&amp;"P"&amp;$A141))</f>
        <v>4</v>
      </c>
      <c r="F141" s="91">
        <f ca="1">IF(RTD("tos.rtd",,$A$2,"."&amp;F$135&amp;F$1&amp;"C"&amp;$A141)="N/A",0,RTD("tos.rtd",,$A$2,"."&amp;F$135&amp;F$1&amp;"C"&amp;$A141))-IF(RTD("tos.rtd",,$A$2,"."&amp;F$135&amp;F$1&amp;"P"&amp;$A141)="N/A",0,RTD("tos.rtd",,$A$2,"."&amp;F$135&amp;F$1&amp;"P"&amp;$A141))</f>
        <v>0</v>
      </c>
      <c r="G141" s="91">
        <f ca="1">IF(RTD("tos.rtd",,$A$2,"."&amp;G$135&amp;G$1&amp;"C"&amp;$A141)="N/A",0,RTD("tos.rtd",,$A$2,"."&amp;G$135&amp;G$1&amp;"C"&amp;$A141))-IF(RTD("tos.rtd",,$A$2,"."&amp;G$135&amp;G$1&amp;"P"&amp;$A141)="N/A",0,RTD("tos.rtd",,$A$2,"."&amp;G$135&amp;G$1&amp;"P"&amp;$A141))</f>
        <v>0</v>
      </c>
      <c r="H141" s="91">
        <f ca="1">IF(RTD("tos.rtd",,$A$2,"."&amp;H$135&amp;H$1&amp;"C"&amp;$A141)="N/A",0,RTD("tos.rtd",,$A$2,"."&amp;H$135&amp;H$1&amp;"C"&amp;$A141))-IF(RTD("tos.rtd",,$A$2,"."&amp;H$135&amp;H$1&amp;"P"&amp;$A141)="N/A",0,RTD("tos.rtd",,$A$2,"."&amp;H$135&amp;H$1&amp;"P"&amp;$A141))</f>
        <v>0</v>
      </c>
      <c r="I141" s="91">
        <f ca="1">IF(RTD("tos.rtd",,$A$2,"."&amp;I$135&amp;I$1&amp;"C"&amp;$A141)="N/A",0,RTD("tos.rtd",,$A$2,"."&amp;I$135&amp;I$1&amp;"C"&amp;$A141))-IF(RTD("tos.rtd",,$A$2,"."&amp;I$135&amp;I$1&amp;"P"&amp;$A141)="N/A",0,RTD("tos.rtd",,$A$2,"."&amp;I$135&amp;I$1&amp;"P"&amp;$A141))</f>
        <v>0</v>
      </c>
      <c r="J141" s="91">
        <f ca="1">IF(RTD("tos.rtd",,$A$2,"."&amp;J$135&amp;J$1&amp;"C"&amp;$A141)="N/A",0,RTD("tos.rtd",,$A$2,"."&amp;J$135&amp;J$1&amp;"C"&amp;$A141))-IF(RTD("tos.rtd",,$A$2,"."&amp;J$135&amp;J$1&amp;"P"&amp;$A141)="N/A",0,RTD("tos.rtd",,$A$2,"."&amp;J$135&amp;J$1&amp;"P"&amp;$A141))</f>
        <v>0</v>
      </c>
      <c r="K141" s="91">
        <f ca="1">IF(RTD("tos.rtd",,$A$2,"."&amp;K$135&amp;K$1&amp;"C"&amp;$A141)="N/A",0,RTD("tos.rtd",,$A$2,"."&amp;K$135&amp;K$1&amp;"C"&amp;$A141))-IF(RTD("tos.rtd",,$A$2,"."&amp;K$135&amp;K$1&amp;"P"&amp;$A141)="N/A",0,RTD("tos.rtd",,$A$2,"."&amp;K$135&amp;K$1&amp;"P"&amp;$A141))</f>
        <v>0</v>
      </c>
      <c r="L141" s="91">
        <f ca="1">IF(RTD("tos.rtd",,$A$2,"."&amp;L$135&amp;L$1&amp;"C"&amp;$A141)="N/A",0,RTD("tos.rtd",,$A$2,"."&amp;L$135&amp;L$1&amp;"C"&amp;$A141))-IF(RTD("tos.rtd",,$A$2,"."&amp;L$135&amp;L$1&amp;"P"&amp;$A141)="N/A",0,RTD("tos.rtd",,$A$2,"."&amp;L$135&amp;L$1&amp;"P"&amp;$A141))</f>
        <v>0</v>
      </c>
      <c r="M141" s="91">
        <f ca="1">IF(RTD("tos.rtd",,$A$2,"."&amp;M$135&amp;M$1&amp;"C"&amp;$A141)="N/A",0,RTD("tos.rtd",,$A$2,"."&amp;M$135&amp;M$1&amp;"C"&amp;$A141))-IF(RTD("tos.rtd",,$A$2,"."&amp;M$135&amp;M$1&amp;"P"&amp;$A141)="N/A",0,RTD("tos.rtd",,$A$2,"."&amp;M$135&amp;M$1&amp;"P"&amp;$A141))</f>
        <v>0</v>
      </c>
      <c r="N141" s="91">
        <f ca="1">IF(RTD("tos.rtd",,$A$2,"."&amp;N$135&amp;N$1&amp;"C"&amp;$A141)="N/A",0,RTD("tos.rtd",,$A$2,"."&amp;N$135&amp;N$1&amp;"C"&amp;$A141))-IF(RTD("tos.rtd",,$A$2,"."&amp;N$135&amp;N$1&amp;"P"&amp;$A141)="N/A",0,RTD("tos.rtd",,$A$2,"."&amp;N$135&amp;N$1&amp;"P"&amp;$A141))</f>
        <v>0</v>
      </c>
      <c r="O141" s="91">
        <f ca="1">IF(RTD("tos.rtd",,$A$2,"."&amp;O$135&amp;O$1&amp;"C"&amp;$A141)="N/A",0,RTD("tos.rtd",,$A$2,"."&amp;O$135&amp;O$1&amp;"C"&amp;$A141))-IF(RTD("tos.rtd",,$A$2,"."&amp;O$135&amp;O$1&amp;"P"&amp;$A141)="N/A",0,RTD("tos.rtd",,$A$2,"."&amp;O$135&amp;O$1&amp;"P"&amp;$A141))</f>
        <v>0</v>
      </c>
      <c r="P141" s="91">
        <f ca="1">IF(RTD("tos.rtd",,$A$2,"."&amp;P$135&amp;P$1&amp;"C"&amp;$A141)="N/A",0,RTD("tos.rtd",,$A$2,"."&amp;P$135&amp;P$1&amp;"C"&amp;$A141))-IF(RTD("tos.rtd",,$A$2,"."&amp;P$135&amp;P$1&amp;"P"&amp;$A141)="N/A",0,RTD("tos.rtd",,$A$2,"."&amp;P$135&amp;P$1&amp;"P"&amp;$A141))</f>
        <v>0</v>
      </c>
      <c r="Q141" s="91">
        <f ca="1">IF(RTD("tos.rtd",,$A$2,"."&amp;Q$135&amp;Q$1&amp;"C"&amp;$A141)="N/A",0,RTD("tos.rtd",,$A$2,"."&amp;Q$135&amp;Q$1&amp;"C"&amp;$A141))-IF(RTD("tos.rtd",,$A$2,"."&amp;Q$135&amp;Q$1&amp;"P"&amp;$A141)="N/A",0,RTD("tos.rtd",,$A$2,"."&amp;Q$135&amp;Q$1&amp;"P"&amp;$A141))</f>
        <v>0</v>
      </c>
      <c r="R141" s="91">
        <f ca="1">IF(RTD("tos.rtd",,$A$2,"."&amp;R$135&amp;R$1&amp;"C"&amp;$A141)="N/A",0,RTD("tos.rtd",,$A$2,"."&amp;R$135&amp;R$1&amp;"C"&amp;$A141))-IF(RTD("tos.rtd",,$A$2,"."&amp;R$135&amp;R$1&amp;"P"&amp;$A141)="N/A",0,RTD("tos.rtd",,$A$2,"."&amp;R$135&amp;R$1&amp;"P"&amp;$A141))</f>
        <v>0</v>
      </c>
      <c r="S141" s="91">
        <f ca="1">IF(RTD("tos.rtd",,$A$2,"."&amp;S$135&amp;S$1&amp;"C"&amp;$A141)="N/A",0,RTD("tos.rtd",,$A$2,"."&amp;S$135&amp;S$1&amp;"C"&amp;$A141))-IF(RTD("tos.rtd",,$A$2,"."&amp;S$135&amp;S$1&amp;"P"&amp;$A141)="N/A",0,RTD("tos.rtd",,$A$2,"."&amp;S$135&amp;S$1&amp;"P"&amp;$A141))</f>
        <v>0</v>
      </c>
      <c r="T141" s="91">
        <f ca="1">IF(RTD("tos.rtd",,$A$2,"."&amp;T$135&amp;T$1&amp;"C"&amp;$A141)="N/A",0,RTD("tos.rtd",,$A$2,"."&amp;T$135&amp;T$1&amp;"C"&amp;$A141))-IF(RTD("tos.rtd",,$A$2,"."&amp;T$135&amp;T$1&amp;"P"&amp;$A141)="N/A",0,RTD("tos.rtd",,$A$2,"."&amp;T$135&amp;T$1&amp;"P"&amp;$A141))</f>
        <v>0</v>
      </c>
      <c r="U141" s="91">
        <f ca="1">IF(RTD("tos.rtd",,$A$2,"."&amp;U$135&amp;U$1&amp;"C"&amp;$A141)="N/A",0,RTD("tos.rtd",,$A$2,"."&amp;U$135&amp;U$1&amp;"C"&amp;$A141))-IF(RTD("tos.rtd",,$A$2,"."&amp;U$135&amp;U$1&amp;"P"&amp;$A141)="N/A",0,RTD("tos.rtd",,$A$2,"."&amp;U$135&amp;U$1&amp;"P"&amp;$A141))</f>
        <v>0</v>
      </c>
      <c r="V141" s="91">
        <f ca="1">IF(RTD("tos.rtd",,$A$2,"."&amp;V$135&amp;V$1&amp;"C"&amp;$A141)="N/A",0,RTD("tos.rtd",,$A$2,"."&amp;V$135&amp;V$1&amp;"C"&amp;$A141))-IF(RTD("tos.rtd",,$A$2,"."&amp;V$135&amp;V$1&amp;"P"&amp;$A141)="N/A",0,RTD("tos.rtd",,$A$2,"."&amp;V$135&amp;V$1&amp;"P"&amp;$A141))</f>
        <v>0</v>
      </c>
      <c r="W141" s="91">
        <f ca="1">IF(RTD("tos.rtd",,$A$2,"."&amp;W$135&amp;W$1&amp;"C"&amp;$A141)="N/A",0,RTD("tos.rtd",,$A$2,"."&amp;W$135&amp;W$1&amp;"C"&amp;$A141))-IF(RTD("tos.rtd",,$A$2,"."&amp;W$135&amp;W$1&amp;"P"&amp;$A141)="N/A",0,RTD("tos.rtd",,$A$2,"."&amp;W$135&amp;W$1&amp;"P"&amp;$A141))</f>
        <v>0</v>
      </c>
      <c r="X141" s="91">
        <f ca="1">IF(RTD("tos.rtd",,$A$2,"."&amp;X$135&amp;X$1&amp;"C"&amp;$A141)="N/A",0,RTD("tos.rtd",,$A$2,"."&amp;X$135&amp;X$1&amp;"C"&amp;$A141))-IF(RTD("tos.rtd",,$A$2,"."&amp;X$135&amp;X$1&amp;"P"&amp;$A141)="N/A",0,RTD("tos.rtd",,$A$2,"."&amp;X$135&amp;X$1&amp;"P"&amp;$A141))</f>
        <v>0</v>
      </c>
      <c r="Y141" s="98">
        <f t="shared" ca="1" si="13"/>
        <v>11</v>
      </c>
      <c r="Z141" s="91"/>
      <c r="AA141" s="91"/>
    </row>
    <row r="142" spans="1:27" x14ac:dyDescent="0.25">
      <c r="A142" s="93">
        <f>+Hoja1!A141</f>
        <v>20350</v>
      </c>
      <c r="B142" s="91">
        <f ca="1">IF(RTD("tos.rtd",,$A$2,"."&amp;B$135&amp;B$1&amp;"C"&amp;$A142)="N/A",0,RTD("tos.rtd",,$A$2,"."&amp;B$135&amp;B$1&amp;"C"&amp;$A142))-IF(RTD("tos.rtd",,$A$2,"."&amp;B$135&amp;B$1&amp;"P"&amp;$A142)="N/A",0,RTD("tos.rtd",,$A$2,"."&amp;B$135&amp;B$1&amp;"P"&amp;$A142))</f>
        <v>0</v>
      </c>
      <c r="C142" s="91">
        <f ca="1">IF(RTD("tos.rtd",,$A$2,"."&amp;C$135&amp;C$1&amp;"C"&amp;$A142)="N/A",0,RTD("tos.rtd",,$A$2,"."&amp;C$135&amp;C$1&amp;"C"&amp;$A142))-IF(RTD("tos.rtd",,$A$2,"."&amp;C$135&amp;C$1&amp;"P"&amp;$A142)="N/A",0,RTD("tos.rtd",,$A$2,"."&amp;C$135&amp;C$1&amp;"P"&amp;$A142))</f>
        <v>0</v>
      </c>
      <c r="D142" s="91">
        <f ca="1">IF(RTD("tos.rtd",,$A$2,"."&amp;D$135&amp;D$1&amp;"C"&amp;$A142)="N/A",0,RTD("tos.rtd",,$A$2,"."&amp;D$135&amp;D$1&amp;"C"&amp;$A142))-IF(RTD("tos.rtd",,$A$2,"."&amp;D$135&amp;D$1&amp;"P"&amp;$A142)="N/A",0,RTD("tos.rtd",,$A$2,"."&amp;D$135&amp;D$1&amp;"P"&amp;$A142))</f>
        <v>8</v>
      </c>
      <c r="E142" s="91">
        <f ca="1">IF(RTD("tos.rtd",,$A$2,"."&amp;E$135&amp;E$1&amp;"C"&amp;$A142)="N/A",0,RTD("tos.rtd",,$A$2,"."&amp;E$135&amp;E$1&amp;"C"&amp;$A142))-IF(RTD("tos.rtd",,$A$2,"."&amp;E$135&amp;E$1&amp;"P"&amp;$A142)="N/A",0,RTD("tos.rtd",,$A$2,"."&amp;E$135&amp;E$1&amp;"P"&amp;$A142))</f>
        <v>5</v>
      </c>
      <c r="F142" s="91">
        <f ca="1">IF(RTD("tos.rtd",,$A$2,"."&amp;F$135&amp;F$1&amp;"C"&amp;$A142)="N/A",0,RTD("tos.rtd",,$A$2,"."&amp;F$135&amp;F$1&amp;"C"&amp;$A142))-IF(RTD("tos.rtd",,$A$2,"."&amp;F$135&amp;F$1&amp;"P"&amp;$A142)="N/A",0,RTD("tos.rtd",,$A$2,"."&amp;F$135&amp;F$1&amp;"P"&amp;$A142))</f>
        <v>0</v>
      </c>
      <c r="G142" s="91">
        <f ca="1">IF(RTD("tos.rtd",,$A$2,"."&amp;G$135&amp;G$1&amp;"C"&amp;$A142)="N/A",0,RTD("tos.rtd",,$A$2,"."&amp;G$135&amp;G$1&amp;"C"&amp;$A142))-IF(RTD("tos.rtd",,$A$2,"."&amp;G$135&amp;G$1&amp;"P"&amp;$A142)="N/A",0,RTD("tos.rtd",,$A$2,"."&amp;G$135&amp;G$1&amp;"P"&amp;$A142))</f>
        <v>0</v>
      </c>
      <c r="H142" s="91">
        <f ca="1">IF(RTD("tos.rtd",,$A$2,"."&amp;H$135&amp;H$1&amp;"C"&amp;$A142)="N/A",0,RTD("tos.rtd",,$A$2,"."&amp;H$135&amp;H$1&amp;"C"&amp;$A142))-IF(RTD("tos.rtd",,$A$2,"."&amp;H$135&amp;H$1&amp;"P"&amp;$A142)="N/A",0,RTD("tos.rtd",,$A$2,"."&amp;H$135&amp;H$1&amp;"P"&amp;$A142))</f>
        <v>0</v>
      </c>
      <c r="I142" s="91">
        <f ca="1">IF(RTD("tos.rtd",,$A$2,"."&amp;I$135&amp;I$1&amp;"C"&amp;$A142)="N/A",0,RTD("tos.rtd",,$A$2,"."&amp;I$135&amp;I$1&amp;"C"&amp;$A142))-IF(RTD("tos.rtd",,$A$2,"."&amp;I$135&amp;I$1&amp;"P"&amp;$A142)="N/A",0,RTD("tos.rtd",,$A$2,"."&amp;I$135&amp;I$1&amp;"P"&amp;$A142))</f>
        <v>0</v>
      </c>
      <c r="J142" s="91">
        <f ca="1">IF(RTD("tos.rtd",,$A$2,"."&amp;J$135&amp;J$1&amp;"C"&amp;$A142)="N/A",0,RTD("tos.rtd",,$A$2,"."&amp;J$135&amp;J$1&amp;"C"&amp;$A142))-IF(RTD("tos.rtd",,$A$2,"."&amp;J$135&amp;J$1&amp;"P"&amp;$A142)="N/A",0,RTD("tos.rtd",,$A$2,"."&amp;J$135&amp;J$1&amp;"P"&amp;$A142))</f>
        <v>0</v>
      </c>
      <c r="K142" s="91">
        <f ca="1">IF(RTD("tos.rtd",,$A$2,"."&amp;K$135&amp;K$1&amp;"C"&amp;$A142)="N/A",0,RTD("tos.rtd",,$A$2,"."&amp;K$135&amp;K$1&amp;"C"&amp;$A142))-IF(RTD("tos.rtd",,$A$2,"."&amp;K$135&amp;K$1&amp;"P"&amp;$A142)="N/A",0,RTD("tos.rtd",,$A$2,"."&amp;K$135&amp;K$1&amp;"P"&amp;$A142))</f>
        <v>2</v>
      </c>
      <c r="L142" s="91">
        <f ca="1">IF(RTD("tos.rtd",,$A$2,"."&amp;L$135&amp;L$1&amp;"C"&amp;$A142)="N/A",0,RTD("tos.rtd",,$A$2,"."&amp;L$135&amp;L$1&amp;"C"&amp;$A142))-IF(RTD("tos.rtd",,$A$2,"."&amp;L$135&amp;L$1&amp;"P"&amp;$A142)="N/A",0,RTD("tos.rtd",,$A$2,"."&amp;L$135&amp;L$1&amp;"P"&amp;$A142))</f>
        <v>0</v>
      </c>
      <c r="M142" s="91">
        <f ca="1">IF(RTD("tos.rtd",,$A$2,"."&amp;M$135&amp;M$1&amp;"C"&amp;$A142)="N/A",0,RTD("tos.rtd",,$A$2,"."&amp;M$135&amp;M$1&amp;"C"&amp;$A142))-IF(RTD("tos.rtd",,$A$2,"."&amp;M$135&amp;M$1&amp;"P"&amp;$A142)="N/A",0,RTD("tos.rtd",,$A$2,"."&amp;M$135&amp;M$1&amp;"P"&amp;$A142))</f>
        <v>0</v>
      </c>
      <c r="N142" s="91">
        <f ca="1">IF(RTD("tos.rtd",,$A$2,"."&amp;N$135&amp;N$1&amp;"C"&amp;$A142)="N/A",0,RTD("tos.rtd",,$A$2,"."&amp;N$135&amp;N$1&amp;"C"&amp;$A142))-IF(RTD("tos.rtd",,$A$2,"."&amp;N$135&amp;N$1&amp;"P"&amp;$A142)="N/A",0,RTD("tos.rtd",,$A$2,"."&amp;N$135&amp;N$1&amp;"P"&amp;$A142))</f>
        <v>0</v>
      </c>
      <c r="O142" s="91">
        <f ca="1">IF(RTD("tos.rtd",,$A$2,"."&amp;O$135&amp;O$1&amp;"C"&amp;$A142)="N/A",0,RTD("tos.rtd",,$A$2,"."&amp;O$135&amp;O$1&amp;"C"&amp;$A142))-IF(RTD("tos.rtd",,$A$2,"."&amp;O$135&amp;O$1&amp;"P"&amp;$A142)="N/A",0,RTD("tos.rtd",,$A$2,"."&amp;O$135&amp;O$1&amp;"P"&amp;$A142))</f>
        <v>0</v>
      </c>
      <c r="P142" s="91">
        <f ca="1">IF(RTD("tos.rtd",,$A$2,"."&amp;P$135&amp;P$1&amp;"C"&amp;$A142)="N/A",0,RTD("tos.rtd",,$A$2,"."&amp;P$135&amp;P$1&amp;"C"&amp;$A142))-IF(RTD("tos.rtd",,$A$2,"."&amp;P$135&amp;P$1&amp;"P"&amp;$A142)="N/A",0,RTD("tos.rtd",,$A$2,"."&amp;P$135&amp;P$1&amp;"P"&amp;$A142))</f>
        <v>0</v>
      </c>
      <c r="Q142" s="91">
        <f ca="1">IF(RTD("tos.rtd",,$A$2,"."&amp;Q$135&amp;Q$1&amp;"C"&amp;$A142)="N/A",0,RTD("tos.rtd",,$A$2,"."&amp;Q$135&amp;Q$1&amp;"C"&amp;$A142))-IF(RTD("tos.rtd",,$A$2,"."&amp;Q$135&amp;Q$1&amp;"P"&amp;$A142)="N/A",0,RTD("tos.rtd",,$A$2,"."&amp;Q$135&amp;Q$1&amp;"P"&amp;$A142))</f>
        <v>0</v>
      </c>
      <c r="R142" s="91">
        <f ca="1">IF(RTD("tos.rtd",,$A$2,"."&amp;R$135&amp;R$1&amp;"C"&amp;$A142)="N/A",0,RTD("tos.rtd",,$A$2,"."&amp;R$135&amp;R$1&amp;"C"&amp;$A142))-IF(RTD("tos.rtd",,$A$2,"."&amp;R$135&amp;R$1&amp;"P"&amp;$A142)="N/A",0,RTD("tos.rtd",,$A$2,"."&amp;R$135&amp;R$1&amp;"P"&amp;$A142))</f>
        <v>0</v>
      </c>
      <c r="S142" s="91">
        <f ca="1">IF(RTD("tos.rtd",,$A$2,"."&amp;S$135&amp;S$1&amp;"C"&amp;$A142)="N/A",0,RTD("tos.rtd",,$A$2,"."&amp;S$135&amp;S$1&amp;"C"&amp;$A142))-IF(RTD("tos.rtd",,$A$2,"."&amp;S$135&amp;S$1&amp;"P"&amp;$A142)="N/A",0,RTD("tos.rtd",,$A$2,"."&amp;S$135&amp;S$1&amp;"P"&amp;$A142))</f>
        <v>0</v>
      </c>
      <c r="T142" s="91">
        <f ca="1">IF(RTD("tos.rtd",,$A$2,"."&amp;T$135&amp;T$1&amp;"C"&amp;$A142)="N/A",0,RTD("tos.rtd",,$A$2,"."&amp;T$135&amp;T$1&amp;"C"&amp;$A142))-IF(RTD("tos.rtd",,$A$2,"."&amp;T$135&amp;T$1&amp;"P"&amp;$A142)="N/A",0,RTD("tos.rtd",,$A$2,"."&amp;T$135&amp;T$1&amp;"P"&amp;$A142))</f>
        <v>0</v>
      </c>
      <c r="U142" s="91">
        <f ca="1">IF(RTD("tos.rtd",,$A$2,"."&amp;U$135&amp;U$1&amp;"C"&amp;$A142)="N/A",0,RTD("tos.rtd",,$A$2,"."&amp;U$135&amp;U$1&amp;"C"&amp;$A142))-IF(RTD("tos.rtd",,$A$2,"."&amp;U$135&amp;U$1&amp;"P"&amp;$A142)="N/A",0,RTD("tos.rtd",,$A$2,"."&amp;U$135&amp;U$1&amp;"P"&amp;$A142))</f>
        <v>0</v>
      </c>
      <c r="V142" s="91">
        <f ca="1">IF(RTD("tos.rtd",,$A$2,"."&amp;V$135&amp;V$1&amp;"C"&amp;$A142)="N/A",0,RTD("tos.rtd",,$A$2,"."&amp;V$135&amp;V$1&amp;"C"&amp;$A142))-IF(RTD("tos.rtd",,$A$2,"."&amp;V$135&amp;V$1&amp;"P"&amp;$A142)="N/A",0,RTD("tos.rtd",,$A$2,"."&amp;V$135&amp;V$1&amp;"P"&amp;$A142))</f>
        <v>0</v>
      </c>
      <c r="W142" s="91">
        <f ca="1">IF(RTD("tos.rtd",,$A$2,"."&amp;W$135&amp;W$1&amp;"C"&amp;$A142)="N/A",0,RTD("tos.rtd",,$A$2,"."&amp;W$135&amp;W$1&amp;"C"&amp;$A142))-IF(RTD("tos.rtd",,$A$2,"."&amp;W$135&amp;W$1&amp;"P"&amp;$A142)="N/A",0,RTD("tos.rtd",,$A$2,"."&amp;W$135&amp;W$1&amp;"P"&amp;$A142))</f>
        <v>0</v>
      </c>
      <c r="X142" s="91">
        <f ca="1">IF(RTD("tos.rtd",,$A$2,"."&amp;X$135&amp;X$1&amp;"C"&amp;$A142)="N/A",0,RTD("tos.rtd",,$A$2,"."&amp;X$135&amp;X$1&amp;"C"&amp;$A142))-IF(RTD("tos.rtd",,$A$2,"."&amp;X$135&amp;X$1&amp;"P"&amp;$A142)="N/A",0,RTD("tos.rtd",,$A$2,"."&amp;X$135&amp;X$1&amp;"P"&amp;$A142))</f>
        <v>0</v>
      </c>
      <c r="Y142" s="98">
        <f t="shared" ca="1" si="13"/>
        <v>15</v>
      </c>
      <c r="Z142" s="91"/>
      <c r="AA142" s="91"/>
    </row>
    <row r="143" spans="1:27" x14ac:dyDescent="0.25">
      <c r="A143" s="93">
        <f>+Hoja1!A142</f>
        <v>20325</v>
      </c>
      <c r="B143" s="91">
        <f ca="1">IF(RTD("tos.rtd",,$A$2,"."&amp;B$135&amp;B$1&amp;"C"&amp;$A143)="N/A",0,RTD("tos.rtd",,$A$2,"."&amp;B$135&amp;B$1&amp;"C"&amp;$A143))-IF(RTD("tos.rtd",,$A$2,"."&amp;B$135&amp;B$1&amp;"P"&amp;$A143)="N/A",0,RTD("tos.rtd",,$A$2,"."&amp;B$135&amp;B$1&amp;"P"&amp;$A143))</f>
        <v>0</v>
      </c>
      <c r="C143" s="91">
        <f ca="1">IF(RTD("tos.rtd",,$A$2,"."&amp;C$135&amp;C$1&amp;"C"&amp;$A143)="N/A",0,RTD("tos.rtd",,$A$2,"."&amp;C$135&amp;C$1&amp;"C"&amp;$A143))-IF(RTD("tos.rtd",,$A$2,"."&amp;C$135&amp;C$1&amp;"P"&amp;$A143)="N/A",0,RTD("tos.rtd",,$A$2,"."&amp;C$135&amp;C$1&amp;"P"&amp;$A143))</f>
        <v>0</v>
      </c>
      <c r="D143" s="91">
        <f ca="1">IF(RTD("tos.rtd",,$A$2,"."&amp;D$135&amp;D$1&amp;"C"&amp;$A143)="N/A",0,RTD("tos.rtd",,$A$2,"."&amp;D$135&amp;D$1&amp;"C"&amp;$A143))-IF(RTD("tos.rtd",,$A$2,"."&amp;D$135&amp;D$1&amp;"P"&amp;$A143)="N/A",0,RTD("tos.rtd",,$A$2,"."&amp;D$135&amp;D$1&amp;"P"&amp;$A143))</f>
        <v>8</v>
      </c>
      <c r="E143" s="91">
        <f ca="1">IF(RTD("tos.rtd",,$A$2,"."&amp;E$135&amp;E$1&amp;"C"&amp;$A143)="N/A",0,RTD("tos.rtd",,$A$2,"."&amp;E$135&amp;E$1&amp;"C"&amp;$A143))-IF(RTD("tos.rtd",,$A$2,"."&amp;E$135&amp;E$1&amp;"P"&amp;$A143)="N/A",0,RTD("tos.rtd",,$A$2,"."&amp;E$135&amp;E$1&amp;"P"&amp;$A143))</f>
        <v>0</v>
      </c>
      <c r="F143" s="91">
        <f ca="1">IF(RTD("tos.rtd",,$A$2,"."&amp;F$135&amp;F$1&amp;"C"&amp;$A143)="N/A",0,RTD("tos.rtd",,$A$2,"."&amp;F$135&amp;F$1&amp;"C"&amp;$A143))-IF(RTD("tos.rtd",,$A$2,"."&amp;F$135&amp;F$1&amp;"P"&amp;$A143)="N/A",0,RTD("tos.rtd",,$A$2,"."&amp;F$135&amp;F$1&amp;"P"&amp;$A143))</f>
        <v>0</v>
      </c>
      <c r="G143" s="91">
        <f ca="1">IF(RTD("tos.rtd",,$A$2,"."&amp;G$135&amp;G$1&amp;"C"&amp;$A143)="N/A",0,RTD("tos.rtd",,$A$2,"."&amp;G$135&amp;G$1&amp;"C"&amp;$A143))-IF(RTD("tos.rtd",,$A$2,"."&amp;G$135&amp;G$1&amp;"P"&amp;$A143)="N/A",0,RTD("tos.rtd",,$A$2,"."&amp;G$135&amp;G$1&amp;"P"&amp;$A143))</f>
        <v>0</v>
      </c>
      <c r="H143" s="91">
        <f ca="1">IF(RTD("tos.rtd",,$A$2,"."&amp;H$135&amp;H$1&amp;"C"&amp;$A143)="N/A",0,RTD("tos.rtd",,$A$2,"."&amp;H$135&amp;H$1&amp;"C"&amp;$A143))-IF(RTD("tos.rtd",,$A$2,"."&amp;H$135&amp;H$1&amp;"P"&amp;$A143)="N/A",0,RTD("tos.rtd",,$A$2,"."&amp;H$135&amp;H$1&amp;"P"&amp;$A143))</f>
        <v>0</v>
      </c>
      <c r="I143" s="91">
        <f ca="1">IF(RTD("tos.rtd",,$A$2,"."&amp;I$135&amp;I$1&amp;"C"&amp;$A143)="N/A",0,RTD("tos.rtd",,$A$2,"."&amp;I$135&amp;I$1&amp;"C"&amp;$A143))-IF(RTD("tos.rtd",,$A$2,"."&amp;I$135&amp;I$1&amp;"P"&amp;$A143)="N/A",0,RTD("tos.rtd",,$A$2,"."&amp;I$135&amp;I$1&amp;"P"&amp;$A143))</f>
        <v>0</v>
      </c>
      <c r="J143" s="91">
        <f ca="1">IF(RTD("tos.rtd",,$A$2,"."&amp;J$135&amp;J$1&amp;"C"&amp;$A143)="N/A",0,RTD("tos.rtd",,$A$2,"."&amp;J$135&amp;J$1&amp;"C"&amp;$A143))-IF(RTD("tos.rtd",,$A$2,"."&amp;J$135&amp;J$1&amp;"P"&amp;$A143)="N/A",0,RTD("tos.rtd",,$A$2,"."&amp;J$135&amp;J$1&amp;"P"&amp;$A143))</f>
        <v>0</v>
      </c>
      <c r="K143" s="91">
        <f ca="1">IF(RTD("tos.rtd",,$A$2,"."&amp;K$135&amp;K$1&amp;"C"&amp;$A143)="N/A",0,RTD("tos.rtd",,$A$2,"."&amp;K$135&amp;K$1&amp;"C"&amp;$A143))-IF(RTD("tos.rtd",,$A$2,"."&amp;K$135&amp;K$1&amp;"P"&amp;$A143)="N/A",0,RTD("tos.rtd",,$A$2,"."&amp;K$135&amp;K$1&amp;"P"&amp;$A143))</f>
        <v>0</v>
      </c>
      <c r="L143" s="91">
        <f ca="1">IF(RTD("tos.rtd",,$A$2,"."&amp;L$135&amp;L$1&amp;"C"&amp;$A143)="N/A",0,RTD("tos.rtd",,$A$2,"."&amp;L$135&amp;L$1&amp;"C"&amp;$A143))-IF(RTD("tos.rtd",,$A$2,"."&amp;L$135&amp;L$1&amp;"P"&amp;$A143)="N/A",0,RTD("tos.rtd",,$A$2,"."&amp;L$135&amp;L$1&amp;"P"&amp;$A143))</f>
        <v>0</v>
      </c>
      <c r="M143" s="91">
        <f ca="1">IF(RTD("tos.rtd",,$A$2,"."&amp;M$135&amp;M$1&amp;"C"&amp;$A143)="N/A",0,RTD("tos.rtd",,$A$2,"."&amp;M$135&amp;M$1&amp;"C"&amp;$A143))-IF(RTD("tos.rtd",,$A$2,"."&amp;M$135&amp;M$1&amp;"P"&amp;$A143)="N/A",0,RTD("tos.rtd",,$A$2,"."&amp;M$135&amp;M$1&amp;"P"&amp;$A143))</f>
        <v>0</v>
      </c>
      <c r="N143" s="91">
        <f ca="1">IF(RTD("tos.rtd",,$A$2,"."&amp;N$135&amp;N$1&amp;"C"&amp;$A143)="N/A",0,RTD("tos.rtd",,$A$2,"."&amp;N$135&amp;N$1&amp;"C"&amp;$A143))-IF(RTD("tos.rtd",,$A$2,"."&amp;N$135&amp;N$1&amp;"P"&amp;$A143)="N/A",0,RTD("tos.rtd",,$A$2,"."&amp;N$135&amp;N$1&amp;"P"&amp;$A143))</f>
        <v>0</v>
      </c>
      <c r="O143" s="91">
        <f ca="1">IF(RTD("tos.rtd",,$A$2,"."&amp;O$135&amp;O$1&amp;"C"&amp;$A143)="N/A",0,RTD("tos.rtd",,$A$2,"."&amp;O$135&amp;O$1&amp;"C"&amp;$A143))-IF(RTD("tos.rtd",,$A$2,"."&amp;O$135&amp;O$1&amp;"P"&amp;$A143)="N/A",0,RTD("tos.rtd",,$A$2,"."&amp;O$135&amp;O$1&amp;"P"&amp;$A143))</f>
        <v>0</v>
      </c>
      <c r="P143" s="91">
        <f ca="1">IF(RTD("tos.rtd",,$A$2,"."&amp;P$135&amp;P$1&amp;"C"&amp;$A143)="N/A",0,RTD("tos.rtd",,$A$2,"."&amp;P$135&amp;P$1&amp;"C"&amp;$A143))-IF(RTD("tos.rtd",,$A$2,"."&amp;P$135&amp;P$1&amp;"P"&amp;$A143)="N/A",0,RTD("tos.rtd",,$A$2,"."&amp;P$135&amp;P$1&amp;"P"&amp;$A143))</f>
        <v>0</v>
      </c>
      <c r="Q143" s="91">
        <f ca="1">IF(RTD("tos.rtd",,$A$2,"."&amp;Q$135&amp;Q$1&amp;"C"&amp;$A143)="N/A",0,RTD("tos.rtd",,$A$2,"."&amp;Q$135&amp;Q$1&amp;"C"&amp;$A143))-IF(RTD("tos.rtd",,$A$2,"."&amp;Q$135&amp;Q$1&amp;"P"&amp;$A143)="N/A",0,RTD("tos.rtd",,$A$2,"."&amp;Q$135&amp;Q$1&amp;"P"&amp;$A143))</f>
        <v>0</v>
      </c>
      <c r="R143" s="91">
        <f ca="1">IF(RTD("tos.rtd",,$A$2,"."&amp;R$135&amp;R$1&amp;"C"&amp;$A143)="N/A",0,RTD("tos.rtd",,$A$2,"."&amp;R$135&amp;R$1&amp;"C"&amp;$A143))-IF(RTD("tos.rtd",,$A$2,"."&amp;R$135&amp;R$1&amp;"P"&amp;$A143)="N/A",0,RTD("tos.rtd",,$A$2,"."&amp;R$135&amp;R$1&amp;"P"&amp;$A143))</f>
        <v>0</v>
      </c>
      <c r="S143" s="91">
        <f ca="1">IF(RTD("tos.rtd",,$A$2,"."&amp;S$135&amp;S$1&amp;"C"&amp;$A143)="N/A",0,RTD("tos.rtd",,$A$2,"."&amp;S$135&amp;S$1&amp;"C"&amp;$A143))-IF(RTD("tos.rtd",,$A$2,"."&amp;S$135&amp;S$1&amp;"P"&amp;$A143)="N/A",0,RTD("tos.rtd",,$A$2,"."&amp;S$135&amp;S$1&amp;"P"&amp;$A143))</f>
        <v>0</v>
      </c>
      <c r="T143" s="91">
        <f ca="1">IF(RTD("tos.rtd",,$A$2,"."&amp;T$135&amp;T$1&amp;"C"&amp;$A143)="N/A",0,RTD("tos.rtd",,$A$2,"."&amp;T$135&amp;T$1&amp;"C"&amp;$A143))-IF(RTD("tos.rtd",,$A$2,"."&amp;T$135&amp;T$1&amp;"P"&amp;$A143)="N/A",0,RTD("tos.rtd",,$A$2,"."&amp;T$135&amp;T$1&amp;"P"&amp;$A143))</f>
        <v>0</v>
      </c>
      <c r="U143" s="91">
        <f ca="1">IF(RTD("tos.rtd",,$A$2,"."&amp;U$135&amp;U$1&amp;"C"&amp;$A143)="N/A",0,RTD("tos.rtd",,$A$2,"."&amp;U$135&amp;U$1&amp;"C"&amp;$A143))-IF(RTD("tos.rtd",,$A$2,"."&amp;U$135&amp;U$1&amp;"P"&amp;$A143)="N/A",0,RTD("tos.rtd",,$A$2,"."&amp;U$135&amp;U$1&amp;"P"&amp;$A143))</f>
        <v>0</v>
      </c>
      <c r="V143" s="91">
        <f ca="1">IF(RTD("tos.rtd",,$A$2,"."&amp;V$135&amp;V$1&amp;"C"&amp;$A143)="N/A",0,RTD("tos.rtd",,$A$2,"."&amp;V$135&amp;V$1&amp;"C"&amp;$A143))-IF(RTD("tos.rtd",,$A$2,"."&amp;V$135&amp;V$1&amp;"P"&amp;$A143)="N/A",0,RTD("tos.rtd",,$A$2,"."&amp;V$135&amp;V$1&amp;"P"&amp;$A143))</f>
        <v>0</v>
      </c>
      <c r="W143" s="91">
        <f ca="1">IF(RTD("tos.rtd",,$A$2,"."&amp;W$135&amp;W$1&amp;"C"&amp;$A143)="N/A",0,RTD("tos.rtd",,$A$2,"."&amp;W$135&amp;W$1&amp;"C"&amp;$A143))-IF(RTD("tos.rtd",,$A$2,"."&amp;W$135&amp;W$1&amp;"P"&amp;$A143)="N/A",0,RTD("tos.rtd",,$A$2,"."&amp;W$135&amp;W$1&amp;"P"&amp;$A143))</f>
        <v>0</v>
      </c>
      <c r="X143" s="91">
        <f ca="1">IF(RTD("tos.rtd",,$A$2,"."&amp;X$135&amp;X$1&amp;"C"&amp;$A143)="N/A",0,RTD("tos.rtd",,$A$2,"."&amp;X$135&amp;X$1&amp;"C"&amp;$A143))-IF(RTD("tos.rtd",,$A$2,"."&amp;X$135&amp;X$1&amp;"P"&amp;$A143)="N/A",0,RTD("tos.rtd",,$A$2,"."&amp;X$135&amp;X$1&amp;"P"&amp;$A143))</f>
        <v>0</v>
      </c>
      <c r="Y143" s="98">
        <f t="shared" ca="1" si="13"/>
        <v>8</v>
      </c>
      <c r="Z143" s="91"/>
      <c r="AA143" s="91"/>
    </row>
    <row r="144" spans="1:27" x14ac:dyDescent="0.25">
      <c r="A144" s="93">
        <f>+Hoja1!A143</f>
        <v>20300</v>
      </c>
      <c r="B144" s="91">
        <f ca="1">IF(RTD("tos.rtd",,$A$2,"."&amp;B$135&amp;B$1&amp;"C"&amp;$A144)="N/A",0,RTD("tos.rtd",,$A$2,"."&amp;B$135&amp;B$1&amp;"C"&amp;$A144))-IF(RTD("tos.rtd",,$A$2,"."&amp;B$135&amp;B$1&amp;"P"&amp;$A144)="N/A",0,RTD("tos.rtd",,$A$2,"."&amp;B$135&amp;B$1&amp;"P"&amp;$A144))</f>
        <v>0</v>
      </c>
      <c r="C144" s="91">
        <f ca="1">IF(RTD("tos.rtd",,$A$2,"."&amp;C$135&amp;C$1&amp;"C"&amp;$A144)="N/A",0,RTD("tos.rtd",,$A$2,"."&amp;C$135&amp;C$1&amp;"C"&amp;$A144))-IF(RTD("tos.rtd",,$A$2,"."&amp;C$135&amp;C$1&amp;"P"&amp;$A144)="N/A",0,RTD("tos.rtd",,$A$2,"."&amp;C$135&amp;C$1&amp;"P"&amp;$A144))</f>
        <v>0</v>
      </c>
      <c r="D144" s="91">
        <f ca="1">IF(RTD("tos.rtd",,$A$2,"."&amp;D$135&amp;D$1&amp;"C"&amp;$A144)="N/A",0,RTD("tos.rtd",,$A$2,"."&amp;D$135&amp;D$1&amp;"C"&amp;$A144))-IF(RTD("tos.rtd",,$A$2,"."&amp;D$135&amp;D$1&amp;"P"&amp;$A144)="N/A",0,RTD("tos.rtd",,$A$2,"."&amp;D$135&amp;D$1&amp;"P"&amp;$A144))</f>
        <v>72</v>
      </c>
      <c r="E144" s="91">
        <f ca="1">IF(RTD("tos.rtd",,$A$2,"."&amp;E$135&amp;E$1&amp;"C"&amp;$A144)="N/A",0,RTD("tos.rtd",,$A$2,"."&amp;E$135&amp;E$1&amp;"C"&amp;$A144))-IF(RTD("tos.rtd",,$A$2,"."&amp;E$135&amp;E$1&amp;"P"&amp;$A144)="N/A",0,RTD("tos.rtd",,$A$2,"."&amp;E$135&amp;E$1&amp;"P"&amp;$A144))</f>
        <v>6</v>
      </c>
      <c r="F144" s="91">
        <f ca="1">IF(RTD("tos.rtd",,$A$2,"."&amp;F$135&amp;F$1&amp;"C"&amp;$A144)="N/A",0,RTD("tos.rtd",,$A$2,"."&amp;F$135&amp;F$1&amp;"C"&amp;$A144))-IF(RTD("tos.rtd",,$A$2,"."&amp;F$135&amp;F$1&amp;"P"&amp;$A144)="N/A",0,RTD("tos.rtd",,$A$2,"."&amp;F$135&amp;F$1&amp;"P"&amp;$A144))</f>
        <v>0</v>
      </c>
      <c r="G144" s="91">
        <f ca="1">IF(RTD("tos.rtd",,$A$2,"."&amp;G$135&amp;G$1&amp;"C"&amp;$A144)="N/A",0,RTD("tos.rtd",,$A$2,"."&amp;G$135&amp;G$1&amp;"C"&amp;$A144))-IF(RTD("tos.rtd",,$A$2,"."&amp;G$135&amp;G$1&amp;"P"&amp;$A144)="N/A",0,RTD("tos.rtd",,$A$2,"."&amp;G$135&amp;G$1&amp;"P"&amp;$A144))</f>
        <v>0</v>
      </c>
      <c r="H144" s="91">
        <f ca="1">IF(RTD("tos.rtd",,$A$2,"."&amp;H$135&amp;H$1&amp;"C"&amp;$A144)="N/A",0,RTD("tos.rtd",,$A$2,"."&amp;H$135&amp;H$1&amp;"C"&amp;$A144))-IF(RTD("tos.rtd",,$A$2,"."&amp;H$135&amp;H$1&amp;"P"&amp;$A144)="N/A",0,RTD("tos.rtd",,$A$2,"."&amp;H$135&amp;H$1&amp;"P"&amp;$A144))</f>
        <v>0</v>
      </c>
      <c r="I144" s="91">
        <f ca="1">IF(RTD("tos.rtd",,$A$2,"."&amp;I$135&amp;I$1&amp;"C"&amp;$A144)="N/A",0,RTD("tos.rtd",,$A$2,"."&amp;I$135&amp;I$1&amp;"C"&amp;$A144))-IF(RTD("tos.rtd",,$A$2,"."&amp;I$135&amp;I$1&amp;"P"&amp;$A144)="N/A",0,RTD("tos.rtd",,$A$2,"."&amp;I$135&amp;I$1&amp;"P"&amp;$A144))</f>
        <v>6</v>
      </c>
      <c r="J144" s="91">
        <f ca="1">IF(RTD("tos.rtd",,$A$2,"."&amp;J$135&amp;J$1&amp;"C"&amp;$A144)="N/A",0,RTD("tos.rtd",,$A$2,"."&amp;J$135&amp;J$1&amp;"C"&amp;$A144))-IF(RTD("tos.rtd",,$A$2,"."&amp;J$135&amp;J$1&amp;"P"&amp;$A144)="N/A",0,RTD("tos.rtd",,$A$2,"."&amp;J$135&amp;J$1&amp;"P"&amp;$A144))</f>
        <v>1</v>
      </c>
      <c r="K144" s="91">
        <f ca="1">IF(RTD("tos.rtd",,$A$2,"."&amp;K$135&amp;K$1&amp;"C"&amp;$A144)="N/A",0,RTD("tos.rtd",,$A$2,"."&amp;K$135&amp;K$1&amp;"C"&amp;$A144))-IF(RTD("tos.rtd",,$A$2,"."&amp;K$135&amp;K$1&amp;"P"&amp;$A144)="N/A",0,RTD("tos.rtd",,$A$2,"."&amp;K$135&amp;K$1&amp;"P"&amp;$A144))</f>
        <v>-11</v>
      </c>
      <c r="L144" s="91">
        <f ca="1">IF(RTD("tos.rtd",,$A$2,"."&amp;L$135&amp;L$1&amp;"C"&amp;$A144)="N/A",0,RTD("tos.rtd",,$A$2,"."&amp;L$135&amp;L$1&amp;"C"&amp;$A144))-IF(RTD("tos.rtd",,$A$2,"."&amp;L$135&amp;L$1&amp;"P"&amp;$A144)="N/A",0,RTD("tos.rtd",,$A$2,"."&amp;L$135&amp;L$1&amp;"P"&amp;$A144))</f>
        <v>0</v>
      </c>
      <c r="M144" s="91">
        <f ca="1">IF(RTD("tos.rtd",,$A$2,"."&amp;M$135&amp;M$1&amp;"C"&amp;$A144)="N/A",0,RTD("tos.rtd",,$A$2,"."&amp;M$135&amp;M$1&amp;"C"&amp;$A144))-IF(RTD("tos.rtd",,$A$2,"."&amp;M$135&amp;M$1&amp;"P"&amp;$A144)="N/A",0,RTD("tos.rtd",,$A$2,"."&amp;M$135&amp;M$1&amp;"P"&amp;$A144))</f>
        <v>0</v>
      </c>
      <c r="N144" s="91">
        <f ca="1">IF(RTD("tos.rtd",,$A$2,"."&amp;N$135&amp;N$1&amp;"C"&amp;$A144)="N/A",0,RTD("tos.rtd",,$A$2,"."&amp;N$135&amp;N$1&amp;"C"&amp;$A144))-IF(RTD("tos.rtd",,$A$2,"."&amp;N$135&amp;N$1&amp;"P"&amp;$A144)="N/A",0,RTD("tos.rtd",,$A$2,"."&amp;N$135&amp;N$1&amp;"P"&amp;$A144))</f>
        <v>0</v>
      </c>
      <c r="O144" s="91">
        <f ca="1">IF(RTD("tos.rtd",,$A$2,"."&amp;O$135&amp;O$1&amp;"C"&amp;$A144)="N/A",0,RTD("tos.rtd",,$A$2,"."&amp;O$135&amp;O$1&amp;"C"&amp;$A144))-IF(RTD("tos.rtd",,$A$2,"."&amp;O$135&amp;O$1&amp;"P"&amp;$A144)="N/A",0,RTD("tos.rtd",,$A$2,"."&amp;O$135&amp;O$1&amp;"P"&amp;$A144))</f>
        <v>0</v>
      </c>
      <c r="P144" s="91">
        <f ca="1">IF(RTD("tos.rtd",,$A$2,"."&amp;P$135&amp;P$1&amp;"C"&amp;$A144)="N/A",0,RTD("tos.rtd",,$A$2,"."&amp;P$135&amp;P$1&amp;"C"&amp;$A144))-IF(RTD("tos.rtd",,$A$2,"."&amp;P$135&amp;P$1&amp;"P"&amp;$A144)="N/A",0,RTD("tos.rtd",,$A$2,"."&amp;P$135&amp;P$1&amp;"P"&amp;$A144))</f>
        <v>0</v>
      </c>
      <c r="Q144" s="91">
        <f ca="1">IF(RTD("tos.rtd",,$A$2,"."&amp;Q$135&amp;Q$1&amp;"C"&amp;$A144)="N/A",0,RTD("tos.rtd",,$A$2,"."&amp;Q$135&amp;Q$1&amp;"C"&amp;$A144))-IF(RTD("tos.rtd",,$A$2,"."&amp;Q$135&amp;Q$1&amp;"P"&amp;$A144)="N/A",0,RTD("tos.rtd",,$A$2,"."&amp;Q$135&amp;Q$1&amp;"P"&amp;$A144))</f>
        <v>0</v>
      </c>
      <c r="R144" s="91">
        <f ca="1">IF(RTD("tos.rtd",,$A$2,"."&amp;R$135&amp;R$1&amp;"C"&amp;$A144)="N/A",0,RTD("tos.rtd",,$A$2,"."&amp;R$135&amp;R$1&amp;"C"&amp;$A144))-IF(RTD("tos.rtd",,$A$2,"."&amp;R$135&amp;R$1&amp;"P"&amp;$A144)="N/A",0,RTD("tos.rtd",,$A$2,"."&amp;R$135&amp;R$1&amp;"P"&amp;$A144))</f>
        <v>0</v>
      </c>
      <c r="S144" s="91">
        <f ca="1">IF(RTD("tos.rtd",,$A$2,"."&amp;S$135&amp;S$1&amp;"C"&amp;$A144)="N/A",0,RTD("tos.rtd",,$A$2,"."&amp;S$135&amp;S$1&amp;"C"&amp;$A144))-IF(RTD("tos.rtd",,$A$2,"."&amp;S$135&amp;S$1&amp;"P"&amp;$A144)="N/A",0,RTD("tos.rtd",,$A$2,"."&amp;S$135&amp;S$1&amp;"P"&amp;$A144))</f>
        <v>0</v>
      </c>
      <c r="T144" s="91">
        <f ca="1">IF(RTD("tos.rtd",,$A$2,"."&amp;T$135&amp;T$1&amp;"C"&amp;$A144)="N/A",0,RTD("tos.rtd",,$A$2,"."&amp;T$135&amp;T$1&amp;"C"&amp;$A144))-IF(RTD("tos.rtd",,$A$2,"."&amp;T$135&amp;T$1&amp;"P"&amp;$A144)="N/A",0,RTD("tos.rtd",,$A$2,"."&amp;T$135&amp;T$1&amp;"P"&amp;$A144))</f>
        <v>0</v>
      </c>
      <c r="U144" s="91">
        <f ca="1">IF(RTD("tos.rtd",,$A$2,"."&amp;U$135&amp;U$1&amp;"C"&amp;$A144)="N/A",0,RTD("tos.rtd",,$A$2,"."&amp;U$135&amp;U$1&amp;"C"&amp;$A144))-IF(RTD("tos.rtd",,$A$2,"."&amp;U$135&amp;U$1&amp;"P"&amp;$A144)="N/A",0,RTD("tos.rtd",,$A$2,"."&amp;U$135&amp;U$1&amp;"P"&amp;$A144))</f>
        <v>0</v>
      </c>
      <c r="V144" s="91">
        <f ca="1">IF(RTD("tos.rtd",,$A$2,"."&amp;V$135&amp;V$1&amp;"C"&amp;$A144)="N/A",0,RTD("tos.rtd",,$A$2,"."&amp;V$135&amp;V$1&amp;"C"&amp;$A144))-IF(RTD("tos.rtd",,$A$2,"."&amp;V$135&amp;V$1&amp;"P"&amp;$A144)="N/A",0,RTD("tos.rtd",,$A$2,"."&amp;V$135&amp;V$1&amp;"P"&amp;$A144))</f>
        <v>0</v>
      </c>
      <c r="W144" s="91">
        <f ca="1">IF(RTD("tos.rtd",,$A$2,"."&amp;W$135&amp;W$1&amp;"C"&amp;$A144)="N/A",0,RTD("tos.rtd",,$A$2,"."&amp;W$135&amp;W$1&amp;"C"&amp;$A144))-IF(RTD("tos.rtd",,$A$2,"."&amp;W$135&amp;W$1&amp;"P"&amp;$A144)="N/A",0,RTD("tos.rtd",,$A$2,"."&amp;W$135&amp;W$1&amp;"P"&amp;$A144))</f>
        <v>0</v>
      </c>
      <c r="X144" s="91">
        <f ca="1">IF(RTD("tos.rtd",,$A$2,"."&amp;X$135&amp;X$1&amp;"C"&amp;$A144)="N/A",0,RTD("tos.rtd",,$A$2,"."&amp;X$135&amp;X$1&amp;"C"&amp;$A144))-IF(RTD("tos.rtd",,$A$2,"."&amp;X$135&amp;X$1&amp;"P"&amp;$A144)="N/A",0,RTD("tos.rtd",,$A$2,"."&amp;X$135&amp;X$1&amp;"P"&amp;$A144))</f>
        <v>0</v>
      </c>
      <c r="Y144" s="98">
        <f t="shared" ca="1" si="13"/>
        <v>74</v>
      </c>
      <c r="Z144" s="91"/>
      <c r="AA144" s="91"/>
    </row>
    <row r="145" spans="1:27" x14ac:dyDescent="0.25">
      <c r="A145" s="93">
        <f>+Hoja1!A144</f>
        <v>20275</v>
      </c>
      <c r="B145" s="91">
        <f ca="1">IF(RTD("tos.rtd",,$A$2,"."&amp;B$135&amp;B$1&amp;"C"&amp;$A145)="N/A",0,RTD("tos.rtd",,$A$2,"."&amp;B$135&amp;B$1&amp;"C"&amp;$A145))-IF(RTD("tos.rtd",,$A$2,"."&amp;B$135&amp;B$1&amp;"P"&amp;$A145)="N/A",0,RTD("tos.rtd",,$A$2,"."&amp;B$135&amp;B$1&amp;"P"&amp;$A145))</f>
        <v>0</v>
      </c>
      <c r="C145" s="91">
        <f ca="1">IF(RTD("tos.rtd",,$A$2,"."&amp;C$135&amp;C$1&amp;"C"&amp;$A145)="N/A",0,RTD("tos.rtd",,$A$2,"."&amp;C$135&amp;C$1&amp;"C"&amp;$A145))-IF(RTD("tos.rtd",,$A$2,"."&amp;C$135&amp;C$1&amp;"P"&amp;$A145)="N/A",0,RTD("tos.rtd",,$A$2,"."&amp;C$135&amp;C$1&amp;"P"&amp;$A145))</f>
        <v>0</v>
      </c>
      <c r="D145" s="91">
        <f ca="1">IF(RTD("tos.rtd",,$A$2,"."&amp;D$135&amp;D$1&amp;"C"&amp;$A145)="N/A",0,RTD("tos.rtd",,$A$2,"."&amp;D$135&amp;D$1&amp;"C"&amp;$A145))-IF(RTD("tos.rtd",,$A$2,"."&amp;D$135&amp;D$1&amp;"P"&amp;$A145)="N/A",0,RTD("tos.rtd",,$A$2,"."&amp;D$135&amp;D$1&amp;"P"&amp;$A145))</f>
        <v>2</v>
      </c>
      <c r="E145" s="91">
        <f ca="1">IF(RTD("tos.rtd",,$A$2,"."&amp;E$135&amp;E$1&amp;"C"&amp;$A145)="N/A",0,RTD("tos.rtd",,$A$2,"."&amp;E$135&amp;E$1&amp;"C"&amp;$A145))-IF(RTD("tos.rtd",,$A$2,"."&amp;E$135&amp;E$1&amp;"P"&amp;$A145)="N/A",0,RTD("tos.rtd",,$A$2,"."&amp;E$135&amp;E$1&amp;"P"&amp;$A145))</f>
        <v>0</v>
      </c>
      <c r="F145" s="91">
        <f ca="1">IF(RTD("tos.rtd",,$A$2,"."&amp;F$135&amp;F$1&amp;"C"&amp;$A145)="N/A",0,RTD("tos.rtd",,$A$2,"."&amp;F$135&amp;F$1&amp;"C"&amp;$A145))-IF(RTD("tos.rtd",,$A$2,"."&amp;F$135&amp;F$1&amp;"P"&amp;$A145)="N/A",0,RTD("tos.rtd",,$A$2,"."&amp;F$135&amp;F$1&amp;"P"&amp;$A145))</f>
        <v>0</v>
      </c>
      <c r="G145" s="91">
        <f ca="1">IF(RTD("tos.rtd",,$A$2,"."&amp;G$135&amp;G$1&amp;"C"&amp;$A145)="N/A",0,RTD("tos.rtd",,$A$2,"."&amp;G$135&amp;G$1&amp;"C"&amp;$A145))-IF(RTD("tos.rtd",,$A$2,"."&amp;G$135&amp;G$1&amp;"P"&amp;$A145)="N/A",0,RTD("tos.rtd",,$A$2,"."&amp;G$135&amp;G$1&amp;"P"&amp;$A145))</f>
        <v>0</v>
      </c>
      <c r="H145" s="91">
        <f ca="1">IF(RTD("tos.rtd",,$A$2,"."&amp;H$135&amp;H$1&amp;"C"&amp;$A145)="N/A",0,RTD("tos.rtd",,$A$2,"."&amp;H$135&amp;H$1&amp;"C"&amp;$A145))-IF(RTD("tos.rtd",,$A$2,"."&amp;H$135&amp;H$1&amp;"P"&amp;$A145)="N/A",0,RTD("tos.rtd",,$A$2,"."&amp;H$135&amp;H$1&amp;"P"&amp;$A145))</f>
        <v>0</v>
      </c>
      <c r="I145" s="91">
        <f ca="1">IF(RTD("tos.rtd",,$A$2,"."&amp;I$135&amp;I$1&amp;"C"&amp;$A145)="N/A",0,RTD("tos.rtd",,$A$2,"."&amp;I$135&amp;I$1&amp;"C"&amp;$A145))-IF(RTD("tos.rtd",,$A$2,"."&amp;I$135&amp;I$1&amp;"P"&amp;$A145)="N/A",0,RTD("tos.rtd",,$A$2,"."&amp;I$135&amp;I$1&amp;"P"&amp;$A145))</f>
        <v>0</v>
      </c>
      <c r="J145" s="91">
        <f ca="1">IF(RTD("tos.rtd",,$A$2,"."&amp;J$135&amp;J$1&amp;"C"&amp;$A145)="N/A",0,RTD("tos.rtd",,$A$2,"."&amp;J$135&amp;J$1&amp;"C"&amp;$A145))-IF(RTD("tos.rtd",,$A$2,"."&amp;J$135&amp;J$1&amp;"P"&amp;$A145)="N/A",0,RTD("tos.rtd",,$A$2,"."&amp;J$135&amp;J$1&amp;"P"&amp;$A145))</f>
        <v>0</v>
      </c>
      <c r="K145" s="91">
        <f ca="1">IF(RTD("tos.rtd",,$A$2,"."&amp;K$135&amp;K$1&amp;"C"&amp;$A145)="N/A",0,RTD("tos.rtd",,$A$2,"."&amp;K$135&amp;K$1&amp;"C"&amp;$A145))-IF(RTD("tos.rtd",,$A$2,"."&amp;K$135&amp;K$1&amp;"P"&amp;$A145)="N/A",0,RTD("tos.rtd",,$A$2,"."&amp;K$135&amp;K$1&amp;"P"&amp;$A145))</f>
        <v>0</v>
      </c>
      <c r="L145" s="91">
        <f ca="1">IF(RTD("tos.rtd",,$A$2,"."&amp;L$135&amp;L$1&amp;"C"&amp;$A145)="N/A",0,RTD("tos.rtd",,$A$2,"."&amp;L$135&amp;L$1&amp;"C"&amp;$A145))-IF(RTD("tos.rtd",,$A$2,"."&amp;L$135&amp;L$1&amp;"P"&amp;$A145)="N/A",0,RTD("tos.rtd",,$A$2,"."&amp;L$135&amp;L$1&amp;"P"&amp;$A145))</f>
        <v>0</v>
      </c>
      <c r="M145" s="91">
        <f ca="1">IF(RTD("tos.rtd",,$A$2,"."&amp;M$135&amp;M$1&amp;"C"&amp;$A145)="N/A",0,RTD("tos.rtd",,$A$2,"."&amp;M$135&amp;M$1&amp;"C"&amp;$A145))-IF(RTD("tos.rtd",,$A$2,"."&amp;M$135&amp;M$1&amp;"P"&amp;$A145)="N/A",0,RTD("tos.rtd",,$A$2,"."&amp;M$135&amp;M$1&amp;"P"&amp;$A145))</f>
        <v>0</v>
      </c>
      <c r="N145" s="91">
        <f ca="1">IF(RTD("tos.rtd",,$A$2,"."&amp;N$135&amp;N$1&amp;"C"&amp;$A145)="N/A",0,RTD("tos.rtd",,$A$2,"."&amp;N$135&amp;N$1&amp;"C"&amp;$A145))-IF(RTD("tos.rtd",,$A$2,"."&amp;N$135&amp;N$1&amp;"P"&amp;$A145)="N/A",0,RTD("tos.rtd",,$A$2,"."&amp;N$135&amp;N$1&amp;"P"&amp;$A145))</f>
        <v>0</v>
      </c>
      <c r="O145" s="91">
        <f ca="1">IF(RTD("tos.rtd",,$A$2,"."&amp;O$135&amp;O$1&amp;"C"&amp;$A145)="N/A",0,RTD("tos.rtd",,$A$2,"."&amp;O$135&amp;O$1&amp;"C"&amp;$A145))-IF(RTD("tos.rtd",,$A$2,"."&amp;O$135&amp;O$1&amp;"P"&amp;$A145)="N/A",0,RTD("tos.rtd",,$A$2,"."&amp;O$135&amp;O$1&amp;"P"&amp;$A145))</f>
        <v>0</v>
      </c>
      <c r="P145" s="91">
        <f ca="1">IF(RTD("tos.rtd",,$A$2,"."&amp;P$135&amp;P$1&amp;"C"&amp;$A145)="N/A",0,RTD("tos.rtd",,$A$2,"."&amp;P$135&amp;P$1&amp;"C"&amp;$A145))-IF(RTD("tos.rtd",,$A$2,"."&amp;P$135&amp;P$1&amp;"P"&amp;$A145)="N/A",0,RTD("tos.rtd",,$A$2,"."&amp;P$135&amp;P$1&amp;"P"&amp;$A145))</f>
        <v>0</v>
      </c>
      <c r="Q145" s="91">
        <f ca="1">IF(RTD("tos.rtd",,$A$2,"."&amp;Q$135&amp;Q$1&amp;"C"&amp;$A145)="N/A",0,RTD("tos.rtd",,$A$2,"."&amp;Q$135&amp;Q$1&amp;"C"&amp;$A145))-IF(RTD("tos.rtd",,$A$2,"."&amp;Q$135&amp;Q$1&amp;"P"&amp;$A145)="N/A",0,RTD("tos.rtd",,$A$2,"."&amp;Q$135&amp;Q$1&amp;"P"&amp;$A145))</f>
        <v>0</v>
      </c>
      <c r="R145" s="91">
        <f ca="1">IF(RTD("tos.rtd",,$A$2,"."&amp;R$135&amp;R$1&amp;"C"&amp;$A145)="N/A",0,RTD("tos.rtd",,$A$2,"."&amp;R$135&amp;R$1&amp;"C"&amp;$A145))-IF(RTD("tos.rtd",,$A$2,"."&amp;R$135&amp;R$1&amp;"P"&amp;$A145)="N/A",0,RTD("tos.rtd",,$A$2,"."&amp;R$135&amp;R$1&amp;"P"&amp;$A145))</f>
        <v>0</v>
      </c>
      <c r="S145" s="91">
        <f ca="1">IF(RTD("tos.rtd",,$A$2,"."&amp;S$135&amp;S$1&amp;"C"&amp;$A145)="N/A",0,RTD("tos.rtd",,$A$2,"."&amp;S$135&amp;S$1&amp;"C"&amp;$A145))-IF(RTD("tos.rtd",,$A$2,"."&amp;S$135&amp;S$1&amp;"P"&amp;$A145)="N/A",0,RTD("tos.rtd",,$A$2,"."&amp;S$135&amp;S$1&amp;"P"&amp;$A145))</f>
        <v>0</v>
      </c>
      <c r="T145" s="91">
        <f ca="1">IF(RTD("tos.rtd",,$A$2,"."&amp;T$135&amp;T$1&amp;"C"&amp;$A145)="N/A",0,RTD("tos.rtd",,$A$2,"."&amp;T$135&amp;T$1&amp;"C"&amp;$A145))-IF(RTD("tos.rtd",,$A$2,"."&amp;T$135&amp;T$1&amp;"P"&amp;$A145)="N/A",0,RTD("tos.rtd",,$A$2,"."&amp;T$135&amp;T$1&amp;"P"&amp;$A145))</f>
        <v>0</v>
      </c>
      <c r="U145" s="91">
        <f ca="1">IF(RTD("tos.rtd",,$A$2,"."&amp;U$135&amp;U$1&amp;"C"&amp;$A145)="N/A",0,RTD("tos.rtd",,$A$2,"."&amp;U$135&amp;U$1&amp;"C"&amp;$A145))-IF(RTD("tos.rtd",,$A$2,"."&amp;U$135&amp;U$1&amp;"P"&amp;$A145)="N/A",0,RTD("tos.rtd",,$A$2,"."&amp;U$135&amp;U$1&amp;"P"&amp;$A145))</f>
        <v>0</v>
      </c>
      <c r="V145" s="91">
        <f ca="1">IF(RTD("tos.rtd",,$A$2,"."&amp;V$135&amp;V$1&amp;"C"&amp;$A145)="N/A",0,RTD("tos.rtd",,$A$2,"."&amp;V$135&amp;V$1&amp;"C"&amp;$A145))-IF(RTD("tos.rtd",,$A$2,"."&amp;V$135&amp;V$1&amp;"P"&amp;$A145)="N/A",0,RTD("tos.rtd",,$A$2,"."&amp;V$135&amp;V$1&amp;"P"&amp;$A145))</f>
        <v>0</v>
      </c>
      <c r="W145" s="91">
        <f ca="1">IF(RTD("tos.rtd",,$A$2,"."&amp;W$135&amp;W$1&amp;"C"&amp;$A145)="N/A",0,RTD("tos.rtd",,$A$2,"."&amp;W$135&amp;W$1&amp;"C"&amp;$A145))-IF(RTD("tos.rtd",,$A$2,"."&amp;W$135&amp;W$1&amp;"P"&amp;$A145)="N/A",0,RTD("tos.rtd",,$A$2,"."&amp;W$135&amp;W$1&amp;"P"&amp;$A145))</f>
        <v>0</v>
      </c>
      <c r="X145" s="91">
        <f ca="1">IF(RTD("tos.rtd",,$A$2,"."&amp;X$135&amp;X$1&amp;"C"&amp;$A145)="N/A",0,RTD("tos.rtd",,$A$2,"."&amp;X$135&amp;X$1&amp;"C"&amp;$A145))-IF(RTD("tos.rtd",,$A$2,"."&amp;X$135&amp;X$1&amp;"P"&amp;$A145)="N/A",0,RTD("tos.rtd",,$A$2,"."&amp;X$135&amp;X$1&amp;"P"&amp;$A145))</f>
        <v>0</v>
      </c>
      <c r="Y145" s="98">
        <f t="shared" ca="1" si="13"/>
        <v>2</v>
      </c>
      <c r="Z145" s="91"/>
      <c r="AA145" s="91"/>
    </row>
    <row r="146" spans="1:27" x14ac:dyDescent="0.25">
      <c r="A146" s="93">
        <f>+Hoja1!A145</f>
        <v>20250</v>
      </c>
      <c r="B146" s="91">
        <f ca="1">IF(RTD("tos.rtd",,$A$2,"."&amp;B$135&amp;B$1&amp;"C"&amp;$A146)="N/A",0,RTD("tos.rtd",,$A$2,"."&amp;B$135&amp;B$1&amp;"C"&amp;$A146))-IF(RTD("tos.rtd",,$A$2,"."&amp;B$135&amp;B$1&amp;"P"&amp;$A146)="N/A",0,RTD("tos.rtd",,$A$2,"."&amp;B$135&amp;B$1&amp;"P"&amp;$A146))</f>
        <v>0</v>
      </c>
      <c r="C146" s="91">
        <f ca="1">IF(RTD("tos.rtd",,$A$2,"."&amp;C$135&amp;C$1&amp;"C"&amp;$A146)="N/A",0,RTD("tos.rtd",,$A$2,"."&amp;C$135&amp;C$1&amp;"C"&amp;$A146))-IF(RTD("tos.rtd",,$A$2,"."&amp;C$135&amp;C$1&amp;"P"&amp;$A146)="N/A",0,RTD("tos.rtd",,$A$2,"."&amp;C$135&amp;C$1&amp;"P"&amp;$A146))</f>
        <v>0</v>
      </c>
      <c r="D146" s="91">
        <f ca="1">IF(RTD("tos.rtd",,$A$2,"."&amp;D$135&amp;D$1&amp;"C"&amp;$A146)="N/A",0,RTD("tos.rtd",,$A$2,"."&amp;D$135&amp;D$1&amp;"C"&amp;$A146))-IF(RTD("tos.rtd",,$A$2,"."&amp;D$135&amp;D$1&amp;"P"&amp;$A146)="N/A",0,RTD("tos.rtd",,$A$2,"."&amp;D$135&amp;D$1&amp;"P"&amp;$A146))</f>
        <v>17</v>
      </c>
      <c r="E146" s="91">
        <f ca="1">IF(RTD("tos.rtd",,$A$2,"."&amp;E$135&amp;E$1&amp;"C"&amp;$A146)="N/A",0,RTD("tos.rtd",,$A$2,"."&amp;E$135&amp;E$1&amp;"C"&amp;$A146))-IF(RTD("tos.rtd",,$A$2,"."&amp;E$135&amp;E$1&amp;"P"&amp;$A146)="N/A",0,RTD("tos.rtd",,$A$2,"."&amp;E$135&amp;E$1&amp;"P"&amp;$A146))</f>
        <v>8</v>
      </c>
      <c r="F146" s="91">
        <f ca="1">IF(RTD("tos.rtd",,$A$2,"."&amp;F$135&amp;F$1&amp;"C"&amp;$A146)="N/A",0,RTD("tos.rtd",,$A$2,"."&amp;F$135&amp;F$1&amp;"C"&amp;$A146))-IF(RTD("tos.rtd",,$A$2,"."&amp;F$135&amp;F$1&amp;"P"&amp;$A146)="N/A",0,RTD("tos.rtd",,$A$2,"."&amp;F$135&amp;F$1&amp;"P"&amp;$A146))</f>
        <v>0</v>
      </c>
      <c r="G146" s="91">
        <f ca="1">IF(RTD("tos.rtd",,$A$2,"."&amp;G$135&amp;G$1&amp;"C"&amp;$A146)="N/A",0,RTD("tos.rtd",,$A$2,"."&amp;G$135&amp;G$1&amp;"C"&amp;$A146))-IF(RTD("tos.rtd",,$A$2,"."&amp;G$135&amp;G$1&amp;"P"&amp;$A146)="N/A",0,RTD("tos.rtd",,$A$2,"."&amp;G$135&amp;G$1&amp;"P"&amp;$A146))</f>
        <v>0</v>
      </c>
      <c r="H146" s="91">
        <f ca="1">IF(RTD("tos.rtd",,$A$2,"."&amp;H$135&amp;H$1&amp;"C"&amp;$A146)="N/A",0,RTD("tos.rtd",,$A$2,"."&amp;H$135&amp;H$1&amp;"C"&amp;$A146))-IF(RTD("tos.rtd",,$A$2,"."&amp;H$135&amp;H$1&amp;"P"&amp;$A146)="N/A",0,RTD("tos.rtd",,$A$2,"."&amp;H$135&amp;H$1&amp;"P"&amp;$A146))</f>
        <v>0</v>
      </c>
      <c r="I146" s="91">
        <f ca="1">IF(RTD("tos.rtd",,$A$2,"."&amp;I$135&amp;I$1&amp;"C"&amp;$A146)="N/A",0,RTD("tos.rtd",,$A$2,"."&amp;I$135&amp;I$1&amp;"C"&amp;$A146))-IF(RTD("tos.rtd",,$A$2,"."&amp;I$135&amp;I$1&amp;"P"&amp;$A146)="N/A",0,RTD("tos.rtd",,$A$2,"."&amp;I$135&amp;I$1&amp;"P"&amp;$A146))</f>
        <v>0</v>
      </c>
      <c r="J146" s="91">
        <f ca="1">IF(RTD("tos.rtd",,$A$2,"."&amp;J$135&amp;J$1&amp;"C"&amp;$A146)="N/A",0,RTD("tos.rtd",,$A$2,"."&amp;J$135&amp;J$1&amp;"C"&amp;$A146))-IF(RTD("tos.rtd",,$A$2,"."&amp;J$135&amp;J$1&amp;"P"&amp;$A146)="N/A",0,RTD("tos.rtd",,$A$2,"."&amp;J$135&amp;J$1&amp;"P"&amp;$A146))</f>
        <v>0</v>
      </c>
      <c r="K146" s="91">
        <f ca="1">IF(RTD("tos.rtd",,$A$2,"."&amp;K$135&amp;K$1&amp;"C"&amp;$A146)="N/A",0,RTD("tos.rtd",,$A$2,"."&amp;K$135&amp;K$1&amp;"C"&amp;$A146))-IF(RTD("tos.rtd",,$A$2,"."&amp;K$135&amp;K$1&amp;"P"&amp;$A146)="N/A",0,RTD("tos.rtd",,$A$2,"."&amp;K$135&amp;K$1&amp;"P"&amp;$A146))</f>
        <v>0</v>
      </c>
      <c r="L146" s="91">
        <f ca="1">IF(RTD("tos.rtd",,$A$2,"."&amp;L$135&amp;L$1&amp;"C"&amp;$A146)="N/A",0,RTD("tos.rtd",,$A$2,"."&amp;L$135&amp;L$1&amp;"C"&amp;$A146))-IF(RTD("tos.rtd",,$A$2,"."&amp;L$135&amp;L$1&amp;"P"&amp;$A146)="N/A",0,RTD("tos.rtd",,$A$2,"."&amp;L$135&amp;L$1&amp;"P"&amp;$A146))</f>
        <v>0</v>
      </c>
      <c r="M146" s="91">
        <f ca="1">IF(RTD("tos.rtd",,$A$2,"."&amp;M$135&amp;M$1&amp;"C"&amp;$A146)="N/A",0,RTD("tos.rtd",,$A$2,"."&amp;M$135&amp;M$1&amp;"C"&amp;$A146))-IF(RTD("tos.rtd",,$A$2,"."&amp;M$135&amp;M$1&amp;"P"&amp;$A146)="N/A",0,RTD("tos.rtd",,$A$2,"."&amp;M$135&amp;M$1&amp;"P"&amp;$A146))</f>
        <v>0</v>
      </c>
      <c r="N146" s="91">
        <f ca="1">IF(RTD("tos.rtd",,$A$2,"."&amp;N$135&amp;N$1&amp;"C"&amp;$A146)="N/A",0,RTD("tos.rtd",,$A$2,"."&amp;N$135&amp;N$1&amp;"C"&amp;$A146))-IF(RTD("tos.rtd",,$A$2,"."&amp;N$135&amp;N$1&amp;"P"&amp;$A146)="N/A",0,RTD("tos.rtd",,$A$2,"."&amp;N$135&amp;N$1&amp;"P"&amp;$A146))</f>
        <v>0</v>
      </c>
      <c r="O146" s="91">
        <f ca="1">IF(RTD("tos.rtd",,$A$2,"."&amp;O$135&amp;O$1&amp;"C"&amp;$A146)="N/A",0,RTD("tos.rtd",,$A$2,"."&amp;O$135&amp;O$1&amp;"C"&amp;$A146))-IF(RTD("tos.rtd",,$A$2,"."&amp;O$135&amp;O$1&amp;"P"&amp;$A146)="N/A",0,RTD("tos.rtd",,$A$2,"."&amp;O$135&amp;O$1&amp;"P"&amp;$A146))</f>
        <v>0</v>
      </c>
      <c r="P146" s="91">
        <f ca="1">IF(RTD("tos.rtd",,$A$2,"."&amp;P$135&amp;P$1&amp;"C"&amp;$A146)="N/A",0,RTD("tos.rtd",,$A$2,"."&amp;P$135&amp;P$1&amp;"C"&amp;$A146))-IF(RTD("tos.rtd",,$A$2,"."&amp;P$135&amp;P$1&amp;"P"&amp;$A146)="N/A",0,RTD("tos.rtd",,$A$2,"."&amp;P$135&amp;P$1&amp;"P"&amp;$A146))</f>
        <v>0</v>
      </c>
      <c r="Q146" s="91">
        <f ca="1">IF(RTD("tos.rtd",,$A$2,"."&amp;Q$135&amp;Q$1&amp;"C"&amp;$A146)="N/A",0,RTD("tos.rtd",,$A$2,"."&amp;Q$135&amp;Q$1&amp;"C"&amp;$A146))-IF(RTD("tos.rtd",,$A$2,"."&amp;Q$135&amp;Q$1&amp;"P"&amp;$A146)="N/A",0,RTD("tos.rtd",,$A$2,"."&amp;Q$135&amp;Q$1&amp;"P"&amp;$A146))</f>
        <v>0</v>
      </c>
      <c r="R146" s="91">
        <f ca="1">IF(RTD("tos.rtd",,$A$2,"."&amp;R$135&amp;R$1&amp;"C"&amp;$A146)="N/A",0,RTD("tos.rtd",,$A$2,"."&amp;R$135&amp;R$1&amp;"C"&amp;$A146))-IF(RTD("tos.rtd",,$A$2,"."&amp;R$135&amp;R$1&amp;"P"&amp;$A146)="N/A",0,RTD("tos.rtd",,$A$2,"."&amp;R$135&amp;R$1&amp;"P"&amp;$A146))</f>
        <v>0</v>
      </c>
      <c r="S146" s="91">
        <f ca="1">IF(RTD("tos.rtd",,$A$2,"."&amp;S$135&amp;S$1&amp;"C"&amp;$A146)="N/A",0,RTD("tos.rtd",,$A$2,"."&amp;S$135&amp;S$1&amp;"C"&amp;$A146))-IF(RTD("tos.rtd",,$A$2,"."&amp;S$135&amp;S$1&amp;"P"&amp;$A146)="N/A",0,RTD("tos.rtd",,$A$2,"."&amp;S$135&amp;S$1&amp;"P"&amp;$A146))</f>
        <v>0</v>
      </c>
      <c r="T146" s="91">
        <f ca="1">IF(RTD("tos.rtd",,$A$2,"."&amp;T$135&amp;T$1&amp;"C"&amp;$A146)="N/A",0,RTD("tos.rtd",,$A$2,"."&amp;T$135&amp;T$1&amp;"C"&amp;$A146))-IF(RTD("tos.rtd",,$A$2,"."&amp;T$135&amp;T$1&amp;"P"&amp;$A146)="N/A",0,RTD("tos.rtd",,$A$2,"."&amp;T$135&amp;T$1&amp;"P"&amp;$A146))</f>
        <v>0</v>
      </c>
      <c r="U146" s="91">
        <f ca="1">IF(RTD("tos.rtd",,$A$2,"."&amp;U$135&amp;U$1&amp;"C"&amp;$A146)="N/A",0,RTD("tos.rtd",,$A$2,"."&amp;U$135&amp;U$1&amp;"C"&amp;$A146))-IF(RTD("tos.rtd",,$A$2,"."&amp;U$135&amp;U$1&amp;"P"&amp;$A146)="N/A",0,RTD("tos.rtd",,$A$2,"."&amp;U$135&amp;U$1&amp;"P"&amp;$A146))</f>
        <v>0</v>
      </c>
      <c r="V146" s="91">
        <f ca="1">IF(RTD("tos.rtd",,$A$2,"."&amp;V$135&amp;V$1&amp;"C"&amp;$A146)="N/A",0,RTD("tos.rtd",,$A$2,"."&amp;V$135&amp;V$1&amp;"C"&amp;$A146))-IF(RTD("tos.rtd",,$A$2,"."&amp;V$135&amp;V$1&amp;"P"&amp;$A146)="N/A",0,RTD("tos.rtd",,$A$2,"."&amp;V$135&amp;V$1&amp;"P"&amp;$A146))</f>
        <v>0</v>
      </c>
      <c r="W146" s="91">
        <f ca="1">IF(RTD("tos.rtd",,$A$2,"."&amp;W$135&amp;W$1&amp;"C"&amp;$A146)="N/A",0,RTD("tos.rtd",,$A$2,"."&amp;W$135&amp;W$1&amp;"C"&amp;$A146))-IF(RTD("tos.rtd",,$A$2,"."&amp;W$135&amp;W$1&amp;"P"&amp;$A146)="N/A",0,RTD("tos.rtd",,$A$2,"."&amp;W$135&amp;W$1&amp;"P"&amp;$A146))</f>
        <v>0</v>
      </c>
      <c r="X146" s="91">
        <f ca="1">IF(RTD("tos.rtd",,$A$2,"."&amp;X$135&amp;X$1&amp;"C"&amp;$A146)="N/A",0,RTD("tos.rtd",,$A$2,"."&amp;X$135&amp;X$1&amp;"C"&amp;$A146))-IF(RTD("tos.rtd",,$A$2,"."&amp;X$135&amp;X$1&amp;"P"&amp;$A146)="N/A",0,RTD("tos.rtd",,$A$2,"."&amp;X$135&amp;X$1&amp;"P"&amp;$A146))</f>
        <v>0</v>
      </c>
      <c r="Y146" s="98">
        <f t="shared" ca="1" si="13"/>
        <v>25</v>
      </c>
      <c r="Z146" s="91"/>
      <c r="AA146" s="91"/>
    </row>
    <row r="147" spans="1:27" x14ac:dyDescent="0.25">
      <c r="A147" s="93">
        <f>+Hoja1!A146</f>
        <v>20225</v>
      </c>
      <c r="B147" s="91">
        <f ca="1">IF(RTD("tos.rtd",,$A$2,"."&amp;B$135&amp;B$1&amp;"C"&amp;$A147)="N/A",0,RTD("tos.rtd",,$A$2,"."&amp;B$135&amp;B$1&amp;"C"&amp;$A147))-IF(RTD("tos.rtd",,$A$2,"."&amp;B$135&amp;B$1&amp;"P"&amp;$A147)="N/A",0,RTD("tos.rtd",,$A$2,"."&amp;B$135&amp;B$1&amp;"P"&amp;$A147))</f>
        <v>0</v>
      </c>
      <c r="C147" s="91">
        <f ca="1">IF(RTD("tos.rtd",,$A$2,"."&amp;C$135&amp;C$1&amp;"C"&amp;$A147)="N/A",0,RTD("tos.rtd",,$A$2,"."&amp;C$135&amp;C$1&amp;"C"&amp;$A147))-IF(RTD("tos.rtd",,$A$2,"."&amp;C$135&amp;C$1&amp;"P"&amp;$A147)="N/A",0,RTD("tos.rtd",,$A$2,"."&amp;C$135&amp;C$1&amp;"P"&amp;$A147))</f>
        <v>0</v>
      </c>
      <c r="D147" s="91">
        <f ca="1">IF(RTD("tos.rtd",,$A$2,"."&amp;D$135&amp;D$1&amp;"C"&amp;$A147)="N/A",0,RTD("tos.rtd",,$A$2,"."&amp;D$135&amp;D$1&amp;"C"&amp;$A147))-IF(RTD("tos.rtd",,$A$2,"."&amp;D$135&amp;D$1&amp;"P"&amp;$A147)="N/A",0,RTD("tos.rtd",,$A$2,"."&amp;D$135&amp;D$1&amp;"P"&amp;$A147))</f>
        <v>11</v>
      </c>
      <c r="E147" s="91">
        <f ca="1">IF(RTD("tos.rtd",,$A$2,"."&amp;E$135&amp;E$1&amp;"C"&amp;$A147)="N/A",0,RTD("tos.rtd",,$A$2,"."&amp;E$135&amp;E$1&amp;"C"&amp;$A147))-IF(RTD("tos.rtd",,$A$2,"."&amp;E$135&amp;E$1&amp;"P"&amp;$A147)="N/A",0,RTD("tos.rtd",,$A$2,"."&amp;E$135&amp;E$1&amp;"P"&amp;$A147))</f>
        <v>0</v>
      </c>
      <c r="F147" s="91">
        <f ca="1">IF(RTD("tos.rtd",,$A$2,"."&amp;F$135&amp;F$1&amp;"C"&amp;$A147)="N/A",0,RTD("tos.rtd",,$A$2,"."&amp;F$135&amp;F$1&amp;"C"&amp;$A147))-IF(RTD("tos.rtd",,$A$2,"."&amp;F$135&amp;F$1&amp;"P"&amp;$A147)="N/A",0,RTD("tos.rtd",,$A$2,"."&amp;F$135&amp;F$1&amp;"P"&amp;$A147))</f>
        <v>0</v>
      </c>
      <c r="G147" s="91">
        <f ca="1">IF(RTD("tos.rtd",,$A$2,"."&amp;G$135&amp;G$1&amp;"C"&amp;$A147)="N/A",0,RTD("tos.rtd",,$A$2,"."&amp;G$135&amp;G$1&amp;"C"&amp;$A147))-IF(RTD("tos.rtd",,$A$2,"."&amp;G$135&amp;G$1&amp;"P"&amp;$A147)="N/A",0,RTD("tos.rtd",,$A$2,"."&amp;G$135&amp;G$1&amp;"P"&amp;$A147))</f>
        <v>0</v>
      </c>
      <c r="H147" s="91">
        <f ca="1">IF(RTD("tos.rtd",,$A$2,"."&amp;H$135&amp;H$1&amp;"C"&amp;$A147)="N/A",0,RTD("tos.rtd",,$A$2,"."&amp;H$135&amp;H$1&amp;"C"&amp;$A147))-IF(RTD("tos.rtd",,$A$2,"."&amp;H$135&amp;H$1&amp;"P"&amp;$A147)="N/A",0,RTD("tos.rtd",,$A$2,"."&amp;H$135&amp;H$1&amp;"P"&amp;$A147))</f>
        <v>0</v>
      </c>
      <c r="I147" s="91">
        <f ca="1">IF(RTD("tos.rtd",,$A$2,"."&amp;I$135&amp;I$1&amp;"C"&amp;$A147)="N/A",0,RTD("tos.rtd",,$A$2,"."&amp;I$135&amp;I$1&amp;"C"&amp;$A147))-IF(RTD("tos.rtd",,$A$2,"."&amp;I$135&amp;I$1&amp;"P"&amp;$A147)="N/A",0,RTD("tos.rtd",,$A$2,"."&amp;I$135&amp;I$1&amp;"P"&amp;$A147))</f>
        <v>0</v>
      </c>
      <c r="J147" s="91">
        <f ca="1">IF(RTD("tos.rtd",,$A$2,"."&amp;J$135&amp;J$1&amp;"C"&amp;$A147)="N/A",0,RTD("tos.rtd",,$A$2,"."&amp;J$135&amp;J$1&amp;"C"&amp;$A147))-IF(RTD("tos.rtd",,$A$2,"."&amp;J$135&amp;J$1&amp;"P"&amp;$A147)="N/A",0,RTD("tos.rtd",,$A$2,"."&amp;J$135&amp;J$1&amp;"P"&amp;$A147))</f>
        <v>0</v>
      </c>
      <c r="K147" s="91">
        <f ca="1">IF(RTD("tos.rtd",,$A$2,"."&amp;K$135&amp;K$1&amp;"C"&amp;$A147)="N/A",0,RTD("tos.rtd",,$A$2,"."&amp;K$135&amp;K$1&amp;"C"&amp;$A147))-IF(RTD("tos.rtd",,$A$2,"."&amp;K$135&amp;K$1&amp;"P"&amp;$A147)="N/A",0,RTD("tos.rtd",,$A$2,"."&amp;K$135&amp;K$1&amp;"P"&amp;$A147))</f>
        <v>3</v>
      </c>
      <c r="L147" s="91">
        <f ca="1">IF(RTD("tos.rtd",,$A$2,"."&amp;L$135&amp;L$1&amp;"C"&amp;$A147)="N/A",0,RTD("tos.rtd",,$A$2,"."&amp;L$135&amp;L$1&amp;"C"&amp;$A147))-IF(RTD("tos.rtd",,$A$2,"."&amp;L$135&amp;L$1&amp;"P"&amp;$A147)="N/A",0,RTD("tos.rtd",,$A$2,"."&amp;L$135&amp;L$1&amp;"P"&amp;$A147))</f>
        <v>0</v>
      </c>
      <c r="M147" s="91">
        <f ca="1">IF(RTD("tos.rtd",,$A$2,"."&amp;M$135&amp;M$1&amp;"C"&amp;$A147)="N/A",0,RTD("tos.rtd",,$A$2,"."&amp;M$135&amp;M$1&amp;"C"&amp;$A147))-IF(RTD("tos.rtd",,$A$2,"."&amp;M$135&amp;M$1&amp;"P"&amp;$A147)="N/A",0,RTD("tos.rtd",,$A$2,"."&amp;M$135&amp;M$1&amp;"P"&amp;$A147))</f>
        <v>0</v>
      </c>
      <c r="N147" s="91">
        <f ca="1">IF(RTD("tos.rtd",,$A$2,"."&amp;N$135&amp;N$1&amp;"C"&amp;$A147)="N/A",0,RTD("tos.rtd",,$A$2,"."&amp;N$135&amp;N$1&amp;"C"&amp;$A147))-IF(RTD("tos.rtd",,$A$2,"."&amp;N$135&amp;N$1&amp;"P"&amp;$A147)="N/A",0,RTD("tos.rtd",,$A$2,"."&amp;N$135&amp;N$1&amp;"P"&amp;$A147))</f>
        <v>0</v>
      </c>
      <c r="O147" s="91">
        <f ca="1">IF(RTD("tos.rtd",,$A$2,"."&amp;O$135&amp;O$1&amp;"C"&amp;$A147)="N/A",0,RTD("tos.rtd",,$A$2,"."&amp;O$135&amp;O$1&amp;"C"&amp;$A147))-IF(RTD("tos.rtd",,$A$2,"."&amp;O$135&amp;O$1&amp;"P"&amp;$A147)="N/A",0,RTD("tos.rtd",,$A$2,"."&amp;O$135&amp;O$1&amp;"P"&amp;$A147))</f>
        <v>0</v>
      </c>
      <c r="P147" s="91">
        <f ca="1">IF(RTD("tos.rtd",,$A$2,"."&amp;P$135&amp;P$1&amp;"C"&amp;$A147)="N/A",0,RTD("tos.rtd",,$A$2,"."&amp;P$135&amp;P$1&amp;"C"&amp;$A147))-IF(RTD("tos.rtd",,$A$2,"."&amp;P$135&amp;P$1&amp;"P"&amp;$A147)="N/A",0,RTD("tos.rtd",,$A$2,"."&amp;P$135&amp;P$1&amp;"P"&amp;$A147))</f>
        <v>0</v>
      </c>
      <c r="Q147" s="91">
        <f ca="1">IF(RTD("tos.rtd",,$A$2,"."&amp;Q$135&amp;Q$1&amp;"C"&amp;$A147)="N/A",0,RTD("tos.rtd",,$A$2,"."&amp;Q$135&amp;Q$1&amp;"C"&amp;$A147))-IF(RTD("tos.rtd",,$A$2,"."&amp;Q$135&amp;Q$1&amp;"P"&amp;$A147)="N/A",0,RTD("tos.rtd",,$A$2,"."&amp;Q$135&amp;Q$1&amp;"P"&amp;$A147))</f>
        <v>0</v>
      </c>
      <c r="R147" s="91">
        <f ca="1">IF(RTD("tos.rtd",,$A$2,"."&amp;R$135&amp;R$1&amp;"C"&amp;$A147)="N/A",0,RTD("tos.rtd",,$A$2,"."&amp;R$135&amp;R$1&amp;"C"&amp;$A147))-IF(RTD("tos.rtd",,$A$2,"."&amp;R$135&amp;R$1&amp;"P"&amp;$A147)="N/A",0,RTD("tos.rtd",,$A$2,"."&amp;R$135&amp;R$1&amp;"P"&amp;$A147))</f>
        <v>0</v>
      </c>
      <c r="S147" s="91">
        <f ca="1">IF(RTD("tos.rtd",,$A$2,"."&amp;S$135&amp;S$1&amp;"C"&amp;$A147)="N/A",0,RTD("tos.rtd",,$A$2,"."&amp;S$135&amp;S$1&amp;"C"&amp;$A147))-IF(RTD("tos.rtd",,$A$2,"."&amp;S$135&amp;S$1&amp;"P"&amp;$A147)="N/A",0,RTD("tos.rtd",,$A$2,"."&amp;S$135&amp;S$1&amp;"P"&amp;$A147))</f>
        <v>0</v>
      </c>
      <c r="T147" s="91">
        <f ca="1">IF(RTD("tos.rtd",,$A$2,"."&amp;T$135&amp;T$1&amp;"C"&amp;$A147)="N/A",0,RTD("tos.rtd",,$A$2,"."&amp;T$135&amp;T$1&amp;"C"&amp;$A147))-IF(RTD("tos.rtd",,$A$2,"."&amp;T$135&amp;T$1&amp;"P"&amp;$A147)="N/A",0,RTD("tos.rtd",,$A$2,"."&amp;T$135&amp;T$1&amp;"P"&amp;$A147))</f>
        <v>0</v>
      </c>
      <c r="U147" s="91">
        <f ca="1">IF(RTD("tos.rtd",,$A$2,"."&amp;U$135&amp;U$1&amp;"C"&amp;$A147)="N/A",0,RTD("tos.rtd",,$A$2,"."&amp;U$135&amp;U$1&amp;"C"&amp;$A147))-IF(RTD("tos.rtd",,$A$2,"."&amp;U$135&amp;U$1&amp;"P"&amp;$A147)="N/A",0,RTD("tos.rtd",,$A$2,"."&amp;U$135&amp;U$1&amp;"P"&amp;$A147))</f>
        <v>0</v>
      </c>
      <c r="V147" s="91">
        <f ca="1">IF(RTD("tos.rtd",,$A$2,"."&amp;V$135&amp;V$1&amp;"C"&amp;$A147)="N/A",0,RTD("tos.rtd",,$A$2,"."&amp;V$135&amp;V$1&amp;"C"&amp;$A147))-IF(RTD("tos.rtd",,$A$2,"."&amp;V$135&amp;V$1&amp;"P"&amp;$A147)="N/A",0,RTD("tos.rtd",,$A$2,"."&amp;V$135&amp;V$1&amp;"P"&amp;$A147))</f>
        <v>0</v>
      </c>
      <c r="W147" s="91">
        <f ca="1">IF(RTD("tos.rtd",,$A$2,"."&amp;W$135&amp;W$1&amp;"C"&amp;$A147)="N/A",0,RTD("tos.rtd",,$A$2,"."&amp;W$135&amp;W$1&amp;"C"&amp;$A147))-IF(RTD("tos.rtd",,$A$2,"."&amp;W$135&amp;W$1&amp;"P"&amp;$A147)="N/A",0,RTD("tos.rtd",,$A$2,"."&amp;W$135&amp;W$1&amp;"P"&amp;$A147))</f>
        <v>0</v>
      </c>
      <c r="X147" s="91">
        <f ca="1">IF(RTD("tos.rtd",,$A$2,"."&amp;X$135&amp;X$1&amp;"C"&amp;$A147)="N/A",0,RTD("tos.rtd",,$A$2,"."&amp;X$135&amp;X$1&amp;"C"&amp;$A147))-IF(RTD("tos.rtd",,$A$2,"."&amp;X$135&amp;X$1&amp;"P"&amp;$A147)="N/A",0,RTD("tos.rtd",,$A$2,"."&amp;X$135&amp;X$1&amp;"P"&amp;$A147))</f>
        <v>0</v>
      </c>
      <c r="Y147" s="98">
        <f t="shared" ca="1" si="13"/>
        <v>14</v>
      </c>
      <c r="Z147" s="91"/>
      <c r="AA147" s="91"/>
    </row>
    <row r="148" spans="1:27" x14ac:dyDescent="0.25">
      <c r="A148" s="93">
        <f>+Hoja1!A147</f>
        <v>20200</v>
      </c>
      <c r="B148" s="91">
        <f ca="1">IF(RTD("tos.rtd",,$A$2,"."&amp;B$135&amp;B$1&amp;"C"&amp;$A148)="N/A",0,RTD("tos.rtd",,$A$2,"."&amp;B$135&amp;B$1&amp;"C"&amp;$A148))-IF(RTD("tos.rtd",,$A$2,"."&amp;B$135&amp;B$1&amp;"P"&amp;$A148)="N/A",0,RTD("tos.rtd",,$A$2,"."&amp;B$135&amp;B$1&amp;"P"&amp;$A148))</f>
        <v>0</v>
      </c>
      <c r="C148" s="91">
        <f ca="1">IF(RTD("tos.rtd",,$A$2,"."&amp;C$135&amp;C$1&amp;"C"&amp;$A148)="N/A",0,RTD("tos.rtd",,$A$2,"."&amp;C$135&amp;C$1&amp;"C"&amp;$A148))-IF(RTD("tos.rtd",,$A$2,"."&amp;C$135&amp;C$1&amp;"P"&amp;$A148)="N/A",0,RTD("tos.rtd",,$A$2,"."&amp;C$135&amp;C$1&amp;"P"&amp;$A148))</f>
        <v>0</v>
      </c>
      <c r="D148" s="91">
        <f ca="1">IF(RTD("tos.rtd",,$A$2,"."&amp;D$135&amp;D$1&amp;"C"&amp;$A148)="N/A",0,RTD("tos.rtd",,$A$2,"."&amp;D$135&amp;D$1&amp;"C"&amp;$A148))-IF(RTD("tos.rtd",,$A$2,"."&amp;D$135&amp;D$1&amp;"P"&amp;$A148)="N/A",0,RTD("tos.rtd",,$A$2,"."&amp;D$135&amp;D$1&amp;"P"&amp;$A148))</f>
        <v>134</v>
      </c>
      <c r="E148" s="91">
        <f ca="1">IF(RTD("tos.rtd",,$A$2,"."&amp;E$135&amp;E$1&amp;"C"&amp;$A148)="N/A",0,RTD("tos.rtd",,$A$2,"."&amp;E$135&amp;E$1&amp;"C"&amp;$A148))-IF(RTD("tos.rtd",,$A$2,"."&amp;E$135&amp;E$1&amp;"P"&amp;$A148)="N/A",0,RTD("tos.rtd",,$A$2,"."&amp;E$135&amp;E$1&amp;"P"&amp;$A148))</f>
        <v>2</v>
      </c>
      <c r="F148" s="91">
        <f ca="1">IF(RTD("tos.rtd",,$A$2,"."&amp;F$135&amp;F$1&amp;"C"&amp;$A148)="N/A",0,RTD("tos.rtd",,$A$2,"."&amp;F$135&amp;F$1&amp;"C"&amp;$A148))-IF(RTD("tos.rtd",,$A$2,"."&amp;F$135&amp;F$1&amp;"P"&amp;$A148)="N/A",0,RTD("tos.rtd",,$A$2,"."&amp;F$135&amp;F$1&amp;"P"&amp;$A148))</f>
        <v>0</v>
      </c>
      <c r="G148" s="91">
        <f ca="1">IF(RTD("tos.rtd",,$A$2,"."&amp;G$135&amp;G$1&amp;"C"&amp;$A148)="N/A",0,RTD("tos.rtd",,$A$2,"."&amp;G$135&amp;G$1&amp;"C"&amp;$A148))-IF(RTD("tos.rtd",,$A$2,"."&amp;G$135&amp;G$1&amp;"P"&amp;$A148)="N/A",0,RTD("tos.rtd",,$A$2,"."&amp;G$135&amp;G$1&amp;"P"&amp;$A148))</f>
        <v>0</v>
      </c>
      <c r="H148" s="91">
        <f ca="1">IF(RTD("tos.rtd",,$A$2,"."&amp;H$135&amp;H$1&amp;"C"&amp;$A148)="N/A",0,RTD("tos.rtd",,$A$2,"."&amp;H$135&amp;H$1&amp;"C"&amp;$A148))-IF(RTD("tos.rtd",,$A$2,"."&amp;H$135&amp;H$1&amp;"P"&amp;$A148)="N/A",0,RTD("tos.rtd",,$A$2,"."&amp;H$135&amp;H$1&amp;"P"&amp;$A148))</f>
        <v>0</v>
      </c>
      <c r="I148" s="91">
        <f ca="1">IF(RTD("tos.rtd",,$A$2,"."&amp;I$135&amp;I$1&amp;"C"&amp;$A148)="N/A",0,RTD("tos.rtd",,$A$2,"."&amp;I$135&amp;I$1&amp;"C"&amp;$A148))-IF(RTD("tos.rtd",,$A$2,"."&amp;I$135&amp;I$1&amp;"P"&amp;$A148)="N/A",0,RTD("tos.rtd",,$A$2,"."&amp;I$135&amp;I$1&amp;"P"&amp;$A148))</f>
        <v>1</v>
      </c>
      <c r="J148" s="91">
        <f ca="1">IF(RTD("tos.rtd",,$A$2,"."&amp;J$135&amp;J$1&amp;"C"&amp;$A148)="N/A",0,RTD("tos.rtd",,$A$2,"."&amp;J$135&amp;J$1&amp;"C"&amp;$A148))-IF(RTD("tos.rtd",,$A$2,"."&amp;J$135&amp;J$1&amp;"P"&amp;$A148)="N/A",0,RTD("tos.rtd",,$A$2,"."&amp;J$135&amp;J$1&amp;"P"&amp;$A148))</f>
        <v>0</v>
      </c>
      <c r="K148" s="91">
        <f ca="1">IF(RTD("tos.rtd",,$A$2,"."&amp;K$135&amp;K$1&amp;"C"&amp;$A148)="N/A",0,RTD("tos.rtd",,$A$2,"."&amp;K$135&amp;K$1&amp;"C"&amp;$A148))-IF(RTD("tos.rtd",,$A$2,"."&amp;K$135&amp;K$1&amp;"P"&amp;$A148)="N/A",0,RTD("tos.rtd",,$A$2,"."&amp;K$135&amp;K$1&amp;"P"&amp;$A148))</f>
        <v>128</v>
      </c>
      <c r="L148" s="91">
        <f ca="1">IF(RTD("tos.rtd",,$A$2,"."&amp;L$135&amp;L$1&amp;"C"&amp;$A148)="N/A",0,RTD("tos.rtd",,$A$2,"."&amp;L$135&amp;L$1&amp;"C"&amp;$A148))-IF(RTD("tos.rtd",,$A$2,"."&amp;L$135&amp;L$1&amp;"P"&amp;$A148)="N/A",0,RTD("tos.rtd",,$A$2,"."&amp;L$135&amp;L$1&amp;"P"&amp;$A148))</f>
        <v>0</v>
      </c>
      <c r="M148" s="91">
        <f ca="1">IF(RTD("tos.rtd",,$A$2,"."&amp;M$135&amp;M$1&amp;"C"&amp;$A148)="N/A",0,RTD("tos.rtd",,$A$2,"."&amp;M$135&amp;M$1&amp;"C"&amp;$A148))-IF(RTD("tos.rtd",,$A$2,"."&amp;M$135&amp;M$1&amp;"P"&amp;$A148)="N/A",0,RTD("tos.rtd",,$A$2,"."&amp;M$135&amp;M$1&amp;"P"&amp;$A148))</f>
        <v>0</v>
      </c>
      <c r="N148" s="91">
        <f ca="1">IF(RTD("tos.rtd",,$A$2,"."&amp;N$135&amp;N$1&amp;"C"&amp;$A148)="N/A",0,RTD("tos.rtd",,$A$2,"."&amp;N$135&amp;N$1&amp;"C"&amp;$A148))-IF(RTD("tos.rtd",,$A$2,"."&amp;N$135&amp;N$1&amp;"P"&amp;$A148)="N/A",0,RTD("tos.rtd",,$A$2,"."&amp;N$135&amp;N$1&amp;"P"&amp;$A148))</f>
        <v>0</v>
      </c>
      <c r="O148" s="91">
        <f ca="1">IF(RTD("tos.rtd",,$A$2,"."&amp;O$135&amp;O$1&amp;"C"&amp;$A148)="N/A",0,RTD("tos.rtd",,$A$2,"."&amp;O$135&amp;O$1&amp;"C"&amp;$A148))-IF(RTD("tos.rtd",,$A$2,"."&amp;O$135&amp;O$1&amp;"P"&amp;$A148)="N/A",0,RTD("tos.rtd",,$A$2,"."&amp;O$135&amp;O$1&amp;"P"&amp;$A148))</f>
        <v>0</v>
      </c>
      <c r="P148" s="91">
        <f ca="1">IF(RTD("tos.rtd",,$A$2,"."&amp;P$135&amp;P$1&amp;"C"&amp;$A148)="N/A",0,RTD("tos.rtd",,$A$2,"."&amp;P$135&amp;P$1&amp;"C"&amp;$A148))-IF(RTD("tos.rtd",,$A$2,"."&amp;P$135&amp;P$1&amp;"P"&amp;$A148)="N/A",0,RTD("tos.rtd",,$A$2,"."&amp;P$135&amp;P$1&amp;"P"&amp;$A148))</f>
        <v>0</v>
      </c>
      <c r="Q148" s="91">
        <f ca="1">IF(RTD("tos.rtd",,$A$2,"."&amp;Q$135&amp;Q$1&amp;"C"&amp;$A148)="N/A",0,RTD("tos.rtd",,$A$2,"."&amp;Q$135&amp;Q$1&amp;"C"&amp;$A148))-IF(RTD("tos.rtd",,$A$2,"."&amp;Q$135&amp;Q$1&amp;"P"&amp;$A148)="N/A",0,RTD("tos.rtd",,$A$2,"."&amp;Q$135&amp;Q$1&amp;"P"&amp;$A148))</f>
        <v>0</v>
      </c>
      <c r="R148" s="91">
        <f ca="1">IF(RTD("tos.rtd",,$A$2,"."&amp;R$135&amp;R$1&amp;"C"&amp;$A148)="N/A",0,RTD("tos.rtd",,$A$2,"."&amp;R$135&amp;R$1&amp;"C"&amp;$A148))-IF(RTD("tos.rtd",,$A$2,"."&amp;R$135&amp;R$1&amp;"P"&amp;$A148)="N/A",0,RTD("tos.rtd",,$A$2,"."&amp;R$135&amp;R$1&amp;"P"&amp;$A148))</f>
        <v>0</v>
      </c>
      <c r="S148" s="91">
        <f ca="1">IF(RTD("tos.rtd",,$A$2,"."&amp;S$135&amp;S$1&amp;"C"&amp;$A148)="N/A",0,RTD("tos.rtd",,$A$2,"."&amp;S$135&amp;S$1&amp;"C"&amp;$A148))-IF(RTD("tos.rtd",,$A$2,"."&amp;S$135&amp;S$1&amp;"P"&amp;$A148)="N/A",0,RTD("tos.rtd",,$A$2,"."&amp;S$135&amp;S$1&amp;"P"&amp;$A148))</f>
        <v>0</v>
      </c>
      <c r="T148" s="91">
        <f ca="1">IF(RTD("tos.rtd",,$A$2,"."&amp;T$135&amp;T$1&amp;"C"&amp;$A148)="N/A",0,RTD("tos.rtd",,$A$2,"."&amp;T$135&amp;T$1&amp;"C"&amp;$A148))-IF(RTD("tos.rtd",,$A$2,"."&amp;T$135&amp;T$1&amp;"P"&amp;$A148)="N/A",0,RTD("tos.rtd",,$A$2,"."&amp;T$135&amp;T$1&amp;"P"&amp;$A148))</f>
        <v>0</v>
      </c>
      <c r="U148" s="91">
        <f ca="1">IF(RTD("tos.rtd",,$A$2,"."&amp;U$135&amp;U$1&amp;"C"&amp;$A148)="N/A",0,RTD("tos.rtd",,$A$2,"."&amp;U$135&amp;U$1&amp;"C"&amp;$A148))-IF(RTD("tos.rtd",,$A$2,"."&amp;U$135&amp;U$1&amp;"P"&amp;$A148)="N/A",0,RTD("tos.rtd",,$A$2,"."&amp;U$135&amp;U$1&amp;"P"&amp;$A148))</f>
        <v>0</v>
      </c>
      <c r="V148" s="91">
        <f ca="1">IF(RTD("tos.rtd",,$A$2,"."&amp;V$135&amp;V$1&amp;"C"&amp;$A148)="N/A",0,RTD("tos.rtd",,$A$2,"."&amp;V$135&amp;V$1&amp;"C"&amp;$A148))-IF(RTD("tos.rtd",,$A$2,"."&amp;V$135&amp;V$1&amp;"P"&amp;$A148)="N/A",0,RTD("tos.rtd",,$A$2,"."&amp;V$135&amp;V$1&amp;"P"&amp;$A148))</f>
        <v>0</v>
      </c>
      <c r="W148" s="91">
        <f ca="1">IF(RTD("tos.rtd",,$A$2,"."&amp;W$135&amp;W$1&amp;"C"&amp;$A148)="N/A",0,RTD("tos.rtd",,$A$2,"."&amp;W$135&amp;W$1&amp;"C"&amp;$A148))-IF(RTD("tos.rtd",,$A$2,"."&amp;W$135&amp;W$1&amp;"P"&amp;$A148)="N/A",0,RTD("tos.rtd",,$A$2,"."&amp;W$135&amp;W$1&amp;"P"&amp;$A148))</f>
        <v>0</v>
      </c>
      <c r="X148" s="91">
        <f ca="1">IF(RTD("tos.rtd",,$A$2,"."&amp;X$135&amp;X$1&amp;"C"&amp;$A148)="N/A",0,RTD("tos.rtd",,$A$2,"."&amp;X$135&amp;X$1&amp;"C"&amp;$A148))-IF(RTD("tos.rtd",,$A$2,"."&amp;X$135&amp;X$1&amp;"P"&amp;$A148)="N/A",0,RTD("tos.rtd",,$A$2,"."&amp;X$135&amp;X$1&amp;"P"&amp;$A148))</f>
        <v>0</v>
      </c>
      <c r="Y148" s="98">
        <f t="shared" ca="1" si="13"/>
        <v>265</v>
      </c>
      <c r="Z148" s="91"/>
      <c r="AA148" s="91"/>
    </row>
    <row r="149" spans="1:27" x14ac:dyDescent="0.25">
      <c r="A149" s="93">
        <f>+Hoja1!A148</f>
        <v>20175</v>
      </c>
      <c r="B149" s="91">
        <f ca="1">IF(RTD("tos.rtd",,$A$2,"."&amp;B$135&amp;B$1&amp;"C"&amp;$A149)="N/A",0,RTD("tos.rtd",,$A$2,"."&amp;B$135&amp;B$1&amp;"C"&amp;$A149))-IF(RTD("tos.rtd",,$A$2,"."&amp;B$135&amp;B$1&amp;"P"&amp;$A149)="N/A",0,RTD("tos.rtd",,$A$2,"."&amp;B$135&amp;B$1&amp;"P"&amp;$A149))</f>
        <v>0</v>
      </c>
      <c r="C149" s="91">
        <f ca="1">IF(RTD("tos.rtd",,$A$2,"."&amp;C$135&amp;C$1&amp;"C"&amp;$A149)="N/A",0,RTD("tos.rtd",,$A$2,"."&amp;C$135&amp;C$1&amp;"C"&amp;$A149))-IF(RTD("tos.rtd",,$A$2,"."&amp;C$135&amp;C$1&amp;"P"&amp;$A149)="N/A",0,RTD("tos.rtd",,$A$2,"."&amp;C$135&amp;C$1&amp;"P"&amp;$A149))</f>
        <v>0</v>
      </c>
      <c r="D149" s="91">
        <f ca="1">IF(RTD("tos.rtd",,$A$2,"."&amp;D$135&amp;D$1&amp;"C"&amp;$A149)="N/A",0,RTD("tos.rtd",,$A$2,"."&amp;D$135&amp;D$1&amp;"C"&amp;$A149))-IF(RTD("tos.rtd",,$A$2,"."&amp;D$135&amp;D$1&amp;"P"&amp;$A149)="N/A",0,RTD("tos.rtd",,$A$2,"."&amp;D$135&amp;D$1&amp;"P"&amp;$A149))</f>
        <v>1</v>
      </c>
      <c r="E149" s="91">
        <f ca="1">IF(RTD("tos.rtd",,$A$2,"."&amp;E$135&amp;E$1&amp;"C"&amp;$A149)="N/A",0,RTD("tos.rtd",,$A$2,"."&amp;E$135&amp;E$1&amp;"C"&amp;$A149))-IF(RTD("tos.rtd",,$A$2,"."&amp;E$135&amp;E$1&amp;"P"&amp;$A149)="N/A",0,RTD("tos.rtd",,$A$2,"."&amp;E$135&amp;E$1&amp;"P"&amp;$A149))</f>
        <v>0</v>
      </c>
      <c r="F149" s="91">
        <f ca="1">IF(RTD("tos.rtd",,$A$2,"."&amp;F$135&amp;F$1&amp;"C"&amp;$A149)="N/A",0,RTD("tos.rtd",,$A$2,"."&amp;F$135&amp;F$1&amp;"C"&amp;$A149))-IF(RTD("tos.rtd",,$A$2,"."&amp;F$135&amp;F$1&amp;"P"&amp;$A149)="N/A",0,RTD("tos.rtd",,$A$2,"."&amp;F$135&amp;F$1&amp;"P"&amp;$A149))</f>
        <v>0</v>
      </c>
      <c r="G149" s="91">
        <f ca="1">IF(RTD("tos.rtd",,$A$2,"."&amp;G$135&amp;G$1&amp;"C"&amp;$A149)="N/A",0,RTD("tos.rtd",,$A$2,"."&amp;G$135&amp;G$1&amp;"C"&amp;$A149))-IF(RTD("tos.rtd",,$A$2,"."&amp;G$135&amp;G$1&amp;"P"&amp;$A149)="N/A",0,RTD("tos.rtd",,$A$2,"."&amp;G$135&amp;G$1&amp;"P"&amp;$A149))</f>
        <v>0</v>
      </c>
      <c r="H149" s="91">
        <f ca="1">IF(RTD("tos.rtd",,$A$2,"."&amp;H$135&amp;H$1&amp;"C"&amp;$A149)="N/A",0,RTD("tos.rtd",,$A$2,"."&amp;H$135&amp;H$1&amp;"C"&amp;$A149))-IF(RTD("tos.rtd",,$A$2,"."&amp;H$135&amp;H$1&amp;"P"&amp;$A149)="N/A",0,RTD("tos.rtd",,$A$2,"."&amp;H$135&amp;H$1&amp;"P"&amp;$A149))</f>
        <v>0</v>
      </c>
      <c r="I149" s="91">
        <f ca="1">IF(RTD("tos.rtd",,$A$2,"."&amp;I$135&amp;I$1&amp;"C"&amp;$A149)="N/A",0,RTD("tos.rtd",,$A$2,"."&amp;I$135&amp;I$1&amp;"C"&amp;$A149))-IF(RTD("tos.rtd",,$A$2,"."&amp;I$135&amp;I$1&amp;"P"&amp;$A149)="N/A",0,RTD("tos.rtd",,$A$2,"."&amp;I$135&amp;I$1&amp;"P"&amp;$A149))</f>
        <v>-2</v>
      </c>
      <c r="J149" s="91">
        <f ca="1">IF(RTD("tos.rtd",,$A$2,"."&amp;J$135&amp;J$1&amp;"C"&amp;$A149)="N/A",0,RTD("tos.rtd",,$A$2,"."&amp;J$135&amp;J$1&amp;"C"&amp;$A149))-IF(RTD("tos.rtd",,$A$2,"."&amp;J$135&amp;J$1&amp;"P"&amp;$A149)="N/A",0,RTD("tos.rtd",,$A$2,"."&amp;J$135&amp;J$1&amp;"P"&amp;$A149))</f>
        <v>0</v>
      </c>
      <c r="K149" s="91">
        <f ca="1">IF(RTD("tos.rtd",,$A$2,"."&amp;K$135&amp;K$1&amp;"C"&amp;$A149)="N/A",0,RTD("tos.rtd",,$A$2,"."&amp;K$135&amp;K$1&amp;"C"&amp;$A149))-IF(RTD("tos.rtd",,$A$2,"."&amp;K$135&amp;K$1&amp;"P"&amp;$A149)="N/A",0,RTD("tos.rtd",,$A$2,"."&amp;K$135&amp;K$1&amp;"P"&amp;$A149))</f>
        <v>0</v>
      </c>
      <c r="L149" s="91">
        <f ca="1">IF(RTD("tos.rtd",,$A$2,"."&amp;L$135&amp;L$1&amp;"C"&amp;$A149)="N/A",0,RTD("tos.rtd",,$A$2,"."&amp;L$135&amp;L$1&amp;"C"&amp;$A149))-IF(RTD("tos.rtd",,$A$2,"."&amp;L$135&amp;L$1&amp;"P"&amp;$A149)="N/A",0,RTD("tos.rtd",,$A$2,"."&amp;L$135&amp;L$1&amp;"P"&amp;$A149))</f>
        <v>0</v>
      </c>
      <c r="M149" s="91">
        <f ca="1">IF(RTD("tos.rtd",,$A$2,"."&amp;M$135&amp;M$1&amp;"C"&amp;$A149)="N/A",0,RTD("tos.rtd",,$A$2,"."&amp;M$135&amp;M$1&amp;"C"&amp;$A149))-IF(RTD("tos.rtd",,$A$2,"."&amp;M$135&amp;M$1&amp;"P"&amp;$A149)="N/A",0,RTD("tos.rtd",,$A$2,"."&amp;M$135&amp;M$1&amp;"P"&amp;$A149))</f>
        <v>0</v>
      </c>
      <c r="N149" s="91">
        <f ca="1">IF(RTD("tos.rtd",,$A$2,"."&amp;N$135&amp;N$1&amp;"C"&amp;$A149)="N/A",0,RTD("tos.rtd",,$A$2,"."&amp;N$135&amp;N$1&amp;"C"&amp;$A149))-IF(RTD("tos.rtd",,$A$2,"."&amp;N$135&amp;N$1&amp;"P"&amp;$A149)="N/A",0,RTD("tos.rtd",,$A$2,"."&amp;N$135&amp;N$1&amp;"P"&amp;$A149))</f>
        <v>0</v>
      </c>
      <c r="O149" s="91">
        <f ca="1">IF(RTD("tos.rtd",,$A$2,"."&amp;O$135&amp;O$1&amp;"C"&amp;$A149)="N/A",0,RTD("tos.rtd",,$A$2,"."&amp;O$135&amp;O$1&amp;"C"&amp;$A149))-IF(RTD("tos.rtd",,$A$2,"."&amp;O$135&amp;O$1&amp;"P"&amp;$A149)="N/A",0,RTD("tos.rtd",,$A$2,"."&amp;O$135&amp;O$1&amp;"P"&amp;$A149))</f>
        <v>0</v>
      </c>
      <c r="P149" s="91">
        <f ca="1">IF(RTD("tos.rtd",,$A$2,"."&amp;P$135&amp;P$1&amp;"C"&amp;$A149)="N/A",0,RTD("tos.rtd",,$A$2,"."&amp;P$135&amp;P$1&amp;"C"&amp;$A149))-IF(RTD("tos.rtd",,$A$2,"."&amp;P$135&amp;P$1&amp;"P"&amp;$A149)="N/A",0,RTD("tos.rtd",,$A$2,"."&amp;P$135&amp;P$1&amp;"P"&amp;$A149))</f>
        <v>0</v>
      </c>
      <c r="Q149" s="91">
        <f ca="1">IF(RTD("tos.rtd",,$A$2,"."&amp;Q$135&amp;Q$1&amp;"C"&amp;$A149)="N/A",0,RTD("tos.rtd",,$A$2,"."&amp;Q$135&amp;Q$1&amp;"C"&amp;$A149))-IF(RTD("tos.rtd",,$A$2,"."&amp;Q$135&amp;Q$1&amp;"P"&amp;$A149)="N/A",0,RTD("tos.rtd",,$A$2,"."&amp;Q$135&amp;Q$1&amp;"P"&amp;$A149))</f>
        <v>0</v>
      </c>
      <c r="R149" s="91">
        <f ca="1">IF(RTD("tos.rtd",,$A$2,"."&amp;R$135&amp;R$1&amp;"C"&amp;$A149)="N/A",0,RTD("tos.rtd",,$A$2,"."&amp;R$135&amp;R$1&amp;"C"&amp;$A149))-IF(RTD("tos.rtd",,$A$2,"."&amp;R$135&amp;R$1&amp;"P"&amp;$A149)="N/A",0,RTD("tos.rtd",,$A$2,"."&amp;R$135&amp;R$1&amp;"P"&amp;$A149))</f>
        <v>0</v>
      </c>
      <c r="S149" s="91">
        <f ca="1">IF(RTD("tos.rtd",,$A$2,"."&amp;S$135&amp;S$1&amp;"C"&amp;$A149)="N/A",0,RTD("tos.rtd",,$A$2,"."&amp;S$135&amp;S$1&amp;"C"&amp;$A149))-IF(RTD("tos.rtd",,$A$2,"."&amp;S$135&amp;S$1&amp;"P"&amp;$A149)="N/A",0,RTD("tos.rtd",,$A$2,"."&amp;S$135&amp;S$1&amp;"P"&amp;$A149))</f>
        <v>0</v>
      </c>
      <c r="T149" s="91">
        <f ca="1">IF(RTD("tos.rtd",,$A$2,"."&amp;T$135&amp;T$1&amp;"C"&amp;$A149)="N/A",0,RTD("tos.rtd",,$A$2,"."&amp;T$135&amp;T$1&amp;"C"&amp;$A149))-IF(RTD("tos.rtd",,$A$2,"."&amp;T$135&amp;T$1&amp;"P"&amp;$A149)="N/A",0,RTD("tos.rtd",,$A$2,"."&amp;T$135&amp;T$1&amp;"P"&amp;$A149))</f>
        <v>0</v>
      </c>
      <c r="U149" s="91">
        <f ca="1">IF(RTD("tos.rtd",,$A$2,"."&amp;U$135&amp;U$1&amp;"C"&amp;$A149)="N/A",0,RTD("tos.rtd",,$A$2,"."&amp;U$135&amp;U$1&amp;"C"&amp;$A149))-IF(RTD("tos.rtd",,$A$2,"."&amp;U$135&amp;U$1&amp;"P"&amp;$A149)="N/A",0,RTD("tos.rtd",,$A$2,"."&amp;U$135&amp;U$1&amp;"P"&amp;$A149))</f>
        <v>0</v>
      </c>
      <c r="V149" s="91">
        <f ca="1">IF(RTD("tos.rtd",,$A$2,"."&amp;V$135&amp;V$1&amp;"C"&amp;$A149)="N/A",0,RTD("tos.rtd",,$A$2,"."&amp;V$135&amp;V$1&amp;"C"&amp;$A149))-IF(RTD("tos.rtd",,$A$2,"."&amp;V$135&amp;V$1&amp;"P"&amp;$A149)="N/A",0,RTD("tos.rtd",,$A$2,"."&amp;V$135&amp;V$1&amp;"P"&amp;$A149))</f>
        <v>0</v>
      </c>
      <c r="W149" s="91">
        <f ca="1">IF(RTD("tos.rtd",,$A$2,"."&amp;W$135&amp;W$1&amp;"C"&amp;$A149)="N/A",0,RTD("tos.rtd",,$A$2,"."&amp;W$135&amp;W$1&amp;"C"&amp;$A149))-IF(RTD("tos.rtd",,$A$2,"."&amp;W$135&amp;W$1&amp;"P"&amp;$A149)="N/A",0,RTD("tos.rtd",,$A$2,"."&amp;W$135&amp;W$1&amp;"P"&amp;$A149))</f>
        <v>0</v>
      </c>
      <c r="X149" s="91">
        <f ca="1">IF(RTD("tos.rtd",,$A$2,"."&amp;X$135&amp;X$1&amp;"C"&amp;$A149)="N/A",0,RTD("tos.rtd",,$A$2,"."&amp;X$135&amp;X$1&amp;"C"&amp;$A149))-IF(RTD("tos.rtd",,$A$2,"."&amp;X$135&amp;X$1&amp;"P"&amp;$A149)="N/A",0,RTD("tos.rtd",,$A$2,"."&amp;X$135&amp;X$1&amp;"P"&amp;$A149))</f>
        <v>0</v>
      </c>
      <c r="Y149" s="98">
        <f t="shared" ca="1" si="13"/>
        <v>-1</v>
      </c>
      <c r="Z149" s="91"/>
      <c r="AA149" s="91"/>
    </row>
    <row r="150" spans="1:27" x14ac:dyDescent="0.25">
      <c r="A150" s="93">
        <f>+Hoja1!A149</f>
        <v>20150</v>
      </c>
      <c r="B150" s="91">
        <f ca="1">IF(RTD("tos.rtd",,$A$2,"."&amp;B$135&amp;B$1&amp;"C"&amp;$A150)="N/A",0,RTD("tos.rtd",,$A$2,"."&amp;B$135&amp;B$1&amp;"C"&amp;$A150))-IF(RTD("tos.rtd",,$A$2,"."&amp;B$135&amp;B$1&amp;"P"&amp;$A150)="N/A",0,RTD("tos.rtd",,$A$2,"."&amp;B$135&amp;B$1&amp;"P"&amp;$A150))</f>
        <v>0</v>
      </c>
      <c r="C150" s="91">
        <f ca="1">IF(RTD("tos.rtd",,$A$2,"."&amp;C$135&amp;C$1&amp;"C"&amp;$A150)="N/A",0,RTD("tos.rtd",,$A$2,"."&amp;C$135&amp;C$1&amp;"C"&amp;$A150))-IF(RTD("tos.rtd",,$A$2,"."&amp;C$135&amp;C$1&amp;"P"&amp;$A150)="N/A",0,RTD("tos.rtd",,$A$2,"."&amp;C$135&amp;C$1&amp;"P"&amp;$A150))</f>
        <v>0</v>
      </c>
      <c r="D150" s="91">
        <f ca="1">IF(RTD("tos.rtd",,$A$2,"."&amp;D$135&amp;D$1&amp;"C"&amp;$A150)="N/A",0,RTD("tos.rtd",,$A$2,"."&amp;D$135&amp;D$1&amp;"C"&amp;$A150))-IF(RTD("tos.rtd",,$A$2,"."&amp;D$135&amp;D$1&amp;"P"&amp;$A150)="N/A",0,RTD("tos.rtd",,$A$2,"."&amp;D$135&amp;D$1&amp;"P"&amp;$A150))</f>
        <v>46</v>
      </c>
      <c r="E150" s="91">
        <f ca="1">IF(RTD("tos.rtd",,$A$2,"."&amp;E$135&amp;E$1&amp;"C"&amp;$A150)="N/A",0,RTD("tos.rtd",,$A$2,"."&amp;E$135&amp;E$1&amp;"C"&amp;$A150))-IF(RTD("tos.rtd",,$A$2,"."&amp;E$135&amp;E$1&amp;"P"&amp;$A150)="N/A",0,RTD("tos.rtd",,$A$2,"."&amp;E$135&amp;E$1&amp;"P"&amp;$A150))</f>
        <v>5</v>
      </c>
      <c r="F150" s="91">
        <f ca="1">IF(RTD("tos.rtd",,$A$2,"."&amp;F$135&amp;F$1&amp;"C"&amp;$A150)="N/A",0,RTD("tos.rtd",,$A$2,"."&amp;F$135&amp;F$1&amp;"C"&amp;$A150))-IF(RTD("tos.rtd",,$A$2,"."&amp;F$135&amp;F$1&amp;"P"&amp;$A150)="N/A",0,RTD("tos.rtd",,$A$2,"."&amp;F$135&amp;F$1&amp;"P"&amp;$A150))</f>
        <v>0</v>
      </c>
      <c r="G150" s="91">
        <f ca="1">IF(RTD("tos.rtd",,$A$2,"."&amp;G$135&amp;G$1&amp;"C"&amp;$A150)="N/A",0,RTD("tos.rtd",,$A$2,"."&amp;G$135&amp;G$1&amp;"C"&amp;$A150))-IF(RTD("tos.rtd",,$A$2,"."&amp;G$135&amp;G$1&amp;"P"&amp;$A150)="N/A",0,RTD("tos.rtd",,$A$2,"."&amp;G$135&amp;G$1&amp;"P"&amp;$A150))</f>
        <v>0</v>
      </c>
      <c r="H150" s="91">
        <f ca="1">IF(RTD("tos.rtd",,$A$2,"."&amp;H$135&amp;H$1&amp;"C"&amp;$A150)="N/A",0,RTD("tos.rtd",,$A$2,"."&amp;H$135&amp;H$1&amp;"C"&amp;$A150))-IF(RTD("tos.rtd",,$A$2,"."&amp;H$135&amp;H$1&amp;"P"&amp;$A150)="N/A",0,RTD("tos.rtd",,$A$2,"."&amp;H$135&amp;H$1&amp;"P"&amp;$A150))</f>
        <v>0</v>
      </c>
      <c r="I150" s="91">
        <f ca="1">IF(RTD("tos.rtd",,$A$2,"."&amp;I$135&amp;I$1&amp;"C"&amp;$A150)="N/A",0,RTD("tos.rtd",,$A$2,"."&amp;I$135&amp;I$1&amp;"C"&amp;$A150))-IF(RTD("tos.rtd",,$A$2,"."&amp;I$135&amp;I$1&amp;"P"&amp;$A150)="N/A",0,RTD("tos.rtd",,$A$2,"."&amp;I$135&amp;I$1&amp;"P"&amp;$A150))</f>
        <v>0</v>
      </c>
      <c r="J150" s="91">
        <f ca="1">IF(RTD("tos.rtd",,$A$2,"."&amp;J$135&amp;J$1&amp;"C"&amp;$A150)="N/A",0,RTD("tos.rtd",,$A$2,"."&amp;J$135&amp;J$1&amp;"C"&amp;$A150))-IF(RTD("tos.rtd",,$A$2,"."&amp;J$135&amp;J$1&amp;"P"&amp;$A150)="N/A",0,RTD("tos.rtd",,$A$2,"."&amp;J$135&amp;J$1&amp;"P"&amp;$A150))</f>
        <v>0</v>
      </c>
      <c r="K150" s="91">
        <f ca="1">IF(RTD("tos.rtd",,$A$2,"."&amp;K$135&amp;K$1&amp;"C"&amp;$A150)="N/A",0,RTD("tos.rtd",,$A$2,"."&amp;K$135&amp;K$1&amp;"C"&amp;$A150))-IF(RTD("tos.rtd",,$A$2,"."&amp;K$135&amp;K$1&amp;"P"&amp;$A150)="N/A",0,RTD("tos.rtd",,$A$2,"."&amp;K$135&amp;K$1&amp;"P"&amp;$A150))</f>
        <v>0</v>
      </c>
      <c r="L150" s="91">
        <f ca="1">IF(RTD("tos.rtd",,$A$2,"."&amp;L$135&amp;L$1&amp;"C"&amp;$A150)="N/A",0,RTD("tos.rtd",,$A$2,"."&amp;L$135&amp;L$1&amp;"C"&amp;$A150))-IF(RTD("tos.rtd",,$A$2,"."&amp;L$135&amp;L$1&amp;"P"&amp;$A150)="N/A",0,RTD("tos.rtd",,$A$2,"."&amp;L$135&amp;L$1&amp;"P"&amp;$A150))</f>
        <v>0</v>
      </c>
      <c r="M150" s="91">
        <f ca="1">IF(RTD("tos.rtd",,$A$2,"."&amp;M$135&amp;M$1&amp;"C"&amp;$A150)="N/A",0,RTD("tos.rtd",,$A$2,"."&amp;M$135&amp;M$1&amp;"C"&amp;$A150))-IF(RTD("tos.rtd",,$A$2,"."&amp;M$135&amp;M$1&amp;"P"&amp;$A150)="N/A",0,RTD("tos.rtd",,$A$2,"."&amp;M$135&amp;M$1&amp;"P"&amp;$A150))</f>
        <v>0</v>
      </c>
      <c r="N150" s="91">
        <f ca="1">IF(RTD("tos.rtd",,$A$2,"."&amp;N$135&amp;N$1&amp;"C"&amp;$A150)="N/A",0,RTD("tos.rtd",,$A$2,"."&amp;N$135&amp;N$1&amp;"C"&amp;$A150))-IF(RTD("tos.rtd",,$A$2,"."&amp;N$135&amp;N$1&amp;"P"&amp;$A150)="N/A",0,RTD("tos.rtd",,$A$2,"."&amp;N$135&amp;N$1&amp;"P"&amp;$A150))</f>
        <v>0</v>
      </c>
      <c r="O150" s="91">
        <f ca="1">IF(RTD("tos.rtd",,$A$2,"."&amp;O$135&amp;O$1&amp;"C"&amp;$A150)="N/A",0,RTD("tos.rtd",,$A$2,"."&amp;O$135&amp;O$1&amp;"C"&amp;$A150))-IF(RTD("tos.rtd",,$A$2,"."&amp;O$135&amp;O$1&amp;"P"&amp;$A150)="N/A",0,RTD("tos.rtd",,$A$2,"."&amp;O$135&amp;O$1&amp;"P"&amp;$A150))</f>
        <v>0</v>
      </c>
      <c r="P150" s="91">
        <f ca="1">IF(RTD("tos.rtd",,$A$2,"."&amp;P$135&amp;P$1&amp;"C"&amp;$A150)="N/A",0,RTD("tos.rtd",,$A$2,"."&amp;P$135&amp;P$1&amp;"C"&amp;$A150))-IF(RTD("tos.rtd",,$A$2,"."&amp;P$135&amp;P$1&amp;"P"&amp;$A150)="N/A",0,RTD("tos.rtd",,$A$2,"."&amp;P$135&amp;P$1&amp;"P"&amp;$A150))</f>
        <v>0</v>
      </c>
      <c r="Q150" s="91">
        <f ca="1">IF(RTD("tos.rtd",,$A$2,"."&amp;Q$135&amp;Q$1&amp;"C"&amp;$A150)="N/A",0,RTD("tos.rtd",,$A$2,"."&amp;Q$135&amp;Q$1&amp;"C"&amp;$A150))-IF(RTD("tos.rtd",,$A$2,"."&amp;Q$135&amp;Q$1&amp;"P"&amp;$A150)="N/A",0,RTD("tos.rtd",,$A$2,"."&amp;Q$135&amp;Q$1&amp;"P"&amp;$A150))</f>
        <v>0</v>
      </c>
      <c r="R150" s="91">
        <f ca="1">IF(RTD("tos.rtd",,$A$2,"."&amp;R$135&amp;R$1&amp;"C"&amp;$A150)="N/A",0,RTD("tos.rtd",,$A$2,"."&amp;R$135&amp;R$1&amp;"C"&amp;$A150))-IF(RTD("tos.rtd",,$A$2,"."&amp;R$135&amp;R$1&amp;"P"&amp;$A150)="N/A",0,RTD("tos.rtd",,$A$2,"."&amp;R$135&amp;R$1&amp;"P"&amp;$A150))</f>
        <v>0</v>
      </c>
      <c r="S150" s="91">
        <f ca="1">IF(RTD("tos.rtd",,$A$2,"."&amp;S$135&amp;S$1&amp;"C"&amp;$A150)="N/A",0,RTD("tos.rtd",,$A$2,"."&amp;S$135&amp;S$1&amp;"C"&amp;$A150))-IF(RTD("tos.rtd",,$A$2,"."&amp;S$135&amp;S$1&amp;"P"&amp;$A150)="N/A",0,RTD("tos.rtd",,$A$2,"."&amp;S$135&amp;S$1&amp;"P"&amp;$A150))</f>
        <v>0</v>
      </c>
      <c r="T150" s="91">
        <f ca="1">IF(RTD("tos.rtd",,$A$2,"."&amp;T$135&amp;T$1&amp;"C"&amp;$A150)="N/A",0,RTD("tos.rtd",,$A$2,"."&amp;T$135&amp;T$1&amp;"C"&amp;$A150))-IF(RTD("tos.rtd",,$A$2,"."&amp;T$135&amp;T$1&amp;"P"&amp;$A150)="N/A",0,RTD("tos.rtd",,$A$2,"."&amp;T$135&amp;T$1&amp;"P"&amp;$A150))</f>
        <v>0</v>
      </c>
      <c r="U150" s="91">
        <f ca="1">IF(RTD("tos.rtd",,$A$2,"."&amp;U$135&amp;U$1&amp;"C"&amp;$A150)="N/A",0,RTD("tos.rtd",,$A$2,"."&amp;U$135&amp;U$1&amp;"C"&amp;$A150))-IF(RTD("tos.rtd",,$A$2,"."&amp;U$135&amp;U$1&amp;"P"&amp;$A150)="N/A",0,RTD("tos.rtd",,$A$2,"."&amp;U$135&amp;U$1&amp;"P"&amp;$A150))</f>
        <v>0</v>
      </c>
      <c r="V150" s="91">
        <f ca="1">IF(RTD("tos.rtd",,$A$2,"."&amp;V$135&amp;V$1&amp;"C"&amp;$A150)="N/A",0,RTD("tos.rtd",,$A$2,"."&amp;V$135&amp;V$1&amp;"C"&amp;$A150))-IF(RTD("tos.rtd",,$A$2,"."&amp;V$135&amp;V$1&amp;"P"&amp;$A150)="N/A",0,RTD("tos.rtd",,$A$2,"."&amp;V$135&amp;V$1&amp;"P"&amp;$A150))</f>
        <v>0</v>
      </c>
      <c r="W150" s="91">
        <f ca="1">IF(RTD("tos.rtd",,$A$2,"."&amp;W$135&amp;W$1&amp;"C"&amp;$A150)="N/A",0,RTD("tos.rtd",,$A$2,"."&amp;W$135&amp;W$1&amp;"C"&amp;$A150))-IF(RTD("tos.rtd",,$A$2,"."&amp;W$135&amp;W$1&amp;"P"&amp;$A150)="N/A",0,RTD("tos.rtd",,$A$2,"."&amp;W$135&amp;W$1&amp;"P"&amp;$A150))</f>
        <v>0</v>
      </c>
      <c r="X150" s="91">
        <f ca="1">IF(RTD("tos.rtd",,$A$2,"."&amp;X$135&amp;X$1&amp;"C"&amp;$A150)="N/A",0,RTD("tos.rtd",,$A$2,"."&amp;X$135&amp;X$1&amp;"C"&amp;$A150))-IF(RTD("tos.rtd",,$A$2,"."&amp;X$135&amp;X$1&amp;"P"&amp;$A150)="N/A",0,RTD("tos.rtd",,$A$2,"."&amp;X$135&amp;X$1&amp;"P"&amp;$A150))</f>
        <v>0</v>
      </c>
      <c r="Y150" s="98">
        <f t="shared" ca="1" si="13"/>
        <v>51</v>
      </c>
      <c r="Z150" s="91"/>
      <c r="AA150" s="91"/>
    </row>
    <row r="151" spans="1:27" x14ac:dyDescent="0.25">
      <c r="A151" s="93">
        <f>+Hoja1!A150</f>
        <v>20125</v>
      </c>
      <c r="B151" s="91">
        <f ca="1">IF(RTD("tos.rtd",,$A$2,"."&amp;B$135&amp;B$1&amp;"C"&amp;$A151)="N/A",0,RTD("tos.rtd",,$A$2,"."&amp;B$135&amp;B$1&amp;"C"&amp;$A151))-IF(RTD("tos.rtd",,$A$2,"."&amp;B$135&amp;B$1&amp;"P"&amp;$A151)="N/A",0,RTD("tos.rtd",,$A$2,"."&amp;B$135&amp;B$1&amp;"P"&amp;$A151))</f>
        <v>0</v>
      </c>
      <c r="C151" s="91">
        <f ca="1">IF(RTD("tos.rtd",,$A$2,"."&amp;C$135&amp;C$1&amp;"C"&amp;$A151)="N/A",0,RTD("tos.rtd",,$A$2,"."&amp;C$135&amp;C$1&amp;"C"&amp;$A151))-IF(RTD("tos.rtd",,$A$2,"."&amp;C$135&amp;C$1&amp;"P"&amp;$A151)="N/A",0,RTD("tos.rtd",,$A$2,"."&amp;C$135&amp;C$1&amp;"P"&amp;$A151))</f>
        <v>0</v>
      </c>
      <c r="D151" s="91">
        <f ca="1">IF(RTD("tos.rtd",,$A$2,"."&amp;D$135&amp;D$1&amp;"C"&amp;$A151)="N/A",0,RTD("tos.rtd",,$A$2,"."&amp;D$135&amp;D$1&amp;"C"&amp;$A151))-IF(RTD("tos.rtd",,$A$2,"."&amp;D$135&amp;D$1&amp;"P"&amp;$A151)="N/A",0,RTD("tos.rtd",,$A$2,"."&amp;D$135&amp;D$1&amp;"P"&amp;$A151))</f>
        <v>1</v>
      </c>
      <c r="E151" s="91">
        <f ca="1">IF(RTD("tos.rtd",,$A$2,"."&amp;E$135&amp;E$1&amp;"C"&amp;$A151)="N/A",0,RTD("tos.rtd",,$A$2,"."&amp;E$135&amp;E$1&amp;"C"&amp;$A151))-IF(RTD("tos.rtd",,$A$2,"."&amp;E$135&amp;E$1&amp;"P"&amp;$A151)="N/A",0,RTD("tos.rtd",,$A$2,"."&amp;E$135&amp;E$1&amp;"P"&amp;$A151))</f>
        <v>1</v>
      </c>
      <c r="F151" s="91">
        <f ca="1">IF(RTD("tos.rtd",,$A$2,"."&amp;F$135&amp;F$1&amp;"C"&amp;$A151)="N/A",0,RTD("tos.rtd",,$A$2,"."&amp;F$135&amp;F$1&amp;"C"&amp;$A151))-IF(RTD("tos.rtd",,$A$2,"."&amp;F$135&amp;F$1&amp;"P"&amp;$A151)="N/A",0,RTD("tos.rtd",,$A$2,"."&amp;F$135&amp;F$1&amp;"P"&amp;$A151))</f>
        <v>0</v>
      </c>
      <c r="G151" s="91">
        <f ca="1">IF(RTD("tos.rtd",,$A$2,"."&amp;G$135&amp;G$1&amp;"C"&amp;$A151)="N/A",0,RTD("tos.rtd",,$A$2,"."&amp;G$135&amp;G$1&amp;"C"&amp;$A151))-IF(RTD("tos.rtd",,$A$2,"."&amp;G$135&amp;G$1&amp;"P"&amp;$A151)="N/A",0,RTD("tos.rtd",,$A$2,"."&amp;G$135&amp;G$1&amp;"P"&amp;$A151))</f>
        <v>0</v>
      </c>
      <c r="H151" s="91">
        <f ca="1">IF(RTD("tos.rtd",,$A$2,"."&amp;H$135&amp;H$1&amp;"C"&amp;$A151)="N/A",0,RTD("tos.rtd",,$A$2,"."&amp;H$135&amp;H$1&amp;"C"&amp;$A151))-IF(RTD("tos.rtd",,$A$2,"."&amp;H$135&amp;H$1&amp;"P"&amp;$A151)="N/A",0,RTD("tos.rtd",,$A$2,"."&amp;H$135&amp;H$1&amp;"P"&amp;$A151))</f>
        <v>0</v>
      </c>
      <c r="I151" s="91">
        <f ca="1">IF(RTD("tos.rtd",,$A$2,"."&amp;I$135&amp;I$1&amp;"C"&amp;$A151)="N/A",0,RTD("tos.rtd",,$A$2,"."&amp;I$135&amp;I$1&amp;"C"&amp;$A151))-IF(RTD("tos.rtd",,$A$2,"."&amp;I$135&amp;I$1&amp;"P"&amp;$A151)="N/A",0,RTD("tos.rtd",,$A$2,"."&amp;I$135&amp;I$1&amp;"P"&amp;$A151))</f>
        <v>0</v>
      </c>
      <c r="J151" s="91">
        <f ca="1">IF(RTD("tos.rtd",,$A$2,"."&amp;J$135&amp;J$1&amp;"C"&amp;$A151)="N/A",0,RTD("tos.rtd",,$A$2,"."&amp;J$135&amp;J$1&amp;"C"&amp;$A151))-IF(RTD("tos.rtd",,$A$2,"."&amp;J$135&amp;J$1&amp;"P"&amp;$A151)="N/A",0,RTD("tos.rtd",,$A$2,"."&amp;J$135&amp;J$1&amp;"P"&amp;$A151))</f>
        <v>0</v>
      </c>
      <c r="K151" s="91">
        <f ca="1">IF(RTD("tos.rtd",,$A$2,"."&amp;K$135&amp;K$1&amp;"C"&amp;$A151)="N/A",0,RTD("tos.rtd",,$A$2,"."&amp;K$135&amp;K$1&amp;"C"&amp;$A151))-IF(RTD("tos.rtd",,$A$2,"."&amp;K$135&amp;K$1&amp;"P"&amp;$A151)="N/A",0,RTD("tos.rtd",,$A$2,"."&amp;K$135&amp;K$1&amp;"P"&amp;$A151))</f>
        <v>0</v>
      </c>
      <c r="L151" s="91">
        <f ca="1">IF(RTD("tos.rtd",,$A$2,"."&amp;L$135&amp;L$1&amp;"C"&amp;$A151)="N/A",0,RTD("tos.rtd",,$A$2,"."&amp;L$135&amp;L$1&amp;"C"&amp;$A151))-IF(RTD("tos.rtd",,$A$2,"."&amp;L$135&amp;L$1&amp;"P"&amp;$A151)="N/A",0,RTD("tos.rtd",,$A$2,"."&amp;L$135&amp;L$1&amp;"P"&amp;$A151))</f>
        <v>0</v>
      </c>
      <c r="M151" s="91">
        <f ca="1">IF(RTD("tos.rtd",,$A$2,"."&amp;M$135&amp;M$1&amp;"C"&amp;$A151)="N/A",0,RTD("tos.rtd",,$A$2,"."&amp;M$135&amp;M$1&amp;"C"&amp;$A151))-IF(RTD("tos.rtd",,$A$2,"."&amp;M$135&amp;M$1&amp;"P"&amp;$A151)="N/A",0,RTD("tos.rtd",,$A$2,"."&amp;M$135&amp;M$1&amp;"P"&amp;$A151))</f>
        <v>0</v>
      </c>
      <c r="N151" s="91">
        <f ca="1">IF(RTD("tos.rtd",,$A$2,"."&amp;N$135&amp;N$1&amp;"C"&amp;$A151)="N/A",0,RTD("tos.rtd",,$A$2,"."&amp;N$135&amp;N$1&amp;"C"&amp;$A151))-IF(RTD("tos.rtd",,$A$2,"."&amp;N$135&amp;N$1&amp;"P"&amp;$A151)="N/A",0,RTD("tos.rtd",,$A$2,"."&amp;N$135&amp;N$1&amp;"P"&amp;$A151))</f>
        <v>0</v>
      </c>
      <c r="O151" s="91">
        <f ca="1">IF(RTD("tos.rtd",,$A$2,"."&amp;O$135&amp;O$1&amp;"C"&amp;$A151)="N/A",0,RTD("tos.rtd",,$A$2,"."&amp;O$135&amp;O$1&amp;"C"&amp;$A151))-IF(RTD("tos.rtd",,$A$2,"."&amp;O$135&amp;O$1&amp;"P"&amp;$A151)="N/A",0,RTD("tos.rtd",,$A$2,"."&amp;O$135&amp;O$1&amp;"P"&amp;$A151))</f>
        <v>0</v>
      </c>
      <c r="P151" s="91">
        <f ca="1">IF(RTD("tos.rtd",,$A$2,"."&amp;P$135&amp;P$1&amp;"C"&amp;$A151)="N/A",0,RTD("tos.rtd",,$A$2,"."&amp;P$135&amp;P$1&amp;"C"&amp;$A151))-IF(RTD("tos.rtd",,$A$2,"."&amp;P$135&amp;P$1&amp;"P"&amp;$A151)="N/A",0,RTD("tos.rtd",,$A$2,"."&amp;P$135&amp;P$1&amp;"P"&amp;$A151))</f>
        <v>0</v>
      </c>
      <c r="Q151" s="91">
        <f ca="1">IF(RTD("tos.rtd",,$A$2,"."&amp;Q$135&amp;Q$1&amp;"C"&amp;$A151)="N/A",0,RTD("tos.rtd",,$A$2,"."&amp;Q$135&amp;Q$1&amp;"C"&amp;$A151))-IF(RTD("tos.rtd",,$A$2,"."&amp;Q$135&amp;Q$1&amp;"P"&amp;$A151)="N/A",0,RTD("tos.rtd",,$A$2,"."&amp;Q$135&amp;Q$1&amp;"P"&amp;$A151))</f>
        <v>0</v>
      </c>
      <c r="R151" s="91">
        <f ca="1">IF(RTD("tos.rtd",,$A$2,"."&amp;R$135&amp;R$1&amp;"C"&amp;$A151)="N/A",0,RTD("tos.rtd",,$A$2,"."&amp;R$135&amp;R$1&amp;"C"&amp;$A151))-IF(RTD("tos.rtd",,$A$2,"."&amp;R$135&amp;R$1&amp;"P"&amp;$A151)="N/A",0,RTD("tos.rtd",,$A$2,"."&amp;R$135&amp;R$1&amp;"P"&amp;$A151))</f>
        <v>0</v>
      </c>
      <c r="S151" s="91">
        <f ca="1">IF(RTD("tos.rtd",,$A$2,"."&amp;S$135&amp;S$1&amp;"C"&amp;$A151)="N/A",0,RTD("tos.rtd",,$A$2,"."&amp;S$135&amp;S$1&amp;"C"&amp;$A151))-IF(RTD("tos.rtd",,$A$2,"."&amp;S$135&amp;S$1&amp;"P"&amp;$A151)="N/A",0,RTD("tos.rtd",,$A$2,"."&amp;S$135&amp;S$1&amp;"P"&amp;$A151))</f>
        <v>0</v>
      </c>
      <c r="T151" s="91">
        <f ca="1">IF(RTD("tos.rtd",,$A$2,"."&amp;T$135&amp;T$1&amp;"C"&amp;$A151)="N/A",0,RTD("tos.rtd",,$A$2,"."&amp;T$135&amp;T$1&amp;"C"&amp;$A151))-IF(RTD("tos.rtd",,$A$2,"."&amp;T$135&amp;T$1&amp;"P"&amp;$A151)="N/A",0,RTD("tos.rtd",,$A$2,"."&amp;T$135&amp;T$1&amp;"P"&amp;$A151))</f>
        <v>0</v>
      </c>
      <c r="U151" s="91">
        <f ca="1">IF(RTD("tos.rtd",,$A$2,"."&amp;U$135&amp;U$1&amp;"C"&amp;$A151)="N/A",0,RTD("tos.rtd",,$A$2,"."&amp;U$135&amp;U$1&amp;"C"&amp;$A151))-IF(RTD("tos.rtd",,$A$2,"."&amp;U$135&amp;U$1&amp;"P"&amp;$A151)="N/A",0,RTD("tos.rtd",,$A$2,"."&amp;U$135&amp;U$1&amp;"P"&amp;$A151))</f>
        <v>0</v>
      </c>
      <c r="V151" s="91">
        <f ca="1">IF(RTD("tos.rtd",,$A$2,"."&amp;V$135&amp;V$1&amp;"C"&amp;$A151)="N/A",0,RTD("tos.rtd",,$A$2,"."&amp;V$135&amp;V$1&amp;"C"&amp;$A151))-IF(RTD("tos.rtd",,$A$2,"."&amp;V$135&amp;V$1&amp;"P"&amp;$A151)="N/A",0,RTD("tos.rtd",,$A$2,"."&amp;V$135&amp;V$1&amp;"P"&amp;$A151))</f>
        <v>0</v>
      </c>
      <c r="W151" s="91">
        <f ca="1">IF(RTD("tos.rtd",,$A$2,"."&amp;W$135&amp;W$1&amp;"C"&amp;$A151)="N/A",0,RTD("tos.rtd",,$A$2,"."&amp;W$135&amp;W$1&amp;"C"&amp;$A151))-IF(RTD("tos.rtd",,$A$2,"."&amp;W$135&amp;W$1&amp;"P"&amp;$A151)="N/A",0,RTD("tos.rtd",,$A$2,"."&amp;W$135&amp;W$1&amp;"P"&amp;$A151))</f>
        <v>0</v>
      </c>
      <c r="X151" s="91">
        <f ca="1">IF(RTD("tos.rtd",,$A$2,"."&amp;X$135&amp;X$1&amp;"C"&amp;$A151)="N/A",0,RTD("tos.rtd",,$A$2,"."&amp;X$135&amp;X$1&amp;"C"&amp;$A151))-IF(RTD("tos.rtd",,$A$2,"."&amp;X$135&amp;X$1&amp;"P"&amp;$A151)="N/A",0,RTD("tos.rtd",,$A$2,"."&amp;X$135&amp;X$1&amp;"P"&amp;$A151))</f>
        <v>0</v>
      </c>
      <c r="Y151" s="98">
        <f t="shared" ca="1" si="13"/>
        <v>2</v>
      </c>
      <c r="Z151" s="91"/>
      <c r="AA151" s="91"/>
    </row>
    <row r="152" spans="1:27" x14ac:dyDescent="0.25">
      <c r="A152" s="93">
        <f>+Hoja1!A151</f>
        <v>20100</v>
      </c>
      <c r="B152" s="91">
        <f ca="1">IF(RTD("tos.rtd",,$A$2,"."&amp;B$135&amp;B$1&amp;"C"&amp;$A152)="N/A",0,RTD("tos.rtd",,$A$2,"."&amp;B$135&amp;B$1&amp;"C"&amp;$A152))-IF(RTD("tos.rtd",,$A$2,"."&amp;B$135&amp;B$1&amp;"P"&amp;$A152)="N/A",0,RTD("tos.rtd",,$A$2,"."&amp;B$135&amp;B$1&amp;"P"&amp;$A152))</f>
        <v>0</v>
      </c>
      <c r="C152" s="91">
        <f ca="1">IF(RTD("tos.rtd",,$A$2,"."&amp;C$135&amp;C$1&amp;"C"&amp;$A152)="N/A",0,RTD("tos.rtd",,$A$2,"."&amp;C$135&amp;C$1&amp;"C"&amp;$A152))-IF(RTD("tos.rtd",,$A$2,"."&amp;C$135&amp;C$1&amp;"P"&amp;$A152)="N/A",0,RTD("tos.rtd",,$A$2,"."&amp;C$135&amp;C$1&amp;"P"&amp;$A152))</f>
        <v>0</v>
      </c>
      <c r="D152" s="91">
        <f ca="1">IF(RTD("tos.rtd",,$A$2,"."&amp;D$135&amp;D$1&amp;"C"&amp;$A152)="N/A",0,RTD("tos.rtd",,$A$2,"."&amp;D$135&amp;D$1&amp;"C"&amp;$A152))-IF(RTD("tos.rtd",,$A$2,"."&amp;D$135&amp;D$1&amp;"P"&amp;$A152)="N/A",0,RTD("tos.rtd",,$A$2,"."&amp;D$135&amp;D$1&amp;"P"&amp;$A152))</f>
        <v>43</v>
      </c>
      <c r="E152" s="91">
        <f ca="1">IF(RTD("tos.rtd",,$A$2,"."&amp;E$135&amp;E$1&amp;"C"&amp;$A152)="N/A",0,RTD("tos.rtd",,$A$2,"."&amp;E$135&amp;E$1&amp;"C"&amp;$A152))-IF(RTD("tos.rtd",,$A$2,"."&amp;E$135&amp;E$1&amp;"P"&amp;$A152)="N/A",0,RTD("tos.rtd",,$A$2,"."&amp;E$135&amp;E$1&amp;"P"&amp;$A152))</f>
        <v>1</v>
      </c>
      <c r="F152" s="91">
        <f ca="1">IF(RTD("tos.rtd",,$A$2,"."&amp;F$135&amp;F$1&amp;"C"&amp;$A152)="N/A",0,RTD("tos.rtd",,$A$2,"."&amp;F$135&amp;F$1&amp;"C"&amp;$A152))-IF(RTD("tos.rtd",,$A$2,"."&amp;F$135&amp;F$1&amp;"P"&amp;$A152)="N/A",0,RTD("tos.rtd",,$A$2,"."&amp;F$135&amp;F$1&amp;"P"&amp;$A152))</f>
        <v>0</v>
      </c>
      <c r="G152" s="91">
        <f ca="1">IF(RTD("tos.rtd",,$A$2,"."&amp;G$135&amp;G$1&amp;"C"&amp;$A152)="N/A",0,RTD("tos.rtd",,$A$2,"."&amp;G$135&amp;G$1&amp;"C"&amp;$A152))-IF(RTD("tos.rtd",,$A$2,"."&amp;G$135&amp;G$1&amp;"P"&amp;$A152)="N/A",0,RTD("tos.rtd",,$A$2,"."&amp;G$135&amp;G$1&amp;"P"&amp;$A152))</f>
        <v>0</v>
      </c>
      <c r="H152" s="91">
        <f ca="1">IF(RTD("tos.rtd",,$A$2,"."&amp;H$135&amp;H$1&amp;"C"&amp;$A152)="N/A",0,RTD("tos.rtd",,$A$2,"."&amp;H$135&amp;H$1&amp;"C"&amp;$A152))-IF(RTD("tos.rtd",,$A$2,"."&amp;H$135&amp;H$1&amp;"P"&amp;$A152)="N/A",0,RTD("tos.rtd",,$A$2,"."&amp;H$135&amp;H$1&amp;"P"&amp;$A152))</f>
        <v>0</v>
      </c>
      <c r="I152" s="91">
        <f ca="1">IF(RTD("tos.rtd",,$A$2,"."&amp;I$135&amp;I$1&amp;"C"&amp;$A152)="N/A",0,RTD("tos.rtd",,$A$2,"."&amp;I$135&amp;I$1&amp;"C"&amp;$A152))-IF(RTD("tos.rtd",,$A$2,"."&amp;I$135&amp;I$1&amp;"P"&amp;$A152)="N/A",0,RTD("tos.rtd",,$A$2,"."&amp;I$135&amp;I$1&amp;"P"&amp;$A152))</f>
        <v>-1</v>
      </c>
      <c r="J152" s="91">
        <f ca="1">IF(RTD("tos.rtd",,$A$2,"."&amp;J$135&amp;J$1&amp;"C"&amp;$A152)="N/A",0,RTD("tos.rtd",,$A$2,"."&amp;J$135&amp;J$1&amp;"C"&amp;$A152))-IF(RTD("tos.rtd",,$A$2,"."&amp;J$135&amp;J$1&amp;"P"&amp;$A152)="N/A",0,RTD("tos.rtd",,$A$2,"."&amp;J$135&amp;J$1&amp;"P"&amp;$A152))</f>
        <v>0</v>
      </c>
      <c r="K152" s="91">
        <f ca="1">IF(RTD("tos.rtd",,$A$2,"."&amp;K$135&amp;K$1&amp;"C"&amp;$A152)="N/A",0,RTD("tos.rtd",,$A$2,"."&amp;K$135&amp;K$1&amp;"C"&amp;$A152))-IF(RTD("tos.rtd",,$A$2,"."&amp;K$135&amp;K$1&amp;"P"&amp;$A152)="N/A",0,RTD("tos.rtd",,$A$2,"."&amp;K$135&amp;K$1&amp;"P"&amp;$A152))</f>
        <v>0</v>
      </c>
      <c r="L152" s="91">
        <f ca="1">IF(RTD("tos.rtd",,$A$2,"."&amp;L$135&amp;L$1&amp;"C"&amp;$A152)="N/A",0,RTD("tos.rtd",,$A$2,"."&amp;L$135&amp;L$1&amp;"C"&amp;$A152))-IF(RTD("tos.rtd",,$A$2,"."&amp;L$135&amp;L$1&amp;"P"&amp;$A152)="N/A",0,RTD("tos.rtd",,$A$2,"."&amp;L$135&amp;L$1&amp;"P"&amp;$A152))</f>
        <v>0</v>
      </c>
      <c r="M152" s="91">
        <f ca="1">IF(RTD("tos.rtd",,$A$2,"."&amp;M$135&amp;M$1&amp;"C"&amp;$A152)="N/A",0,RTD("tos.rtd",,$A$2,"."&amp;M$135&amp;M$1&amp;"C"&amp;$A152))-IF(RTD("tos.rtd",,$A$2,"."&amp;M$135&amp;M$1&amp;"P"&amp;$A152)="N/A",0,RTD("tos.rtd",,$A$2,"."&amp;M$135&amp;M$1&amp;"P"&amp;$A152))</f>
        <v>0</v>
      </c>
      <c r="N152" s="91">
        <f ca="1">IF(RTD("tos.rtd",,$A$2,"."&amp;N$135&amp;N$1&amp;"C"&amp;$A152)="N/A",0,RTD("tos.rtd",,$A$2,"."&amp;N$135&amp;N$1&amp;"C"&amp;$A152))-IF(RTD("tos.rtd",,$A$2,"."&amp;N$135&amp;N$1&amp;"P"&amp;$A152)="N/A",0,RTD("tos.rtd",,$A$2,"."&amp;N$135&amp;N$1&amp;"P"&amp;$A152))</f>
        <v>0</v>
      </c>
      <c r="O152" s="91">
        <f ca="1">IF(RTD("tos.rtd",,$A$2,"."&amp;O$135&amp;O$1&amp;"C"&amp;$A152)="N/A",0,RTD("tos.rtd",,$A$2,"."&amp;O$135&amp;O$1&amp;"C"&amp;$A152))-IF(RTD("tos.rtd",,$A$2,"."&amp;O$135&amp;O$1&amp;"P"&amp;$A152)="N/A",0,RTD("tos.rtd",,$A$2,"."&amp;O$135&amp;O$1&amp;"P"&amp;$A152))</f>
        <v>0</v>
      </c>
      <c r="P152" s="91">
        <f ca="1">IF(RTD("tos.rtd",,$A$2,"."&amp;P$135&amp;P$1&amp;"C"&amp;$A152)="N/A",0,RTD("tos.rtd",,$A$2,"."&amp;P$135&amp;P$1&amp;"C"&amp;$A152))-IF(RTD("tos.rtd",,$A$2,"."&amp;P$135&amp;P$1&amp;"P"&amp;$A152)="N/A",0,RTD("tos.rtd",,$A$2,"."&amp;P$135&amp;P$1&amp;"P"&amp;$A152))</f>
        <v>0</v>
      </c>
      <c r="Q152" s="91">
        <f ca="1">IF(RTD("tos.rtd",,$A$2,"."&amp;Q$135&amp;Q$1&amp;"C"&amp;$A152)="N/A",0,RTD("tos.rtd",,$A$2,"."&amp;Q$135&amp;Q$1&amp;"C"&amp;$A152))-IF(RTD("tos.rtd",,$A$2,"."&amp;Q$135&amp;Q$1&amp;"P"&amp;$A152)="N/A",0,RTD("tos.rtd",,$A$2,"."&amp;Q$135&amp;Q$1&amp;"P"&amp;$A152))</f>
        <v>0</v>
      </c>
      <c r="R152" s="91">
        <f ca="1">IF(RTD("tos.rtd",,$A$2,"."&amp;R$135&amp;R$1&amp;"C"&amp;$A152)="N/A",0,RTD("tos.rtd",,$A$2,"."&amp;R$135&amp;R$1&amp;"C"&amp;$A152))-IF(RTD("tos.rtd",,$A$2,"."&amp;R$135&amp;R$1&amp;"P"&amp;$A152)="N/A",0,RTD("tos.rtd",,$A$2,"."&amp;R$135&amp;R$1&amp;"P"&amp;$A152))</f>
        <v>4</v>
      </c>
      <c r="S152" s="91">
        <f ca="1">IF(RTD("tos.rtd",,$A$2,"."&amp;S$135&amp;S$1&amp;"C"&amp;$A152)="N/A",0,RTD("tos.rtd",,$A$2,"."&amp;S$135&amp;S$1&amp;"C"&amp;$A152))-IF(RTD("tos.rtd",,$A$2,"."&amp;S$135&amp;S$1&amp;"P"&amp;$A152)="N/A",0,RTD("tos.rtd",,$A$2,"."&amp;S$135&amp;S$1&amp;"P"&amp;$A152))</f>
        <v>0</v>
      </c>
      <c r="T152" s="91">
        <f ca="1">IF(RTD("tos.rtd",,$A$2,"."&amp;T$135&amp;T$1&amp;"C"&amp;$A152)="N/A",0,RTD("tos.rtd",,$A$2,"."&amp;T$135&amp;T$1&amp;"C"&amp;$A152))-IF(RTD("tos.rtd",,$A$2,"."&amp;T$135&amp;T$1&amp;"P"&amp;$A152)="N/A",0,RTD("tos.rtd",,$A$2,"."&amp;T$135&amp;T$1&amp;"P"&amp;$A152))</f>
        <v>0</v>
      </c>
      <c r="U152" s="91">
        <f ca="1">IF(RTD("tos.rtd",,$A$2,"."&amp;U$135&amp;U$1&amp;"C"&amp;$A152)="N/A",0,RTD("tos.rtd",,$A$2,"."&amp;U$135&amp;U$1&amp;"C"&amp;$A152))-IF(RTD("tos.rtd",,$A$2,"."&amp;U$135&amp;U$1&amp;"P"&amp;$A152)="N/A",0,RTD("tos.rtd",,$A$2,"."&amp;U$135&amp;U$1&amp;"P"&amp;$A152))</f>
        <v>0</v>
      </c>
      <c r="V152" s="91">
        <f ca="1">IF(RTD("tos.rtd",,$A$2,"."&amp;V$135&amp;V$1&amp;"C"&amp;$A152)="N/A",0,RTD("tos.rtd",,$A$2,"."&amp;V$135&amp;V$1&amp;"C"&amp;$A152))-IF(RTD("tos.rtd",,$A$2,"."&amp;V$135&amp;V$1&amp;"P"&amp;$A152)="N/A",0,RTD("tos.rtd",,$A$2,"."&amp;V$135&amp;V$1&amp;"P"&amp;$A152))</f>
        <v>0</v>
      </c>
      <c r="W152" s="91">
        <f ca="1">IF(RTD("tos.rtd",,$A$2,"."&amp;W$135&amp;W$1&amp;"C"&amp;$A152)="N/A",0,RTD("tos.rtd",,$A$2,"."&amp;W$135&amp;W$1&amp;"C"&amp;$A152))-IF(RTD("tos.rtd",,$A$2,"."&amp;W$135&amp;W$1&amp;"P"&amp;$A152)="N/A",0,RTD("tos.rtd",,$A$2,"."&amp;W$135&amp;W$1&amp;"P"&amp;$A152))</f>
        <v>0</v>
      </c>
      <c r="X152" s="91">
        <f ca="1">IF(RTD("tos.rtd",,$A$2,"."&amp;X$135&amp;X$1&amp;"C"&amp;$A152)="N/A",0,RTD("tos.rtd",,$A$2,"."&amp;X$135&amp;X$1&amp;"C"&amp;$A152))-IF(RTD("tos.rtd",,$A$2,"."&amp;X$135&amp;X$1&amp;"P"&amp;$A152)="N/A",0,RTD("tos.rtd",,$A$2,"."&amp;X$135&amp;X$1&amp;"P"&amp;$A152))</f>
        <v>0</v>
      </c>
      <c r="Y152" s="98">
        <f t="shared" ca="1" si="13"/>
        <v>47</v>
      </c>
      <c r="Z152" s="91"/>
      <c r="AA152" s="91"/>
    </row>
    <row r="153" spans="1:27" x14ac:dyDescent="0.25">
      <c r="A153" s="93">
        <f>+Hoja1!A152</f>
        <v>20075</v>
      </c>
      <c r="B153" s="91">
        <f ca="1">IF(RTD("tos.rtd",,$A$2,"."&amp;B$135&amp;B$1&amp;"C"&amp;$A153)="N/A",0,RTD("tos.rtd",,$A$2,"."&amp;B$135&amp;B$1&amp;"C"&amp;$A153))-IF(RTD("tos.rtd",,$A$2,"."&amp;B$135&amp;B$1&amp;"P"&amp;$A153)="N/A",0,RTD("tos.rtd",,$A$2,"."&amp;B$135&amp;B$1&amp;"P"&amp;$A153))</f>
        <v>0</v>
      </c>
      <c r="C153" s="91">
        <f ca="1">IF(RTD("tos.rtd",,$A$2,"."&amp;C$135&amp;C$1&amp;"C"&amp;$A153)="N/A",0,RTD("tos.rtd",,$A$2,"."&amp;C$135&amp;C$1&amp;"C"&amp;$A153))-IF(RTD("tos.rtd",,$A$2,"."&amp;C$135&amp;C$1&amp;"P"&amp;$A153)="N/A",0,RTD("tos.rtd",,$A$2,"."&amp;C$135&amp;C$1&amp;"P"&amp;$A153))</f>
        <v>0</v>
      </c>
      <c r="D153" s="91">
        <f ca="1">IF(RTD("tos.rtd",,$A$2,"."&amp;D$135&amp;D$1&amp;"C"&amp;$A153)="N/A",0,RTD("tos.rtd",,$A$2,"."&amp;D$135&amp;D$1&amp;"C"&amp;$A153))-IF(RTD("tos.rtd",,$A$2,"."&amp;D$135&amp;D$1&amp;"P"&amp;$A153)="N/A",0,RTD("tos.rtd",,$A$2,"."&amp;D$135&amp;D$1&amp;"P"&amp;$A153))</f>
        <v>13</v>
      </c>
      <c r="E153" s="91">
        <f ca="1">IF(RTD("tos.rtd",,$A$2,"."&amp;E$135&amp;E$1&amp;"C"&amp;$A153)="N/A",0,RTD("tos.rtd",,$A$2,"."&amp;E$135&amp;E$1&amp;"C"&amp;$A153))-IF(RTD("tos.rtd",,$A$2,"."&amp;E$135&amp;E$1&amp;"P"&amp;$A153)="N/A",0,RTD("tos.rtd",,$A$2,"."&amp;E$135&amp;E$1&amp;"P"&amp;$A153))</f>
        <v>-1</v>
      </c>
      <c r="F153" s="91">
        <f ca="1">IF(RTD("tos.rtd",,$A$2,"."&amp;F$135&amp;F$1&amp;"C"&amp;$A153)="N/A",0,RTD("tos.rtd",,$A$2,"."&amp;F$135&amp;F$1&amp;"C"&amp;$A153))-IF(RTD("tos.rtd",,$A$2,"."&amp;F$135&amp;F$1&amp;"P"&amp;$A153)="N/A",0,RTD("tos.rtd",,$A$2,"."&amp;F$135&amp;F$1&amp;"P"&amp;$A153))</f>
        <v>0</v>
      </c>
      <c r="G153" s="91">
        <f ca="1">IF(RTD("tos.rtd",,$A$2,"."&amp;G$135&amp;G$1&amp;"C"&amp;$A153)="N/A",0,RTD("tos.rtd",,$A$2,"."&amp;G$135&amp;G$1&amp;"C"&amp;$A153))-IF(RTD("tos.rtd",,$A$2,"."&amp;G$135&amp;G$1&amp;"P"&amp;$A153)="N/A",0,RTD("tos.rtd",,$A$2,"."&amp;G$135&amp;G$1&amp;"P"&amp;$A153))</f>
        <v>0</v>
      </c>
      <c r="H153" s="91">
        <f ca="1">IF(RTD("tos.rtd",,$A$2,"."&amp;H$135&amp;H$1&amp;"C"&amp;$A153)="N/A",0,RTD("tos.rtd",,$A$2,"."&amp;H$135&amp;H$1&amp;"C"&amp;$A153))-IF(RTD("tos.rtd",,$A$2,"."&amp;H$135&amp;H$1&amp;"P"&amp;$A153)="N/A",0,RTD("tos.rtd",,$A$2,"."&amp;H$135&amp;H$1&amp;"P"&amp;$A153))</f>
        <v>0</v>
      </c>
      <c r="I153" s="91">
        <f ca="1">IF(RTD("tos.rtd",,$A$2,"."&amp;I$135&amp;I$1&amp;"C"&amp;$A153)="N/A",0,RTD("tos.rtd",,$A$2,"."&amp;I$135&amp;I$1&amp;"C"&amp;$A153))-IF(RTD("tos.rtd",,$A$2,"."&amp;I$135&amp;I$1&amp;"P"&amp;$A153)="N/A",0,RTD("tos.rtd",,$A$2,"."&amp;I$135&amp;I$1&amp;"P"&amp;$A153))</f>
        <v>0</v>
      </c>
      <c r="J153" s="91">
        <f ca="1">IF(RTD("tos.rtd",,$A$2,"."&amp;J$135&amp;J$1&amp;"C"&amp;$A153)="N/A",0,RTD("tos.rtd",,$A$2,"."&amp;J$135&amp;J$1&amp;"C"&amp;$A153))-IF(RTD("tos.rtd",,$A$2,"."&amp;J$135&amp;J$1&amp;"P"&amp;$A153)="N/A",0,RTD("tos.rtd",,$A$2,"."&amp;J$135&amp;J$1&amp;"P"&amp;$A153))</f>
        <v>0</v>
      </c>
      <c r="K153" s="91">
        <f ca="1">IF(RTD("tos.rtd",,$A$2,"."&amp;K$135&amp;K$1&amp;"C"&amp;$A153)="N/A",0,RTD("tos.rtd",,$A$2,"."&amp;K$135&amp;K$1&amp;"C"&amp;$A153))-IF(RTD("tos.rtd",,$A$2,"."&amp;K$135&amp;K$1&amp;"P"&amp;$A153)="N/A",0,RTD("tos.rtd",,$A$2,"."&amp;K$135&amp;K$1&amp;"P"&amp;$A153))</f>
        <v>2</v>
      </c>
      <c r="L153" s="91">
        <f ca="1">IF(RTD("tos.rtd",,$A$2,"."&amp;L$135&amp;L$1&amp;"C"&amp;$A153)="N/A",0,RTD("tos.rtd",,$A$2,"."&amp;L$135&amp;L$1&amp;"C"&amp;$A153))-IF(RTD("tos.rtd",,$A$2,"."&amp;L$135&amp;L$1&amp;"P"&amp;$A153)="N/A",0,RTD("tos.rtd",,$A$2,"."&amp;L$135&amp;L$1&amp;"P"&amp;$A153))</f>
        <v>0</v>
      </c>
      <c r="M153" s="91">
        <f ca="1">IF(RTD("tos.rtd",,$A$2,"."&amp;M$135&amp;M$1&amp;"C"&amp;$A153)="N/A",0,RTD("tos.rtd",,$A$2,"."&amp;M$135&amp;M$1&amp;"C"&amp;$A153))-IF(RTD("tos.rtd",,$A$2,"."&amp;M$135&amp;M$1&amp;"P"&amp;$A153)="N/A",0,RTD("tos.rtd",,$A$2,"."&amp;M$135&amp;M$1&amp;"P"&amp;$A153))</f>
        <v>0</v>
      </c>
      <c r="N153" s="91">
        <f ca="1">IF(RTD("tos.rtd",,$A$2,"."&amp;N$135&amp;N$1&amp;"C"&amp;$A153)="N/A",0,RTD("tos.rtd",,$A$2,"."&amp;N$135&amp;N$1&amp;"C"&amp;$A153))-IF(RTD("tos.rtd",,$A$2,"."&amp;N$135&amp;N$1&amp;"P"&amp;$A153)="N/A",0,RTD("tos.rtd",,$A$2,"."&amp;N$135&amp;N$1&amp;"P"&amp;$A153))</f>
        <v>0</v>
      </c>
      <c r="O153" s="91">
        <f ca="1">IF(RTD("tos.rtd",,$A$2,"."&amp;O$135&amp;O$1&amp;"C"&amp;$A153)="N/A",0,RTD("tos.rtd",,$A$2,"."&amp;O$135&amp;O$1&amp;"C"&amp;$A153))-IF(RTD("tos.rtd",,$A$2,"."&amp;O$135&amp;O$1&amp;"P"&amp;$A153)="N/A",0,RTD("tos.rtd",,$A$2,"."&amp;O$135&amp;O$1&amp;"P"&amp;$A153))</f>
        <v>0</v>
      </c>
      <c r="P153" s="91">
        <f ca="1">IF(RTD("tos.rtd",,$A$2,"."&amp;P$135&amp;P$1&amp;"C"&amp;$A153)="N/A",0,RTD("tos.rtd",,$A$2,"."&amp;P$135&amp;P$1&amp;"C"&amp;$A153))-IF(RTD("tos.rtd",,$A$2,"."&amp;P$135&amp;P$1&amp;"P"&amp;$A153)="N/A",0,RTD("tos.rtd",,$A$2,"."&amp;P$135&amp;P$1&amp;"P"&amp;$A153))</f>
        <v>0</v>
      </c>
      <c r="Q153" s="91">
        <f ca="1">IF(RTD("tos.rtd",,$A$2,"."&amp;Q$135&amp;Q$1&amp;"C"&amp;$A153)="N/A",0,RTD("tos.rtd",,$A$2,"."&amp;Q$135&amp;Q$1&amp;"C"&amp;$A153))-IF(RTD("tos.rtd",,$A$2,"."&amp;Q$135&amp;Q$1&amp;"P"&amp;$A153)="N/A",0,RTD("tos.rtd",,$A$2,"."&amp;Q$135&amp;Q$1&amp;"P"&amp;$A153))</f>
        <v>0</v>
      </c>
      <c r="R153" s="91">
        <f ca="1">IF(RTD("tos.rtd",,$A$2,"."&amp;R$135&amp;R$1&amp;"C"&amp;$A153)="N/A",0,RTD("tos.rtd",,$A$2,"."&amp;R$135&amp;R$1&amp;"C"&amp;$A153))-IF(RTD("tos.rtd",,$A$2,"."&amp;R$135&amp;R$1&amp;"P"&amp;$A153)="N/A",0,RTD("tos.rtd",,$A$2,"."&amp;R$135&amp;R$1&amp;"P"&amp;$A153))</f>
        <v>0</v>
      </c>
      <c r="S153" s="91">
        <f ca="1">IF(RTD("tos.rtd",,$A$2,"."&amp;S$135&amp;S$1&amp;"C"&amp;$A153)="N/A",0,RTD("tos.rtd",,$A$2,"."&amp;S$135&amp;S$1&amp;"C"&amp;$A153))-IF(RTD("tos.rtd",,$A$2,"."&amp;S$135&amp;S$1&amp;"P"&amp;$A153)="N/A",0,RTD("tos.rtd",,$A$2,"."&amp;S$135&amp;S$1&amp;"P"&amp;$A153))</f>
        <v>0</v>
      </c>
      <c r="T153" s="91">
        <f ca="1">IF(RTD("tos.rtd",,$A$2,"."&amp;T$135&amp;T$1&amp;"C"&amp;$A153)="N/A",0,RTD("tos.rtd",,$A$2,"."&amp;T$135&amp;T$1&amp;"C"&amp;$A153))-IF(RTD("tos.rtd",,$A$2,"."&amp;T$135&amp;T$1&amp;"P"&amp;$A153)="N/A",0,RTD("tos.rtd",,$A$2,"."&amp;T$135&amp;T$1&amp;"P"&amp;$A153))</f>
        <v>0</v>
      </c>
      <c r="U153" s="91">
        <f ca="1">IF(RTD("tos.rtd",,$A$2,"."&amp;U$135&amp;U$1&amp;"C"&amp;$A153)="N/A",0,RTD("tos.rtd",,$A$2,"."&amp;U$135&amp;U$1&amp;"C"&amp;$A153))-IF(RTD("tos.rtd",,$A$2,"."&amp;U$135&amp;U$1&amp;"P"&amp;$A153)="N/A",0,RTD("tos.rtd",,$A$2,"."&amp;U$135&amp;U$1&amp;"P"&amp;$A153))</f>
        <v>0</v>
      </c>
      <c r="V153" s="91">
        <f ca="1">IF(RTD("tos.rtd",,$A$2,"."&amp;V$135&amp;V$1&amp;"C"&amp;$A153)="N/A",0,RTD("tos.rtd",,$A$2,"."&amp;V$135&amp;V$1&amp;"C"&amp;$A153))-IF(RTD("tos.rtd",,$A$2,"."&amp;V$135&amp;V$1&amp;"P"&amp;$A153)="N/A",0,RTD("tos.rtd",,$A$2,"."&amp;V$135&amp;V$1&amp;"P"&amp;$A153))</f>
        <v>0</v>
      </c>
      <c r="W153" s="91">
        <f ca="1">IF(RTD("tos.rtd",,$A$2,"."&amp;W$135&amp;W$1&amp;"C"&amp;$A153)="N/A",0,RTD("tos.rtd",,$A$2,"."&amp;W$135&amp;W$1&amp;"C"&amp;$A153))-IF(RTD("tos.rtd",,$A$2,"."&amp;W$135&amp;W$1&amp;"P"&amp;$A153)="N/A",0,RTD("tos.rtd",,$A$2,"."&amp;W$135&amp;W$1&amp;"P"&amp;$A153))</f>
        <v>0</v>
      </c>
      <c r="X153" s="91">
        <f ca="1">IF(RTD("tos.rtd",,$A$2,"."&amp;X$135&amp;X$1&amp;"C"&amp;$A153)="N/A",0,RTD("tos.rtd",,$A$2,"."&amp;X$135&amp;X$1&amp;"C"&amp;$A153))-IF(RTD("tos.rtd",,$A$2,"."&amp;X$135&amp;X$1&amp;"P"&amp;$A153)="N/A",0,RTD("tos.rtd",,$A$2,"."&amp;X$135&amp;X$1&amp;"P"&amp;$A153))</f>
        <v>0</v>
      </c>
      <c r="Y153" s="98">
        <f t="shared" ca="1" si="13"/>
        <v>14</v>
      </c>
      <c r="Z153" s="91"/>
      <c r="AA153" s="91"/>
    </row>
    <row r="154" spans="1:27" x14ac:dyDescent="0.25">
      <c r="A154" s="93">
        <f>+Hoja1!A153</f>
        <v>20050</v>
      </c>
      <c r="B154" s="91">
        <f ca="1">IF(RTD("tos.rtd",,$A$2,"."&amp;B$135&amp;B$1&amp;"C"&amp;$A154)="N/A",0,RTD("tos.rtd",,$A$2,"."&amp;B$135&amp;B$1&amp;"C"&amp;$A154))-IF(RTD("tos.rtd",,$A$2,"."&amp;B$135&amp;B$1&amp;"P"&amp;$A154)="N/A",0,RTD("tos.rtd",,$A$2,"."&amp;B$135&amp;B$1&amp;"P"&amp;$A154))</f>
        <v>0</v>
      </c>
      <c r="C154" s="91">
        <f ca="1">IF(RTD("tos.rtd",,$A$2,"."&amp;C$135&amp;C$1&amp;"C"&amp;$A154)="N/A",0,RTD("tos.rtd",,$A$2,"."&amp;C$135&amp;C$1&amp;"C"&amp;$A154))-IF(RTD("tos.rtd",,$A$2,"."&amp;C$135&amp;C$1&amp;"P"&amp;$A154)="N/A",0,RTD("tos.rtd",,$A$2,"."&amp;C$135&amp;C$1&amp;"P"&amp;$A154))</f>
        <v>0</v>
      </c>
      <c r="D154" s="91">
        <f ca="1">IF(RTD("tos.rtd",,$A$2,"."&amp;D$135&amp;D$1&amp;"C"&amp;$A154)="N/A",0,RTD("tos.rtd",,$A$2,"."&amp;D$135&amp;D$1&amp;"C"&amp;$A154))-IF(RTD("tos.rtd",,$A$2,"."&amp;D$135&amp;D$1&amp;"P"&amp;$A154)="N/A",0,RTD("tos.rtd",,$A$2,"."&amp;D$135&amp;D$1&amp;"P"&amp;$A154))</f>
        <v>8</v>
      </c>
      <c r="E154" s="91">
        <f ca="1">IF(RTD("tos.rtd",,$A$2,"."&amp;E$135&amp;E$1&amp;"C"&amp;$A154)="N/A",0,RTD("tos.rtd",,$A$2,"."&amp;E$135&amp;E$1&amp;"C"&amp;$A154))-IF(RTD("tos.rtd",,$A$2,"."&amp;E$135&amp;E$1&amp;"P"&amp;$A154)="N/A",0,RTD("tos.rtd",,$A$2,"."&amp;E$135&amp;E$1&amp;"P"&amp;$A154))</f>
        <v>2</v>
      </c>
      <c r="F154" s="91">
        <f ca="1">IF(RTD("tos.rtd",,$A$2,"."&amp;F$135&amp;F$1&amp;"C"&amp;$A154)="N/A",0,RTD("tos.rtd",,$A$2,"."&amp;F$135&amp;F$1&amp;"C"&amp;$A154))-IF(RTD("tos.rtd",,$A$2,"."&amp;F$135&amp;F$1&amp;"P"&amp;$A154)="N/A",0,RTD("tos.rtd",,$A$2,"."&amp;F$135&amp;F$1&amp;"P"&amp;$A154))</f>
        <v>0</v>
      </c>
      <c r="G154" s="91">
        <f ca="1">IF(RTD("tos.rtd",,$A$2,"."&amp;G$135&amp;G$1&amp;"C"&amp;$A154)="N/A",0,RTD("tos.rtd",,$A$2,"."&amp;G$135&amp;G$1&amp;"C"&amp;$A154))-IF(RTD("tos.rtd",,$A$2,"."&amp;G$135&amp;G$1&amp;"P"&amp;$A154)="N/A",0,RTD("tos.rtd",,$A$2,"."&amp;G$135&amp;G$1&amp;"P"&amp;$A154))</f>
        <v>0</v>
      </c>
      <c r="H154" s="91">
        <f ca="1">IF(RTD("tos.rtd",,$A$2,"."&amp;H$135&amp;H$1&amp;"C"&amp;$A154)="N/A",0,RTD("tos.rtd",,$A$2,"."&amp;H$135&amp;H$1&amp;"C"&amp;$A154))-IF(RTD("tos.rtd",,$A$2,"."&amp;H$135&amp;H$1&amp;"P"&amp;$A154)="N/A",0,RTD("tos.rtd",,$A$2,"."&amp;H$135&amp;H$1&amp;"P"&amp;$A154))</f>
        <v>0</v>
      </c>
      <c r="I154" s="91">
        <f ca="1">IF(RTD("tos.rtd",,$A$2,"."&amp;I$135&amp;I$1&amp;"C"&amp;$A154)="N/A",0,RTD("tos.rtd",,$A$2,"."&amp;I$135&amp;I$1&amp;"C"&amp;$A154))-IF(RTD("tos.rtd",,$A$2,"."&amp;I$135&amp;I$1&amp;"P"&amp;$A154)="N/A",0,RTD("tos.rtd",,$A$2,"."&amp;I$135&amp;I$1&amp;"P"&amp;$A154))</f>
        <v>0</v>
      </c>
      <c r="J154" s="91">
        <f ca="1">IF(RTD("tos.rtd",,$A$2,"."&amp;J$135&amp;J$1&amp;"C"&amp;$A154)="N/A",0,RTD("tos.rtd",,$A$2,"."&amp;J$135&amp;J$1&amp;"C"&amp;$A154))-IF(RTD("tos.rtd",,$A$2,"."&amp;J$135&amp;J$1&amp;"P"&amp;$A154)="N/A",0,RTD("tos.rtd",,$A$2,"."&amp;J$135&amp;J$1&amp;"P"&amp;$A154))</f>
        <v>0</v>
      </c>
      <c r="K154" s="91">
        <f ca="1">IF(RTD("tos.rtd",,$A$2,"."&amp;K$135&amp;K$1&amp;"C"&amp;$A154)="N/A",0,RTD("tos.rtd",,$A$2,"."&amp;K$135&amp;K$1&amp;"C"&amp;$A154))-IF(RTD("tos.rtd",,$A$2,"."&amp;K$135&amp;K$1&amp;"P"&amp;$A154)="N/A",0,RTD("tos.rtd",,$A$2,"."&amp;K$135&amp;K$1&amp;"P"&amp;$A154))</f>
        <v>27</v>
      </c>
      <c r="L154" s="91">
        <f ca="1">IF(RTD("tos.rtd",,$A$2,"."&amp;L$135&amp;L$1&amp;"C"&amp;$A154)="N/A",0,RTD("tos.rtd",,$A$2,"."&amp;L$135&amp;L$1&amp;"C"&amp;$A154))-IF(RTD("tos.rtd",,$A$2,"."&amp;L$135&amp;L$1&amp;"P"&amp;$A154)="N/A",0,RTD("tos.rtd",,$A$2,"."&amp;L$135&amp;L$1&amp;"P"&amp;$A154))</f>
        <v>1</v>
      </c>
      <c r="M154" s="91">
        <f ca="1">IF(RTD("tos.rtd",,$A$2,"."&amp;M$135&amp;M$1&amp;"C"&amp;$A154)="N/A",0,RTD("tos.rtd",,$A$2,"."&amp;M$135&amp;M$1&amp;"C"&amp;$A154))-IF(RTD("tos.rtd",,$A$2,"."&amp;M$135&amp;M$1&amp;"P"&amp;$A154)="N/A",0,RTD("tos.rtd",,$A$2,"."&amp;M$135&amp;M$1&amp;"P"&amp;$A154))</f>
        <v>0</v>
      </c>
      <c r="N154" s="91">
        <f ca="1">IF(RTD("tos.rtd",,$A$2,"."&amp;N$135&amp;N$1&amp;"C"&amp;$A154)="N/A",0,RTD("tos.rtd",,$A$2,"."&amp;N$135&amp;N$1&amp;"C"&amp;$A154))-IF(RTD("tos.rtd",,$A$2,"."&amp;N$135&amp;N$1&amp;"P"&amp;$A154)="N/A",0,RTD("tos.rtd",,$A$2,"."&amp;N$135&amp;N$1&amp;"P"&amp;$A154))</f>
        <v>0</v>
      </c>
      <c r="O154" s="91">
        <f ca="1">IF(RTD("tos.rtd",,$A$2,"."&amp;O$135&amp;O$1&amp;"C"&amp;$A154)="N/A",0,RTD("tos.rtd",,$A$2,"."&amp;O$135&amp;O$1&amp;"C"&amp;$A154))-IF(RTD("tos.rtd",,$A$2,"."&amp;O$135&amp;O$1&amp;"P"&amp;$A154)="N/A",0,RTD("tos.rtd",,$A$2,"."&amp;O$135&amp;O$1&amp;"P"&amp;$A154))</f>
        <v>0</v>
      </c>
      <c r="P154" s="91">
        <f ca="1">IF(RTD("tos.rtd",,$A$2,"."&amp;P$135&amp;P$1&amp;"C"&amp;$A154)="N/A",0,RTD("tos.rtd",,$A$2,"."&amp;P$135&amp;P$1&amp;"C"&amp;$A154))-IF(RTD("tos.rtd",,$A$2,"."&amp;P$135&amp;P$1&amp;"P"&amp;$A154)="N/A",0,RTD("tos.rtd",,$A$2,"."&amp;P$135&amp;P$1&amp;"P"&amp;$A154))</f>
        <v>0</v>
      </c>
      <c r="Q154" s="91">
        <f ca="1">IF(RTD("tos.rtd",,$A$2,"."&amp;Q$135&amp;Q$1&amp;"C"&amp;$A154)="N/A",0,RTD("tos.rtd",,$A$2,"."&amp;Q$135&amp;Q$1&amp;"C"&amp;$A154))-IF(RTD("tos.rtd",,$A$2,"."&amp;Q$135&amp;Q$1&amp;"P"&amp;$A154)="N/A",0,RTD("tos.rtd",,$A$2,"."&amp;Q$135&amp;Q$1&amp;"P"&amp;$A154))</f>
        <v>0</v>
      </c>
      <c r="R154" s="91">
        <f ca="1">IF(RTD("tos.rtd",,$A$2,"."&amp;R$135&amp;R$1&amp;"C"&amp;$A154)="N/A",0,RTD("tos.rtd",,$A$2,"."&amp;R$135&amp;R$1&amp;"C"&amp;$A154))-IF(RTD("tos.rtd",,$A$2,"."&amp;R$135&amp;R$1&amp;"P"&amp;$A154)="N/A",0,RTD("tos.rtd",,$A$2,"."&amp;R$135&amp;R$1&amp;"P"&amp;$A154))</f>
        <v>0</v>
      </c>
      <c r="S154" s="91">
        <f ca="1">IF(RTD("tos.rtd",,$A$2,"."&amp;S$135&amp;S$1&amp;"C"&amp;$A154)="N/A",0,RTD("tos.rtd",,$A$2,"."&amp;S$135&amp;S$1&amp;"C"&amp;$A154))-IF(RTD("tos.rtd",,$A$2,"."&amp;S$135&amp;S$1&amp;"P"&amp;$A154)="N/A",0,RTD("tos.rtd",,$A$2,"."&amp;S$135&amp;S$1&amp;"P"&amp;$A154))</f>
        <v>0</v>
      </c>
      <c r="T154" s="91">
        <f ca="1">IF(RTD("tos.rtd",,$A$2,"."&amp;T$135&amp;T$1&amp;"C"&amp;$A154)="N/A",0,RTD("tos.rtd",,$A$2,"."&amp;T$135&amp;T$1&amp;"C"&amp;$A154))-IF(RTD("tos.rtd",,$A$2,"."&amp;T$135&amp;T$1&amp;"P"&amp;$A154)="N/A",0,RTD("tos.rtd",,$A$2,"."&amp;T$135&amp;T$1&amp;"P"&amp;$A154))</f>
        <v>0</v>
      </c>
      <c r="U154" s="91">
        <f ca="1">IF(RTD("tos.rtd",,$A$2,"."&amp;U$135&amp;U$1&amp;"C"&amp;$A154)="N/A",0,RTD("tos.rtd",,$A$2,"."&amp;U$135&amp;U$1&amp;"C"&amp;$A154))-IF(RTD("tos.rtd",,$A$2,"."&amp;U$135&amp;U$1&amp;"P"&amp;$A154)="N/A",0,RTD("tos.rtd",,$A$2,"."&amp;U$135&amp;U$1&amp;"P"&amp;$A154))</f>
        <v>0</v>
      </c>
      <c r="V154" s="91">
        <f ca="1">IF(RTD("tos.rtd",,$A$2,"."&amp;V$135&amp;V$1&amp;"C"&amp;$A154)="N/A",0,RTD("tos.rtd",,$A$2,"."&amp;V$135&amp;V$1&amp;"C"&amp;$A154))-IF(RTD("tos.rtd",,$A$2,"."&amp;V$135&amp;V$1&amp;"P"&amp;$A154)="N/A",0,RTD("tos.rtd",,$A$2,"."&amp;V$135&amp;V$1&amp;"P"&amp;$A154))</f>
        <v>0</v>
      </c>
      <c r="W154" s="91">
        <f ca="1">IF(RTD("tos.rtd",,$A$2,"."&amp;W$135&amp;W$1&amp;"C"&amp;$A154)="N/A",0,RTD("tos.rtd",,$A$2,"."&amp;W$135&amp;W$1&amp;"C"&amp;$A154))-IF(RTD("tos.rtd",,$A$2,"."&amp;W$135&amp;W$1&amp;"P"&amp;$A154)="N/A",0,RTD("tos.rtd",,$A$2,"."&amp;W$135&amp;W$1&amp;"P"&amp;$A154))</f>
        <v>0</v>
      </c>
      <c r="X154" s="91">
        <f ca="1">IF(RTD("tos.rtd",,$A$2,"."&amp;X$135&amp;X$1&amp;"C"&amp;$A154)="N/A",0,RTD("tos.rtd",,$A$2,"."&amp;X$135&amp;X$1&amp;"C"&amp;$A154))-IF(RTD("tos.rtd",,$A$2,"."&amp;X$135&amp;X$1&amp;"P"&amp;$A154)="N/A",0,RTD("tos.rtd",,$A$2,"."&amp;X$135&amp;X$1&amp;"P"&amp;$A154))</f>
        <v>0</v>
      </c>
      <c r="Y154" s="98">
        <f t="shared" ca="1" si="13"/>
        <v>38</v>
      </c>
      <c r="Z154" s="91"/>
      <c r="AA154" s="91"/>
    </row>
    <row r="155" spans="1:27" x14ac:dyDescent="0.25">
      <c r="A155" s="93">
        <f>+Hoja1!A154</f>
        <v>20025</v>
      </c>
      <c r="B155" s="91">
        <f ca="1">IF(RTD("tos.rtd",,$A$2,"."&amp;B$135&amp;B$1&amp;"C"&amp;$A155)="N/A",0,RTD("tos.rtd",,$A$2,"."&amp;B$135&amp;B$1&amp;"C"&amp;$A155))-IF(RTD("tos.rtd",,$A$2,"."&amp;B$135&amp;B$1&amp;"P"&amp;$A155)="N/A",0,RTD("tos.rtd",,$A$2,"."&amp;B$135&amp;B$1&amp;"P"&amp;$A155))</f>
        <v>0</v>
      </c>
      <c r="C155" s="91">
        <f ca="1">IF(RTD("tos.rtd",,$A$2,"."&amp;C$135&amp;C$1&amp;"C"&amp;$A155)="N/A",0,RTD("tos.rtd",,$A$2,"."&amp;C$135&amp;C$1&amp;"C"&amp;$A155))-IF(RTD("tos.rtd",,$A$2,"."&amp;C$135&amp;C$1&amp;"P"&amp;$A155)="N/A",0,RTD("tos.rtd",,$A$2,"."&amp;C$135&amp;C$1&amp;"P"&amp;$A155))</f>
        <v>0</v>
      </c>
      <c r="D155" s="91">
        <f ca="1">IF(RTD("tos.rtd",,$A$2,"."&amp;D$135&amp;D$1&amp;"C"&amp;$A155)="N/A",0,RTD("tos.rtd",,$A$2,"."&amp;D$135&amp;D$1&amp;"C"&amp;$A155))-IF(RTD("tos.rtd",,$A$2,"."&amp;D$135&amp;D$1&amp;"P"&amp;$A155)="N/A",0,RTD("tos.rtd",,$A$2,"."&amp;D$135&amp;D$1&amp;"P"&amp;$A155))</f>
        <v>11</v>
      </c>
      <c r="E155" s="91">
        <f ca="1">IF(RTD("tos.rtd",,$A$2,"."&amp;E$135&amp;E$1&amp;"C"&amp;$A155)="N/A",0,RTD("tos.rtd",,$A$2,"."&amp;E$135&amp;E$1&amp;"C"&amp;$A155))-IF(RTD("tos.rtd",,$A$2,"."&amp;E$135&amp;E$1&amp;"P"&amp;$A155)="N/A",0,RTD("tos.rtd",,$A$2,"."&amp;E$135&amp;E$1&amp;"P"&amp;$A155))</f>
        <v>1</v>
      </c>
      <c r="F155" s="91">
        <f ca="1">IF(RTD("tos.rtd",,$A$2,"."&amp;F$135&amp;F$1&amp;"C"&amp;$A155)="N/A",0,RTD("tos.rtd",,$A$2,"."&amp;F$135&amp;F$1&amp;"C"&amp;$A155))-IF(RTD("tos.rtd",,$A$2,"."&amp;F$135&amp;F$1&amp;"P"&amp;$A155)="N/A",0,RTD("tos.rtd",,$A$2,"."&amp;F$135&amp;F$1&amp;"P"&amp;$A155))</f>
        <v>0</v>
      </c>
      <c r="G155" s="91">
        <f ca="1">IF(RTD("tos.rtd",,$A$2,"."&amp;G$135&amp;G$1&amp;"C"&amp;$A155)="N/A",0,RTD("tos.rtd",,$A$2,"."&amp;G$135&amp;G$1&amp;"C"&amp;$A155))-IF(RTD("tos.rtd",,$A$2,"."&amp;G$135&amp;G$1&amp;"P"&amp;$A155)="N/A",0,RTD("tos.rtd",,$A$2,"."&amp;G$135&amp;G$1&amp;"P"&amp;$A155))</f>
        <v>0</v>
      </c>
      <c r="H155" s="91">
        <f ca="1">IF(RTD("tos.rtd",,$A$2,"."&amp;H$135&amp;H$1&amp;"C"&amp;$A155)="N/A",0,RTD("tos.rtd",,$A$2,"."&amp;H$135&amp;H$1&amp;"C"&amp;$A155))-IF(RTD("tos.rtd",,$A$2,"."&amp;H$135&amp;H$1&amp;"P"&amp;$A155)="N/A",0,RTD("tos.rtd",,$A$2,"."&amp;H$135&amp;H$1&amp;"P"&amp;$A155))</f>
        <v>0</v>
      </c>
      <c r="I155" s="91">
        <f ca="1">IF(RTD("tos.rtd",,$A$2,"."&amp;I$135&amp;I$1&amp;"C"&amp;$A155)="N/A",0,RTD("tos.rtd",,$A$2,"."&amp;I$135&amp;I$1&amp;"C"&amp;$A155))-IF(RTD("tos.rtd",,$A$2,"."&amp;I$135&amp;I$1&amp;"P"&amp;$A155)="N/A",0,RTD("tos.rtd",,$A$2,"."&amp;I$135&amp;I$1&amp;"P"&amp;$A155))</f>
        <v>0</v>
      </c>
      <c r="J155" s="91">
        <f ca="1">IF(RTD("tos.rtd",,$A$2,"."&amp;J$135&amp;J$1&amp;"C"&amp;$A155)="N/A",0,RTD("tos.rtd",,$A$2,"."&amp;J$135&amp;J$1&amp;"C"&amp;$A155))-IF(RTD("tos.rtd",,$A$2,"."&amp;J$135&amp;J$1&amp;"P"&amp;$A155)="N/A",0,RTD("tos.rtd",,$A$2,"."&amp;J$135&amp;J$1&amp;"P"&amp;$A155))</f>
        <v>0</v>
      </c>
      <c r="K155" s="91">
        <f ca="1">IF(RTD("tos.rtd",,$A$2,"."&amp;K$135&amp;K$1&amp;"C"&amp;$A155)="N/A",0,RTD("tos.rtd",,$A$2,"."&amp;K$135&amp;K$1&amp;"C"&amp;$A155))-IF(RTD("tos.rtd",,$A$2,"."&amp;K$135&amp;K$1&amp;"P"&amp;$A155)="N/A",0,RTD("tos.rtd",,$A$2,"."&amp;K$135&amp;K$1&amp;"P"&amp;$A155))</f>
        <v>25</v>
      </c>
      <c r="L155" s="91">
        <f ca="1">IF(RTD("tos.rtd",,$A$2,"."&amp;L$135&amp;L$1&amp;"C"&amp;$A155)="N/A",0,RTD("tos.rtd",,$A$2,"."&amp;L$135&amp;L$1&amp;"C"&amp;$A155))-IF(RTD("tos.rtd",,$A$2,"."&amp;L$135&amp;L$1&amp;"P"&amp;$A155)="N/A",0,RTD("tos.rtd",,$A$2,"."&amp;L$135&amp;L$1&amp;"P"&amp;$A155))</f>
        <v>0</v>
      </c>
      <c r="M155" s="91">
        <f ca="1">IF(RTD("tos.rtd",,$A$2,"."&amp;M$135&amp;M$1&amp;"C"&amp;$A155)="N/A",0,RTD("tos.rtd",,$A$2,"."&amp;M$135&amp;M$1&amp;"C"&amp;$A155))-IF(RTD("tos.rtd",,$A$2,"."&amp;M$135&amp;M$1&amp;"P"&amp;$A155)="N/A",0,RTD("tos.rtd",,$A$2,"."&amp;M$135&amp;M$1&amp;"P"&amp;$A155))</f>
        <v>0</v>
      </c>
      <c r="N155" s="91">
        <f ca="1">IF(RTD("tos.rtd",,$A$2,"."&amp;N$135&amp;N$1&amp;"C"&amp;$A155)="N/A",0,RTD("tos.rtd",,$A$2,"."&amp;N$135&amp;N$1&amp;"C"&amp;$A155))-IF(RTD("tos.rtd",,$A$2,"."&amp;N$135&amp;N$1&amp;"P"&amp;$A155)="N/A",0,RTD("tos.rtd",,$A$2,"."&amp;N$135&amp;N$1&amp;"P"&amp;$A155))</f>
        <v>0</v>
      </c>
      <c r="O155" s="91">
        <f ca="1">IF(RTD("tos.rtd",,$A$2,"."&amp;O$135&amp;O$1&amp;"C"&amp;$A155)="N/A",0,RTD("tos.rtd",,$A$2,"."&amp;O$135&amp;O$1&amp;"C"&amp;$A155))-IF(RTD("tos.rtd",,$A$2,"."&amp;O$135&amp;O$1&amp;"P"&amp;$A155)="N/A",0,RTD("tos.rtd",,$A$2,"."&amp;O$135&amp;O$1&amp;"P"&amp;$A155))</f>
        <v>0</v>
      </c>
      <c r="P155" s="91">
        <f ca="1">IF(RTD("tos.rtd",,$A$2,"."&amp;P$135&amp;P$1&amp;"C"&amp;$A155)="N/A",0,RTD("tos.rtd",,$A$2,"."&amp;P$135&amp;P$1&amp;"C"&amp;$A155))-IF(RTD("tos.rtd",,$A$2,"."&amp;P$135&amp;P$1&amp;"P"&amp;$A155)="N/A",0,RTD("tos.rtd",,$A$2,"."&amp;P$135&amp;P$1&amp;"P"&amp;$A155))</f>
        <v>0</v>
      </c>
      <c r="Q155" s="91">
        <f ca="1">IF(RTD("tos.rtd",,$A$2,"."&amp;Q$135&amp;Q$1&amp;"C"&amp;$A155)="N/A",0,RTD("tos.rtd",,$A$2,"."&amp;Q$135&amp;Q$1&amp;"C"&amp;$A155))-IF(RTD("tos.rtd",,$A$2,"."&amp;Q$135&amp;Q$1&amp;"P"&amp;$A155)="N/A",0,RTD("tos.rtd",,$A$2,"."&amp;Q$135&amp;Q$1&amp;"P"&amp;$A155))</f>
        <v>0</v>
      </c>
      <c r="R155" s="91">
        <f ca="1">IF(RTD("tos.rtd",,$A$2,"."&amp;R$135&amp;R$1&amp;"C"&amp;$A155)="N/A",0,RTD("tos.rtd",,$A$2,"."&amp;R$135&amp;R$1&amp;"C"&amp;$A155))-IF(RTD("tos.rtd",,$A$2,"."&amp;R$135&amp;R$1&amp;"P"&amp;$A155)="N/A",0,RTD("tos.rtd",,$A$2,"."&amp;R$135&amp;R$1&amp;"P"&amp;$A155))</f>
        <v>0</v>
      </c>
      <c r="S155" s="91">
        <f ca="1">IF(RTD("tos.rtd",,$A$2,"."&amp;S$135&amp;S$1&amp;"C"&amp;$A155)="N/A",0,RTD("tos.rtd",,$A$2,"."&amp;S$135&amp;S$1&amp;"C"&amp;$A155))-IF(RTD("tos.rtd",,$A$2,"."&amp;S$135&amp;S$1&amp;"P"&amp;$A155)="N/A",0,RTD("tos.rtd",,$A$2,"."&amp;S$135&amp;S$1&amp;"P"&amp;$A155))</f>
        <v>0</v>
      </c>
      <c r="T155" s="91">
        <f ca="1">IF(RTD("tos.rtd",,$A$2,"."&amp;T$135&amp;T$1&amp;"C"&amp;$A155)="N/A",0,RTD("tos.rtd",,$A$2,"."&amp;T$135&amp;T$1&amp;"C"&amp;$A155))-IF(RTD("tos.rtd",,$A$2,"."&amp;T$135&amp;T$1&amp;"P"&amp;$A155)="N/A",0,RTD("tos.rtd",,$A$2,"."&amp;T$135&amp;T$1&amp;"P"&amp;$A155))</f>
        <v>0</v>
      </c>
      <c r="U155" s="91">
        <f ca="1">IF(RTD("tos.rtd",,$A$2,"."&amp;U$135&amp;U$1&amp;"C"&amp;$A155)="N/A",0,RTD("tos.rtd",,$A$2,"."&amp;U$135&amp;U$1&amp;"C"&amp;$A155))-IF(RTD("tos.rtd",,$A$2,"."&amp;U$135&amp;U$1&amp;"P"&amp;$A155)="N/A",0,RTD("tos.rtd",,$A$2,"."&amp;U$135&amp;U$1&amp;"P"&amp;$A155))</f>
        <v>0</v>
      </c>
      <c r="V155" s="91">
        <f ca="1">IF(RTD("tos.rtd",,$A$2,"."&amp;V$135&amp;V$1&amp;"C"&amp;$A155)="N/A",0,RTD("tos.rtd",,$A$2,"."&amp;V$135&amp;V$1&amp;"C"&amp;$A155))-IF(RTD("tos.rtd",,$A$2,"."&amp;V$135&amp;V$1&amp;"P"&amp;$A155)="N/A",0,RTD("tos.rtd",,$A$2,"."&amp;V$135&amp;V$1&amp;"P"&amp;$A155))</f>
        <v>0</v>
      </c>
      <c r="W155" s="91">
        <f ca="1">IF(RTD("tos.rtd",,$A$2,"."&amp;W$135&amp;W$1&amp;"C"&amp;$A155)="N/A",0,RTD("tos.rtd",,$A$2,"."&amp;W$135&amp;W$1&amp;"C"&amp;$A155))-IF(RTD("tos.rtd",,$A$2,"."&amp;W$135&amp;W$1&amp;"P"&amp;$A155)="N/A",0,RTD("tos.rtd",,$A$2,"."&amp;W$135&amp;W$1&amp;"P"&amp;$A155))</f>
        <v>0</v>
      </c>
      <c r="X155" s="91">
        <f ca="1">IF(RTD("tos.rtd",,$A$2,"."&amp;X$135&amp;X$1&amp;"C"&amp;$A155)="N/A",0,RTD("tos.rtd",,$A$2,"."&amp;X$135&amp;X$1&amp;"C"&amp;$A155))-IF(RTD("tos.rtd",,$A$2,"."&amp;X$135&amp;X$1&amp;"P"&amp;$A155)="N/A",0,RTD("tos.rtd",,$A$2,"."&amp;X$135&amp;X$1&amp;"P"&amp;$A155))</f>
        <v>0</v>
      </c>
      <c r="Y155" s="98">
        <f t="shared" ca="1" si="13"/>
        <v>37</v>
      </c>
      <c r="Z155" s="91"/>
      <c r="AA155" s="91"/>
    </row>
    <row r="156" spans="1:27" x14ac:dyDescent="0.25">
      <c r="A156" s="93">
        <f>+Hoja1!A155</f>
        <v>20000</v>
      </c>
      <c r="B156" s="91">
        <f ca="1">IF(RTD("tos.rtd",,$A$2,"."&amp;B$135&amp;B$1&amp;"C"&amp;$A156)="N/A",0,RTD("tos.rtd",,$A$2,"."&amp;B$135&amp;B$1&amp;"C"&amp;$A156))-IF(RTD("tos.rtd",,$A$2,"."&amp;B$135&amp;B$1&amp;"P"&amp;$A156)="N/A",0,RTD("tos.rtd",,$A$2,"."&amp;B$135&amp;B$1&amp;"P"&amp;$A156))</f>
        <v>0</v>
      </c>
      <c r="C156" s="91">
        <f ca="1">IF(RTD("tos.rtd",,$A$2,"."&amp;C$135&amp;C$1&amp;"C"&amp;$A156)="N/A",0,RTD("tos.rtd",,$A$2,"."&amp;C$135&amp;C$1&amp;"C"&amp;$A156))-IF(RTD("tos.rtd",,$A$2,"."&amp;C$135&amp;C$1&amp;"P"&amp;$A156)="N/A",0,RTD("tos.rtd",,$A$2,"."&amp;C$135&amp;C$1&amp;"P"&amp;$A156))</f>
        <v>0</v>
      </c>
      <c r="D156" s="91">
        <f ca="1">IF(RTD("tos.rtd",,$A$2,"."&amp;D$135&amp;D$1&amp;"C"&amp;$A156)="N/A",0,RTD("tos.rtd",,$A$2,"."&amp;D$135&amp;D$1&amp;"C"&amp;$A156))-IF(RTD("tos.rtd",,$A$2,"."&amp;D$135&amp;D$1&amp;"P"&amp;$A156)="N/A",0,RTD("tos.rtd",,$A$2,"."&amp;D$135&amp;D$1&amp;"P"&amp;$A156))</f>
        <v>55</v>
      </c>
      <c r="E156" s="91">
        <f ca="1">IF(RTD("tos.rtd",,$A$2,"."&amp;E$135&amp;E$1&amp;"C"&amp;$A156)="N/A",0,RTD("tos.rtd",,$A$2,"."&amp;E$135&amp;E$1&amp;"C"&amp;$A156))-IF(RTD("tos.rtd",,$A$2,"."&amp;E$135&amp;E$1&amp;"P"&amp;$A156)="N/A",0,RTD("tos.rtd",,$A$2,"."&amp;E$135&amp;E$1&amp;"P"&amp;$A156))</f>
        <v>8</v>
      </c>
      <c r="F156" s="91">
        <f ca="1">IF(RTD("tos.rtd",,$A$2,"."&amp;F$135&amp;F$1&amp;"C"&amp;$A156)="N/A",0,RTD("tos.rtd",,$A$2,"."&amp;F$135&amp;F$1&amp;"C"&amp;$A156))-IF(RTD("tos.rtd",,$A$2,"."&amp;F$135&amp;F$1&amp;"P"&amp;$A156)="N/A",0,RTD("tos.rtd",,$A$2,"."&amp;F$135&amp;F$1&amp;"P"&amp;$A156))</f>
        <v>0</v>
      </c>
      <c r="G156" s="91">
        <f ca="1">IF(RTD("tos.rtd",,$A$2,"."&amp;G$135&amp;G$1&amp;"C"&amp;$A156)="N/A",0,RTD("tos.rtd",,$A$2,"."&amp;G$135&amp;G$1&amp;"C"&amp;$A156))-IF(RTD("tos.rtd",,$A$2,"."&amp;G$135&amp;G$1&amp;"P"&amp;$A156)="N/A",0,RTD("tos.rtd",,$A$2,"."&amp;G$135&amp;G$1&amp;"P"&amp;$A156))</f>
        <v>0</v>
      </c>
      <c r="H156" s="91">
        <f ca="1">IF(RTD("tos.rtd",,$A$2,"."&amp;H$135&amp;H$1&amp;"C"&amp;$A156)="N/A",0,RTD("tos.rtd",,$A$2,"."&amp;H$135&amp;H$1&amp;"C"&amp;$A156))-IF(RTD("tos.rtd",,$A$2,"."&amp;H$135&amp;H$1&amp;"P"&amp;$A156)="N/A",0,RTD("tos.rtd",,$A$2,"."&amp;H$135&amp;H$1&amp;"P"&amp;$A156))</f>
        <v>0</v>
      </c>
      <c r="I156" s="91">
        <f ca="1">IF(RTD("tos.rtd",,$A$2,"."&amp;I$135&amp;I$1&amp;"C"&amp;$A156)="N/A",0,RTD("tos.rtd",,$A$2,"."&amp;I$135&amp;I$1&amp;"C"&amp;$A156))-IF(RTD("tos.rtd",,$A$2,"."&amp;I$135&amp;I$1&amp;"P"&amp;$A156)="N/A",0,RTD("tos.rtd",,$A$2,"."&amp;I$135&amp;I$1&amp;"P"&amp;$A156))</f>
        <v>5</v>
      </c>
      <c r="J156" s="91">
        <f ca="1">IF(RTD("tos.rtd",,$A$2,"."&amp;J$135&amp;J$1&amp;"C"&amp;$A156)="N/A",0,RTD("tos.rtd",,$A$2,"."&amp;J$135&amp;J$1&amp;"C"&amp;$A156))-IF(RTD("tos.rtd",,$A$2,"."&amp;J$135&amp;J$1&amp;"P"&amp;$A156)="N/A",0,RTD("tos.rtd",,$A$2,"."&amp;J$135&amp;J$1&amp;"P"&amp;$A156))</f>
        <v>3</v>
      </c>
      <c r="K156" s="91">
        <f ca="1">IF(RTD("tos.rtd",,$A$2,"."&amp;K$135&amp;K$1&amp;"C"&amp;$A156)="N/A",0,RTD("tos.rtd",,$A$2,"."&amp;K$135&amp;K$1&amp;"C"&amp;$A156))-IF(RTD("tos.rtd",,$A$2,"."&amp;K$135&amp;K$1&amp;"P"&amp;$A156)="N/A",0,RTD("tos.rtd",,$A$2,"."&amp;K$135&amp;K$1&amp;"P"&amp;$A156))</f>
        <v>-19</v>
      </c>
      <c r="L156" s="91">
        <f ca="1">IF(RTD("tos.rtd",,$A$2,"."&amp;L$135&amp;L$1&amp;"C"&amp;$A156)="N/A",0,RTD("tos.rtd",,$A$2,"."&amp;L$135&amp;L$1&amp;"C"&amp;$A156))-IF(RTD("tos.rtd",,$A$2,"."&amp;L$135&amp;L$1&amp;"P"&amp;$A156)="N/A",0,RTD("tos.rtd",,$A$2,"."&amp;L$135&amp;L$1&amp;"P"&amp;$A156))</f>
        <v>0</v>
      </c>
      <c r="M156" s="91">
        <f ca="1">IF(RTD("tos.rtd",,$A$2,"."&amp;M$135&amp;M$1&amp;"C"&amp;$A156)="N/A",0,RTD("tos.rtd",,$A$2,"."&amp;M$135&amp;M$1&amp;"C"&amp;$A156))-IF(RTD("tos.rtd",,$A$2,"."&amp;M$135&amp;M$1&amp;"P"&amp;$A156)="N/A",0,RTD("tos.rtd",,$A$2,"."&amp;M$135&amp;M$1&amp;"P"&amp;$A156))</f>
        <v>-7</v>
      </c>
      <c r="N156" s="91">
        <f ca="1">IF(RTD("tos.rtd",,$A$2,"."&amp;N$135&amp;N$1&amp;"C"&amp;$A156)="N/A",0,RTD("tos.rtd",,$A$2,"."&amp;N$135&amp;N$1&amp;"C"&amp;$A156))-IF(RTD("tos.rtd",,$A$2,"."&amp;N$135&amp;N$1&amp;"P"&amp;$A156)="N/A",0,RTD("tos.rtd",,$A$2,"."&amp;N$135&amp;N$1&amp;"P"&amp;$A156))</f>
        <v>0</v>
      </c>
      <c r="O156" s="91">
        <f ca="1">IF(RTD("tos.rtd",,$A$2,"."&amp;O$135&amp;O$1&amp;"C"&amp;$A156)="N/A",0,RTD("tos.rtd",,$A$2,"."&amp;O$135&amp;O$1&amp;"C"&amp;$A156))-IF(RTD("tos.rtd",,$A$2,"."&amp;O$135&amp;O$1&amp;"P"&amp;$A156)="N/A",0,RTD("tos.rtd",,$A$2,"."&amp;O$135&amp;O$1&amp;"P"&amp;$A156))</f>
        <v>8</v>
      </c>
      <c r="P156" s="91">
        <f ca="1">IF(RTD("tos.rtd",,$A$2,"."&amp;P$135&amp;P$1&amp;"C"&amp;$A156)="N/A",0,RTD("tos.rtd",,$A$2,"."&amp;P$135&amp;P$1&amp;"C"&amp;$A156))-IF(RTD("tos.rtd",,$A$2,"."&amp;P$135&amp;P$1&amp;"P"&amp;$A156)="N/A",0,RTD("tos.rtd",,$A$2,"."&amp;P$135&amp;P$1&amp;"P"&amp;$A156))</f>
        <v>0</v>
      </c>
      <c r="Q156" s="91">
        <f ca="1">IF(RTD("tos.rtd",,$A$2,"."&amp;Q$135&amp;Q$1&amp;"C"&amp;$A156)="N/A",0,RTD("tos.rtd",,$A$2,"."&amp;Q$135&amp;Q$1&amp;"C"&amp;$A156))-IF(RTD("tos.rtd",,$A$2,"."&amp;Q$135&amp;Q$1&amp;"P"&amp;$A156)="N/A",0,RTD("tos.rtd",,$A$2,"."&amp;Q$135&amp;Q$1&amp;"P"&amp;$A156))</f>
        <v>20</v>
      </c>
      <c r="R156" s="91">
        <f ca="1">IF(RTD("tos.rtd",,$A$2,"."&amp;R$135&amp;R$1&amp;"C"&amp;$A156)="N/A",0,RTD("tos.rtd",,$A$2,"."&amp;R$135&amp;R$1&amp;"C"&amp;$A156))-IF(RTD("tos.rtd",,$A$2,"."&amp;R$135&amp;R$1&amp;"P"&amp;$A156)="N/A",0,RTD("tos.rtd",,$A$2,"."&amp;R$135&amp;R$1&amp;"P"&amp;$A156))</f>
        <v>0</v>
      </c>
      <c r="S156" s="91">
        <f ca="1">IF(RTD("tos.rtd",,$A$2,"."&amp;S$135&amp;S$1&amp;"C"&amp;$A156)="N/A",0,RTD("tos.rtd",,$A$2,"."&amp;S$135&amp;S$1&amp;"C"&amp;$A156))-IF(RTD("tos.rtd",,$A$2,"."&amp;S$135&amp;S$1&amp;"P"&amp;$A156)="N/A",0,RTD("tos.rtd",,$A$2,"."&amp;S$135&amp;S$1&amp;"P"&amp;$A156))</f>
        <v>0</v>
      </c>
      <c r="T156" s="91">
        <f ca="1">IF(RTD("tos.rtd",,$A$2,"."&amp;T$135&amp;T$1&amp;"C"&amp;$A156)="N/A",0,RTD("tos.rtd",,$A$2,"."&amp;T$135&amp;T$1&amp;"C"&amp;$A156))-IF(RTD("tos.rtd",,$A$2,"."&amp;T$135&amp;T$1&amp;"P"&amp;$A156)="N/A",0,RTD("tos.rtd",,$A$2,"."&amp;T$135&amp;T$1&amp;"P"&amp;$A156))</f>
        <v>0</v>
      </c>
      <c r="U156" s="91">
        <f ca="1">IF(RTD("tos.rtd",,$A$2,"."&amp;U$135&amp;U$1&amp;"C"&amp;$A156)="N/A",0,RTD("tos.rtd",,$A$2,"."&amp;U$135&amp;U$1&amp;"C"&amp;$A156))-IF(RTD("tos.rtd",,$A$2,"."&amp;U$135&amp;U$1&amp;"P"&amp;$A156)="N/A",0,RTD("tos.rtd",,$A$2,"."&amp;U$135&amp;U$1&amp;"P"&amp;$A156))</f>
        <v>0</v>
      </c>
      <c r="V156" s="91">
        <f ca="1">IF(RTD("tos.rtd",,$A$2,"."&amp;V$135&amp;V$1&amp;"C"&amp;$A156)="N/A",0,RTD("tos.rtd",,$A$2,"."&amp;V$135&amp;V$1&amp;"C"&amp;$A156))-IF(RTD("tos.rtd",,$A$2,"."&amp;V$135&amp;V$1&amp;"P"&amp;$A156)="N/A",0,RTD("tos.rtd",,$A$2,"."&amp;V$135&amp;V$1&amp;"P"&amp;$A156))</f>
        <v>0</v>
      </c>
      <c r="W156" s="91">
        <f ca="1">IF(RTD("tos.rtd",,$A$2,"."&amp;W$135&amp;W$1&amp;"C"&amp;$A156)="N/A",0,RTD("tos.rtd",,$A$2,"."&amp;W$135&amp;W$1&amp;"C"&amp;$A156))-IF(RTD("tos.rtd",,$A$2,"."&amp;W$135&amp;W$1&amp;"P"&amp;$A156)="N/A",0,RTD("tos.rtd",,$A$2,"."&amp;W$135&amp;W$1&amp;"P"&amp;$A156))</f>
        <v>0</v>
      </c>
      <c r="X156" s="91">
        <f ca="1">IF(RTD("tos.rtd",,$A$2,"."&amp;X$135&amp;X$1&amp;"C"&amp;$A156)="N/A",0,RTD("tos.rtd",,$A$2,"."&amp;X$135&amp;X$1&amp;"C"&amp;$A156))-IF(RTD("tos.rtd",,$A$2,"."&amp;X$135&amp;X$1&amp;"P"&amp;$A156)="N/A",0,RTD("tos.rtd",,$A$2,"."&amp;X$135&amp;X$1&amp;"P"&amp;$A156))</f>
        <v>0</v>
      </c>
      <c r="Y156" s="98">
        <f t="shared" ca="1" si="13"/>
        <v>73</v>
      </c>
      <c r="Z156" s="91"/>
      <c r="AA156" s="91"/>
    </row>
    <row r="157" spans="1:27" x14ac:dyDescent="0.25">
      <c r="A157" s="93">
        <f>+Hoja1!A156</f>
        <v>19975</v>
      </c>
      <c r="B157" s="91">
        <f ca="1">IF(RTD("tos.rtd",,$A$2,"."&amp;B$135&amp;B$1&amp;"C"&amp;$A157)="N/A",0,RTD("tos.rtd",,$A$2,"."&amp;B$135&amp;B$1&amp;"C"&amp;$A157))-IF(RTD("tos.rtd",,$A$2,"."&amp;B$135&amp;B$1&amp;"P"&amp;$A157)="N/A",0,RTD("tos.rtd",,$A$2,"."&amp;B$135&amp;B$1&amp;"P"&amp;$A157))</f>
        <v>0</v>
      </c>
      <c r="C157" s="91">
        <f ca="1">IF(RTD("tos.rtd",,$A$2,"."&amp;C$135&amp;C$1&amp;"C"&amp;$A157)="N/A",0,RTD("tos.rtd",,$A$2,"."&amp;C$135&amp;C$1&amp;"C"&amp;$A157))-IF(RTD("tos.rtd",,$A$2,"."&amp;C$135&amp;C$1&amp;"P"&amp;$A157)="N/A",0,RTD("tos.rtd",,$A$2,"."&amp;C$135&amp;C$1&amp;"P"&amp;$A157))</f>
        <v>0</v>
      </c>
      <c r="D157" s="91">
        <f ca="1">IF(RTD("tos.rtd",,$A$2,"."&amp;D$135&amp;D$1&amp;"C"&amp;$A157)="N/A",0,RTD("tos.rtd",,$A$2,"."&amp;D$135&amp;D$1&amp;"C"&amp;$A157))-IF(RTD("tos.rtd",,$A$2,"."&amp;D$135&amp;D$1&amp;"P"&amp;$A157)="N/A",0,RTD("tos.rtd",,$A$2,"."&amp;D$135&amp;D$1&amp;"P"&amp;$A157))</f>
        <v>94</v>
      </c>
      <c r="E157" s="91">
        <f ca="1">IF(RTD("tos.rtd",,$A$2,"."&amp;E$135&amp;E$1&amp;"C"&amp;$A157)="N/A",0,RTD("tos.rtd",,$A$2,"."&amp;E$135&amp;E$1&amp;"C"&amp;$A157))-IF(RTD("tos.rtd",,$A$2,"."&amp;E$135&amp;E$1&amp;"P"&amp;$A157)="N/A",0,RTD("tos.rtd",,$A$2,"."&amp;E$135&amp;E$1&amp;"P"&amp;$A157))</f>
        <v>6</v>
      </c>
      <c r="F157" s="91">
        <f ca="1">IF(RTD("tos.rtd",,$A$2,"."&amp;F$135&amp;F$1&amp;"C"&amp;$A157)="N/A",0,RTD("tos.rtd",,$A$2,"."&amp;F$135&amp;F$1&amp;"C"&amp;$A157))-IF(RTD("tos.rtd",,$A$2,"."&amp;F$135&amp;F$1&amp;"P"&amp;$A157)="N/A",0,RTD("tos.rtd",,$A$2,"."&amp;F$135&amp;F$1&amp;"P"&amp;$A157))</f>
        <v>0</v>
      </c>
      <c r="G157" s="91">
        <f ca="1">IF(RTD("tos.rtd",,$A$2,"."&amp;G$135&amp;G$1&amp;"C"&amp;$A157)="N/A",0,RTD("tos.rtd",,$A$2,"."&amp;G$135&amp;G$1&amp;"C"&amp;$A157))-IF(RTD("tos.rtd",,$A$2,"."&amp;G$135&amp;G$1&amp;"P"&amp;$A157)="N/A",0,RTD("tos.rtd",,$A$2,"."&amp;G$135&amp;G$1&amp;"P"&amp;$A157))</f>
        <v>0</v>
      </c>
      <c r="H157" s="91">
        <f ca="1">IF(RTD("tos.rtd",,$A$2,"."&amp;H$135&amp;H$1&amp;"C"&amp;$A157)="N/A",0,RTD("tos.rtd",,$A$2,"."&amp;H$135&amp;H$1&amp;"C"&amp;$A157))-IF(RTD("tos.rtd",,$A$2,"."&amp;H$135&amp;H$1&amp;"P"&amp;$A157)="N/A",0,RTD("tos.rtd",,$A$2,"."&amp;H$135&amp;H$1&amp;"P"&amp;$A157))</f>
        <v>0</v>
      </c>
      <c r="I157" s="91">
        <f ca="1">IF(RTD("tos.rtd",,$A$2,"."&amp;I$135&amp;I$1&amp;"C"&amp;$A157)="N/A",0,RTD("tos.rtd",,$A$2,"."&amp;I$135&amp;I$1&amp;"C"&amp;$A157))-IF(RTD("tos.rtd",,$A$2,"."&amp;I$135&amp;I$1&amp;"P"&amp;$A157)="N/A",0,RTD("tos.rtd",,$A$2,"."&amp;I$135&amp;I$1&amp;"P"&amp;$A157))</f>
        <v>4</v>
      </c>
      <c r="J157" s="91">
        <f ca="1">IF(RTD("tos.rtd",,$A$2,"."&amp;J$135&amp;J$1&amp;"C"&amp;$A157)="N/A",0,RTD("tos.rtd",,$A$2,"."&amp;J$135&amp;J$1&amp;"C"&amp;$A157))-IF(RTD("tos.rtd",,$A$2,"."&amp;J$135&amp;J$1&amp;"P"&amp;$A157)="N/A",0,RTD("tos.rtd",,$A$2,"."&amp;J$135&amp;J$1&amp;"P"&amp;$A157))</f>
        <v>1</v>
      </c>
      <c r="K157" s="91">
        <f ca="1">IF(RTD("tos.rtd",,$A$2,"."&amp;K$135&amp;K$1&amp;"C"&amp;$A157)="N/A",0,RTD("tos.rtd",,$A$2,"."&amp;K$135&amp;K$1&amp;"C"&amp;$A157))-IF(RTD("tos.rtd",,$A$2,"."&amp;K$135&amp;K$1&amp;"P"&amp;$A157)="N/A",0,RTD("tos.rtd",,$A$2,"."&amp;K$135&amp;K$1&amp;"P"&amp;$A157))</f>
        <v>0</v>
      </c>
      <c r="L157" s="91">
        <f ca="1">IF(RTD("tos.rtd",,$A$2,"."&amp;L$135&amp;L$1&amp;"C"&amp;$A157)="N/A",0,RTD("tos.rtd",,$A$2,"."&amp;L$135&amp;L$1&amp;"C"&amp;$A157))-IF(RTD("tos.rtd",,$A$2,"."&amp;L$135&amp;L$1&amp;"P"&amp;$A157)="N/A",0,RTD("tos.rtd",,$A$2,"."&amp;L$135&amp;L$1&amp;"P"&amp;$A157))</f>
        <v>-15</v>
      </c>
      <c r="M157" s="91">
        <f ca="1">IF(RTD("tos.rtd",,$A$2,"."&amp;M$135&amp;M$1&amp;"C"&amp;$A157)="N/A",0,RTD("tos.rtd",,$A$2,"."&amp;M$135&amp;M$1&amp;"C"&amp;$A157))-IF(RTD("tos.rtd",,$A$2,"."&amp;M$135&amp;M$1&amp;"P"&amp;$A157)="N/A",0,RTD("tos.rtd",,$A$2,"."&amp;M$135&amp;M$1&amp;"P"&amp;$A157))</f>
        <v>0</v>
      </c>
      <c r="N157" s="91">
        <f ca="1">IF(RTD("tos.rtd",,$A$2,"."&amp;N$135&amp;N$1&amp;"C"&amp;$A157)="N/A",0,RTD("tos.rtd",,$A$2,"."&amp;N$135&amp;N$1&amp;"C"&amp;$A157))-IF(RTD("tos.rtd",,$A$2,"."&amp;N$135&amp;N$1&amp;"P"&amp;$A157)="N/A",0,RTD("tos.rtd",,$A$2,"."&amp;N$135&amp;N$1&amp;"P"&amp;$A157))</f>
        <v>0</v>
      </c>
      <c r="O157" s="91">
        <f ca="1">IF(RTD("tos.rtd",,$A$2,"."&amp;O$135&amp;O$1&amp;"C"&amp;$A157)="N/A",0,RTD("tos.rtd",,$A$2,"."&amp;O$135&amp;O$1&amp;"C"&amp;$A157))-IF(RTD("tos.rtd",,$A$2,"."&amp;O$135&amp;O$1&amp;"P"&amp;$A157)="N/A",0,RTD("tos.rtd",,$A$2,"."&amp;O$135&amp;O$1&amp;"P"&amp;$A157))</f>
        <v>0</v>
      </c>
      <c r="P157" s="91">
        <f ca="1">IF(RTD("tos.rtd",,$A$2,"."&amp;P$135&amp;P$1&amp;"C"&amp;$A157)="N/A",0,RTD("tos.rtd",,$A$2,"."&amp;P$135&amp;P$1&amp;"C"&amp;$A157))-IF(RTD("tos.rtd",,$A$2,"."&amp;P$135&amp;P$1&amp;"P"&amp;$A157)="N/A",0,RTD("tos.rtd",,$A$2,"."&amp;P$135&amp;P$1&amp;"P"&amp;$A157))</f>
        <v>0</v>
      </c>
      <c r="Q157" s="91">
        <f ca="1">IF(RTD("tos.rtd",,$A$2,"."&amp;Q$135&amp;Q$1&amp;"C"&amp;$A157)="N/A",0,RTD("tos.rtd",,$A$2,"."&amp;Q$135&amp;Q$1&amp;"C"&amp;$A157))-IF(RTD("tos.rtd",,$A$2,"."&amp;Q$135&amp;Q$1&amp;"P"&amp;$A157)="N/A",0,RTD("tos.rtd",,$A$2,"."&amp;Q$135&amp;Q$1&amp;"P"&amp;$A157))</f>
        <v>0</v>
      </c>
      <c r="R157" s="91">
        <f ca="1">IF(RTD("tos.rtd",,$A$2,"."&amp;R$135&amp;R$1&amp;"C"&amp;$A157)="N/A",0,RTD("tos.rtd",,$A$2,"."&amp;R$135&amp;R$1&amp;"C"&amp;$A157))-IF(RTD("tos.rtd",,$A$2,"."&amp;R$135&amp;R$1&amp;"P"&amp;$A157)="N/A",0,RTD("tos.rtd",,$A$2,"."&amp;R$135&amp;R$1&amp;"P"&amp;$A157))</f>
        <v>0</v>
      </c>
      <c r="S157" s="91">
        <f ca="1">IF(RTD("tos.rtd",,$A$2,"."&amp;S$135&amp;S$1&amp;"C"&amp;$A157)="N/A",0,RTD("tos.rtd",,$A$2,"."&amp;S$135&amp;S$1&amp;"C"&amp;$A157))-IF(RTD("tos.rtd",,$A$2,"."&amp;S$135&amp;S$1&amp;"P"&amp;$A157)="N/A",0,RTD("tos.rtd",,$A$2,"."&amp;S$135&amp;S$1&amp;"P"&amp;$A157))</f>
        <v>0</v>
      </c>
      <c r="T157" s="91">
        <f ca="1">IF(RTD("tos.rtd",,$A$2,"."&amp;T$135&amp;T$1&amp;"C"&amp;$A157)="N/A",0,RTD("tos.rtd",,$A$2,"."&amp;T$135&amp;T$1&amp;"C"&amp;$A157))-IF(RTD("tos.rtd",,$A$2,"."&amp;T$135&amp;T$1&amp;"P"&amp;$A157)="N/A",0,RTD("tos.rtd",,$A$2,"."&amp;T$135&amp;T$1&amp;"P"&amp;$A157))</f>
        <v>0</v>
      </c>
      <c r="U157" s="91">
        <f ca="1">IF(RTD("tos.rtd",,$A$2,"."&amp;U$135&amp;U$1&amp;"C"&amp;$A157)="N/A",0,RTD("tos.rtd",,$A$2,"."&amp;U$135&amp;U$1&amp;"C"&amp;$A157))-IF(RTD("tos.rtd",,$A$2,"."&amp;U$135&amp;U$1&amp;"P"&amp;$A157)="N/A",0,RTD("tos.rtd",,$A$2,"."&amp;U$135&amp;U$1&amp;"P"&amp;$A157))</f>
        <v>0</v>
      </c>
      <c r="V157" s="91">
        <f ca="1">IF(RTD("tos.rtd",,$A$2,"."&amp;V$135&amp;V$1&amp;"C"&amp;$A157)="N/A",0,RTD("tos.rtd",,$A$2,"."&amp;V$135&amp;V$1&amp;"C"&amp;$A157))-IF(RTD("tos.rtd",,$A$2,"."&amp;V$135&amp;V$1&amp;"P"&amp;$A157)="N/A",0,RTD("tos.rtd",,$A$2,"."&amp;V$135&amp;V$1&amp;"P"&amp;$A157))</f>
        <v>0</v>
      </c>
      <c r="W157" s="91">
        <f ca="1">IF(RTD("tos.rtd",,$A$2,"."&amp;W$135&amp;W$1&amp;"C"&amp;$A157)="N/A",0,RTD("tos.rtd",,$A$2,"."&amp;W$135&amp;W$1&amp;"C"&amp;$A157))-IF(RTD("tos.rtd",,$A$2,"."&amp;W$135&amp;W$1&amp;"P"&amp;$A157)="N/A",0,RTD("tos.rtd",,$A$2,"."&amp;W$135&amp;W$1&amp;"P"&amp;$A157))</f>
        <v>0</v>
      </c>
      <c r="X157" s="91">
        <f ca="1">IF(RTD("tos.rtd",,$A$2,"."&amp;X$135&amp;X$1&amp;"C"&amp;$A157)="N/A",0,RTD("tos.rtd",,$A$2,"."&amp;X$135&amp;X$1&amp;"C"&amp;$A157))-IF(RTD("tos.rtd",,$A$2,"."&amp;X$135&amp;X$1&amp;"P"&amp;$A157)="N/A",0,RTD("tos.rtd",,$A$2,"."&amp;X$135&amp;X$1&amp;"P"&amp;$A157))</f>
        <v>0</v>
      </c>
      <c r="Y157" s="98">
        <f t="shared" ca="1" si="13"/>
        <v>90</v>
      </c>
      <c r="Z157" s="91"/>
      <c r="AA157" s="91"/>
    </row>
    <row r="158" spans="1:27" x14ac:dyDescent="0.25">
      <c r="A158" s="93">
        <f>+Hoja1!A157</f>
        <v>19950</v>
      </c>
      <c r="B158" s="91">
        <f ca="1">IF(RTD("tos.rtd",,$A$2,"."&amp;B$135&amp;B$1&amp;"C"&amp;$A158)="N/A",0,RTD("tos.rtd",,$A$2,"."&amp;B$135&amp;B$1&amp;"C"&amp;$A158))-IF(RTD("tos.rtd",,$A$2,"."&amp;B$135&amp;B$1&amp;"P"&amp;$A158)="N/A",0,RTD("tos.rtd",,$A$2,"."&amp;B$135&amp;B$1&amp;"P"&amp;$A158))</f>
        <v>0</v>
      </c>
      <c r="C158" s="91">
        <f ca="1">IF(RTD("tos.rtd",,$A$2,"."&amp;C$135&amp;C$1&amp;"C"&amp;$A158)="N/A",0,RTD("tos.rtd",,$A$2,"."&amp;C$135&amp;C$1&amp;"C"&amp;$A158))-IF(RTD("tos.rtd",,$A$2,"."&amp;C$135&amp;C$1&amp;"P"&amp;$A158)="N/A",0,RTD("tos.rtd",,$A$2,"."&amp;C$135&amp;C$1&amp;"P"&amp;$A158))</f>
        <v>0</v>
      </c>
      <c r="D158" s="91">
        <f ca="1">IF(RTD("tos.rtd",,$A$2,"."&amp;D$135&amp;D$1&amp;"C"&amp;$A158)="N/A",0,RTD("tos.rtd",,$A$2,"."&amp;D$135&amp;D$1&amp;"C"&amp;$A158))-IF(RTD("tos.rtd",,$A$2,"."&amp;D$135&amp;D$1&amp;"P"&amp;$A158)="N/A",0,RTD("tos.rtd",,$A$2,"."&amp;D$135&amp;D$1&amp;"P"&amp;$A158))</f>
        <v>5</v>
      </c>
      <c r="E158" s="91">
        <f ca="1">IF(RTD("tos.rtd",,$A$2,"."&amp;E$135&amp;E$1&amp;"C"&amp;$A158)="N/A",0,RTD("tos.rtd",,$A$2,"."&amp;E$135&amp;E$1&amp;"C"&amp;$A158))-IF(RTD("tos.rtd",,$A$2,"."&amp;E$135&amp;E$1&amp;"P"&amp;$A158)="N/A",0,RTD("tos.rtd",,$A$2,"."&amp;E$135&amp;E$1&amp;"P"&amp;$A158))</f>
        <v>7</v>
      </c>
      <c r="F158" s="91">
        <f ca="1">IF(RTD("tos.rtd",,$A$2,"."&amp;F$135&amp;F$1&amp;"C"&amp;$A158)="N/A",0,RTD("tos.rtd",,$A$2,"."&amp;F$135&amp;F$1&amp;"C"&amp;$A158))-IF(RTD("tos.rtd",,$A$2,"."&amp;F$135&amp;F$1&amp;"P"&amp;$A158)="N/A",0,RTD("tos.rtd",,$A$2,"."&amp;F$135&amp;F$1&amp;"P"&amp;$A158))</f>
        <v>0</v>
      </c>
      <c r="G158" s="91">
        <f ca="1">IF(RTD("tos.rtd",,$A$2,"."&amp;G$135&amp;G$1&amp;"C"&amp;$A158)="N/A",0,RTD("tos.rtd",,$A$2,"."&amp;G$135&amp;G$1&amp;"C"&amp;$A158))-IF(RTD("tos.rtd",,$A$2,"."&amp;G$135&amp;G$1&amp;"P"&amp;$A158)="N/A",0,RTD("tos.rtd",,$A$2,"."&amp;G$135&amp;G$1&amp;"P"&amp;$A158))</f>
        <v>0</v>
      </c>
      <c r="H158" s="91">
        <f ca="1">IF(RTD("tos.rtd",,$A$2,"."&amp;H$135&amp;H$1&amp;"C"&amp;$A158)="N/A",0,RTD("tos.rtd",,$A$2,"."&amp;H$135&amp;H$1&amp;"C"&amp;$A158))-IF(RTD("tos.rtd",,$A$2,"."&amp;H$135&amp;H$1&amp;"P"&amp;$A158)="N/A",0,RTD("tos.rtd",,$A$2,"."&amp;H$135&amp;H$1&amp;"P"&amp;$A158))</f>
        <v>0</v>
      </c>
      <c r="I158" s="91">
        <f ca="1">IF(RTD("tos.rtd",,$A$2,"."&amp;I$135&amp;I$1&amp;"C"&amp;$A158)="N/A",0,RTD("tos.rtd",,$A$2,"."&amp;I$135&amp;I$1&amp;"C"&amp;$A158))-IF(RTD("tos.rtd",,$A$2,"."&amp;I$135&amp;I$1&amp;"P"&amp;$A158)="N/A",0,RTD("tos.rtd",,$A$2,"."&amp;I$135&amp;I$1&amp;"P"&amp;$A158))</f>
        <v>3</v>
      </c>
      <c r="J158" s="91">
        <f ca="1">IF(RTD("tos.rtd",,$A$2,"."&amp;J$135&amp;J$1&amp;"C"&amp;$A158)="N/A",0,RTD("tos.rtd",,$A$2,"."&amp;J$135&amp;J$1&amp;"C"&amp;$A158))-IF(RTD("tos.rtd",,$A$2,"."&amp;J$135&amp;J$1&amp;"P"&amp;$A158)="N/A",0,RTD("tos.rtd",,$A$2,"."&amp;J$135&amp;J$1&amp;"P"&amp;$A158))</f>
        <v>-1</v>
      </c>
      <c r="K158" s="91">
        <f ca="1">IF(RTD("tos.rtd",,$A$2,"."&amp;K$135&amp;K$1&amp;"C"&amp;$A158)="N/A",0,RTD("tos.rtd",,$A$2,"."&amp;K$135&amp;K$1&amp;"C"&amp;$A158))-IF(RTD("tos.rtd",,$A$2,"."&amp;K$135&amp;K$1&amp;"P"&amp;$A158)="N/A",0,RTD("tos.rtd",,$A$2,"."&amp;K$135&amp;K$1&amp;"P"&amp;$A158))</f>
        <v>1</v>
      </c>
      <c r="L158" s="91">
        <f ca="1">IF(RTD("tos.rtd",,$A$2,"."&amp;L$135&amp;L$1&amp;"C"&amp;$A158)="N/A",0,RTD("tos.rtd",,$A$2,"."&amp;L$135&amp;L$1&amp;"C"&amp;$A158))-IF(RTD("tos.rtd",,$A$2,"."&amp;L$135&amp;L$1&amp;"P"&amp;$A158)="N/A",0,RTD("tos.rtd",,$A$2,"."&amp;L$135&amp;L$1&amp;"P"&amp;$A158))</f>
        <v>1</v>
      </c>
      <c r="M158" s="91">
        <f ca="1">IF(RTD("tos.rtd",,$A$2,"."&amp;M$135&amp;M$1&amp;"C"&amp;$A158)="N/A",0,RTD("tos.rtd",,$A$2,"."&amp;M$135&amp;M$1&amp;"C"&amp;$A158))-IF(RTD("tos.rtd",,$A$2,"."&amp;M$135&amp;M$1&amp;"P"&amp;$A158)="N/A",0,RTD("tos.rtd",,$A$2,"."&amp;M$135&amp;M$1&amp;"P"&amp;$A158))</f>
        <v>0</v>
      </c>
      <c r="N158" s="91">
        <f ca="1">IF(RTD("tos.rtd",,$A$2,"."&amp;N$135&amp;N$1&amp;"C"&amp;$A158)="N/A",0,RTD("tos.rtd",,$A$2,"."&amp;N$135&amp;N$1&amp;"C"&amp;$A158))-IF(RTD("tos.rtd",,$A$2,"."&amp;N$135&amp;N$1&amp;"P"&amp;$A158)="N/A",0,RTD("tos.rtd",,$A$2,"."&amp;N$135&amp;N$1&amp;"P"&amp;$A158))</f>
        <v>0</v>
      </c>
      <c r="O158" s="91">
        <f ca="1">IF(RTD("tos.rtd",,$A$2,"."&amp;O$135&amp;O$1&amp;"C"&amp;$A158)="N/A",0,RTD("tos.rtd",,$A$2,"."&amp;O$135&amp;O$1&amp;"C"&amp;$A158))-IF(RTD("tos.rtd",,$A$2,"."&amp;O$135&amp;O$1&amp;"P"&amp;$A158)="N/A",0,RTD("tos.rtd",,$A$2,"."&amp;O$135&amp;O$1&amp;"P"&amp;$A158))</f>
        <v>0</v>
      </c>
      <c r="P158" s="91">
        <f ca="1">IF(RTD("tos.rtd",,$A$2,"."&amp;P$135&amp;P$1&amp;"C"&amp;$A158)="N/A",0,RTD("tos.rtd",,$A$2,"."&amp;P$135&amp;P$1&amp;"C"&amp;$A158))-IF(RTD("tos.rtd",,$A$2,"."&amp;P$135&amp;P$1&amp;"P"&amp;$A158)="N/A",0,RTD("tos.rtd",,$A$2,"."&amp;P$135&amp;P$1&amp;"P"&amp;$A158))</f>
        <v>0</v>
      </c>
      <c r="Q158" s="91">
        <f ca="1">IF(RTD("tos.rtd",,$A$2,"."&amp;Q$135&amp;Q$1&amp;"C"&amp;$A158)="N/A",0,RTD("tos.rtd",,$A$2,"."&amp;Q$135&amp;Q$1&amp;"C"&amp;$A158))-IF(RTD("tos.rtd",,$A$2,"."&amp;Q$135&amp;Q$1&amp;"P"&amp;$A158)="N/A",0,RTD("tos.rtd",,$A$2,"."&amp;Q$135&amp;Q$1&amp;"P"&amp;$A158))</f>
        <v>0</v>
      </c>
      <c r="R158" s="91">
        <f ca="1">IF(RTD("tos.rtd",,$A$2,"."&amp;R$135&amp;R$1&amp;"C"&amp;$A158)="N/A",0,RTD("tos.rtd",,$A$2,"."&amp;R$135&amp;R$1&amp;"C"&amp;$A158))-IF(RTD("tos.rtd",,$A$2,"."&amp;R$135&amp;R$1&amp;"P"&amp;$A158)="N/A",0,RTD("tos.rtd",,$A$2,"."&amp;R$135&amp;R$1&amp;"P"&amp;$A158))</f>
        <v>0</v>
      </c>
      <c r="S158" s="91">
        <f ca="1">IF(RTD("tos.rtd",,$A$2,"."&amp;S$135&amp;S$1&amp;"C"&amp;$A158)="N/A",0,RTD("tos.rtd",,$A$2,"."&amp;S$135&amp;S$1&amp;"C"&amp;$A158))-IF(RTD("tos.rtd",,$A$2,"."&amp;S$135&amp;S$1&amp;"P"&amp;$A158)="N/A",0,RTD("tos.rtd",,$A$2,"."&amp;S$135&amp;S$1&amp;"P"&amp;$A158))</f>
        <v>0</v>
      </c>
      <c r="T158" s="91">
        <f ca="1">IF(RTD("tos.rtd",,$A$2,"."&amp;T$135&amp;T$1&amp;"C"&amp;$A158)="N/A",0,RTD("tos.rtd",,$A$2,"."&amp;T$135&amp;T$1&amp;"C"&amp;$A158))-IF(RTD("tos.rtd",,$A$2,"."&amp;T$135&amp;T$1&amp;"P"&amp;$A158)="N/A",0,RTD("tos.rtd",,$A$2,"."&amp;T$135&amp;T$1&amp;"P"&amp;$A158))</f>
        <v>0</v>
      </c>
      <c r="U158" s="91">
        <f ca="1">IF(RTD("tos.rtd",,$A$2,"."&amp;U$135&amp;U$1&amp;"C"&amp;$A158)="N/A",0,RTD("tos.rtd",,$A$2,"."&amp;U$135&amp;U$1&amp;"C"&amp;$A158))-IF(RTD("tos.rtd",,$A$2,"."&amp;U$135&amp;U$1&amp;"P"&amp;$A158)="N/A",0,RTD("tos.rtd",,$A$2,"."&amp;U$135&amp;U$1&amp;"P"&amp;$A158))</f>
        <v>0</v>
      </c>
      <c r="V158" s="91">
        <f ca="1">IF(RTD("tos.rtd",,$A$2,"."&amp;V$135&amp;V$1&amp;"C"&amp;$A158)="N/A",0,RTD("tos.rtd",,$A$2,"."&amp;V$135&amp;V$1&amp;"C"&amp;$A158))-IF(RTD("tos.rtd",,$A$2,"."&amp;V$135&amp;V$1&amp;"P"&amp;$A158)="N/A",0,RTD("tos.rtd",,$A$2,"."&amp;V$135&amp;V$1&amp;"P"&amp;$A158))</f>
        <v>0</v>
      </c>
      <c r="W158" s="91">
        <f ca="1">IF(RTD("tos.rtd",,$A$2,"."&amp;W$135&amp;W$1&amp;"C"&amp;$A158)="N/A",0,RTD("tos.rtd",,$A$2,"."&amp;W$135&amp;W$1&amp;"C"&amp;$A158))-IF(RTD("tos.rtd",,$A$2,"."&amp;W$135&amp;W$1&amp;"P"&amp;$A158)="N/A",0,RTD("tos.rtd",,$A$2,"."&amp;W$135&amp;W$1&amp;"P"&amp;$A158))</f>
        <v>0</v>
      </c>
      <c r="X158" s="91">
        <f ca="1">IF(RTD("tos.rtd",,$A$2,"."&amp;X$135&amp;X$1&amp;"C"&amp;$A158)="N/A",0,RTD("tos.rtd",,$A$2,"."&amp;X$135&amp;X$1&amp;"C"&amp;$A158))-IF(RTD("tos.rtd",,$A$2,"."&amp;X$135&amp;X$1&amp;"P"&amp;$A158)="N/A",0,RTD("tos.rtd",,$A$2,"."&amp;X$135&amp;X$1&amp;"P"&amp;$A158))</f>
        <v>0</v>
      </c>
      <c r="Y158" s="98">
        <f t="shared" ca="1" si="13"/>
        <v>16</v>
      </c>
      <c r="Z158" s="91"/>
      <c r="AA158" s="91"/>
    </row>
    <row r="159" spans="1:27" x14ac:dyDescent="0.25">
      <c r="A159" s="93">
        <f>+Hoja1!A158</f>
        <v>19925</v>
      </c>
      <c r="B159" s="91">
        <f ca="1">IF(RTD("tos.rtd",,$A$2,"."&amp;B$135&amp;B$1&amp;"C"&amp;$A159)="N/A",0,RTD("tos.rtd",,$A$2,"."&amp;B$135&amp;B$1&amp;"C"&amp;$A159))-IF(RTD("tos.rtd",,$A$2,"."&amp;B$135&amp;B$1&amp;"P"&amp;$A159)="N/A",0,RTD("tos.rtd",,$A$2,"."&amp;B$135&amp;B$1&amp;"P"&amp;$A159))</f>
        <v>0</v>
      </c>
      <c r="C159" s="91">
        <f ca="1">IF(RTD("tos.rtd",,$A$2,"."&amp;C$135&amp;C$1&amp;"C"&amp;$A159)="N/A",0,RTD("tos.rtd",,$A$2,"."&amp;C$135&amp;C$1&amp;"C"&amp;$A159))-IF(RTD("tos.rtd",,$A$2,"."&amp;C$135&amp;C$1&amp;"P"&amp;$A159)="N/A",0,RTD("tos.rtd",,$A$2,"."&amp;C$135&amp;C$1&amp;"P"&amp;$A159))</f>
        <v>0</v>
      </c>
      <c r="D159" s="91">
        <f ca="1">IF(RTD("tos.rtd",,$A$2,"."&amp;D$135&amp;D$1&amp;"C"&amp;$A159)="N/A",0,RTD("tos.rtd",,$A$2,"."&amp;D$135&amp;D$1&amp;"C"&amp;$A159))-IF(RTD("tos.rtd",,$A$2,"."&amp;D$135&amp;D$1&amp;"P"&amp;$A159)="N/A",0,RTD("tos.rtd",,$A$2,"."&amp;D$135&amp;D$1&amp;"P"&amp;$A159))</f>
        <v>-49</v>
      </c>
      <c r="E159" s="91">
        <f ca="1">IF(RTD("tos.rtd",,$A$2,"."&amp;E$135&amp;E$1&amp;"C"&amp;$A159)="N/A",0,RTD("tos.rtd",,$A$2,"."&amp;E$135&amp;E$1&amp;"C"&amp;$A159))-IF(RTD("tos.rtd",,$A$2,"."&amp;E$135&amp;E$1&amp;"P"&amp;$A159)="N/A",0,RTD("tos.rtd",,$A$2,"."&amp;E$135&amp;E$1&amp;"P"&amp;$A159))</f>
        <v>2</v>
      </c>
      <c r="F159" s="91">
        <f ca="1">IF(RTD("tos.rtd",,$A$2,"."&amp;F$135&amp;F$1&amp;"C"&amp;$A159)="N/A",0,RTD("tos.rtd",,$A$2,"."&amp;F$135&amp;F$1&amp;"C"&amp;$A159))-IF(RTD("tos.rtd",,$A$2,"."&amp;F$135&amp;F$1&amp;"P"&amp;$A159)="N/A",0,RTD("tos.rtd",,$A$2,"."&amp;F$135&amp;F$1&amp;"P"&amp;$A159))</f>
        <v>0</v>
      </c>
      <c r="G159" s="91">
        <f ca="1">IF(RTD("tos.rtd",,$A$2,"."&amp;G$135&amp;G$1&amp;"C"&amp;$A159)="N/A",0,RTD("tos.rtd",,$A$2,"."&amp;G$135&amp;G$1&amp;"C"&amp;$A159))-IF(RTD("tos.rtd",,$A$2,"."&amp;G$135&amp;G$1&amp;"P"&amp;$A159)="N/A",0,RTD("tos.rtd",,$A$2,"."&amp;G$135&amp;G$1&amp;"P"&amp;$A159))</f>
        <v>0</v>
      </c>
      <c r="H159" s="91">
        <f ca="1">IF(RTD("tos.rtd",,$A$2,"."&amp;H$135&amp;H$1&amp;"C"&amp;$A159)="N/A",0,RTD("tos.rtd",,$A$2,"."&amp;H$135&amp;H$1&amp;"C"&amp;$A159))-IF(RTD("tos.rtd",,$A$2,"."&amp;H$135&amp;H$1&amp;"P"&amp;$A159)="N/A",0,RTD("tos.rtd",,$A$2,"."&amp;H$135&amp;H$1&amp;"P"&amp;$A159))</f>
        <v>0</v>
      </c>
      <c r="I159" s="91">
        <f ca="1">IF(RTD("tos.rtd",,$A$2,"."&amp;I$135&amp;I$1&amp;"C"&amp;$A159)="N/A",0,RTD("tos.rtd",,$A$2,"."&amp;I$135&amp;I$1&amp;"C"&amp;$A159))-IF(RTD("tos.rtd",,$A$2,"."&amp;I$135&amp;I$1&amp;"P"&amp;$A159)="N/A",0,RTD("tos.rtd",,$A$2,"."&amp;I$135&amp;I$1&amp;"P"&amp;$A159))</f>
        <v>0</v>
      </c>
      <c r="J159" s="91">
        <f ca="1">IF(RTD("tos.rtd",,$A$2,"."&amp;J$135&amp;J$1&amp;"C"&amp;$A159)="N/A",0,RTD("tos.rtd",,$A$2,"."&amp;J$135&amp;J$1&amp;"C"&amp;$A159))-IF(RTD("tos.rtd",,$A$2,"."&amp;J$135&amp;J$1&amp;"P"&amp;$A159)="N/A",0,RTD("tos.rtd",,$A$2,"."&amp;J$135&amp;J$1&amp;"P"&amp;$A159))</f>
        <v>0</v>
      </c>
      <c r="K159" s="91">
        <f ca="1">IF(RTD("tos.rtd",,$A$2,"."&amp;K$135&amp;K$1&amp;"C"&amp;$A159)="N/A",0,RTD("tos.rtd",,$A$2,"."&amp;K$135&amp;K$1&amp;"C"&amp;$A159))-IF(RTD("tos.rtd",,$A$2,"."&amp;K$135&amp;K$1&amp;"P"&amp;$A159)="N/A",0,RTD("tos.rtd",,$A$2,"."&amp;K$135&amp;K$1&amp;"P"&amp;$A159))</f>
        <v>0</v>
      </c>
      <c r="L159" s="91">
        <f ca="1">IF(RTD("tos.rtd",,$A$2,"."&amp;L$135&amp;L$1&amp;"C"&amp;$A159)="N/A",0,RTD("tos.rtd",,$A$2,"."&amp;L$135&amp;L$1&amp;"C"&amp;$A159))-IF(RTD("tos.rtd",,$A$2,"."&amp;L$135&amp;L$1&amp;"P"&amp;$A159)="N/A",0,RTD("tos.rtd",,$A$2,"."&amp;L$135&amp;L$1&amp;"P"&amp;$A159))</f>
        <v>0</v>
      </c>
      <c r="M159" s="91">
        <f ca="1">IF(RTD("tos.rtd",,$A$2,"."&amp;M$135&amp;M$1&amp;"C"&amp;$A159)="N/A",0,RTD("tos.rtd",,$A$2,"."&amp;M$135&amp;M$1&amp;"C"&amp;$A159))-IF(RTD("tos.rtd",,$A$2,"."&amp;M$135&amp;M$1&amp;"P"&amp;$A159)="N/A",0,RTD("tos.rtd",,$A$2,"."&amp;M$135&amp;M$1&amp;"P"&amp;$A159))</f>
        <v>0</v>
      </c>
      <c r="N159" s="91">
        <f ca="1">IF(RTD("tos.rtd",,$A$2,"."&amp;N$135&amp;N$1&amp;"C"&amp;$A159)="N/A",0,RTD("tos.rtd",,$A$2,"."&amp;N$135&amp;N$1&amp;"C"&amp;$A159))-IF(RTD("tos.rtd",,$A$2,"."&amp;N$135&amp;N$1&amp;"P"&amp;$A159)="N/A",0,RTD("tos.rtd",,$A$2,"."&amp;N$135&amp;N$1&amp;"P"&amp;$A159))</f>
        <v>0</v>
      </c>
      <c r="O159" s="91">
        <f ca="1">IF(RTD("tos.rtd",,$A$2,"."&amp;O$135&amp;O$1&amp;"C"&amp;$A159)="N/A",0,RTD("tos.rtd",,$A$2,"."&amp;O$135&amp;O$1&amp;"C"&amp;$A159))-IF(RTD("tos.rtd",,$A$2,"."&amp;O$135&amp;O$1&amp;"P"&amp;$A159)="N/A",0,RTD("tos.rtd",,$A$2,"."&amp;O$135&amp;O$1&amp;"P"&amp;$A159))</f>
        <v>0</v>
      </c>
      <c r="P159" s="91">
        <f ca="1">IF(RTD("tos.rtd",,$A$2,"."&amp;P$135&amp;P$1&amp;"C"&amp;$A159)="N/A",0,RTD("tos.rtd",,$A$2,"."&amp;P$135&amp;P$1&amp;"C"&amp;$A159))-IF(RTD("tos.rtd",,$A$2,"."&amp;P$135&amp;P$1&amp;"P"&amp;$A159)="N/A",0,RTD("tos.rtd",,$A$2,"."&amp;P$135&amp;P$1&amp;"P"&amp;$A159))</f>
        <v>0</v>
      </c>
      <c r="Q159" s="91">
        <f ca="1">IF(RTD("tos.rtd",,$A$2,"."&amp;Q$135&amp;Q$1&amp;"C"&amp;$A159)="N/A",0,RTD("tos.rtd",,$A$2,"."&amp;Q$135&amp;Q$1&amp;"C"&amp;$A159))-IF(RTD("tos.rtd",,$A$2,"."&amp;Q$135&amp;Q$1&amp;"P"&amp;$A159)="N/A",0,RTD("tos.rtd",,$A$2,"."&amp;Q$135&amp;Q$1&amp;"P"&amp;$A159))</f>
        <v>0</v>
      </c>
      <c r="R159" s="91">
        <f ca="1">IF(RTD("tos.rtd",,$A$2,"."&amp;R$135&amp;R$1&amp;"C"&amp;$A159)="N/A",0,RTD("tos.rtd",,$A$2,"."&amp;R$135&amp;R$1&amp;"C"&amp;$A159))-IF(RTD("tos.rtd",,$A$2,"."&amp;R$135&amp;R$1&amp;"P"&amp;$A159)="N/A",0,RTD("tos.rtd",,$A$2,"."&amp;R$135&amp;R$1&amp;"P"&amp;$A159))</f>
        <v>0</v>
      </c>
      <c r="S159" s="91">
        <f ca="1">IF(RTD("tos.rtd",,$A$2,"."&amp;S$135&amp;S$1&amp;"C"&amp;$A159)="N/A",0,RTD("tos.rtd",,$A$2,"."&amp;S$135&amp;S$1&amp;"C"&amp;$A159))-IF(RTD("tos.rtd",,$A$2,"."&amp;S$135&amp;S$1&amp;"P"&amp;$A159)="N/A",0,RTD("tos.rtd",,$A$2,"."&amp;S$135&amp;S$1&amp;"P"&amp;$A159))</f>
        <v>0</v>
      </c>
      <c r="T159" s="91">
        <f ca="1">IF(RTD("tos.rtd",,$A$2,"."&amp;T$135&amp;T$1&amp;"C"&amp;$A159)="N/A",0,RTD("tos.rtd",,$A$2,"."&amp;T$135&amp;T$1&amp;"C"&amp;$A159))-IF(RTD("tos.rtd",,$A$2,"."&amp;T$135&amp;T$1&amp;"P"&amp;$A159)="N/A",0,RTD("tos.rtd",,$A$2,"."&amp;T$135&amp;T$1&amp;"P"&amp;$A159))</f>
        <v>0</v>
      </c>
      <c r="U159" s="91">
        <f ca="1">IF(RTD("tos.rtd",,$A$2,"."&amp;U$135&amp;U$1&amp;"C"&amp;$A159)="N/A",0,RTD("tos.rtd",,$A$2,"."&amp;U$135&amp;U$1&amp;"C"&amp;$A159))-IF(RTD("tos.rtd",,$A$2,"."&amp;U$135&amp;U$1&amp;"P"&amp;$A159)="N/A",0,RTD("tos.rtd",,$A$2,"."&amp;U$135&amp;U$1&amp;"P"&amp;$A159))</f>
        <v>0</v>
      </c>
      <c r="V159" s="91">
        <f ca="1">IF(RTD("tos.rtd",,$A$2,"."&amp;V$135&amp;V$1&amp;"C"&amp;$A159)="N/A",0,RTD("tos.rtd",,$A$2,"."&amp;V$135&amp;V$1&amp;"C"&amp;$A159))-IF(RTD("tos.rtd",,$A$2,"."&amp;V$135&amp;V$1&amp;"P"&amp;$A159)="N/A",0,RTD("tos.rtd",,$A$2,"."&amp;V$135&amp;V$1&amp;"P"&amp;$A159))</f>
        <v>0</v>
      </c>
      <c r="W159" s="91">
        <f ca="1">IF(RTD("tos.rtd",,$A$2,"."&amp;W$135&amp;W$1&amp;"C"&amp;$A159)="N/A",0,RTD("tos.rtd",,$A$2,"."&amp;W$135&amp;W$1&amp;"C"&amp;$A159))-IF(RTD("tos.rtd",,$A$2,"."&amp;W$135&amp;W$1&amp;"P"&amp;$A159)="N/A",0,RTD("tos.rtd",,$A$2,"."&amp;W$135&amp;W$1&amp;"P"&amp;$A159))</f>
        <v>0</v>
      </c>
      <c r="X159" s="91">
        <f ca="1">IF(RTD("tos.rtd",,$A$2,"."&amp;X$135&amp;X$1&amp;"C"&amp;$A159)="N/A",0,RTD("tos.rtd",,$A$2,"."&amp;X$135&amp;X$1&amp;"C"&amp;$A159))-IF(RTD("tos.rtd",,$A$2,"."&amp;X$135&amp;X$1&amp;"P"&amp;$A159)="N/A",0,RTD("tos.rtd",,$A$2,"."&amp;X$135&amp;X$1&amp;"P"&amp;$A159))</f>
        <v>0</v>
      </c>
      <c r="Y159" s="98">
        <f t="shared" ca="1" si="13"/>
        <v>-47</v>
      </c>
      <c r="Z159" s="91"/>
      <c r="AA159" s="91"/>
    </row>
    <row r="160" spans="1:27" x14ac:dyDescent="0.25">
      <c r="A160" s="93">
        <f>+Hoja1!A159</f>
        <v>19900</v>
      </c>
      <c r="B160" s="91">
        <f ca="1">IF(RTD("tos.rtd",,$A$2,"."&amp;B$135&amp;B$1&amp;"C"&amp;$A160)="N/A",0,RTD("tos.rtd",,$A$2,"."&amp;B$135&amp;B$1&amp;"C"&amp;$A160))-IF(RTD("tos.rtd",,$A$2,"."&amp;B$135&amp;B$1&amp;"P"&amp;$A160)="N/A",0,RTD("tos.rtd",,$A$2,"."&amp;B$135&amp;B$1&amp;"P"&amp;$A160))</f>
        <v>0</v>
      </c>
      <c r="C160" s="91">
        <f ca="1">IF(RTD("tos.rtd",,$A$2,"."&amp;C$135&amp;C$1&amp;"C"&amp;$A160)="N/A",0,RTD("tos.rtd",,$A$2,"."&amp;C$135&amp;C$1&amp;"C"&amp;$A160))-IF(RTD("tos.rtd",,$A$2,"."&amp;C$135&amp;C$1&amp;"P"&amp;$A160)="N/A",0,RTD("tos.rtd",,$A$2,"."&amp;C$135&amp;C$1&amp;"P"&amp;$A160))</f>
        <v>0</v>
      </c>
      <c r="D160" s="91">
        <f ca="1">IF(RTD("tos.rtd",,$A$2,"."&amp;D$135&amp;D$1&amp;"C"&amp;$A160)="N/A",0,RTD("tos.rtd",,$A$2,"."&amp;D$135&amp;D$1&amp;"C"&amp;$A160))-IF(RTD("tos.rtd",,$A$2,"."&amp;D$135&amp;D$1&amp;"P"&amp;$A160)="N/A",0,RTD("tos.rtd",,$A$2,"."&amp;D$135&amp;D$1&amp;"P"&amp;$A160))</f>
        <v>28</v>
      </c>
      <c r="E160" s="91">
        <f ca="1">IF(RTD("tos.rtd",,$A$2,"."&amp;E$135&amp;E$1&amp;"C"&amp;$A160)="N/A",0,RTD("tos.rtd",,$A$2,"."&amp;E$135&amp;E$1&amp;"C"&amp;$A160))-IF(RTD("tos.rtd",,$A$2,"."&amp;E$135&amp;E$1&amp;"P"&amp;$A160)="N/A",0,RTD("tos.rtd",,$A$2,"."&amp;E$135&amp;E$1&amp;"P"&amp;$A160))</f>
        <v>373</v>
      </c>
      <c r="F160" s="91">
        <f ca="1">IF(RTD("tos.rtd",,$A$2,"."&amp;F$135&amp;F$1&amp;"C"&amp;$A160)="N/A",0,RTD("tos.rtd",,$A$2,"."&amp;F$135&amp;F$1&amp;"C"&amp;$A160))-IF(RTD("tos.rtd",,$A$2,"."&amp;F$135&amp;F$1&amp;"P"&amp;$A160)="N/A",0,RTD("tos.rtd",,$A$2,"."&amp;F$135&amp;F$1&amp;"P"&amp;$A160))</f>
        <v>0</v>
      </c>
      <c r="G160" s="91">
        <f ca="1">IF(RTD("tos.rtd",,$A$2,"."&amp;G$135&amp;G$1&amp;"C"&amp;$A160)="N/A",0,RTD("tos.rtd",,$A$2,"."&amp;G$135&amp;G$1&amp;"C"&amp;$A160))-IF(RTD("tos.rtd",,$A$2,"."&amp;G$135&amp;G$1&amp;"P"&amp;$A160)="N/A",0,RTD("tos.rtd",,$A$2,"."&amp;G$135&amp;G$1&amp;"P"&amp;$A160))</f>
        <v>0</v>
      </c>
      <c r="H160" s="91">
        <f ca="1">IF(RTD("tos.rtd",,$A$2,"."&amp;H$135&amp;H$1&amp;"C"&amp;$A160)="N/A",0,RTD("tos.rtd",,$A$2,"."&amp;H$135&amp;H$1&amp;"C"&amp;$A160))-IF(RTD("tos.rtd",,$A$2,"."&amp;H$135&amp;H$1&amp;"P"&amp;$A160)="N/A",0,RTD("tos.rtd",,$A$2,"."&amp;H$135&amp;H$1&amp;"P"&amp;$A160))</f>
        <v>0</v>
      </c>
      <c r="I160" s="91">
        <f ca="1">IF(RTD("tos.rtd",,$A$2,"."&amp;I$135&amp;I$1&amp;"C"&amp;$A160)="N/A",0,RTD("tos.rtd",,$A$2,"."&amp;I$135&amp;I$1&amp;"C"&amp;$A160))-IF(RTD("tos.rtd",,$A$2,"."&amp;I$135&amp;I$1&amp;"P"&amp;$A160)="N/A",0,RTD("tos.rtd",,$A$2,"."&amp;I$135&amp;I$1&amp;"P"&amp;$A160))</f>
        <v>12</v>
      </c>
      <c r="J160" s="91">
        <f ca="1">IF(RTD("tos.rtd",,$A$2,"."&amp;J$135&amp;J$1&amp;"C"&amp;$A160)="N/A",0,RTD("tos.rtd",,$A$2,"."&amp;J$135&amp;J$1&amp;"C"&amp;$A160))-IF(RTD("tos.rtd",,$A$2,"."&amp;J$135&amp;J$1&amp;"P"&amp;$A160)="N/A",0,RTD("tos.rtd",,$A$2,"."&amp;J$135&amp;J$1&amp;"P"&amp;$A160))</f>
        <v>0</v>
      </c>
      <c r="K160" s="91">
        <f ca="1">IF(RTD("tos.rtd",,$A$2,"."&amp;K$135&amp;K$1&amp;"C"&amp;$A160)="N/A",0,RTD("tos.rtd",,$A$2,"."&amp;K$135&amp;K$1&amp;"C"&amp;$A160))-IF(RTD("tos.rtd",,$A$2,"."&amp;K$135&amp;K$1&amp;"P"&amp;$A160)="N/A",0,RTD("tos.rtd",,$A$2,"."&amp;K$135&amp;K$1&amp;"P"&amp;$A160))</f>
        <v>0</v>
      </c>
      <c r="L160" s="91">
        <f ca="1">IF(RTD("tos.rtd",,$A$2,"."&amp;L$135&amp;L$1&amp;"C"&amp;$A160)="N/A",0,RTD("tos.rtd",,$A$2,"."&amp;L$135&amp;L$1&amp;"C"&amp;$A160))-IF(RTD("tos.rtd",,$A$2,"."&amp;L$135&amp;L$1&amp;"P"&amp;$A160)="N/A",0,RTD("tos.rtd",,$A$2,"."&amp;L$135&amp;L$1&amp;"P"&amp;$A160))</f>
        <v>0</v>
      </c>
      <c r="M160" s="91">
        <f ca="1">IF(RTD("tos.rtd",,$A$2,"."&amp;M$135&amp;M$1&amp;"C"&amp;$A160)="N/A",0,RTD("tos.rtd",,$A$2,"."&amp;M$135&amp;M$1&amp;"C"&amp;$A160))-IF(RTD("tos.rtd",,$A$2,"."&amp;M$135&amp;M$1&amp;"P"&amp;$A160)="N/A",0,RTD("tos.rtd",,$A$2,"."&amp;M$135&amp;M$1&amp;"P"&amp;$A160))</f>
        <v>0</v>
      </c>
      <c r="N160" s="91">
        <f ca="1">IF(RTD("tos.rtd",,$A$2,"."&amp;N$135&amp;N$1&amp;"C"&amp;$A160)="N/A",0,RTD("tos.rtd",,$A$2,"."&amp;N$135&amp;N$1&amp;"C"&amp;$A160))-IF(RTD("tos.rtd",,$A$2,"."&amp;N$135&amp;N$1&amp;"P"&amp;$A160)="N/A",0,RTD("tos.rtd",,$A$2,"."&amp;N$135&amp;N$1&amp;"P"&amp;$A160))</f>
        <v>0</v>
      </c>
      <c r="O160" s="91">
        <f ca="1">IF(RTD("tos.rtd",,$A$2,"."&amp;O$135&amp;O$1&amp;"C"&amp;$A160)="N/A",0,RTD("tos.rtd",,$A$2,"."&amp;O$135&amp;O$1&amp;"C"&amp;$A160))-IF(RTD("tos.rtd",,$A$2,"."&amp;O$135&amp;O$1&amp;"P"&amp;$A160)="N/A",0,RTD("tos.rtd",,$A$2,"."&amp;O$135&amp;O$1&amp;"P"&amp;$A160))</f>
        <v>0</v>
      </c>
      <c r="P160" s="91">
        <f ca="1">IF(RTD("tos.rtd",,$A$2,"."&amp;P$135&amp;P$1&amp;"C"&amp;$A160)="N/A",0,RTD("tos.rtd",,$A$2,"."&amp;P$135&amp;P$1&amp;"C"&amp;$A160))-IF(RTD("tos.rtd",,$A$2,"."&amp;P$135&amp;P$1&amp;"P"&amp;$A160)="N/A",0,RTD("tos.rtd",,$A$2,"."&amp;P$135&amp;P$1&amp;"P"&amp;$A160))</f>
        <v>0</v>
      </c>
      <c r="Q160" s="91">
        <f ca="1">IF(RTD("tos.rtd",,$A$2,"."&amp;Q$135&amp;Q$1&amp;"C"&amp;$A160)="N/A",0,RTD("tos.rtd",,$A$2,"."&amp;Q$135&amp;Q$1&amp;"C"&amp;$A160))-IF(RTD("tos.rtd",,$A$2,"."&amp;Q$135&amp;Q$1&amp;"P"&amp;$A160)="N/A",0,RTD("tos.rtd",,$A$2,"."&amp;Q$135&amp;Q$1&amp;"P"&amp;$A160))</f>
        <v>0</v>
      </c>
      <c r="R160" s="91">
        <f ca="1">IF(RTD("tos.rtd",,$A$2,"."&amp;R$135&amp;R$1&amp;"C"&amp;$A160)="N/A",0,RTD("tos.rtd",,$A$2,"."&amp;R$135&amp;R$1&amp;"C"&amp;$A160))-IF(RTD("tos.rtd",,$A$2,"."&amp;R$135&amp;R$1&amp;"P"&amp;$A160)="N/A",0,RTD("tos.rtd",,$A$2,"."&amp;R$135&amp;R$1&amp;"P"&amp;$A160))</f>
        <v>0</v>
      </c>
      <c r="S160" s="91">
        <f ca="1">IF(RTD("tos.rtd",,$A$2,"."&amp;S$135&amp;S$1&amp;"C"&amp;$A160)="N/A",0,RTD("tos.rtd",,$A$2,"."&amp;S$135&amp;S$1&amp;"C"&amp;$A160))-IF(RTD("tos.rtd",,$A$2,"."&amp;S$135&amp;S$1&amp;"P"&amp;$A160)="N/A",0,RTD("tos.rtd",,$A$2,"."&amp;S$135&amp;S$1&amp;"P"&amp;$A160))</f>
        <v>0</v>
      </c>
      <c r="T160" s="91">
        <f ca="1">IF(RTD("tos.rtd",,$A$2,"."&amp;T$135&amp;T$1&amp;"C"&amp;$A160)="N/A",0,RTD("tos.rtd",,$A$2,"."&amp;T$135&amp;T$1&amp;"C"&amp;$A160))-IF(RTD("tos.rtd",,$A$2,"."&amp;T$135&amp;T$1&amp;"P"&amp;$A160)="N/A",0,RTD("tos.rtd",,$A$2,"."&amp;T$135&amp;T$1&amp;"P"&amp;$A160))</f>
        <v>0</v>
      </c>
      <c r="U160" s="91">
        <f ca="1">IF(RTD("tos.rtd",,$A$2,"."&amp;U$135&amp;U$1&amp;"C"&amp;$A160)="N/A",0,RTD("tos.rtd",,$A$2,"."&amp;U$135&amp;U$1&amp;"C"&amp;$A160))-IF(RTD("tos.rtd",,$A$2,"."&amp;U$135&amp;U$1&amp;"P"&amp;$A160)="N/A",0,RTD("tos.rtd",,$A$2,"."&amp;U$135&amp;U$1&amp;"P"&amp;$A160))</f>
        <v>0</v>
      </c>
      <c r="V160" s="91">
        <f ca="1">IF(RTD("tos.rtd",,$A$2,"."&amp;V$135&amp;V$1&amp;"C"&amp;$A160)="N/A",0,RTD("tos.rtd",,$A$2,"."&amp;V$135&amp;V$1&amp;"C"&amp;$A160))-IF(RTD("tos.rtd",,$A$2,"."&amp;V$135&amp;V$1&amp;"P"&amp;$A160)="N/A",0,RTD("tos.rtd",,$A$2,"."&amp;V$135&amp;V$1&amp;"P"&amp;$A160))</f>
        <v>0</v>
      </c>
      <c r="W160" s="91">
        <f ca="1">IF(RTD("tos.rtd",,$A$2,"."&amp;W$135&amp;W$1&amp;"C"&amp;$A160)="N/A",0,RTD("tos.rtd",,$A$2,"."&amp;W$135&amp;W$1&amp;"C"&amp;$A160))-IF(RTD("tos.rtd",,$A$2,"."&amp;W$135&amp;W$1&amp;"P"&amp;$A160)="N/A",0,RTD("tos.rtd",,$A$2,"."&amp;W$135&amp;W$1&amp;"P"&amp;$A160))</f>
        <v>0</v>
      </c>
      <c r="X160" s="91">
        <f ca="1">IF(RTD("tos.rtd",,$A$2,"."&amp;X$135&amp;X$1&amp;"C"&amp;$A160)="N/A",0,RTD("tos.rtd",,$A$2,"."&amp;X$135&amp;X$1&amp;"C"&amp;$A160))-IF(RTD("tos.rtd",,$A$2,"."&amp;X$135&amp;X$1&amp;"P"&amp;$A160)="N/A",0,RTD("tos.rtd",,$A$2,"."&amp;X$135&amp;X$1&amp;"P"&amp;$A160))</f>
        <v>0</v>
      </c>
      <c r="Y160" s="98">
        <f t="shared" ca="1" si="13"/>
        <v>413</v>
      </c>
      <c r="Z160" s="91"/>
      <c r="AA160" s="91"/>
    </row>
    <row r="161" spans="1:27" x14ac:dyDescent="0.25">
      <c r="A161" s="93">
        <f>+Hoja1!A160</f>
        <v>19875</v>
      </c>
      <c r="B161" s="91">
        <f ca="1">IF(RTD("tos.rtd",,$A$2,"."&amp;B$135&amp;B$1&amp;"C"&amp;$A161)="N/A",0,RTD("tos.rtd",,$A$2,"."&amp;B$135&amp;B$1&amp;"C"&amp;$A161))-IF(RTD("tos.rtd",,$A$2,"."&amp;B$135&amp;B$1&amp;"P"&amp;$A161)="N/A",0,RTD("tos.rtd",,$A$2,"."&amp;B$135&amp;B$1&amp;"P"&amp;$A161))</f>
        <v>0</v>
      </c>
      <c r="C161" s="91">
        <f ca="1">IF(RTD("tos.rtd",,$A$2,"."&amp;C$135&amp;C$1&amp;"C"&amp;$A161)="N/A",0,RTD("tos.rtd",,$A$2,"."&amp;C$135&amp;C$1&amp;"C"&amp;$A161))-IF(RTD("tos.rtd",,$A$2,"."&amp;C$135&amp;C$1&amp;"P"&amp;$A161)="N/A",0,RTD("tos.rtd",,$A$2,"."&amp;C$135&amp;C$1&amp;"P"&amp;$A161))</f>
        <v>0</v>
      </c>
      <c r="D161" s="91">
        <f ca="1">IF(RTD("tos.rtd",,$A$2,"."&amp;D$135&amp;D$1&amp;"C"&amp;$A161)="N/A",0,RTD("tos.rtd",,$A$2,"."&amp;D$135&amp;D$1&amp;"C"&amp;$A161))-IF(RTD("tos.rtd",,$A$2,"."&amp;D$135&amp;D$1&amp;"P"&amp;$A161)="N/A",0,RTD("tos.rtd",,$A$2,"."&amp;D$135&amp;D$1&amp;"P"&amp;$A161))</f>
        <v>14</v>
      </c>
      <c r="E161" s="91">
        <f ca="1">IF(RTD("tos.rtd",,$A$2,"."&amp;E$135&amp;E$1&amp;"C"&amp;$A161)="N/A",0,RTD("tos.rtd",,$A$2,"."&amp;E$135&amp;E$1&amp;"C"&amp;$A161))-IF(RTD("tos.rtd",,$A$2,"."&amp;E$135&amp;E$1&amp;"P"&amp;$A161)="N/A",0,RTD("tos.rtd",,$A$2,"."&amp;E$135&amp;E$1&amp;"P"&amp;$A161))</f>
        <v>0</v>
      </c>
      <c r="F161" s="91">
        <f ca="1">IF(RTD("tos.rtd",,$A$2,"."&amp;F$135&amp;F$1&amp;"C"&amp;$A161)="N/A",0,RTD("tos.rtd",,$A$2,"."&amp;F$135&amp;F$1&amp;"C"&amp;$A161))-IF(RTD("tos.rtd",,$A$2,"."&amp;F$135&amp;F$1&amp;"P"&amp;$A161)="N/A",0,RTD("tos.rtd",,$A$2,"."&amp;F$135&amp;F$1&amp;"P"&amp;$A161))</f>
        <v>0</v>
      </c>
      <c r="G161" s="91">
        <f ca="1">IF(RTD("tos.rtd",,$A$2,"."&amp;G$135&amp;G$1&amp;"C"&amp;$A161)="N/A",0,RTD("tos.rtd",,$A$2,"."&amp;G$135&amp;G$1&amp;"C"&amp;$A161))-IF(RTD("tos.rtd",,$A$2,"."&amp;G$135&amp;G$1&amp;"P"&amp;$A161)="N/A",0,RTD("tos.rtd",,$A$2,"."&amp;G$135&amp;G$1&amp;"P"&amp;$A161))</f>
        <v>0</v>
      </c>
      <c r="H161" s="91">
        <f ca="1">IF(RTD("tos.rtd",,$A$2,"."&amp;H$135&amp;H$1&amp;"C"&amp;$A161)="N/A",0,RTD("tos.rtd",,$A$2,"."&amp;H$135&amp;H$1&amp;"C"&amp;$A161))-IF(RTD("tos.rtd",,$A$2,"."&amp;H$135&amp;H$1&amp;"P"&amp;$A161)="N/A",0,RTD("tos.rtd",,$A$2,"."&amp;H$135&amp;H$1&amp;"P"&amp;$A161))</f>
        <v>0</v>
      </c>
      <c r="I161" s="91">
        <f ca="1">IF(RTD("tos.rtd",,$A$2,"."&amp;I$135&amp;I$1&amp;"C"&amp;$A161)="N/A",0,RTD("tos.rtd",,$A$2,"."&amp;I$135&amp;I$1&amp;"C"&amp;$A161))-IF(RTD("tos.rtd",,$A$2,"."&amp;I$135&amp;I$1&amp;"P"&amp;$A161)="N/A",0,RTD("tos.rtd",,$A$2,"."&amp;I$135&amp;I$1&amp;"P"&amp;$A161))</f>
        <v>0</v>
      </c>
      <c r="J161" s="91">
        <f ca="1">IF(RTD("tos.rtd",,$A$2,"."&amp;J$135&amp;J$1&amp;"C"&amp;$A161)="N/A",0,RTD("tos.rtd",,$A$2,"."&amp;J$135&amp;J$1&amp;"C"&amp;$A161))-IF(RTD("tos.rtd",,$A$2,"."&amp;J$135&amp;J$1&amp;"P"&amp;$A161)="N/A",0,RTD("tos.rtd",,$A$2,"."&amp;J$135&amp;J$1&amp;"P"&amp;$A161))</f>
        <v>0</v>
      </c>
      <c r="K161" s="91">
        <f ca="1">IF(RTD("tos.rtd",,$A$2,"."&amp;K$135&amp;K$1&amp;"C"&amp;$A161)="N/A",0,RTD("tos.rtd",,$A$2,"."&amp;K$135&amp;K$1&amp;"C"&amp;$A161))-IF(RTD("tos.rtd",,$A$2,"."&amp;K$135&amp;K$1&amp;"P"&amp;$A161)="N/A",0,RTD("tos.rtd",,$A$2,"."&amp;K$135&amp;K$1&amp;"P"&amp;$A161))</f>
        <v>0</v>
      </c>
      <c r="L161" s="91">
        <f ca="1">IF(RTD("tos.rtd",,$A$2,"."&amp;L$135&amp;L$1&amp;"C"&amp;$A161)="N/A",0,RTD("tos.rtd",,$A$2,"."&amp;L$135&amp;L$1&amp;"C"&amp;$A161))-IF(RTD("tos.rtd",,$A$2,"."&amp;L$135&amp;L$1&amp;"P"&amp;$A161)="N/A",0,RTD("tos.rtd",,$A$2,"."&amp;L$135&amp;L$1&amp;"P"&amp;$A161))</f>
        <v>0</v>
      </c>
      <c r="M161" s="91">
        <f ca="1">IF(RTD("tos.rtd",,$A$2,"."&amp;M$135&amp;M$1&amp;"C"&amp;$A161)="N/A",0,RTD("tos.rtd",,$A$2,"."&amp;M$135&amp;M$1&amp;"C"&amp;$A161))-IF(RTD("tos.rtd",,$A$2,"."&amp;M$135&amp;M$1&amp;"P"&amp;$A161)="N/A",0,RTD("tos.rtd",,$A$2,"."&amp;M$135&amp;M$1&amp;"P"&amp;$A161))</f>
        <v>0</v>
      </c>
      <c r="N161" s="91">
        <f ca="1">IF(RTD("tos.rtd",,$A$2,"."&amp;N$135&amp;N$1&amp;"C"&amp;$A161)="N/A",0,RTD("tos.rtd",,$A$2,"."&amp;N$135&amp;N$1&amp;"C"&amp;$A161))-IF(RTD("tos.rtd",,$A$2,"."&amp;N$135&amp;N$1&amp;"P"&amp;$A161)="N/A",0,RTD("tos.rtd",,$A$2,"."&amp;N$135&amp;N$1&amp;"P"&amp;$A161))</f>
        <v>0</v>
      </c>
      <c r="O161" s="91">
        <f ca="1">IF(RTD("tos.rtd",,$A$2,"."&amp;O$135&amp;O$1&amp;"C"&amp;$A161)="N/A",0,RTD("tos.rtd",,$A$2,"."&amp;O$135&amp;O$1&amp;"C"&amp;$A161))-IF(RTD("tos.rtd",,$A$2,"."&amp;O$135&amp;O$1&amp;"P"&amp;$A161)="N/A",0,RTD("tos.rtd",,$A$2,"."&amp;O$135&amp;O$1&amp;"P"&amp;$A161))</f>
        <v>0</v>
      </c>
      <c r="P161" s="91">
        <f ca="1">IF(RTD("tos.rtd",,$A$2,"."&amp;P$135&amp;P$1&amp;"C"&amp;$A161)="N/A",0,RTD("tos.rtd",,$A$2,"."&amp;P$135&amp;P$1&amp;"C"&amp;$A161))-IF(RTD("tos.rtd",,$A$2,"."&amp;P$135&amp;P$1&amp;"P"&amp;$A161)="N/A",0,RTD("tos.rtd",,$A$2,"."&amp;P$135&amp;P$1&amp;"P"&amp;$A161))</f>
        <v>0</v>
      </c>
      <c r="Q161" s="91">
        <f ca="1">IF(RTD("tos.rtd",,$A$2,"."&amp;Q$135&amp;Q$1&amp;"C"&amp;$A161)="N/A",0,RTD("tos.rtd",,$A$2,"."&amp;Q$135&amp;Q$1&amp;"C"&amp;$A161))-IF(RTD("tos.rtd",,$A$2,"."&amp;Q$135&amp;Q$1&amp;"P"&amp;$A161)="N/A",0,RTD("tos.rtd",,$A$2,"."&amp;Q$135&amp;Q$1&amp;"P"&amp;$A161))</f>
        <v>0</v>
      </c>
      <c r="R161" s="91">
        <f ca="1">IF(RTD("tos.rtd",,$A$2,"."&amp;R$135&amp;R$1&amp;"C"&amp;$A161)="N/A",0,RTD("tos.rtd",,$A$2,"."&amp;R$135&amp;R$1&amp;"C"&amp;$A161))-IF(RTD("tos.rtd",,$A$2,"."&amp;R$135&amp;R$1&amp;"P"&amp;$A161)="N/A",0,RTD("tos.rtd",,$A$2,"."&amp;R$135&amp;R$1&amp;"P"&amp;$A161))</f>
        <v>0</v>
      </c>
      <c r="S161" s="91">
        <f ca="1">IF(RTD("tos.rtd",,$A$2,"."&amp;S$135&amp;S$1&amp;"C"&amp;$A161)="N/A",0,RTD("tos.rtd",,$A$2,"."&amp;S$135&amp;S$1&amp;"C"&amp;$A161))-IF(RTD("tos.rtd",,$A$2,"."&amp;S$135&amp;S$1&amp;"P"&amp;$A161)="N/A",0,RTD("tos.rtd",,$A$2,"."&amp;S$135&amp;S$1&amp;"P"&amp;$A161))</f>
        <v>0</v>
      </c>
      <c r="T161" s="91">
        <f ca="1">IF(RTD("tos.rtd",,$A$2,"."&amp;T$135&amp;T$1&amp;"C"&amp;$A161)="N/A",0,RTD("tos.rtd",,$A$2,"."&amp;T$135&amp;T$1&amp;"C"&amp;$A161))-IF(RTD("tos.rtd",,$A$2,"."&amp;T$135&amp;T$1&amp;"P"&amp;$A161)="N/A",0,RTD("tos.rtd",,$A$2,"."&amp;T$135&amp;T$1&amp;"P"&amp;$A161))</f>
        <v>0</v>
      </c>
      <c r="U161" s="91">
        <f ca="1">IF(RTD("tos.rtd",,$A$2,"."&amp;U$135&amp;U$1&amp;"C"&amp;$A161)="N/A",0,RTD("tos.rtd",,$A$2,"."&amp;U$135&amp;U$1&amp;"C"&amp;$A161))-IF(RTD("tos.rtd",,$A$2,"."&amp;U$135&amp;U$1&amp;"P"&amp;$A161)="N/A",0,RTD("tos.rtd",,$A$2,"."&amp;U$135&amp;U$1&amp;"P"&amp;$A161))</f>
        <v>0</v>
      </c>
      <c r="V161" s="91">
        <f ca="1">IF(RTD("tos.rtd",,$A$2,"."&amp;V$135&amp;V$1&amp;"C"&amp;$A161)="N/A",0,RTD("tos.rtd",,$A$2,"."&amp;V$135&amp;V$1&amp;"C"&amp;$A161))-IF(RTD("tos.rtd",,$A$2,"."&amp;V$135&amp;V$1&amp;"P"&amp;$A161)="N/A",0,RTD("tos.rtd",,$A$2,"."&amp;V$135&amp;V$1&amp;"P"&amp;$A161))</f>
        <v>0</v>
      </c>
      <c r="W161" s="91">
        <f ca="1">IF(RTD("tos.rtd",,$A$2,"."&amp;W$135&amp;W$1&amp;"C"&amp;$A161)="N/A",0,RTD("tos.rtd",,$A$2,"."&amp;W$135&amp;W$1&amp;"C"&amp;$A161))-IF(RTD("tos.rtd",,$A$2,"."&amp;W$135&amp;W$1&amp;"P"&amp;$A161)="N/A",0,RTD("tos.rtd",,$A$2,"."&amp;W$135&amp;W$1&amp;"P"&amp;$A161))</f>
        <v>0</v>
      </c>
      <c r="X161" s="91">
        <f ca="1">IF(RTD("tos.rtd",,$A$2,"."&amp;X$135&amp;X$1&amp;"C"&amp;$A161)="N/A",0,RTD("tos.rtd",,$A$2,"."&amp;X$135&amp;X$1&amp;"C"&amp;$A161))-IF(RTD("tos.rtd",,$A$2,"."&amp;X$135&amp;X$1&amp;"P"&amp;$A161)="N/A",0,RTD("tos.rtd",,$A$2,"."&amp;X$135&amp;X$1&amp;"P"&amp;$A161))</f>
        <v>0</v>
      </c>
      <c r="Y161" s="98">
        <f t="shared" ca="1" si="13"/>
        <v>14</v>
      </c>
      <c r="Z161" s="91"/>
      <c r="AA161" s="91"/>
    </row>
    <row r="162" spans="1:27" x14ac:dyDescent="0.25">
      <c r="A162" s="93">
        <f>+Hoja1!A161</f>
        <v>19850</v>
      </c>
      <c r="B162" s="91">
        <f ca="1">IF(RTD("tos.rtd",,$A$2,"."&amp;B$135&amp;B$1&amp;"C"&amp;$A162)="N/A",0,RTD("tos.rtd",,$A$2,"."&amp;B$135&amp;B$1&amp;"C"&amp;$A162))-IF(RTD("tos.rtd",,$A$2,"."&amp;B$135&amp;B$1&amp;"P"&amp;$A162)="N/A",0,RTD("tos.rtd",,$A$2,"."&amp;B$135&amp;B$1&amp;"P"&amp;$A162))</f>
        <v>0</v>
      </c>
      <c r="C162" s="91">
        <f ca="1">IF(RTD("tos.rtd",,$A$2,"."&amp;C$135&amp;C$1&amp;"C"&amp;$A162)="N/A",0,RTD("tos.rtd",,$A$2,"."&amp;C$135&amp;C$1&amp;"C"&amp;$A162))-IF(RTD("tos.rtd",,$A$2,"."&amp;C$135&amp;C$1&amp;"P"&amp;$A162)="N/A",0,RTD("tos.rtd",,$A$2,"."&amp;C$135&amp;C$1&amp;"P"&amp;$A162))</f>
        <v>0</v>
      </c>
      <c r="D162" s="91">
        <f ca="1">IF(RTD("tos.rtd",,$A$2,"."&amp;D$135&amp;D$1&amp;"C"&amp;$A162)="N/A",0,RTD("tos.rtd",,$A$2,"."&amp;D$135&amp;D$1&amp;"C"&amp;$A162))-IF(RTD("tos.rtd",,$A$2,"."&amp;D$135&amp;D$1&amp;"P"&amp;$A162)="N/A",0,RTD("tos.rtd",,$A$2,"."&amp;D$135&amp;D$1&amp;"P"&amp;$A162))</f>
        <v>-13</v>
      </c>
      <c r="E162" s="91">
        <f ca="1">IF(RTD("tos.rtd",,$A$2,"."&amp;E$135&amp;E$1&amp;"C"&amp;$A162)="N/A",0,RTD("tos.rtd",,$A$2,"."&amp;E$135&amp;E$1&amp;"C"&amp;$A162))-IF(RTD("tos.rtd",,$A$2,"."&amp;E$135&amp;E$1&amp;"P"&amp;$A162)="N/A",0,RTD("tos.rtd",,$A$2,"."&amp;E$135&amp;E$1&amp;"P"&amp;$A162))</f>
        <v>-3</v>
      </c>
      <c r="F162" s="91">
        <f ca="1">IF(RTD("tos.rtd",,$A$2,"."&amp;F$135&amp;F$1&amp;"C"&amp;$A162)="N/A",0,RTD("tos.rtd",,$A$2,"."&amp;F$135&amp;F$1&amp;"C"&amp;$A162))-IF(RTD("tos.rtd",,$A$2,"."&amp;F$135&amp;F$1&amp;"P"&amp;$A162)="N/A",0,RTD("tos.rtd",,$A$2,"."&amp;F$135&amp;F$1&amp;"P"&amp;$A162))</f>
        <v>0</v>
      </c>
      <c r="G162" s="91">
        <f ca="1">IF(RTD("tos.rtd",,$A$2,"."&amp;G$135&amp;G$1&amp;"C"&amp;$A162)="N/A",0,RTD("tos.rtd",,$A$2,"."&amp;G$135&amp;G$1&amp;"C"&amp;$A162))-IF(RTD("tos.rtd",,$A$2,"."&amp;G$135&amp;G$1&amp;"P"&amp;$A162)="N/A",0,RTD("tos.rtd",,$A$2,"."&amp;G$135&amp;G$1&amp;"P"&amp;$A162))</f>
        <v>0</v>
      </c>
      <c r="H162" s="91">
        <f ca="1">IF(RTD("tos.rtd",,$A$2,"."&amp;H$135&amp;H$1&amp;"C"&amp;$A162)="N/A",0,RTD("tos.rtd",,$A$2,"."&amp;H$135&amp;H$1&amp;"C"&amp;$A162))-IF(RTD("tos.rtd",,$A$2,"."&amp;H$135&amp;H$1&amp;"P"&amp;$A162)="N/A",0,RTD("tos.rtd",,$A$2,"."&amp;H$135&amp;H$1&amp;"P"&amp;$A162))</f>
        <v>0</v>
      </c>
      <c r="I162" s="91">
        <f ca="1">IF(RTD("tos.rtd",,$A$2,"."&amp;I$135&amp;I$1&amp;"C"&amp;$A162)="N/A",0,RTD("tos.rtd",,$A$2,"."&amp;I$135&amp;I$1&amp;"C"&amp;$A162))-IF(RTD("tos.rtd",,$A$2,"."&amp;I$135&amp;I$1&amp;"P"&amp;$A162)="N/A",0,RTD("tos.rtd",,$A$2,"."&amp;I$135&amp;I$1&amp;"P"&amp;$A162))</f>
        <v>18</v>
      </c>
      <c r="J162" s="91">
        <f ca="1">IF(RTD("tos.rtd",,$A$2,"."&amp;J$135&amp;J$1&amp;"C"&amp;$A162)="N/A",0,RTD("tos.rtd",,$A$2,"."&amp;J$135&amp;J$1&amp;"C"&amp;$A162))-IF(RTD("tos.rtd",,$A$2,"."&amp;J$135&amp;J$1&amp;"P"&amp;$A162)="N/A",0,RTD("tos.rtd",,$A$2,"."&amp;J$135&amp;J$1&amp;"P"&amp;$A162))</f>
        <v>0</v>
      </c>
      <c r="K162" s="91">
        <f ca="1">IF(RTD("tos.rtd",,$A$2,"."&amp;K$135&amp;K$1&amp;"C"&amp;$A162)="N/A",0,RTD("tos.rtd",,$A$2,"."&amp;K$135&amp;K$1&amp;"C"&amp;$A162))-IF(RTD("tos.rtd",,$A$2,"."&amp;K$135&amp;K$1&amp;"P"&amp;$A162)="N/A",0,RTD("tos.rtd",,$A$2,"."&amp;K$135&amp;K$1&amp;"P"&amp;$A162))</f>
        <v>-2</v>
      </c>
      <c r="L162" s="91">
        <f ca="1">IF(RTD("tos.rtd",,$A$2,"."&amp;L$135&amp;L$1&amp;"C"&amp;$A162)="N/A",0,RTD("tos.rtd",,$A$2,"."&amp;L$135&amp;L$1&amp;"C"&amp;$A162))-IF(RTD("tos.rtd",,$A$2,"."&amp;L$135&amp;L$1&amp;"P"&amp;$A162)="N/A",0,RTD("tos.rtd",,$A$2,"."&amp;L$135&amp;L$1&amp;"P"&amp;$A162))</f>
        <v>0</v>
      </c>
      <c r="M162" s="91">
        <f ca="1">IF(RTD("tos.rtd",,$A$2,"."&amp;M$135&amp;M$1&amp;"C"&amp;$A162)="N/A",0,RTD("tos.rtd",,$A$2,"."&amp;M$135&amp;M$1&amp;"C"&amp;$A162))-IF(RTD("tos.rtd",,$A$2,"."&amp;M$135&amp;M$1&amp;"P"&amp;$A162)="N/A",0,RTD("tos.rtd",,$A$2,"."&amp;M$135&amp;M$1&amp;"P"&amp;$A162))</f>
        <v>0</v>
      </c>
      <c r="N162" s="91">
        <f ca="1">IF(RTD("tos.rtd",,$A$2,"."&amp;N$135&amp;N$1&amp;"C"&amp;$A162)="N/A",0,RTD("tos.rtd",,$A$2,"."&amp;N$135&amp;N$1&amp;"C"&amp;$A162))-IF(RTD("tos.rtd",,$A$2,"."&amp;N$135&amp;N$1&amp;"P"&amp;$A162)="N/A",0,RTD("tos.rtd",,$A$2,"."&amp;N$135&amp;N$1&amp;"P"&amp;$A162))</f>
        <v>0</v>
      </c>
      <c r="O162" s="91">
        <f ca="1">IF(RTD("tos.rtd",,$A$2,"."&amp;O$135&amp;O$1&amp;"C"&amp;$A162)="N/A",0,RTD("tos.rtd",,$A$2,"."&amp;O$135&amp;O$1&amp;"C"&amp;$A162))-IF(RTD("tos.rtd",,$A$2,"."&amp;O$135&amp;O$1&amp;"P"&amp;$A162)="N/A",0,RTD("tos.rtd",,$A$2,"."&amp;O$135&amp;O$1&amp;"P"&amp;$A162))</f>
        <v>0</v>
      </c>
      <c r="P162" s="91">
        <f ca="1">IF(RTD("tos.rtd",,$A$2,"."&amp;P$135&amp;P$1&amp;"C"&amp;$A162)="N/A",0,RTD("tos.rtd",,$A$2,"."&amp;P$135&amp;P$1&amp;"C"&amp;$A162))-IF(RTD("tos.rtd",,$A$2,"."&amp;P$135&amp;P$1&amp;"P"&amp;$A162)="N/A",0,RTD("tos.rtd",,$A$2,"."&amp;P$135&amp;P$1&amp;"P"&amp;$A162))</f>
        <v>0</v>
      </c>
      <c r="Q162" s="91">
        <f ca="1">IF(RTD("tos.rtd",,$A$2,"."&amp;Q$135&amp;Q$1&amp;"C"&amp;$A162)="N/A",0,RTD("tos.rtd",,$A$2,"."&amp;Q$135&amp;Q$1&amp;"C"&amp;$A162))-IF(RTD("tos.rtd",,$A$2,"."&amp;Q$135&amp;Q$1&amp;"P"&amp;$A162)="N/A",0,RTD("tos.rtd",,$A$2,"."&amp;Q$135&amp;Q$1&amp;"P"&amp;$A162))</f>
        <v>0</v>
      </c>
      <c r="R162" s="91">
        <f ca="1">IF(RTD("tos.rtd",,$A$2,"."&amp;R$135&amp;R$1&amp;"C"&amp;$A162)="N/A",0,RTD("tos.rtd",,$A$2,"."&amp;R$135&amp;R$1&amp;"C"&amp;$A162))-IF(RTD("tos.rtd",,$A$2,"."&amp;R$135&amp;R$1&amp;"P"&amp;$A162)="N/A",0,RTD("tos.rtd",,$A$2,"."&amp;R$135&amp;R$1&amp;"P"&amp;$A162))</f>
        <v>0</v>
      </c>
      <c r="S162" s="91">
        <f ca="1">IF(RTD("tos.rtd",,$A$2,"."&amp;S$135&amp;S$1&amp;"C"&amp;$A162)="N/A",0,RTD("tos.rtd",,$A$2,"."&amp;S$135&amp;S$1&amp;"C"&amp;$A162))-IF(RTD("tos.rtd",,$A$2,"."&amp;S$135&amp;S$1&amp;"P"&amp;$A162)="N/A",0,RTD("tos.rtd",,$A$2,"."&amp;S$135&amp;S$1&amp;"P"&amp;$A162))</f>
        <v>0</v>
      </c>
      <c r="T162" s="91">
        <f ca="1">IF(RTD("tos.rtd",,$A$2,"."&amp;T$135&amp;T$1&amp;"C"&amp;$A162)="N/A",0,RTD("tos.rtd",,$A$2,"."&amp;T$135&amp;T$1&amp;"C"&amp;$A162))-IF(RTD("tos.rtd",,$A$2,"."&amp;T$135&amp;T$1&amp;"P"&amp;$A162)="N/A",0,RTD("tos.rtd",,$A$2,"."&amp;T$135&amp;T$1&amp;"P"&amp;$A162))</f>
        <v>0</v>
      </c>
      <c r="U162" s="91">
        <f ca="1">IF(RTD("tos.rtd",,$A$2,"."&amp;U$135&amp;U$1&amp;"C"&amp;$A162)="N/A",0,RTD("tos.rtd",,$A$2,"."&amp;U$135&amp;U$1&amp;"C"&amp;$A162))-IF(RTD("tos.rtd",,$A$2,"."&amp;U$135&amp;U$1&amp;"P"&amp;$A162)="N/A",0,RTD("tos.rtd",,$A$2,"."&amp;U$135&amp;U$1&amp;"P"&amp;$A162))</f>
        <v>0</v>
      </c>
      <c r="V162" s="91">
        <f ca="1">IF(RTD("tos.rtd",,$A$2,"."&amp;V$135&amp;V$1&amp;"C"&amp;$A162)="N/A",0,RTD("tos.rtd",,$A$2,"."&amp;V$135&amp;V$1&amp;"C"&amp;$A162))-IF(RTD("tos.rtd",,$A$2,"."&amp;V$135&amp;V$1&amp;"P"&amp;$A162)="N/A",0,RTD("tos.rtd",,$A$2,"."&amp;V$135&amp;V$1&amp;"P"&amp;$A162))</f>
        <v>0</v>
      </c>
      <c r="W162" s="91">
        <f ca="1">IF(RTD("tos.rtd",,$A$2,"."&amp;W$135&amp;W$1&amp;"C"&amp;$A162)="N/A",0,RTD("tos.rtd",,$A$2,"."&amp;W$135&amp;W$1&amp;"C"&amp;$A162))-IF(RTD("tos.rtd",,$A$2,"."&amp;W$135&amp;W$1&amp;"P"&amp;$A162)="N/A",0,RTD("tos.rtd",,$A$2,"."&amp;W$135&amp;W$1&amp;"P"&amp;$A162))</f>
        <v>0</v>
      </c>
      <c r="X162" s="91">
        <f ca="1">IF(RTD("tos.rtd",,$A$2,"."&amp;X$135&amp;X$1&amp;"C"&amp;$A162)="N/A",0,RTD("tos.rtd",,$A$2,"."&amp;X$135&amp;X$1&amp;"C"&amp;$A162))-IF(RTD("tos.rtd",,$A$2,"."&amp;X$135&amp;X$1&amp;"P"&amp;$A162)="N/A",0,RTD("tos.rtd",,$A$2,"."&amp;X$135&amp;X$1&amp;"P"&amp;$A162))</f>
        <v>0</v>
      </c>
      <c r="Y162" s="98">
        <f t="shared" ca="1" si="13"/>
        <v>0</v>
      </c>
      <c r="Z162" s="91"/>
      <c r="AA162" s="91"/>
    </row>
    <row r="163" spans="1:27" x14ac:dyDescent="0.25">
      <c r="A163" s="93">
        <f>+Hoja1!A162</f>
        <v>19825</v>
      </c>
      <c r="B163" s="91">
        <f ca="1">IF(RTD("tos.rtd",,$A$2,"."&amp;B$135&amp;B$1&amp;"C"&amp;$A163)="N/A",0,RTD("tos.rtd",,$A$2,"."&amp;B$135&amp;B$1&amp;"C"&amp;$A163))-IF(RTD("tos.rtd",,$A$2,"."&amp;B$135&amp;B$1&amp;"P"&amp;$A163)="N/A",0,RTD("tos.rtd",,$A$2,"."&amp;B$135&amp;B$1&amp;"P"&amp;$A163))</f>
        <v>0</v>
      </c>
      <c r="C163" s="91">
        <f ca="1">IF(RTD("tos.rtd",,$A$2,"."&amp;C$135&amp;C$1&amp;"C"&amp;$A163)="N/A",0,RTD("tos.rtd",,$A$2,"."&amp;C$135&amp;C$1&amp;"C"&amp;$A163))-IF(RTD("tos.rtd",,$A$2,"."&amp;C$135&amp;C$1&amp;"P"&amp;$A163)="N/A",0,RTD("tos.rtd",,$A$2,"."&amp;C$135&amp;C$1&amp;"P"&amp;$A163))</f>
        <v>0</v>
      </c>
      <c r="D163" s="91">
        <f ca="1">IF(RTD("tos.rtd",,$A$2,"."&amp;D$135&amp;D$1&amp;"C"&amp;$A163)="N/A",0,RTD("tos.rtd",,$A$2,"."&amp;D$135&amp;D$1&amp;"C"&amp;$A163))-IF(RTD("tos.rtd",,$A$2,"."&amp;D$135&amp;D$1&amp;"P"&amp;$A163)="N/A",0,RTD("tos.rtd",,$A$2,"."&amp;D$135&amp;D$1&amp;"P"&amp;$A163))</f>
        <v>2</v>
      </c>
      <c r="E163" s="91">
        <f ca="1">IF(RTD("tos.rtd",,$A$2,"."&amp;E$135&amp;E$1&amp;"C"&amp;$A163)="N/A",0,RTD("tos.rtd",,$A$2,"."&amp;E$135&amp;E$1&amp;"C"&amp;$A163))-IF(RTD("tos.rtd",,$A$2,"."&amp;E$135&amp;E$1&amp;"P"&amp;$A163)="N/A",0,RTD("tos.rtd",,$A$2,"."&amp;E$135&amp;E$1&amp;"P"&amp;$A163))</f>
        <v>3</v>
      </c>
      <c r="F163" s="91">
        <f ca="1">IF(RTD("tos.rtd",,$A$2,"."&amp;F$135&amp;F$1&amp;"C"&amp;$A163)="N/A",0,RTD("tos.rtd",,$A$2,"."&amp;F$135&amp;F$1&amp;"C"&amp;$A163))-IF(RTD("tos.rtd",,$A$2,"."&amp;F$135&amp;F$1&amp;"P"&amp;$A163)="N/A",0,RTD("tos.rtd",,$A$2,"."&amp;F$135&amp;F$1&amp;"P"&amp;$A163))</f>
        <v>0</v>
      </c>
      <c r="G163" s="91">
        <f ca="1">IF(RTD("tos.rtd",,$A$2,"."&amp;G$135&amp;G$1&amp;"C"&amp;$A163)="N/A",0,RTD("tos.rtd",,$A$2,"."&amp;G$135&amp;G$1&amp;"C"&amp;$A163))-IF(RTD("tos.rtd",,$A$2,"."&amp;G$135&amp;G$1&amp;"P"&amp;$A163)="N/A",0,RTD("tos.rtd",,$A$2,"."&amp;G$135&amp;G$1&amp;"P"&amp;$A163))</f>
        <v>0</v>
      </c>
      <c r="H163" s="91">
        <f ca="1">IF(RTD("tos.rtd",,$A$2,"."&amp;H$135&amp;H$1&amp;"C"&amp;$A163)="N/A",0,RTD("tos.rtd",,$A$2,"."&amp;H$135&amp;H$1&amp;"C"&amp;$A163))-IF(RTD("tos.rtd",,$A$2,"."&amp;H$135&amp;H$1&amp;"P"&amp;$A163)="N/A",0,RTD("tos.rtd",,$A$2,"."&amp;H$135&amp;H$1&amp;"P"&amp;$A163))</f>
        <v>0</v>
      </c>
      <c r="I163" s="91">
        <f ca="1">IF(RTD("tos.rtd",,$A$2,"."&amp;I$135&amp;I$1&amp;"C"&amp;$A163)="N/A",0,RTD("tos.rtd",,$A$2,"."&amp;I$135&amp;I$1&amp;"C"&amp;$A163))-IF(RTD("tos.rtd",,$A$2,"."&amp;I$135&amp;I$1&amp;"P"&amp;$A163)="N/A",0,RTD("tos.rtd",,$A$2,"."&amp;I$135&amp;I$1&amp;"P"&amp;$A163))</f>
        <v>0</v>
      </c>
      <c r="J163" s="91">
        <f ca="1">IF(RTD("tos.rtd",,$A$2,"."&amp;J$135&amp;J$1&amp;"C"&amp;$A163)="N/A",0,RTD("tos.rtd",,$A$2,"."&amp;J$135&amp;J$1&amp;"C"&amp;$A163))-IF(RTD("tos.rtd",,$A$2,"."&amp;J$135&amp;J$1&amp;"P"&amp;$A163)="N/A",0,RTD("tos.rtd",,$A$2,"."&amp;J$135&amp;J$1&amp;"P"&amp;$A163))</f>
        <v>1</v>
      </c>
      <c r="K163" s="91">
        <f ca="1">IF(RTD("tos.rtd",,$A$2,"."&amp;K$135&amp;K$1&amp;"C"&amp;$A163)="N/A",0,RTD("tos.rtd",,$A$2,"."&amp;K$135&amp;K$1&amp;"C"&amp;$A163))-IF(RTD("tos.rtd",,$A$2,"."&amp;K$135&amp;K$1&amp;"P"&amp;$A163)="N/A",0,RTD("tos.rtd",,$A$2,"."&amp;K$135&amp;K$1&amp;"P"&amp;$A163))</f>
        <v>-1</v>
      </c>
      <c r="L163" s="91">
        <f ca="1">IF(RTD("tos.rtd",,$A$2,"."&amp;L$135&amp;L$1&amp;"C"&amp;$A163)="N/A",0,RTD("tos.rtd",,$A$2,"."&amp;L$135&amp;L$1&amp;"C"&amp;$A163))-IF(RTD("tos.rtd",,$A$2,"."&amp;L$135&amp;L$1&amp;"P"&amp;$A163)="N/A",0,RTD("tos.rtd",,$A$2,"."&amp;L$135&amp;L$1&amp;"P"&amp;$A163))</f>
        <v>0</v>
      </c>
      <c r="M163" s="91">
        <f ca="1">IF(RTD("tos.rtd",,$A$2,"."&amp;M$135&amp;M$1&amp;"C"&amp;$A163)="N/A",0,RTD("tos.rtd",,$A$2,"."&amp;M$135&amp;M$1&amp;"C"&amp;$A163))-IF(RTD("tos.rtd",,$A$2,"."&amp;M$135&amp;M$1&amp;"P"&amp;$A163)="N/A",0,RTD("tos.rtd",,$A$2,"."&amp;M$135&amp;M$1&amp;"P"&amp;$A163))</f>
        <v>0</v>
      </c>
      <c r="N163" s="91">
        <f ca="1">IF(RTD("tos.rtd",,$A$2,"."&amp;N$135&amp;N$1&amp;"C"&amp;$A163)="N/A",0,RTD("tos.rtd",,$A$2,"."&amp;N$135&amp;N$1&amp;"C"&amp;$A163))-IF(RTD("tos.rtd",,$A$2,"."&amp;N$135&amp;N$1&amp;"P"&amp;$A163)="N/A",0,RTD("tos.rtd",,$A$2,"."&amp;N$135&amp;N$1&amp;"P"&amp;$A163))</f>
        <v>0</v>
      </c>
      <c r="O163" s="91">
        <f ca="1">IF(RTD("tos.rtd",,$A$2,"."&amp;O$135&amp;O$1&amp;"C"&amp;$A163)="N/A",0,RTD("tos.rtd",,$A$2,"."&amp;O$135&amp;O$1&amp;"C"&amp;$A163))-IF(RTD("tos.rtd",,$A$2,"."&amp;O$135&amp;O$1&amp;"P"&amp;$A163)="N/A",0,RTD("tos.rtd",,$A$2,"."&amp;O$135&amp;O$1&amp;"P"&amp;$A163))</f>
        <v>0</v>
      </c>
      <c r="P163" s="91">
        <f ca="1">IF(RTD("tos.rtd",,$A$2,"."&amp;P$135&amp;P$1&amp;"C"&amp;$A163)="N/A",0,RTD("tos.rtd",,$A$2,"."&amp;P$135&amp;P$1&amp;"C"&amp;$A163))-IF(RTD("tos.rtd",,$A$2,"."&amp;P$135&amp;P$1&amp;"P"&amp;$A163)="N/A",0,RTD("tos.rtd",,$A$2,"."&amp;P$135&amp;P$1&amp;"P"&amp;$A163))</f>
        <v>0</v>
      </c>
      <c r="Q163" s="91">
        <f ca="1">IF(RTD("tos.rtd",,$A$2,"."&amp;Q$135&amp;Q$1&amp;"C"&amp;$A163)="N/A",0,RTD("tos.rtd",,$A$2,"."&amp;Q$135&amp;Q$1&amp;"C"&amp;$A163))-IF(RTD("tos.rtd",,$A$2,"."&amp;Q$135&amp;Q$1&amp;"P"&amp;$A163)="N/A",0,RTD("tos.rtd",,$A$2,"."&amp;Q$135&amp;Q$1&amp;"P"&amp;$A163))</f>
        <v>0</v>
      </c>
      <c r="R163" s="91">
        <f ca="1">IF(RTD("tos.rtd",,$A$2,"."&amp;R$135&amp;R$1&amp;"C"&amp;$A163)="N/A",0,RTD("tos.rtd",,$A$2,"."&amp;R$135&amp;R$1&amp;"C"&amp;$A163))-IF(RTD("tos.rtd",,$A$2,"."&amp;R$135&amp;R$1&amp;"P"&amp;$A163)="N/A",0,RTD("tos.rtd",,$A$2,"."&amp;R$135&amp;R$1&amp;"P"&amp;$A163))</f>
        <v>0</v>
      </c>
      <c r="S163" s="91">
        <f ca="1">IF(RTD("tos.rtd",,$A$2,"."&amp;S$135&amp;S$1&amp;"C"&amp;$A163)="N/A",0,RTD("tos.rtd",,$A$2,"."&amp;S$135&amp;S$1&amp;"C"&amp;$A163))-IF(RTD("tos.rtd",,$A$2,"."&amp;S$135&amp;S$1&amp;"P"&amp;$A163)="N/A",0,RTD("tos.rtd",,$A$2,"."&amp;S$135&amp;S$1&amp;"P"&amp;$A163))</f>
        <v>0</v>
      </c>
      <c r="T163" s="91">
        <f ca="1">IF(RTD("tos.rtd",,$A$2,"."&amp;T$135&amp;T$1&amp;"C"&amp;$A163)="N/A",0,RTD("tos.rtd",,$A$2,"."&amp;T$135&amp;T$1&amp;"C"&amp;$A163))-IF(RTD("tos.rtd",,$A$2,"."&amp;T$135&amp;T$1&amp;"P"&amp;$A163)="N/A",0,RTD("tos.rtd",,$A$2,"."&amp;T$135&amp;T$1&amp;"P"&amp;$A163))</f>
        <v>0</v>
      </c>
      <c r="U163" s="91">
        <f ca="1">IF(RTD("tos.rtd",,$A$2,"."&amp;U$135&amp;U$1&amp;"C"&amp;$A163)="N/A",0,RTD("tos.rtd",,$A$2,"."&amp;U$135&amp;U$1&amp;"C"&amp;$A163))-IF(RTD("tos.rtd",,$A$2,"."&amp;U$135&amp;U$1&amp;"P"&amp;$A163)="N/A",0,RTD("tos.rtd",,$A$2,"."&amp;U$135&amp;U$1&amp;"P"&amp;$A163))</f>
        <v>0</v>
      </c>
      <c r="V163" s="91">
        <f ca="1">IF(RTD("tos.rtd",,$A$2,"."&amp;V$135&amp;V$1&amp;"C"&amp;$A163)="N/A",0,RTD("tos.rtd",,$A$2,"."&amp;V$135&amp;V$1&amp;"C"&amp;$A163))-IF(RTD("tos.rtd",,$A$2,"."&amp;V$135&amp;V$1&amp;"P"&amp;$A163)="N/A",0,RTD("tos.rtd",,$A$2,"."&amp;V$135&amp;V$1&amp;"P"&amp;$A163))</f>
        <v>0</v>
      </c>
      <c r="W163" s="91">
        <f ca="1">IF(RTD("tos.rtd",,$A$2,"."&amp;W$135&amp;W$1&amp;"C"&amp;$A163)="N/A",0,RTD("tos.rtd",,$A$2,"."&amp;W$135&amp;W$1&amp;"C"&amp;$A163))-IF(RTD("tos.rtd",,$A$2,"."&amp;W$135&amp;W$1&amp;"P"&amp;$A163)="N/A",0,RTD("tos.rtd",,$A$2,"."&amp;W$135&amp;W$1&amp;"P"&amp;$A163))</f>
        <v>0</v>
      </c>
      <c r="X163" s="91">
        <f ca="1">IF(RTD("tos.rtd",,$A$2,"."&amp;X$135&amp;X$1&amp;"C"&amp;$A163)="N/A",0,RTD("tos.rtd",,$A$2,"."&amp;X$135&amp;X$1&amp;"C"&amp;$A163))-IF(RTD("tos.rtd",,$A$2,"."&amp;X$135&amp;X$1&amp;"P"&amp;$A163)="N/A",0,RTD("tos.rtd",,$A$2,"."&amp;X$135&amp;X$1&amp;"P"&amp;$A163))</f>
        <v>0</v>
      </c>
      <c r="Y163" s="98">
        <f t="shared" ca="1" si="13"/>
        <v>5</v>
      </c>
      <c r="Z163" s="91"/>
      <c r="AA163" s="91"/>
    </row>
    <row r="164" spans="1:27" x14ac:dyDescent="0.25">
      <c r="A164" s="93">
        <f>+Hoja1!A163</f>
        <v>19800</v>
      </c>
      <c r="B164" s="91">
        <f ca="1">IF(RTD("tos.rtd",,$A$2,"."&amp;B$135&amp;B$1&amp;"C"&amp;$A164)="N/A",0,RTD("tos.rtd",,$A$2,"."&amp;B$135&amp;B$1&amp;"C"&amp;$A164))-IF(RTD("tos.rtd",,$A$2,"."&amp;B$135&amp;B$1&amp;"P"&amp;$A164)="N/A",0,RTD("tos.rtd",,$A$2,"."&amp;B$135&amp;B$1&amp;"P"&amp;$A164))</f>
        <v>0</v>
      </c>
      <c r="C164" s="91">
        <f ca="1">IF(RTD("tos.rtd",,$A$2,"."&amp;C$135&amp;C$1&amp;"C"&amp;$A164)="N/A",0,RTD("tos.rtd",,$A$2,"."&amp;C$135&amp;C$1&amp;"C"&amp;$A164))-IF(RTD("tos.rtd",,$A$2,"."&amp;C$135&amp;C$1&amp;"P"&amp;$A164)="N/A",0,RTD("tos.rtd",,$A$2,"."&amp;C$135&amp;C$1&amp;"P"&amp;$A164))</f>
        <v>0</v>
      </c>
      <c r="D164" s="91">
        <f ca="1">IF(RTD("tos.rtd",,$A$2,"."&amp;D$135&amp;D$1&amp;"C"&amp;$A164)="N/A",0,RTD("tos.rtd",,$A$2,"."&amp;D$135&amp;D$1&amp;"C"&amp;$A164))-IF(RTD("tos.rtd",,$A$2,"."&amp;D$135&amp;D$1&amp;"P"&amp;$A164)="N/A",0,RTD("tos.rtd",,$A$2,"."&amp;D$135&amp;D$1&amp;"P"&amp;$A164))</f>
        <v>0</v>
      </c>
      <c r="E164" s="91">
        <f ca="1">IF(RTD("tos.rtd",,$A$2,"."&amp;E$135&amp;E$1&amp;"C"&amp;$A164)="N/A",0,RTD("tos.rtd",,$A$2,"."&amp;E$135&amp;E$1&amp;"C"&amp;$A164))-IF(RTD("tos.rtd",,$A$2,"."&amp;E$135&amp;E$1&amp;"P"&amp;$A164)="N/A",0,RTD("tos.rtd",,$A$2,"."&amp;E$135&amp;E$1&amp;"P"&amp;$A164))</f>
        <v>-10</v>
      </c>
      <c r="F164" s="91">
        <f ca="1">IF(RTD("tos.rtd",,$A$2,"."&amp;F$135&amp;F$1&amp;"C"&amp;$A164)="N/A",0,RTD("tos.rtd",,$A$2,"."&amp;F$135&amp;F$1&amp;"C"&amp;$A164))-IF(RTD("tos.rtd",,$A$2,"."&amp;F$135&amp;F$1&amp;"P"&amp;$A164)="N/A",0,RTD("tos.rtd",,$A$2,"."&amp;F$135&amp;F$1&amp;"P"&amp;$A164))</f>
        <v>0</v>
      </c>
      <c r="G164" s="91">
        <f ca="1">IF(RTD("tos.rtd",,$A$2,"."&amp;G$135&amp;G$1&amp;"C"&amp;$A164)="N/A",0,RTD("tos.rtd",,$A$2,"."&amp;G$135&amp;G$1&amp;"C"&amp;$A164))-IF(RTD("tos.rtd",,$A$2,"."&amp;G$135&amp;G$1&amp;"P"&amp;$A164)="N/A",0,RTD("tos.rtd",,$A$2,"."&amp;G$135&amp;G$1&amp;"P"&amp;$A164))</f>
        <v>0</v>
      </c>
      <c r="H164" s="91">
        <f ca="1">IF(RTD("tos.rtd",,$A$2,"."&amp;H$135&amp;H$1&amp;"C"&amp;$A164)="N/A",0,RTD("tos.rtd",,$A$2,"."&amp;H$135&amp;H$1&amp;"C"&amp;$A164))-IF(RTD("tos.rtd",,$A$2,"."&amp;H$135&amp;H$1&amp;"P"&amp;$A164)="N/A",0,RTD("tos.rtd",,$A$2,"."&amp;H$135&amp;H$1&amp;"P"&amp;$A164))</f>
        <v>0</v>
      </c>
      <c r="I164" s="91">
        <f ca="1">IF(RTD("tos.rtd",,$A$2,"."&amp;I$135&amp;I$1&amp;"C"&amp;$A164)="N/A",0,RTD("tos.rtd",,$A$2,"."&amp;I$135&amp;I$1&amp;"C"&amp;$A164))-IF(RTD("tos.rtd",,$A$2,"."&amp;I$135&amp;I$1&amp;"P"&amp;$A164)="N/A",0,RTD("tos.rtd",,$A$2,"."&amp;I$135&amp;I$1&amp;"P"&amp;$A164))</f>
        <v>1</v>
      </c>
      <c r="J164" s="91">
        <f ca="1">IF(RTD("tos.rtd",,$A$2,"."&amp;J$135&amp;J$1&amp;"C"&amp;$A164)="N/A",0,RTD("tos.rtd",,$A$2,"."&amp;J$135&amp;J$1&amp;"C"&amp;$A164))-IF(RTD("tos.rtd",,$A$2,"."&amp;J$135&amp;J$1&amp;"P"&amp;$A164)="N/A",0,RTD("tos.rtd",,$A$2,"."&amp;J$135&amp;J$1&amp;"P"&amp;$A164))</f>
        <v>0</v>
      </c>
      <c r="K164" s="91">
        <f ca="1">IF(RTD("tos.rtd",,$A$2,"."&amp;K$135&amp;K$1&amp;"C"&amp;$A164)="N/A",0,RTD("tos.rtd",,$A$2,"."&amp;K$135&amp;K$1&amp;"C"&amp;$A164))-IF(RTD("tos.rtd",,$A$2,"."&amp;K$135&amp;K$1&amp;"P"&amp;$A164)="N/A",0,RTD("tos.rtd",,$A$2,"."&amp;K$135&amp;K$1&amp;"P"&amp;$A164))</f>
        <v>-2</v>
      </c>
      <c r="L164" s="91">
        <f ca="1">IF(RTD("tos.rtd",,$A$2,"."&amp;L$135&amp;L$1&amp;"C"&amp;$A164)="N/A",0,RTD("tos.rtd",,$A$2,"."&amp;L$135&amp;L$1&amp;"C"&amp;$A164))-IF(RTD("tos.rtd",,$A$2,"."&amp;L$135&amp;L$1&amp;"P"&amp;$A164)="N/A",0,RTD("tos.rtd",,$A$2,"."&amp;L$135&amp;L$1&amp;"P"&amp;$A164))</f>
        <v>-1</v>
      </c>
      <c r="M164" s="91">
        <f ca="1">IF(RTD("tos.rtd",,$A$2,"."&amp;M$135&amp;M$1&amp;"C"&amp;$A164)="N/A",0,RTD("tos.rtd",,$A$2,"."&amp;M$135&amp;M$1&amp;"C"&amp;$A164))-IF(RTD("tos.rtd",,$A$2,"."&amp;M$135&amp;M$1&amp;"P"&amp;$A164)="N/A",0,RTD("tos.rtd",,$A$2,"."&amp;M$135&amp;M$1&amp;"P"&amp;$A164))</f>
        <v>0</v>
      </c>
      <c r="N164" s="91">
        <f ca="1">IF(RTD("tos.rtd",,$A$2,"."&amp;N$135&amp;N$1&amp;"C"&amp;$A164)="N/A",0,RTD("tos.rtd",,$A$2,"."&amp;N$135&amp;N$1&amp;"C"&amp;$A164))-IF(RTD("tos.rtd",,$A$2,"."&amp;N$135&amp;N$1&amp;"P"&amp;$A164)="N/A",0,RTD("tos.rtd",,$A$2,"."&amp;N$135&amp;N$1&amp;"P"&amp;$A164))</f>
        <v>0</v>
      </c>
      <c r="O164" s="91">
        <f ca="1">IF(RTD("tos.rtd",,$A$2,"."&amp;O$135&amp;O$1&amp;"C"&amp;$A164)="N/A",0,RTD("tos.rtd",,$A$2,"."&amp;O$135&amp;O$1&amp;"C"&amp;$A164))-IF(RTD("tos.rtd",,$A$2,"."&amp;O$135&amp;O$1&amp;"P"&amp;$A164)="N/A",0,RTD("tos.rtd",,$A$2,"."&amp;O$135&amp;O$1&amp;"P"&amp;$A164))</f>
        <v>0</v>
      </c>
      <c r="P164" s="91">
        <f ca="1">IF(RTD("tos.rtd",,$A$2,"."&amp;P$135&amp;P$1&amp;"C"&amp;$A164)="N/A",0,RTD("tos.rtd",,$A$2,"."&amp;P$135&amp;P$1&amp;"C"&amp;$A164))-IF(RTD("tos.rtd",,$A$2,"."&amp;P$135&amp;P$1&amp;"P"&amp;$A164)="N/A",0,RTD("tos.rtd",,$A$2,"."&amp;P$135&amp;P$1&amp;"P"&amp;$A164))</f>
        <v>0</v>
      </c>
      <c r="Q164" s="91">
        <f ca="1">IF(RTD("tos.rtd",,$A$2,"."&amp;Q$135&amp;Q$1&amp;"C"&amp;$A164)="N/A",0,RTD("tos.rtd",,$A$2,"."&amp;Q$135&amp;Q$1&amp;"C"&amp;$A164))-IF(RTD("tos.rtd",,$A$2,"."&amp;Q$135&amp;Q$1&amp;"P"&amp;$A164)="N/A",0,RTD("tos.rtd",,$A$2,"."&amp;Q$135&amp;Q$1&amp;"P"&amp;$A164))</f>
        <v>0</v>
      </c>
      <c r="R164" s="91">
        <f ca="1">IF(RTD("tos.rtd",,$A$2,"."&amp;R$135&amp;R$1&amp;"C"&amp;$A164)="N/A",0,RTD("tos.rtd",,$A$2,"."&amp;R$135&amp;R$1&amp;"C"&amp;$A164))-IF(RTD("tos.rtd",,$A$2,"."&amp;R$135&amp;R$1&amp;"P"&amp;$A164)="N/A",0,RTD("tos.rtd",,$A$2,"."&amp;R$135&amp;R$1&amp;"P"&amp;$A164))</f>
        <v>0</v>
      </c>
      <c r="S164" s="91">
        <f ca="1">IF(RTD("tos.rtd",,$A$2,"."&amp;S$135&amp;S$1&amp;"C"&amp;$A164)="N/A",0,RTD("tos.rtd",,$A$2,"."&amp;S$135&amp;S$1&amp;"C"&amp;$A164))-IF(RTD("tos.rtd",,$A$2,"."&amp;S$135&amp;S$1&amp;"P"&amp;$A164)="N/A",0,RTD("tos.rtd",,$A$2,"."&amp;S$135&amp;S$1&amp;"P"&amp;$A164))</f>
        <v>0</v>
      </c>
      <c r="T164" s="91">
        <f ca="1">IF(RTD("tos.rtd",,$A$2,"."&amp;T$135&amp;T$1&amp;"C"&amp;$A164)="N/A",0,RTD("tos.rtd",,$A$2,"."&amp;T$135&amp;T$1&amp;"C"&amp;$A164))-IF(RTD("tos.rtd",,$A$2,"."&amp;T$135&amp;T$1&amp;"P"&amp;$A164)="N/A",0,RTD("tos.rtd",,$A$2,"."&amp;T$135&amp;T$1&amp;"P"&amp;$A164))</f>
        <v>0</v>
      </c>
      <c r="U164" s="91">
        <f ca="1">IF(RTD("tos.rtd",,$A$2,"."&amp;U$135&amp;U$1&amp;"C"&amp;$A164)="N/A",0,RTD("tos.rtd",,$A$2,"."&amp;U$135&amp;U$1&amp;"C"&amp;$A164))-IF(RTD("tos.rtd",,$A$2,"."&amp;U$135&amp;U$1&amp;"P"&amp;$A164)="N/A",0,RTD("tos.rtd",,$A$2,"."&amp;U$135&amp;U$1&amp;"P"&amp;$A164))</f>
        <v>0</v>
      </c>
      <c r="V164" s="91">
        <f ca="1">IF(RTD("tos.rtd",,$A$2,"."&amp;V$135&amp;V$1&amp;"C"&amp;$A164)="N/A",0,RTD("tos.rtd",,$A$2,"."&amp;V$135&amp;V$1&amp;"C"&amp;$A164))-IF(RTD("tos.rtd",,$A$2,"."&amp;V$135&amp;V$1&amp;"P"&amp;$A164)="N/A",0,RTD("tos.rtd",,$A$2,"."&amp;V$135&amp;V$1&amp;"P"&amp;$A164))</f>
        <v>0</v>
      </c>
      <c r="W164" s="91">
        <f ca="1">IF(RTD("tos.rtd",,$A$2,"."&amp;W$135&amp;W$1&amp;"C"&amp;$A164)="N/A",0,RTD("tos.rtd",,$A$2,"."&amp;W$135&amp;W$1&amp;"C"&amp;$A164))-IF(RTD("tos.rtd",,$A$2,"."&amp;W$135&amp;W$1&amp;"P"&amp;$A164)="N/A",0,RTD("tos.rtd",,$A$2,"."&amp;W$135&amp;W$1&amp;"P"&amp;$A164))</f>
        <v>0</v>
      </c>
      <c r="X164" s="91">
        <f ca="1">IF(RTD("tos.rtd",,$A$2,"."&amp;X$135&amp;X$1&amp;"C"&amp;$A164)="N/A",0,RTD("tos.rtd",,$A$2,"."&amp;X$135&amp;X$1&amp;"C"&amp;$A164))-IF(RTD("tos.rtd",,$A$2,"."&amp;X$135&amp;X$1&amp;"P"&amp;$A164)="N/A",0,RTD("tos.rtd",,$A$2,"."&amp;X$135&amp;X$1&amp;"P"&amp;$A164))</f>
        <v>0</v>
      </c>
      <c r="Y164" s="98">
        <f t="shared" ca="1" si="13"/>
        <v>-12</v>
      </c>
      <c r="Z164" s="91"/>
      <c r="AA164" s="91"/>
    </row>
    <row r="165" spans="1:27" x14ac:dyDescent="0.25">
      <c r="A165" s="93">
        <f>+Hoja1!A164</f>
        <v>19775</v>
      </c>
      <c r="B165" s="91">
        <f ca="1">IF(RTD("tos.rtd",,$A$2,"."&amp;B$135&amp;B$1&amp;"C"&amp;$A165)="N/A",0,RTD("tos.rtd",,$A$2,"."&amp;B$135&amp;B$1&amp;"C"&amp;$A165))-IF(RTD("tos.rtd",,$A$2,"."&amp;B$135&amp;B$1&amp;"P"&amp;$A165)="N/A",0,RTD("tos.rtd",,$A$2,"."&amp;B$135&amp;B$1&amp;"P"&amp;$A165))</f>
        <v>0</v>
      </c>
      <c r="C165" s="91">
        <f ca="1">IF(RTD("tos.rtd",,$A$2,"."&amp;C$135&amp;C$1&amp;"C"&amp;$A165)="N/A",0,RTD("tos.rtd",,$A$2,"."&amp;C$135&amp;C$1&amp;"C"&amp;$A165))-IF(RTD("tos.rtd",,$A$2,"."&amp;C$135&amp;C$1&amp;"P"&amp;$A165)="N/A",0,RTD("tos.rtd",,$A$2,"."&amp;C$135&amp;C$1&amp;"P"&amp;$A165))</f>
        <v>0</v>
      </c>
      <c r="D165" s="91">
        <f ca="1">IF(RTD("tos.rtd",,$A$2,"."&amp;D$135&amp;D$1&amp;"C"&amp;$A165)="N/A",0,RTD("tos.rtd",,$A$2,"."&amp;D$135&amp;D$1&amp;"C"&amp;$A165))-IF(RTD("tos.rtd",,$A$2,"."&amp;D$135&amp;D$1&amp;"P"&amp;$A165)="N/A",0,RTD("tos.rtd",,$A$2,"."&amp;D$135&amp;D$1&amp;"P"&amp;$A165))</f>
        <v>-10</v>
      </c>
      <c r="E165" s="91">
        <f ca="1">IF(RTD("tos.rtd",,$A$2,"."&amp;E$135&amp;E$1&amp;"C"&amp;$A165)="N/A",0,RTD("tos.rtd",,$A$2,"."&amp;E$135&amp;E$1&amp;"C"&amp;$A165))-IF(RTD("tos.rtd",,$A$2,"."&amp;E$135&amp;E$1&amp;"P"&amp;$A165)="N/A",0,RTD("tos.rtd",,$A$2,"."&amp;E$135&amp;E$1&amp;"P"&amp;$A165))</f>
        <v>-1</v>
      </c>
      <c r="F165" s="91">
        <f ca="1">IF(RTD("tos.rtd",,$A$2,"."&amp;F$135&amp;F$1&amp;"C"&amp;$A165)="N/A",0,RTD("tos.rtd",,$A$2,"."&amp;F$135&amp;F$1&amp;"C"&amp;$A165))-IF(RTD("tos.rtd",,$A$2,"."&amp;F$135&amp;F$1&amp;"P"&amp;$A165)="N/A",0,RTD("tos.rtd",,$A$2,"."&amp;F$135&amp;F$1&amp;"P"&amp;$A165))</f>
        <v>0</v>
      </c>
      <c r="G165" s="91">
        <f ca="1">IF(RTD("tos.rtd",,$A$2,"."&amp;G$135&amp;G$1&amp;"C"&amp;$A165)="N/A",0,RTD("tos.rtd",,$A$2,"."&amp;G$135&amp;G$1&amp;"C"&amp;$A165))-IF(RTD("tos.rtd",,$A$2,"."&amp;G$135&amp;G$1&amp;"P"&amp;$A165)="N/A",0,RTD("tos.rtd",,$A$2,"."&amp;G$135&amp;G$1&amp;"P"&amp;$A165))</f>
        <v>0</v>
      </c>
      <c r="H165" s="91">
        <f ca="1">IF(RTD("tos.rtd",,$A$2,"."&amp;H$135&amp;H$1&amp;"C"&amp;$A165)="N/A",0,RTD("tos.rtd",,$A$2,"."&amp;H$135&amp;H$1&amp;"C"&amp;$A165))-IF(RTD("tos.rtd",,$A$2,"."&amp;H$135&amp;H$1&amp;"P"&amp;$A165)="N/A",0,RTD("tos.rtd",,$A$2,"."&amp;H$135&amp;H$1&amp;"P"&amp;$A165))</f>
        <v>0</v>
      </c>
      <c r="I165" s="91">
        <f ca="1">IF(RTD("tos.rtd",,$A$2,"."&amp;I$135&amp;I$1&amp;"C"&amp;$A165)="N/A",0,RTD("tos.rtd",,$A$2,"."&amp;I$135&amp;I$1&amp;"C"&amp;$A165))-IF(RTD("tos.rtd",,$A$2,"."&amp;I$135&amp;I$1&amp;"P"&amp;$A165)="N/A",0,RTD("tos.rtd",,$A$2,"."&amp;I$135&amp;I$1&amp;"P"&amp;$A165))</f>
        <v>-1</v>
      </c>
      <c r="J165" s="91">
        <f ca="1">IF(RTD("tos.rtd",,$A$2,"."&amp;J$135&amp;J$1&amp;"C"&amp;$A165)="N/A",0,RTD("tos.rtd",,$A$2,"."&amp;J$135&amp;J$1&amp;"C"&amp;$A165))-IF(RTD("tos.rtd",,$A$2,"."&amp;J$135&amp;J$1&amp;"P"&amp;$A165)="N/A",0,RTD("tos.rtd",,$A$2,"."&amp;J$135&amp;J$1&amp;"P"&amp;$A165))</f>
        <v>-1</v>
      </c>
      <c r="K165" s="91">
        <f ca="1">IF(RTD("tos.rtd",,$A$2,"."&amp;K$135&amp;K$1&amp;"C"&amp;$A165)="N/A",0,RTD("tos.rtd",,$A$2,"."&amp;K$135&amp;K$1&amp;"C"&amp;$A165))-IF(RTD("tos.rtd",,$A$2,"."&amp;K$135&amp;K$1&amp;"P"&amp;$A165)="N/A",0,RTD("tos.rtd",,$A$2,"."&amp;K$135&amp;K$1&amp;"P"&amp;$A165))</f>
        <v>3</v>
      </c>
      <c r="L165" s="91">
        <f ca="1">IF(RTD("tos.rtd",,$A$2,"."&amp;L$135&amp;L$1&amp;"C"&amp;$A165)="N/A",0,RTD("tos.rtd",,$A$2,"."&amp;L$135&amp;L$1&amp;"C"&amp;$A165))-IF(RTD("tos.rtd",,$A$2,"."&amp;L$135&amp;L$1&amp;"P"&amp;$A165)="N/A",0,RTD("tos.rtd",,$A$2,"."&amp;L$135&amp;L$1&amp;"P"&amp;$A165))</f>
        <v>0</v>
      </c>
      <c r="M165" s="91">
        <f ca="1">IF(RTD("tos.rtd",,$A$2,"."&amp;M$135&amp;M$1&amp;"C"&amp;$A165)="N/A",0,RTD("tos.rtd",,$A$2,"."&amp;M$135&amp;M$1&amp;"C"&amp;$A165))-IF(RTD("tos.rtd",,$A$2,"."&amp;M$135&amp;M$1&amp;"P"&amp;$A165)="N/A",0,RTD("tos.rtd",,$A$2,"."&amp;M$135&amp;M$1&amp;"P"&amp;$A165))</f>
        <v>0</v>
      </c>
      <c r="N165" s="91">
        <f ca="1">IF(RTD("tos.rtd",,$A$2,"."&amp;N$135&amp;N$1&amp;"C"&amp;$A165)="N/A",0,RTD("tos.rtd",,$A$2,"."&amp;N$135&amp;N$1&amp;"C"&amp;$A165))-IF(RTD("tos.rtd",,$A$2,"."&amp;N$135&amp;N$1&amp;"P"&amp;$A165)="N/A",0,RTD("tos.rtd",,$A$2,"."&amp;N$135&amp;N$1&amp;"P"&amp;$A165))</f>
        <v>0</v>
      </c>
      <c r="O165" s="91">
        <f ca="1">IF(RTD("tos.rtd",,$A$2,"."&amp;O$135&amp;O$1&amp;"C"&amp;$A165)="N/A",0,RTD("tos.rtd",,$A$2,"."&amp;O$135&amp;O$1&amp;"C"&amp;$A165))-IF(RTD("tos.rtd",,$A$2,"."&amp;O$135&amp;O$1&amp;"P"&amp;$A165)="N/A",0,RTD("tos.rtd",,$A$2,"."&amp;O$135&amp;O$1&amp;"P"&amp;$A165))</f>
        <v>0</v>
      </c>
      <c r="P165" s="91">
        <f ca="1">IF(RTD("tos.rtd",,$A$2,"."&amp;P$135&amp;P$1&amp;"C"&amp;$A165)="N/A",0,RTD("tos.rtd",,$A$2,"."&amp;P$135&amp;P$1&amp;"C"&amp;$A165))-IF(RTD("tos.rtd",,$A$2,"."&amp;P$135&amp;P$1&amp;"P"&amp;$A165)="N/A",0,RTD("tos.rtd",,$A$2,"."&amp;P$135&amp;P$1&amp;"P"&amp;$A165))</f>
        <v>0</v>
      </c>
      <c r="Q165" s="91">
        <f ca="1">IF(RTD("tos.rtd",,$A$2,"."&amp;Q$135&amp;Q$1&amp;"C"&amp;$A165)="N/A",0,RTD("tos.rtd",,$A$2,"."&amp;Q$135&amp;Q$1&amp;"C"&amp;$A165))-IF(RTD("tos.rtd",,$A$2,"."&amp;Q$135&amp;Q$1&amp;"P"&amp;$A165)="N/A",0,RTD("tos.rtd",,$A$2,"."&amp;Q$135&amp;Q$1&amp;"P"&amp;$A165))</f>
        <v>0</v>
      </c>
      <c r="R165" s="91">
        <f ca="1">IF(RTD("tos.rtd",,$A$2,"."&amp;R$135&amp;R$1&amp;"C"&amp;$A165)="N/A",0,RTD("tos.rtd",,$A$2,"."&amp;R$135&amp;R$1&amp;"C"&amp;$A165))-IF(RTD("tos.rtd",,$A$2,"."&amp;R$135&amp;R$1&amp;"P"&amp;$A165)="N/A",0,RTD("tos.rtd",,$A$2,"."&amp;R$135&amp;R$1&amp;"P"&amp;$A165))</f>
        <v>0</v>
      </c>
      <c r="S165" s="91">
        <f ca="1">IF(RTD("tos.rtd",,$A$2,"."&amp;S$135&amp;S$1&amp;"C"&amp;$A165)="N/A",0,RTD("tos.rtd",,$A$2,"."&amp;S$135&amp;S$1&amp;"C"&amp;$A165))-IF(RTD("tos.rtd",,$A$2,"."&amp;S$135&amp;S$1&amp;"P"&amp;$A165)="N/A",0,RTD("tos.rtd",,$A$2,"."&amp;S$135&amp;S$1&amp;"P"&amp;$A165))</f>
        <v>0</v>
      </c>
      <c r="T165" s="91">
        <f ca="1">IF(RTD("tos.rtd",,$A$2,"."&amp;T$135&amp;T$1&amp;"C"&amp;$A165)="N/A",0,RTD("tos.rtd",,$A$2,"."&amp;T$135&amp;T$1&amp;"C"&amp;$A165))-IF(RTD("tos.rtd",,$A$2,"."&amp;T$135&amp;T$1&amp;"P"&amp;$A165)="N/A",0,RTD("tos.rtd",,$A$2,"."&amp;T$135&amp;T$1&amp;"P"&amp;$A165))</f>
        <v>0</v>
      </c>
      <c r="U165" s="91">
        <f ca="1">IF(RTD("tos.rtd",,$A$2,"."&amp;U$135&amp;U$1&amp;"C"&amp;$A165)="N/A",0,RTD("tos.rtd",,$A$2,"."&amp;U$135&amp;U$1&amp;"C"&amp;$A165))-IF(RTD("tos.rtd",,$A$2,"."&amp;U$135&amp;U$1&amp;"P"&amp;$A165)="N/A",0,RTD("tos.rtd",,$A$2,"."&amp;U$135&amp;U$1&amp;"P"&amp;$A165))</f>
        <v>0</v>
      </c>
      <c r="V165" s="91">
        <f ca="1">IF(RTD("tos.rtd",,$A$2,"."&amp;V$135&amp;V$1&amp;"C"&amp;$A165)="N/A",0,RTD("tos.rtd",,$A$2,"."&amp;V$135&amp;V$1&amp;"C"&amp;$A165))-IF(RTD("tos.rtd",,$A$2,"."&amp;V$135&amp;V$1&amp;"P"&amp;$A165)="N/A",0,RTD("tos.rtd",,$A$2,"."&amp;V$135&amp;V$1&amp;"P"&amp;$A165))</f>
        <v>0</v>
      </c>
      <c r="W165" s="91">
        <f ca="1">IF(RTD("tos.rtd",,$A$2,"."&amp;W$135&amp;W$1&amp;"C"&amp;$A165)="N/A",0,RTD("tos.rtd",,$A$2,"."&amp;W$135&amp;W$1&amp;"C"&amp;$A165))-IF(RTD("tos.rtd",,$A$2,"."&amp;W$135&amp;W$1&amp;"P"&amp;$A165)="N/A",0,RTD("tos.rtd",,$A$2,"."&amp;W$135&amp;W$1&amp;"P"&amp;$A165))</f>
        <v>0</v>
      </c>
      <c r="X165" s="91">
        <f ca="1">IF(RTD("tos.rtd",,$A$2,"."&amp;X$135&amp;X$1&amp;"C"&amp;$A165)="N/A",0,RTD("tos.rtd",,$A$2,"."&amp;X$135&amp;X$1&amp;"C"&amp;$A165))-IF(RTD("tos.rtd",,$A$2,"."&amp;X$135&amp;X$1&amp;"P"&amp;$A165)="N/A",0,RTD("tos.rtd",,$A$2,"."&amp;X$135&amp;X$1&amp;"P"&amp;$A165))</f>
        <v>0</v>
      </c>
      <c r="Y165" s="98">
        <f t="shared" ca="1" si="13"/>
        <v>-10</v>
      </c>
      <c r="Z165" s="91"/>
      <c r="AA165" s="91"/>
    </row>
    <row r="166" spans="1:27" x14ac:dyDescent="0.25">
      <c r="A166" s="93">
        <f>+Hoja1!A165</f>
        <v>19750</v>
      </c>
      <c r="B166" s="91">
        <f ca="1">IF(RTD("tos.rtd",,$A$2,"."&amp;B$135&amp;B$1&amp;"C"&amp;$A166)="N/A",0,RTD("tos.rtd",,$A$2,"."&amp;B$135&amp;B$1&amp;"C"&amp;$A166))-IF(RTD("tos.rtd",,$A$2,"."&amp;B$135&amp;B$1&amp;"P"&amp;$A166)="N/A",0,RTD("tos.rtd",,$A$2,"."&amp;B$135&amp;B$1&amp;"P"&amp;$A166))</f>
        <v>0</v>
      </c>
      <c r="C166" s="91">
        <f ca="1">IF(RTD("tos.rtd",,$A$2,"."&amp;C$135&amp;C$1&amp;"C"&amp;$A166)="N/A",0,RTD("tos.rtd",,$A$2,"."&amp;C$135&amp;C$1&amp;"C"&amp;$A166))-IF(RTD("tos.rtd",,$A$2,"."&amp;C$135&amp;C$1&amp;"P"&amp;$A166)="N/A",0,RTD("tos.rtd",,$A$2,"."&amp;C$135&amp;C$1&amp;"P"&amp;$A166))</f>
        <v>0</v>
      </c>
      <c r="D166" s="91">
        <f ca="1">IF(RTD("tos.rtd",,$A$2,"."&amp;D$135&amp;D$1&amp;"C"&amp;$A166)="N/A",0,RTD("tos.rtd",,$A$2,"."&amp;D$135&amp;D$1&amp;"C"&amp;$A166))-IF(RTD("tos.rtd",,$A$2,"."&amp;D$135&amp;D$1&amp;"P"&amp;$A166)="N/A",0,RTD("tos.rtd",,$A$2,"."&amp;D$135&amp;D$1&amp;"P"&amp;$A166))</f>
        <v>-5</v>
      </c>
      <c r="E166" s="91">
        <f ca="1">IF(RTD("tos.rtd",,$A$2,"."&amp;E$135&amp;E$1&amp;"C"&amp;$A166)="N/A",0,RTD("tos.rtd",,$A$2,"."&amp;E$135&amp;E$1&amp;"C"&amp;$A166))-IF(RTD("tos.rtd",,$A$2,"."&amp;E$135&amp;E$1&amp;"P"&amp;$A166)="N/A",0,RTD("tos.rtd",,$A$2,"."&amp;E$135&amp;E$1&amp;"P"&amp;$A166))</f>
        <v>-3</v>
      </c>
      <c r="F166" s="91">
        <f ca="1">IF(RTD("tos.rtd",,$A$2,"."&amp;F$135&amp;F$1&amp;"C"&amp;$A166)="N/A",0,RTD("tos.rtd",,$A$2,"."&amp;F$135&amp;F$1&amp;"C"&amp;$A166))-IF(RTD("tos.rtd",,$A$2,"."&amp;F$135&amp;F$1&amp;"P"&amp;$A166)="N/A",0,RTD("tos.rtd",,$A$2,"."&amp;F$135&amp;F$1&amp;"P"&amp;$A166))</f>
        <v>0</v>
      </c>
      <c r="G166" s="91">
        <f ca="1">IF(RTD("tos.rtd",,$A$2,"."&amp;G$135&amp;G$1&amp;"C"&amp;$A166)="N/A",0,RTD("tos.rtd",,$A$2,"."&amp;G$135&amp;G$1&amp;"C"&amp;$A166))-IF(RTD("tos.rtd",,$A$2,"."&amp;G$135&amp;G$1&amp;"P"&amp;$A166)="N/A",0,RTD("tos.rtd",,$A$2,"."&amp;G$135&amp;G$1&amp;"P"&amp;$A166))</f>
        <v>0</v>
      </c>
      <c r="H166" s="91">
        <f ca="1">IF(RTD("tos.rtd",,$A$2,"."&amp;H$135&amp;H$1&amp;"C"&amp;$A166)="N/A",0,RTD("tos.rtd",,$A$2,"."&amp;H$135&amp;H$1&amp;"C"&amp;$A166))-IF(RTD("tos.rtd",,$A$2,"."&amp;H$135&amp;H$1&amp;"P"&amp;$A166)="N/A",0,RTD("tos.rtd",,$A$2,"."&amp;H$135&amp;H$1&amp;"P"&amp;$A166))</f>
        <v>0</v>
      </c>
      <c r="I166" s="91">
        <f ca="1">IF(RTD("tos.rtd",,$A$2,"."&amp;I$135&amp;I$1&amp;"C"&amp;$A166)="N/A",0,RTD("tos.rtd",,$A$2,"."&amp;I$135&amp;I$1&amp;"C"&amp;$A166))-IF(RTD("tos.rtd",,$A$2,"."&amp;I$135&amp;I$1&amp;"P"&amp;$A166)="N/A",0,RTD("tos.rtd",,$A$2,"."&amp;I$135&amp;I$1&amp;"P"&amp;$A166))</f>
        <v>0</v>
      </c>
      <c r="J166" s="91">
        <f ca="1">IF(RTD("tos.rtd",,$A$2,"."&amp;J$135&amp;J$1&amp;"C"&amp;$A166)="N/A",0,RTD("tos.rtd",,$A$2,"."&amp;J$135&amp;J$1&amp;"C"&amp;$A166))-IF(RTD("tos.rtd",,$A$2,"."&amp;J$135&amp;J$1&amp;"P"&amp;$A166)="N/A",0,RTD("tos.rtd",,$A$2,"."&amp;J$135&amp;J$1&amp;"P"&amp;$A166))</f>
        <v>0</v>
      </c>
      <c r="K166" s="91">
        <f ca="1">IF(RTD("tos.rtd",,$A$2,"."&amp;K$135&amp;K$1&amp;"C"&amp;$A166)="N/A",0,RTD("tos.rtd",,$A$2,"."&amp;K$135&amp;K$1&amp;"C"&amp;$A166))-IF(RTD("tos.rtd",,$A$2,"."&amp;K$135&amp;K$1&amp;"P"&amp;$A166)="N/A",0,RTD("tos.rtd",,$A$2,"."&amp;K$135&amp;K$1&amp;"P"&amp;$A166))</f>
        <v>-2</v>
      </c>
      <c r="L166" s="91">
        <f ca="1">IF(RTD("tos.rtd",,$A$2,"."&amp;L$135&amp;L$1&amp;"C"&amp;$A166)="N/A",0,RTD("tos.rtd",,$A$2,"."&amp;L$135&amp;L$1&amp;"C"&amp;$A166))-IF(RTD("tos.rtd",,$A$2,"."&amp;L$135&amp;L$1&amp;"P"&amp;$A166)="N/A",0,RTD("tos.rtd",,$A$2,"."&amp;L$135&amp;L$1&amp;"P"&amp;$A166))</f>
        <v>-6</v>
      </c>
      <c r="M166" s="91">
        <f ca="1">IF(RTD("tos.rtd",,$A$2,"."&amp;M$135&amp;M$1&amp;"C"&amp;$A166)="N/A",0,RTD("tos.rtd",,$A$2,"."&amp;M$135&amp;M$1&amp;"C"&amp;$A166))-IF(RTD("tos.rtd",,$A$2,"."&amp;M$135&amp;M$1&amp;"P"&amp;$A166)="N/A",0,RTD("tos.rtd",,$A$2,"."&amp;M$135&amp;M$1&amp;"P"&amp;$A166))</f>
        <v>0</v>
      </c>
      <c r="N166" s="91">
        <f ca="1">IF(RTD("tos.rtd",,$A$2,"."&amp;N$135&amp;N$1&amp;"C"&amp;$A166)="N/A",0,RTD("tos.rtd",,$A$2,"."&amp;N$135&amp;N$1&amp;"C"&amp;$A166))-IF(RTD("tos.rtd",,$A$2,"."&amp;N$135&amp;N$1&amp;"P"&amp;$A166)="N/A",0,RTD("tos.rtd",,$A$2,"."&amp;N$135&amp;N$1&amp;"P"&amp;$A166))</f>
        <v>0</v>
      </c>
      <c r="O166" s="91">
        <f ca="1">IF(RTD("tos.rtd",,$A$2,"."&amp;O$135&amp;O$1&amp;"C"&amp;$A166)="N/A",0,RTD("tos.rtd",,$A$2,"."&amp;O$135&amp;O$1&amp;"C"&amp;$A166))-IF(RTD("tos.rtd",,$A$2,"."&amp;O$135&amp;O$1&amp;"P"&amp;$A166)="N/A",0,RTD("tos.rtd",,$A$2,"."&amp;O$135&amp;O$1&amp;"P"&amp;$A166))</f>
        <v>0</v>
      </c>
      <c r="P166" s="91">
        <f ca="1">IF(RTD("tos.rtd",,$A$2,"."&amp;P$135&amp;P$1&amp;"C"&amp;$A166)="N/A",0,RTD("tos.rtd",,$A$2,"."&amp;P$135&amp;P$1&amp;"C"&amp;$A166))-IF(RTD("tos.rtd",,$A$2,"."&amp;P$135&amp;P$1&amp;"P"&amp;$A166)="N/A",0,RTD("tos.rtd",,$A$2,"."&amp;P$135&amp;P$1&amp;"P"&amp;$A166))</f>
        <v>0</v>
      </c>
      <c r="Q166" s="91">
        <f ca="1">IF(RTD("tos.rtd",,$A$2,"."&amp;Q$135&amp;Q$1&amp;"C"&amp;$A166)="N/A",0,RTD("tos.rtd",,$A$2,"."&amp;Q$135&amp;Q$1&amp;"C"&amp;$A166))-IF(RTD("tos.rtd",,$A$2,"."&amp;Q$135&amp;Q$1&amp;"P"&amp;$A166)="N/A",0,RTD("tos.rtd",,$A$2,"."&amp;Q$135&amp;Q$1&amp;"P"&amp;$A166))</f>
        <v>0</v>
      </c>
      <c r="R166" s="91">
        <f ca="1">IF(RTD("tos.rtd",,$A$2,"."&amp;R$135&amp;R$1&amp;"C"&amp;$A166)="N/A",0,RTD("tos.rtd",,$A$2,"."&amp;R$135&amp;R$1&amp;"C"&amp;$A166))-IF(RTD("tos.rtd",,$A$2,"."&amp;R$135&amp;R$1&amp;"P"&amp;$A166)="N/A",0,RTD("tos.rtd",,$A$2,"."&amp;R$135&amp;R$1&amp;"P"&amp;$A166))</f>
        <v>0</v>
      </c>
      <c r="S166" s="91">
        <f ca="1">IF(RTD("tos.rtd",,$A$2,"."&amp;S$135&amp;S$1&amp;"C"&amp;$A166)="N/A",0,RTD("tos.rtd",,$A$2,"."&amp;S$135&amp;S$1&amp;"C"&amp;$A166))-IF(RTD("tos.rtd",,$A$2,"."&amp;S$135&amp;S$1&amp;"P"&amp;$A166)="N/A",0,RTD("tos.rtd",,$A$2,"."&amp;S$135&amp;S$1&amp;"P"&amp;$A166))</f>
        <v>0</v>
      </c>
      <c r="T166" s="91">
        <f ca="1">IF(RTD("tos.rtd",,$A$2,"."&amp;T$135&amp;T$1&amp;"C"&amp;$A166)="N/A",0,RTD("tos.rtd",,$A$2,"."&amp;T$135&amp;T$1&amp;"C"&amp;$A166))-IF(RTD("tos.rtd",,$A$2,"."&amp;T$135&amp;T$1&amp;"P"&amp;$A166)="N/A",0,RTD("tos.rtd",,$A$2,"."&amp;T$135&amp;T$1&amp;"P"&amp;$A166))</f>
        <v>0</v>
      </c>
      <c r="U166" s="91">
        <f ca="1">IF(RTD("tos.rtd",,$A$2,"."&amp;U$135&amp;U$1&amp;"C"&amp;$A166)="N/A",0,RTD("tos.rtd",,$A$2,"."&amp;U$135&amp;U$1&amp;"C"&amp;$A166))-IF(RTD("tos.rtd",,$A$2,"."&amp;U$135&amp;U$1&amp;"P"&amp;$A166)="N/A",0,RTD("tos.rtd",,$A$2,"."&amp;U$135&amp;U$1&amp;"P"&amp;$A166))</f>
        <v>0</v>
      </c>
      <c r="V166" s="91">
        <f ca="1">IF(RTD("tos.rtd",,$A$2,"."&amp;V$135&amp;V$1&amp;"C"&amp;$A166)="N/A",0,RTD("tos.rtd",,$A$2,"."&amp;V$135&amp;V$1&amp;"C"&amp;$A166))-IF(RTD("tos.rtd",,$A$2,"."&amp;V$135&amp;V$1&amp;"P"&amp;$A166)="N/A",0,RTD("tos.rtd",,$A$2,"."&amp;V$135&amp;V$1&amp;"P"&amp;$A166))</f>
        <v>0</v>
      </c>
      <c r="W166" s="91">
        <f ca="1">IF(RTD("tos.rtd",,$A$2,"."&amp;W$135&amp;W$1&amp;"C"&amp;$A166)="N/A",0,RTD("tos.rtd",,$A$2,"."&amp;W$135&amp;W$1&amp;"C"&amp;$A166))-IF(RTD("tos.rtd",,$A$2,"."&amp;W$135&amp;W$1&amp;"P"&amp;$A166)="N/A",0,RTD("tos.rtd",,$A$2,"."&amp;W$135&amp;W$1&amp;"P"&amp;$A166))</f>
        <v>0</v>
      </c>
      <c r="X166" s="91">
        <f ca="1">IF(RTD("tos.rtd",,$A$2,"."&amp;X$135&amp;X$1&amp;"C"&amp;$A166)="N/A",0,RTD("tos.rtd",,$A$2,"."&amp;X$135&amp;X$1&amp;"C"&amp;$A166))-IF(RTD("tos.rtd",,$A$2,"."&amp;X$135&amp;X$1&amp;"P"&amp;$A166)="N/A",0,RTD("tos.rtd",,$A$2,"."&amp;X$135&amp;X$1&amp;"P"&amp;$A166))</f>
        <v>0</v>
      </c>
      <c r="Y166" s="98">
        <f t="shared" ca="1" si="13"/>
        <v>-16</v>
      </c>
      <c r="Z166" s="91"/>
      <c r="AA166" s="91"/>
    </row>
    <row r="167" spans="1:27" x14ac:dyDescent="0.25">
      <c r="A167" s="93">
        <f>+Hoja1!A166</f>
        <v>19725</v>
      </c>
      <c r="B167" s="91">
        <f ca="1">IF(RTD("tos.rtd",,$A$2,"."&amp;B$135&amp;B$1&amp;"C"&amp;$A167)="N/A",0,RTD("tos.rtd",,$A$2,"."&amp;B$135&amp;B$1&amp;"C"&amp;$A167))-IF(RTD("tos.rtd",,$A$2,"."&amp;B$135&amp;B$1&amp;"P"&amp;$A167)="N/A",0,RTD("tos.rtd",,$A$2,"."&amp;B$135&amp;B$1&amp;"P"&amp;$A167))</f>
        <v>0</v>
      </c>
      <c r="C167" s="91">
        <f ca="1">IF(RTD("tos.rtd",,$A$2,"."&amp;C$135&amp;C$1&amp;"C"&amp;$A167)="N/A",0,RTD("tos.rtd",,$A$2,"."&amp;C$135&amp;C$1&amp;"C"&amp;$A167))-IF(RTD("tos.rtd",,$A$2,"."&amp;C$135&amp;C$1&amp;"P"&amp;$A167)="N/A",0,RTD("tos.rtd",,$A$2,"."&amp;C$135&amp;C$1&amp;"P"&amp;$A167))</f>
        <v>0</v>
      </c>
      <c r="D167" s="91">
        <f ca="1">IF(RTD("tos.rtd",,$A$2,"."&amp;D$135&amp;D$1&amp;"C"&amp;$A167)="N/A",0,RTD("tos.rtd",,$A$2,"."&amp;D$135&amp;D$1&amp;"C"&amp;$A167))-IF(RTD("tos.rtd",,$A$2,"."&amp;D$135&amp;D$1&amp;"P"&amp;$A167)="N/A",0,RTD("tos.rtd",,$A$2,"."&amp;D$135&amp;D$1&amp;"P"&amp;$A167))</f>
        <v>-9</v>
      </c>
      <c r="E167" s="91">
        <f ca="1">IF(RTD("tos.rtd",,$A$2,"."&amp;E$135&amp;E$1&amp;"C"&amp;$A167)="N/A",0,RTD("tos.rtd",,$A$2,"."&amp;E$135&amp;E$1&amp;"C"&amp;$A167))-IF(RTD("tos.rtd",,$A$2,"."&amp;E$135&amp;E$1&amp;"P"&amp;$A167)="N/A",0,RTD("tos.rtd",,$A$2,"."&amp;E$135&amp;E$1&amp;"P"&amp;$A167))</f>
        <v>0</v>
      </c>
      <c r="F167" s="91">
        <f ca="1">IF(RTD("tos.rtd",,$A$2,"."&amp;F$135&amp;F$1&amp;"C"&amp;$A167)="N/A",0,RTD("tos.rtd",,$A$2,"."&amp;F$135&amp;F$1&amp;"C"&amp;$A167))-IF(RTD("tos.rtd",,$A$2,"."&amp;F$135&amp;F$1&amp;"P"&amp;$A167)="N/A",0,RTD("tos.rtd",,$A$2,"."&amp;F$135&amp;F$1&amp;"P"&amp;$A167))</f>
        <v>0</v>
      </c>
      <c r="G167" s="91">
        <f ca="1">IF(RTD("tos.rtd",,$A$2,"."&amp;G$135&amp;G$1&amp;"C"&amp;$A167)="N/A",0,RTD("tos.rtd",,$A$2,"."&amp;G$135&amp;G$1&amp;"C"&amp;$A167))-IF(RTD("tos.rtd",,$A$2,"."&amp;G$135&amp;G$1&amp;"P"&amp;$A167)="N/A",0,RTD("tos.rtd",,$A$2,"."&amp;G$135&amp;G$1&amp;"P"&amp;$A167))</f>
        <v>0</v>
      </c>
      <c r="H167" s="91">
        <f ca="1">IF(RTD("tos.rtd",,$A$2,"."&amp;H$135&amp;H$1&amp;"C"&amp;$A167)="N/A",0,RTD("tos.rtd",,$A$2,"."&amp;H$135&amp;H$1&amp;"C"&amp;$A167))-IF(RTD("tos.rtd",,$A$2,"."&amp;H$135&amp;H$1&amp;"P"&amp;$A167)="N/A",0,RTD("tos.rtd",,$A$2,"."&amp;H$135&amp;H$1&amp;"P"&amp;$A167))</f>
        <v>0</v>
      </c>
      <c r="I167" s="91">
        <f ca="1">IF(RTD("tos.rtd",,$A$2,"."&amp;I$135&amp;I$1&amp;"C"&amp;$A167)="N/A",0,RTD("tos.rtd",,$A$2,"."&amp;I$135&amp;I$1&amp;"C"&amp;$A167))-IF(RTD("tos.rtd",,$A$2,"."&amp;I$135&amp;I$1&amp;"P"&amp;$A167)="N/A",0,RTD("tos.rtd",,$A$2,"."&amp;I$135&amp;I$1&amp;"P"&amp;$A167))</f>
        <v>0</v>
      </c>
      <c r="J167" s="91">
        <f ca="1">IF(RTD("tos.rtd",,$A$2,"."&amp;J$135&amp;J$1&amp;"C"&amp;$A167)="N/A",0,RTD("tos.rtd",,$A$2,"."&amp;J$135&amp;J$1&amp;"C"&amp;$A167))-IF(RTD("tos.rtd",,$A$2,"."&amp;J$135&amp;J$1&amp;"P"&amp;$A167)="N/A",0,RTD("tos.rtd",,$A$2,"."&amp;J$135&amp;J$1&amp;"P"&amp;$A167))</f>
        <v>0</v>
      </c>
      <c r="K167" s="91">
        <f ca="1">IF(RTD("tos.rtd",,$A$2,"."&amp;K$135&amp;K$1&amp;"C"&amp;$A167)="N/A",0,RTD("tos.rtd",,$A$2,"."&amp;K$135&amp;K$1&amp;"C"&amp;$A167))-IF(RTD("tos.rtd",,$A$2,"."&amp;K$135&amp;K$1&amp;"P"&amp;$A167)="N/A",0,RTD("tos.rtd",,$A$2,"."&amp;K$135&amp;K$1&amp;"P"&amp;$A167))</f>
        <v>4</v>
      </c>
      <c r="L167" s="91">
        <f ca="1">IF(RTD("tos.rtd",,$A$2,"."&amp;L$135&amp;L$1&amp;"C"&amp;$A167)="N/A",0,RTD("tos.rtd",,$A$2,"."&amp;L$135&amp;L$1&amp;"C"&amp;$A167))-IF(RTD("tos.rtd",,$A$2,"."&amp;L$135&amp;L$1&amp;"P"&amp;$A167)="N/A",0,RTD("tos.rtd",,$A$2,"."&amp;L$135&amp;L$1&amp;"P"&amp;$A167))</f>
        <v>0</v>
      </c>
      <c r="M167" s="91">
        <f ca="1">IF(RTD("tos.rtd",,$A$2,"."&amp;M$135&amp;M$1&amp;"C"&amp;$A167)="N/A",0,RTD("tos.rtd",,$A$2,"."&amp;M$135&amp;M$1&amp;"C"&amp;$A167))-IF(RTD("tos.rtd",,$A$2,"."&amp;M$135&amp;M$1&amp;"P"&amp;$A167)="N/A",0,RTD("tos.rtd",,$A$2,"."&amp;M$135&amp;M$1&amp;"P"&amp;$A167))</f>
        <v>0</v>
      </c>
      <c r="N167" s="91">
        <f ca="1">IF(RTD("tos.rtd",,$A$2,"."&amp;N$135&amp;N$1&amp;"C"&amp;$A167)="N/A",0,RTD("tos.rtd",,$A$2,"."&amp;N$135&amp;N$1&amp;"C"&amp;$A167))-IF(RTD("tos.rtd",,$A$2,"."&amp;N$135&amp;N$1&amp;"P"&amp;$A167)="N/A",0,RTD("tos.rtd",,$A$2,"."&amp;N$135&amp;N$1&amp;"P"&amp;$A167))</f>
        <v>0</v>
      </c>
      <c r="O167" s="91">
        <f ca="1">IF(RTD("tos.rtd",,$A$2,"."&amp;O$135&amp;O$1&amp;"C"&amp;$A167)="N/A",0,RTD("tos.rtd",,$A$2,"."&amp;O$135&amp;O$1&amp;"C"&amp;$A167))-IF(RTD("tos.rtd",,$A$2,"."&amp;O$135&amp;O$1&amp;"P"&amp;$A167)="N/A",0,RTD("tos.rtd",,$A$2,"."&amp;O$135&amp;O$1&amp;"P"&amp;$A167))</f>
        <v>0</v>
      </c>
      <c r="P167" s="91">
        <f ca="1">IF(RTD("tos.rtd",,$A$2,"."&amp;P$135&amp;P$1&amp;"C"&amp;$A167)="N/A",0,RTD("tos.rtd",,$A$2,"."&amp;P$135&amp;P$1&amp;"C"&amp;$A167))-IF(RTD("tos.rtd",,$A$2,"."&amp;P$135&amp;P$1&amp;"P"&amp;$A167)="N/A",0,RTD("tos.rtd",,$A$2,"."&amp;P$135&amp;P$1&amp;"P"&amp;$A167))</f>
        <v>0</v>
      </c>
      <c r="Q167" s="91">
        <f ca="1">IF(RTD("tos.rtd",,$A$2,"."&amp;Q$135&amp;Q$1&amp;"C"&amp;$A167)="N/A",0,RTD("tos.rtd",,$A$2,"."&amp;Q$135&amp;Q$1&amp;"C"&amp;$A167))-IF(RTD("tos.rtd",,$A$2,"."&amp;Q$135&amp;Q$1&amp;"P"&amp;$A167)="N/A",0,RTD("tos.rtd",,$A$2,"."&amp;Q$135&amp;Q$1&amp;"P"&amp;$A167))</f>
        <v>0</v>
      </c>
      <c r="R167" s="91">
        <f ca="1">IF(RTD("tos.rtd",,$A$2,"."&amp;R$135&amp;R$1&amp;"C"&amp;$A167)="N/A",0,RTD("tos.rtd",,$A$2,"."&amp;R$135&amp;R$1&amp;"C"&amp;$A167))-IF(RTD("tos.rtd",,$A$2,"."&amp;R$135&amp;R$1&amp;"P"&amp;$A167)="N/A",0,RTD("tos.rtd",,$A$2,"."&amp;R$135&amp;R$1&amp;"P"&amp;$A167))</f>
        <v>0</v>
      </c>
      <c r="S167" s="91">
        <f ca="1">IF(RTD("tos.rtd",,$A$2,"."&amp;S$135&amp;S$1&amp;"C"&amp;$A167)="N/A",0,RTD("tos.rtd",,$A$2,"."&amp;S$135&amp;S$1&amp;"C"&amp;$A167))-IF(RTD("tos.rtd",,$A$2,"."&amp;S$135&amp;S$1&amp;"P"&amp;$A167)="N/A",0,RTD("tos.rtd",,$A$2,"."&amp;S$135&amp;S$1&amp;"P"&amp;$A167))</f>
        <v>0</v>
      </c>
      <c r="T167" s="91">
        <f ca="1">IF(RTD("tos.rtd",,$A$2,"."&amp;T$135&amp;T$1&amp;"C"&amp;$A167)="N/A",0,RTD("tos.rtd",,$A$2,"."&amp;T$135&amp;T$1&amp;"C"&amp;$A167))-IF(RTD("tos.rtd",,$A$2,"."&amp;T$135&amp;T$1&amp;"P"&amp;$A167)="N/A",0,RTD("tos.rtd",,$A$2,"."&amp;T$135&amp;T$1&amp;"P"&amp;$A167))</f>
        <v>0</v>
      </c>
      <c r="U167" s="91">
        <f ca="1">IF(RTD("tos.rtd",,$A$2,"."&amp;U$135&amp;U$1&amp;"C"&amp;$A167)="N/A",0,RTD("tos.rtd",,$A$2,"."&amp;U$135&amp;U$1&amp;"C"&amp;$A167))-IF(RTD("tos.rtd",,$A$2,"."&amp;U$135&amp;U$1&amp;"P"&amp;$A167)="N/A",0,RTD("tos.rtd",,$A$2,"."&amp;U$135&amp;U$1&amp;"P"&amp;$A167))</f>
        <v>0</v>
      </c>
      <c r="V167" s="91">
        <f ca="1">IF(RTD("tos.rtd",,$A$2,"."&amp;V$135&amp;V$1&amp;"C"&amp;$A167)="N/A",0,RTD("tos.rtd",,$A$2,"."&amp;V$135&amp;V$1&amp;"C"&amp;$A167))-IF(RTD("tos.rtd",,$A$2,"."&amp;V$135&amp;V$1&amp;"P"&amp;$A167)="N/A",0,RTD("tos.rtd",,$A$2,"."&amp;V$135&amp;V$1&amp;"P"&amp;$A167))</f>
        <v>0</v>
      </c>
      <c r="W167" s="91">
        <f ca="1">IF(RTD("tos.rtd",,$A$2,"."&amp;W$135&amp;W$1&amp;"C"&amp;$A167)="N/A",0,RTD("tos.rtd",,$A$2,"."&amp;W$135&amp;W$1&amp;"C"&amp;$A167))-IF(RTD("tos.rtd",,$A$2,"."&amp;W$135&amp;W$1&amp;"P"&amp;$A167)="N/A",0,RTD("tos.rtd",,$A$2,"."&amp;W$135&amp;W$1&amp;"P"&amp;$A167))</f>
        <v>0</v>
      </c>
      <c r="X167" s="91">
        <f ca="1">IF(RTD("tos.rtd",,$A$2,"."&amp;X$135&amp;X$1&amp;"C"&amp;$A167)="N/A",0,RTD("tos.rtd",,$A$2,"."&amp;X$135&amp;X$1&amp;"C"&amp;$A167))-IF(RTD("tos.rtd",,$A$2,"."&amp;X$135&amp;X$1&amp;"P"&amp;$A167)="N/A",0,RTD("tos.rtd",,$A$2,"."&amp;X$135&amp;X$1&amp;"P"&amp;$A167))</f>
        <v>0</v>
      </c>
      <c r="Y167" s="98">
        <f t="shared" ca="1" si="13"/>
        <v>-5</v>
      </c>
      <c r="Z167" s="91"/>
      <c r="AA167" s="91"/>
    </row>
    <row r="168" spans="1:27" x14ac:dyDescent="0.25">
      <c r="A168" s="93">
        <f>+Hoja1!A167</f>
        <v>19700</v>
      </c>
      <c r="B168" s="91">
        <f ca="1">IF(RTD("tos.rtd",,$A$2,"."&amp;B$135&amp;B$1&amp;"C"&amp;$A168)="N/A",0,RTD("tos.rtd",,$A$2,"."&amp;B$135&amp;B$1&amp;"C"&amp;$A168))-IF(RTD("tos.rtd",,$A$2,"."&amp;B$135&amp;B$1&amp;"P"&amp;$A168)="N/A",0,RTD("tos.rtd",,$A$2,"."&amp;B$135&amp;B$1&amp;"P"&amp;$A168))</f>
        <v>0</v>
      </c>
      <c r="C168" s="91">
        <f ca="1">IF(RTD("tos.rtd",,$A$2,"."&amp;C$135&amp;C$1&amp;"C"&amp;$A168)="N/A",0,RTD("tos.rtd",,$A$2,"."&amp;C$135&amp;C$1&amp;"C"&amp;$A168))-IF(RTD("tos.rtd",,$A$2,"."&amp;C$135&amp;C$1&amp;"P"&amp;$A168)="N/A",0,RTD("tos.rtd",,$A$2,"."&amp;C$135&amp;C$1&amp;"P"&amp;$A168))</f>
        <v>0</v>
      </c>
      <c r="D168" s="91">
        <f ca="1">IF(RTD("tos.rtd",,$A$2,"."&amp;D$135&amp;D$1&amp;"C"&amp;$A168)="N/A",0,RTD("tos.rtd",,$A$2,"."&amp;D$135&amp;D$1&amp;"C"&amp;$A168))-IF(RTD("tos.rtd",,$A$2,"."&amp;D$135&amp;D$1&amp;"P"&amp;$A168)="N/A",0,RTD("tos.rtd",,$A$2,"."&amp;D$135&amp;D$1&amp;"P"&amp;$A168))</f>
        <v>-26</v>
      </c>
      <c r="E168" s="91">
        <f ca="1">IF(RTD("tos.rtd",,$A$2,"."&amp;E$135&amp;E$1&amp;"C"&amp;$A168)="N/A",0,RTD("tos.rtd",,$A$2,"."&amp;E$135&amp;E$1&amp;"C"&amp;$A168))-IF(RTD("tos.rtd",,$A$2,"."&amp;E$135&amp;E$1&amp;"P"&amp;$A168)="N/A",0,RTD("tos.rtd",,$A$2,"."&amp;E$135&amp;E$1&amp;"P"&amp;$A168))</f>
        <v>-7</v>
      </c>
      <c r="F168" s="91">
        <f ca="1">IF(RTD("tos.rtd",,$A$2,"."&amp;F$135&amp;F$1&amp;"C"&amp;$A168)="N/A",0,RTD("tos.rtd",,$A$2,"."&amp;F$135&amp;F$1&amp;"C"&amp;$A168))-IF(RTD("tos.rtd",,$A$2,"."&amp;F$135&amp;F$1&amp;"P"&amp;$A168)="N/A",0,RTD("tos.rtd",,$A$2,"."&amp;F$135&amp;F$1&amp;"P"&amp;$A168))</f>
        <v>0</v>
      </c>
      <c r="G168" s="91">
        <f ca="1">IF(RTD("tos.rtd",,$A$2,"."&amp;G$135&amp;G$1&amp;"C"&amp;$A168)="N/A",0,RTD("tos.rtd",,$A$2,"."&amp;G$135&amp;G$1&amp;"C"&amp;$A168))-IF(RTD("tos.rtd",,$A$2,"."&amp;G$135&amp;G$1&amp;"P"&amp;$A168)="N/A",0,RTD("tos.rtd",,$A$2,"."&amp;G$135&amp;G$1&amp;"P"&amp;$A168))</f>
        <v>0</v>
      </c>
      <c r="H168" s="91">
        <f ca="1">IF(RTD("tos.rtd",,$A$2,"."&amp;H$135&amp;H$1&amp;"C"&amp;$A168)="N/A",0,RTD("tos.rtd",,$A$2,"."&amp;H$135&amp;H$1&amp;"C"&amp;$A168))-IF(RTD("tos.rtd",,$A$2,"."&amp;H$135&amp;H$1&amp;"P"&amp;$A168)="N/A",0,RTD("tos.rtd",,$A$2,"."&amp;H$135&amp;H$1&amp;"P"&amp;$A168))</f>
        <v>0</v>
      </c>
      <c r="I168" s="91">
        <f ca="1">IF(RTD("tos.rtd",,$A$2,"."&amp;I$135&amp;I$1&amp;"C"&amp;$A168)="N/A",0,RTD("tos.rtd",,$A$2,"."&amp;I$135&amp;I$1&amp;"C"&amp;$A168))-IF(RTD("tos.rtd",,$A$2,"."&amp;I$135&amp;I$1&amp;"P"&amp;$A168)="N/A",0,RTD("tos.rtd",,$A$2,"."&amp;I$135&amp;I$1&amp;"P"&amp;$A168))</f>
        <v>-1</v>
      </c>
      <c r="J168" s="91">
        <f ca="1">IF(RTD("tos.rtd",,$A$2,"."&amp;J$135&amp;J$1&amp;"C"&amp;$A168)="N/A",0,RTD("tos.rtd",,$A$2,"."&amp;J$135&amp;J$1&amp;"C"&amp;$A168))-IF(RTD("tos.rtd",,$A$2,"."&amp;J$135&amp;J$1&amp;"P"&amp;$A168)="N/A",0,RTD("tos.rtd",,$A$2,"."&amp;J$135&amp;J$1&amp;"P"&amp;$A168))</f>
        <v>0</v>
      </c>
      <c r="K168" s="91">
        <f ca="1">IF(RTD("tos.rtd",,$A$2,"."&amp;K$135&amp;K$1&amp;"C"&amp;$A168)="N/A",0,RTD("tos.rtd",,$A$2,"."&amp;K$135&amp;K$1&amp;"C"&amp;$A168))-IF(RTD("tos.rtd",,$A$2,"."&amp;K$135&amp;K$1&amp;"P"&amp;$A168)="N/A",0,RTD("tos.rtd",,$A$2,"."&amp;K$135&amp;K$1&amp;"P"&amp;$A168))</f>
        <v>-115</v>
      </c>
      <c r="L168" s="91">
        <f ca="1">IF(RTD("tos.rtd",,$A$2,"."&amp;L$135&amp;L$1&amp;"C"&amp;$A168)="N/A",0,RTD("tos.rtd",,$A$2,"."&amp;L$135&amp;L$1&amp;"C"&amp;$A168))-IF(RTD("tos.rtd",,$A$2,"."&amp;L$135&amp;L$1&amp;"P"&amp;$A168)="N/A",0,RTD("tos.rtd",,$A$2,"."&amp;L$135&amp;L$1&amp;"P"&amp;$A168))</f>
        <v>-1</v>
      </c>
      <c r="M168" s="91">
        <f ca="1">IF(RTD("tos.rtd",,$A$2,"."&amp;M$135&amp;M$1&amp;"C"&amp;$A168)="N/A",0,RTD("tos.rtd",,$A$2,"."&amp;M$135&amp;M$1&amp;"C"&amp;$A168))-IF(RTD("tos.rtd",,$A$2,"."&amp;M$135&amp;M$1&amp;"P"&amp;$A168)="N/A",0,RTD("tos.rtd",,$A$2,"."&amp;M$135&amp;M$1&amp;"P"&amp;$A168))</f>
        <v>0</v>
      </c>
      <c r="N168" s="91">
        <f ca="1">IF(RTD("tos.rtd",,$A$2,"."&amp;N$135&amp;N$1&amp;"C"&amp;$A168)="N/A",0,RTD("tos.rtd",,$A$2,"."&amp;N$135&amp;N$1&amp;"C"&amp;$A168))-IF(RTD("tos.rtd",,$A$2,"."&amp;N$135&amp;N$1&amp;"P"&amp;$A168)="N/A",0,RTD("tos.rtd",,$A$2,"."&amp;N$135&amp;N$1&amp;"P"&amp;$A168))</f>
        <v>0</v>
      </c>
      <c r="O168" s="91">
        <f ca="1">IF(RTD("tos.rtd",,$A$2,"."&amp;O$135&amp;O$1&amp;"C"&amp;$A168)="N/A",0,RTD("tos.rtd",,$A$2,"."&amp;O$135&amp;O$1&amp;"C"&amp;$A168))-IF(RTD("tos.rtd",,$A$2,"."&amp;O$135&amp;O$1&amp;"P"&amp;$A168)="N/A",0,RTD("tos.rtd",,$A$2,"."&amp;O$135&amp;O$1&amp;"P"&amp;$A168))</f>
        <v>0</v>
      </c>
      <c r="P168" s="91">
        <f ca="1">IF(RTD("tos.rtd",,$A$2,"."&amp;P$135&amp;P$1&amp;"C"&amp;$A168)="N/A",0,RTD("tos.rtd",,$A$2,"."&amp;P$135&amp;P$1&amp;"C"&amp;$A168))-IF(RTD("tos.rtd",,$A$2,"."&amp;P$135&amp;P$1&amp;"P"&amp;$A168)="N/A",0,RTD("tos.rtd",,$A$2,"."&amp;P$135&amp;P$1&amp;"P"&amp;$A168))</f>
        <v>0</v>
      </c>
      <c r="Q168" s="91">
        <f ca="1">IF(RTD("tos.rtd",,$A$2,"."&amp;Q$135&amp;Q$1&amp;"C"&amp;$A168)="N/A",0,RTD("tos.rtd",,$A$2,"."&amp;Q$135&amp;Q$1&amp;"C"&amp;$A168))-IF(RTD("tos.rtd",,$A$2,"."&amp;Q$135&amp;Q$1&amp;"P"&amp;$A168)="N/A",0,RTD("tos.rtd",,$A$2,"."&amp;Q$135&amp;Q$1&amp;"P"&amp;$A168))</f>
        <v>-4</v>
      </c>
      <c r="R168" s="91">
        <f ca="1">IF(RTD("tos.rtd",,$A$2,"."&amp;R$135&amp;R$1&amp;"C"&amp;$A168)="N/A",0,RTD("tos.rtd",,$A$2,"."&amp;R$135&amp;R$1&amp;"C"&amp;$A168))-IF(RTD("tos.rtd",,$A$2,"."&amp;R$135&amp;R$1&amp;"P"&amp;$A168)="N/A",0,RTD("tos.rtd",,$A$2,"."&amp;R$135&amp;R$1&amp;"P"&amp;$A168))</f>
        <v>0</v>
      </c>
      <c r="S168" s="91">
        <f ca="1">IF(RTD("tos.rtd",,$A$2,"."&amp;S$135&amp;S$1&amp;"C"&amp;$A168)="N/A",0,RTD("tos.rtd",,$A$2,"."&amp;S$135&amp;S$1&amp;"C"&amp;$A168))-IF(RTD("tos.rtd",,$A$2,"."&amp;S$135&amp;S$1&amp;"P"&amp;$A168)="N/A",0,RTD("tos.rtd",,$A$2,"."&amp;S$135&amp;S$1&amp;"P"&amp;$A168))</f>
        <v>0</v>
      </c>
      <c r="T168" s="91">
        <f ca="1">IF(RTD("tos.rtd",,$A$2,"."&amp;T$135&amp;T$1&amp;"C"&amp;$A168)="N/A",0,RTD("tos.rtd",,$A$2,"."&amp;T$135&amp;T$1&amp;"C"&amp;$A168))-IF(RTD("tos.rtd",,$A$2,"."&amp;T$135&amp;T$1&amp;"P"&amp;$A168)="N/A",0,RTD("tos.rtd",,$A$2,"."&amp;T$135&amp;T$1&amp;"P"&amp;$A168))</f>
        <v>0</v>
      </c>
      <c r="U168" s="91">
        <f ca="1">IF(RTD("tos.rtd",,$A$2,"."&amp;U$135&amp;U$1&amp;"C"&amp;$A168)="N/A",0,RTD("tos.rtd",,$A$2,"."&amp;U$135&amp;U$1&amp;"C"&amp;$A168))-IF(RTD("tos.rtd",,$A$2,"."&amp;U$135&amp;U$1&amp;"P"&amp;$A168)="N/A",0,RTD("tos.rtd",,$A$2,"."&amp;U$135&amp;U$1&amp;"P"&amp;$A168))</f>
        <v>0</v>
      </c>
      <c r="V168" s="91">
        <f ca="1">IF(RTD("tos.rtd",,$A$2,"."&amp;V$135&amp;V$1&amp;"C"&amp;$A168)="N/A",0,RTD("tos.rtd",,$A$2,"."&amp;V$135&amp;V$1&amp;"C"&amp;$A168))-IF(RTD("tos.rtd",,$A$2,"."&amp;V$135&amp;V$1&amp;"P"&amp;$A168)="N/A",0,RTD("tos.rtd",,$A$2,"."&amp;V$135&amp;V$1&amp;"P"&amp;$A168))</f>
        <v>0</v>
      </c>
      <c r="W168" s="91">
        <f ca="1">IF(RTD("tos.rtd",,$A$2,"."&amp;W$135&amp;W$1&amp;"C"&amp;$A168)="N/A",0,RTD("tos.rtd",,$A$2,"."&amp;W$135&amp;W$1&amp;"C"&amp;$A168))-IF(RTD("tos.rtd",,$A$2,"."&amp;W$135&amp;W$1&amp;"P"&amp;$A168)="N/A",0,RTD("tos.rtd",,$A$2,"."&amp;W$135&amp;W$1&amp;"P"&amp;$A168))</f>
        <v>-2</v>
      </c>
      <c r="X168" s="91">
        <f ca="1">IF(RTD("tos.rtd",,$A$2,"."&amp;X$135&amp;X$1&amp;"C"&amp;$A168)="N/A",0,RTD("tos.rtd",,$A$2,"."&amp;X$135&amp;X$1&amp;"C"&amp;$A168))-IF(RTD("tos.rtd",,$A$2,"."&amp;X$135&amp;X$1&amp;"P"&amp;$A168)="N/A",0,RTD("tos.rtd",,$A$2,"."&amp;X$135&amp;X$1&amp;"P"&amp;$A168))</f>
        <v>0</v>
      </c>
      <c r="Y168" s="98">
        <f t="shared" ca="1" si="13"/>
        <v>-156</v>
      </c>
      <c r="Z168" s="91"/>
      <c r="AA168" s="91"/>
    </row>
    <row r="169" spans="1:27" x14ac:dyDescent="0.25">
      <c r="A169" s="93">
        <f>+Hoja1!A168</f>
        <v>19675</v>
      </c>
      <c r="B169" s="91">
        <f ca="1">IF(RTD("tos.rtd",,$A$2,"."&amp;B$135&amp;B$1&amp;"C"&amp;$A169)="N/A",0,RTD("tos.rtd",,$A$2,"."&amp;B$135&amp;B$1&amp;"C"&amp;$A169))-IF(RTD("tos.rtd",,$A$2,"."&amp;B$135&amp;B$1&amp;"P"&amp;$A169)="N/A",0,RTD("tos.rtd",,$A$2,"."&amp;B$135&amp;B$1&amp;"P"&amp;$A169))</f>
        <v>0</v>
      </c>
      <c r="C169" s="91">
        <f ca="1">IF(RTD("tos.rtd",,$A$2,"."&amp;C$135&amp;C$1&amp;"C"&amp;$A169)="N/A",0,RTD("tos.rtd",,$A$2,"."&amp;C$135&amp;C$1&amp;"C"&amp;$A169))-IF(RTD("tos.rtd",,$A$2,"."&amp;C$135&amp;C$1&amp;"P"&amp;$A169)="N/A",0,RTD("tos.rtd",,$A$2,"."&amp;C$135&amp;C$1&amp;"P"&amp;$A169))</f>
        <v>0</v>
      </c>
      <c r="D169" s="91">
        <f ca="1">IF(RTD("tos.rtd",,$A$2,"."&amp;D$135&amp;D$1&amp;"C"&amp;$A169)="N/A",0,RTD("tos.rtd",,$A$2,"."&amp;D$135&amp;D$1&amp;"C"&amp;$A169))-IF(RTD("tos.rtd",,$A$2,"."&amp;D$135&amp;D$1&amp;"P"&amp;$A169)="N/A",0,RTD("tos.rtd",,$A$2,"."&amp;D$135&amp;D$1&amp;"P"&amp;$A169))</f>
        <v>-5</v>
      </c>
      <c r="E169" s="91">
        <f ca="1">IF(RTD("tos.rtd",,$A$2,"."&amp;E$135&amp;E$1&amp;"C"&amp;$A169)="N/A",0,RTD("tos.rtd",,$A$2,"."&amp;E$135&amp;E$1&amp;"C"&amp;$A169))-IF(RTD("tos.rtd",,$A$2,"."&amp;E$135&amp;E$1&amp;"P"&amp;$A169)="N/A",0,RTD("tos.rtd",,$A$2,"."&amp;E$135&amp;E$1&amp;"P"&amp;$A169))</f>
        <v>-1</v>
      </c>
      <c r="F169" s="91">
        <f ca="1">IF(RTD("tos.rtd",,$A$2,"."&amp;F$135&amp;F$1&amp;"C"&amp;$A169)="N/A",0,RTD("tos.rtd",,$A$2,"."&amp;F$135&amp;F$1&amp;"C"&amp;$A169))-IF(RTD("tos.rtd",,$A$2,"."&amp;F$135&amp;F$1&amp;"P"&amp;$A169)="N/A",0,RTD("tos.rtd",,$A$2,"."&amp;F$135&amp;F$1&amp;"P"&amp;$A169))</f>
        <v>0</v>
      </c>
      <c r="G169" s="91">
        <f ca="1">IF(RTD("tos.rtd",,$A$2,"."&amp;G$135&amp;G$1&amp;"C"&amp;$A169)="N/A",0,RTD("tos.rtd",,$A$2,"."&amp;G$135&amp;G$1&amp;"C"&amp;$A169))-IF(RTD("tos.rtd",,$A$2,"."&amp;G$135&amp;G$1&amp;"P"&amp;$A169)="N/A",0,RTD("tos.rtd",,$A$2,"."&amp;G$135&amp;G$1&amp;"P"&amp;$A169))</f>
        <v>0</v>
      </c>
      <c r="H169" s="91">
        <f ca="1">IF(RTD("tos.rtd",,$A$2,"."&amp;H$135&amp;H$1&amp;"C"&amp;$A169)="N/A",0,RTD("tos.rtd",,$A$2,"."&amp;H$135&amp;H$1&amp;"C"&amp;$A169))-IF(RTD("tos.rtd",,$A$2,"."&amp;H$135&amp;H$1&amp;"P"&amp;$A169)="N/A",0,RTD("tos.rtd",,$A$2,"."&amp;H$135&amp;H$1&amp;"P"&amp;$A169))</f>
        <v>0</v>
      </c>
      <c r="I169" s="91">
        <f ca="1">IF(RTD("tos.rtd",,$A$2,"."&amp;I$135&amp;I$1&amp;"C"&amp;$A169)="N/A",0,RTD("tos.rtd",,$A$2,"."&amp;I$135&amp;I$1&amp;"C"&amp;$A169))-IF(RTD("tos.rtd",,$A$2,"."&amp;I$135&amp;I$1&amp;"P"&amp;$A169)="N/A",0,RTD("tos.rtd",,$A$2,"."&amp;I$135&amp;I$1&amp;"P"&amp;$A169))</f>
        <v>-1</v>
      </c>
      <c r="J169" s="91">
        <f ca="1">IF(RTD("tos.rtd",,$A$2,"."&amp;J$135&amp;J$1&amp;"C"&amp;$A169)="N/A",0,RTD("tos.rtd",,$A$2,"."&amp;J$135&amp;J$1&amp;"C"&amp;$A169))-IF(RTD("tos.rtd",,$A$2,"."&amp;J$135&amp;J$1&amp;"P"&amp;$A169)="N/A",0,RTD("tos.rtd",,$A$2,"."&amp;J$135&amp;J$1&amp;"P"&amp;$A169))</f>
        <v>-2</v>
      </c>
      <c r="K169" s="91">
        <f ca="1">IF(RTD("tos.rtd",,$A$2,"."&amp;K$135&amp;K$1&amp;"C"&amp;$A169)="N/A",0,RTD("tos.rtd",,$A$2,"."&amp;K$135&amp;K$1&amp;"C"&amp;$A169))-IF(RTD("tos.rtd",,$A$2,"."&amp;K$135&amp;K$1&amp;"P"&amp;$A169)="N/A",0,RTD("tos.rtd",,$A$2,"."&amp;K$135&amp;K$1&amp;"P"&amp;$A169))</f>
        <v>4</v>
      </c>
      <c r="L169" s="91">
        <f ca="1">IF(RTD("tos.rtd",,$A$2,"."&amp;L$135&amp;L$1&amp;"C"&amp;$A169)="N/A",0,RTD("tos.rtd",,$A$2,"."&amp;L$135&amp;L$1&amp;"C"&amp;$A169))-IF(RTD("tos.rtd",,$A$2,"."&amp;L$135&amp;L$1&amp;"P"&amp;$A169)="N/A",0,RTD("tos.rtd",,$A$2,"."&amp;L$135&amp;L$1&amp;"P"&amp;$A169))</f>
        <v>0</v>
      </c>
      <c r="M169" s="91">
        <f ca="1">IF(RTD("tos.rtd",,$A$2,"."&amp;M$135&amp;M$1&amp;"C"&amp;$A169)="N/A",0,RTD("tos.rtd",,$A$2,"."&amp;M$135&amp;M$1&amp;"C"&amp;$A169))-IF(RTD("tos.rtd",,$A$2,"."&amp;M$135&amp;M$1&amp;"P"&amp;$A169)="N/A",0,RTD("tos.rtd",,$A$2,"."&amp;M$135&amp;M$1&amp;"P"&amp;$A169))</f>
        <v>0</v>
      </c>
      <c r="N169" s="91">
        <f ca="1">IF(RTD("tos.rtd",,$A$2,"."&amp;N$135&amp;N$1&amp;"C"&amp;$A169)="N/A",0,RTD("tos.rtd",,$A$2,"."&amp;N$135&amp;N$1&amp;"C"&amp;$A169))-IF(RTD("tos.rtd",,$A$2,"."&amp;N$135&amp;N$1&amp;"P"&amp;$A169)="N/A",0,RTD("tos.rtd",,$A$2,"."&amp;N$135&amp;N$1&amp;"P"&amp;$A169))</f>
        <v>0</v>
      </c>
      <c r="O169" s="91">
        <f ca="1">IF(RTD("tos.rtd",,$A$2,"."&amp;O$135&amp;O$1&amp;"C"&amp;$A169)="N/A",0,RTD("tos.rtd",,$A$2,"."&amp;O$135&amp;O$1&amp;"C"&amp;$A169))-IF(RTD("tos.rtd",,$A$2,"."&amp;O$135&amp;O$1&amp;"P"&amp;$A169)="N/A",0,RTD("tos.rtd",,$A$2,"."&amp;O$135&amp;O$1&amp;"P"&amp;$A169))</f>
        <v>0</v>
      </c>
      <c r="P169" s="91">
        <f ca="1">IF(RTD("tos.rtd",,$A$2,"."&amp;P$135&amp;P$1&amp;"C"&amp;$A169)="N/A",0,RTD("tos.rtd",,$A$2,"."&amp;P$135&amp;P$1&amp;"C"&amp;$A169))-IF(RTD("tos.rtd",,$A$2,"."&amp;P$135&amp;P$1&amp;"P"&amp;$A169)="N/A",0,RTD("tos.rtd",,$A$2,"."&amp;P$135&amp;P$1&amp;"P"&amp;$A169))</f>
        <v>0</v>
      </c>
      <c r="Q169" s="91">
        <f ca="1">IF(RTD("tos.rtd",,$A$2,"."&amp;Q$135&amp;Q$1&amp;"C"&amp;$A169)="N/A",0,RTD("tos.rtd",,$A$2,"."&amp;Q$135&amp;Q$1&amp;"C"&amp;$A169))-IF(RTD("tos.rtd",,$A$2,"."&amp;Q$135&amp;Q$1&amp;"P"&amp;$A169)="N/A",0,RTD("tos.rtd",,$A$2,"."&amp;Q$135&amp;Q$1&amp;"P"&amp;$A169))</f>
        <v>0</v>
      </c>
      <c r="R169" s="91">
        <f ca="1">IF(RTD("tos.rtd",,$A$2,"."&amp;R$135&amp;R$1&amp;"C"&amp;$A169)="N/A",0,RTD("tos.rtd",,$A$2,"."&amp;R$135&amp;R$1&amp;"C"&amp;$A169))-IF(RTD("tos.rtd",,$A$2,"."&amp;R$135&amp;R$1&amp;"P"&amp;$A169)="N/A",0,RTD("tos.rtd",,$A$2,"."&amp;R$135&amp;R$1&amp;"P"&amp;$A169))</f>
        <v>0</v>
      </c>
      <c r="S169" s="91">
        <f ca="1">IF(RTD("tos.rtd",,$A$2,"."&amp;S$135&amp;S$1&amp;"C"&amp;$A169)="N/A",0,RTD("tos.rtd",,$A$2,"."&amp;S$135&amp;S$1&amp;"C"&amp;$A169))-IF(RTD("tos.rtd",,$A$2,"."&amp;S$135&amp;S$1&amp;"P"&amp;$A169)="N/A",0,RTD("tos.rtd",,$A$2,"."&amp;S$135&amp;S$1&amp;"P"&amp;$A169))</f>
        <v>0</v>
      </c>
      <c r="T169" s="91">
        <f ca="1">IF(RTD("tos.rtd",,$A$2,"."&amp;T$135&amp;T$1&amp;"C"&amp;$A169)="N/A",0,RTD("tos.rtd",,$A$2,"."&amp;T$135&amp;T$1&amp;"C"&amp;$A169))-IF(RTD("tos.rtd",,$A$2,"."&amp;T$135&amp;T$1&amp;"P"&amp;$A169)="N/A",0,RTD("tos.rtd",,$A$2,"."&amp;T$135&amp;T$1&amp;"P"&amp;$A169))</f>
        <v>0</v>
      </c>
      <c r="U169" s="91">
        <f ca="1">IF(RTD("tos.rtd",,$A$2,"."&amp;U$135&amp;U$1&amp;"C"&amp;$A169)="N/A",0,RTD("tos.rtd",,$A$2,"."&amp;U$135&amp;U$1&amp;"C"&amp;$A169))-IF(RTD("tos.rtd",,$A$2,"."&amp;U$135&amp;U$1&amp;"P"&amp;$A169)="N/A",0,RTD("tos.rtd",,$A$2,"."&amp;U$135&amp;U$1&amp;"P"&amp;$A169))</f>
        <v>0</v>
      </c>
      <c r="V169" s="91">
        <f ca="1">IF(RTD("tos.rtd",,$A$2,"."&amp;V$135&amp;V$1&amp;"C"&amp;$A169)="N/A",0,RTD("tos.rtd",,$A$2,"."&amp;V$135&amp;V$1&amp;"C"&amp;$A169))-IF(RTD("tos.rtd",,$A$2,"."&amp;V$135&amp;V$1&amp;"P"&amp;$A169)="N/A",0,RTD("tos.rtd",,$A$2,"."&amp;V$135&amp;V$1&amp;"P"&amp;$A169))</f>
        <v>0</v>
      </c>
      <c r="W169" s="91">
        <f ca="1">IF(RTD("tos.rtd",,$A$2,"."&amp;W$135&amp;W$1&amp;"C"&amp;$A169)="N/A",0,RTD("tos.rtd",,$A$2,"."&amp;W$135&amp;W$1&amp;"C"&amp;$A169))-IF(RTD("tos.rtd",,$A$2,"."&amp;W$135&amp;W$1&amp;"P"&amp;$A169)="N/A",0,RTD("tos.rtd",,$A$2,"."&amp;W$135&amp;W$1&amp;"P"&amp;$A169))</f>
        <v>0</v>
      </c>
      <c r="X169" s="91">
        <f ca="1">IF(RTD("tos.rtd",,$A$2,"."&amp;X$135&amp;X$1&amp;"C"&amp;$A169)="N/A",0,RTD("tos.rtd",,$A$2,"."&amp;X$135&amp;X$1&amp;"C"&amp;$A169))-IF(RTD("tos.rtd",,$A$2,"."&amp;X$135&amp;X$1&amp;"P"&amp;$A169)="N/A",0,RTD("tos.rtd",,$A$2,"."&amp;X$135&amp;X$1&amp;"P"&amp;$A169))</f>
        <v>0</v>
      </c>
      <c r="Y169" s="98">
        <f t="shared" ca="1" si="13"/>
        <v>-5</v>
      </c>
      <c r="Z169" s="91"/>
      <c r="AA169" s="91"/>
    </row>
    <row r="170" spans="1:27" x14ac:dyDescent="0.25">
      <c r="A170" s="93">
        <f>+Hoja1!A169</f>
        <v>19650</v>
      </c>
      <c r="B170" s="91">
        <f ca="1">IF(RTD("tos.rtd",,$A$2,"."&amp;B$135&amp;B$1&amp;"C"&amp;$A170)="N/A",0,RTD("tos.rtd",,$A$2,"."&amp;B$135&amp;B$1&amp;"C"&amp;$A170))-IF(RTD("tos.rtd",,$A$2,"."&amp;B$135&amp;B$1&amp;"P"&amp;$A170)="N/A",0,RTD("tos.rtd",,$A$2,"."&amp;B$135&amp;B$1&amp;"P"&amp;$A170))</f>
        <v>0</v>
      </c>
      <c r="C170" s="91">
        <f ca="1">IF(RTD("tos.rtd",,$A$2,"."&amp;C$135&amp;C$1&amp;"C"&amp;$A170)="N/A",0,RTD("tos.rtd",,$A$2,"."&amp;C$135&amp;C$1&amp;"C"&amp;$A170))-IF(RTD("tos.rtd",,$A$2,"."&amp;C$135&amp;C$1&amp;"P"&amp;$A170)="N/A",0,RTD("tos.rtd",,$A$2,"."&amp;C$135&amp;C$1&amp;"P"&amp;$A170))</f>
        <v>0</v>
      </c>
      <c r="D170" s="91">
        <f ca="1">IF(RTD("tos.rtd",,$A$2,"."&amp;D$135&amp;D$1&amp;"C"&amp;$A170)="N/A",0,RTD("tos.rtd",,$A$2,"."&amp;D$135&amp;D$1&amp;"C"&amp;$A170))-IF(RTD("tos.rtd",,$A$2,"."&amp;D$135&amp;D$1&amp;"P"&amp;$A170)="N/A",0,RTD("tos.rtd",,$A$2,"."&amp;D$135&amp;D$1&amp;"P"&amp;$A170))</f>
        <v>-12</v>
      </c>
      <c r="E170" s="91">
        <f ca="1">IF(RTD("tos.rtd",,$A$2,"."&amp;E$135&amp;E$1&amp;"C"&amp;$A170)="N/A",0,RTD("tos.rtd",,$A$2,"."&amp;E$135&amp;E$1&amp;"C"&amp;$A170))-IF(RTD("tos.rtd",,$A$2,"."&amp;E$135&amp;E$1&amp;"P"&amp;$A170)="N/A",0,RTD("tos.rtd",,$A$2,"."&amp;E$135&amp;E$1&amp;"P"&amp;$A170))</f>
        <v>-8</v>
      </c>
      <c r="F170" s="91">
        <f ca="1">IF(RTD("tos.rtd",,$A$2,"."&amp;F$135&amp;F$1&amp;"C"&amp;$A170)="N/A",0,RTD("tos.rtd",,$A$2,"."&amp;F$135&amp;F$1&amp;"C"&amp;$A170))-IF(RTD("tos.rtd",,$A$2,"."&amp;F$135&amp;F$1&amp;"P"&amp;$A170)="N/A",0,RTD("tos.rtd",,$A$2,"."&amp;F$135&amp;F$1&amp;"P"&amp;$A170))</f>
        <v>0</v>
      </c>
      <c r="G170" s="91">
        <f ca="1">IF(RTD("tos.rtd",,$A$2,"."&amp;G$135&amp;G$1&amp;"C"&amp;$A170)="N/A",0,RTD("tos.rtd",,$A$2,"."&amp;G$135&amp;G$1&amp;"C"&amp;$A170))-IF(RTD("tos.rtd",,$A$2,"."&amp;G$135&amp;G$1&amp;"P"&amp;$A170)="N/A",0,RTD("tos.rtd",,$A$2,"."&amp;G$135&amp;G$1&amp;"P"&amp;$A170))</f>
        <v>0</v>
      </c>
      <c r="H170" s="91">
        <f ca="1">IF(RTD("tos.rtd",,$A$2,"."&amp;H$135&amp;H$1&amp;"C"&amp;$A170)="N/A",0,RTD("tos.rtd",,$A$2,"."&amp;H$135&amp;H$1&amp;"C"&amp;$A170))-IF(RTD("tos.rtd",,$A$2,"."&amp;H$135&amp;H$1&amp;"P"&amp;$A170)="N/A",0,RTD("tos.rtd",,$A$2,"."&amp;H$135&amp;H$1&amp;"P"&amp;$A170))</f>
        <v>0</v>
      </c>
      <c r="I170" s="91">
        <f ca="1">IF(RTD("tos.rtd",,$A$2,"."&amp;I$135&amp;I$1&amp;"C"&amp;$A170)="N/A",0,RTD("tos.rtd",,$A$2,"."&amp;I$135&amp;I$1&amp;"C"&amp;$A170))-IF(RTD("tos.rtd",,$A$2,"."&amp;I$135&amp;I$1&amp;"P"&amp;$A170)="N/A",0,RTD("tos.rtd",,$A$2,"."&amp;I$135&amp;I$1&amp;"P"&amp;$A170))</f>
        <v>-1</v>
      </c>
      <c r="J170" s="91">
        <f ca="1">IF(RTD("tos.rtd",,$A$2,"."&amp;J$135&amp;J$1&amp;"C"&amp;$A170)="N/A",0,RTD("tos.rtd",,$A$2,"."&amp;J$135&amp;J$1&amp;"C"&amp;$A170))-IF(RTD("tos.rtd",,$A$2,"."&amp;J$135&amp;J$1&amp;"P"&amp;$A170)="N/A",0,RTD("tos.rtd",,$A$2,"."&amp;J$135&amp;J$1&amp;"P"&amp;$A170))</f>
        <v>0</v>
      </c>
      <c r="K170" s="91">
        <f ca="1">IF(RTD("tos.rtd",,$A$2,"."&amp;K$135&amp;K$1&amp;"C"&amp;$A170)="N/A",0,RTD("tos.rtd",,$A$2,"."&amp;K$135&amp;K$1&amp;"C"&amp;$A170))-IF(RTD("tos.rtd",,$A$2,"."&amp;K$135&amp;K$1&amp;"P"&amp;$A170)="N/A",0,RTD("tos.rtd",,$A$2,"."&amp;K$135&amp;K$1&amp;"P"&amp;$A170))</f>
        <v>19</v>
      </c>
      <c r="L170" s="91">
        <f ca="1">IF(RTD("tos.rtd",,$A$2,"."&amp;L$135&amp;L$1&amp;"C"&amp;$A170)="N/A",0,RTD("tos.rtd",,$A$2,"."&amp;L$135&amp;L$1&amp;"C"&amp;$A170))-IF(RTD("tos.rtd",,$A$2,"."&amp;L$135&amp;L$1&amp;"P"&amp;$A170)="N/A",0,RTD("tos.rtd",,$A$2,"."&amp;L$135&amp;L$1&amp;"P"&amp;$A170))</f>
        <v>0</v>
      </c>
      <c r="M170" s="91">
        <f ca="1">IF(RTD("tos.rtd",,$A$2,"."&amp;M$135&amp;M$1&amp;"C"&amp;$A170)="N/A",0,RTD("tos.rtd",,$A$2,"."&amp;M$135&amp;M$1&amp;"C"&amp;$A170))-IF(RTD("tos.rtd",,$A$2,"."&amp;M$135&amp;M$1&amp;"P"&amp;$A170)="N/A",0,RTD("tos.rtd",,$A$2,"."&amp;M$135&amp;M$1&amp;"P"&amp;$A170))</f>
        <v>0</v>
      </c>
      <c r="N170" s="91">
        <f ca="1">IF(RTD("tos.rtd",,$A$2,"."&amp;N$135&amp;N$1&amp;"C"&amp;$A170)="N/A",0,RTD("tos.rtd",,$A$2,"."&amp;N$135&amp;N$1&amp;"C"&amp;$A170))-IF(RTD("tos.rtd",,$A$2,"."&amp;N$135&amp;N$1&amp;"P"&amp;$A170)="N/A",0,RTD("tos.rtd",,$A$2,"."&amp;N$135&amp;N$1&amp;"P"&amp;$A170))</f>
        <v>0</v>
      </c>
      <c r="O170" s="91">
        <f ca="1">IF(RTD("tos.rtd",,$A$2,"."&amp;O$135&amp;O$1&amp;"C"&amp;$A170)="N/A",0,RTD("tos.rtd",,$A$2,"."&amp;O$135&amp;O$1&amp;"C"&amp;$A170))-IF(RTD("tos.rtd",,$A$2,"."&amp;O$135&amp;O$1&amp;"P"&amp;$A170)="N/A",0,RTD("tos.rtd",,$A$2,"."&amp;O$135&amp;O$1&amp;"P"&amp;$A170))</f>
        <v>0</v>
      </c>
      <c r="P170" s="91">
        <f ca="1">IF(RTD("tos.rtd",,$A$2,"."&amp;P$135&amp;P$1&amp;"C"&amp;$A170)="N/A",0,RTD("tos.rtd",,$A$2,"."&amp;P$135&amp;P$1&amp;"C"&amp;$A170))-IF(RTD("tos.rtd",,$A$2,"."&amp;P$135&amp;P$1&amp;"P"&amp;$A170)="N/A",0,RTD("tos.rtd",,$A$2,"."&amp;P$135&amp;P$1&amp;"P"&amp;$A170))</f>
        <v>0</v>
      </c>
      <c r="Q170" s="91">
        <f ca="1">IF(RTD("tos.rtd",,$A$2,"."&amp;Q$135&amp;Q$1&amp;"C"&amp;$A170)="N/A",0,RTD("tos.rtd",,$A$2,"."&amp;Q$135&amp;Q$1&amp;"C"&amp;$A170))-IF(RTD("tos.rtd",,$A$2,"."&amp;Q$135&amp;Q$1&amp;"P"&amp;$A170)="N/A",0,RTD("tos.rtd",,$A$2,"."&amp;Q$135&amp;Q$1&amp;"P"&amp;$A170))</f>
        <v>0</v>
      </c>
      <c r="R170" s="91">
        <f ca="1">IF(RTD("tos.rtd",,$A$2,"."&amp;R$135&amp;R$1&amp;"C"&amp;$A170)="N/A",0,RTD("tos.rtd",,$A$2,"."&amp;R$135&amp;R$1&amp;"C"&amp;$A170))-IF(RTD("tos.rtd",,$A$2,"."&amp;R$135&amp;R$1&amp;"P"&amp;$A170)="N/A",0,RTD("tos.rtd",,$A$2,"."&amp;R$135&amp;R$1&amp;"P"&amp;$A170))</f>
        <v>0</v>
      </c>
      <c r="S170" s="91">
        <f ca="1">IF(RTD("tos.rtd",,$A$2,"."&amp;S$135&amp;S$1&amp;"C"&amp;$A170)="N/A",0,RTD("tos.rtd",,$A$2,"."&amp;S$135&amp;S$1&amp;"C"&amp;$A170))-IF(RTD("tos.rtd",,$A$2,"."&amp;S$135&amp;S$1&amp;"P"&amp;$A170)="N/A",0,RTD("tos.rtd",,$A$2,"."&amp;S$135&amp;S$1&amp;"P"&amp;$A170))</f>
        <v>0</v>
      </c>
      <c r="T170" s="91">
        <f ca="1">IF(RTD("tos.rtd",,$A$2,"."&amp;T$135&amp;T$1&amp;"C"&amp;$A170)="N/A",0,RTD("tos.rtd",,$A$2,"."&amp;T$135&amp;T$1&amp;"C"&amp;$A170))-IF(RTD("tos.rtd",,$A$2,"."&amp;T$135&amp;T$1&amp;"P"&amp;$A170)="N/A",0,RTD("tos.rtd",,$A$2,"."&amp;T$135&amp;T$1&amp;"P"&amp;$A170))</f>
        <v>0</v>
      </c>
      <c r="U170" s="91">
        <f ca="1">IF(RTD("tos.rtd",,$A$2,"."&amp;U$135&amp;U$1&amp;"C"&amp;$A170)="N/A",0,RTD("tos.rtd",,$A$2,"."&amp;U$135&amp;U$1&amp;"C"&amp;$A170))-IF(RTD("tos.rtd",,$A$2,"."&amp;U$135&amp;U$1&amp;"P"&amp;$A170)="N/A",0,RTD("tos.rtd",,$A$2,"."&amp;U$135&amp;U$1&amp;"P"&amp;$A170))</f>
        <v>0</v>
      </c>
      <c r="V170" s="91">
        <f ca="1">IF(RTD("tos.rtd",,$A$2,"."&amp;V$135&amp;V$1&amp;"C"&amp;$A170)="N/A",0,RTD("tos.rtd",,$A$2,"."&amp;V$135&amp;V$1&amp;"C"&amp;$A170))-IF(RTD("tos.rtd",,$A$2,"."&amp;V$135&amp;V$1&amp;"P"&amp;$A170)="N/A",0,RTD("tos.rtd",,$A$2,"."&amp;V$135&amp;V$1&amp;"P"&amp;$A170))</f>
        <v>0</v>
      </c>
      <c r="W170" s="91">
        <f ca="1">IF(RTD("tos.rtd",,$A$2,"."&amp;W$135&amp;W$1&amp;"C"&amp;$A170)="N/A",0,RTD("tos.rtd",,$A$2,"."&amp;W$135&amp;W$1&amp;"C"&amp;$A170))-IF(RTD("tos.rtd",,$A$2,"."&amp;W$135&amp;W$1&amp;"P"&amp;$A170)="N/A",0,RTD("tos.rtd",,$A$2,"."&amp;W$135&amp;W$1&amp;"P"&amp;$A170))</f>
        <v>0</v>
      </c>
      <c r="X170" s="91">
        <f ca="1">IF(RTD("tos.rtd",,$A$2,"."&amp;X$135&amp;X$1&amp;"C"&amp;$A170)="N/A",0,RTD("tos.rtd",,$A$2,"."&amp;X$135&amp;X$1&amp;"C"&amp;$A170))-IF(RTD("tos.rtd",,$A$2,"."&amp;X$135&amp;X$1&amp;"P"&amp;$A170)="N/A",0,RTD("tos.rtd",,$A$2,"."&amp;X$135&amp;X$1&amp;"P"&amp;$A170))</f>
        <v>0</v>
      </c>
      <c r="Y170" s="98">
        <f t="shared" ca="1" si="13"/>
        <v>-2</v>
      </c>
      <c r="Z170" s="91"/>
      <c r="AA170" s="91"/>
    </row>
    <row r="171" spans="1:27" x14ac:dyDescent="0.25">
      <c r="A171" s="93">
        <f>+Hoja1!A170</f>
        <v>19625</v>
      </c>
      <c r="B171" s="91">
        <f ca="1">IF(RTD("tos.rtd",,$A$2,"."&amp;B$135&amp;B$1&amp;"C"&amp;$A171)="N/A",0,RTD("tos.rtd",,$A$2,"."&amp;B$135&amp;B$1&amp;"C"&amp;$A171))-IF(RTD("tos.rtd",,$A$2,"."&amp;B$135&amp;B$1&amp;"P"&amp;$A171)="N/A",0,RTD("tos.rtd",,$A$2,"."&amp;B$135&amp;B$1&amp;"P"&amp;$A171))</f>
        <v>0</v>
      </c>
      <c r="C171" s="91">
        <f ca="1">IF(RTD("tos.rtd",,$A$2,"."&amp;C$135&amp;C$1&amp;"C"&amp;$A171)="N/A",0,RTD("tos.rtd",,$A$2,"."&amp;C$135&amp;C$1&amp;"C"&amp;$A171))-IF(RTD("tos.rtd",,$A$2,"."&amp;C$135&amp;C$1&amp;"P"&amp;$A171)="N/A",0,RTD("tos.rtd",,$A$2,"."&amp;C$135&amp;C$1&amp;"P"&amp;$A171))</f>
        <v>0</v>
      </c>
      <c r="D171" s="91">
        <f ca="1">IF(RTD("tos.rtd",,$A$2,"."&amp;D$135&amp;D$1&amp;"C"&amp;$A171)="N/A",0,RTD("tos.rtd",,$A$2,"."&amp;D$135&amp;D$1&amp;"C"&amp;$A171))-IF(RTD("tos.rtd",,$A$2,"."&amp;D$135&amp;D$1&amp;"P"&amp;$A171)="N/A",0,RTD("tos.rtd",,$A$2,"."&amp;D$135&amp;D$1&amp;"P"&amp;$A171))</f>
        <v>-12</v>
      </c>
      <c r="E171" s="91">
        <f ca="1">IF(RTD("tos.rtd",,$A$2,"."&amp;E$135&amp;E$1&amp;"C"&amp;$A171)="N/A",0,RTD("tos.rtd",,$A$2,"."&amp;E$135&amp;E$1&amp;"C"&amp;$A171))-IF(RTD("tos.rtd",,$A$2,"."&amp;E$135&amp;E$1&amp;"P"&amp;$A171)="N/A",0,RTD("tos.rtd",,$A$2,"."&amp;E$135&amp;E$1&amp;"P"&amp;$A171))</f>
        <v>-1</v>
      </c>
      <c r="F171" s="91">
        <f ca="1">IF(RTD("tos.rtd",,$A$2,"."&amp;F$135&amp;F$1&amp;"C"&amp;$A171)="N/A",0,RTD("tos.rtd",,$A$2,"."&amp;F$135&amp;F$1&amp;"C"&amp;$A171))-IF(RTD("tos.rtd",,$A$2,"."&amp;F$135&amp;F$1&amp;"P"&amp;$A171)="N/A",0,RTD("tos.rtd",,$A$2,"."&amp;F$135&amp;F$1&amp;"P"&amp;$A171))</f>
        <v>0</v>
      </c>
      <c r="G171" s="91">
        <f ca="1">IF(RTD("tos.rtd",,$A$2,"."&amp;G$135&amp;G$1&amp;"C"&amp;$A171)="N/A",0,RTD("tos.rtd",,$A$2,"."&amp;G$135&amp;G$1&amp;"C"&amp;$A171))-IF(RTD("tos.rtd",,$A$2,"."&amp;G$135&amp;G$1&amp;"P"&amp;$A171)="N/A",0,RTD("tos.rtd",,$A$2,"."&amp;G$135&amp;G$1&amp;"P"&amp;$A171))</f>
        <v>0</v>
      </c>
      <c r="H171" s="91">
        <f ca="1">IF(RTD("tos.rtd",,$A$2,"."&amp;H$135&amp;H$1&amp;"C"&amp;$A171)="N/A",0,RTD("tos.rtd",,$A$2,"."&amp;H$135&amp;H$1&amp;"C"&amp;$A171))-IF(RTD("tos.rtd",,$A$2,"."&amp;H$135&amp;H$1&amp;"P"&amp;$A171)="N/A",0,RTD("tos.rtd",,$A$2,"."&amp;H$135&amp;H$1&amp;"P"&amp;$A171))</f>
        <v>0</v>
      </c>
      <c r="I171" s="91">
        <f ca="1">IF(RTD("tos.rtd",,$A$2,"."&amp;I$135&amp;I$1&amp;"C"&amp;$A171)="N/A",0,RTD("tos.rtd",,$A$2,"."&amp;I$135&amp;I$1&amp;"C"&amp;$A171))-IF(RTD("tos.rtd",,$A$2,"."&amp;I$135&amp;I$1&amp;"P"&amp;$A171)="N/A",0,RTD("tos.rtd",,$A$2,"."&amp;I$135&amp;I$1&amp;"P"&amp;$A171))</f>
        <v>0</v>
      </c>
      <c r="J171" s="91">
        <f ca="1">IF(RTD("tos.rtd",,$A$2,"."&amp;J$135&amp;J$1&amp;"C"&amp;$A171)="N/A",0,RTD("tos.rtd",,$A$2,"."&amp;J$135&amp;J$1&amp;"C"&amp;$A171))-IF(RTD("tos.rtd",,$A$2,"."&amp;J$135&amp;J$1&amp;"P"&amp;$A171)="N/A",0,RTD("tos.rtd",,$A$2,"."&amp;J$135&amp;J$1&amp;"P"&amp;$A171))</f>
        <v>0</v>
      </c>
      <c r="K171" s="91">
        <f ca="1">IF(RTD("tos.rtd",,$A$2,"."&amp;K$135&amp;K$1&amp;"C"&amp;$A171)="N/A",0,RTD("tos.rtd",,$A$2,"."&amp;K$135&amp;K$1&amp;"C"&amp;$A171))-IF(RTD("tos.rtd",,$A$2,"."&amp;K$135&amp;K$1&amp;"P"&amp;$A171)="N/A",0,RTD("tos.rtd",,$A$2,"."&amp;K$135&amp;K$1&amp;"P"&amp;$A171))</f>
        <v>-1</v>
      </c>
      <c r="L171" s="91">
        <f ca="1">IF(RTD("tos.rtd",,$A$2,"."&amp;L$135&amp;L$1&amp;"C"&amp;$A171)="N/A",0,RTD("tos.rtd",,$A$2,"."&amp;L$135&amp;L$1&amp;"C"&amp;$A171))-IF(RTD("tos.rtd",,$A$2,"."&amp;L$135&amp;L$1&amp;"P"&amp;$A171)="N/A",0,RTD("tos.rtd",,$A$2,"."&amp;L$135&amp;L$1&amp;"P"&amp;$A171))</f>
        <v>0</v>
      </c>
      <c r="M171" s="91">
        <f ca="1">IF(RTD("tos.rtd",,$A$2,"."&amp;M$135&amp;M$1&amp;"C"&amp;$A171)="N/A",0,RTD("tos.rtd",,$A$2,"."&amp;M$135&amp;M$1&amp;"C"&amp;$A171))-IF(RTD("tos.rtd",,$A$2,"."&amp;M$135&amp;M$1&amp;"P"&amp;$A171)="N/A",0,RTD("tos.rtd",,$A$2,"."&amp;M$135&amp;M$1&amp;"P"&amp;$A171))</f>
        <v>0</v>
      </c>
      <c r="N171" s="91">
        <f ca="1">IF(RTD("tos.rtd",,$A$2,"."&amp;N$135&amp;N$1&amp;"C"&amp;$A171)="N/A",0,RTD("tos.rtd",,$A$2,"."&amp;N$135&amp;N$1&amp;"C"&amp;$A171))-IF(RTD("tos.rtd",,$A$2,"."&amp;N$135&amp;N$1&amp;"P"&amp;$A171)="N/A",0,RTD("tos.rtd",,$A$2,"."&amp;N$135&amp;N$1&amp;"P"&amp;$A171))</f>
        <v>0</v>
      </c>
      <c r="O171" s="91">
        <f ca="1">IF(RTD("tos.rtd",,$A$2,"."&amp;O$135&amp;O$1&amp;"C"&amp;$A171)="N/A",0,RTD("tos.rtd",,$A$2,"."&amp;O$135&amp;O$1&amp;"C"&amp;$A171))-IF(RTD("tos.rtd",,$A$2,"."&amp;O$135&amp;O$1&amp;"P"&amp;$A171)="N/A",0,RTD("tos.rtd",,$A$2,"."&amp;O$135&amp;O$1&amp;"P"&amp;$A171))</f>
        <v>0</v>
      </c>
      <c r="P171" s="91">
        <f ca="1">IF(RTD("tos.rtd",,$A$2,"."&amp;P$135&amp;P$1&amp;"C"&amp;$A171)="N/A",0,RTD("tos.rtd",,$A$2,"."&amp;P$135&amp;P$1&amp;"C"&amp;$A171))-IF(RTD("tos.rtd",,$A$2,"."&amp;P$135&amp;P$1&amp;"P"&amp;$A171)="N/A",0,RTD("tos.rtd",,$A$2,"."&amp;P$135&amp;P$1&amp;"P"&amp;$A171))</f>
        <v>0</v>
      </c>
      <c r="Q171" s="91">
        <f ca="1">IF(RTD("tos.rtd",,$A$2,"."&amp;Q$135&amp;Q$1&amp;"C"&amp;$A171)="N/A",0,RTD("tos.rtd",,$A$2,"."&amp;Q$135&amp;Q$1&amp;"C"&amp;$A171))-IF(RTD("tos.rtd",,$A$2,"."&amp;Q$135&amp;Q$1&amp;"P"&amp;$A171)="N/A",0,RTD("tos.rtd",,$A$2,"."&amp;Q$135&amp;Q$1&amp;"P"&amp;$A171))</f>
        <v>0</v>
      </c>
      <c r="R171" s="91">
        <f ca="1">IF(RTD("tos.rtd",,$A$2,"."&amp;R$135&amp;R$1&amp;"C"&amp;$A171)="N/A",0,RTD("tos.rtd",,$A$2,"."&amp;R$135&amp;R$1&amp;"C"&amp;$A171))-IF(RTD("tos.rtd",,$A$2,"."&amp;R$135&amp;R$1&amp;"P"&amp;$A171)="N/A",0,RTD("tos.rtd",,$A$2,"."&amp;R$135&amp;R$1&amp;"P"&amp;$A171))</f>
        <v>0</v>
      </c>
      <c r="S171" s="91">
        <f ca="1">IF(RTD("tos.rtd",,$A$2,"."&amp;S$135&amp;S$1&amp;"C"&amp;$A171)="N/A",0,RTD("tos.rtd",,$A$2,"."&amp;S$135&amp;S$1&amp;"C"&amp;$A171))-IF(RTD("tos.rtd",,$A$2,"."&amp;S$135&amp;S$1&amp;"P"&amp;$A171)="N/A",0,RTD("tos.rtd",,$A$2,"."&amp;S$135&amp;S$1&amp;"P"&amp;$A171))</f>
        <v>0</v>
      </c>
      <c r="T171" s="91">
        <f ca="1">IF(RTD("tos.rtd",,$A$2,"."&amp;T$135&amp;T$1&amp;"C"&amp;$A171)="N/A",0,RTD("tos.rtd",,$A$2,"."&amp;T$135&amp;T$1&amp;"C"&amp;$A171))-IF(RTD("tos.rtd",,$A$2,"."&amp;T$135&amp;T$1&amp;"P"&amp;$A171)="N/A",0,RTD("tos.rtd",,$A$2,"."&amp;T$135&amp;T$1&amp;"P"&amp;$A171))</f>
        <v>0</v>
      </c>
      <c r="U171" s="91">
        <f ca="1">IF(RTD("tos.rtd",,$A$2,"."&amp;U$135&amp;U$1&amp;"C"&amp;$A171)="N/A",0,RTD("tos.rtd",,$A$2,"."&amp;U$135&amp;U$1&amp;"C"&amp;$A171))-IF(RTD("tos.rtd",,$A$2,"."&amp;U$135&amp;U$1&amp;"P"&amp;$A171)="N/A",0,RTD("tos.rtd",,$A$2,"."&amp;U$135&amp;U$1&amp;"P"&amp;$A171))</f>
        <v>0</v>
      </c>
      <c r="V171" s="91">
        <f ca="1">IF(RTD("tos.rtd",,$A$2,"."&amp;V$135&amp;V$1&amp;"C"&amp;$A171)="N/A",0,RTD("tos.rtd",,$A$2,"."&amp;V$135&amp;V$1&amp;"C"&amp;$A171))-IF(RTD("tos.rtd",,$A$2,"."&amp;V$135&amp;V$1&amp;"P"&amp;$A171)="N/A",0,RTD("tos.rtd",,$A$2,"."&amp;V$135&amp;V$1&amp;"P"&amp;$A171))</f>
        <v>0</v>
      </c>
      <c r="W171" s="91">
        <f ca="1">IF(RTD("tos.rtd",,$A$2,"."&amp;W$135&amp;W$1&amp;"C"&amp;$A171)="N/A",0,RTD("tos.rtd",,$A$2,"."&amp;W$135&amp;W$1&amp;"C"&amp;$A171))-IF(RTD("tos.rtd",,$A$2,"."&amp;W$135&amp;W$1&amp;"P"&amp;$A171)="N/A",0,RTD("tos.rtd",,$A$2,"."&amp;W$135&amp;W$1&amp;"P"&amp;$A171))</f>
        <v>0</v>
      </c>
      <c r="X171" s="91">
        <f ca="1">IF(RTD("tos.rtd",,$A$2,"."&amp;X$135&amp;X$1&amp;"C"&amp;$A171)="N/A",0,RTD("tos.rtd",,$A$2,"."&amp;X$135&amp;X$1&amp;"C"&amp;$A171))-IF(RTD("tos.rtd",,$A$2,"."&amp;X$135&amp;X$1&amp;"P"&amp;$A171)="N/A",0,RTD("tos.rtd",,$A$2,"."&amp;X$135&amp;X$1&amp;"P"&amp;$A171))</f>
        <v>0</v>
      </c>
      <c r="Y171" s="98">
        <f t="shared" ca="1" si="13"/>
        <v>-14</v>
      </c>
      <c r="Z171" s="91"/>
      <c r="AA171" s="91"/>
    </row>
    <row r="172" spans="1:27" x14ac:dyDescent="0.25">
      <c r="A172" s="93">
        <f>+Hoja1!A171</f>
        <v>19600</v>
      </c>
      <c r="B172" s="91">
        <f ca="1">IF(RTD("tos.rtd",,$A$2,"."&amp;B$135&amp;B$1&amp;"C"&amp;$A172)="N/A",0,RTD("tos.rtd",,$A$2,"."&amp;B$135&amp;B$1&amp;"C"&amp;$A172))-IF(RTD("tos.rtd",,$A$2,"."&amp;B$135&amp;B$1&amp;"P"&amp;$A172)="N/A",0,RTD("tos.rtd",,$A$2,"."&amp;B$135&amp;B$1&amp;"P"&amp;$A172))</f>
        <v>0</v>
      </c>
      <c r="C172" s="91">
        <f ca="1">IF(RTD("tos.rtd",,$A$2,"."&amp;C$135&amp;C$1&amp;"C"&amp;$A172)="N/A",0,RTD("tos.rtd",,$A$2,"."&amp;C$135&amp;C$1&amp;"C"&amp;$A172))-IF(RTD("tos.rtd",,$A$2,"."&amp;C$135&amp;C$1&amp;"P"&amp;$A172)="N/A",0,RTD("tos.rtd",,$A$2,"."&amp;C$135&amp;C$1&amp;"P"&amp;$A172))</f>
        <v>0</v>
      </c>
      <c r="D172" s="91">
        <f ca="1">IF(RTD("tos.rtd",,$A$2,"."&amp;D$135&amp;D$1&amp;"C"&amp;$A172)="N/A",0,RTD("tos.rtd",,$A$2,"."&amp;D$135&amp;D$1&amp;"C"&amp;$A172))-IF(RTD("tos.rtd",,$A$2,"."&amp;D$135&amp;D$1&amp;"P"&amp;$A172)="N/A",0,RTD("tos.rtd",,$A$2,"."&amp;D$135&amp;D$1&amp;"P"&amp;$A172))</f>
        <v>-77</v>
      </c>
      <c r="E172" s="91">
        <f ca="1">IF(RTD("tos.rtd",,$A$2,"."&amp;E$135&amp;E$1&amp;"C"&amp;$A172)="N/A",0,RTD("tos.rtd",,$A$2,"."&amp;E$135&amp;E$1&amp;"C"&amp;$A172))-IF(RTD("tos.rtd",,$A$2,"."&amp;E$135&amp;E$1&amp;"P"&amp;$A172)="N/A",0,RTD("tos.rtd",,$A$2,"."&amp;E$135&amp;E$1&amp;"P"&amp;$A172))</f>
        <v>-1</v>
      </c>
      <c r="F172" s="91">
        <f ca="1">IF(RTD("tos.rtd",,$A$2,"."&amp;F$135&amp;F$1&amp;"C"&amp;$A172)="N/A",0,RTD("tos.rtd",,$A$2,"."&amp;F$135&amp;F$1&amp;"C"&amp;$A172))-IF(RTD("tos.rtd",,$A$2,"."&amp;F$135&amp;F$1&amp;"P"&amp;$A172)="N/A",0,RTD("tos.rtd",,$A$2,"."&amp;F$135&amp;F$1&amp;"P"&amp;$A172))</f>
        <v>0</v>
      </c>
      <c r="G172" s="91">
        <f ca="1">IF(RTD("tos.rtd",,$A$2,"."&amp;G$135&amp;G$1&amp;"C"&amp;$A172)="N/A",0,RTD("tos.rtd",,$A$2,"."&amp;G$135&amp;G$1&amp;"C"&amp;$A172))-IF(RTD("tos.rtd",,$A$2,"."&amp;G$135&amp;G$1&amp;"P"&amp;$A172)="N/A",0,RTD("tos.rtd",,$A$2,"."&amp;G$135&amp;G$1&amp;"P"&amp;$A172))</f>
        <v>0</v>
      </c>
      <c r="H172" s="91">
        <f ca="1">IF(RTD("tos.rtd",,$A$2,"."&amp;H$135&amp;H$1&amp;"C"&amp;$A172)="N/A",0,RTD("tos.rtd",,$A$2,"."&amp;H$135&amp;H$1&amp;"C"&amp;$A172))-IF(RTD("tos.rtd",,$A$2,"."&amp;H$135&amp;H$1&amp;"P"&amp;$A172)="N/A",0,RTD("tos.rtd",,$A$2,"."&amp;H$135&amp;H$1&amp;"P"&amp;$A172))</f>
        <v>0</v>
      </c>
      <c r="I172" s="91">
        <f ca="1">IF(RTD("tos.rtd",,$A$2,"."&amp;I$135&amp;I$1&amp;"C"&amp;$A172)="N/A",0,RTD("tos.rtd",,$A$2,"."&amp;I$135&amp;I$1&amp;"C"&amp;$A172))-IF(RTD("tos.rtd",,$A$2,"."&amp;I$135&amp;I$1&amp;"P"&amp;$A172)="N/A",0,RTD("tos.rtd",,$A$2,"."&amp;I$135&amp;I$1&amp;"P"&amp;$A172))</f>
        <v>-2</v>
      </c>
      <c r="J172" s="91">
        <f ca="1">IF(RTD("tos.rtd",,$A$2,"."&amp;J$135&amp;J$1&amp;"C"&amp;$A172)="N/A",0,RTD("tos.rtd",,$A$2,"."&amp;J$135&amp;J$1&amp;"C"&amp;$A172))-IF(RTD("tos.rtd",,$A$2,"."&amp;J$135&amp;J$1&amp;"P"&amp;$A172)="N/A",0,RTD("tos.rtd",,$A$2,"."&amp;J$135&amp;J$1&amp;"P"&amp;$A172))</f>
        <v>-2</v>
      </c>
      <c r="K172" s="91">
        <f ca="1">IF(RTD("tos.rtd",,$A$2,"."&amp;K$135&amp;K$1&amp;"C"&amp;$A172)="N/A",0,RTD("tos.rtd",,$A$2,"."&amp;K$135&amp;K$1&amp;"C"&amp;$A172))-IF(RTD("tos.rtd",,$A$2,"."&amp;K$135&amp;K$1&amp;"P"&amp;$A172)="N/A",0,RTD("tos.rtd",,$A$2,"."&amp;K$135&amp;K$1&amp;"P"&amp;$A172))</f>
        <v>-8</v>
      </c>
      <c r="L172" s="91">
        <f ca="1">IF(RTD("tos.rtd",,$A$2,"."&amp;L$135&amp;L$1&amp;"C"&amp;$A172)="N/A",0,RTD("tos.rtd",,$A$2,"."&amp;L$135&amp;L$1&amp;"C"&amp;$A172))-IF(RTD("tos.rtd",,$A$2,"."&amp;L$135&amp;L$1&amp;"P"&amp;$A172)="N/A",0,RTD("tos.rtd",,$A$2,"."&amp;L$135&amp;L$1&amp;"P"&amp;$A172))</f>
        <v>0</v>
      </c>
      <c r="M172" s="91">
        <f ca="1">IF(RTD("tos.rtd",,$A$2,"."&amp;M$135&amp;M$1&amp;"C"&amp;$A172)="N/A",0,RTD("tos.rtd",,$A$2,"."&amp;M$135&amp;M$1&amp;"C"&amp;$A172))-IF(RTD("tos.rtd",,$A$2,"."&amp;M$135&amp;M$1&amp;"P"&amp;$A172)="N/A",0,RTD("tos.rtd",,$A$2,"."&amp;M$135&amp;M$1&amp;"P"&amp;$A172))</f>
        <v>0</v>
      </c>
      <c r="N172" s="91">
        <f ca="1">IF(RTD("tos.rtd",,$A$2,"."&amp;N$135&amp;N$1&amp;"C"&amp;$A172)="N/A",0,RTD("tos.rtd",,$A$2,"."&amp;N$135&amp;N$1&amp;"C"&amp;$A172))-IF(RTD("tos.rtd",,$A$2,"."&amp;N$135&amp;N$1&amp;"P"&amp;$A172)="N/A",0,RTD("tos.rtd",,$A$2,"."&amp;N$135&amp;N$1&amp;"P"&amp;$A172))</f>
        <v>0</v>
      </c>
      <c r="O172" s="91">
        <f ca="1">IF(RTD("tos.rtd",,$A$2,"."&amp;O$135&amp;O$1&amp;"C"&amp;$A172)="N/A",0,RTD("tos.rtd",,$A$2,"."&amp;O$135&amp;O$1&amp;"C"&amp;$A172))-IF(RTD("tos.rtd",,$A$2,"."&amp;O$135&amp;O$1&amp;"P"&amp;$A172)="N/A",0,RTD("tos.rtd",,$A$2,"."&amp;O$135&amp;O$1&amp;"P"&amp;$A172))</f>
        <v>12</v>
      </c>
      <c r="P172" s="91">
        <f ca="1">IF(RTD("tos.rtd",,$A$2,"."&amp;P$135&amp;P$1&amp;"C"&amp;$A172)="N/A",0,RTD("tos.rtd",,$A$2,"."&amp;P$135&amp;P$1&amp;"C"&amp;$A172))-IF(RTD("tos.rtd",,$A$2,"."&amp;P$135&amp;P$1&amp;"P"&amp;$A172)="N/A",0,RTD("tos.rtd",,$A$2,"."&amp;P$135&amp;P$1&amp;"P"&amp;$A172))</f>
        <v>0</v>
      </c>
      <c r="Q172" s="91">
        <f ca="1">IF(RTD("tos.rtd",,$A$2,"."&amp;Q$135&amp;Q$1&amp;"C"&amp;$A172)="N/A",0,RTD("tos.rtd",,$A$2,"."&amp;Q$135&amp;Q$1&amp;"C"&amp;$A172))-IF(RTD("tos.rtd",,$A$2,"."&amp;Q$135&amp;Q$1&amp;"P"&amp;$A172)="N/A",0,RTD("tos.rtd",,$A$2,"."&amp;Q$135&amp;Q$1&amp;"P"&amp;$A172))</f>
        <v>-1</v>
      </c>
      <c r="R172" s="91">
        <f ca="1">IF(RTD("tos.rtd",,$A$2,"."&amp;R$135&amp;R$1&amp;"C"&amp;$A172)="N/A",0,RTD("tos.rtd",,$A$2,"."&amp;R$135&amp;R$1&amp;"C"&amp;$A172))-IF(RTD("tos.rtd",,$A$2,"."&amp;R$135&amp;R$1&amp;"P"&amp;$A172)="N/A",0,RTD("tos.rtd",,$A$2,"."&amp;R$135&amp;R$1&amp;"P"&amp;$A172))</f>
        <v>0</v>
      </c>
      <c r="S172" s="91">
        <f ca="1">IF(RTD("tos.rtd",,$A$2,"."&amp;S$135&amp;S$1&amp;"C"&amp;$A172)="N/A",0,RTD("tos.rtd",,$A$2,"."&amp;S$135&amp;S$1&amp;"C"&amp;$A172))-IF(RTD("tos.rtd",,$A$2,"."&amp;S$135&amp;S$1&amp;"P"&amp;$A172)="N/A",0,RTD("tos.rtd",,$A$2,"."&amp;S$135&amp;S$1&amp;"P"&amp;$A172))</f>
        <v>0</v>
      </c>
      <c r="T172" s="91">
        <f ca="1">IF(RTD("tos.rtd",,$A$2,"."&amp;T$135&amp;T$1&amp;"C"&amp;$A172)="N/A",0,RTD("tos.rtd",,$A$2,"."&amp;T$135&amp;T$1&amp;"C"&amp;$A172))-IF(RTD("tos.rtd",,$A$2,"."&amp;T$135&amp;T$1&amp;"P"&amp;$A172)="N/A",0,RTD("tos.rtd",,$A$2,"."&amp;T$135&amp;T$1&amp;"P"&amp;$A172))</f>
        <v>0</v>
      </c>
      <c r="U172" s="91">
        <f ca="1">IF(RTD("tos.rtd",,$A$2,"."&amp;U$135&amp;U$1&amp;"C"&amp;$A172)="N/A",0,RTD("tos.rtd",,$A$2,"."&amp;U$135&amp;U$1&amp;"C"&amp;$A172))-IF(RTD("tos.rtd",,$A$2,"."&amp;U$135&amp;U$1&amp;"P"&amp;$A172)="N/A",0,RTD("tos.rtd",,$A$2,"."&amp;U$135&amp;U$1&amp;"P"&amp;$A172))</f>
        <v>0</v>
      </c>
      <c r="V172" s="91">
        <f ca="1">IF(RTD("tos.rtd",,$A$2,"."&amp;V$135&amp;V$1&amp;"C"&amp;$A172)="N/A",0,RTD("tos.rtd",,$A$2,"."&amp;V$135&amp;V$1&amp;"C"&amp;$A172))-IF(RTD("tos.rtd",,$A$2,"."&amp;V$135&amp;V$1&amp;"P"&amp;$A172)="N/A",0,RTD("tos.rtd",,$A$2,"."&amp;V$135&amp;V$1&amp;"P"&amp;$A172))</f>
        <v>0</v>
      </c>
      <c r="W172" s="91">
        <f ca="1">IF(RTD("tos.rtd",,$A$2,"."&amp;W$135&amp;W$1&amp;"C"&amp;$A172)="N/A",0,RTD("tos.rtd",,$A$2,"."&amp;W$135&amp;W$1&amp;"C"&amp;$A172))-IF(RTD("tos.rtd",,$A$2,"."&amp;W$135&amp;W$1&amp;"P"&amp;$A172)="N/A",0,RTD("tos.rtd",,$A$2,"."&amp;W$135&amp;W$1&amp;"P"&amp;$A172))</f>
        <v>0</v>
      </c>
      <c r="X172" s="91">
        <f ca="1">IF(RTD("tos.rtd",,$A$2,"."&amp;X$135&amp;X$1&amp;"C"&amp;$A172)="N/A",0,RTD("tos.rtd",,$A$2,"."&amp;X$135&amp;X$1&amp;"C"&amp;$A172))-IF(RTD("tos.rtd",,$A$2,"."&amp;X$135&amp;X$1&amp;"P"&amp;$A172)="N/A",0,RTD("tos.rtd",,$A$2,"."&amp;X$135&amp;X$1&amp;"P"&amp;$A172))</f>
        <v>0</v>
      </c>
      <c r="Y172" s="98">
        <f t="shared" ca="1" si="13"/>
        <v>-79</v>
      </c>
      <c r="Z172" s="91"/>
      <c r="AA172" s="91"/>
    </row>
    <row r="173" spans="1:27" x14ac:dyDescent="0.25">
      <c r="A173" s="93">
        <f>+Hoja1!A172</f>
        <v>19575</v>
      </c>
      <c r="B173" s="91">
        <f ca="1">IF(RTD("tos.rtd",,$A$2,"."&amp;B$135&amp;B$1&amp;"C"&amp;$A173)="N/A",0,RTD("tos.rtd",,$A$2,"."&amp;B$135&amp;B$1&amp;"C"&amp;$A173))-IF(RTD("tos.rtd",,$A$2,"."&amp;B$135&amp;B$1&amp;"P"&amp;$A173)="N/A",0,RTD("tos.rtd",,$A$2,"."&amp;B$135&amp;B$1&amp;"P"&amp;$A173))</f>
        <v>0</v>
      </c>
      <c r="C173" s="91">
        <f ca="1">IF(RTD("tos.rtd",,$A$2,"."&amp;C$135&amp;C$1&amp;"C"&amp;$A173)="N/A",0,RTD("tos.rtd",,$A$2,"."&amp;C$135&amp;C$1&amp;"C"&amp;$A173))-IF(RTD("tos.rtd",,$A$2,"."&amp;C$135&amp;C$1&amp;"P"&amp;$A173)="N/A",0,RTD("tos.rtd",,$A$2,"."&amp;C$135&amp;C$1&amp;"P"&amp;$A173))</f>
        <v>0</v>
      </c>
      <c r="D173" s="91">
        <f ca="1">IF(RTD("tos.rtd",,$A$2,"."&amp;D$135&amp;D$1&amp;"C"&amp;$A173)="N/A",0,RTD("tos.rtd",,$A$2,"."&amp;D$135&amp;D$1&amp;"C"&amp;$A173))-IF(RTD("tos.rtd",,$A$2,"."&amp;D$135&amp;D$1&amp;"P"&amp;$A173)="N/A",0,RTD("tos.rtd",,$A$2,"."&amp;D$135&amp;D$1&amp;"P"&amp;$A173))</f>
        <v>-7</v>
      </c>
      <c r="E173" s="91">
        <f ca="1">IF(RTD("tos.rtd",,$A$2,"."&amp;E$135&amp;E$1&amp;"C"&amp;$A173)="N/A",0,RTD("tos.rtd",,$A$2,"."&amp;E$135&amp;E$1&amp;"C"&amp;$A173))-IF(RTD("tos.rtd",,$A$2,"."&amp;E$135&amp;E$1&amp;"P"&amp;$A173)="N/A",0,RTD("tos.rtd",,$A$2,"."&amp;E$135&amp;E$1&amp;"P"&amp;$A173))</f>
        <v>0</v>
      </c>
      <c r="F173" s="91">
        <f ca="1">IF(RTD("tos.rtd",,$A$2,"."&amp;F$135&amp;F$1&amp;"C"&amp;$A173)="N/A",0,RTD("tos.rtd",,$A$2,"."&amp;F$135&amp;F$1&amp;"C"&amp;$A173))-IF(RTD("tos.rtd",,$A$2,"."&amp;F$135&amp;F$1&amp;"P"&amp;$A173)="N/A",0,RTD("tos.rtd",,$A$2,"."&amp;F$135&amp;F$1&amp;"P"&amp;$A173))</f>
        <v>0</v>
      </c>
      <c r="G173" s="91">
        <f ca="1">IF(RTD("tos.rtd",,$A$2,"."&amp;G$135&amp;G$1&amp;"C"&amp;$A173)="N/A",0,RTD("tos.rtd",,$A$2,"."&amp;G$135&amp;G$1&amp;"C"&amp;$A173))-IF(RTD("tos.rtd",,$A$2,"."&amp;G$135&amp;G$1&amp;"P"&amp;$A173)="N/A",0,RTD("tos.rtd",,$A$2,"."&amp;G$135&amp;G$1&amp;"P"&amp;$A173))</f>
        <v>0</v>
      </c>
      <c r="H173" s="91">
        <f ca="1">IF(RTD("tos.rtd",,$A$2,"."&amp;H$135&amp;H$1&amp;"C"&amp;$A173)="N/A",0,RTD("tos.rtd",,$A$2,"."&amp;H$135&amp;H$1&amp;"C"&amp;$A173))-IF(RTD("tos.rtd",,$A$2,"."&amp;H$135&amp;H$1&amp;"P"&amp;$A173)="N/A",0,RTD("tos.rtd",,$A$2,"."&amp;H$135&amp;H$1&amp;"P"&amp;$A173))</f>
        <v>0</v>
      </c>
      <c r="I173" s="91">
        <f ca="1">IF(RTD("tos.rtd",,$A$2,"."&amp;I$135&amp;I$1&amp;"C"&amp;$A173)="N/A",0,RTD("tos.rtd",,$A$2,"."&amp;I$135&amp;I$1&amp;"C"&amp;$A173))-IF(RTD("tos.rtd",,$A$2,"."&amp;I$135&amp;I$1&amp;"P"&amp;$A173)="N/A",0,RTD("tos.rtd",,$A$2,"."&amp;I$135&amp;I$1&amp;"P"&amp;$A173))</f>
        <v>0</v>
      </c>
      <c r="J173" s="91">
        <f ca="1">IF(RTD("tos.rtd",,$A$2,"."&amp;J$135&amp;J$1&amp;"C"&amp;$A173)="N/A",0,RTD("tos.rtd",,$A$2,"."&amp;J$135&amp;J$1&amp;"C"&amp;$A173))-IF(RTD("tos.rtd",,$A$2,"."&amp;J$135&amp;J$1&amp;"P"&amp;$A173)="N/A",0,RTD("tos.rtd",,$A$2,"."&amp;J$135&amp;J$1&amp;"P"&amp;$A173))</f>
        <v>0</v>
      </c>
      <c r="K173" s="91">
        <f ca="1">IF(RTD("tos.rtd",,$A$2,"."&amp;K$135&amp;K$1&amp;"C"&amp;$A173)="N/A",0,RTD("tos.rtd",,$A$2,"."&amp;K$135&amp;K$1&amp;"C"&amp;$A173))-IF(RTD("tos.rtd",,$A$2,"."&amp;K$135&amp;K$1&amp;"P"&amp;$A173)="N/A",0,RTD("tos.rtd",,$A$2,"."&amp;K$135&amp;K$1&amp;"P"&amp;$A173))</f>
        <v>-4</v>
      </c>
      <c r="L173" s="91">
        <f ca="1">IF(RTD("tos.rtd",,$A$2,"."&amp;L$135&amp;L$1&amp;"C"&amp;$A173)="N/A",0,RTD("tos.rtd",,$A$2,"."&amp;L$135&amp;L$1&amp;"C"&amp;$A173))-IF(RTD("tos.rtd",,$A$2,"."&amp;L$135&amp;L$1&amp;"P"&amp;$A173)="N/A",0,RTD("tos.rtd",,$A$2,"."&amp;L$135&amp;L$1&amp;"P"&amp;$A173))</f>
        <v>0</v>
      </c>
      <c r="M173" s="91">
        <f ca="1">IF(RTD("tos.rtd",,$A$2,"."&amp;M$135&amp;M$1&amp;"C"&amp;$A173)="N/A",0,RTD("tos.rtd",,$A$2,"."&amp;M$135&amp;M$1&amp;"C"&amp;$A173))-IF(RTD("tos.rtd",,$A$2,"."&amp;M$135&amp;M$1&amp;"P"&amp;$A173)="N/A",0,RTD("tos.rtd",,$A$2,"."&amp;M$135&amp;M$1&amp;"P"&amp;$A173))</f>
        <v>0</v>
      </c>
      <c r="N173" s="91">
        <f ca="1">IF(RTD("tos.rtd",,$A$2,"."&amp;N$135&amp;N$1&amp;"C"&amp;$A173)="N/A",0,RTD("tos.rtd",,$A$2,"."&amp;N$135&amp;N$1&amp;"C"&amp;$A173))-IF(RTD("tos.rtd",,$A$2,"."&amp;N$135&amp;N$1&amp;"P"&amp;$A173)="N/A",0,RTD("tos.rtd",,$A$2,"."&amp;N$135&amp;N$1&amp;"P"&amp;$A173))</f>
        <v>0</v>
      </c>
      <c r="O173" s="91">
        <f ca="1">IF(RTD("tos.rtd",,$A$2,"."&amp;O$135&amp;O$1&amp;"C"&amp;$A173)="N/A",0,RTD("tos.rtd",,$A$2,"."&amp;O$135&amp;O$1&amp;"C"&amp;$A173))-IF(RTD("tos.rtd",,$A$2,"."&amp;O$135&amp;O$1&amp;"P"&amp;$A173)="N/A",0,RTD("tos.rtd",,$A$2,"."&amp;O$135&amp;O$1&amp;"P"&amp;$A173))</f>
        <v>0</v>
      </c>
      <c r="P173" s="91">
        <f ca="1">IF(RTD("tos.rtd",,$A$2,"."&amp;P$135&amp;P$1&amp;"C"&amp;$A173)="N/A",0,RTD("tos.rtd",,$A$2,"."&amp;P$135&amp;P$1&amp;"C"&amp;$A173))-IF(RTD("tos.rtd",,$A$2,"."&amp;P$135&amp;P$1&amp;"P"&amp;$A173)="N/A",0,RTD("tos.rtd",,$A$2,"."&amp;P$135&amp;P$1&amp;"P"&amp;$A173))</f>
        <v>0</v>
      </c>
      <c r="Q173" s="91">
        <f ca="1">IF(RTD("tos.rtd",,$A$2,"."&amp;Q$135&amp;Q$1&amp;"C"&amp;$A173)="N/A",0,RTD("tos.rtd",,$A$2,"."&amp;Q$135&amp;Q$1&amp;"C"&amp;$A173))-IF(RTD("tos.rtd",,$A$2,"."&amp;Q$135&amp;Q$1&amp;"P"&amp;$A173)="N/A",0,RTD("tos.rtd",,$A$2,"."&amp;Q$135&amp;Q$1&amp;"P"&amp;$A173))</f>
        <v>0</v>
      </c>
      <c r="R173" s="91">
        <f ca="1">IF(RTD("tos.rtd",,$A$2,"."&amp;R$135&amp;R$1&amp;"C"&amp;$A173)="N/A",0,RTD("tos.rtd",,$A$2,"."&amp;R$135&amp;R$1&amp;"C"&amp;$A173))-IF(RTD("tos.rtd",,$A$2,"."&amp;R$135&amp;R$1&amp;"P"&amp;$A173)="N/A",0,RTD("tos.rtd",,$A$2,"."&amp;R$135&amp;R$1&amp;"P"&amp;$A173))</f>
        <v>0</v>
      </c>
      <c r="S173" s="91">
        <f ca="1">IF(RTD("tos.rtd",,$A$2,"."&amp;S$135&amp;S$1&amp;"C"&amp;$A173)="N/A",0,RTD("tos.rtd",,$A$2,"."&amp;S$135&amp;S$1&amp;"C"&amp;$A173))-IF(RTD("tos.rtd",,$A$2,"."&amp;S$135&amp;S$1&amp;"P"&amp;$A173)="N/A",0,RTD("tos.rtd",,$A$2,"."&amp;S$135&amp;S$1&amp;"P"&amp;$A173))</f>
        <v>0</v>
      </c>
      <c r="T173" s="91">
        <f ca="1">IF(RTD("tos.rtd",,$A$2,"."&amp;T$135&amp;T$1&amp;"C"&amp;$A173)="N/A",0,RTD("tos.rtd",,$A$2,"."&amp;T$135&amp;T$1&amp;"C"&amp;$A173))-IF(RTD("tos.rtd",,$A$2,"."&amp;T$135&amp;T$1&amp;"P"&amp;$A173)="N/A",0,RTD("tos.rtd",,$A$2,"."&amp;T$135&amp;T$1&amp;"P"&amp;$A173))</f>
        <v>0</v>
      </c>
      <c r="U173" s="91">
        <f ca="1">IF(RTD("tos.rtd",,$A$2,"."&amp;U$135&amp;U$1&amp;"C"&amp;$A173)="N/A",0,RTD("tos.rtd",,$A$2,"."&amp;U$135&amp;U$1&amp;"C"&amp;$A173))-IF(RTD("tos.rtd",,$A$2,"."&amp;U$135&amp;U$1&amp;"P"&amp;$A173)="N/A",0,RTD("tos.rtd",,$A$2,"."&amp;U$135&amp;U$1&amp;"P"&amp;$A173))</f>
        <v>0</v>
      </c>
      <c r="V173" s="91">
        <f ca="1">IF(RTD("tos.rtd",,$A$2,"."&amp;V$135&amp;V$1&amp;"C"&amp;$A173)="N/A",0,RTD("tos.rtd",,$A$2,"."&amp;V$135&amp;V$1&amp;"C"&amp;$A173))-IF(RTD("tos.rtd",,$A$2,"."&amp;V$135&amp;V$1&amp;"P"&amp;$A173)="N/A",0,RTD("tos.rtd",,$A$2,"."&amp;V$135&amp;V$1&amp;"P"&amp;$A173))</f>
        <v>0</v>
      </c>
      <c r="W173" s="91">
        <f ca="1">IF(RTD("tos.rtd",,$A$2,"."&amp;W$135&amp;W$1&amp;"C"&amp;$A173)="N/A",0,RTD("tos.rtd",,$A$2,"."&amp;W$135&amp;W$1&amp;"C"&amp;$A173))-IF(RTD("tos.rtd",,$A$2,"."&amp;W$135&amp;W$1&amp;"P"&amp;$A173)="N/A",0,RTD("tos.rtd",,$A$2,"."&amp;W$135&amp;W$1&amp;"P"&amp;$A173))</f>
        <v>0</v>
      </c>
      <c r="X173" s="91">
        <f ca="1">IF(RTD("tos.rtd",,$A$2,"."&amp;X$135&amp;X$1&amp;"C"&amp;$A173)="N/A",0,RTD("tos.rtd",,$A$2,"."&amp;X$135&amp;X$1&amp;"C"&amp;$A173))-IF(RTD("tos.rtd",,$A$2,"."&amp;X$135&amp;X$1&amp;"P"&amp;$A173)="N/A",0,RTD("tos.rtd",,$A$2,"."&amp;X$135&amp;X$1&amp;"P"&amp;$A173))</f>
        <v>0</v>
      </c>
      <c r="Y173" s="98">
        <f t="shared" ca="1" si="13"/>
        <v>-11</v>
      </c>
      <c r="Z173" s="91"/>
      <c r="AA173" s="91"/>
    </row>
    <row r="174" spans="1:27" x14ac:dyDescent="0.25">
      <c r="A174" s="93">
        <f>+Hoja1!A173</f>
        <v>19550</v>
      </c>
      <c r="B174" s="91">
        <f ca="1">IF(RTD("tos.rtd",,$A$2,"."&amp;B$135&amp;B$1&amp;"C"&amp;$A174)="N/A",0,RTD("tos.rtd",,$A$2,"."&amp;B$135&amp;B$1&amp;"C"&amp;$A174))-IF(RTD("tos.rtd",,$A$2,"."&amp;B$135&amp;B$1&amp;"P"&amp;$A174)="N/A",0,RTD("tos.rtd",,$A$2,"."&amp;B$135&amp;B$1&amp;"P"&amp;$A174))</f>
        <v>0</v>
      </c>
      <c r="C174" s="91">
        <f ca="1">IF(RTD("tos.rtd",,$A$2,"."&amp;C$135&amp;C$1&amp;"C"&amp;$A174)="N/A",0,RTD("tos.rtd",,$A$2,"."&amp;C$135&amp;C$1&amp;"C"&amp;$A174))-IF(RTD("tos.rtd",,$A$2,"."&amp;C$135&amp;C$1&amp;"P"&amp;$A174)="N/A",0,RTD("tos.rtd",,$A$2,"."&amp;C$135&amp;C$1&amp;"P"&amp;$A174))</f>
        <v>0</v>
      </c>
      <c r="D174" s="91">
        <f ca="1">IF(RTD("tos.rtd",,$A$2,"."&amp;D$135&amp;D$1&amp;"C"&amp;$A174)="N/A",0,RTD("tos.rtd",,$A$2,"."&amp;D$135&amp;D$1&amp;"C"&amp;$A174))-IF(RTD("tos.rtd",,$A$2,"."&amp;D$135&amp;D$1&amp;"P"&amp;$A174)="N/A",0,RTD("tos.rtd",,$A$2,"."&amp;D$135&amp;D$1&amp;"P"&amp;$A174))</f>
        <v>-60</v>
      </c>
      <c r="E174" s="91">
        <f ca="1">IF(RTD("tos.rtd",,$A$2,"."&amp;E$135&amp;E$1&amp;"C"&amp;$A174)="N/A",0,RTD("tos.rtd",,$A$2,"."&amp;E$135&amp;E$1&amp;"C"&amp;$A174))-IF(RTD("tos.rtd",,$A$2,"."&amp;E$135&amp;E$1&amp;"P"&amp;$A174)="N/A",0,RTD("tos.rtd",,$A$2,"."&amp;E$135&amp;E$1&amp;"P"&amp;$A174))</f>
        <v>-2</v>
      </c>
      <c r="F174" s="91">
        <f ca="1">IF(RTD("tos.rtd",,$A$2,"."&amp;F$135&amp;F$1&amp;"C"&amp;$A174)="N/A",0,RTD("tos.rtd",,$A$2,"."&amp;F$135&amp;F$1&amp;"C"&amp;$A174))-IF(RTD("tos.rtd",,$A$2,"."&amp;F$135&amp;F$1&amp;"P"&amp;$A174)="N/A",0,RTD("tos.rtd",,$A$2,"."&amp;F$135&amp;F$1&amp;"P"&amp;$A174))</f>
        <v>0</v>
      </c>
      <c r="G174" s="91">
        <f ca="1">IF(RTD("tos.rtd",,$A$2,"."&amp;G$135&amp;G$1&amp;"C"&amp;$A174)="N/A",0,RTD("tos.rtd",,$A$2,"."&amp;G$135&amp;G$1&amp;"C"&amp;$A174))-IF(RTD("tos.rtd",,$A$2,"."&amp;G$135&amp;G$1&amp;"P"&amp;$A174)="N/A",0,RTD("tos.rtd",,$A$2,"."&amp;G$135&amp;G$1&amp;"P"&amp;$A174))</f>
        <v>0</v>
      </c>
      <c r="H174" s="91">
        <f ca="1">IF(RTD("tos.rtd",,$A$2,"."&amp;H$135&amp;H$1&amp;"C"&amp;$A174)="N/A",0,RTD("tos.rtd",,$A$2,"."&amp;H$135&amp;H$1&amp;"C"&amp;$A174))-IF(RTD("tos.rtd",,$A$2,"."&amp;H$135&amp;H$1&amp;"P"&amp;$A174)="N/A",0,RTD("tos.rtd",,$A$2,"."&amp;H$135&amp;H$1&amp;"P"&amp;$A174))</f>
        <v>0</v>
      </c>
      <c r="I174" s="91">
        <f ca="1">IF(RTD("tos.rtd",,$A$2,"."&amp;I$135&amp;I$1&amp;"C"&amp;$A174)="N/A",0,RTD("tos.rtd",,$A$2,"."&amp;I$135&amp;I$1&amp;"C"&amp;$A174))-IF(RTD("tos.rtd",,$A$2,"."&amp;I$135&amp;I$1&amp;"P"&amp;$A174)="N/A",0,RTD("tos.rtd",,$A$2,"."&amp;I$135&amp;I$1&amp;"P"&amp;$A174))</f>
        <v>0</v>
      </c>
      <c r="J174" s="91">
        <f ca="1">IF(RTD("tos.rtd",,$A$2,"."&amp;J$135&amp;J$1&amp;"C"&amp;$A174)="N/A",0,RTD("tos.rtd",,$A$2,"."&amp;J$135&amp;J$1&amp;"C"&amp;$A174))-IF(RTD("tos.rtd",,$A$2,"."&amp;J$135&amp;J$1&amp;"P"&amp;$A174)="N/A",0,RTD("tos.rtd",,$A$2,"."&amp;J$135&amp;J$1&amp;"P"&amp;$A174))</f>
        <v>0</v>
      </c>
      <c r="K174" s="91">
        <f ca="1">IF(RTD("tos.rtd",,$A$2,"."&amp;K$135&amp;K$1&amp;"C"&amp;$A174)="N/A",0,RTD("tos.rtd",,$A$2,"."&amp;K$135&amp;K$1&amp;"C"&amp;$A174))-IF(RTD("tos.rtd",,$A$2,"."&amp;K$135&amp;K$1&amp;"P"&amp;$A174)="N/A",0,RTD("tos.rtd",,$A$2,"."&amp;K$135&amp;K$1&amp;"P"&amp;$A174))</f>
        <v>0</v>
      </c>
      <c r="L174" s="91">
        <f ca="1">IF(RTD("tos.rtd",,$A$2,"."&amp;L$135&amp;L$1&amp;"C"&amp;$A174)="N/A",0,RTD("tos.rtd",,$A$2,"."&amp;L$135&amp;L$1&amp;"C"&amp;$A174))-IF(RTD("tos.rtd",,$A$2,"."&amp;L$135&amp;L$1&amp;"P"&amp;$A174)="N/A",0,RTD("tos.rtd",,$A$2,"."&amp;L$135&amp;L$1&amp;"P"&amp;$A174))</f>
        <v>0</v>
      </c>
      <c r="M174" s="91">
        <f ca="1">IF(RTD("tos.rtd",,$A$2,"."&amp;M$135&amp;M$1&amp;"C"&amp;$A174)="N/A",0,RTD("tos.rtd",,$A$2,"."&amp;M$135&amp;M$1&amp;"C"&amp;$A174))-IF(RTD("tos.rtd",,$A$2,"."&amp;M$135&amp;M$1&amp;"P"&amp;$A174)="N/A",0,RTD("tos.rtd",,$A$2,"."&amp;M$135&amp;M$1&amp;"P"&amp;$A174))</f>
        <v>0</v>
      </c>
      <c r="N174" s="91">
        <f ca="1">IF(RTD("tos.rtd",,$A$2,"."&amp;N$135&amp;N$1&amp;"C"&amp;$A174)="N/A",0,RTD("tos.rtd",,$A$2,"."&amp;N$135&amp;N$1&amp;"C"&amp;$A174))-IF(RTD("tos.rtd",,$A$2,"."&amp;N$135&amp;N$1&amp;"P"&amp;$A174)="N/A",0,RTD("tos.rtd",,$A$2,"."&amp;N$135&amp;N$1&amp;"P"&amp;$A174))</f>
        <v>0</v>
      </c>
      <c r="O174" s="91">
        <f ca="1">IF(RTD("tos.rtd",,$A$2,"."&amp;O$135&amp;O$1&amp;"C"&amp;$A174)="N/A",0,RTD("tos.rtd",,$A$2,"."&amp;O$135&amp;O$1&amp;"C"&amp;$A174))-IF(RTD("tos.rtd",,$A$2,"."&amp;O$135&amp;O$1&amp;"P"&amp;$A174)="N/A",0,RTD("tos.rtd",,$A$2,"."&amp;O$135&amp;O$1&amp;"P"&amp;$A174))</f>
        <v>0</v>
      </c>
      <c r="P174" s="91">
        <f ca="1">IF(RTD("tos.rtd",,$A$2,"."&amp;P$135&amp;P$1&amp;"C"&amp;$A174)="N/A",0,RTD("tos.rtd",,$A$2,"."&amp;P$135&amp;P$1&amp;"C"&amp;$A174))-IF(RTD("tos.rtd",,$A$2,"."&amp;P$135&amp;P$1&amp;"P"&amp;$A174)="N/A",0,RTD("tos.rtd",,$A$2,"."&amp;P$135&amp;P$1&amp;"P"&amp;$A174))</f>
        <v>0</v>
      </c>
      <c r="Q174" s="91">
        <f ca="1">IF(RTD("tos.rtd",,$A$2,"."&amp;Q$135&amp;Q$1&amp;"C"&amp;$A174)="N/A",0,RTD("tos.rtd",,$A$2,"."&amp;Q$135&amp;Q$1&amp;"C"&amp;$A174))-IF(RTD("tos.rtd",,$A$2,"."&amp;Q$135&amp;Q$1&amp;"P"&amp;$A174)="N/A",0,RTD("tos.rtd",,$A$2,"."&amp;Q$135&amp;Q$1&amp;"P"&amp;$A174))</f>
        <v>0</v>
      </c>
      <c r="R174" s="91">
        <f ca="1">IF(RTD("tos.rtd",,$A$2,"."&amp;R$135&amp;R$1&amp;"C"&amp;$A174)="N/A",0,RTD("tos.rtd",,$A$2,"."&amp;R$135&amp;R$1&amp;"C"&amp;$A174))-IF(RTD("tos.rtd",,$A$2,"."&amp;R$135&amp;R$1&amp;"P"&amp;$A174)="N/A",0,RTD("tos.rtd",,$A$2,"."&amp;R$135&amp;R$1&amp;"P"&amp;$A174))</f>
        <v>0</v>
      </c>
      <c r="S174" s="91">
        <f ca="1">IF(RTD("tos.rtd",,$A$2,"."&amp;S$135&amp;S$1&amp;"C"&amp;$A174)="N/A",0,RTD("tos.rtd",,$A$2,"."&amp;S$135&amp;S$1&amp;"C"&amp;$A174))-IF(RTD("tos.rtd",,$A$2,"."&amp;S$135&amp;S$1&amp;"P"&amp;$A174)="N/A",0,RTD("tos.rtd",,$A$2,"."&amp;S$135&amp;S$1&amp;"P"&amp;$A174))</f>
        <v>0</v>
      </c>
      <c r="T174" s="91">
        <f ca="1">IF(RTD("tos.rtd",,$A$2,"."&amp;T$135&amp;T$1&amp;"C"&amp;$A174)="N/A",0,RTD("tos.rtd",,$A$2,"."&amp;T$135&amp;T$1&amp;"C"&amp;$A174))-IF(RTD("tos.rtd",,$A$2,"."&amp;T$135&amp;T$1&amp;"P"&amp;$A174)="N/A",0,RTD("tos.rtd",,$A$2,"."&amp;T$135&amp;T$1&amp;"P"&amp;$A174))</f>
        <v>0</v>
      </c>
      <c r="U174" s="91">
        <f ca="1">IF(RTD("tos.rtd",,$A$2,"."&amp;U$135&amp;U$1&amp;"C"&amp;$A174)="N/A",0,RTD("tos.rtd",,$A$2,"."&amp;U$135&amp;U$1&amp;"C"&amp;$A174))-IF(RTD("tos.rtd",,$A$2,"."&amp;U$135&amp;U$1&amp;"P"&amp;$A174)="N/A",0,RTD("tos.rtd",,$A$2,"."&amp;U$135&amp;U$1&amp;"P"&amp;$A174))</f>
        <v>0</v>
      </c>
      <c r="V174" s="91">
        <f ca="1">IF(RTD("tos.rtd",,$A$2,"."&amp;V$135&amp;V$1&amp;"C"&amp;$A174)="N/A",0,RTD("tos.rtd",,$A$2,"."&amp;V$135&amp;V$1&amp;"C"&amp;$A174))-IF(RTD("tos.rtd",,$A$2,"."&amp;V$135&amp;V$1&amp;"P"&amp;$A174)="N/A",0,RTD("tos.rtd",,$A$2,"."&amp;V$135&amp;V$1&amp;"P"&amp;$A174))</f>
        <v>0</v>
      </c>
      <c r="W174" s="91">
        <f ca="1">IF(RTD("tos.rtd",,$A$2,"."&amp;W$135&amp;W$1&amp;"C"&amp;$A174)="N/A",0,RTD("tos.rtd",,$A$2,"."&amp;W$135&amp;W$1&amp;"C"&amp;$A174))-IF(RTD("tos.rtd",,$A$2,"."&amp;W$135&amp;W$1&amp;"P"&amp;$A174)="N/A",0,RTD("tos.rtd",,$A$2,"."&amp;W$135&amp;W$1&amp;"P"&amp;$A174))</f>
        <v>0</v>
      </c>
      <c r="X174" s="91">
        <f ca="1">IF(RTD("tos.rtd",,$A$2,"."&amp;X$135&amp;X$1&amp;"C"&amp;$A174)="N/A",0,RTD("tos.rtd",,$A$2,"."&amp;X$135&amp;X$1&amp;"C"&amp;$A174))-IF(RTD("tos.rtd",,$A$2,"."&amp;X$135&amp;X$1&amp;"P"&amp;$A174)="N/A",0,RTD("tos.rtd",,$A$2,"."&amp;X$135&amp;X$1&amp;"P"&amp;$A174))</f>
        <v>0</v>
      </c>
      <c r="Y174" s="98">
        <f t="shared" ca="1" si="13"/>
        <v>-62</v>
      </c>
      <c r="Z174" s="91"/>
      <c r="AA174" s="91"/>
    </row>
    <row r="175" spans="1:27" x14ac:dyDescent="0.25">
      <c r="A175" s="93">
        <f>+Hoja1!A174</f>
        <v>19525</v>
      </c>
      <c r="B175" s="91">
        <f ca="1">IF(RTD("tos.rtd",,$A$2,"."&amp;B$135&amp;B$1&amp;"C"&amp;$A175)="N/A",0,RTD("tos.rtd",,$A$2,"."&amp;B$135&amp;B$1&amp;"C"&amp;$A175))-IF(RTD("tos.rtd",,$A$2,"."&amp;B$135&amp;B$1&amp;"P"&amp;$A175)="N/A",0,RTD("tos.rtd",,$A$2,"."&amp;B$135&amp;B$1&amp;"P"&amp;$A175))</f>
        <v>0</v>
      </c>
      <c r="C175" s="91">
        <f ca="1">IF(RTD("tos.rtd",,$A$2,"."&amp;C$135&amp;C$1&amp;"C"&amp;$A175)="N/A",0,RTD("tos.rtd",,$A$2,"."&amp;C$135&amp;C$1&amp;"C"&amp;$A175))-IF(RTD("tos.rtd",,$A$2,"."&amp;C$135&amp;C$1&amp;"P"&amp;$A175)="N/A",0,RTD("tos.rtd",,$A$2,"."&amp;C$135&amp;C$1&amp;"P"&amp;$A175))</f>
        <v>0</v>
      </c>
      <c r="D175" s="91">
        <f ca="1">IF(RTD("tos.rtd",,$A$2,"."&amp;D$135&amp;D$1&amp;"C"&amp;$A175)="N/A",0,RTD("tos.rtd",,$A$2,"."&amp;D$135&amp;D$1&amp;"C"&amp;$A175))-IF(RTD("tos.rtd",,$A$2,"."&amp;D$135&amp;D$1&amp;"P"&amp;$A175)="N/A",0,RTD("tos.rtd",,$A$2,"."&amp;D$135&amp;D$1&amp;"P"&amp;$A175))</f>
        <v>-20</v>
      </c>
      <c r="E175" s="91">
        <f ca="1">IF(RTD("tos.rtd",,$A$2,"."&amp;E$135&amp;E$1&amp;"C"&amp;$A175)="N/A",0,RTD("tos.rtd",,$A$2,"."&amp;E$135&amp;E$1&amp;"C"&amp;$A175))-IF(RTD("tos.rtd",,$A$2,"."&amp;E$135&amp;E$1&amp;"P"&amp;$A175)="N/A",0,RTD("tos.rtd",,$A$2,"."&amp;E$135&amp;E$1&amp;"P"&amp;$A175))</f>
        <v>0</v>
      </c>
      <c r="F175" s="91">
        <f ca="1">IF(RTD("tos.rtd",,$A$2,"."&amp;F$135&amp;F$1&amp;"C"&amp;$A175)="N/A",0,RTD("tos.rtd",,$A$2,"."&amp;F$135&amp;F$1&amp;"C"&amp;$A175))-IF(RTD("tos.rtd",,$A$2,"."&amp;F$135&amp;F$1&amp;"P"&amp;$A175)="N/A",0,RTD("tos.rtd",,$A$2,"."&amp;F$135&amp;F$1&amp;"P"&amp;$A175))</f>
        <v>0</v>
      </c>
      <c r="G175" s="91">
        <f ca="1">IF(RTD("tos.rtd",,$A$2,"."&amp;G$135&amp;G$1&amp;"C"&amp;$A175)="N/A",0,RTD("tos.rtd",,$A$2,"."&amp;G$135&amp;G$1&amp;"C"&amp;$A175))-IF(RTD("tos.rtd",,$A$2,"."&amp;G$135&amp;G$1&amp;"P"&amp;$A175)="N/A",0,RTD("tos.rtd",,$A$2,"."&amp;G$135&amp;G$1&amp;"P"&amp;$A175))</f>
        <v>0</v>
      </c>
      <c r="H175" s="91">
        <f ca="1">IF(RTD("tos.rtd",,$A$2,"."&amp;H$135&amp;H$1&amp;"C"&amp;$A175)="N/A",0,RTD("tos.rtd",,$A$2,"."&amp;H$135&amp;H$1&amp;"C"&amp;$A175))-IF(RTD("tos.rtd",,$A$2,"."&amp;H$135&amp;H$1&amp;"P"&amp;$A175)="N/A",0,RTD("tos.rtd",,$A$2,"."&amp;H$135&amp;H$1&amp;"P"&amp;$A175))</f>
        <v>0</v>
      </c>
      <c r="I175" s="91">
        <f ca="1">IF(RTD("tos.rtd",,$A$2,"."&amp;I$135&amp;I$1&amp;"C"&amp;$A175)="N/A",0,RTD("tos.rtd",,$A$2,"."&amp;I$135&amp;I$1&amp;"C"&amp;$A175))-IF(RTD("tos.rtd",,$A$2,"."&amp;I$135&amp;I$1&amp;"P"&amp;$A175)="N/A",0,RTD("tos.rtd",,$A$2,"."&amp;I$135&amp;I$1&amp;"P"&amp;$A175))</f>
        <v>0</v>
      </c>
      <c r="J175" s="91">
        <f ca="1">IF(RTD("tos.rtd",,$A$2,"."&amp;J$135&amp;J$1&amp;"C"&amp;$A175)="N/A",0,RTD("tos.rtd",,$A$2,"."&amp;J$135&amp;J$1&amp;"C"&amp;$A175))-IF(RTD("tos.rtd",,$A$2,"."&amp;J$135&amp;J$1&amp;"P"&amp;$A175)="N/A",0,RTD("tos.rtd",,$A$2,"."&amp;J$135&amp;J$1&amp;"P"&amp;$A175))</f>
        <v>0</v>
      </c>
      <c r="K175" s="91">
        <f ca="1">IF(RTD("tos.rtd",,$A$2,"."&amp;K$135&amp;K$1&amp;"C"&amp;$A175)="N/A",0,RTD("tos.rtd",,$A$2,"."&amp;K$135&amp;K$1&amp;"C"&amp;$A175))-IF(RTD("tos.rtd",,$A$2,"."&amp;K$135&amp;K$1&amp;"P"&amp;$A175)="N/A",0,RTD("tos.rtd",,$A$2,"."&amp;K$135&amp;K$1&amp;"P"&amp;$A175))</f>
        <v>0</v>
      </c>
      <c r="L175" s="91">
        <f ca="1">IF(RTD("tos.rtd",,$A$2,"."&amp;L$135&amp;L$1&amp;"C"&amp;$A175)="N/A",0,RTD("tos.rtd",,$A$2,"."&amp;L$135&amp;L$1&amp;"C"&amp;$A175))-IF(RTD("tos.rtd",,$A$2,"."&amp;L$135&amp;L$1&amp;"P"&amp;$A175)="N/A",0,RTD("tos.rtd",,$A$2,"."&amp;L$135&amp;L$1&amp;"P"&amp;$A175))</f>
        <v>0</v>
      </c>
      <c r="M175" s="91">
        <f ca="1">IF(RTD("tos.rtd",,$A$2,"."&amp;M$135&amp;M$1&amp;"C"&amp;$A175)="N/A",0,RTD("tos.rtd",,$A$2,"."&amp;M$135&amp;M$1&amp;"C"&amp;$A175))-IF(RTD("tos.rtd",,$A$2,"."&amp;M$135&amp;M$1&amp;"P"&amp;$A175)="N/A",0,RTD("tos.rtd",,$A$2,"."&amp;M$135&amp;M$1&amp;"P"&amp;$A175))</f>
        <v>-1</v>
      </c>
      <c r="N175" s="91">
        <f ca="1">IF(RTD("tos.rtd",,$A$2,"."&amp;N$135&amp;N$1&amp;"C"&amp;$A175)="N/A",0,RTD("tos.rtd",,$A$2,"."&amp;N$135&amp;N$1&amp;"C"&amp;$A175))-IF(RTD("tos.rtd",,$A$2,"."&amp;N$135&amp;N$1&amp;"P"&amp;$A175)="N/A",0,RTD("tos.rtd",,$A$2,"."&amp;N$135&amp;N$1&amp;"P"&amp;$A175))</f>
        <v>0</v>
      </c>
      <c r="O175" s="91">
        <f ca="1">IF(RTD("tos.rtd",,$A$2,"."&amp;O$135&amp;O$1&amp;"C"&amp;$A175)="N/A",0,RTD("tos.rtd",,$A$2,"."&amp;O$135&amp;O$1&amp;"C"&amp;$A175))-IF(RTD("tos.rtd",,$A$2,"."&amp;O$135&amp;O$1&amp;"P"&amp;$A175)="N/A",0,RTD("tos.rtd",,$A$2,"."&amp;O$135&amp;O$1&amp;"P"&amp;$A175))</f>
        <v>0</v>
      </c>
      <c r="P175" s="91">
        <f ca="1">IF(RTD("tos.rtd",,$A$2,"."&amp;P$135&amp;P$1&amp;"C"&amp;$A175)="N/A",0,RTD("tos.rtd",,$A$2,"."&amp;P$135&amp;P$1&amp;"C"&amp;$A175))-IF(RTD("tos.rtd",,$A$2,"."&amp;P$135&amp;P$1&amp;"P"&amp;$A175)="N/A",0,RTD("tos.rtd",,$A$2,"."&amp;P$135&amp;P$1&amp;"P"&amp;$A175))</f>
        <v>0</v>
      </c>
      <c r="Q175" s="91">
        <f ca="1">IF(RTD("tos.rtd",,$A$2,"."&amp;Q$135&amp;Q$1&amp;"C"&amp;$A175)="N/A",0,RTD("tos.rtd",,$A$2,"."&amp;Q$135&amp;Q$1&amp;"C"&amp;$A175))-IF(RTD("tos.rtd",,$A$2,"."&amp;Q$135&amp;Q$1&amp;"P"&amp;$A175)="N/A",0,RTD("tos.rtd",,$A$2,"."&amp;Q$135&amp;Q$1&amp;"P"&amp;$A175))</f>
        <v>0</v>
      </c>
      <c r="R175" s="91">
        <f ca="1">IF(RTD("tos.rtd",,$A$2,"."&amp;R$135&amp;R$1&amp;"C"&amp;$A175)="N/A",0,RTD("tos.rtd",,$A$2,"."&amp;R$135&amp;R$1&amp;"C"&amp;$A175))-IF(RTD("tos.rtd",,$A$2,"."&amp;R$135&amp;R$1&amp;"P"&amp;$A175)="N/A",0,RTD("tos.rtd",,$A$2,"."&amp;R$135&amp;R$1&amp;"P"&amp;$A175))</f>
        <v>0</v>
      </c>
      <c r="S175" s="91">
        <f ca="1">IF(RTD("tos.rtd",,$A$2,"."&amp;S$135&amp;S$1&amp;"C"&amp;$A175)="N/A",0,RTD("tos.rtd",,$A$2,"."&amp;S$135&amp;S$1&amp;"C"&amp;$A175))-IF(RTD("tos.rtd",,$A$2,"."&amp;S$135&amp;S$1&amp;"P"&amp;$A175)="N/A",0,RTD("tos.rtd",,$A$2,"."&amp;S$135&amp;S$1&amp;"P"&amp;$A175))</f>
        <v>0</v>
      </c>
      <c r="T175" s="91">
        <f ca="1">IF(RTD("tos.rtd",,$A$2,"."&amp;T$135&amp;T$1&amp;"C"&amp;$A175)="N/A",0,RTD("tos.rtd",,$A$2,"."&amp;T$135&amp;T$1&amp;"C"&amp;$A175))-IF(RTD("tos.rtd",,$A$2,"."&amp;T$135&amp;T$1&amp;"P"&amp;$A175)="N/A",0,RTD("tos.rtd",,$A$2,"."&amp;T$135&amp;T$1&amp;"P"&amp;$A175))</f>
        <v>0</v>
      </c>
      <c r="U175" s="91">
        <f ca="1">IF(RTD("tos.rtd",,$A$2,"."&amp;U$135&amp;U$1&amp;"C"&amp;$A175)="N/A",0,RTD("tos.rtd",,$A$2,"."&amp;U$135&amp;U$1&amp;"C"&amp;$A175))-IF(RTD("tos.rtd",,$A$2,"."&amp;U$135&amp;U$1&amp;"P"&amp;$A175)="N/A",0,RTD("tos.rtd",,$A$2,"."&amp;U$135&amp;U$1&amp;"P"&amp;$A175))</f>
        <v>0</v>
      </c>
      <c r="V175" s="91">
        <f ca="1">IF(RTD("tos.rtd",,$A$2,"."&amp;V$135&amp;V$1&amp;"C"&amp;$A175)="N/A",0,RTD("tos.rtd",,$A$2,"."&amp;V$135&amp;V$1&amp;"C"&amp;$A175))-IF(RTD("tos.rtd",,$A$2,"."&amp;V$135&amp;V$1&amp;"P"&amp;$A175)="N/A",0,RTD("tos.rtd",,$A$2,"."&amp;V$135&amp;V$1&amp;"P"&amp;$A175))</f>
        <v>0</v>
      </c>
      <c r="W175" s="91">
        <f ca="1">IF(RTD("tos.rtd",,$A$2,"."&amp;W$135&amp;W$1&amp;"C"&amp;$A175)="N/A",0,RTD("tos.rtd",,$A$2,"."&amp;W$135&amp;W$1&amp;"C"&amp;$A175))-IF(RTD("tos.rtd",,$A$2,"."&amp;W$135&amp;W$1&amp;"P"&amp;$A175)="N/A",0,RTD("tos.rtd",,$A$2,"."&amp;W$135&amp;W$1&amp;"P"&amp;$A175))</f>
        <v>0</v>
      </c>
      <c r="X175" s="91">
        <f ca="1">IF(RTD("tos.rtd",,$A$2,"."&amp;X$135&amp;X$1&amp;"C"&amp;$A175)="N/A",0,RTD("tos.rtd",,$A$2,"."&amp;X$135&amp;X$1&amp;"C"&amp;$A175))-IF(RTD("tos.rtd",,$A$2,"."&amp;X$135&amp;X$1&amp;"P"&amp;$A175)="N/A",0,RTD("tos.rtd",,$A$2,"."&amp;X$135&amp;X$1&amp;"P"&amp;$A175))</f>
        <v>0</v>
      </c>
      <c r="Y175" s="98">
        <f t="shared" ca="1" si="13"/>
        <v>-21</v>
      </c>
      <c r="Z175" s="91"/>
      <c r="AA175" s="91"/>
    </row>
    <row r="176" spans="1:27" x14ac:dyDescent="0.25">
      <c r="A176" s="93">
        <f>+Hoja1!A175</f>
        <v>19500</v>
      </c>
      <c r="B176" s="91">
        <f ca="1">IF(RTD("tos.rtd",,$A$2,"."&amp;B$135&amp;B$1&amp;"C"&amp;$A176)="N/A",0,RTD("tos.rtd",,$A$2,"."&amp;B$135&amp;B$1&amp;"C"&amp;$A176))-IF(RTD("tos.rtd",,$A$2,"."&amp;B$135&amp;B$1&amp;"P"&amp;$A176)="N/A",0,RTD("tos.rtd",,$A$2,"."&amp;B$135&amp;B$1&amp;"P"&amp;$A176))</f>
        <v>0</v>
      </c>
      <c r="C176" s="91">
        <f ca="1">IF(RTD("tos.rtd",,$A$2,"."&amp;C$135&amp;C$1&amp;"C"&amp;$A176)="N/A",0,RTD("tos.rtd",,$A$2,"."&amp;C$135&amp;C$1&amp;"C"&amp;$A176))-IF(RTD("tos.rtd",,$A$2,"."&amp;C$135&amp;C$1&amp;"P"&amp;$A176)="N/A",0,RTD("tos.rtd",,$A$2,"."&amp;C$135&amp;C$1&amp;"P"&amp;$A176))</f>
        <v>0</v>
      </c>
      <c r="D176" s="91">
        <f ca="1">IF(RTD("tos.rtd",,$A$2,"."&amp;D$135&amp;D$1&amp;"C"&amp;$A176)="N/A",0,RTD("tos.rtd",,$A$2,"."&amp;D$135&amp;D$1&amp;"C"&amp;$A176))-IF(RTD("tos.rtd",,$A$2,"."&amp;D$135&amp;D$1&amp;"P"&amp;$A176)="N/A",0,RTD("tos.rtd",,$A$2,"."&amp;D$135&amp;D$1&amp;"P"&amp;$A176))</f>
        <v>-24</v>
      </c>
      <c r="E176" s="91">
        <f ca="1">IF(RTD("tos.rtd",,$A$2,"."&amp;E$135&amp;E$1&amp;"C"&amp;$A176)="N/A",0,RTD("tos.rtd",,$A$2,"."&amp;E$135&amp;E$1&amp;"C"&amp;$A176))-IF(RTD("tos.rtd",,$A$2,"."&amp;E$135&amp;E$1&amp;"P"&amp;$A176)="N/A",0,RTD("tos.rtd",,$A$2,"."&amp;E$135&amp;E$1&amp;"P"&amp;$A176))</f>
        <v>-3</v>
      </c>
      <c r="F176" s="91">
        <f ca="1">IF(RTD("tos.rtd",,$A$2,"."&amp;F$135&amp;F$1&amp;"C"&amp;$A176)="N/A",0,RTD("tos.rtd",,$A$2,"."&amp;F$135&amp;F$1&amp;"C"&amp;$A176))-IF(RTD("tos.rtd",,$A$2,"."&amp;F$135&amp;F$1&amp;"P"&amp;$A176)="N/A",0,RTD("tos.rtd",,$A$2,"."&amp;F$135&amp;F$1&amp;"P"&amp;$A176))</f>
        <v>0</v>
      </c>
      <c r="G176" s="91">
        <f ca="1">IF(RTD("tos.rtd",,$A$2,"."&amp;G$135&amp;G$1&amp;"C"&amp;$A176)="N/A",0,RTD("tos.rtd",,$A$2,"."&amp;G$135&amp;G$1&amp;"C"&amp;$A176))-IF(RTD("tos.rtd",,$A$2,"."&amp;G$135&amp;G$1&amp;"P"&amp;$A176)="N/A",0,RTD("tos.rtd",,$A$2,"."&amp;G$135&amp;G$1&amp;"P"&amp;$A176))</f>
        <v>0</v>
      </c>
      <c r="H176" s="91">
        <f ca="1">IF(RTD("tos.rtd",,$A$2,"."&amp;H$135&amp;H$1&amp;"C"&amp;$A176)="N/A",0,RTD("tos.rtd",,$A$2,"."&amp;H$135&amp;H$1&amp;"C"&amp;$A176))-IF(RTD("tos.rtd",,$A$2,"."&amp;H$135&amp;H$1&amp;"P"&amp;$A176)="N/A",0,RTD("tos.rtd",,$A$2,"."&amp;H$135&amp;H$1&amp;"P"&amp;$A176))</f>
        <v>0</v>
      </c>
      <c r="I176" s="91">
        <f ca="1">IF(RTD("tos.rtd",,$A$2,"."&amp;I$135&amp;I$1&amp;"C"&amp;$A176)="N/A",0,RTD("tos.rtd",,$A$2,"."&amp;I$135&amp;I$1&amp;"C"&amp;$A176))-IF(RTD("tos.rtd",,$A$2,"."&amp;I$135&amp;I$1&amp;"P"&amp;$A176)="N/A",0,RTD("tos.rtd",,$A$2,"."&amp;I$135&amp;I$1&amp;"P"&amp;$A176))</f>
        <v>-1</v>
      </c>
      <c r="J176" s="91">
        <f ca="1">IF(RTD("tos.rtd",,$A$2,"."&amp;J$135&amp;J$1&amp;"C"&amp;$A176)="N/A",0,RTD("tos.rtd",,$A$2,"."&amp;J$135&amp;J$1&amp;"C"&amp;$A176))-IF(RTD("tos.rtd",,$A$2,"."&amp;J$135&amp;J$1&amp;"P"&amp;$A176)="N/A",0,RTD("tos.rtd",,$A$2,"."&amp;J$135&amp;J$1&amp;"P"&amp;$A176))</f>
        <v>0</v>
      </c>
      <c r="K176" s="91">
        <f ca="1">IF(RTD("tos.rtd",,$A$2,"."&amp;K$135&amp;K$1&amp;"C"&amp;$A176)="N/A",0,RTD("tos.rtd",,$A$2,"."&amp;K$135&amp;K$1&amp;"C"&amp;$A176))-IF(RTD("tos.rtd",,$A$2,"."&amp;K$135&amp;K$1&amp;"P"&amp;$A176)="N/A",0,RTD("tos.rtd",,$A$2,"."&amp;K$135&amp;K$1&amp;"P"&amp;$A176))</f>
        <v>0</v>
      </c>
      <c r="L176" s="91">
        <f ca="1">IF(RTD("tos.rtd",,$A$2,"."&amp;L$135&amp;L$1&amp;"C"&amp;$A176)="N/A",0,RTD("tos.rtd",,$A$2,"."&amp;L$135&amp;L$1&amp;"C"&amp;$A176))-IF(RTD("tos.rtd",,$A$2,"."&amp;L$135&amp;L$1&amp;"P"&amp;$A176)="N/A",0,RTD("tos.rtd",,$A$2,"."&amp;L$135&amp;L$1&amp;"P"&amp;$A176))</f>
        <v>-6</v>
      </c>
      <c r="M176" s="91">
        <f ca="1">IF(RTD("tos.rtd",,$A$2,"."&amp;M$135&amp;M$1&amp;"C"&amp;$A176)="N/A",0,RTD("tos.rtd",,$A$2,"."&amp;M$135&amp;M$1&amp;"C"&amp;$A176))-IF(RTD("tos.rtd",,$A$2,"."&amp;M$135&amp;M$1&amp;"P"&amp;$A176)="N/A",0,RTD("tos.rtd",,$A$2,"."&amp;M$135&amp;M$1&amp;"P"&amp;$A176))</f>
        <v>-7</v>
      </c>
      <c r="N176" s="91">
        <f ca="1">IF(RTD("tos.rtd",,$A$2,"."&amp;N$135&amp;N$1&amp;"C"&amp;$A176)="N/A",0,RTD("tos.rtd",,$A$2,"."&amp;N$135&amp;N$1&amp;"C"&amp;$A176))-IF(RTD("tos.rtd",,$A$2,"."&amp;N$135&amp;N$1&amp;"P"&amp;$A176)="N/A",0,RTD("tos.rtd",,$A$2,"."&amp;N$135&amp;N$1&amp;"P"&amp;$A176))</f>
        <v>0</v>
      </c>
      <c r="O176" s="91">
        <f ca="1">IF(RTD("tos.rtd",,$A$2,"."&amp;O$135&amp;O$1&amp;"C"&amp;$A176)="N/A",0,RTD("tos.rtd",,$A$2,"."&amp;O$135&amp;O$1&amp;"C"&amp;$A176))-IF(RTD("tos.rtd",,$A$2,"."&amp;O$135&amp;O$1&amp;"P"&amp;$A176)="N/A",0,RTD("tos.rtd",,$A$2,"."&amp;O$135&amp;O$1&amp;"P"&amp;$A176))</f>
        <v>0</v>
      </c>
      <c r="P176" s="91">
        <f ca="1">IF(RTD("tos.rtd",,$A$2,"."&amp;P$135&amp;P$1&amp;"C"&amp;$A176)="N/A",0,RTD("tos.rtd",,$A$2,"."&amp;P$135&amp;P$1&amp;"C"&amp;$A176))-IF(RTD("tos.rtd",,$A$2,"."&amp;P$135&amp;P$1&amp;"P"&amp;$A176)="N/A",0,RTD("tos.rtd",,$A$2,"."&amp;P$135&amp;P$1&amp;"P"&amp;$A176))</f>
        <v>0</v>
      </c>
      <c r="Q176" s="91">
        <f ca="1">IF(RTD("tos.rtd",,$A$2,"."&amp;Q$135&amp;Q$1&amp;"C"&amp;$A176)="N/A",0,RTD("tos.rtd",,$A$2,"."&amp;Q$135&amp;Q$1&amp;"C"&amp;$A176))-IF(RTD("tos.rtd",,$A$2,"."&amp;Q$135&amp;Q$1&amp;"P"&amp;$A176)="N/A",0,RTD("tos.rtd",,$A$2,"."&amp;Q$135&amp;Q$1&amp;"P"&amp;$A176))</f>
        <v>2</v>
      </c>
      <c r="R176" s="91">
        <f ca="1">IF(RTD("tos.rtd",,$A$2,"."&amp;R$135&amp;R$1&amp;"C"&amp;$A176)="N/A",0,RTD("tos.rtd",,$A$2,"."&amp;R$135&amp;R$1&amp;"C"&amp;$A176))-IF(RTD("tos.rtd",,$A$2,"."&amp;R$135&amp;R$1&amp;"P"&amp;$A176)="N/A",0,RTD("tos.rtd",,$A$2,"."&amp;R$135&amp;R$1&amp;"P"&amp;$A176))</f>
        <v>0</v>
      </c>
      <c r="S176" s="91">
        <f ca="1">IF(RTD("tos.rtd",,$A$2,"."&amp;S$135&amp;S$1&amp;"C"&amp;$A176)="N/A",0,RTD("tos.rtd",,$A$2,"."&amp;S$135&amp;S$1&amp;"C"&amp;$A176))-IF(RTD("tos.rtd",,$A$2,"."&amp;S$135&amp;S$1&amp;"P"&amp;$A176)="N/A",0,RTD("tos.rtd",,$A$2,"."&amp;S$135&amp;S$1&amp;"P"&amp;$A176))</f>
        <v>0</v>
      </c>
      <c r="T176" s="91">
        <f ca="1">IF(RTD("tos.rtd",,$A$2,"."&amp;T$135&amp;T$1&amp;"C"&amp;$A176)="N/A",0,RTD("tos.rtd",,$A$2,"."&amp;T$135&amp;T$1&amp;"C"&amp;$A176))-IF(RTD("tos.rtd",,$A$2,"."&amp;T$135&amp;T$1&amp;"P"&amp;$A176)="N/A",0,RTD("tos.rtd",,$A$2,"."&amp;T$135&amp;T$1&amp;"P"&amp;$A176))</f>
        <v>0</v>
      </c>
      <c r="U176" s="91">
        <f ca="1">IF(RTD("tos.rtd",,$A$2,"."&amp;U$135&amp;U$1&amp;"C"&amp;$A176)="N/A",0,RTD("tos.rtd",,$A$2,"."&amp;U$135&amp;U$1&amp;"C"&amp;$A176))-IF(RTD("tos.rtd",,$A$2,"."&amp;U$135&amp;U$1&amp;"P"&amp;$A176)="N/A",0,RTD("tos.rtd",,$A$2,"."&amp;U$135&amp;U$1&amp;"P"&amp;$A176))</f>
        <v>0</v>
      </c>
      <c r="V176" s="91">
        <f ca="1">IF(RTD("tos.rtd",,$A$2,"."&amp;V$135&amp;V$1&amp;"C"&amp;$A176)="N/A",0,RTD("tos.rtd",,$A$2,"."&amp;V$135&amp;V$1&amp;"C"&amp;$A176))-IF(RTD("tos.rtd",,$A$2,"."&amp;V$135&amp;V$1&amp;"P"&amp;$A176)="N/A",0,RTD("tos.rtd",,$A$2,"."&amp;V$135&amp;V$1&amp;"P"&amp;$A176))</f>
        <v>0</v>
      </c>
      <c r="W176" s="91">
        <f ca="1">IF(RTD("tos.rtd",,$A$2,"."&amp;W$135&amp;W$1&amp;"C"&amp;$A176)="N/A",0,RTD("tos.rtd",,$A$2,"."&amp;W$135&amp;W$1&amp;"C"&amp;$A176))-IF(RTD("tos.rtd",,$A$2,"."&amp;W$135&amp;W$1&amp;"P"&amp;$A176)="N/A",0,RTD("tos.rtd",,$A$2,"."&amp;W$135&amp;W$1&amp;"P"&amp;$A176))</f>
        <v>0</v>
      </c>
      <c r="X176" s="91">
        <f ca="1">IF(RTD("tos.rtd",,$A$2,"."&amp;X$135&amp;X$1&amp;"C"&amp;$A176)="N/A",0,RTD("tos.rtd",,$A$2,"."&amp;X$135&amp;X$1&amp;"C"&amp;$A176))-IF(RTD("tos.rtd",,$A$2,"."&amp;X$135&amp;X$1&amp;"P"&amp;$A176)="N/A",0,RTD("tos.rtd",,$A$2,"."&amp;X$135&amp;X$1&amp;"P"&amp;$A176))</f>
        <v>0</v>
      </c>
      <c r="Y176" s="98">
        <f t="shared" ca="1" si="13"/>
        <v>-39</v>
      </c>
      <c r="Z176" s="91"/>
      <c r="AA176" s="91"/>
    </row>
    <row r="177" spans="1:27" x14ac:dyDescent="0.25">
      <c r="A177" s="93">
        <f>+Hoja1!A176</f>
        <v>19475</v>
      </c>
      <c r="B177" s="91">
        <f ca="1">IF(RTD("tos.rtd",,$A$2,"."&amp;B$135&amp;B$1&amp;"C"&amp;$A177)="N/A",0,RTD("tos.rtd",,$A$2,"."&amp;B$135&amp;B$1&amp;"C"&amp;$A177))-IF(RTD("tos.rtd",,$A$2,"."&amp;B$135&amp;B$1&amp;"P"&amp;$A177)="N/A",0,RTD("tos.rtd",,$A$2,"."&amp;B$135&amp;B$1&amp;"P"&amp;$A177))</f>
        <v>0</v>
      </c>
      <c r="C177" s="91">
        <f ca="1">IF(RTD("tos.rtd",,$A$2,"."&amp;C$135&amp;C$1&amp;"C"&amp;$A177)="N/A",0,RTD("tos.rtd",,$A$2,"."&amp;C$135&amp;C$1&amp;"C"&amp;$A177))-IF(RTD("tos.rtd",,$A$2,"."&amp;C$135&amp;C$1&amp;"P"&amp;$A177)="N/A",0,RTD("tos.rtd",,$A$2,"."&amp;C$135&amp;C$1&amp;"P"&amp;$A177))</f>
        <v>0</v>
      </c>
      <c r="D177" s="91">
        <f ca="1">IF(RTD("tos.rtd",,$A$2,"."&amp;D$135&amp;D$1&amp;"C"&amp;$A177)="N/A",0,RTD("tos.rtd",,$A$2,"."&amp;D$135&amp;D$1&amp;"C"&amp;$A177))-IF(RTD("tos.rtd",,$A$2,"."&amp;D$135&amp;D$1&amp;"P"&amp;$A177)="N/A",0,RTD("tos.rtd",,$A$2,"."&amp;D$135&amp;D$1&amp;"P"&amp;$A177))</f>
        <v>-24</v>
      </c>
      <c r="E177" s="91">
        <f ca="1">IF(RTD("tos.rtd",,$A$2,"."&amp;E$135&amp;E$1&amp;"C"&amp;$A177)="N/A",0,RTD("tos.rtd",,$A$2,"."&amp;E$135&amp;E$1&amp;"C"&amp;$A177))-IF(RTD("tos.rtd",,$A$2,"."&amp;E$135&amp;E$1&amp;"P"&amp;$A177)="N/A",0,RTD("tos.rtd",,$A$2,"."&amp;E$135&amp;E$1&amp;"P"&amp;$A177))</f>
        <v>0</v>
      </c>
      <c r="F177" s="91">
        <f ca="1">IF(RTD("tos.rtd",,$A$2,"."&amp;F$135&amp;F$1&amp;"C"&amp;$A177)="N/A",0,RTD("tos.rtd",,$A$2,"."&amp;F$135&amp;F$1&amp;"C"&amp;$A177))-IF(RTD("tos.rtd",,$A$2,"."&amp;F$135&amp;F$1&amp;"P"&amp;$A177)="N/A",0,RTD("tos.rtd",,$A$2,"."&amp;F$135&amp;F$1&amp;"P"&amp;$A177))</f>
        <v>0</v>
      </c>
      <c r="G177" s="91">
        <f ca="1">IF(RTD("tos.rtd",,$A$2,"."&amp;G$135&amp;G$1&amp;"C"&amp;$A177)="N/A",0,RTD("tos.rtd",,$A$2,"."&amp;G$135&amp;G$1&amp;"C"&amp;$A177))-IF(RTD("tos.rtd",,$A$2,"."&amp;G$135&amp;G$1&amp;"P"&amp;$A177)="N/A",0,RTD("tos.rtd",,$A$2,"."&amp;G$135&amp;G$1&amp;"P"&amp;$A177))</f>
        <v>0</v>
      </c>
      <c r="H177" s="91">
        <f ca="1">IF(RTD("tos.rtd",,$A$2,"."&amp;H$135&amp;H$1&amp;"C"&amp;$A177)="N/A",0,RTD("tos.rtd",,$A$2,"."&amp;H$135&amp;H$1&amp;"C"&amp;$A177))-IF(RTD("tos.rtd",,$A$2,"."&amp;H$135&amp;H$1&amp;"P"&amp;$A177)="N/A",0,RTD("tos.rtd",,$A$2,"."&amp;H$135&amp;H$1&amp;"P"&amp;$A177))</f>
        <v>0</v>
      </c>
      <c r="I177" s="91">
        <f ca="1">IF(RTD("tos.rtd",,$A$2,"."&amp;I$135&amp;I$1&amp;"C"&amp;$A177)="N/A",0,RTD("tos.rtd",,$A$2,"."&amp;I$135&amp;I$1&amp;"C"&amp;$A177))-IF(RTD("tos.rtd",,$A$2,"."&amp;I$135&amp;I$1&amp;"P"&amp;$A177)="N/A",0,RTD("tos.rtd",,$A$2,"."&amp;I$135&amp;I$1&amp;"P"&amp;$A177))</f>
        <v>-1</v>
      </c>
      <c r="J177" s="91">
        <f ca="1">IF(RTD("tos.rtd",,$A$2,"."&amp;J$135&amp;J$1&amp;"C"&amp;$A177)="N/A",0,RTD("tos.rtd",,$A$2,"."&amp;J$135&amp;J$1&amp;"C"&amp;$A177))-IF(RTD("tos.rtd",,$A$2,"."&amp;J$135&amp;J$1&amp;"P"&amp;$A177)="N/A",0,RTD("tos.rtd",,$A$2,"."&amp;J$135&amp;J$1&amp;"P"&amp;$A177))</f>
        <v>0</v>
      </c>
      <c r="K177" s="91">
        <f ca="1">IF(RTD("tos.rtd",,$A$2,"."&amp;K$135&amp;K$1&amp;"C"&amp;$A177)="N/A",0,RTD("tos.rtd",,$A$2,"."&amp;K$135&amp;K$1&amp;"C"&amp;$A177))-IF(RTD("tos.rtd",,$A$2,"."&amp;K$135&amp;K$1&amp;"P"&amp;$A177)="N/A",0,RTD("tos.rtd",,$A$2,"."&amp;K$135&amp;K$1&amp;"P"&amp;$A177))</f>
        <v>-1</v>
      </c>
      <c r="L177" s="91">
        <f ca="1">IF(RTD("tos.rtd",,$A$2,"."&amp;L$135&amp;L$1&amp;"C"&amp;$A177)="N/A",0,RTD("tos.rtd",,$A$2,"."&amp;L$135&amp;L$1&amp;"C"&amp;$A177))-IF(RTD("tos.rtd",,$A$2,"."&amp;L$135&amp;L$1&amp;"P"&amp;$A177)="N/A",0,RTD("tos.rtd",,$A$2,"."&amp;L$135&amp;L$1&amp;"P"&amp;$A177))</f>
        <v>0</v>
      </c>
      <c r="M177" s="91">
        <f ca="1">IF(RTD("tos.rtd",,$A$2,"."&amp;M$135&amp;M$1&amp;"C"&amp;$A177)="N/A",0,RTD("tos.rtd",,$A$2,"."&amp;M$135&amp;M$1&amp;"C"&amp;$A177))-IF(RTD("tos.rtd",,$A$2,"."&amp;M$135&amp;M$1&amp;"P"&amp;$A177)="N/A",0,RTD("tos.rtd",,$A$2,"."&amp;M$135&amp;M$1&amp;"P"&amp;$A177))</f>
        <v>0</v>
      </c>
      <c r="N177" s="91">
        <f ca="1">IF(RTD("tos.rtd",,$A$2,"."&amp;N$135&amp;N$1&amp;"C"&amp;$A177)="N/A",0,RTD("tos.rtd",,$A$2,"."&amp;N$135&amp;N$1&amp;"C"&amp;$A177))-IF(RTD("tos.rtd",,$A$2,"."&amp;N$135&amp;N$1&amp;"P"&amp;$A177)="N/A",0,RTD("tos.rtd",,$A$2,"."&amp;N$135&amp;N$1&amp;"P"&amp;$A177))</f>
        <v>0</v>
      </c>
      <c r="O177" s="91">
        <f ca="1">IF(RTD("tos.rtd",,$A$2,"."&amp;O$135&amp;O$1&amp;"C"&amp;$A177)="N/A",0,RTD("tos.rtd",,$A$2,"."&amp;O$135&amp;O$1&amp;"C"&amp;$A177))-IF(RTD("tos.rtd",,$A$2,"."&amp;O$135&amp;O$1&amp;"P"&amp;$A177)="N/A",0,RTD("tos.rtd",,$A$2,"."&amp;O$135&amp;O$1&amp;"P"&amp;$A177))</f>
        <v>0</v>
      </c>
      <c r="P177" s="91">
        <f ca="1">IF(RTD("tos.rtd",,$A$2,"."&amp;P$135&amp;P$1&amp;"C"&amp;$A177)="N/A",0,RTD("tos.rtd",,$A$2,"."&amp;P$135&amp;P$1&amp;"C"&amp;$A177))-IF(RTD("tos.rtd",,$A$2,"."&amp;P$135&amp;P$1&amp;"P"&amp;$A177)="N/A",0,RTD("tos.rtd",,$A$2,"."&amp;P$135&amp;P$1&amp;"P"&amp;$A177))</f>
        <v>0</v>
      </c>
      <c r="Q177" s="91">
        <f ca="1">IF(RTD("tos.rtd",,$A$2,"."&amp;Q$135&amp;Q$1&amp;"C"&amp;$A177)="N/A",0,RTD("tos.rtd",,$A$2,"."&amp;Q$135&amp;Q$1&amp;"C"&amp;$A177))-IF(RTD("tos.rtd",,$A$2,"."&amp;Q$135&amp;Q$1&amp;"P"&amp;$A177)="N/A",0,RTD("tos.rtd",,$A$2,"."&amp;Q$135&amp;Q$1&amp;"P"&amp;$A177))</f>
        <v>0</v>
      </c>
      <c r="R177" s="91">
        <f ca="1">IF(RTD("tos.rtd",,$A$2,"."&amp;R$135&amp;R$1&amp;"C"&amp;$A177)="N/A",0,RTD("tos.rtd",,$A$2,"."&amp;R$135&amp;R$1&amp;"C"&amp;$A177))-IF(RTD("tos.rtd",,$A$2,"."&amp;R$135&amp;R$1&amp;"P"&amp;$A177)="N/A",0,RTD("tos.rtd",,$A$2,"."&amp;R$135&amp;R$1&amp;"P"&amp;$A177))</f>
        <v>0</v>
      </c>
      <c r="S177" s="91">
        <f ca="1">IF(RTD("tos.rtd",,$A$2,"."&amp;S$135&amp;S$1&amp;"C"&amp;$A177)="N/A",0,RTD("tos.rtd",,$A$2,"."&amp;S$135&amp;S$1&amp;"C"&amp;$A177))-IF(RTD("tos.rtd",,$A$2,"."&amp;S$135&amp;S$1&amp;"P"&amp;$A177)="N/A",0,RTD("tos.rtd",,$A$2,"."&amp;S$135&amp;S$1&amp;"P"&amp;$A177))</f>
        <v>0</v>
      </c>
      <c r="T177" s="91">
        <f ca="1">IF(RTD("tos.rtd",,$A$2,"."&amp;T$135&amp;T$1&amp;"C"&amp;$A177)="N/A",0,RTD("tos.rtd",,$A$2,"."&amp;T$135&amp;T$1&amp;"C"&amp;$A177))-IF(RTD("tos.rtd",,$A$2,"."&amp;T$135&amp;T$1&amp;"P"&amp;$A177)="N/A",0,RTD("tos.rtd",,$A$2,"."&amp;T$135&amp;T$1&amp;"P"&amp;$A177))</f>
        <v>0</v>
      </c>
      <c r="U177" s="91">
        <f ca="1">IF(RTD("tos.rtd",,$A$2,"."&amp;U$135&amp;U$1&amp;"C"&amp;$A177)="N/A",0,RTD("tos.rtd",,$A$2,"."&amp;U$135&amp;U$1&amp;"C"&amp;$A177))-IF(RTD("tos.rtd",,$A$2,"."&amp;U$135&amp;U$1&amp;"P"&amp;$A177)="N/A",0,RTD("tos.rtd",,$A$2,"."&amp;U$135&amp;U$1&amp;"P"&amp;$A177))</f>
        <v>0</v>
      </c>
      <c r="V177" s="91">
        <f ca="1">IF(RTD("tos.rtd",,$A$2,"."&amp;V$135&amp;V$1&amp;"C"&amp;$A177)="N/A",0,RTD("tos.rtd",,$A$2,"."&amp;V$135&amp;V$1&amp;"C"&amp;$A177))-IF(RTD("tos.rtd",,$A$2,"."&amp;V$135&amp;V$1&amp;"P"&amp;$A177)="N/A",0,RTD("tos.rtd",,$A$2,"."&amp;V$135&amp;V$1&amp;"P"&amp;$A177))</f>
        <v>0</v>
      </c>
      <c r="W177" s="91">
        <f ca="1">IF(RTD("tos.rtd",,$A$2,"."&amp;W$135&amp;W$1&amp;"C"&amp;$A177)="N/A",0,RTD("tos.rtd",,$A$2,"."&amp;W$135&amp;W$1&amp;"C"&amp;$A177))-IF(RTD("tos.rtd",,$A$2,"."&amp;W$135&amp;W$1&amp;"P"&amp;$A177)="N/A",0,RTD("tos.rtd",,$A$2,"."&amp;W$135&amp;W$1&amp;"P"&amp;$A177))</f>
        <v>0</v>
      </c>
      <c r="X177" s="91">
        <f ca="1">IF(RTD("tos.rtd",,$A$2,"."&amp;X$135&amp;X$1&amp;"C"&amp;$A177)="N/A",0,RTD("tos.rtd",,$A$2,"."&amp;X$135&amp;X$1&amp;"C"&amp;$A177))-IF(RTD("tos.rtd",,$A$2,"."&amp;X$135&amp;X$1&amp;"P"&amp;$A177)="N/A",0,RTD("tos.rtd",,$A$2,"."&amp;X$135&amp;X$1&amp;"P"&amp;$A177))</f>
        <v>0</v>
      </c>
      <c r="Y177" s="98">
        <f t="shared" ca="1" si="13"/>
        <v>-26</v>
      </c>
      <c r="Z177" s="91"/>
      <c r="AA177" s="91"/>
    </row>
    <row r="178" spans="1:27" x14ac:dyDescent="0.25">
      <c r="A178" s="93">
        <f>+Hoja1!A177</f>
        <v>19450</v>
      </c>
      <c r="B178" s="91">
        <f ca="1">IF(RTD("tos.rtd",,$A$2,"."&amp;B$135&amp;B$1&amp;"C"&amp;$A178)="N/A",0,RTD("tos.rtd",,$A$2,"."&amp;B$135&amp;B$1&amp;"C"&amp;$A178))-IF(RTD("tos.rtd",,$A$2,"."&amp;B$135&amp;B$1&amp;"P"&amp;$A178)="N/A",0,RTD("tos.rtd",,$A$2,"."&amp;B$135&amp;B$1&amp;"P"&amp;$A178))</f>
        <v>0</v>
      </c>
      <c r="C178" s="91">
        <f ca="1">IF(RTD("tos.rtd",,$A$2,"."&amp;C$135&amp;C$1&amp;"C"&amp;$A178)="N/A",0,RTD("tos.rtd",,$A$2,"."&amp;C$135&amp;C$1&amp;"C"&amp;$A178))-IF(RTD("tos.rtd",,$A$2,"."&amp;C$135&amp;C$1&amp;"P"&amp;$A178)="N/A",0,RTD("tos.rtd",,$A$2,"."&amp;C$135&amp;C$1&amp;"P"&amp;$A178))</f>
        <v>0</v>
      </c>
      <c r="D178" s="91">
        <f ca="1">IF(RTD("tos.rtd",,$A$2,"."&amp;D$135&amp;D$1&amp;"C"&amp;$A178)="N/A",0,RTD("tos.rtd",,$A$2,"."&amp;D$135&amp;D$1&amp;"C"&amp;$A178))-IF(RTD("tos.rtd",,$A$2,"."&amp;D$135&amp;D$1&amp;"P"&amp;$A178)="N/A",0,RTD("tos.rtd",,$A$2,"."&amp;D$135&amp;D$1&amp;"P"&amp;$A178))</f>
        <v>-10</v>
      </c>
      <c r="E178" s="91">
        <f ca="1">IF(RTD("tos.rtd",,$A$2,"."&amp;E$135&amp;E$1&amp;"C"&amp;$A178)="N/A",0,RTD("tos.rtd",,$A$2,"."&amp;E$135&amp;E$1&amp;"C"&amp;$A178))-IF(RTD("tos.rtd",,$A$2,"."&amp;E$135&amp;E$1&amp;"P"&amp;$A178)="N/A",0,RTD("tos.rtd",,$A$2,"."&amp;E$135&amp;E$1&amp;"P"&amp;$A178))</f>
        <v>-2</v>
      </c>
      <c r="F178" s="91">
        <f ca="1">IF(RTD("tos.rtd",,$A$2,"."&amp;F$135&amp;F$1&amp;"C"&amp;$A178)="N/A",0,RTD("tos.rtd",,$A$2,"."&amp;F$135&amp;F$1&amp;"C"&amp;$A178))-IF(RTD("tos.rtd",,$A$2,"."&amp;F$135&amp;F$1&amp;"P"&amp;$A178)="N/A",0,RTD("tos.rtd",,$A$2,"."&amp;F$135&amp;F$1&amp;"P"&amp;$A178))</f>
        <v>0</v>
      </c>
      <c r="G178" s="91">
        <f ca="1">IF(RTD("tos.rtd",,$A$2,"."&amp;G$135&amp;G$1&amp;"C"&amp;$A178)="N/A",0,RTD("tos.rtd",,$A$2,"."&amp;G$135&amp;G$1&amp;"C"&amp;$A178))-IF(RTD("tos.rtd",,$A$2,"."&amp;G$135&amp;G$1&amp;"P"&amp;$A178)="N/A",0,RTD("tos.rtd",,$A$2,"."&amp;G$135&amp;G$1&amp;"P"&amp;$A178))</f>
        <v>0</v>
      </c>
      <c r="H178" s="91">
        <f ca="1">IF(RTD("tos.rtd",,$A$2,"."&amp;H$135&amp;H$1&amp;"C"&amp;$A178)="N/A",0,RTD("tos.rtd",,$A$2,"."&amp;H$135&amp;H$1&amp;"C"&amp;$A178))-IF(RTD("tos.rtd",,$A$2,"."&amp;H$135&amp;H$1&amp;"P"&amp;$A178)="N/A",0,RTD("tos.rtd",,$A$2,"."&amp;H$135&amp;H$1&amp;"P"&amp;$A178))</f>
        <v>0</v>
      </c>
      <c r="I178" s="91">
        <f ca="1">IF(RTD("tos.rtd",,$A$2,"."&amp;I$135&amp;I$1&amp;"C"&amp;$A178)="N/A",0,RTD("tos.rtd",,$A$2,"."&amp;I$135&amp;I$1&amp;"C"&amp;$A178))-IF(RTD("tos.rtd",,$A$2,"."&amp;I$135&amp;I$1&amp;"P"&amp;$A178)="N/A",0,RTD("tos.rtd",,$A$2,"."&amp;I$135&amp;I$1&amp;"P"&amp;$A178))</f>
        <v>-1</v>
      </c>
      <c r="J178" s="91">
        <f ca="1">IF(RTD("tos.rtd",,$A$2,"."&amp;J$135&amp;J$1&amp;"C"&amp;$A178)="N/A",0,RTD("tos.rtd",,$A$2,"."&amp;J$135&amp;J$1&amp;"C"&amp;$A178))-IF(RTD("tos.rtd",,$A$2,"."&amp;J$135&amp;J$1&amp;"P"&amp;$A178)="N/A",0,RTD("tos.rtd",,$A$2,"."&amp;J$135&amp;J$1&amp;"P"&amp;$A178))</f>
        <v>0</v>
      </c>
      <c r="K178" s="91">
        <f ca="1">IF(RTD("tos.rtd",,$A$2,"."&amp;K$135&amp;K$1&amp;"C"&amp;$A178)="N/A",0,RTD("tos.rtd",,$A$2,"."&amp;K$135&amp;K$1&amp;"C"&amp;$A178))-IF(RTD("tos.rtd",,$A$2,"."&amp;K$135&amp;K$1&amp;"P"&amp;$A178)="N/A",0,RTD("tos.rtd",,$A$2,"."&amp;K$135&amp;K$1&amp;"P"&amp;$A178))</f>
        <v>-1</v>
      </c>
      <c r="L178" s="91">
        <f ca="1">IF(RTD("tos.rtd",,$A$2,"."&amp;L$135&amp;L$1&amp;"C"&amp;$A178)="N/A",0,RTD("tos.rtd",,$A$2,"."&amp;L$135&amp;L$1&amp;"C"&amp;$A178))-IF(RTD("tos.rtd",,$A$2,"."&amp;L$135&amp;L$1&amp;"P"&amp;$A178)="N/A",0,RTD("tos.rtd",,$A$2,"."&amp;L$135&amp;L$1&amp;"P"&amp;$A178))</f>
        <v>0</v>
      </c>
      <c r="M178" s="91">
        <f ca="1">IF(RTD("tos.rtd",,$A$2,"."&amp;M$135&amp;M$1&amp;"C"&amp;$A178)="N/A",0,RTD("tos.rtd",,$A$2,"."&amp;M$135&amp;M$1&amp;"C"&amp;$A178))-IF(RTD("tos.rtd",,$A$2,"."&amp;M$135&amp;M$1&amp;"P"&amp;$A178)="N/A",0,RTD("tos.rtd",,$A$2,"."&amp;M$135&amp;M$1&amp;"P"&amp;$A178))</f>
        <v>0</v>
      </c>
      <c r="N178" s="91">
        <f ca="1">IF(RTD("tos.rtd",,$A$2,"."&amp;N$135&amp;N$1&amp;"C"&amp;$A178)="N/A",0,RTD("tos.rtd",,$A$2,"."&amp;N$135&amp;N$1&amp;"C"&amp;$A178))-IF(RTD("tos.rtd",,$A$2,"."&amp;N$135&amp;N$1&amp;"P"&amp;$A178)="N/A",0,RTD("tos.rtd",,$A$2,"."&amp;N$135&amp;N$1&amp;"P"&amp;$A178))</f>
        <v>0</v>
      </c>
      <c r="O178" s="91">
        <f ca="1">IF(RTD("tos.rtd",,$A$2,"."&amp;O$135&amp;O$1&amp;"C"&amp;$A178)="N/A",0,RTD("tos.rtd",,$A$2,"."&amp;O$135&amp;O$1&amp;"C"&amp;$A178))-IF(RTD("tos.rtd",,$A$2,"."&amp;O$135&amp;O$1&amp;"P"&amp;$A178)="N/A",0,RTD("tos.rtd",,$A$2,"."&amp;O$135&amp;O$1&amp;"P"&amp;$A178))</f>
        <v>0</v>
      </c>
      <c r="P178" s="91">
        <f ca="1">IF(RTD("tos.rtd",,$A$2,"."&amp;P$135&amp;P$1&amp;"C"&amp;$A178)="N/A",0,RTD("tos.rtd",,$A$2,"."&amp;P$135&amp;P$1&amp;"C"&amp;$A178))-IF(RTD("tos.rtd",,$A$2,"."&amp;P$135&amp;P$1&amp;"P"&amp;$A178)="N/A",0,RTD("tos.rtd",,$A$2,"."&amp;P$135&amp;P$1&amp;"P"&amp;$A178))</f>
        <v>0</v>
      </c>
      <c r="Q178" s="91">
        <f ca="1">IF(RTD("tos.rtd",,$A$2,"."&amp;Q$135&amp;Q$1&amp;"C"&amp;$A178)="N/A",0,RTD("tos.rtd",,$A$2,"."&amp;Q$135&amp;Q$1&amp;"C"&amp;$A178))-IF(RTD("tos.rtd",,$A$2,"."&amp;Q$135&amp;Q$1&amp;"P"&amp;$A178)="N/A",0,RTD("tos.rtd",,$A$2,"."&amp;Q$135&amp;Q$1&amp;"P"&amp;$A178))</f>
        <v>0</v>
      </c>
      <c r="R178" s="91">
        <f ca="1">IF(RTD("tos.rtd",,$A$2,"."&amp;R$135&amp;R$1&amp;"C"&amp;$A178)="N/A",0,RTD("tos.rtd",,$A$2,"."&amp;R$135&amp;R$1&amp;"C"&amp;$A178))-IF(RTD("tos.rtd",,$A$2,"."&amp;R$135&amp;R$1&amp;"P"&amp;$A178)="N/A",0,RTD("tos.rtd",,$A$2,"."&amp;R$135&amp;R$1&amp;"P"&amp;$A178))</f>
        <v>0</v>
      </c>
      <c r="S178" s="91">
        <f ca="1">IF(RTD("tos.rtd",,$A$2,"."&amp;S$135&amp;S$1&amp;"C"&amp;$A178)="N/A",0,RTD("tos.rtd",,$A$2,"."&amp;S$135&amp;S$1&amp;"C"&amp;$A178))-IF(RTD("tos.rtd",,$A$2,"."&amp;S$135&amp;S$1&amp;"P"&amp;$A178)="N/A",0,RTD("tos.rtd",,$A$2,"."&amp;S$135&amp;S$1&amp;"P"&amp;$A178))</f>
        <v>0</v>
      </c>
      <c r="T178" s="91">
        <f ca="1">IF(RTD("tos.rtd",,$A$2,"."&amp;T$135&amp;T$1&amp;"C"&amp;$A178)="N/A",0,RTD("tos.rtd",,$A$2,"."&amp;T$135&amp;T$1&amp;"C"&amp;$A178))-IF(RTD("tos.rtd",,$A$2,"."&amp;T$135&amp;T$1&amp;"P"&amp;$A178)="N/A",0,RTD("tos.rtd",,$A$2,"."&amp;T$135&amp;T$1&amp;"P"&amp;$A178))</f>
        <v>0</v>
      </c>
      <c r="U178" s="91">
        <f ca="1">IF(RTD("tos.rtd",,$A$2,"."&amp;U$135&amp;U$1&amp;"C"&amp;$A178)="N/A",0,RTD("tos.rtd",,$A$2,"."&amp;U$135&amp;U$1&amp;"C"&amp;$A178))-IF(RTD("tos.rtd",,$A$2,"."&amp;U$135&amp;U$1&amp;"P"&amp;$A178)="N/A",0,RTD("tos.rtd",,$A$2,"."&amp;U$135&amp;U$1&amp;"P"&amp;$A178))</f>
        <v>0</v>
      </c>
      <c r="V178" s="91">
        <f ca="1">IF(RTD("tos.rtd",,$A$2,"."&amp;V$135&amp;V$1&amp;"C"&amp;$A178)="N/A",0,RTD("tos.rtd",,$A$2,"."&amp;V$135&amp;V$1&amp;"C"&amp;$A178))-IF(RTD("tos.rtd",,$A$2,"."&amp;V$135&amp;V$1&amp;"P"&amp;$A178)="N/A",0,RTD("tos.rtd",,$A$2,"."&amp;V$135&amp;V$1&amp;"P"&amp;$A178))</f>
        <v>0</v>
      </c>
      <c r="W178" s="91">
        <f ca="1">IF(RTD("tos.rtd",,$A$2,"."&amp;W$135&amp;W$1&amp;"C"&amp;$A178)="N/A",0,RTD("tos.rtd",,$A$2,"."&amp;W$135&amp;W$1&amp;"C"&amp;$A178))-IF(RTD("tos.rtd",,$A$2,"."&amp;W$135&amp;W$1&amp;"P"&amp;$A178)="N/A",0,RTD("tos.rtd",,$A$2,"."&amp;W$135&amp;W$1&amp;"P"&amp;$A178))</f>
        <v>0</v>
      </c>
      <c r="X178" s="91">
        <f ca="1">IF(RTD("tos.rtd",,$A$2,"."&amp;X$135&amp;X$1&amp;"C"&amp;$A178)="N/A",0,RTD("tos.rtd",,$A$2,"."&amp;X$135&amp;X$1&amp;"C"&amp;$A178))-IF(RTD("tos.rtd",,$A$2,"."&amp;X$135&amp;X$1&amp;"P"&amp;$A178)="N/A",0,RTD("tos.rtd",,$A$2,"."&amp;X$135&amp;X$1&amp;"P"&amp;$A178))</f>
        <v>0</v>
      </c>
      <c r="Y178" s="98">
        <f t="shared" ca="1" si="13"/>
        <v>-14</v>
      </c>
      <c r="Z178" s="91"/>
      <c r="AA178" s="91"/>
    </row>
    <row r="179" spans="1:27" x14ac:dyDescent="0.25">
      <c r="A179" s="93">
        <f>+Hoja1!A178</f>
        <v>19425</v>
      </c>
      <c r="B179" s="91">
        <f ca="1">IF(RTD("tos.rtd",,$A$2,"."&amp;B$135&amp;B$1&amp;"C"&amp;$A179)="N/A",0,RTD("tos.rtd",,$A$2,"."&amp;B$135&amp;B$1&amp;"C"&amp;$A179))-IF(RTD("tos.rtd",,$A$2,"."&amp;B$135&amp;B$1&amp;"P"&amp;$A179)="N/A",0,RTD("tos.rtd",,$A$2,"."&amp;B$135&amp;B$1&amp;"P"&amp;$A179))</f>
        <v>0</v>
      </c>
      <c r="C179" s="91">
        <f ca="1">IF(RTD("tos.rtd",,$A$2,"."&amp;C$135&amp;C$1&amp;"C"&amp;$A179)="N/A",0,RTD("tos.rtd",,$A$2,"."&amp;C$135&amp;C$1&amp;"C"&amp;$A179))-IF(RTD("tos.rtd",,$A$2,"."&amp;C$135&amp;C$1&amp;"P"&amp;$A179)="N/A",0,RTD("tos.rtd",,$A$2,"."&amp;C$135&amp;C$1&amp;"P"&amp;$A179))</f>
        <v>0</v>
      </c>
      <c r="D179" s="91">
        <f ca="1">IF(RTD("tos.rtd",,$A$2,"."&amp;D$135&amp;D$1&amp;"C"&amp;$A179)="N/A",0,RTD("tos.rtd",,$A$2,"."&amp;D$135&amp;D$1&amp;"C"&amp;$A179))-IF(RTD("tos.rtd",,$A$2,"."&amp;D$135&amp;D$1&amp;"P"&amp;$A179)="N/A",0,RTD("tos.rtd",,$A$2,"."&amp;D$135&amp;D$1&amp;"P"&amp;$A179))</f>
        <v>-3</v>
      </c>
      <c r="E179" s="91">
        <f ca="1">IF(RTD("tos.rtd",,$A$2,"."&amp;E$135&amp;E$1&amp;"C"&amp;$A179)="N/A",0,RTD("tos.rtd",,$A$2,"."&amp;E$135&amp;E$1&amp;"C"&amp;$A179))-IF(RTD("tos.rtd",,$A$2,"."&amp;E$135&amp;E$1&amp;"P"&amp;$A179)="N/A",0,RTD("tos.rtd",,$A$2,"."&amp;E$135&amp;E$1&amp;"P"&amp;$A179))</f>
        <v>0</v>
      </c>
      <c r="F179" s="91">
        <f ca="1">IF(RTD("tos.rtd",,$A$2,"."&amp;F$135&amp;F$1&amp;"C"&amp;$A179)="N/A",0,RTD("tos.rtd",,$A$2,"."&amp;F$135&amp;F$1&amp;"C"&amp;$A179))-IF(RTD("tos.rtd",,$A$2,"."&amp;F$135&amp;F$1&amp;"P"&amp;$A179)="N/A",0,RTD("tos.rtd",,$A$2,"."&amp;F$135&amp;F$1&amp;"P"&amp;$A179))</f>
        <v>0</v>
      </c>
      <c r="G179" s="91">
        <f ca="1">IF(RTD("tos.rtd",,$A$2,"."&amp;G$135&amp;G$1&amp;"C"&amp;$A179)="N/A",0,RTD("tos.rtd",,$A$2,"."&amp;G$135&amp;G$1&amp;"C"&amp;$A179))-IF(RTD("tos.rtd",,$A$2,"."&amp;G$135&amp;G$1&amp;"P"&amp;$A179)="N/A",0,RTD("tos.rtd",,$A$2,"."&amp;G$135&amp;G$1&amp;"P"&amp;$A179))</f>
        <v>0</v>
      </c>
      <c r="H179" s="91">
        <f ca="1">IF(RTD("tos.rtd",,$A$2,"."&amp;H$135&amp;H$1&amp;"C"&amp;$A179)="N/A",0,RTD("tos.rtd",,$A$2,"."&amp;H$135&amp;H$1&amp;"C"&amp;$A179))-IF(RTD("tos.rtd",,$A$2,"."&amp;H$135&amp;H$1&amp;"P"&amp;$A179)="N/A",0,RTD("tos.rtd",,$A$2,"."&amp;H$135&amp;H$1&amp;"P"&amp;$A179))</f>
        <v>0</v>
      </c>
      <c r="I179" s="91">
        <f ca="1">IF(RTD("tos.rtd",,$A$2,"."&amp;I$135&amp;I$1&amp;"C"&amp;$A179)="N/A",0,RTD("tos.rtd",,$A$2,"."&amp;I$135&amp;I$1&amp;"C"&amp;$A179))-IF(RTD("tos.rtd",,$A$2,"."&amp;I$135&amp;I$1&amp;"P"&amp;$A179)="N/A",0,RTD("tos.rtd",,$A$2,"."&amp;I$135&amp;I$1&amp;"P"&amp;$A179))</f>
        <v>-1</v>
      </c>
      <c r="J179" s="91">
        <f ca="1">IF(RTD("tos.rtd",,$A$2,"."&amp;J$135&amp;J$1&amp;"C"&amp;$A179)="N/A",0,RTD("tos.rtd",,$A$2,"."&amp;J$135&amp;J$1&amp;"C"&amp;$A179))-IF(RTD("tos.rtd",,$A$2,"."&amp;J$135&amp;J$1&amp;"P"&amp;$A179)="N/A",0,RTD("tos.rtd",,$A$2,"."&amp;J$135&amp;J$1&amp;"P"&amp;$A179))</f>
        <v>0</v>
      </c>
      <c r="K179" s="91">
        <f ca="1">IF(RTD("tos.rtd",,$A$2,"."&amp;K$135&amp;K$1&amp;"C"&amp;$A179)="N/A",0,RTD("tos.rtd",,$A$2,"."&amp;K$135&amp;K$1&amp;"C"&amp;$A179))-IF(RTD("tos.rtd",,$A$2,"."&amp;K$135&amp;K$1&amp;"P"&amp;$A179)="N/A",0,RTD("tos.rtd",,$A$2,"."&amp;K$135&amp;K$1&amp;"P"&amp;$A179))</f>
        <v>-1</v>
      </c>
      <c r="L179" s="91">
        <f ca="1">IF(RTD("tos.rtd",,$A$2,"."&amp;L$135&amp;L$1&amp;"C"&amp;$A179)="N/A",0,RTD("tos.rtd",,$A$2,"."&amp;L$135&amp;L$1&amp;"C"&amp;$A179))-IF(RTD("tos.rtd",,$A$2,"."&amp;L$135&amp;L$1&amp;"P"&amp;$A179)="N/A",0,RTD("tos.rtd",,$A$2,"."&amp;L$135&amp;L$1&amp;"P"&amp;$A179))</f>
        <v>0</v>
      </c>
      <c r="M179" s="91">
        <f ca="1">IF(RTD("tos.rtd",,$A$2,"."&amp;M$135&amp;M$1&amp;"C"&amp;$A179)="N/A",0,RTD("tos.rtd",,$A$2,"."&amp;M$135&amp;M$1&amp;"C"&amp;$A179))-IF(RTD("tos.rtd",,$A$2,"."&amp;M$135&amp;M$1&amp;"P"&amp;$A179)="N/A",0,RTD("tos.rtd",,$A$2,"."&amp;M$135&amp;M$1&amp;"P"&amp;$A179))</f>
        <v>0</v>
      </c>
      <c r="N179" s="91">
        <f ca="1">IF(RTD("tos.rtd",,$A$2,"."&amp;N$135&amp;N$1&amp;"C"&amp;$A179)="N/A",0,RTD("tos.rtd",,$A$2,"."&amp;N$135&amp;N$1&amp;"C"&amp;$A179))-IF(RTD("tos.rtd",,$A$2,"."&amp;N$135&amp;N$1&amp;"P"&amp;$A179)="N/A",0,RTD("tos.rtd",,$A$2,"."&amp;N$135&amp;N$1&amp;"P"&amp;$A179))</f>
        <v>0</v>
      </c>
      <c r="O179" s="91">
        <f ca="1">IF(RTD("tos.rtd",,$A$2,"."&amp;O$135&amp;O$1&amp;"C"&amp;$A179)="N/A",0,RTD("tos.rtd",,$A$2,"."&amp;O$135&amp;O$1&amp;"C"&amp;$A179))-IF(RTD("tos.rtd",,$A$2,"."&amp;O$135&amp;O$1&amp;"P"&amp;$A179)="N/A",0,RTD("tos.rtd",,$A$2,"."&amp;O$135&amp;O$1&amp;"P"&amp;$A179))</f>
        <v>0</v>
      </c>
      <c r="P179" s="91">
        <f ca="1">IF(RTD("tos.rtd",,$A$2,"."&amp;P$135&amp;P$1&amp;"C"&amp;$A179)="N/A",0,RTD("tos.rtd",,$A$2,"."&amp;P$135&amp;P$1&amp;"C"&amp;$A179))-IF(RTD("tos.rtd",,$A$2,"."&amp;P$135&amp;P$1&amp;"P"&amp;$A179)="N/A",0,RTD("tos.rtd",,$A$2,"."&amp;P$135&amp;P$1&amp;"P"&amp;$A179))</f>
        <v>0</v>
      </c>
      <c r="Q179" s="91">
        <f ca="1">IF(RTD("tos.rtd",,$A$2,"."&amp;Q$135&amp;Q$1&amp;"C"&amp;$A179)="N/A",0,RTD("tos.rtd",,$A$2,"."&amp;Q$135&amp;Q$1&amp;"C"&amp;$A179))-IF(RTD("tos.rtd",,$A$2,"."&amp;Q$135&amp;Q$1&amp;"P"&amp;$A179)="N/A",0,RTD("tos.rtd",,$A$2,"."&amp;Q$135&amp;Q$1&amp;"P"&amp;$A179))</f>
        <v>0</v>
      </c>
      <c r="R179" s="91">
        <f ca="1">IF(RTD("tos.rtd",,$A$2,"."&amp;R$135&amp;R$1&amp;"C"&amp;$A179)="N/A",0,RTD("tos.rtd",,$A$2,"."&amp;R$135&amp;R$1&amp;"C"&amp;$A179))-IF(RTD("tos.rtd",,$A$2,"."&amp;R$135&amp;R$1&amp;"P"&amp;$A179)="N/A",0,RTD("tos.rtd",,$A$2,"."&amp;R$135&amp;R$1&amp;"P"&amp;$A179))</f>
        <v>0</v>
      </c>
      <c r="S179" s="91">
        <f ca="1">IF(RTD("tos.rtd",,$A$2,"."&amp;S$135&amp;S$1&amp;"C"&amp;$A179)="N/A",0,RTD("tos.rtd",,$A$2,"."&amp;S$135&amp;S$1&amp;"C"&amp;$A179))-IF(RTD("tos.rtd",,$A$2,"."&amp;S$135&amp;S$1&amp;"P"&amp;$A179)="N/A",0,RTD("tos.rtd",,$A$2,"."&amp;S$135&amp;S$1&amp;"P"&amp;$A179))</f>
        <v>0</v>
      </c>
      <c r="T179" s="91">
        <f ca="1">IF(RTD("tos.rtd",,$A$2,"."&amp;T$135&amp;T$1&amp;"C"&amp;$A179)="N/A",0,RTD("tos.rtd",,$A$2,"."&amp;T$135&amp;T$1&amp;"C"&amp;$A179))-IF(RTD("tos.rtd",,$A$2,"."&amp;T$135&amp;T$1&amp;"P"&amp;$A179)="N/A",0,RTD("tos.rtd",,$A$2,"."&amp;T$135&amp;T$1&amp;"P"&amp;$A179))</f>
        <v>0</v>
      </c>
      <c r="U179" s="91">
        <f ca="1">IF(RTD("tos.rtd",,$A$2,"."&amp;U$135&amp;U$1&amp;"C"&amp;$A179)="N/A",0,RTD("tos.rtd",,$A$2,"."&amp;U$135&amp;U$1&amp;"C"&amp;$A179))-IF(RTD("tos.rtd",,$A$2,"."&amp;U$135&amp;U$1&amp;"P"&amp;$A179)="N/A",0,RTD("tos.rtd",,$A$2,"."&amp;U$135&amp;U$1&amp;"P"&amp;$A179))</f>
        <v>0</v>
      </c>
      <c r="V179" s="91">
        <f ca="1">IF(RTD("tos.rtd",,$A$2,"."&amp;V$135&amp;V$1&amp;"C"&amp;$A179)="N/A",0,RTD("tos.rtd",,$A$2,"."&amp;V$135&amp;V$1&amp;"C"&amp;$A179))-IF(RTD("tos.rtd",,$A$2,"."&amp;V$135&amp;V$1&amp;"P"&amp;$A179)="N/A",0,RTD("tos.rtd",,$A$2,"."&amp;V$135&amp;V$1&amp;"P"&amp;$A179))</f>
        <v>0</v>
      </c>
      <c r="W179" s="91">
        <f ca="1">IF(RTD("tos.rtd",,$A$2,"."&amp;W$135&amp;W$1&amp;"C"&amp;$A179)="N/A",0,RTD("tos.rtd",,$A$2,"."&amp;W$135&amp;W$1&amp;"C"&amp;$A179))-IF(RTD("tos.rtd",,$A$2,"."&amp;W$135&amp;W$1&amp;"P"&amp;$A179)="N/A",0,RTD("tos.rtd",,$A$2,"."&amp;W$135&amp;W$1&amp;"P"&amp;$A179))</f>
        <v>0</v>
      </c>
      <c r="X179" s="91">
        <f ca="1">IF(RTD("tos.rtd",,$A$2,"."&amp;X$135&amp;X$1&amp;"C"&amp;$A179)="N/A",0,RTD("tos.rtd",,$A$2,"."&amp;X$135&amp;X$1&amp;"C"&amp;$A179))-IF(RTD("tos.rtd",,$A$2,"."&amp;X$135&amp;X$1&amp;"P"&amp;$A179)="N/A",0,RTD("tos.rtd",,$A$2,"."&amp;X$135&amp;X$1&amp;"P"&amp;$A179))</f>
        <v>0</v>
      </c>
      <c r="Y179" s="98">
        <f t="shared" ca="1" si="13"/>
        <v>-5</v>
      </c>
      <c r="Z179" s="91"/>
      <c r="AA179" s="91"/>
    </row>
    <row r="180" spans="1:27" x14ac:dyDescent="0.25">
      <c r="A180" s="93">
        <f>+Hoja1!A179</f>
        <v>19400</v>
      </c>
      <c r="B180" s="91">
        <f ca="1">IF(RTD("tos.rtd",,$A$2,"."&amp;B$135&amp;B$1&amp;"C"&amp;$A180)="N/A",0,RTD("tos.rtd",,$A$2,"."&amp;B$135&amp;B$1&amp;"C"&amp;$A180))-IF(RTD("tos.rtd",,$A$2,"."&amp;B$135&amp;B$1&amp;"P"&amp;$A180)="N/A",0,RTD("tos.rtd",,$A$2,"."&amp;B$135&amp;B$1&amp;"P"&amp;$A180))</f>
        <v>0</v>
      </c>
      <c r="C180" s="91">
        <f ca="1">IF(RTD("tos.rtd",,$A$2,"."&amp;C$135&amp;C$1&amp;"C"&amp;$A180)="N/A",0,RTD("tos.rtd",,$A$2,"."&amp;C$135&amp;C$1&amp;"C"&amp;$A180))-IF(RTD("tos.rtd",,$A$2,"."&amp;C$135&amp;C$1&amp;"P"&amp;$A180)="N/A",0,RTD("tos.rtd",,$A$2,"."&amp;C$135&amp;C$1&amp;"P"&amp;$A180))</f>
        <v>0</v>
      </c>
      <c r="D180" s="91">
        <f ca="1">IF(RTD("tos.rtd",,$A$2,"."&amp;D$135&amp;D$1&amp;"C"&amp;$A180)="N/A",0,RTD("tos.rtd",,$A$2,"."&amp;D$135&amp;D$1&amp;"C"&amp;$A180))-IF(RTD("tos.rtd",,$A$2,"."&amp;D$135&amp;D$1&amp;"P"&amp;$A180)="N/A",0,RTD("tos.rtd",,$A$2,"."&amp;D$135&amp;D$1&amp;"P"&amp;$A180))</f>
        <v>-124</v>
      </c>
      <c r="E180" s="91">
        <f ca="1">IF(RTD("tos.rtd",,$A$2,"."&amp;E$135&amp;E$1&amp;"C"&amp;$A180)="N/A",0,RTD("tos.rtd",,$A$2,"."&amp;E$135&amp;E$1&amp;"C"&amp;$A180))-IF(RTD("tos.rtd",,$A$2,"."&amp;E$135&amp;E$1&amp;"P"&amp;$A180)="N/A",0,RTD("tos.rtd",,$A$2,"."&amp;E$135&amp;E$1&amp;"P"&amp;$A180))</f>
        <v>-1</v>
      </c>
      <c r="F180" s="91">
        <f ca="1">IF(RTD("tos.rtd",,$A$2,"."&amp;F$135&amp;F$1&amp;"C"&amp;$A180)="N/A",0,RTD("tos.rtd",,$A$2,"."&amp;F$135&amp;F$1&amp;"C"&amp;$A180))-IF(RTD("tos.rtd",,$A$2,"."&amp;F$135&amp;F$1&amp;"P"&amp;$A180)="N/A",0,RTD("tos.rtd",,$A$2,"."&amp;F$135&amp;F$1&amp;"P"&amp;$A180))</f>
        <v>0</v>
      </c>
      <c r="G180" s="91">
        <f ca="1">IF(RTD("tos.rtd",,$A$2,"."&amp;G$135&amp;G$1&amp;"C"&amp;$A180)="N/A",0,RTD("tos.rtd",,$A$2,"."&amp;G$135&amp;G$1&amp;"C"&amp;$A180))-IF(RTD("tos.rtd",,$A$2,"."&amp;G$135&amp;G$1&amp;"P"&amp;$A180)="N/A",0,RTD("tos.rtd",,$A$2,"."&amp;G$135&amp;G$1&amp;"P"&amp;$A180))</f>
        <v>0</v>
      </c>
      <c r="H180" s="91">
        <f ca="1">IF(RTD("tos.rtd",,$A$2,"."&amp;H$135&amp;H$1&amp;"C"&amp;$A180)="N/A",0,RTD("tos.rtd",,$A$2,"."&amp;H$135&amp;H$1&amp;"C"&amp;$A180))-IF(RTD("tos.rtd",,$A$2,"."&amp;H$135&amp;H$1&amp;"P"&amp;$A180)="N/A",0,RTD("tos.rtd",,$A$2,"."&amp;H$135&amp;H$1&amp;"P"&amp;$A180))</f>
        <v>0</v>
      </c>
      <c r="I180" s="91">
        <f ca="1">IF(RTD("tos.rtd",,$A$2,"."&amp;I$135&amp;I$1&amp;"C"&amp;$A180)="N/A",0,RTD("tos.rtd",,$A$2,"."&amp;I$135&amp;I$1&amp;"C"&amp;$A180))-IF(RTD("tos.rtd",,$A$2,"."&amp;I$135&amp;I$1&amp;"P"&amp;$A180)="N/A",0,RTD("tos.rtd",,$A$2,"."&amp;I$135&amp;I$1&amp;"P"&amp;$A180))</f>
        <v>0</v>
      </c>
      <c r="J180" s="91">
        <f ca="1">IF(RTD("tos.rtd",,$A$2,"."&amp;J$135&amp;J$1&amp;"C"&amp;$A180)="N/A",0,RTD("tos.rtd",,$A$2,"."&amp;J$135&amp;J$1&amp;"C"&amp;$A180))-IF(RTD("tos.rtd",,$A$2,"."&amp;J$135&amp;J$1&amp;"P"&amp;$A180)="N/A",0,RTD("tos.rtd",,$A$2,"."&amp;J$135&amp;J$1&amp;"P"&amp;$A180))</f>
        <v>-1</v>
      </c>
      <c r="K180" s="91">
        <f ca="1">IF(RTD("tos.rtd",,$A$2,"."&amp;K$135&amp;K$1&amp;"C"&amp;$A180)="N/A",0,RTD("tos.rtd",,$A$2,"."&amp;K$135&amp;K$1&amp;"C"&amp;$A180))-IF(RTD("tos.rtd",,$A$2,"."&amp;K$135&amp;K$1&amp;"P"&amp;$A180)="N/A",0,RTD("tos.rtd",,$A$2,"."&amp;K$135&amp;K$1&amp;"P"&amp;$A180))</f>
        <v>-1</v>
      </c>
      <c r="L180" s="91">
        <f ca="1">IF(RTD("tos.rtd",,$A$2,"."&amp;L$135&amp;L$1&amp;"C"&amp;$A180)="N/A",0,RTD("tos.rtd",,$A$2,"."&amp;L$135&amp;L$1&amp;"C"&amp;$A180))-IF(RTD("tos.rtd",,$A$2,"."&amp;L$135&amp;L$1&amp;"P"&amp;$A180)="N/A",0,RTD("tos.rtd",,$A$2,"."&amp;L$135&amp;L$1&amp;"P"&amp;$A180))</f>
        <v>0</v>
      </c>
      <c r="M180" s="91">
        <f ca="1">IF(RTD("tos.rtd",,$A$2,"."&amp;M$135&amp;M$1&amp;"C"&amp;$A180)="N/A",0,RTD("tos.rtd",,$A$2,"."&amp;M$135&amp;M$1&amp;"C"&amp;$A180))-IF(RTD("tos.rtd",,$A$2,"."&amp;M$135&amp;M$1&amp;"P"&amp;$A180)="N/A",0,RTD("tos.rtd",,$A$2,"."&amp;M$135&amp;M$1&amp;"P"&amp;$A180))</f>
        <v>0</v>
      </c>
      <c r="N180" s="91">
        <f ca="1">IF(RTD("tos.rtd",,$A$2,"."&amp;N$135&amp;N$1&amp;"C"&amp;$A180)="N/A",0,RTD("tos.rtd",,$A$2,"."&amp;N$135&amp;N$1&amp;"C"&amp;$A180))-IF(RTD("tos.rtd",,$A$2,"."&amp;N$135&amp;N$1&amp;"P"&amp;$A180)="N/A",0,RTD("tos.rtd",,$A$2,"."&amp;N$135&amp;N$1&amp;"P"&amp;$A180))</f>
        <v>0</v>
      </c>
      <c r="O180" s="91">
        <f ca="1">IF(RTD("tos.rtd",,$A$2,"."&amp;O$135&amp;O$1&amp;"C"&amp;$A180)="N/A",0,RTD("tos.rtd",,$A$2,"."&amp;O$135&amp;O$1&amp;"C"&amp;$A180))-IF(RTD("tos.rtd",,$A$2,"."&amp;O$135&amp;O$1&amp;"P"&amp;$A180)="N/A",0,RTD("tos.rtd",,$A$2,"."&amp;O$135&amp;O$1&amp;"P"&amp;$A180))</f>
        <v>0</v>
      </c>
      <c r="P180" s="91">
        <f ca="1">IF(RTD("tos.rtd",,$A$2,"."&amp;P$135&amp;P$1&amp;"C"&amp;$A180)="N/A",0,RTD("tos.rtd",,$A$2,"."&amp;P$135&amp;P$1&amp;"C"&amp;$A180))-IF(RTD("tos.rtd",,$A$2,"."&amp;P$135&amp;P$1&amp;"P"&amp;$A180)="N/A",0,RTD("tos.rtd",,$A$2,"."&amp;P$135&amp;P$1&amp;"P"&amp;$A180))</f>
        <v>0</v>
      </c>
      <c r="Q180" s="91">
        <f ca="1">IF(RTD("tos.rtd",,$A$2,"."&amp;Q$135&amp;Q$1&amp;"C"&amp;$A180)="N/A",0,RTD("tos.rtd",,$A$2,"."&amp;Q$135&amp;Q$1&amp;"C"&amp;$A180))-IF(RTD("tos.rtd",,$A$2,"."&amp;Q$135&amp;Q$1&amp;"P"&amp;$A180)="N/A",0,RTD("tos.rtd",,$A$2,"."&amp;Q$135&amp;Q$1&amp;"P"&amp;$A180))</f>
        <v>-6</v>
      </c>
      <c r="R180" s="91">
        <f ca="1">IF(RTD("tos.rtd",,$A$2,"."&amp;R$135&amp;R$1&amp;"C"&amp;$A180)="N/A",0,RTD("tos.rtd",,$A$2,"."&amp;R$135&amp;R$1&amp;"C"&amp;$A180))-IF(RTD("tos.rtd",,$A$2,"."&amp;R$135&amp;R$1&amp;"P"&amp;$A180)="N/A",0,RTD("tos.rtd",,$A$2,"."&amp;R$135&amp;R$1&amp;"P"&amp;$A180))</f>
        <v>0</v>
      </c>
      <c r="S180" s="91">
        <f ca="1">IF(RTD("tos.rtd",,$A$2,"."&amp;S$135&amp;S$1&amp;"C"&amp;$A180)="N/A",0,RTD("tos.rtd",,$A$2,"."&amp;S$135&amp;S$1&amp;"C"&amp;$A180))-IF(RTD("tos.rtd",,$A$2,"."&amp;S$135&amp;S$1&amp;"P"&amp;$A180)="N/A",0,RTD("tos.rtd",,$A$2,"."&amp;S$135&amp;S$1&amp;"P"&amp;$A180))</f>
        <v>0</v>
      </c>
      <c r="T180" s="91">
        <f ca="1">IF(RTD("tos.rtd",,$A$2,"."&amp;T$135&amp;T$1&amp;"C"&amp;$A180)="N/A",0,RTD("tos.rtd",,$A$2,"."&amp;T$135&amp;T$1&amp;"C"&amp;$A180))-IF(RTD("tos.rtd",,$A$2,"."&amp;T$135&amp;T$1&amp;"P"&amp;$A180)="N/A",0,RTD("tos.rtd",,$A$2,"."&amp;T$135&amp;T$1&amp;"P"&amp;$A180))</f>
        <v>0</v>
      </c>
      <c r="U180" s="91">
        <f ca="1">IF(RTD("tos.rtd",,$A$2,"."&amp;U$135&amp;U$1&amp;"C"&amp;$A180)="N/A",0,RTD("tos.rtd",,$A$2,"."&amp;U$135&amp;U$1&amp;"C"&amp;$A180))-IF(RTD("tos.rtd",,$A$2,"."&amp;U$135&amp;U$1&amp;"P"&amp;$A180)="N/A",0,RTD("tos.rtd",,$A$2,"."&amp;U$135&amp;U$1&amp;"P"&amp;$A180))</f>
        <v>0</v>
      </c>
      <c r="V180" s="91">
        <f ca="1">IF(RTD("tos.rtd",,$A$2,"."&amp;V$135&amp;V$1&amp;"C"&amp;$A180)="N/A",0,RTD("tos.rtd",,$A$2,"."&amp;V$135&amp;V$1&amp;"C"&amp;$A180))-IF(RTD("tos.rtd",,$A$2,"."&amp;V$135&amp;V$1&amp;"P"&amp;$A180)="N/A",0,RTD("tos.rtd",,$A$2,"."&amp;V$135&amp;V$1&amp;"P"&amp;$A180))</f>
        <v>0</v>
      </c>
      <c r="W180" s="91">
        <f ca="1">IF(RTD("tos.rtd",,$A$2,"."&amp;W$135&amp;W$1&amp;"C"&amp;$A180)="N/A",0,RTD("tos.rtd",,$A$2,"."&amp;W$135&amp;W$1&amp;"C"&amp;$A180))-IF(RTD("tos.rtd",,$A$2,"."&amp;W$135&amp;W$1&amp;"P"&amp;$A180)="N/A",0,RTD("tos.rtd",,$A$2,"."&amp;W$135&amp;W$1&amp;"P"&amp;$A180))</f>
        <v>0</v>
      </c>
      <c r="X180" s="91">
        <f ca="1">IF(RTD("tos.rtd",,$A$2,"."&amp;X$135&amp;X$1&amp;"C"&amp;$A180)="N/A",0,RTD("tos.rtd",,$A$2,"."&amp;X$135&amp;X$1&amp;"C"&amp;$A180))-IF(RTD("tos.rtd",,$A$2,"."&amp;X$135&amp;X$1&amp;"P"&amp;$A180)="N/A",0,RTD("tos.rtd",,$A$2,"."&amp;X$135&amp;X$1&amp;"P"&amp;$A180))</f>
        <v>0</v>
      </c>
      <c r="Y180" s="98">
        <f t="shared" ca="1" si="13"/>
        <v>-133</v>
      </c>
      <c r="Z180" s="91"/>
      <c r="AA180" s="91"/>
    </row>
    <row r="181" spans="1:27" x14ac:dyDescent="0.25">
      <c r="A181" s="93">
        <f>+Hoja1!A180</f>
        <v>19375</v>
      </c>
      <c r="B181" s="91">
        <f ca="1">IF(RTD("tos.rtd",,$A$2,"."&amp;B$135&amp;B$1&amp;"C"&amp;$A181)="N/A",0,RTD("tos.rtd",,$A$2,"."&amp;B$135&amp;B$1&amp;"C"&amp;$A181))-IF(RTD("tos.rtd",,$A$2,"."&amp;B$135&amp;B$1&amp;"P"&amp;$A181)="N/A",0,RTD("tos.rtd",,$A$2,"."&amp;B$135&amp;B$1&amp;"P"&amp;$A181))</f>
        <v>0</v>
      </c>
      <c r="C181" s="91">
        <f ca="1">IF(RTD("tos.rtd",,$A$2,"."&amp;C$135&amp;C$1&amp;"C"&amp;$A181)="N/A",0,RTD("tos.rtd",,$A$2,"."&amp;C$135&amp;C$1&amp;"C"&amp;$A181))-IF(RTD("tos.rtd",,$A$2,"."&amp;C$135&amp;C$1&amp;"P"&amp;$A181)="N/A",0,RTD("tos.rtd",,$A$2,"."&amp;C$135&amp;C$1&amp;"P"&amp;$A181))</f>
        <v>0</v>
      </c>
      <c r="D181" s="91">
        <f ca="1">IF(RTD("tos.rtd",,$A$2,"."&amp;D$135&amp;D$1&amp;"C"&amp;$A181)="N/A",0,RTD("tos.rtd",,$A$2,"."&amp;D$135&amp;D$1&amp;"C"&amp;$A181))-IF(RTD("tos.rtd",,$A$2,"."&amp;D$135&amp;D$1&amp;"P"&amp;$A181)="N/A",0,RTD("tos.rtd",,$A$2,"."&amp;D$135&amp;D$1&amp;"P"&amp;$A181))</f>
        <v>-2</v>
      </c>
      <c r="E181" s="91">
        <f ca="1">IF(RTD("tos.rtd",,$A$2,"."&amp;E$135&amp;E$1&amp;"C"&amp;$A181)="N/A",0,RTD("tos.rtd",,$A$2,"."&amp;E$135&amp;E$1&amp;"C"&amp;$A181))-IF(RTD("tos.rtd",,$A$2,"."&amp;E$135&amp;E$1&amp;"P"&amp;$A181)="N/A",0,RTD("tos.rtd",,$A$2,"."&amp;E$135&amp;E$1&amp;"P"&amp;$A181))</f>
        <v>-2</v>
      </c>
      <c r="F181" s="91">
        <f ca="1">IF(RTD("tos.rtd",,$A$2,"."&amp;F$135&amp;F$1&amp;"C"&amp;$A181)="N/A",0,RTD("tos.rtd",,$A$2,"."&amp;F$135&amp;F$1&amp;"C"&amp;$A181))-IF(RTD("tos.rtd",,$A$2,"."&amp;F$135&amp;F$1&amp;"P"&amp;$A181)="N/A",0,RTD("tos.rtd",,$A$2,"."&amp;F$135&amp;F$1&amp;"P"&amp;$A181))</f>
        <v>0</v>
      </c>
      <c r="G181" s="91">
        <f ca="1">IF(RTD("tos.rtd",,$A$2,"."&amp;G$135&amp;G$1&amp;"C"&amp;$A181)="N/A",0,RTD("tos.rtd",,$A$2,"."&amp;G$135&amp;G$1&amp;"C"&amp;$A181))-IF(RTD("tos.rtd",,$A$2,"."&amp;G$135&amp;G$1&amp;"P"&amp;$A181)="N/A",0,RTD("tos.rtd",,$A$2,"."&amp;G$135&amp;G$1&amp;"P"&amp;$A181))</f>
        <v>0</v>
      </c>
      <c r="H181" s="91">
        <f ca="1">IF(RTD("tos.rtd",,$A$2,"."&amp;H$135&amp;H$1&amp;"C"&amp;$A181)="N/A",0,RTD("tos.rtd",,$A$2,"."&amp;H$135&amp;H$1&amp;"C"&amp;$A181))-IF(RTD("tos.rtd",,$A$2,"."&amp;H$135&amp;H$1&amp;"P"&amp;$A181)="N/A",0,RTD("tos.rtd",,$A$2,"."&amp;H$135&amp;H$1&amp;"P"&amp;$A181))</f>
        <v>0</v>
      </c>
      <c r="I181" s="91">
        <f ca="1">IF(RTD("tos.rtd",,$A$2,"."&amp;I$135&amp;I$1&amp;"C"&amp;$A181)="N/A",0,RTD("tos.rtd",,$A$2,"."&amp;I$135&amp;I$1&amp;"C"&amp;$A181))-IF(RTD("tos.rtd",,$A$2,"."&amp;I$135&amp;I$1&amp;"P"&amp;$A181)="N/A",0,RTD("tos.rtd",,$A$2,"."&amp;I$135&amp;I$1&amp;"P"&amp;$A181))</f>
        <v>0</v>
      </c>
      <c r="J181" s="91">
        <f ca="1">IF(RTD("tos.rtd",,$A$2,"."&amp;J$135&amp;J$1&amp;"C"&amp;$A181)="N/A",0,RTD("tos.rtd",,$A$2,"."&amp;J$135&amp;J$1&amp;"C"&amp;$A181))-IF(RTD("tos.rtd",,$A$2,"."&amp;J$135&amp;J$1&amp;"P"&amp;$A181)="N/A",0,RTD("tos.rtd",,$A$2,"."&amp;J$135&amp;J$1&amp;"P"&amp;$A181))</f>
        <v>0</v>
      </c>
      <c r="K181" s="91">
        <f ca="1">IF(RTD("tos.rtd",,$A$2,"."&amp;K$135&amp;K$1&amp;"C"&amp;$A181)="N/A",0,RTD("tos.rtd",,$A$2,"."&amp;K$135&amp;K$1&amp;"C"&amp;$A181))-IF(RTD("tos.rtd",,$A$2,"."&amp;K$135&amp;K$1&amp;"P"&amp;$A181)="N/A",0,RTD("tos.rtd",,$A$2,"."&amp;K$135&amp;K$1&amp;"P"&amp;$A181))</f>
        <v>0</v>
      </c>
      <c r="L181" s="91">
        <f ca="1">IF(RTD("tos.rtd",,$A$2,"."&amp;L$135&amp;L$1&amp;"C"&amp;$A181)="N/A",0,RTD("tos.rtd",,$A$2,"."&amp;L$135&amp;L$1&amp;"C"&amp;$A181))-IF(RTD("tos.rtd",,$A$2,"."&amp;L$135&amp;L$1&amp;"P"&amp;$A181)="N/A",0,RTD("tos.rtd",,$A$2,"."&amp;L$135&amp;L$1&amp;"P"&amp;$A181))</f>
        <v>0</v>
      </c>
      <c r="M181" s="91">
        <f ca="1">IF(RTD("tos.rtd",,$A$2,"."&amp;M$135&amp;M$1&amp;"C"&amp;$A181)="N/A",0,RTD("tos.rtd",,$A$2,"."&amp;M$135&amp;M$1&amp;"C"&amp;$A181))-IF(RTD("tos.rtd",,$A$2,"."&amp;M$135&amp;M$1&amp;"P"&amp;$A181)="N/A",0,RTD("tos.rtd",,$A$2,"."&amp;M$135&amp;M$1&amp;"P"&amp;$A181))</f>
        <v>0</v>
      </c>
      <c r="N181" s="91">
        <f ca="1">IF(RTD("tos.rtd",,$A$2,"."&amp;N$135&amp;N$1&amp;"C"&amp;$A181)="N/A",0,RTD("tos.rtd",,$A$2,"."&amp;N$135&amp;N$1&amp;"C"&amp;$A181))-IF(RTD("tos.rtd",,$A$2,"."&amp;N$135&amp;N$1&amp;"P"&amp;$A181)="N/A",0,RTD("tos.rtd",,$A$2,"."&amp;N$135&amp;N$1&amp;"P"&amp;$A181))</f>
        <v>0</v>
      </c>
      <c r="O181" s="91">
        <f ca="1">IF(RTD("tos.rtd",,$A$2,"."&amp;O$135&amp;O$1&amp;"C"&amp;$A181)="N/A",0,RTD("tos.rtd",,$A$2,"."&amp;O$135&amp;O$1&amp;"C"&amp;$A181))-IF(RTD("tos.rtd",,$A$2,"."&amp;O$135&amp;O$1&amp;"P"&amp;$A181)="N/A",0,RTD("tos.rtd",,$A$2,"."&amp;O$135&amp;O$1&amp;"P"&amp;$A181))</f>
        <v>0</v>
      </c>
      <c r="P181" s="91">
        <f ca="1">IF(RTD("tos.rtd",,$A$2,"."&amp;P$135&amp;P$1&amp;"C"&amp;$A181)="N/A",0,RTD("tos.rtd",,$A$2,"."&amp;P$135&amp;P$1&amp;"C"&amp;$A181))-IF(RTD("tos.rtd",,$A$2,"."&amp;P$135&amp;P$1&amp;"P"&amp;$A181)="N/A",0,RTD("tos.rtd",,$A$2,"."&amp;P$135&amp;P$1&amp;"P"&amp;$A181))</f>
        <v>0</v>
      </c>
      <c r="Q181" s="91">
        <f ca="1">IF(RTD("tos.rtd",,$A$2,"."&amp;Q$135&amp;Q$1&amp;"C"&amp;$A181)="N/A",0,RTD("tos.rtd",,$A$2,"."&amp;Q$135&amp;Q$1&amp;"C"&amp;$A181))-IF(RTD("tos.rtd",,$A$2,"."&amp;Q$135&amp;Q$1&amp;"P"&amp;$A181)="N/A",0,RTD("tos.rtd",,$A$2,"."&amp;Q$135&amp;Q$1&amp;"P"&amp;$A181))</f>
        <v>0</v>
      </c>
      <c r="R181" s="91">
        <f ca="1">IF(RTD("tos.rtd",,$A$2,"."&amp;R$135&amp;R$1&amp;"C"&amp;$A181)="N/A",0,RTD("tos.rtd",,$A$2,"."&amp;R$135&amp;R$1&amp;"C"&amp;$A181))-IF(RTD("tos.rtd",,$A$2,"."&amp;R$135&amp;R$1&amp;"P"&amp;$A181)="N/A",0,RTD("tos.rtd",,$A$2,"."&amp;R$135&amp;R$1&amp;"P"&amp;$A181))</f>
        <v>0</v>
      </c>
      <c r="S181" s="91">
        <f ca="1">IF(RTD("tos.rtd",,$A$2,"."&amp;S$135&amp;S$1&amp;"C"&amp;$A181)="N/A",0,RTD("tos.rtd",,$A$2,"."&amp;S$135&amp;S$1&amp;"C"&amp;$A181))-IF(RTD("tos.rtd",,$A$2,"."&amp;S$135&amp;S$1&amp;"P"&amp;$A181)="N/A",0,RTD("tos.rtd",,$A$2,"."&amp;S$135&amp;S$1&amp;"P"&amp;$A181))</f>
        <v>0</v>
      </c>
      <c r="T181" s="91">
        <f ca="1">IF(RTD("tos.rtd",,$A$2,"."&amp;T$135&amp;T$1&amp;"C"&amp;$A181)="N/A",0,RTD("tos.rtd",,$A$2,"."&amp;T$135&amp;T$1&amp;"C"&amp;$A181))-IF(RTD("tos.rtd",,$A$2,"."&amp;T$135&amp;T$1&amp;"P"&amp;$A181)="N/A",0,RTD("tos.rtd",,$A$2,"."&amp;T$135&amp;T$1&amp;"P"&amp;$A181))</f>
        <v>0</v>
      </c>
      <c r="U181" s="91">
        <f ca="1">IF(RTD("tos.rtd",,$A$2,"."&amp;U$135&amp;U$1&amp;"C"&amp;$A181)="N/A",0,RTD("tos.rtd",,$A$2,"."&amp;U$135&amp;U$1&amp;"C"&amp;$A181))-IF(RTD("tos.rtd",,$A$2,"."&amp;U$135&amp;U$1&amp;"P"&amp;$A181)="N/A",0,RTD("tos.rtd",,$A$2,"."&amp;U$135&amp;U$1&amp;"P"&amp;$A181))</f>
        <v>0</v>
      </c>
      <c r="V181" s="91">
        <f ca="1">IF(RTD("tos.rtd",,$A$2,"."&amp;V$135&amp;V$1&amp;"C"&amp;$A181)="N/A",0,RTD("tos.rtd",,$A$2,"."&amp;V$135&amp;V$1&amp;"C"&amp;$A181))-IF(RTD("tos.rtd",,$A$2,"."&amp;V$135&amp;V$1&amp;"P"&amp;$A181)="N/A",0,RTD("tos.rtd",,$A$2,"."&amp;V$135&amp;V$1&amp;"P"&amp;$A181))</f>
        <v>0</v>
      </c>
      <c r="W181" s="91">
        <f ca="1">IF(RTD("tos.rtd",,$A$2,"."&amp;W$135&amp;W$1&amp;"C"&amp;$A181)="N/A",0,RTD("tos.rtd",,$A$2,"."&amp;W$135&amp;W$1&amp;"C"&amp;$A181))-IF(RTD("tos.rtd",,$A$2,"."&amp;W$135&amp;W$1&amp;"P"&amp;$A181)="N/A",0,RTD("tos.rtd",,$A$2,"."&amp;W$135&amp;W$1&amp;"P"&amp;$A181))</f>
        <v>0</v>
      </c>
      <c r="X181" s="91">
        <f ca="1">IF(RTD("tos.rtd",,$A$2,"."&amp;X$135&amp;X$1&amp;"C"&amp;$A181)="N/A",0,RTD("tos.rtd",,$A$2,"."&amp;X$135&amp;X$1&amp;"C"&amp;$A181))-IF(RTD("tos.rtd",,$A$2,"."&amp;X$135&amp;X$1&amp;"P"&amp;$A181)="N/A",0,RTD("tos.rtd",,$A$2,"."&amp;X$135&amp;X$1&amp;"P"&amp;$A181))</f>
        <v>0</v>
      </c>
      <c r="Y181" s="98">
        <f t="shared" ca="1" si="13"/>
        <v>-4</v>
      </c>
      <c r="Z181" s="91"/>
      <c r="AA181" s="91"/>
    </row>
    <row r="182" spans="1:27" x14ac:dyDescent="0.25">
      <c r="A182" s="93">
        <f>+Hoja1!A181</f>
        <v>19350</v>
      </c>
      <c r="B182" s="91">
        <f ca="1">IF(RTD("tos.rtd",,$A$2,"."&amp;B$135&amp;B$1&amp;"C"&amp;$A182)="N/A",0,RTD("tos.rtd",,$A$2,"."&amp;B$135&amp;B$1&amp;"C"&amp;$A182))-IF(RTD("tos.rtd",,$A$2,"."&amp;B$135&amp;B$1&amp;"P"&amp;$A182)="N/A",0,RTD("tos.rtd",,$A$2,"."&amp;B$135&amp;B$1&amp;"P"&amp;$A182))</f>
        <v>0</v>
      </c>
      <c r="C182" s="91">
        <f ca="1">IF(RTD("tos.rtd",,$A$2,"."&amp;C$135&amp;C$1&amp;"C"&amp;$A182)="N/A",0,RTD("tos.rtd",,$A$2,"."&amp;C$135&amp;C$1&amp;"C"&amp;$A182))-IF(RTD("tos.rtd",,$A$2,"."&amp;C$135&amp;C$1&amp;"P"&amp;$A182)="N/A",0,RTD("tos.rtd",,$A$2,"."&amp;C$135&amp;C$1&amp;"P"&amp;$A182))</f>
        <v>0</v>
      </c>
      <c r="D182" s="91">
        <f ca="1">IF(RTD("tos.rtd",,$A$2,"."&amp;D$135&amp;D$1&amp;"C"&amp;$A182)="N/A",0,RTD("tos.rtd",,$A$2,"."&amp;D$135&amp;D$1&amp;"C"&amp;$A182))-IF(RTD("tos.rtd",,$A$2,"."&amp;D$135&amp;D$1&amp;"P"&amp;$A182)="N/A",0,RTD("tos.rtd",,$A$2,"."&amp;D$135&amp;D$1&amp;"P"&amp;$A182))</f>
        <v>-67</v>
      </c>
      <c r="E182" s="91">
        <f ca="1">IF(RTD("tos.rtd",,$A$2,"."&amp;E$135&amp;E$1&amp;"C"&amp;$A182)="N/A",0,RTD("tos.rtd",,$A$2,"."&amp;E$135&amp;E$1&amp;"C"&amp;$A182))-IF(RTD("tos.rtd",,$A$2,"."&amp;E$135&amp;E$1&amp;"P"&amp;$A182)="N/A",0,RTD("tos.rtd",,$A$2,"."&amp;E$135&amp;E$1&amp;"P"&amp;$A182))</f>
        <v>-4</v>
      </c>
      <c r="F182" s="91">
        <f ca="1">IF(RTD("tos.rtd",,$A$2,"."&amp;F$135&amp;F$1&amp;"C"&amp;$A182)="N/A",0,RTD("tos.rtd",,$A$2,"."&amp;F$135&amp;F$1&amp;"C"&amp;$A182))-IF(RTD("tos.rtd",,$A$2,"."&amp;F$135&amp;F$1&amp;"P"&amp;$A182)="N/A",0,RTD("tos.rtd",,$A$2,"."&amp;F$135&amp;F$1&amp;"P"&amp;$A182))</f>
        <v>0</v>
      </c>
      <c r="G182" s="91">
        <f ca="1">IF(RTD("tos.rtd",,$A$2,"."&amp;G$135&amp;G$1&amp;"C"&amp;$A182)="N/A",0,RTD("tos.rtd",,$A$2,"."&amp;G$135&amp;G$1&amp;"C"&amp;$A182))-IF(RTD("tos.rtd",,$A$2,"."&amp;G$135&amp;G$1&amp;"P"&amp;$A182)="N/A",0,RTD("tos.rtd",,$A$2,"."&amp;G$135&amp;G$1&amp;"P"&amp;$A182))</f>
        <v>0</v>
      </c>
      <c r="H182" s="91">
        <f ca="1">IF(RTD("tos.rtd",,$A$2,"."&amp;H$135&amp;H$1&amp;"C"&amp;$A182)="N/A",0,RTD("tos.rtd",,$A$2,"."&amp;H$135&amp;H$1&amp;"C"&amp;$A182))-IF(RTD("tos.rtd",,$A$2,"."&amp;H$135&amp;H$1&amp;"P"&amp;$A182)="N/A",0,RTD("tos.rtd",,$A$2,"."&amp;H$135&amp;H$1&amp;"P"&amp;$A182))</f>
        <v>0</v>
      </c>
      <c r="I182" s="91">
        <f ca="1">IF(RTD("tos.rtd",,$A$2,"."&amp;I$135&amp;I$1&amp;"C"&amp;$A182)="N/A",0,RTD("tos.rtd",,$A$2,"."&amp;I$135&amp;I$1&amp;"C"&amp;$A182))-IF(RTD("tos.rtd",,$A$2,"."&amp;I$135&amp;I$1&amp;"P"&amp;$A182)="N/A",0,RTD("tos.rtd",,$A$2,"."&amp;I$135&amp;I$1&amp;"P"&amp;$A182))</f>
        <v>0</v>
      </c>
      <c r="J182" s="91">
        <f ca="1">IF(RTD("tos.rtd",,$A$2,"."&amp;J$135&amp;J$1&amp;"C"&amp;$A182)="N/A",0,RTD("tos.rtd",,$A$2,"."&amp;J$135&amp;J$1&amp;"C"&amp;$A182))-IF(RTD("tos.rtd",,$A$2,"."&amp;J$135&amp;J$1&amp;"P"&amp;$A182)="N/A",0,RTD("tos.rtd",,$A$2,"."&amp;J$135&amp;J$1&amp;"P"&amp;$A182))</f>
        <v>0</v>
      </c>
      <c r="K182" s="91">
        <f ca="1">IF(RTD("tos.rtd",,$A$2,"."&amp;K$135&amp;K$1&amp;"C"&amp;$A182)="N/A",0,RTD("tos.rtd",,$A$2,"."&amp;K$135&amp;K$1&amp;"C"&amp;$A182))-IF(RTD("tos.rtd",,$A$2,"."&amp;K$135&amp;K$1&amp;"P"&amp;$A182)="N/A",0,RTD("tos.rtd",,$A$2,"."&amp;K$135&amp;K$1&amp;"P"&amp;$A182))</f>
        <v>-2</v>
      </c>
      <c r="L182" s="91">
        <f ca="1">IF(RTD("tos.rtd",,$A$2,"."&amp;L$135&amp;L$1&amp;"C"&amp;$A182)="N/A",0,RTD("tos.rtd",,$A$2,"."&amp;L$135&amp;L$1&amp;"C"&amp;$A182))-IF(RTD("tos.rtd",,$A$2,"."&amp;L$135&amp;L$1&amp;"P"&amp;$A182)="N/A",0,RTD("tos.rtd",,$A$2,"."&amp;L$135&amp;L$1&amp;"P"&amp;$A182))</f>
        <v>0</v>
      </c>
      <c r="M182" s="91">
        <f ca="1">IF(RTD("tos.rtd",,$A$2,"."&amp;M$135&amp;M$1&amp;"C"&amp;$A182)="N/A",0,RTD("tos.rtd",,$A$2,"."&amp;M$135&amp;M$1&amp;"C"&amp;$A182))-IF(RTD("tos.rtd",,$A$2,"."&amp;M$135&amp;M$1&amp;"P"&amp;$A182)="N/A",0,RTD("tos.rtd",,$A$2,"."&amp;M$135&amp;M$1&amp;"P"&amp;$A182))</f>
        <v>-1</v>
      </c>
      <c r="N182" s="91">
        <f ca="1">IF(RTD("tos.rtd",,$A$2,"."&amp;N$135&amp;N$1&amp;"C"&amp;$A182)="N/A",0,RTD("tos.rtd",,$A$2,"."&amp;N$135&amp;N$1&amp;"C"&amp;$A182))-IF(RTD("tos.rtd",,$A$2,"."&amp;N$135&amp;N$1&amp;"P"&amp;$A182)="N/A",0,RTD("tos.rtd",,$A$2,"."&amp;N$135&amp;N$1&amp;"P"&amp;$A182))</f>
        <v>0</v>
      </c>
      <c r="O182" s="91">
        <f ca="1">IF(RTD("tos.rtd",,$A$2,"."&amp;O$135&amp;O$1&amp;"C"&amp;$A182)="N/A",0,RTD("tos.rtd",,$A$2,"."&amp;O$135&amp;O$1&amp;"C"&amp;$A182))-IF(RTD("tos.rtd",,$A$2,"."&amp;O$135&amp;O$1&amp;"P"&amp;$A182)="N/A",0,RTD("tos.rtd",,$A$2,"."&amp;O$135&amp;O$1&amp;"P"&amp;$A182))</f>
        <v>0</v>
      </c>
      <c r="P182" s="91">
        <f ca="1">IF(RTD("tos.rtd",,$A$2,"."&amp;P$135&amp;P$1&amp;"C"&amp;$A182)="N/A",0,RTD("tos.rtd",,$A$2,"."&amp;P$135&amp;P$1&amp;"C"&amp;$A182))-IF(RTD("tos.rtd",,$A$2,"."&amp;P$135&amp;P$1&amp;"P"&amp;$A182)="N/A",0,RTD("tos.rtd",,$A$2,"."&amp;P$135&amp;P$1&amp;"P"&amp;$A182))</f>
        <v>0</v>
      </c>
      <c r="Q182" s="91">
        <f ca="1">IF(RTD("tos.rtd",,$A$2,"."&amp;Q$135&amp;Q$1&amp;"C"&amp;$A182)="N/A",0,RTD("tos.rtd",,$A$2,"."&amp;Q$135&amp;Q$1&amp;"C"&amp;$A182))-IF(RTD("tos.rtd",,$A$2,"."&amp;Q$135&amp;Q$1&amp;"P"&amp;$A182)="N/A",0,RTD("tos.rtd",,$A$2,"."&amp;Q$135&amp;Q$1&amp;"P"&amp;$A182))</f>
        <v>0</v>
      </c>
      <c r="R182" s="91">
        <f ca="1">IF(RTD("tos.rtd",,$A$2,"."&amp;R$135&amp;R$1&amp;"C"&amp;$A182)="N/A",0,RTD("tos.rtd",,$A$2,"."&amp;R$135&amp;R$1&amp;"C"&amp;$A182))-IF(RTD("tos.rtd",,$A$2,"."&amp;R$135&amp;R$1&amp;"P"&amp;$A182)="N/A",0,RTD("tos.rtd",,$A$2,"."&amp;R$135&amp;R$1&amp;"P"&amp;$A182))</f>
        <v>0</v>
      </c>
      <c r="S182" s="91">
        <f ca="1">IF(RTD("tos.rtd",,$A$2,"."&amp;S$135&amp;S$1&amp;"C"&amp;$A182)="N/A",0,RTD("tos.rtd",,$A$2,"."&amp;S$135&amp;S$1&amp;"C"&amp;$A182))-IF(RTD("tos.rtd",,$A$2,"."&amp;S$135&amp;S$1&amp;"P"&amp;$A182)="N/A",0,RTD("tos.rtd",,$A$2,"."&amp;S$135&amp;S$1&amp;"P"&amp;$A182))</f>
        <v>0</v>
      </c>
      <c r="T182" s="91">
        <f ca="1">IF(RTD("tos.rtd",,$A$2,"."&amp;T$135&amp;T$1&amp;"C"&amp;$A182)="N/A",0,RTD("tos.rtd",,$A$2,"."&amp;T$135&amp;T$1&amp;"C"&amp;$A182))-IF(RTD("tos.rtd",,$A$2,"."&amp;T$135&amp;T$1&amp;"P"&amp;$A182)="N/A",0,RTD("tos.rtd",,$A$2,"."&amp;T$135&amp;T$1&amp;"P"&amp;$A182))</f>
        <v>0</v>
      </c>
      <c r="U182" s="91">
        <f ca="1">IF(RTD("tos.rtd",,$A$2,"."&amp;U$135&amp;U$1&amp;"C"&amp;$A182)="N/A",0,RTD("tos.rtd",,$A$2,"."&amp;U$135&amp;U$1&amp;"C"&amp;$A182))-IF(RTD("tos.rtd",,$A$2,"."&amp;U$135&amp;U$1&amp;"P"&amp;$A182)="N/A",0,RTD("tos.rtd",,$A$2,"."&amp;U$135&amp;U$1&amp;"P"&amp;$A182))</f>
        <v>0</v>
      </c>
      <c r="V182" s="91">
        <f ca="1">IF(RTD("tos.rtd",,$A$2,"."&amp;V$135&amp;V$1&amp;"C"&amp;$A182)="N/A",0,RTD("tos.rtd",,$A$2,"."&amp;V$135&amp;V$1&amp;"C"&amp;$A182))-IF(RTD("tos.rtd",,$A$2,"."&amp;V$135&amp;V$1&amp;"P"&amp;$A182)="N/A",0,RTD("tos.rtd",,$A$2,"."&amp;V$135&amp;V$1&amp;"P"&amp;$A182))</f>
        <v>0</v>
      </c>
      <c r="W182" s="91">
        <f ca="1">IF(RTD("tos.rtd",,$A$2,"."&amp;W$135&amp;W$1&amp;"C"&amp;$A182)="N/A",0,RTD("tos.rtd",,$A$2,"."&amp;W$135&amp;W$1&amp;"C"&amp;$A182))-IF(RTD("tos.rtd",,$A$2,"."&amp;W$135&amp;W$1&amp;"P"&amp;$A182)="N/A",0,RTD("tos.rtd",,$A$2,"."&amp;W$135&amp;W$1&amp;"P"&amp;$A182))</f>
        <v>0</v>
      </c>
      <c r="X182" s="91">
        <f ca="1">IF(RTD("tos.rtd",,$A$2,"."&amp;X$135&amp;X$1&amp;"C"&amp;$A182)="N/A",0,RTD("tos.rtd",,$A$2,"."&amp;X$135&amp;X$1&amp;"C"&amp;$A182))-IF(RTD("tos.rtd",,$A$2,"."&amp;X$135&amp;X$1&amp;"P"&amp;$A182)="N/A",0,RTD("tos.rtd",,$A$2,"."&amp;X$135&amp;X$1&amp;"P"&amp;$A182))</f>
        <v>0</v>
      </c>
      <c r="Y182" s="98">
        <f t="shared" ca="1" si="13"/>
        <v>-74</v>
      </c>
      <c r="Z182" s="91"/>
      <c r="AA182" s="91"/>
    </row>
    <row r="183" spans="1:27" x14ac:dyDescent="0.25">
      <c r="A183" s="93">
        <f>+Hoja1!A182</f>
        <v>19325</v>
      </c>
      <c r="B183" s="91">
        <f ca="1">IF(RTD("tos.rtd",,$A$2,"."&amp;B$135&amp;B$1&amp;"C"&amp;$A183)="N/A",0,RTD("tos.rtd",,$A$2,"."&amp;B$135&amp;B$1&amp;"C"&amp;$A183))-IF(RTD("tos.rtd",,$A$2,"."&amp;B$135&amp;B$1&amp;"P"&amp;$A183)="N/A",0,RTD("tos.rtd",,$A$2,"."&amp;B$135&amp;B$1&amp;"P"&amp;$A183))</f>
        <v>0</v>
      </c>
      <c r="C183" s="91">
        <f ca="1">IF(RTD("tos.rtd",,$A$2,"."&amp;C$135&amp;C$1&amp;"C"&amp;$A183)="N/A",0,RTD("tos.rtd",,$A$2,"."&amp;C$135&amp;C$1&amp;"C"&amp;$A183))-IF(RTD("tos.rtd",,$A$2,"."&amp;C$135&amp;C$1&amp;"P"&amp;$A183)="N/A",0,RTD("tos.rtd",,$A$2,"."&amp;C$135&amp;C$1&amp;"P"&amp;$A183))</f>
        <v>0</v>
      </c>
      <c r="D183" s="91">
        <f ca="1">IF(RTD("tos.rtd",,$A$2,"."&amp;D$135&amp;D$1&amp;"C"&amp;$A183)="N/A",0,RTD("tos.rtd",,$A$2,"."&amp;D$135&amp;D$1&amp;"C"&amp;$A183))-IF(RTD("tos.rtd",,$A$2,"."&amp;D$135&amp;D$1&amp;"P"&amp;$A183)="N/A",0,RTD("tos.rtd",,$A$2,"."&amp;D$135&amp;D$1&amp;"P"&amp;$A183))</f>
        <v>-14</v>
      </c>
      <c r="E183" s="91">
        <f ca="1">IF(RTD("tos.rtd",,$A$2,"."&amp;E$135&amp;E$1&amp;"C"&amp;$A183)="N/A",0,RTD("tos.rtd",,$A$2,"."&amp;E$135&amp;E$1&amp;"C"&amp;$A183))-IF(RTD("tos.rtd",,$A$2,"."&amp;E$135&amp;E$1&amp;"P"&amp;$A183)="N/A",0,RTD("tos.rtd",,$A$2,"."&amp;E$135&amp;E$1&amp;"P"&amp;$A183))</f>
        <v>-2</v>
      </c>
      <c r="F183" s="91">
        <f ca="1">IF(RTD("tos.rtd",,$A$2,"."&amp;F$135&amp;F$1&amp;"C"&amp;$A183)="N/A",0,RTD("tos.rtd",,$A$2,"."&amp;F$135&amp;F$1&amp;"C"&amp;$A183))-IF(RTD("tos.rtd",,$A$2,"."&amp;F$135&amp;F$1&amp;"P"&amp;$A183)="N/A",0,RTD("tos.rtd",,$A$2,"."&amp;F$135&amp;F$1&amp;"P"&amp;$A183))</f>
        <v>0</v>
      </c>
      <c r="G183" s="91">
        <f ca="1">IF(RTD("tos.rtd",,$A$2,"."&amp;G$135&amp;G$1&amp;"C"&amp;$A183)="N/A",0,RTD("tos.rtd",,$A$2,"."&amp;G$135&amp;G$1&amp;"C"&amp;$A183))-IF(RTD("tos.rtd",,$A$2,"."&amp;G$135&amp;G$1&amp;"P"&amp;$A183)="N/A",0,RTD("tos.rtd",,$A$2,"."&amp;G$135&amp;G$1&amp;"P"&amp;$A183))</f>
        <v>0</v>
      </c>
      <c r="H183" s="91">
        <f ca="1">IF(RTD("tos.rtd",,$A$2,"."&amp;H$135&amp;H$1&amp;"C"&amp;$A183)="N/A",0,RTD("tos.rtd",,$A$2,"."&amp;H$135&amp;H$1&amp;"C"&amp;$A183))-IF(RTD("tos.rtd",,$A$2,"."&amp;H$135&amp;H$1&amp;"P"&amp;$A183)="N/A",0,RTD("tos.rtd",,$A$2,"."&amp;H$135&amp;H$1&amp;"P"&amp;$A183))</f>
        <v>0</v>
      </c>
      <c r="I183" s="91">
        <f ca="1">IF(RTD("tos.rtd",,$A$2,"."&amp;I$135&amp;I$1&amp;"C"&amp;$A183)="N/A",0,RTD("tos.rtd",,$A$2,"."&amp;I$135&amp;I$1&amp;"C"&amp;$A183))-IF(RTD("tos.rtd",,$A$2,"."&amp;I$135&amp;I$1&amp;"P"&amp;$A183)="N/A",0,RTD("tos.rtd",,$A$2,"."&amp;I$135&amp;I$1&amp;"P"&amp;$A183))</f>
        <v>0</v>
      </c>
      <c r="J183" s="91">
        <f ca="1">IF(RTD("tos.rtd",,$A$2,"."&amp;J$135&amp;J$1&amp;"C"&amp;$A183)="N/A",0,RTD("tos.rtd",,$A$2,"."&amp;J$135&amp;J$1&amp;"C"&amp;$A183))-IF(RTD("tos.rtd",,$A$2,"."&amp;J$135&amp;J$1&amp;"P"&amp;$A183)="N/A",0,RTD("tos.rtd",,$A$2,"."&amp;J$135&amp;J$1&amp;"P"&amp;$A183))</f>
        <v>0</v>
      </c>
      <c r="K183" s="91">
        <f ca="1">IF(RTD("tos.rtd",,$A$2,"."&amp;K$135&amp;K$1&amp;"C"&amp;$A183)="N/A",0,RTD("tos.rtd",,$A$2,"."&amp;K$135&amp;K$1&amp;"C"&amp;$A183))-IF(RTD("tos.rtd",,$A$2,"."&amp;K$135&amp;K$1&amp;"P"&amp;$A183)="N/A",0,RTD("tos.rtd",,$A$2,"."&amp;K$135&amp;K$1&amp;"P"&amp;$A183))</f>
        <v>0</v>
      </c>
      <c r="L183" s="91">
        <f ca="1">IF(RTD("tos.rtd",,$A$2,"."&amp;L$135&amp;L$1&amp;"C"&amp;$A183)="N/A",0,RTD("tos.rtd",,$A$2,"."&amp;L$135&amp;L$1&amp;"C"&amp;$A183))-IF(RTD("tos.rtd",,$A$2,"."&amp;L$135&amp;L$1&amp;"P"&amp;$A183)="N/A",0,RTD("tos.rtd",,$A$2,"."&amp;L$135&amp;L$1&amp;"P"&amp;$A183))</f>
        <v>0</v>
      </c>
      <c r="M183" s="91">
        <f ca="1">IF(RTD("tos.rtd",,$A$2,"."&amp;M$135&amp;M$1&amp;"C"&amp;$A183)="N/A",0,RTD("tos.rtd",,$A$2,"."&amp;M$135&amp;M$1&amp;"C"&amp;$A183))-IF(RTD("tos.rtd",,$A$2,"."&amp;M$135&amp;M$1&amp;"P"&amp;$A183)="N/A",0,RTD("tos.rtd",,$A$2,"."&amp;M$135&amp;M$1&amp;"P"&amp;$A183))</f>
        <v>0</v>
      </c>
      <c r="N183" s="91">
        <f ca="1">IF(RTD("tos.rtd",,$A$2,"."&amp;N$135&amp;N$1&amp;"C"&amp;$A183)="N/A",0,RTD("tos.rtd",,$A$2,"."&amp;N$135&amp;N$1&amp;"C"&amp;$A183))-IF(RTD("tos.rtd",,$A$2,"."&amp;N$135&amp;N$1&amp;"P"&amp;$A183)="N/A",0,RTD("tos.rtd",,$A$2,"."&amp;N$135&amp;N$1&amp;"P"&amp;$A183))</f>
        <v>0</v>
      </c>
      <c r="O183" s="91">
        <f ca="1">IF(RTD("tos.rtd",,$A$2,"."&amp;O$135&amp;O$1&amp;"C"&amp;$A183)="N/A",0,RTD("tos.rtd",,$A$2,"."&amp;O$135&amp;O$1&amp;"C"&amp;$A183))-IF(RTD("tos.rtd",,$A$2,"."&amp;O$135&amp;O$1&amp;"P"&amp;$A183)="N/A",0,RTD("tos.rtd",,$A$2,"."&amp;O$135&amp;O$1&amp;"P"&amp;$A183))</f>
        <v>0</v>
      </c>
      <c r="P183" s="91">
        <f ca="1">IF(RTD("tos.rtd",,$A$2,"."&amp;P$135&amp;P$1&amp;"C"&amp;$A183)="N/A",0,RTD("tos.rtd",,$A$2,"."&amp;P$135&amp;P$1&amp;"C"&amp;$A183))-IF(RTD("tos.rtd",,$A$2,"."&amp;P$135&amp;P$1&amp;"P"&amp;$A183)="N/A",0,RTD("tos.rtd",,$A$2,"."&amp;P$135&amp;P$1&amp;"P"&amp;$A183))</f>
        <v>0</v>
      </c>
      <c r="Q183" s="91">
        <f ca="1">IF(RTD("tos.rtd",,$A$2,"."&amp;Q$135&amp;Q$1&amp;"C"&amp;$A183)="N/A",0,RTD("tos.rtd",,$A$2,"."&amp;Q$135&amp;Q$1&amp;"C"&amp;$A183))-IF(RTD("tos.rtd",,$A$2,"."&amp;Q$135&amp;Q$1&amp;"P"&amp;$A183)="N/A",0,RTD("tos.rtd",,$A$2,"."&amp;Q$135&amp;Q$1&amp;"P"&amp;$A183))</f>
        <v>0</v>
      </c>
      <c r="R183" s="91">
        <f ca="1">IF(RTD("tos.rtd",,$A$2,"."&amp;R$135&amp;R$1&amp;"C"&amp;$A183)="N/A",0,RTD("tos.rtd",,$A$2,"."&amp;R$135&amp;R$1&amp;"C"&amp;$A183))-IF(RTD("tos.rtd",,$A$2,"."&amp;R$135&amp;R$1&amp;"P"&amp;$A183)="N/A",0,RTD("tos.rtd",,$A$2,"."&amp;R$135&amp;R$1&amp;"P"&amp;$A183))</f>
        <v>0</v>
      </c>
      <c r="S183" s="91">
        <f ca="1">IF(RTD("tos.rtd",,$A$2,"."&amp;S$135&amp;S$1&amp;"C"&amp;$A183)="N/A",0,RTD("tos.rtd",,$A$2,"."&amp;S$135&amp;S$1&amp;"C"&amp;$A183))-IF(RTD("tos.rtd",,$A$2,"."&amp;S$135&amp;S$1&amp;"P"&amp;$A183)="N/A",0,RTD("tos.rtd",,$A$2,"."&amp;S$135&amp;S$1&amp;"P"&amp;$A183))</f>
        <v>0</v>
      </c>
      <c r="T183" s="91">
        <f ca="1">IF(RTD("tos.rtd",,$A$2,"."&amp;T$135&amp;T$1&amp;"C"&amp;$A183)="N/A",0,RTD("tos.rtd",,$A$2,"."&amp;T$135&amp;T$1&amp;"C"&amp;$A183))-IF(RTD("tos.rtd",,$A$2,"."&amp;T$135&amp;T$1&amp;"P"&amp;$A183)="N/A",0,RTD("tos.rtd",,$A$2,"."&amp;T$135&amp;T$1&amp;"P"&amp;$A183))</f>
        <v>0</v>
      </c>
      <c r="U183" s="91">
        <f ca="1">IF(RTD("tos.rtd",,$A$2,"."&amp;U$135&amp;U$1&amp;"C"&amp;$A183)="N/A",0,RTD("tos.rtd",,$A$2,"."&amp;U$135&amp;U$1&amp;"C"&amp;$A183))-IF(RTD("tos.rtd",,$A$2,"."&amp;U$135&amp;U$1&amp;"P"&amp;$A183)="N/A",0,RTD("tos.rtd",,$A$2,"."&amp;U$135&amp;U$1&amp;"P"&amp;$A183))</f>
        <v>0</v>
      </c>
      <c r="V183" s="91">
        <f ca="1">IF(RTD("tos.rtd",,$A$2,"."&amp;V$135&amp;V$1&amp;"C"&amp;$A183)="N/A",0,RTD("tos.rtd",,$A$2,"."&amp;V$135&amp;V$1&amp;"C"&amp;$A183))-IF(RTD("tos.rtd",,$A$2,"."&amp;V$135&amp;V$1&amp;"P"&amp;$A183)="N/A",0,RTD("tos.rtd",,$A$2,"."&amp;V$135&amp;V$1&amp;"P"&amp;$A183))</f>
        <v>0</v>
      </c>
      <c r="W183" s="91">
        <f ca="1">IF(RTD("tos.rtd",,$A$2,"."&amp;W$135&amp;W$1&amp;"C"&amp;$A183)="N/A",0,RTD("tos.rtd",,$A$2,"."&amp;W$135&amp;W$1&amp;"C"&amp;$A183))-IF(RTD("tos.rtd",,$A$2,"."&amp;W$135&amp;W$1&amp;"P"&amp;$A183)="N/A",0,RTD("tos.rtd",,$A$2,"."&amp;W$135&amp;W$1&amp;"P"&amp;$A183))</f>
        <v>0</v>
      </c>
      <c r="X183" s="91">
        <f ca="1">IF(RTD("tos.rtd",,$A$2,"."&amp;X$135&amp;X$1&amp;"C"&amp;$A183)="N/A",0,RTD("tos.rtd",,$A$2,"."&amp;X$135&amp;X$1&amp;"C"&amp;$A183))-IF(RTD("tos.rtd",,$A$2,"."&amp;X$135&amp;X$1&amp;"P"&amp;$A183)="N/A",0,RTD("tos.rtd",,$A$2,"."&amp;X$135&amp;X$1&amp;"P"&amp;$A183))</f>
        <v>0</v>
      </c>
      <c r="Y183" s="98">
        <f t="shared" ca="1" si="13"/>
        <v>-16</v>
      </c>
      <c r="Z183" s="91"/>
      <c r="AA183" s="91"/>
    </row>
    <row r="184" spans="1:27" x14ac:dyDescent="0.25">
      <c r="A184" s="93">
        <f>+Hoja1!A183</f>
        <v>19300</v>
      </c>
      <c r="B184" s="91">
        <f ca="1">IF(RTD("tos.rtd",,$A$2,"."&amp;B$135&amp;B$1&amp;"C"&amp;$A184)="N/A",0,RTD("tos.rtd",,$A$2,"."&amp;B$135&amp;B$1&amp;"C"&amp;$A184))-IF(RTD("tos.rtd",,$A$2,"."&amp;B$135&amp;B$1&amp;"P"&amp;$A184)="N/A",0,RTD("tos.rtd",,$A$2,"."&amp;B$135&amp;B$1&amp;"P"&amp;$A184))</f>
        <v>0</v>
      </c>
      <c r="C184" s="91">
        <f ca="1">IF(RTD("tos.rtd",,$A$2,"."&amp;C$135&amp;C$1&amp;"C"&amp;$A184)="N/A",0,RTD("tos.rtd",,$A$2,"."&amp;C$135&amp;C$1&amp;"C"&amp;$A184))-IF(RTD("tos.rtd",,$A$2,"."&amp;C$135&amp;C$1&amp;"P"&amp;$A184)="N/A",0,RTD("tos.rtd",,$A$2,"."&amp;C$135&amp;C$1&amp;"P"&amp;$A184))</f>
        <v>0</v>
      </c>
      <c r="D184" s="91">
        <f ca="1">IF(RTD("tos.rtd",,$A$2,"."&amp;D$135&amp;D$1&amp;"C"&amp;$A184)="N/A",0,RTD("tos.rtd",,$A$2,"."&amp;D$135&amp;D$1&amp;"C"&amp;$A184))-IF(RTD("tos.rtd",,$A$2,"."&amp;D$135&amp;D$1&amp;"P"&amp;$A184)="N/A",0,RTD("tos.rtd",,$A$2,"."&amp;D$135&amp;D$1&amp;"P"&amp;$A184))</f>
        <v>-641</v>
      </c>
      <c r="E184" s="91">
        <f ca="1">IF(RTD("tos.rtd",,$A$2,"."&amp;E$135&amp;E$1&amp;"C"&amp;$A184)="N/A",0,RTD("tos.rtd",,$A$2,"."&amp;E$135&amp;E$1&amp;"C"&amp;$A184))-IF(RTD("tos.rtd",,$A$2,"."&amp;E$135&amp;E$1&amp;"P"&amp;$A184)="N/A",0,RTD("tos.rtd",,$A$2,"."&amp;E$135&amp;E$1&amp;"P"&amp;$A184))</f>
        <v>-5</v>
      </c>
      <c r="F184" s="91">
        <f ca="1">IF(RTD("tos.rtd",,$A$2,"."&amp;F$135&amp;F$1&amp;"C"&amp;$A184)="N/A",0,RTD("tos.rtd",,$A$2,"."&amp;F$135&amp;F$1&amp;"C"&amp;$A184))-IF(RTD("tos.rtd",,$A$2,"."&amp;F$135&amp;F$1&amp;"P"&amp;$A184)="N/A",0,RTD("tos.rtd",,$A$2,"."&amp;F$135&amp;F$1&amp;"P"&amp;$A184))</f>
        <v>0</v>
      </c>
      <c r="G184" s="91">
        <f ca="1">IF(RTD("tos.rtd",,$A$2,"."&amp;G$135&amp;G$1&amp;"C"&amp;$A184)="N/A",0,RTD("tos.rtd",,$A$2,"."&amp;G$135&amp;G$1&amp;"C"&amp;$A184))-IF(RTD("tos.rtd",,$A$2,"."&amp;G$135&amp;G$1&amp;"P"&amp;$A184)="N/A",0,RTD("tos.rtd",,$A$2,"."&amp;G$135&amp;G$1&amp;"P"&amp;$A184))</f>
        <v>0</v>
      </c>
      <c r="H184" s="91">
        <f ca="1">IF(RTD("tos.rtd",,$A$2,"."&amp;H$135&amp;H$1&amp;"C"&amp;$A184)="N/A",0,RTD("tos.rtd",,$A$2,"."&amp;H$135&amp;H$1&amp;"C"&amp;$A184))-IF(RTD("tos.rtd",,$A$2,"."&amp;H$135&amp;H$1&amp;"P"&amp;$A184)="N/A",0,RTD("tos.rtd",,$A$2,"."&amp;H$135&amp;H$1&amp;"P"&amp;$A184))</f>
        <v>0</v>
      </c>
      <c r="I184" s="91">
        <f ca="1">IF(RTD("tos.rtd",,$A$2,"."&amp;I$135&amp;I$1&amp;"C"&amp;$A184)="N/A",0,RTD("tos.rtd",,$A$2,"."&amp;I$135&amp;I$1&amp;"C"&amp;$A184))-IF(RTD("tos.rtd",,$A$2,"."&amp;I$135&amp;I$1&amp;"P"&amp;$A184)="N/A",0,RTD("tos.rtd",,$A$2,"."&amp;I$135&amp;I$1&amp;"P"&amp;$A184))</f>
        <v>0</v>
      </c>
      <c r="J184" s="91">
        <f ca="1">IF(RTD("tos.rtd",,$A$2,"."&amp;J$135&amp;J$1&amp;"C"&amp;$A184)="N/A",0,RTD("tos.rtd",,$A$2,"."&amp;J$135&amp;J$1&amp;"C"&amp;$A184))-IF(RTD("tos.rtd",,$A$2,"."&amp;J$135&amp;J$1&amp;"P"&amp;$A184)="N/A",0,RTD("tos.rtd",,$A$2,"."&amp;J$135&amp;J$1&amp;"P"&amp;$A184))</f>
        <v>-2</v>
      </c>
      <c r="K184" s="91">
        <f ca="1">IF(RTD("tos.rtd",,$A$2,"."&amp;K$135&amp;K$1&amp;"C"&amp;$A184)="N/A",0,RTD("tos.rtd",,$A$2,"."&amp;K$135&amp;K$1&amp;"C"&amp;$A184))-IF(RTD("tos.rtd",,$A$2,"."&amp;K$135&amp;K$1&amp;"P"&amp;$A184)="N/A",0,RTD("tos.rtd",,$A$2,"."&amp;K$135&amp;K$1&amp;"P"&amp;$A184))</f>
        <v>0</v>
      </c>
      <c r="L184" s="91">
        <f ca="1">IF(RTD("tos.rtd",,$A$2,"."&amp;L$135&amp;L$1&amp;"C"&amp;$A184)="N/A",0,RTD("tos.rtd",,$A$2,"."&amp;L$135&amp;L$1&amp;"C"&amp;$A184))-IF(RTD("tos.rtd",,$A$2,"."&amp;L$135&amp;L$1&amp;"P"&amp;$A184)="N/A",0,RTD("tos.rtd",,$A$2,"."&amp;L$135&amp;L$1&amp;"P"&amp;$A184))</f>
        <v>0</v>
      </c>
      <c r="M184" s="91">
        <f ca="1">IF(RTD("tos.rtd",,$A$2,"."&amp;M$135&amp;M$1&amp;"C"&amp;$A184)="N/A",0,RTD("tos.rtd",,$A$2,"."&amp;M$135&amp;M$1&amp;"C"&amp;$A184))-IF(RTD("tos.rtd",,$A$2,"."&amp;M$135&amp;M$1&amp;"P"&amp;$A184)="N/A",0,RTD("tos.rtd",,$A$2,"."&amp;M$135&amp;M$1&amp;"P"&amp;$A184))</f>
        <v>0</v>
      </c>
      <c r="N184" s="91">
        <f ca="1">IF(RTD("tos.rtd",,$A$2,"."&amp;N$135&amp;N$1&amp;"C"&amp;$A184)="N/A",0,RTD("tos.rtd",,$A$2,"."&amp;N$135&amp;N$1&amp;"C"&amp;$A184))-IF(RTD("tos.rtd",,$A$2,"."&amp;N$135&amp;N$1&amp;"P"&amp;$A184)="N/A",0,RTD("tos.rtd",,$A$2,"."&amp;N$135&amp;N$1&amp;"P"&amp;$A184))</f>
        <v>0</v>
      </c>
      <c r="O184" s="91">
        <f ca="1">IF(RTD("tos.rtd",,$A$2,"."&amp;O$135&amp;O$1&amp;"C"&amp;$A184)="N/A",0,RTD("tos.rtd",,$A$2,"."&amp;O$135&amp;O$1&amp;"C"&amp;$A184))-IF(RTD("tos.rtd",,$A$2,"."&amp;O$135&amp;O$1&amp;"P"&amp;$A184)="N/A",0,RTD("tos.rtd",,$A$2,"."&amp;O$135&amp;O$1&amp;"P"&amp;$A184))</f>
        <v>0</v>
      </c>
      <c r="P184" s="91">
        <f ca="1">IF(RTD("tos.rtd",,$A$2,"."&amp;P$135&amp;P$1&amp;"C"&amp;$A184)="N/A",0,RTD("tos.rtd",,$A$2,"."&amp;P$135&amp;P$1&amp;"C"&amp;$A184))-IF(RTD("tos.rtd",,$A$2,"."&amp;P$135&amp;P$1&amp;"P"&amp;$A184)="N/A",0,RTD("tos.rtd",,$A$2,"."&amp;P$135&amp;P$1&amp;"P"&amp;$A184))</f>
        <v>0</v>
      </c>
      <c r="Q184" s="91">
        <f ca="1">IF(RTD("tos.rtd",,$A$2,"."&amp;Q$135&amp;Q$1&amp;"C"&amp;$A184)="N/A",0,RTD("tos.rtd",,$A$2,"."&amp;Q$135&amp;Q$1&amp;"C"&amp;$A184))-IF(RTD("tos.rtd",,$A$2,"."&amp;Q$135&amp;Q$1&amp;"P"&amp;$A184)="N/A",0,RTD("tos.rtd",,$A$2,"."&amp;Q$135&amp;Q$1&amp;"P"&amp;$A184))</f>
        <v>0</v>
      </c>
      <c r="R184" s="91">
        <f ca="1">IF(RTD("tos.rtd",,$A$2,"."&amp;R$135&amp;R$1&amp;"C"&amp;$A184)="N/A",0,RTD("tos.rtd",,$A$2,"."&amp;R$135&amp;R$1&amp;"C"&amp;$A184))-IF(RTD("tos.rtd",,$A$2,"."&amp;R$135&amp;R$1&amp;"P"&amp;$A184)="N/A",0,RTD("tos.rtd",,$A$2,"."&amp;R$135&amp;R$1&amp;"P"&amp;$A184))</f>
        <v>0</v>
      </c>
      <c r="S184" s="91">
        <f ca="1">IF(RTD("tos.rtd",,$A$2,"."&amp;S$135&amp;S$1&amp;"C"&amp;$A184)="N/A",0,RTD("tos.rtd",,$A$2,"."&amp;S$135&amp;S$1&amp;"C"&amp;$A184))-IF(RTD("tos.rtd",,$A$2,"."&amp;S$135&amp;S$1&amp;"P"&amp;$A184)="N/A",0,RTD("tos.rtd",,$A$2,"."&amp;S$135&amp;S$1&amp;"P"&amp;$A184))</f>
        <v>0</v>
      </c>
      <c r="T184" s="91">
        <f ca="1">IF(RTD("tos.rtd",,$A$2,"."&amp;T$135&amp;T$1&amp;"C"&amp;$A184)="N/A",0,RTD("tos.rtd",,$A$2,"."&amp;T$135&amp;T$1&amp;"C"&amp;$A184))-IF(RTD("tos.rtd",,$A$2,"."&amp;T$135&amp;T$1&amp;"P"&amp;$A184)="N/A",0,RTD("tos.rtd",,$A$2,"."&amp;T$135&amp;T$1&amp;"P"&amp;$A184))</f>
        <v>0</v>
      </c>
      <c r="U184" s="91">
        <f ca="1">IF(RTD("tos.rtd",,$A$2,"."&amp;U$135&amp;U$1&amp;"C"&amp;$A184)="N/A",0,RTD("tos.rtd",,$A$2,"."&amp;U$135&amp;U$1&amp;"C"&amp;$A184))-IF(RTD("tos.rtd",,$A$2,"."&amp;U$135&amp;U$1&amp;"P"&amp;$A184)="N/A",0,RTD("tos.rtd",,$A$2,"."&amp;U$135&amp;U$1&amp;"P"&amp;$A184))</f>
        <v>0</v>
      </c>
      <c r="V184" s="91">
        <f ca="1">IF(RTD("tos.rtd",,$A$2,"."&amp;V$135&amp;V$1&amp;"C"&amp;$A184)="N/A",0,RTD("tos.rtd",,$A$2,"."&amp;V$135&amp;V$1&amp;"C"&amp;$A184))-IF(RTD("tos.rtd",,$A$2,"."&amp;V$135&amp;V$1&amp;"P"&amp;$A184)="N/A",0,RTD("tos.rtd",,$A$2,"."&amp;V$135&amp;V$1&amp;"P"&amp;$A184))</f>
        <v>0</v>
      </c>
      <c r="W184" s="91">
        <f ca="1">IF(RTD("tos.rtd",,$A$2,"."&amp;W$135&amp;W$1&amp;"C"&amp;$A184)="N/A",0,RTD("tos.rtd",,$A$2,"."&amp;W$135&amp;W$1&amp;"C"&amp;$A184))-IF(RTD("tos.rtd",,$A$2,"."&amp;W$135&amp;W$1&amp;"P"&amp;$A184)="N/A",0,RTD("tos.rtd",,$A$2,"."&amp;W$135&amp;W$1&amp;"P"&amp;$A184))</f>
        <v>0</v>
      </c>
      <c r="X184" s="91">
        <f ca="1">IF(RTD("tos.rtd",,$A$2,"."&amp;X$135&amp;X$1&amp;"C"&amp;$A184)="N/A",0,RTD("tos.rtd",,$A$2,"."&amp;X$135&amp;X$1&amp;"C"&amp;$A184))-IF(RTD("tos.rtd",,$A$2,"."&amp;X$135&amp;X$1&amp;"P"&amp;$A184)="N/A",0,RTD("tos.rtd",,$A$2,"."&amp;X$135&amp;X$1&amp;"P"&amp;$A184))</f>
        <v>0</v>
      </c>
      <c r="Y184" s="98">
        <f t="shared" ca="1" si="13"/>
        <v>-648</v>
      </c>
      <c r="Z184" s="91"/>
      <c r="AA184" s="91"/>
    </row>
    <row r="185" spans="1:27" x14ac:dyDescent="0.25">
      <c r="A185" s="93">
        <f>+Hoja1!A184</f>
        <v>19275</v>
      </c>
      <c r="B185" s="91">
        <f ca="1">IF(RTD("tos.rtd",,$A$2,"."&amp;B$135&amp;B$1&amp;"C"&amp;$A185)="N/A",0,RTD("tos.rtd",,$A$2,"."&amp;B$135&amp;B$1&amp;"C"&amp;$A185))-IF(RTD("tos.rtd",,$A$2,"."&amp;B$135&amp;B$1&amp;"P"&amp;$A185)="N/A",0,RTD("tos.rtd",,$A$2,"."&amp;B$135&amp;B$1&amp;"P"&amp;$A185))</f>
        <v>0</v>
      </c>
      <c r="C185" s="91">
        <f ca="1">IF(RTD("tos.rtd",,$A$2,"."&amp;C$135&amp;C$1&amp;"C"&amp;$A185)="N/A",0,RTD("tos.rtd",,$A$2,"."&amp;C$135&amp;C$1&amp;"C"&amp;$A185))-IF(RTD("tos.rtd",,$A$2,"."&amp;C$135&amp;C$1&amp;"P"&amp;$A185)="N/A",0,RTD("tos.rtd",,$A$2,"."&amp;C$135&amp;C$1&amp;"P"&amp;$A185))</f>
        <v>0</v>
      </c>
      <c r="D185" s="91">
        <f ca="1">IF(RTD("tos.rtd",,$A$2,"."&amp;D$135&amp;D$1&amp;"C"&amp;$A185)="N/A",0,RTD("tos.rtd",,$A$2,"."&amp;D$135&amp;D$1&amp;"C"&amp;$A185))-IF(RTD("tos.rtd",,$A$2,"."&amp;D$135&amp;D$1&amp;"P"&amp;$A185)="N/A",0,RTD("tos.rtd",,$A$2,"."&amp;D$135&amp;D$1&amp;"P"&amp;$A185))</f>
        <v>-9</v>
      </c>
      <c r="E185" s="91">
        <f ca="1">IF(RTD("tos.rtd",,$A$2,"."&amp;E$135&amp;E$1&amp;"C"&amp;$A185)="N/A",0,RTD("tos.rtd",,$A$2,"."&amp;E$135&amp;E$1&amp;"C"&amp;$A185))-IF(RTD("tos.rtd",,$A$2,"."&amp;E$135&amp;E$1&amp;"P"&amp;$A185)="N/A",0,RTD("tos.rtd",,$A$2,"."&amp;E$135&amp;E$1&amp;"P"&amp;$A185))</f>
        <v>0</v>
      </c>
      <c r="F185" s="91">
        <f ca="1">IF(RTD("tos.rtd",,$A$2,"."&amp;F$135&amp;F$1&amp;"C"&amp;$A185)="N/A",0,RTD("tos.rtd",,$A$2,"."&amp;F$135&amp;F$1&amp;"C"&amp;$A185))-IF(RTD("tos.rtd",,$A$2,"."&amp;F$135&amp;F$1&amp;"P"&amp;$A185)="N/A",0,RTD("tos.rtd",,$A$2,"."&amp;F$135&amp;F$1&amp;"P"&amp;$A185))</f>
        <v>0</v>
      </c>
      <c r="G185" s="91">
        <f ca="1">IF(RTD("tos.rtd",,$A$2,"."&amp;G$135&amp;G$1&amp;"C"&amp;$A185)="N/A",0,RTD("tos.rtd",,$A$2,"."&amp;G$135&amp;G$1&amp;"C"&amp;$A185))-IF(RTD("tos.rtd",,$A$2,"."&amp;G$135&amp;G$1&amp;"P"&amp;$A185)="N/A",0,RTD("tos.rtd",,$A$2,"."&amp;G$135&amp;G$1&amp;"P"&amp;$A185))</f>
        <v>0</v>
      </c>
      <c r="H185" s="91">
        <f ca="1">IF(RTD("tos.rtd",,$A$2,"."&amp;H$135&amp;H$1&amp;"C"&amp;$A185)="N/A",0,RTD("tos.rtd",,$A$2,"."&amp;H$135&amp;H$1&amp;"C"&amp;$A185))-IF(RTD("tos.rtd",,$A$2,"."&amp;H$135&amp;H$1&amp;"P"&amp;$A185)="N/A",0,RTD("tos.rtd",,$A$2,"."&amp;H$135&amp;H$1&amp;"P"&amp;$A185))</f>
        <v>0</v>
      </c>
      <c r="I185" s="91">
        <f ca="1">IF(RTD("tos.rtd",,$A$2,"."&amp;I$135&amp;I$1&amp;"C"&amp;$A185)="N/A",0,RTD("tos.rtd",,$A$2,"."&amp;I$135&amp;I$1&amp;"C"&amp;$A185))-IF(RTD("tos.rtd",,$A$2,"."&amp;I$135&amp;I$1&amp;"P"&amp;$A185)="N/A",0,RTD("tos.rtd",,$A$2,"."&amp;I$135&amp;I$1&amp;"P"&amp;$A185))</f>
        <v>0</v>
      </c>
      <c r="J185" s="91">
        <f ca="1">IF(RTD("tos.rtd",,$A$2,"."&amp;J$135&amp;J$1&amp;"C"&amp;$A185)="N/A",0,RTD("tos.rtd",,$A$2,"."&amp;J$135&amp;J$1&amp;"C"&amp;$A185))-IF(RTD("tos.rtd",,$A$2,"."&amp;J$135&amp;J$1&amp;"P"&amp;$A185)="N/A",0,RTD("tos.rtd",,$A$2,"."&amp;J$135&amp;J$1&amp;"P"&amp;$A185))</f>
        <v>0</v>
      </c>
      <c r="K185" s="91">
        <f ca="1">IF(RTD("tos.rtd",,$A$2,"."&amp;K$135&amp;K$1&amp;"C"&amp;$A185)="N/A",0,RTD("tos.rtd",,$A$2,"."&amp;K$135&amp;K$1&amp;"C"&amp;$A185))-IF(RTD("tos.rtd",,$A$2,"."&amp;K$135&amp;K$1&amp;"P"&amp;$A185)="N/A",0,RTD("tos.rtd",,$A$2,"."&amp;K$135&amp;K$1&amp;"P"&amp;$A185))</f>
        <v>-1</v>
      </c>
      <c r="L185" s="91">
        <f ca="1">IF(RTD("tos.rtd",,$A$2,"."&amp;L$135&amp;L$1&amp;"C"&amp;$A185)="N/A",0,RTD("tos.rtd",,$A$2,"."&amp;L$135&amp;L$1&amp;"C"&amp;$A185))-IF(RTD("tos.rtd",,$A$2,"."&amp;L$135&amp;L$1&amp;"P"&amp;$A185)="N/A",0,RTD("tos.rtd",,$A$2,"."&amp;L$135&amp;L$1&amp;"P"&amp;$A185))</f>
        <v>0</v>
      </c>
      <c r="M185" s="91">
        <f ca="1">IF(RTD("tos.rtd",,$A$2,"."&amp;M$135&amp;M$1&amp;"C"&amp;$A185)="N/A",0,RTD("tos.rtd",,$A$2,"."&amp;M$135&amp;M$1&amp;"C"&amp;$A185))-IF(RTD("tos.rtd",,$A$2,"."&amp;M$135&amp;M$1&amp;"P"&amp;$A185)="N/A",0,RTD("tos.rtd",,$A$2,"."&amp;M$135&amp;M$1&amp;"P"&amp;$A185))</f>
        <v>0</v>
      </c>
      <c r="N185" s="91">
        <f ca="1">IF(RTD("tos.rtd",,$A$2,"."&amp;N$135&amp;N$1&amp;"C"&amp;$A185)="N/A",0,RTD("tos.rtd",,$A$2,"."&amp;N$135&amp;N$1&amp;"C"&amp;$A185))-IF(RTD("tos.rtd",,$A$2,"."&amp;N$135&amp;N$1&amp;"P"&amp;$A185)="N/A",0,RTD("tos.rtd",,$A$2,"."&amp;N$135&amp;N$1&amp;"P"&amp;$A185))</f>
        <v>0</v>
      </c>
      <c r="O185" s="91">
        <f ca="1">IF(RTD("tos.rtd",,$A$2,"."&amp;O$135&amp;O$1&amp;"C"&amp;$A185)="N/A",0,RTD("tos.rtd",,$A$2,"."&amp;O$135&amp;O$1&amp;"C"&amp;$A185))-IF(RTD("tos.rtd",,$A$2,"."&amp;O$135&amp;O$1&amp;"P"&amp;$A185)="N/A",0,RTD("tos.rtd",,$A$2,"."&amp;O$135&amp;O$1&amp;"P"&amp;$A185))</f>
        <v>0</v>
      </c>
      <c r="P185" s="91">
        <f ca="1">IF(RTD("tos.rtd",,$A$2,"."&amp;P$135&amp;P$1&amp;"C"&amp;$A185)="N/A",0,RTD("tos.rtd",,$A$2,"."&amp;P$135&amp;P$1&amp;"C"&amp;$A185))-IF(RTD("tos.rtd",,$A$2,"."&amp;P$135&amp;P$1&amp;"P"&amp;$A185)="N/A",0,RTD("tos.rtd",,$A$2,"."&amp;P$135&amp;P$1&amp;"P"&amp;$A185))</f>
        <v>0</v>
      </c>
      <c r="Q185" s="91">
        <f ca="1">IF(RTD("tos.rtd",,$A$2,"."&amp;Q$135&amp;Q$1&amp;"C"&amp;$A185)="N/A",0,RTD("tos.rtd",,$A$2,"."&amp;Q$135&amp;Q$1&amp;"C"&amp;$A185))-IF(RTD("tos.rtd",,$A$2,"."&amp;Q$135&amp;Q$1&amp;"P"&amp;$A185)="N/A",0,RTD("tos.rtd",,$A$2,"."&amp;Q$135&amp;Q$1&amp;"P"&amp;$A185))</f>
        <v>0</v>
      </c>
      <c r="R185" s="91">
        <f ca="1">IF(RTD("tos.rtd",,$A$2,"."&amp;R$135&amp;R$1&amp;"C"&amp;$A185)="N/A",0,RTD("tos.rtd",,$A$2,"."&amp;R$135&amp;R$1&amp;"C"&amp;$A185))-IF(RTD("tos.rtd",,$A$2,"."&amp;R$135&amp;R$1&amp;"P"&amp;$A185)="N/A",0,RTD("tos.rtd",,$A$2,"."&amp;R$135&amp;R$1&amp;"P"&amp;$A185))</f>
        <v>0</v>
      </c>
      <c r="S185" s="91">
        <f ca="1">IF(RTD("tos.rtd",,$A$2,"."&amp;S$135&amp;S$1&amp;"C"&amp;$A185)="N/A",0,RTD("tos.rtd",,$A$2,"."&amp;S$135&amp;S$1&amp;"C"&amp;$A185))-IF(RTD("tos.rtd",,$A$2,"."&amp;S$135&amp;S$1&amp;"P"&amp;$A185)="N/A",0,RTD("tos.rtd",,$A$2,"."&amp;S$135&amp;S$1&amp;"P"&amp;$A185))</f>
        <v>0</v>
      </c>
      <c r="T185" s="91">
        <f ca="1">IF(RTD("tos.rtd",,$A$2,"."&amp;T$135&amp;T$1&amp;"C"&amp;$A185)="N/A",0,RTD("tos.rtd",,$A$2,"."&amp;T$135&amp;T$1&amp;"C"&amp;$A185))-IF(RTD("tos.rtd",,$A$2,"."&amp;T$135&amp;T$1&amp;"P"&amp;$A185)="N/A",0,RTD("tos.rtd",,$A$2,"."&amp;T$135&amp;T$1&amp;"P"&amp;$A185))</f>
        <v>0</v>
      </c>
      <c r="U185" s="91">
        <f ca="1">IF(RTD("tos.rtd",,$A$2,"."&amp;U$135&amp;U$1&amp;"C"&amp;$A185)="N/A",0,RTD("tos.rtd",,$A$2,"."&amp;U$135&amp;U$1&amp;"C"&amp;$A185))-IF(RTD("tos.rtd",,$A$2,"."&amp;U$135&amp;U$1&amp;"P"&amp;$A185)="N/A",0,RTD("tos.rtd",,$A$2,"."&amp;U$135&amp;U$1&amp;"P"&amp;$A185))</f>
        <v>0</v>
      </c>
      <c r="V185" s="91">
        <f ca="1">IF(RTD("tos.rtd",,$A$2,"."&amp;V$135&amp;V$1&amp;"C"&amp;$A185)="N/A",0,RTD("tos.rtd",,$A$2,"."&amp;V$135&amp;V$1&amp;"C"&amp;$A185))-IF(RTD("tos.rtd",,$A$2,"."&amp;V$135&amp;V$1&amp;"P"&amp;$A185)="N/A",0,RTD("tos.rtd",,$A$2,"."&amp;V$135&amp;V$1&amp;"P"&amp;$A185))</f>
        <v>0</v>
      </c>
      <c r="W185" s="91">
        <f ca="1">IF(RTD("tos.rtd",,$A$2,"."&amp;W$135&amp;W$1&amp;"C"&amp;$A185)="N/A",0,RTD("tos.rtd",,$A$2,"."&amp;W$135&amp;W$1&amp;"C"&amp;$A185))-IF(RTD("tos.rtd",,$A$2,"."&amp;W$135&amp;W$1&amp;"P"&amp;$A185)="N/A",0,RTD("tos.rtd",,$A$2,"."&amp;W$135&amp;W$1&amp;"P"&amp;$A185))</f>
        <v>0</v>
      </c>
      <c r="X185" s="91">
        <f ca="1">IF(RTD("tos.rtd",,$A$2,"."&amp;X$135&amp;X$1&amp;"C"&amp;$A185)="N/A",0,RTD("tos.rtd",,$A$2,"."&amp;X$135&amp;X$1&amp;"C"&amp;$A185))-IF(RTD("tos.rtd",,$A$2,"."&amp;X$135&amp;X$1&amp;"P"&amp;$A185)="N/A",0,RTD("tos.rtd",,$A$2,"."&amp;X$135&amp;X$1&amp;"P"&amp;$A185))</f>
        <v>0</v>
      </c>
      <c r="Y185" s="98">
        <f t="shared" ca="1" si="13"/>
        <v>-10</v>
      </c>
      <c r="Z185" s="91"/>
      <c r="AA185" s="91"/>
    </row>
    <row r="186" spans="1:27" x14ac:dyDescent="0.25">
      <c r="A186" s="93">
        <f>+Hoja1!A185</f>
        <v>19250</v>
      </c>
      <c r="B186" s="91">
        <f ca="1">IF(RTD("tos.rtd",,$A$2,"."&amp;B$135&amp;B$1&amp;"C"&amp;$A186)="N/A",0,RTD("tos.rtd",,$A$2,"."&amp;B$135&amp;B$1&amp;"C"&amp;$A186))-IF(RTD("tos.rtd",,$A$2,"."&amp;B$135&amp;B$1&amp;"P"&amp;$A186)="N/A",0,RTD("tos.rtd",,$A$2,"."&amp;B$135&amp;B$1&amp;"P"&amp;$A186))</f>
        <v>0</v>
      </c>
      <c r="C186" s="91">
        <f ca="1">IF(RTD("tos.rtd",,$A$2,"."&amp;C$135&amp;C$1&amp;"C"&amp;$A186)="N/A",0,RTD("tos.rtd",,$A$2,"."&amp;C$135&amp;C$1&amp;"C"&amp;$A186))-IF(RTD("tos.rtd",,$A$2,"."&amp;C$135&amp;C$1&amp;"P"&amp;$A186)="N/A",0,RTD("tos.rtd",,$A$2,"."&amp;C$135&amp;C$1&amp;"P"&amp;$A186))</f>
        <v>0</v>
      </c>
      <c r="D186" s="91">
        <f ca="1">IF(RTD("tos.rtd",,$A$2,"."&amp;D$135&amp;D$1&amp;"C"&amp;$A186)="N/A",0,RTD("tos.rtd",,$A$2,"."&amp;D$135&amp;D$1&amp;"C"&amp;$A186))-IF(RTD("tos.rtd",,$A$2,"."&amp;D$135&amp;D$1&amp;"P"&amp;$A186)="N/A",0,RTD("tos.rtd",,$A$2,"."&amp;D$135&amp;D$1&amp;"P"&amp;$A186))</f>
        <v>-18</v>
      </c>
      <c r="E186" s="91">
        <f ca="1">IF(RTD("tos.rtd",,$A$2,"."&amp;E$135&amp;E$1&amp;"C"&amp;$A186)="N/A",0,RTD("tos.rtd",,$A$2,"."&amp;E$135&amp;E$1&amp;"C"&amp;$A186))-IF(RTD("tos.rtd",,$A$2,"."&amp;E$135&amp;E$1&amp;"P"&amp;$A186)="N/A",0,RTD("tos.rtd",,$A$2,"."&amp;E$135&amp;E$1&amp;"P"&amp;$A186))</f>
        <v>-1</v>
      </c>
      <c r="F186" s="91">
        <f ca="1">IF(RTD("tos.rtd",,$A$2,"."&amp;F$135&amp;F$1&amp;"C"&amp;$A186)="N/A",0,RTD("tos.rtd",,$A$2,"."&amp;F$135&amp;F$1&amp;"C"&amp;$A186))-IF(RTD("tos.rtd",,$A$2,"."&amp;F$135&amp;F$1&amp;"P"&amp;$A186)="N/A",0,RTD("tos.rtd",,$A$2,"."&amp;F$135&amp;F$1&amp;"P"&amp;$A186))</f>
        <v>0</v>
      </c>
      <c r="G186" s="91">
        <f ca="1">IF(RTD("tos.rtd",,$A$2,"."&amp;G$135&amp;G$1&amp;"C"&amp;$A186)="N/A",0,RTD("tos.rtd",,$A$2,"."&amp;G$135&amp;G$1&amp;"C"&amp;$A186))-IF(RTD("tos.rtd",,$A$2,"."&amp;G$135&amp;G$1&amp;"P"&amp;$A186)="N/A",0,RTD("tos.rtd",,$A$2,"."&amp;G$135&amp;G$1&amp;"P"&amp;$A186))</f>
        <v>0</v>
      </c>
      <c r="H186" s="91">
        <f ca="1">IF(RTD("tos.rtd",,$A$2,"."&amp;H$135&amp;H$1&amp;"C"&amp;$A186)="N/A",0,RTD("tos.rtd",,$A$2,"."&amp;H$135&amp;H$1&amp;"C"&amp;$A186))-IF(RTD("tos.rtd",,$A$2,"."&amp;H$135&amp;H$1&amp;"P"&amp;$A186)="N/A",0,RTD("tos.rtd",,$A$2,"."&amp;H$135&amp;H$1&amp;"P"&amp;$A186))</f>
        <v>0</v>
      </c>
      <c r="I186" s="91">
        <f ca="1">IF(RTD("tos.rtd",,$A$2,"."&amp;I$135&amp;I$1&amp;"C"&amp;$A186)="N/A",0,RTD("tos.rtd",,$A$2,"."&amp;I$135&amp;I$1&amp;"C"&amp;$A186))-IF(RTD("tos.rtd",,$A$2,"."&amp;I$135&amp;I$1&amp;"P"&amp;$A186)="N/A",0,RTD("tos.rtd",,$A$2,"."&amp;I$135&amp;I$1&amp;"P"&amp;$A186))</f>
        <v>0</v>
      </c>
      <c r="J186" s="91">
        <f ca="1">IF(RTD("tos.rtd",,$A$2,"."&amp;J$135&amp;J$1&amp;"C"&amp;$A186)="N/A",0,RTD("tos.rtd",,$A$2,"."&amp;J$135&amp;J$1&amp;"C"&amp;$A186))-IF(RTD("tos.rtd",,$A$2,"."&amp;J$135&amp;J$1&amp;"P"&amp;$A186)="N/A",0,RTD("tos.rtd",,$A$2,"."&amp;J$135&amp;J$1&amp;"P"&amp;$A186))</f>
        <v>0</v>
      </c>
      <c r="K186" s="91">
        <f ca="1">IF(RTD("tos.rtd",,$A$2,"."&amp;K$135&amp;K$1&amp;"C"&amp;$A186)="N/A",0,RTD("tos.rtd",,$A$2,"."&amp;K$135&amp;K$1&amp;"C"&amp;$A186))-IF(RTD("tos.rtd",,$A$2,"."&amp;K$135&amp;K$1&amp;"P"&amp;$A186)="N/A",0,RTD("tos.rtd",,$A$2,"."&amp;K$135&amp;K$1&amp;"P"&amp;$A186))</f>
        <v>-5</v>
      </c>
      <c r="L186" s="91">
        <f ca="1">IF(RTD("tos.rtd",,$A$2,"."&amp;L$135&amp;L$1&amp;"C"&amp;$A186)="N/A",0,RTD("tos.rtd",,$A$2,"."&amp;L$135&amp;L$1&amp;"C"&amp;$A186))-IF(RTD("tos.rtd",,$A$2,"."&amp;L$135&amp;L$1&amp;"P"&amp;$A186)="N/A",0,RTD("tos.rtd",,$A$2,"."&amp;L$135&amp;L$1&amp;"P"&amp;$A186))</f>
        <v>0</v>
      </c>
      <c r="M186" s="91">
        <f ca="1">IF(RTD("tos.rtd",,$A$2,"."&amp;M$135&amp;M$1&amp;"C"&amp;$A186)="N/A",0,RTD("tos.rtd",,$A$2,"."&amp;M$135&amp;M$1&amp;"C"&amp;$A186))-IF(RTD("tos.rtd",,$A$2,"."&amp;M$135&amp;M$1&amp;"P"&amp;$A186)="N/A",0,RTD("tos.rtd",,$A$2,"."&amp;M$135&amp;M$1&amp;"P"&amp;$A186))</f>
        <v>-3</v>
      </c>
      <c r="N186" s="91">
        <f ca="1">IF(RTD("tos.rtd",,$A$2,"."&amp;N$135&amp;N$1&amp;"C"&amp;$A186)="N/A",0,RTD("tos.rtd",,$A$2,"."&amp;N$135&amp;N$1&amp;"C"&amp;$A186))-IF(RTD("tos.rtd",,$A$2,"."&amp;N$135&amp;N$1&amp;"P"&amp;$A186)="N/A",0,RTD("tos.rtd",,$A$2,"."&amp;N$135&amp;N$1&amp;"P"&amp;$A186))</f>
        <v>0</v>
      </c>
      <c r="O186" s="91">
        <f ca="1">IF(RTD("tos.rtd",,$A$2,"."&amp;O$135&amp;O$1&amp;"C"&amp;$A186)="N/A",0,RTD("tos.rtd",,$A$2,"."&amp;O$135&amp;O$1&amp;"C"&amp;$A186))-IF(RTD("tos.rtd",,$A$2,"."&amp;O$135&amp;O$1&amp;"P"&amp;$A186)="N/A",0,RTD("tos.rtd",,$A$2,"."&amp;O$135&amp;O$1&amp;"P"&amp;$A186))</f>
        <v>0</v>
      </c>
      <c r="P186" s="91">
        <f ca="1">IF(RTD("tos.rtd",,$A$2,"."&amp;P$135&amp;P$1&amp;"C"&amp;$A186)="N/A",0,RTD("tos.rtd",,$A$2,"."&amp;P$135&amp;P$1&amp;"C"&amp;$A186))-IF(RTD("tos.rtd",,$A$2,"."&amp;P$135&amp;P$1&amp;"P"&amp;$A186)="N/A",0,RTD("tos.rtd",,$A$2,"."&amp;P$135&amp;P$1&amp;"P"&amp;$A186))</f>
        <v>0</v>
      </c>
      <c r="Q186" s="91">
        <f ca="1">IF(RTD("tos.rtd",,$A$2,"."&amp;Q$135&amp;Q$1&amp;"C"&amp;$A186)="N/A",0,RTD("tos.rtd",,$A$2,"."&amp;Q$135&amp;Q$1&amp;"C"&amp;$A186))-IF(RTD("tos.rtd",,$A$2,"."&amp;Q$135&amp;Q$1&amp;"P"&amp;$A186)="N/A",0,RTD("tos.rtd",,$A$2,"."&amp;Q$135&amp;Q$1&amp;"P"&amp;$A186))</f>
        <v>0</v>
      </c>
      <c r="R186" s="91">
        <f ca="1">IF(RTD("tos.rtd",,$A$2,"."&amp;R$135&amp;R$1&amp;"C"&amp;$A186)="N/A",0,RTD("tos.rtd",,$A$2,"."&amp;R$135&amp;R$1&amp;"C"&amp;$A186))-IF(RTD("tos.rtd",,$A$2,"."&amp;R$135&amp;R$1&amp;"P"&amp;$A186)="N/A",0,RTD("tos.rtd",,$A$2,"."&amp;R$135&amp;R$1&amp;"P"&amp;$A186))</f>
        <v>0</v>
      </c>
      <c r="S186" s="91">
        <f ca="1">IF(RTD("tos.rtd",,$A$2,"."&amp;S$135&amp;S$1&amp;"C"&amp;$A186)="N/A",0,RTD("tos.rtd",,$A$2,"."&amp;S$135&amp;S$1&amp;"C"&amp;$A186))-IF(RTD("tos.rtd",,$A$2,"."&amp;S$135&amp;S$1&amp;"P"&amp;$A186)="N/A",0,RTD("tos.rtd",,$A$2,"."&amp;S$135&amp;S$1&amp;"P"&amp;$A186))</f>
        <v>0</v>
      </c>
      <c r="T186" s="91">
        <f ca="1">IF(RTD("tos.rtd",,$A$2,"."&amp;T$135&amp;T$1&amp;"C"&amp;$A186)="N/A",0,RTD("tos.rtd",,$A$2,"."&amp;T$135&amp;T$1&amp;"C"&amp;$A186))-IF(RTD("tos.rtd",,$A$2,"."&amp;T$135&amp;T$1&amp;"P"&amp;$A186)="N/A",0,RTD("tos.rtd",,$A$2,"."&amp;T$135&amp;T$1&amp;"P"&amp;$A186))</f>
        <v>0</v>
      </c>
      <c r="U186" s="91">
        <f ca="1">IF(RTD("tos.rtd",,$A$2,"."&amp;U$135&amp;U$1&amp;"C"&amp;$A186)="N/A",0,RTD("tos.rtd",,$A$2,"."&amp;U$135&amp;U$1&amp;"C"&amp;$A186))-IF(RTD("tos.rtd",,$A$2,"."&amp;U$135&amp;U$1&amp;"P"&amp;$A186)="N/A",0,RTD("tos.rtd",,$A$2,"."&amp;U$135&amp;U$1&amp;"P"&amp;$A186))</f>
        <v>0</v>
      </c>
      <c r="V186" s="91">
        <f ca="1">IF(RTD("tos.rtd",,$A$2,"."&amp;V$135&amp;V$1&amp;"C"&amp;$A186)="N/A",0,RTD("tos.rtd",,$A$2,"."&amp;V$135&amp;V$1&amp;"C"&amp;$A186))-IF(RTD("tos.rtd",,$A$2,"."&amp;V$135&amp;V$1&amp;"P"&amp;$A186)="N/A",0,RTD("tos.rtd",,$A$2,"."&amp;V$135&amp;V$1&amp;"P"&amp;$A186))</f>
        <v>0</v>
      </c>
      <c r="W186" s="91">
        <f ca="1">IF(RTD("tos.rtd",,$A$2,"."&amp;W$135&amp;W$1&amp;"C"&amp;$A186)="N/A",0,RTD("tos.rtd",,$A$2,"."&amp;W$135&amp;W$1&amp;"C"&amp;$A186))-IF(RTD("tos.rtd",,$A$2,"."&amp;W$135&amp;W$1&amp;"P"&amp;$A186)="N/A",0,RTD("tos.rtd",,$A$2,"."&amp;W$135&amp;W$1&amp;"P"&amp;$A186))</f>
        <v>0</v>
      </c>
      <c r="X186" s="91">
        <f ca="1">IF(RTD("tos.rtd",,$A$2,"."&amp;X$135&amp;X$1&amp;"C"&amp;$A186)="N/A",0,RTD("tos.rtd",,$A$2,"."&amp;X$135&amp;X$1&amp;"C"&amp;$A186))-IF(RTD("tos.rtd",,$A$2,"."&amp;X$135&amp;X$1&amp;"P"&amp;$A186)="N/A",0,RTD("tos.rtd",,$A$2,"."&amp;X$135&amp;X$1&amp;"P"&amp;$A186))</f>
        <v>0</v>
      </c>
      <c r="Y186" s="98">
        <f t="shared" ca="1" si="13"/>
        <v>-27</v>
      </c>
      <c r="Z186" s="91"/>
      <c r="AA186" s="91"/>
    </row>
    <row r="187" spans="1:27" x14ac:dyDescent="0.25">
      <c r="A187" s="93">
        <f>+Hoja1!A186</f>
        <v>19225</v>
      </c>
      <c r="B187" s="91">
        <f ca="1">IF(RTD("tos.rtd",,$A$2,"."&amp;B$135&amp;B$1&amp;"C"&amp;$A187)="N/A",0,RTD("tos.rtd",,$A$2,"."&amp;B$135&amp;B$1&amp;"C"&amp;$A187))-IF(RTD("tos.rtd",,$A$2,"."&amp;B$135&amp;B$1&amp;"P"&amp;$A187)="N/A",0,RTD("tos.rtd",,$A$2,"."&amp;B$135&amp;B$1&amp;"P"&amp;$A187))</f>
        <v>0</v>
      </c>
      <c r="C187" s="91">
        <f ca="1">IF(RTD("tos.rtd",,$A$2,"."&amp;C$135&amp;C$1&amp;"C"&amp;$A187)="N/A",0,RTD("tos.rtd",,$A$2,"."&amp;C$135&amp;C$1&amp;"C"&amp;$A187))-IF(RTD("tos.rtd",,$A$2,"."&amp;C$135&amp;C$1&amp;"P"&amp;$A187)="N/A",0,RTD("tos.rtd",,$A$2,"."&amp;C$135&amp;C$1&amp;"P"&amp;$A187))</f>
        <v>0</v>
      </c>
      <c r="D187" s="91">
        <f ca="1">IF(RTD("tos.rtd",,$A$2,"."&amp;D$135&amp;D$1&amp;"C"&amp;$A187)="N/A",0,RTD("tos.rtd",,$A$2,"."&amp;D$135&amp;D$1&amp;"C"&amp;$A187))-IF(RTD("tos.rtd",,$A$2,"."&amp;D$135&amp;D$1&amp;"P"&amp;$A187)="N/A",0,RTD("tos.rtd",,$A$2,"."&amp;D$135&amp;D$1&amp;"P"&amp;$A187))</f>
        <v>-1</v>
      </c>
      <c r="E187" s="91">
        <f ca="1">IF(RTD("tos.rtd",,$A$2,"."&amp;E$135&amp;E$1&amp;"C"&amp;$A187)="N/A",0,RTD("tos.rtd",,$A$2,"."&amp;E$135&amp;E$1&amp;"C"&amp;$A187))-IF(RTD("tos.rtd",,$A$2,"."&amp;E$135&amp;E$1&amp;"P"&amp;$A187)="N/A",0,RTD("tos.rtd",,$A$2,"."&amp;E$135&amp;E$1&amp;"P"&amp;$A187))</f>
        <v>0</v>
      </c>
      <c r="F187" s="91">
        <f ca="1">IF(RTD("tos.rtd",,$A$2,"."&amp;F$135&amp;F$1&amp;"C"&amp;$A187)="N/A",0,RTD("tos.rtd",,$A$2,"."&amp;F$135&amp;F$1&amp;"C"&amp;$A187))-IF(RTD("tos.rtd",,$A$2,"."&amp;F$135&amp;F$1&amp;"P"&amp;$A187)="N/A",0,RTD("tos.rtd",,$A$2,"."&amp;F$135&amp;F$1&amp;"P"&amp;$A187))</f>
        <v>0</v>
      </c>
      <c r="G187" s="91">
        <f ca="1">IF(RTD("tos.rtd",,$A$2,"."&amp;G$135&amp;G$1&amp;"C"&amp;$A187)="N/A",0,RTD("tos.rtd",,$A$2,"."&amp;G$135&amp;G$1&amp;"C"&amp;$A187))-IF(RTD("tos.rtd",,$A$2,"."&amp;G$135&amp;G$1&amp;"P"&amp;$A187)="N/A",0,RTD("tos.rtd",,$A$2,"."&amp;G$135&amp;G$1&amp;"P"&amp;$A187))</f>
        <v>0</v>
      </c>
      <c r="H187" s="91">
        <f ca="1">IF(RTD("tos.rtd",,$A$2,"."&amp;H$135&amp;H$1&amp;"C"&amp;$A187)="N/A",0,RTD("tos.rtd",,$A$2,"."&amp;H$135&amp;H$1&amp;"C"&amp;$A187))-IF(RTD("tos.rtd",,$A$2,"."&amp;H$135&amp;H$1&amp;"P"&amp;$A187)="N/A",0,RTD("tos.rtd",,$A$2,"."&amp;H$135&amp;H$1&amp;"P"&amp;$A187))</f>
        <v>0</v>
      </c>
      <c r="I187" s="91">
        <f ca="1">IF(RTD("tos.rtd",,$A$2,"."&amp;I$135&amp;I$1&amp;"C"&amp;$A187)="N/A",0,RTD("tos.rtd",,$A$2,"."&amp;I$135&amp;I$1&amp;"C"&amp;$A187))-IF(RTD("tos.rtd",,$A$2,"."&amp;I$135&amp;I$1&amp;"P"&amp;$A187)="N/A",0,RTD("tos.rtd",,$A$2,"."&amp;I$135&amp;I$1&amp;"P"&amp;$A187))</f>
        <v>0</v>
      </c>
      <c r="J187" s="91">
        <f ca="1">IF(RTD("tos.rtd",,$A$2,"."&amp;J$135&amp;J$1&amp;"C"&amp;$A187)="N/A",0,RTD("tos.rtd",,$A$2,"."&amp;J$135&amp;J$1&amp;"C"&amp;$A187))-IF(RTD("tos.rtd",,$A$2,"."&amp;J$135&amp;J$1&amp;"P"&amp;$A187)="N/A",0,RTD("tos.rtd",,$A$2,"."&amp;J$135&amp;J$1&amp;"P"&amp;$A187))</f>
        <v>0</v>
      </c>
      <c r="K187" s="91">
        <f ca="1">IF(RTD("tos.rtd",,$A$2,"."&amp;K$135&amp;K$1&amp;"C"&amp;$A187)="N/A",0,RTD("tos.rtd",,$A$2,"."&amp;K$135&amp;K$1&amp;"C"&amp;$A187))-IF(RTD("tos.rtd",,$A$2,"."&amp;K$135&amp;K$1&amp;"P"&amp;$A187)="N/A",0,RTD("tos.rtd",,$A$2,"."&amp;K$135&amp;K$1&amp;"P"&amp;$A187))</f>
        <v>-6</v>
      </c>
      <c r="L187" s="91">
        <f ca="1">IF(RTD("tos.rtd",,$A$2,"."&amp;L$135&amp;L$1&amp;"C"&amp;$A187)="N/A",0,RTD("tos.rtd",,$A$2,"."&amp;L$135&amp;L$1&amp;"C"&amp;$A187))-IF(RTD("tos.rtd",,$A$2,"."&amp;L$135&amp;L$1&amp;"P"&amp;$A187)="N/A",0,RTD("tos.rtd",,$A$2,"."&amp;L$135&amp;L$1&amp;"P"&amp;$A187))</f>
        <v>0</v>
      </c>
      <c r="M187" s="91">
        <f ca="1">IF(RTD("tos.rtd",,$A$2,"."&amp;M$135&amp;M$1&amp;"C"&amp;$A187)="N/A",0,RTD("tos.rtd",,$A$2,"."&amp;M$135&amp;M$1&amp;"C"&amp;$A187))-IF(RTD("tos.rtd",,$A$2,"."&amp;M$135&amp;M$1&amp;"P"&amp;$A187)="N/A",0,RTD("tos.rtd",,$A$2,"."&amp;M$135&amp;M$1&amp;"P"&amp;$A187))</f>
        <v>0</v>
      </c>
      <c r="N187" s="91">
        <f ca="1">IF(RTD("tos.rtd",,$A$2,"."&amp;N$135&amp;N$1&amp;"C"&amp;$A187)="N/A",0,RTD("tos.rtd",,$A$2,"."&amp;N$135&amp;N$1&amp;"C"&amp;$A187))-IF(RTD("tos.rtd",,$A$2,"."&amp;N$135&amp;N$1&amp;"P"&amp;$A187)="N/A",0,RTD("tos.rtd",,$A$2,"."&amp;N$135&amp;N$1&amp;"P"&amp;$A187))</f>
        <v>0</v>
      </c>
      <c r="O187" s="91">
        <f ca="1">IF(RTD("tos.rtd",,$A$2,"."&amp;O$135&amp;O$1&amp;"C"&amp;$A187)="N/A",0,RTD("tos.rtd",,$A$2,"."&amp;O$135&amp;O$1&amp;"C"&amp;$A187))-IF(RTD("tos.rtd",,$A$2,"."&amp;O$135&amp;O$1&amp;"P"&amp;$A187)="N/A",0,RTD("tos.rtd",,$A$2,"."&amp;O$135&amp;O$1&amp;"P"&amp;$A187))</f>
        <v>0</v>
      </c>
      <c r="P187" s="91">
        <f ca="1">IF(RTD("tos.rtd",,$A$2,"."&amp;P$135&amp;P$1&amp;"C"&amp;$A187)="N/A",0,RTD("tos.rtd",,$A$2,"."&amp;P$135&amp;P$1&amp;"C"&amp;$A187))-IF(RTD("tos.rtd",,$A$2,"."&amp;P$135&amp;P$1&amp;"P"&amp;$A187)="N/A",0,RTD("tos.rtd",,$A$2,"."&amp;P$135&amp;P$1&amp;"P"&amp;$A187))</f>
        <v>0</v>
      </c>
      <c r="Q187" s="91">
        <f ca="1">IF(RTD("tos.rtd",,$A$2,"."&amp;Q$135&amp;Q$1&amp;"C"&amp;$A187)="N/A",0,RTD("tos.rtd",,$A$2,"."&amp;Q$135&amp;Q$1&amp;"C"&amp;$A187))-IF(RTD("tos.rtd",,$A$2,"."&amp;Q$135&amp;Q$1&amp;"P"&amp;$A187)="N/A",0,RTD("tos.rtd",,$A$2,"."&amp;Q$135&amp;Q$1&amp;"P"&amp;$A187))</f>
        <v>0</v>
      </c>
      <c r="R187" s="91">
        <f ca="1">IF(RTD("tos.rtd",,$A$2,"."&amp;R$135&amp;R$1&amp;"C"&amp;$A187)="N/A",0,RTD("tos.rtd",,$A$2,"."&amp;R$135&amp;R$1&amp;"C"&amp;$A187))-IF(RTD("tos.rtd",,$A$2,"."&amp;R$135&amp;R$1&amp;"P"&amp;$A187)="N/A",0,RTD("tos.rtd",,$A$2,"."&amp;R$135&amp;R$1&amp;"P"&amp;$A187))</f>
        <v>0</v>
      </c>
      <c r="S187" s="91">
        <f ca="1">IF(RTD("tos.rtd",,$A$2,"."&amp;S$135&amp;S$1&amp;"C"&amp;$A187)="N/A",0,RTD("tos.rtd",,$A$2,"."&amp;S$135&amp;S$1&amp;"C"&amp;$A187))-IF(RTD("tos.rtd",,$A$2,"."&amp;S$135&amp;S$1&amp;"P"&amp;$A187)="N/A",0,RTD("tos.rtd",,$A$2,"."&amp;S$135&amp;S$1&amp;"P"&amp;$A187))</f>
        <v>0</v>
      </c>
      <c r="T187" s="91">
        <f ca="1">IF(RTD("tos.rtd",,$A$2,"."&amp;T$135&amp;T$1&amp;"C"&amp;$A187)="N/A",0,RTD("tos.rtd",,$A$2,"."&amp;T$135&amp;T$1&amp;"C"&amp;$A187))-IF(RTD("tos.rtd",,$A$2,"."&amp;T$135&amp;T$1&amp;"P"&amp;$A187)="N/A",0,RTD("tos.rtd",,$A$2,"."&amp;T$135&amp;T$1&amp;"P"&amp;$A187))</f>
        <v>0</v>
      </c>
      <c r="U187" s="91">
        <f ca="1">IF(RTD("tos.rtd",,$A$2,"."&amp;U$135&amp;U$1&amp;"C"&amp;$A187)="N/A",0,RTD("tos.rtd",,$A$2,"."&amp;U$135&amp;U$1&amp;"C"&amp;$A187))-IF(RTD("tos.rtd",,$A$2,"."&amp;U$135&amp;U$1&amp;"P"&amp;$A187)="N/A",0,RTD("tos.rtd",,$A$2,"."&amp;U$135&amp;U$1&amp;"P"&amp;$A187))</f>
        <v>0</v>
      </c>
      <c r="V187" s="91">
        <f ca="1">IF(RTD("tos.rtd",,$A$2,"."&amp;V$135&amp;V$1&amp;"C"&amp;$A187)="N/A",0,RTD("tos.rtd",,$A$2,"."&amp;V$135&amp;V$1&amp;"C"&amp;$A187))-IF(RTD("tos.rtd",,$A$2,"."&amp;V$135&amp;V$1&amp;"P"&amp;$A187)="N/A",0,RTD("tos.rtd",,$A$2,"."&amp;V$135&amp;V$1&amp;"P"&amp;$A187))</f>
        <v>0</v>
      </c>
      <c r="W187" s="91">
        <f ca="1">IF(RTD("tos.rtd",,$A$2,"."&amp;W$135&amp;W$1&amp;"C"&amp;$A187)="N/A",0,RTD("tos.rtd",,$A$2,"."&amp;W$135&amp;W$1&amp;"C"&amp;$A187))-IF(RTD("tos.rtd",,$A$2,"."&amp;W$135&amp;W$1&amp;"P"&amp;$A187)="N/A",0,RTD("tos.rtd",,$A$2,"."&amp;W$135&amp;W$1&amp;"P"&amp;$A187))</f>
        <v>0</v>
      </c>
      <c r="X187" s="91">
        <f ca="1">IF(RTD("tos.rtd",,$A$2,"."&amp;X$135&amp;X$1&amp;"C"&amp;$A187)="N/A",0,RTD("tos.rtd",,$A$2,"."&amp;X$135&amp;X$1&amp;"C"&amp;$A187))-IF(RTD("tos.rtd",,$A$2,"."&amp;X$135&amp;X$1&amp;"P"&amp;$A187)="N/A",0,RTD("tos.rtd",,$A$2,"."&amp;X$135&amp;X$1&amp;"P"&amp;$A187))</f>
        <v>0</v>
      </c>
      <c r="Y187" s="98">
        <f t="shared" ca="1" si="13"/>
        <v>-7</v>
      </c>
      <c r="Z187" s="91"/>
      <c r="AA187" s="91"/>
    </row>
    <row r="188" spans="1:27" x14ac:dyDescent="0.25">
      <c r="A188" s="93">
        <f>+Hoja1!A187</f>
        <v>19200</v>
      </c>
      <c r="B188" s="91">
        <f ca="1">IF(RTD("tos.rtd",,$A$2,"."&amp;B$135&amp;B$1&amp;"C"&amp;$A188)="N/A",0,RTD("tos.rtd",,$A$2,"."&amp;B$135&amp;B$1&amp;"C"&amp;$A188))-IF(RTD("tos.rtd",,$A$2,"."&amp;B$135&amp;B$1&amp;"P"&amp;$A188)="N/A",0,RTD("tos.rtd",,$A$2,"."&amp;B$135&amp;B$1&amp;"P"&amp;$A188))</f>
        <v>0</v>
      </c>
      <c r="C188" s="91">
        <f ca="1">IF(RTD("tos.rtd",,$A$2,"."&amp;C$135&amp;C$1&amp;"C"&amp;$A188)="N/A",0,RTD("tos.rtd",,$A$2,"."&amp;C$135&amp;C$1&amp;"C"&amp;$A188))-IF(RTD("tos.rtd",,$A$2,"."&amp;C$135&amp;C$1&amp;"P"&amp;$A188)="N/A",0,RTD("tos.rtd",,$A$2,"."&amp;C$135&amp;C$1&amp;"P"&amp;$A188))</f>
        <v>0</v>
      </c>
      <c r="D188" s="91">
        <f ca="1">IF(RTD("tos.rtd",,$A$2,"."&amp;D$135&amp;D$1&amp;"C"&amp;$A188)="N/A",0,RTD("tos.rtd",,$A$2,"."&amp;D$135&amp;D$1&amp;"C"&amp;$A188))-IF(RTD("tos.rtd",,$A$2,"."&amp;D$135&amp;D$1&amp;"P"&amp;$A188)="N/A",0,RTD("tos.rtd",,$A$2,"."&amp;D$135&amp;D$1&amp;"P"&amp;$A188))</f>
        <v>-4</v>
      </c>
      <c r="E188" s="91">
        <f ca="1">IF(RTD("tos.rtd",,$A$2,"."&amp;E$135&amp;E$1&amp;"C"&amp;$A188)="N/A",0,RTD("tos.rtd",,$A$2,"."&amp;E$135&amp;E$1&amp;"C"&amp;$A188))-IF(RTD("tos.rtd",,$A$2,"."&amp;E$135&amp;E$1&amp;"P"&amp;$A188)="N/A",0,RTD("tos.rtd",,$A$2,"."&amp;E$135&amp;E$1&amp;"P"&amp;$A188))</f>
        <v>0</v>
      </c>
      <c r="F188" s="91">
        <f ca="1">IF(RTD("tos.rtd",,$A$2,"."&amp;F$135&amp;F$1&amp;"C"&amp;$A188)="N/A",0,RTD("tos.rtd",,$A$2,"."&amp;F$135&amp;F$1&amp;"C"&amp;$A188))-IF(RTD("tos.rtd",,$A$2,"."&amp;F$135&amp;F$1&amp;"P"&amp;$A188)="N/A",0,RTD("tos.rtd",,$A$2,"."&amp;F$135&amp;F$1&amp;"P"&amp;$A188))</f>
        <v>0</v>
      </c>
      <c r="G188" s="91">
        <f ca="1">IF(RTD("tos.rtd",,$A$2,"."&amp;G$135&amp;G$1&amp;"C"&amp;$A188)="N/A",0,RTD("tos.rtd",,$A$2,"."&amp;G$135&amp;G$1&amp;"C"&amp;$A188))-IF(RTD("tos.rtd",,$A$2,"."&amp;G$135&amp;G$1&amp;"P"&amp;$A188)="N/A",0,RTD("tos.rtd",,$A$2,"."&amp;G$135&amp;G$1&amp;"P"&amp;$A188))</f>
        <v>0</v>
      </c>
      <c r="H188" s="91">
        <f ca="1">IF(RTD("tos.rtd",,$A$2,"."&amp;H$135&amp;H$1&amp;"C"&amp;$A188)="N/A",0,RTD("tos.rtd",,$A$2,"."&amp;H$135&amp;H$1&amp;"C"&amp;$A188))-IF(RTD("tos.rtd",,$A$2,"."&amp;H$135&amp;H$1&amp;"P"&amp;$A188)="N/A",0,RTD("tos.rtd",,$A$2,"."&amp;H$135&amp;H$1&amp;"P"&amp;$A188))</f>
        <v>0</v>
      </c>
      <c r="I188" s="91">
        <f ca="1">IF(RTD("tos.rtd",,$A$2,"."&amp;I$135&amp;I$1&amp;"C"&amp;$A188)="N/A",0,RTD("tos.rtd",,$A$2,"."&amp;I$135&amp;I$1&amp;"C"&amp;$A188))-IF(RTD("tos.rtd",,$A$2,"."&amp;I$135&amp;I$1&amp;"P"&amp;$A188)="N/A",0,RTD("tos.rtd",,$A$2,"."&amp;I$135&amp;I$1&amp;"P"&amp;$A188))</f>
        <v>0</v>
      </c>
      <c r="J188" s="91">
        <f ca="1">IF(RTD("tos.rtd",,$A$2,"."&amp;J$135&amp;J$1&amp;"C"&amp;$A188)="N/A",0,RTD("tos.rtd",,$A$2,"."&amp;J$135&amp;J$1&amp;"C"&amp;$A188))-IF(RTD("tos.rtd",,$A$2,"."&amp;J$135&amp;J$1&amp;"P"&amp;$A188)="N/A",0,RTD("tos.rtd",,$A$2,"."&amp;J$135&amp;J$1&amp;"P"&amp;$A188))</f>
        <v>-1</v>
      </c>
      <c r="K188" s="91">
        <f ca="1">IF(RTD("tos.rtd",,$A$2,"."&amp;K$135&amp;K$1&amp;"C"&amp;$A188)="N/A",0,RTD("tos.rtd",,$A$2,"."&amp;K$135&amp;K$1&amp;"C"&amp;$A188))-IF(RTD("tos.rtd",,$A$2,"."&amp;K$135&amp;K$1&amp;"P"&amp;$A188)="N/A",0,RTD("tos.rtd",,$A$2,"."&amp;K$135&amp;K$1&amp;"P"&amp;$A188))</f>
        <v>-1</v>
      </c>
      <c r="L188" s="91">
        <f ca="1">IF(RTD("tos.rtd",,$A$2,"."&amp;L$135&amp;L$1&amp;"C"&amp;$A188)="N/A",0,RTD("tos.rtd",,$A$2,"."&amp;L$135&amp;L$1&amp;"C"&amp;$A188))-IF(RTD("tos.rtd",,$A$2,"."&amp;L$135&amp;L$1&amp;"P"&amp;$A188)="N/A",0,RTD("tos.rtd",,$A$2,"."&amp;L$135&amp;L$1&amp;"P"&amp;$A188))</f>
        <v>0</v>
      </c>
      <c r="M188" s="91">
        <f ca="1">IF(RTD("tos.rtd",,$A$2,"."&amp;M$135&amp;M$1&amp;"C"&amp;$A188)="N/A",0,RTD("tos.rtd",,$A$2,"."&amp;M$135&amp;M$1&amp;"C"&amp;$A188))-IF(RTD("tos.rtd",,$A$2,"."&amp;M$135&amp;M$1&amp;"P"&amp;$A188)="N/A",0,RTD("tos.rtd",,$A$2,"."&amp;M$135&amp;M$1&amp;"P"&amp;$A188))</f>
        <v>0</v>
      </c>
      <c r="N188" s="91">
        <f ca="1">IF(RTD("tos.rtd",,$A$2,"."&amp;N$135&amp;N$1&amp;"C"&amp;$A188)="N/A",0,RTD("tos.rtd",,$A$2,"."&amp;N$135&amp;N$1&amp;"C"&amp;$A188))-IF(RTD("tos.rtd",,$A$2,"."&amp;N$135&amp;N$1&amp;"P"&amp;$A188)="N/A",0,RTD("tos.rtd",,$A$2,"."&amp;N$135&amp;N$1&amp;"P"&amp;$A188))</f>
        <v>0</v>
      </c>
      <c r="O188" s="91">
        <f ca="1">IF(RTD("tos.rtd",,$A$2,"."&amp;O$135&amp;O$1&amp;"C"&amp;$A188)="N/A",0,RTD("tos.rtd",,$A$2,"."&amp;O$135&amp;O$1&amp;"C"&amp;$A188))-IF(RTD("tos.rtd",,$A$2,"."&amp;O$135&amp;O$1&amp;"P"&amp;$A188)="N/A",0,RTD("tos.rtd",,$A$2,"."&amp;O$135&amp;O$1&amp;"P"&amp;$A188))</f>
        <v>-45</v>
      </c>
      <c r="P188" s="91">
        <f ca="1">IF(RTD("tos.rtd",,$A$2,"."&amp;P$135&amp;P$1&amp;"C"&amp;$A188)="N/A",0,RTD("tos.rtd",,$A$2,"."&amp;P$135&amp;P$1&amp;"C"&amp;$A188))-IF(RTD("tos.rtd",,$A$2,"."&amp;P$135&amp;P$1&amp;"P"&amp;$A188)="N/A",0,RTD("tos.rtd",,$A$2,"."&amp;P$135&amp;P$1&amp;"P"&amp;$A188))</f>
        <v>0</v>
      </c>
      <c r="Q188" s="91">
        <f ca="1">IF(RTD("tos.rtd",,$A$2,"."&amp;Q$135&amp;Q$1&amp;"C"&amp;$A188)="N/A",0,RTD("tos.rtd",,$A$2,"."&amp;Q$135&amp;Q$1&amp;"C"&amp;$A188))-IF(RTD("tos.rtd",,$A$2,"."&amp;Q$135&amp;Q$1&amp;"P"&amp;$A188)="N/A",0,RTD("tos.rtd",,$A$2,"."&amp;Q$135&amp;Q$1&amp;"P"&amp;$A188))</f>
        <v>-8</v>
      </c>
      <c r="R188" s="91">
        <f ca="1">IF(RTD("tos.rtd",,$A$2,"."&amp;R$135&amp;R$1&amp;"C"&amp;$A188)="N/A",0,RTD("tos.rtd",,$A$2,"."&amp;R$135&amp;R$1&amp;"C"&amp;$A188))-IF(RTD("tos.rtd",,$A$2,"."&amp;R$135&amp;R$1&amp;"P"&amp;$A188)="N/A",0,RTD("tos.rtd",,$A$2,"."&amp;R$135&amp;R$1&amp;"P"&amp;$A188))</f>
        <v>0</v>
      </c>
      <c r="S188" s="91">
        <f ca="1">IF(RTD("tos.rtd",,$A$2,"."&amp;S$135&amp;S$1&amp;"C"&amp;$A188)="N/A",0,RTD("tos.rtd",,$A$2,"."&amp;S$135&amp;S$1&amp;"C"&amp;$A188))-IF(RTD("tos.rtd",,$A$2,"."&amp;S$135&amp;S$1&amp;"P"&amp;$A188)="N/A",0,RTD("tos.rtd",,$A$2,"."&amp;S$135&amp;S$1&amp;"P"&amp;$A188))</f>
        <v>0</v>
      </c>
      <c r="T188" s="91">
        <f ca="1">IF(RTD("tos.rtd",,$A$2,"."&amp;T$135&amp;T$1&amp;"C"&amp;$A188)="N/A",0,RTD("tos.rtd",,$A$2,"."&amp;T$135&amp;T$1&amp;"C"&amp;$A188))-IF(RTD("tos.rtd",,$A$2,"."&amp;T$135&amp;T$1&amp;"P"&amp;$A188)="N/A",0,RTD("tos.rtd",,$A$2,"."&amp;T$135&amp;T$1&amp;"P"&amp;$A188))</f>
        <v>0</v>
      </c>
      <c r="U188" s="91">
        <f ca="1">IF(RTD("tos.rtd",,$A$2,"."&amp;U$135&amp;U$1&amp;"C"&amp;$A188)="N/A",0,RTD("tos.rtd",,$A$2,"."&amp;U$135&amp;U$1&amp;"C"&amp;$A188))-IF(RTD("tos.rtd",,$A$2,"."&amp;U$135&amp;U$1&amp;"P"&amp;$A188)="N/A",0,RTD("tos.rtd",,$A$2,"."&amp;U$135&amp;U$1&amp;"P"&amp;$A188))</f>
        <v>0</v>
      </c>
      <c r="V188" s="91">
        <f ca="1">IF(RTD("tos.rtd",,$A$2,"."&amp;V$135&amp;V$1&amp;"C"&amp;$A188)="N/A",0,RTD("tos.rtd",,$A$2,"."&amp;V$135&amp;V$1&amp;"C"&amp;$A188))-IF(RTD("tos.rtd",,$A$2,"."&amp;V$135&amp;V$1&amp;"P"&amp;$A188)="N/A",0,RTD("tos.rtd",,$A$2,"."&amp;V$135&amp;V$1&amp;"P"&amp;$A188))</f>
        <v>0</v>
      </c>
      <c r="W188" s="91">
        <f ca="1">IF(RTD("tos.rtd",,$A$2,"."&amp;W$135&amp;W$1&amp;"C"&amp;$A188)="N/A",0,RTD("tos.rtd",,$A$2,"."&amp;W$135&amp;W$1&amp;"C"&amp;$A188))-IF(RTD("tos.rtd",,$A$2,"."&amp;W$135&amp;W$1&amp;"P"&amp;$A188)="N/A",0,RTD("tos.rtd",,$A$2,"."&amp;W$135&amp;W$1&amp;"P"&amp;$A188))</f>
        <v>0</v>
      </c>
      <c r="X188" s="91">
        <f ca="1">IF(RTD("tos.rtd",,$A$2,"."&amp;X$135&amp;X$1&amp;"C"&amp;$A188)="N/A",0,RTD("tos.rtd",,$A$2,"."&amp;X$135&amp;X$1&amp;"C"&amp;$A188))-IF(RTD("tos.rtd",,$A$2,"."&amp;X$135&amp;X$1&amp;"P"&amp;$A188)="N/A",0,RTD("tos.rtd",,$A$2,"."&amp;X$135&amp;X$1&amp;"P"&amp;$A188))</f>
        <v>0</v>
      </c>
      <c r="Y188" s="98">
        <f t="shared" ca="1" si="13"/>
        <v>-59</v>
      </c>
      <c r="Z188" s="91"/>
      <c r="AA188" s="91"/>
    </row>
    <row r="189" spans="1:27" x14ac:dyDescent="0.25">
      <c r="A189" s="93">
        <f>+Hoja1!A188</f>
        <v>19175</v>
      </c>
      <c r="B189" s="91">
        <f ca="1">IF(RTD("tos.rtd",,$A$2,"."&amp;B$135&amp;B$1&amp;"C"&amp;$A189)="N/A",0,RTD("tos.rtd",,$A$2,"."&amp;B$135&amp;B$1&amp;"C"&amp;$A189))-IF(RTD("tos.rtd",,$A$2,"."&amp;B$135&amp;B$1&amp;"P"&amp;$A189)="N/A",0,RTD("tos.rtd",,$A$2,"."&amp;B$135&amp;B$1&amp;"P"&amp;$A189))</f>
        <v>0</v>
      </c>
      <c r="C189" s="91">
        <f ca="1">IF(RTD("tos.rtd",,$A$2,"."&amp;C$135&amp;C$1&amp;"C"&amp;$A189)="N/A",0,RTD("tos.rtd",,$A$2,"."&amp;C$135&amp;C$1&amp;"C"&amp;$A189))-IF(RTD("tos.rtd",,$A$2,"."&amp;C$135&amp;C$1&amp;"P"&amp;$A189)="N/A",0,RTD("tos.rtd",,$A$2,"."&amp;C$135&amp;C$1&amp;"P"&amp;$A189))</f>
        <v>0</v>
      </c>
      <c r="D189" s="91">
        <f ca="1">IF(RTD("tos.rtd",,$A$2,"."&amp;D$135&amp;D$1&amp;"C"&amp;$A189)="N/A",0,RTD("tos.rtd",,$A$2,"."&amp;D$135&amp;D$1&amp;"C"&amp;$A189))-IF(RTD("tos.rtd",,$A$2,"."&amp;D$135&amp;D$1&amp;"P"&amp;$A189)="N/A",0,RTD("tos.rtd",,$A$2,"."&amp;D$135&amp;D$1&amp;"P"&amp;$A189))</f>
        <v>-48</v>
      </c>
      <c r="E189" s="91">
        <f ca="1">IF(RTD("tos.rtd",,$A$2,"."&amp;E$135&amp;E$1&amp;"C"&amp;$A189)="N/A",0,RTD("tos.rtd",,$A$2,"."&amp;E$135&amp;E$1&amp;"C"&amp;$A189))-IF(RTD("tos.rtd",,$A$2,"."&amp;E$135&amp;E$1&amp;"P"&amp;$A189)="N/A",0,RTD("tos.rtd",,$A$2,"."&amp;E$135&amp;E$1&amp;"P"&amp;$A189))</f>
        <v>-1</v>
      </c>
      <c r="F189" s="91">
        <f ca="1">IF(RTD("tos.rtd",,$A$2,"."&amp;F$135&amp;F$1&amp;"C"&amp;$A189)="N/A",0,RTD("tos.rtd",,$A$2,"."&amp;F$135&amp;F$1&amp;"C"&amp;$A189))-IF(RTD("tos.rtd",,$A$2,"."&amp;F$135&amp;F$1&amp;"P"&amp;$A189)="N/A",0,RTD("tos.rtd",,$A$2,"."&amp;F$135&amp;F$1&amp;"P"&amp;$A189))</f>
        <v>0</v>
      </c>
      <c r="G189" s="91">
        <f ca="1">IF(RTD("tos.rtd",,$A$2,"."&amp;G$135&amp;G$1&amp;"C"&amp;$A189)="N/A",0,RTD("tos.rtd",,$A$2,"."&amp;G$135&amp;G$1&amp;"C"&amp;$A189))-IF(RTD("tos.rtd",,$A$2,"."&amp;G$135&amp;G$1&amp;"P"&amp;$A189)="N/A",0,RTD("tos.rtd",,$A$2,"."&amp;G$135&amp;G$1&amp;"P"&amp;$A189))</f>
        <v>0</v>
      </c>
      <c r="H189" s="91">
        <f ca="1">IF(RTD("tos.rtd",,$A$2,"."&amp;H$135&amp;H$1&amp;"C"&amp;$A189)="N/A",0,RTD("tos.rtd",,$A$2,"."&amp;H$135&amp;H$1&amp;"C"&amp;$A189))-IF(RTD("tos.rtd",,$A$2,"."&amp;H$135&amp;H$1&amp;"P"&amp;$A189)="N/A",0,RTD("tos.rtd",,$A$2,"."&amp;H$135&amp;H$1&amp;"P"&amp;$A189))</f>
        <v>0</v>
      </c>
      <c r="I189" s="91">
        <f ca="1">IF(RTD("tos.rtd",,$A$2,"."&amp;I$135&amp;I$1&amp;"C"&amp;$A189)="N/A",0,RTD("tos.rtd",,$A$2,"."&amp;I$135&amp;I$1&amp;"C"&amp;$A189))-IF(RTD("tos.rtd",,$A$2,"."&amp;I$135&amp;I$1&amp;"P"&amp;$A189)="N/A",0,RTD("tos.rtd",,$A$2,"."&amp;I$135&amp;I$1&amp;"P"&amp;$A189))</f>
        <v>0</v>
      </c>
      <c r="J189" s="91">
        <f ca="1">IF(RTD("tos.rtd",,$A$2,"."&amp;J$135&amp;J$1&amp;"C"&amp;$A189)="N/A",0,RTD("tos.rtd",,$A$2,"."&amp;J$135&amp;J$1&amp;"C"&amp;$A189))-IF(RTD("tos.rtd",,$A$2,"."&amp;J$135&amp;J$1&amp;"P"&amp;$A189)="N/A",0,RTD("tos.rtd",,$A$2,"."&amp;J$135&amp;J$1&amp;"P"&amp;$A189))</f>
        <v>0</v>
      </c>
      <c r="K189" s="91">
        <f ca="1">IF(RTD("tos.rtd",,$A$2,"."&amp;K$135&amp;K$1&amp;"C"&amp;$A189)="N/A",0,RTD("tos.rtd",,$A$2,"."&amp;K$135&amp;K$1&amp;"C"&amp;$A189))-IF(RTD("tos.rtd",,$A$2,"."&amp;K$135&amp;K$1&amp;"P"&amp;$A189)="N/A",0,RTD("tos.rtd",,$A$2,"."&amp;K$135&amp;K$1&amp;"P"&amp;$A189))</f>
        <v>0</v>
      </c>
      <c r="L189" s="91">
        <f ca="1">IF(RTD("tos.rtd",,$A$2,"."&amp;L$135&amp;L$1&amp;"C"&amp;$A189)="N/A",0,RTD("tos.rtd",,$A$2,"."&amp;L$135&amp;L$1&amp;"C"&amp;$A189))-IF(RTD("tos.rtd",,$A$2,"."&amp;L$135&amp;L$1&amp;"P"&amp;$A189)="N/A",0,RTD("tos.rtd",,$A$2,"."&amp;L$135&amp;L$1&amp;"P"&amp;$A189))</f>
        <v>0</v>
      </c>
      <c r="M189" s="91">
        <f ca="1">IF(RTD("tos.rtd",,$A$2,"."&amp;M$135&amp;M$1&amp;"C"&amp;$A189)="N/A",0,RTD("tos.rtd",,$A$2,"."&amp;M$135&amp;M$1&amp;"C"&amp;$A189))-IF(RTD("tos.rtd",,$A$2,"."&amp;M$135&amp;M$1&amp;"P"&amp;$A189)="N/A",0,RTD("tos.rtd",,$A$2,"."&amp;M$135&amp;M$1&amp;"P"&amp;$A189))</f>
        <v>-1</v>
      </c>
      <c r="N189" s="91">
        <f ca="1">IF(RTD("tos.rtd",,$A$2,"."&amp;N$135&amp;N$1&amp;"C"&amp;$A189)="N/A",0,RTD("tos.rtd",,$A$2,"."&amp;N$135&amp;N$1&amp;"C"&amp;$A189))-IF(RTD("tos.rtd",,$A$2,"."&amp;N$135&amp;N$1&amp;"P"&amp;$A189)="N/A",0,RTD("tos.rtd",,$A$2,"."&amp;N$135&amp;N$1&amp;"P"&amp;$A189))</f>
        <v>0</v>
      </c>
      <c r="O189" s="91">
        <f ca="1">IF(RTD("tos.rtd",,$A$2,"."&amp;O$135&amp;O$1&amp;"C"&amp;$A189)="N/A",0,RTD("tos.rtd",,$A$2,"."&amp;O$135&amp;O$1&amp;"C"&amp;$A189))-IF(RTD("tos.rtd",,$A$2,"."&amp;O$135&amp;O$1&amp;"P"&amp;$A189)="N/A",0,RTD("tos.rtd",,$A$2,"."&amp;O$135&amp;O$1&amp;"P"&amp;$A189))</f>
        <v>0</v>
      </c>
      <c r="P189" s="91">
        <f ca="1">IF(RTD("tos.rtd",,$A$2,"."&amp;P$135&amp;P$1&amp;"C"&amp;$A189)="N/A",0,RTD("tos.rtd",,$A$2,"."&amp;P$135&amp;P$1&amp;"C"&amp;$A189))-IF(RTD("tos.rtd",,$A$2,"."&amp;P$135&amp;P$1&amp;"P"&amp;$A189)="N/A",0,RTD("tos.rtd",,$A$2,"."&amp;P$135&amp;P$1&amp;"P"&amp;$A189))</f>
        <v>0</v>
      </c>
      <c r="Q189" s="91">
        <f ca="1">IF(RTD("tos.rtd",,$A$2,"."&amp;Q$135&amp;Q$1&amp;"C"&amp;$A189)="N/A",0,RTD("tos.rtd",,$A$2,"."&amp;Q$135&amp;Q$1&amp;"C"&amp;$A189))-IF(RTD("tos.rtd",,$A$2,"."&amp;Q$135&amp;Q$1&amp;"P"&amp;$A189)="N/A",0,RTD("tos.rtd",,$A$2,"."&amp;Q$135&amp;Q$1&amp;"P"&amp;$A189))</f>
        <v>0</v>
      </c>
      <c r="R189" s="91">
        <f ca="1">IF(RTD("tos.rtd",,$A$2,"."&amp;R$135&amp;R$1&amp;"C"&amp;$A189)="N/A",0,RTD("tos.rtd",,$A$2,"."&amp;R$135&amp;R$1&amp;"C"&amp;$A189))-IF(RTD("tos.rtd",,$A$2,"."&amp;R$135&amp;R$1&amp;"P"&amp;$A189)="N/A",0,RTD("tos.rtd",,$A$2,"."&amp;R$135&amp;R$1&amp;"P"&amp;$A189))</f>
        <v>0</v>
      </c>
      <c r="S189" s="91">
        <f ca="1">IF(RTD("tos.rtd",,$A$2,"."&amp;S$135&amp;S$1&amp;"C"&amp;$A189)="N/A",0,RTD("tos.rtd",,$A$2,"."&amp;S$135&amp;S$1&amp;"C"&amp;$A189))-IF(RTD("tos.rtd",,$A$2,"."&amp;S$135&amp;S$1&amp;"P"&amp;$A189)="N/A",0,RTD("tos.rtd",,$A$2,"."&amp;S$135&amp;S$1&amp;"P"&amp;$A189))</f>
        <v>0</v>
      </c>
      <c r="T189" s="91">
        <f ca="1">IF(RTD("tos.rtd",,$A$2,"."&amp;T$135&amp;T$1&amp;"C"&amp;$A189)="N/A",0,RTD("tos.rtd",,$A$2,"."&amp;T$135&amp;T$1&amp;"C"&amp;$A189))-IF(RTD("tos.rtd",,$A$2,"."&amp;T$135&amp;T$1&amp;"P"&amp;$A189)="N/A",0,RTD("tos.rtd",,$A$2,"."&amp;T$135&amp;T$1&amp;"P"&amp;$A189))</f>
        <v>0</v>
      </c>
      <c r="U189" s="91">
        <f ca="1">IF(RTD("tos.rtd",,$A$2,"."&amp;U$135&amp;U$1&amp;"C"&amp;$A189)="N/A",0,RTD("tos.rtd",,$A$2,"."&amp;U$135&amp;U$1&amp;"C"&amp;$A189))-IF(RTD("tos.rtd",,$A$2,"."&amp;U$135&amp;U$1&amp;"P"&amp;$A189)="N/A",0,RTD("tos.rtd",,$A$2,"."&amp;U$135&amp;U$1&amp;"P"&amp;$A189))</f>
        <v>0</v>
      </c>
      <c r="V189" s="91">
        <f ca="1">IF(RTD("tos.rtd",,$A$2,"."&amp;V$135&amp;V$1&amp;"C"&amp;$A189)="N/A",0,RTD("tos.rtd",,$A$2,"."&amp;V$135&amp;V$1&amp;"C"&amp;$A189))-IF(RTD("tos.rtd",,$A$2,"."&amp;V$135&amp;V$1&amp;"P"&amp;$A189)="N/A",0,RTD("tos.rtd",,$A$2,"."&amp;V$135&amp;V$1&amp;"P"&amp;$A189))</f>
        <v>0</v>
      </c>
      <c r="W189" s="91">
        <f ca="1">IF(RTD("tos.rtd",,$A$2,"."&amp;W$135&amp;W$1&amp;"C"&amp;$A189)="N/A",0,RTD("tos.rtd",,$A$2,"."&amp;W$135&amp;W$1&amp;"C"&amp;$A189))-IF(RTD("tos.rtd",,$A$2,"."&amp;W$135&amp;W$1&amp;"P"&amp;$A189)="N/A",0,RTD("tos.rtd",,$A$2,"."&amp;W$135&amp;W$1&amp;"P"&amp;$A189))</f>
        <v>0</v>
      </c>
      <c r="X189" s="91">
        <f ca="1">IF(RTD("tos.rtd",,$A$2,"."&amp;X$135&amp;X$1&amp;"C"&amp;$A189)="N/A",0,RTD("tos.rtd",,$A$2,"."&amp;X$135&amp;X$1&amp;"C"&amp;$A189))-IF(RTD("tos.rtd",,$A$2,"."&amp;X$135&amp;X$1&amp;"P"&amp;$A189)="N/A",0,RTD("tos.rtd",,$A$2,"."&amp;X$135&amp;X$1&amp;"P"&amp;$A189))</f>
        <v>0</v>
      </c>
      <c r="Y189" s="98">
        <f t="shared" ca="1" si="13"/>
        <v>-50</v>
      </c>
      <c r="Z189" s="91"/>
      <c r="AA189" s="91"/>
    </row>
    <row r="190" spans="1:27" x14ac:dyDescent="0.25">
      <c r="A190" s="93">
        <f>+Hoja1!A189</f>
        <v>19150</v>
      </c>
      <c r="B190" s="91">
        <f ca="1">IF(RTD("tos.rtd",,$A$2,"."&amp;B$135&amp;B$1&amp;"C"&amp;$A190)="N/A",0,RTD("tos.rtd",,$A$2,"."&amp;B$135&amp;B$1&amp;"C"&amp;$A190))-IF(RTD("tos.rtd",,$A$2,"."&amp;B$135&amp;B$1&amp;"P"&amp;$A190)="N/A",0,RTD("tos.rtd",,$A$2,"."&amp;B$135&amp;B$1&amp;"P"&amp;$A190))</f>
        <v>0</v>
      </c>
      <c r="C190" s="91">
        <f ca="1">IF(RTD("tos.rtd",,$A$2,"."&amp;C$135&amp;C$1&amp;"C"&amp;$A190)="N/A",0,RTD("tos.rtd",,$A$2,"."&amp;C$135&amp;C$1&amp;"C"&amp;$A190))-IF(RTD("tos.rtd",,$A$2,"."&amp;C$135&amp;C$1&amp;"P"&amp;$A190)="N/A",0,RTD("tos.rtd",,$A$2,"."&amp;C$135&amp;C$1&amp;"P"&amp;$A190))</f>
        <v>0</v>
      </c>
      <c r="D190" s="91">
        <f ca="1">IF(RTD("tos.rtd",,$A$2,"."&amp;D$135&amp;D$1&amp;"C"&amp;$A190)="N/A",0,RTD("tos.rtd",,$A$2,"."&amp;D$135&amp;D$1&amp;"C"&amp;$A190))-IF(RTD("tos.rtd",,$A$2,"."&amp;D$135&amp;D$1&amp;"P"&amp;$A190)="N/A",0,RTD("tos.rtd",,$A$2,"."&amp;D$135&amp;D$1&amp;"P"&amp;$A190))</f>
        <v>-37</v>
      </c>
      <c r="E190" s="91">
        <f ca="1">IF(RTD("tos.rtd",,$A$2,"."&amp;E$135&amp;E$1&amp;"C"&amp;$A190)="N/A",0,RTD("tos.rtd",,$A$2,"."&amp;E$135&amp;E$1&amp;"C"&amp;$A190))-IF(RTD("tos.rtd",,$A$2,"."&amp;E$135&amp;E$1&amp;"P"&amp;$A190)="N/A",0,RTD("tos.rtd",,$A$2,"."&amp;E$135&amp;E$1&amp;"P"&amp;$A190))</f>
        <v>-7</v>
      </c>
      <c r="F190" s="91">
        <f ca="1">IF(RTD("tos.rtd",,$A$2,"."&amp;F$135&amp;F$1&amp;"C"&amp;$A190)="N/A",0,RTD("tos.rtd",,$A$2,"."&amp;F$135&amp;F$1&amp;"C"&amp;$A190))-IF(RTD("tos.rtd",,$A$2,"."&amp;F$135&amp;F$1&amp;"P"&amp;$A190)="N/A",0,RTD("tos.rtd",,$A$2,"."&amp;F$135&amp;F$1&amp;"P"&amp;$A190))</f>
        <v>0</v>
      </c>
      <c r="G190" s="91">
        <f ca="1">IF(RTD("tos.rtd",,$A$2,"."&amp;G$135&amp;G$1&amp;"C"&amp;$A190)="N/A",0,RTD("tos.rtd",,$A$2,"."&amp;G$135&amp;G$1&amp;"C"&amp;$A190))-IF(RTD("tos.rtd",,$A$2,"."&amp;G$135&amp;G$1&amp;"P"&amp;$A190)="N/A",0,RTD("tos.rtd",,$A$2,"."&amp;G$135&amp;G$1&amp;"P"&amp;$A190))</f>
        <v>0</v>
      </c>
      <c r="H190" s="91">
        <f ca="1">IF(RTD("tos.rtd",,$A$2,"."&amp;H$135&amp;H$1&amp;"C"&amp;$A190)="N/A",0,RTD("tos.rtd",,$A$2,"."&amp;H$135&amp;H$1&amp;"C"&amp;$A190))-IF(RTD("tos.rtd",,$A$2,"."&amp;H$135&amp;H$1&amp;"P"&amp;$A190)="N/A",0,RTD("tos.rtd",,$A$2,"."&amp;H$135&amp;H$1&amp;"P"&amp;$A190))</f>
        <v>0</v>
      </c>
      <c r="I190" s="91">
        <f ca="1">IF(RTD("tos.rtd",,$A$2,"."&amp;I$135&amp;I$1&amp;"C"&amp;$A190)="N/A",0,RTD("tos.rtd",,$A$2,"."&amp;I$135&amp;I$1&amp;"C"&amp;$A190))-IF(RTD("tos.rtd",,$A$2,"."&amp;I$135&amp;I$1&amp;"P"&amp;$A190)="N/A",0,RTD("tos.rtd",,$A$2,"."&amp;I$135&amp;I$1&amp;"P"&amp;$A190))</f>
        <v>0</v>
      </c>
      <c r="J190" s="91">
        <f ca="1">IF(RTD("tos.rtd",,$A$2,"."&amp;J$135&amp;J$1&amp;"C"&amp;$A190)="N/A",0,RTD("tos.rtd",,$A$2,"."&amp;J$135&amp;J$1&amp;"C"&amp;$A190))-IF(RTD("tos.rtd",,$A$2,"."&amp;J$135&amp;J$1&amp;"P"&amp;$A190)="N/A",0,RTD("tos.rtd",,$A$2,"."&amp;J$135&amp;J$1&amp;"P"&amp;$A190))</f>
        <v>0</v>
      </c>
      <c r="K190" s="91">
        <f ca="1">IF(RTD("tos.rtd",,$A$2,"."&amp;K$135&amp;K$1&amp;"C"&amp;$A190)="N/A",0,RTD("tos.rtd",,$A$2,"."&amp;K$135&amp;K$1&amp;"C"&amp;$A190))-IF(RTD("tos.rtd",,$A$2,"."&amp;K$135&amp;K$1&amp;"P"&amp;$A190)="N/A",0,RTD("tos.rtd",,$A$2,"."&amp;K$135&amp;K$1&amp;"P"&amp;$A190))</f>
        <v>-1</v>
      </c>
      <c r="L190" s="91">
        <f ca="1">IF(RTD("tos.rtd",,$A$2,"."&amp;L$135&amp;L$1&amp;"C"&amp;$A190)="N/A",0,RTD("tos.rtd",,$A$2,"."&amp;L$135&amp;L$1&amp;"C"&amp;$A190))-IF(RTD("tos.rtd",,$A$2,"."&amp;L$135&amp;L$1&amp;"P"&amp;$A190)="N/A",0,RTD("tos.rtd",,$A$2,"."&amp;L$135&amp;L$1&amp;"P"&amp;$A190))</f>
        <v>0</v>
      </c>
      <c r="M190" s="91">
        <f ca="1">IF(RTD("tos.rtd",,$A$2,"."&amp;M$135&amp;M$1&amp;"C"&amp;$A190)="N/A",0,RTD("tos.rtd",,$A$2,"."&amp;M$135&amp;M$1&amp;"C"&amp;$A190))-IF(RTD("tos.rtd",,$A$2,"."&amp;M$135&amp;M$1&amp;"P"&amp;$A190)="N/A",0,RTD("tos.rtd",,$A$2,"."&amp;M$135&amp;M$1&amp;"P"&amp;$A190))</f>
        <v>-2</v>
      </c>
      <c r="N190" s="91">
        <f ca="1">IF(RTD("tos.rtd",,$A$2,"."&amp;N$135&amp;N$1&amp;"C"&amp;$A190)="N/A",0,RTD("tos.rtd",,$A$2,"."&amp;N$135&amp;N$1&amp;"C"&amp;$A190))-IF(RTD("tos.rtd",,$A$2,"."&amp;N$135&amp;N$1&amp;"P"&amp;$A190)="N/A",0,RTD("tos.rtd",,$A$2,"."&amp;N$135&amp;N$1&amp;"P"&amp;$A190))</f>
        <v>0</v>
      </c>
      <c r="O190" s="91">
        <f ca="1">IF(RTD("tos.rtd",,$A$2,"."&amp;O$135&amp;O$1&amp;"C"&amp;$A190)="N/A",0,RTD("tos.rtd",,$A$2,"."&amp;O$135&amp;O$1&amp;"C"&amp;$A190))-IF(RTD("tos.rtd",,$A$2,"."&amp;O$135&amp;O$1&amp;"P"&amp;$A190)="N/A",0,RTD("tos.rtd",,$A$2,"."&amp;O$135&amp;O$1&amp;"P"&amp;$A190))</f>
        <v>0</v>
      </c>
      <c r="P190" s="91">
        <f ca="1">IF(RTD("tos.rtd",,$A$2,"."&amp;P$135&amp;P$1&amp;"C"&amp;$A190)="N/A",0,RTD("tos.rtd",,$A$2,"."&amp;P$135&amp;P$1&amp;"C"&amp;$A190))-IF(RTD("tos.rtd",,$A$2,"."&amp;P$135&amp;P$1&amp;"P"&amp;$A190)="N/A",0,RTD("tos.rtd",,$A$2,"."&amp;P$135&amp;P$1&amp;"P"&amp;$A190))</f>
        <v>0</v>
      </c>
      <c r="Q190" s="91">
        <f ca="1">IF(RTD("tos.rtd",,$A$2,"."&amp;Q$135&amp;Q$1&amp;"C"&amp;$A190)="N/A",0,RTD("tos.rtd",,$A$2,"."&amp;Q$135&amp;Q$1&amp;"C"&amp;$A190))-IF(RTD("tos.rtd",,$A$2,"."&amp;Q$135&amp;Q$1&amp;"P"&amp;$A190)="N/A",0,RTD("tos.rtd",,$A$2,"."&amp;Q$135&amp;Q$1&amp;"P"&amp;$A190))</f>
        <v>0</v>
      </c>
      <c r="R190" s="91">
        <f ca="1">IF(RTD("tos.rtd",,$A$2,"."&amp;R$135&amp;R$1&amp;"C"&amp;$A190)="N/A",0,RTD("tos.rtd",,$A$2,"."&amp;R$135&amp;R$1&amp;"C"&amp;$A190))-IF(RTD("tos.rtd",,$A$2,"."&amp;R$135&amp;R$1&amp;"P"&amp;$A190)="N/A",0,RTD("tos.rtd",,$A$2,"."&amp;R$135&amp;R$1&amp;"P"&amp;$A190))</f>
        <v>0</v>
      </c>
      <c r="S190" s="91">
        <f ca="1">IF(RTD("tos.rtd",,$A$2,"."&amp;S$135&amp;S$1&amp;"C"&amp;$A190)="N/A",0,RTD("tos.rtd",,$A$2,"."&amp;S$135&amp;S$1&amp;"C"&amp;$A190))-IF(RTD("tos.rtd",,$A$2,"."&amp;S$135&amp;S$1&amp;"P"&amp;$A190)="N/A",0,RTD("tos.rtd",,$A$2,"."&amp;S$135&amp;S$1&amp;"P"&amp;$A190))</f>
        <v>0</v>
      </c>
      <c r="T190" s="91">
        <f ca="1">IF(RTD("tos.rtd",,$A$2,"."&amp;T$135&amp;T$1&amp;"C"&amp;$A190)="N/A",0,RTD("tos.rtd",,$A$2,"."&amp;T$135&amp;T$1&amp;"C"&amp;$A190))-IF(RTD("tos.rtd",,$A$2,"."&amp;T$135&amp;T$1&amp;"P"&amp;$A190)="N/A",0,RTD("tos.rtd",,$A$2,"."&amp;T$135&amp;T$1&amp;"P"&amp;$A190))</f>
        <v>0</v>
      </c>
      <c r="U190" s="91">
        <f ca="1">IF(RTD("tos.rtd",,$A$2,"."&amp;U$135&amp;U$1&amp;"C"&amp;$A190)="N/A",0,RTD("tos.rtd",,$A$2,"."&amp;U$135&amp;U$1&amp;"C"&amp;$A190))-IF(RTD("tos.rtd",,$A$2,"."&amp;U$135&amp;U$1&amp;"P"&amp;$A190)="N/A",0,RTD("tos.rtd",,$A$2,"."&amp;U$135&amp;U$1&amp;"P"&amp;$A190))</f>
        <v>0</v>
      </c>
      <c r="V190" s="91">
        <f ca="1">IF(RTD("tos.rtd",,$A$2,"."&amp;V$135&amp;V$1&amp;"C"&amp;$A190)="N/A",0,RTD("tos.rtd",,$A$2,"."&amp;V$135&amp;V$1&amp;"C"&amp;$A190))-IF(RTD("tos.rtd",,$A$2,"."&amp;V$135&amp;V$1&amp;"P"&amp;$A190)="N/A",0,RTD("tos.rtd",,$A$2,"."&amp;V$135&amp;V$1&amp;"P"&amp;$A190))</f>
        <v>0</v>
      </c>
      <c r="W190" s="91">
        <f ca="1">IF(RTD("tos.rtd",,$A$2,"."&amp;W$135&amp;W$1&amp;"C"&amp;$A190)="N/A",0,RTD("tos.rtd",,$A$2,"."&amp;W$135&amp;W$1&amp;"C"&amp;$A190))-IF(RTD("tos.rtd",,$A$2,"."&amp;W$135&amp;W$1&amp;"P"&amp;$A190)="N/A",0,RTD("tos.rtd",,$A$2,"."&amp;W$135&amp;W$1&amp;"P"&amp;$A190))</f>
        <v>0</v>
      </c>
      <c r="X190" s="91">
        <f ca="1">IF(RTD("tos.rtd",,$A$2,"."&amp;X$135&amp;X$1&amp;"C"&amp;$A190)="N/A",0,RTD("tos.rtd",,$A$2,"."&amp;X$135&amp;X$1&amp;"C"&amp;$A190))-IF(RTD("tos.rtd",,$A$2,"."&amp;X$135&amp;X$1&amp;"P"&amp;$A190)="N/A",0,RTD("tos.rtd",,$A$2,"."&amp;X$135&amp;X$1&amp;"P"&amp;$A190))</f>
        <v>0</v>
      </c>
      <c r="Y190" s="98">
        <f t="shared" ca="1" si="13"/>
        <v>-47</v>
      </c>
      <c r="Z190" s="91"/>
      <c r="AA190" s="91"/>
    </row>
  </sheetData>
  <conditionalFormatting sqref="Y5:Y39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{ACE85CF4-896F-49F0-881A-8C4A8DE47A60}</x14:id>
        </ext>
      </extLst>
    </cfRule>
  </conditionalFormatting>
  <conditionalFormatting sqref="Y46:Y8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{B161C68F-6B4A-407B-BA0A-1F28BFDB1E1E}</x14:id>
        </ext>
      </extLst>
    </cfRule>
  </conditionalFormatting>
  <conditionalFormatting sqref="Y86:Y13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{9700F8F5-0916-40F1-86D3-AE0B5AA2D92F}</x14:id>
        </ext>
      </extLst>
    </cfRule>
  </conditionalFormatting>
  <conditionalFormatting sqref="Y138:Y19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{659DE2BF-8AD3-4F5C-9B32-3879E9CB2192}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E85CF4-896F-49F0-881A-8C4A8DE47A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Y5:Y39</xm:sqref>
        </x14:conditionalFormatting>
        <x14:conditionalFormatting xmlns:xm="http://schemas.microsoft.com/office/excel/2006/main">
          <x14:cfRule type="dataBar" id="{B161C68F-6B4A-407B-BA0A-1F28BFDB1E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Y46:Y80</xm:sqref>
        </x14:conditionalFormatting>
        <x14:conditionalFormatting xmlns:xm="http://schemas.microsoft.com/office/excel/2006/main">
          <x14:cfRule type="dataBar" id="{9700F8F5-0916-40F1-86D3-AE0B5AA2D9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Y86:Y131</xm:sqref>
        </x14:conditionalFormatting>
        <x14:conditionalFormatting xmlns:xm="http://schemas.microsoft.com/office/excel/2006/main">
          <x14:cfRule type="dataBar" id="{659DE2BF-8AD3-4F5C-9B32-3879E9CB21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Y138:Y190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2024-08-10T16:05:50Z</dcterms:created>
  <dcterms:modified xsi:type="dcterms:W3CDTF">2025-05-06T20:11:35Z</dcterms:modified>
</cp:coreProperties>
</file>