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6 Spring/"/>
    </mc:Choice>
  </mc:AlternateContent>
  <xr:revisionPtr revIDLastSave="0" documentId="8_{845FC645-62C4-4299-BE28-7F5B3BE7836E}" xr6:coauthVersionLast="47" xr6:coauthVersionMax="47" xr10:uidLastSave="{00000000-0000-0000-0000-000000000000}"/>
  <bookViews>
    <workbookView xWindow="28680" yWindow="-120" windowWidth="29040" windowHeight="15720" xr2:uid="{25DE9AFD-A6A2-4DC5-B46A-14AA9C7CCC36}"/>
  </bookViews>
  <sheets>
    <sheet name="ALL" sheetId="4" r:id="rId1"/>
    <sheet name="CS" sheetId="2" r:id="rId2"/>
    <sheet name="I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83" i="4" l="1"/>
  <c r="B183" i="4"/>
  <c r="C183" i="4"/>
  <c r="E182" i="4"/>
  <c r="B182" i="4"/>
  <c r="C182" i="4"/>
  <c r="E181" i="4"/>
  <c r="B181" i="4"/>
  <c r="C181" i="4"/>
  <c r="E180" i="4"/>
  <c r="B180" i="4"/>
  <c r="C180" i="4"/>
  <c r="E179" i="4"/>
  <c r="B179" i="4"/>
  <c r="C179" i="4"/>
  <c r="E178" i="4"/>
  <c r="B178" i="4"/>
  <c r="C178" i="4"/>
  <c r="E177" i="4"/>
  <c r="B177" i="4"/>
  <c r="C177" i="4"/>
  <c r="E176" i="4"/>
  <c r="B176" i="4"/>
  <c r="C176" i="4"/>
  <c r="E175" i="4"/>
  <c r="B175" i="4"/>
  <c r="C175" i="4"/>
  <c r="E174" i="4"/>
  <c r="B174" i="4"/>
  <c r="C174" i="4"/>
  <c r="E173" i="4"/>
  <c r="B173" i="4"/>
  <c r="C173" i="4"/>
  <c r="E172" i="4"/>
  <c r="B172" i="4"/>
  <c r="C172" i="4"/>
  <c r="E171" i="4"/>
  <c r="B171" i="4"/>
  <c r="C171" i="4"/>
  <c r="E170" i="4"/>
  <c r="B170" i="4"/>
  <c r="C170" i="4"/>
  <c r="E169" i="4"/>
  <c r="B169" i="4"/>
  <c r="C169" i="4"/>
  <c r="E168" i="4"/>
  <c r="B168" i="4"/>
  <c r="C168" i="4"/>
  <c r="E167" i="4"/>
  <c r="B167" i="4"/>
  <c r="C167" i="4"/>
  <c r="E166" i="4"/>
  <c r="B166" i="4"/>
  <c r="C166" i="4"/>
  <c r="E165" i="4"/>
  <c r="B165" i="4"/>
  <c r="C165" i="4"/>
  <c r="E164" i="4"/>
  <c r="B164" i="4"/>
  <c r="C164" i="4"/>
  <c r="E163" i="4"/>
  <c r="B163" i="4"/>
  <c r="C163" i="4"/>
  <c r="E162" i="4"/>
  <c r="B162" i="4"/>
  <c r="C162" i="4"/>
  <c r="E161" i="4"/>
  <c r="B161" i="4"/>
  <c r="C161" i="4"/>
  <c r="E160" i="4"/>
  <c r="B160" i="4"/>
  <c r="C160" i="4"/>
  <c r="E159" i="4"/>
  <c r="B159" i="4"/>
  <c r="C159" i="4"/>
  <c r="E158" i="4"/>
  <c r="B158" i="4"/>
  <c r="C158" i="4"/>
  <c r="E157" i="4"/>
  <c r="B157" i="4"/>
  <c r="C157" i="4"/>
  <c r="E156" i="4"/>
  <c r="B156" i="4"/>
  <c r="C156" i="4"/>
  <c r="E155" i="4"/>
  <c r="B155" i="4"/>
  <c r="C155" i="4"/>
  <c r="E154" i="4"/>
  <c r="B154" i="4"/>
  <c r="C154" i="4"/>
  <c r="E153" i="4"/>
  <c r="B153" i="4"/>
  <c r="C153" i="4"/>
  <c r="E152" i="4"/>
  <c r="B152" i="4"/>
  <c r="C152" i="4"/>
  <c r="E151" i="4"/>
  <c r="B151" i="4"/>
  <c r="C151" i="4"/>
  <c r="E150" i="4"/>
  <c r="B150" i="4"/>
  <c r="C150" i="4"/>
  <c r="E149" i="4"/>
  <c r="B149" i="4"/>
  <c r="C149" i="4"/>
  <c r="E148" i="4"/>
  <c r="B148" i="4"/>
  <c r="C148" i="4"/>
  <c r="E147" i="4"/>
  <c r="B147" i="4"/>
  <c r="C147" i="4"/>
  <c r="E146" i="4"/>
  <c r="B146" i="4"/>
  <c r="C146" i="4"/>
  <c r="E145" i="4"/>
  <c r="B145" i="4"/>
  <c r="C145" i="4"/>
  <c r="E144" i="4"/>
  <c r="B144" i="4"/>
  <c r="C144" i="4"/>
  <c r="E143" i="4"/>
  <c r="B143" i="4"/>
  <c r="C143" i="4"/>
  <c r="E142" i="4"/>
  <c r="B142" i="4"/>
  <c r="C142" i="4"/>
  <c r="E141" i="4"/>
  <c r="B141" i="4"/>
  <c r="C141" i="4"/>
  <c r="E140" i="4"/>
  <c r="B140" i="4"/>
  <c r="C140" i="4"/>
  <c r="E139" i="4"/>
  <c r="B139" i="4"/>
  <c r="C139" i="4"/>
  <c r="E138" i="4"/>
  <c r="B138" i="4"/>
  <c r="C138" i="4"/>
  <c r="E137" i="4"/>
  <c r="B137" i="4"/>
  <c r="C137" i="4"/>
  <c r="E136" i="4"/>
  <c r="B136" i="4"/>
  <c r="C136" i="4"/>
  <c r="E135" i="4"/>
  <c r="B135" i="4"/>
  <c r="C135" i="4"/>
  <c r="E134" i="4"/>
  <c r="B134" i="4"/>
  <c r="C134" i="4"/>
  <c r="E133" i="4"/>
  <c r="B133" i="4"/>
  <c r="C133" i="4"/>
  <c r="E132" i="4"/>
  <c r="B132" i="4"/>
  <c r="C132" i="4"/>
  <c r="E131" i="4"/>
  <c r="B131" i="4"/>
  <c r="C131" i="4"/>
  <c r="E130" i="4"/>
  <c r="B130" i="4"/>
  <c r="C130" i="4"/>
  <c r="E129" i="4"/>
  <c r="B129" i="4"/>
  <c r="C129" i="4"/>
  <c r="E128" i="4"/>
  <c r="B128" i="4"/>
  <c r="C128" i="4"/>
  <c r="E127" i="4"/>
  <c r="B127" i="4"/>
  <c r="C127" i="4"/>
  <c r="E126" i="4"/>
  <c r="B126" i="4"/>
  <c r="C126" i="4"/>
  <c r="E125" i="4"/>
  <c r="B125" i="4"/>
  <c r="C125" i="4"/>
  <c r="E124" i="4"/>
  <c r="B124" i="4"/>
  <c r="C124" i="4"/>
  <c r="E123" i="4"/>
  <c r="B123" i="4"/>
  <c r="C123" i="4"/>
  <c r="E122" i="4"/>
  <c r="B122" i="4"/>
  <c r="C122" i="4"/>
  <c r="E121" i="4"/>
  <c r="B121" i="4"/>
  <c r="C121" i="4"/>
  <c r="E120" i="4"/>
  <c r="B120" i="4"/>
  <c r="C120" i="4"/>
  <c r="E119" i="4"/>
  <c r="B119" i="4"/>
  <c r="C119" i="4"/>
  <c r="E118" i="4"/>
  <c r="B118" i="4"/>
  <c r="C118" i="4"/>
  <c r="E117" i="4"/>
  <c r="B117" i="4"/>
  <c r="C117" i="4"/>
  <c r="E116" i="4"/>
  <c r="B116" i="4"/>
  <c r="C116" i="4"/>
  <c r="E115" i="4"/>
  <c r="B115" i="4"/>
  <c r="C115" i="4"/>
  <c r="E114" i="4"/>
  <c r="B114" i="4"/>
  <c r="C114" i="4"/>
  <c r="E113" i="4"/>
  <c r="B113" i="4"/>
  <c r="C113" i="4"/>
  <c r="E112" i="4"/>
  <c r="B112" i="4"/>
  <c r="C112" i="4"/>
  <c r="E111" i="4"/>
  <c r="B111" i="4"/>
  <c r="C111" i="4"/>
  <c r="E110" i="4"/>
  <c r="B110" i="4"/>
  <c r="C110" i="4"/>
  <c r="E109" i="4"/>
  <c r="B109" i="4"/>
  <c r="C109" i="4"/>
  <c r="E108" i="4"/>
  <c r="B108" i="4"/>
  <c r="C108" i="4"/>
  <c r="E107" i="4"/>
  <c r="B107" i="4"/>
  <c r="C107" i="4"/>
  <c r="E106" i="4"/>
  <c r="B106" i="4"/>
  <c r="C106" i="4"/>
  <c r="E105" i="4"/>
  <c r="B105" i="4"/>
  <c r="C105" i="4"/>
  <c r="E104" i="4"/>
  <c r="B104" i="4"/>
  <c r="C104" i="4"/>
  <c r="E103" i="4"/>
  <c r="B103" i="4"/>
  <c r="C103" i="4"/>
  <c r="E102" i="4"/>
  <c r="B102" i="4"/>
  <c r="C102" i="4"/>
  <c r="E101" i="4"/>
  <c r="B101" i="4"/>
  <c r="C101" i="4"/>
  <c r="E100" i="4"/>
  <c r="B100" i="4"/>
  <c r="C100" i="4"/>
  <c r="E99" i="4"/>
  <c r="B99" i="4"/>
  <c r="C99" i="4"/>
  <c r="E98" i="4"/>
  <c r="B98" i="4"/>
  <c r="C98" i="4"/>
  <c r="E97" i="4"/>
  <c r="B97" i="4"/>
  <c r="C97" i="4"/>
  <c r="E96" i="4"/>
  <c r="B96" i="4"/>
  <c r="C96" i="4"/>
  <c r="E95" i="4"/>
  <c r="B95" i="4"/>
  <c r="C95" i="4"/>
  <c r="E94" i="4"/>
  <c r="B94" i="4"/>
  <c r="C94" i="4"/>
  <c r="E93" i="4"/>
  <c r="B93" i="4"/>
  <c r="C93" i="4"/>
  <c r="E92" i="4"/>
  <c r="B92" i="4"/>
  <c r="C92" i="4"/>
  <c r="E91" i="4"/>
  <c r="B91" i="4"/>
  <c r="C91" i="4"/>
  <c r="E90" i="4"/>
  <c r="B90" i="4"/>
  <c r="C90" i="4"/>
  <c r="E89" i="4"/>
  <c r="B89" i="4"/>
  <c r="C89" i="4"/>
  <c r="E88" i="4"/>
  <c r="B88" i="4"/>
  <c r="C88" i="4"/>
  <c r="E87" i="4"/>
  <c r="B87" i="4"/>
  <c r="C87" i="4"/>
  <c r="E86" i="4"/>
  <c r="B86" i="4"/>
  <c r="C86" i="4"/>
  <c r="E85" i="4"/>
  <c r="B85" i="4"/>
  <c r="C85" i="4"/>
  <c r="E84" i="4"/>
  <c r="B84" i="4"/>
  <c r="C84" i="4"/>
  <c r="E83" i="4"/>
  <c r="B83" i="4"/>
  <c r="C83" i="4"/>
  <c r="E82" i="4"/>
  <c r="B82" i="4"/>
  <c r="C82" i="4"/>
  <c r="E81" i="4"/>
  <c r="B81" i="4"/>
  <c r="C81" i="4"/>
  <c r="E80" i="4"/>
  <c r="B80" i="4"/>
  <c r="C80" i="4"/>
  <c r="E79" i="4"/>
  <c r="B79" i="4"/>
  <c r="C79" i="4"/>
  <c r="E78" i="4"/>
  <c r="B78" i="4"/>
  <c r="C78" i="4"/>
  <c r="E77" i="4"/>
  <c r="B77" i="4"/>
  <c r="C77" i="4"/>
  <c r="E76" i="4"/>
  <c r="B76" i="4"/>
  <c r="C76" i="4"/>
  <c r="E75" i="4"/>
  <c r="B75" i="4"/>
  <c r="C75" i="4"/>
  <c r="E74" i="4"/>
  <c r="B74" i="4"/>
  <c r="C74" i="4"/>
  <c r="E73" i="4"/>
  <c r="B73" i="4"/>
  <c r="C73" i="4"/>
  <c r="E72" i="4"/>
  <c r="B72" i="4"/>
  <c r="C72" i="4"/>
  <c r="E71" i="4"/>
  <c r="B71" i="4"/>
  <c r="C71" i="4"/>
  <c r="E70" i="4"/>
  <c r="B70" i="4"/>
  <c r="C70" i="4"/>
  <c r="E69" i="4"/>
  <c r="B69" i="4"/>
  <c r="C69" i="4"/>
  <c r="E68" i="4"/>
  <c r="B68" i="4"/>
  <c r="C68" i="4"/>
  <c r="E67" i="4"/>
  <c r="B67" i="4"/>
  <c r="C67" i="4"/>
  <c r="E66" i="4"/>
  <c r="B66" i="4"/>
  <c r="C66" i="4"/>
  <c r="E65" i="4"/>
  <c r="B65" i="4"/>
  <c r="C65" i="4"/>
  <c r="E64" i="4"/>
  <c r="B64" i="4"/>
  <c r="C64" i="4"/>
  <c r="E63" i="4"/>
  <c r="B63" i="4"/>
  <c r="C63" i="4"/>
  <c r="E62" i="4"/>
  <c r="B62" i="4"/>
  <c r="C62" i="4"/>
  <c r="E61" i="4"/>
  <c r="B61" i="4"/>
  <c r="C61" i="4"/>
  <c r="E60" i="4"/>
  <c r="B60" i="4"/>
  <c r="C60" i="4"/>
  <c r="E59" i="4"/>
  <c r="B59" i="4"/>
  <c r="C59" i="4"/>
  <c r="E58" i="4"/>
  <c r="B58" i="4"/>
  <c r="C58" i="4"/>
  <c r="E57" i="4"/>
  <c r="B57" i="4"/>
  <c r="C57" i="4"/>
  <c r="E56" i="4"/>
  <c r="B56" i="4"/>
  <c r="C56" i="4"/>
  <c r="E55" i="4"/>
  <c r="B55" i="4"/>
  <c r="C55" i="4"/>
  <c r="E54" i="4"/>
  <c r="B54" i="4"/>
  <c r="C54" i="4"/>
  <c r="E53" i="4"/>
  <c r="B53" i="4"/>
  <c r="C53" i="4"/>
  <c r="E52" i="4"/>
  <c r="B52" i="4"/>
  <c r="C52" i="4"/>
  <c r="E51" i="4"/>
  <c r="B51" i="4"/>
  <c r="C51" i="4"/>
  <c r="E50" i="4"/>
  <c r="B50" i="4"/>
  <c r="C50" i="4"/>
  <c r="E49" i="4"/>
  <c r="B49" i="4"/>
  <c r="C49" i="4"/>
  <c r="E48" i="4"/>
  <c r="B48" i="4"/>
  <c r="C48" i="4"/>
  <c r="E47" i="4"/>
  <c r="B47" i="4"/>
  <c r="C47" i="4"/>
  <c r="E46" i="4"/>
  <c r="B46" i="4"/>
  <c r="C46" i="4"/>
  <c r="E45" i="4"/>
  <c r="B45" i="4"/>
  <c r="C45" i="4"/>
  <c r="E44" i="4"/>
  <c r="B44" i="4"/>
  <c r="C44" i="4"/>
  <c r="E43" i="4"/>
  <c r="B43" i="4"/>
  <c r="C43" i="4"/>
  <c r="E42" i="4"/>
  <c r="B42" i="4"/>
  <c r="C42" i="4"/>
  <c r="E41" i="4"/>
  <c r="B41" i="4"/>
  <c r="C41" i="4"/>
  <c r="E40" i="4"/>
  <c r="B40" i="4"/>
  <c r="C40" i="4"/>
  <c r="E39" i="4"/>
  <c r="B39" i="4"/>
  <c r="C39" i="4"/>
  <c r="E38" i="4"/>
  <c r="B38" i="4"/>
  <c r="C38" i="4"/>
  <c r="E37" i="4"/>
  <c r="B37" i="4"/>
  <c r="C37" i="4"/>
  <c r="E36" i="4"/>
  <c r="B36" i="4"/>
  <c r="C36" i="4"/>
  <c r="E35" i="4"/>
  <c r="B35" i="4"/>
  <c r="C35" i="4"/>
  <c r="E34" i="4"/>
  <c r="B34" i="4"/>
  <c r="C34" i="4"/>
  <c r="E33" i="4"/>
  <c r="B33" i="4"/>
  <c r="C33" i="4"/>
  <c r="E32" i="4"/>
  <c r="B32" i="4"/>
  <c r="C32" i="4"/>
  <c r="E31" i="4"/>
  <c r="B31" i="4"/>
  <c r="C31" i="4"/>
  <c r="E30" i="4"/>
  <c r="B30" i="4"/>
  <c r="C30" i="4"/>
  <c r="E29" i="4"/>
  <c r="B29" i="4"/>
  <c r="C29" i="4"/>
  <c r="E28" i="4"/>
  <c r="B28" i="4"/>
  <c r="C28" i="4"/>
  <c r="E27" i="4"/>
  <c r="B27" i="4"/>
  <c r="C27" i="4"/>
  <c r="E26" i="4"/>
  <c r="B26" i="4"/>
  <c r="C26" i="4"/>
  <c r="E25" i="4"/>
  <c r="B25" i="4"/>
  <c r="C25" i="4"/>
  <c r="E24" i="4"/>
  <c r="B24" i="4"/>
  <c r="C24" i="4"/>
  <c r="E23" i="4"/>
  <c r="B23" i="4"/>
  <c r="C23" i="4"/>
  <c r="E22" i="4"/>
  <c r="B22" i="4"/>
  <c r="C22" i="4"/>
  <c r="E21" i="4"/>
  <c r="B21" i="4"/>
  <c r="C21" i="4"/>
  <c r="E20" i="4"/>
  <c r="B20" i="4"/>
  <c r="C20" i="4"/>
  <c r="E19" i="4"/>
  <c r="B19" i="4"/>
  <c r="C19" i="4"/>
  <c r="E18" i="4"/>
  <c r="B18" i="4"/>
  <c r="C18" i="4"/>
  <c r="E17" i="4"/>
  <c r="B17" i="4"/>
  <c r="C17" i="4"/>
  <c r="E16" i="4"/>
  <c r="B16" i="4"/>
  <c r="C16" i="4"/>
  <c r="E15" i="4"/>
  <c r="B15" i="4"/>
  <c r="C15" i="4"/>
  <c r="E14" i="4"/>
  <c r="B14" i="4"/>
  <c r="C14" i="4"/>
  <c r="E13" i="4"/>
  <c r="B13" i="4"/>
  <c r="C13" i="4"/>
  <c r="E12" i="4"/>
  <c r="B12" i="4"/>
  <c r="C12" i="4"/>
  <c r="E11" i="4"/>
  <c r="B11" i="4"/>
  <c r="C11" i="4"/>
  <c r="E10" i="4"/>
  <c r="B10" i="4"/>
  <c r="C10" i="4"/>
  <c r="E9" i="4"/>
  <c r="B9" i="4"/>
  <c r="C9" i="4"/>
  <c r="E8" i="4"/>
  <c r="B8" i="4"/>
  <c r="C8" i="4"/>
  <c r="E7" i="4"/>
  <c r="B7" i="4"/>
  <c r="C7" i="4"/>
  <c r="E6" i="4"/>
  <c r="B6" i="4"/>
  <c r="C6" i="4"/>
  <c r="E5" i="4"/>
  <c r="B5" i="4"/>
  <c r="C5" i="4"/>
  <c r="E4" i="4"/>
  <c r="B4" i="4"/>
  <c r="C4" i="4"/>
  <c r="E3" i="4"/>
  <c r="B3" i="4"/>
  <c r="C3" i="4"/>
  <c r="E2" i="4"/>
  <c r="B2" i="4"/>
  <c r="C2" i="4"/>
  <c r="EG142" i="2"/>
  <c r="EE142" i="2"/>
  <c r="DY142" i="2"/>
  <c r="DW142" i="2"/>
  <c r="DQ142" i="2"/>
  <c r="DO142" i="2"/>
  <c r="DI142" i="2"/>
  <c r="DG142" i="2"/>
  <c r="DA142" i="2"/>
  <c r="CY142" i="2"/>
  <c r="CS142" i="2"/>
  <c r="CQ142" i="2"/>
  <c r="CK142" i="2"/>
  <c r="CI142" i="2"/>
  <c r="CC142" i="2"/>
  <c r="CA142" i="2"/>
  <c r="BU142" i="2"/>
  <c r="BS142" i="2"/>
  <c r="AN142" i="2"/>
  <c r="AJ142" i="2"/>
  <c r="J142" i="2"/>
  <c r="H142" i="2"/>
  <c r="E142" i="2"/>
  <c r="A142" i="2"/>
  <c r="EG141" i="2"/>
  <c r="EE141" i="2"/>
  <c r="DY141" i="2"/>
  <c r="DW141" i="2"/>
  <c r="DQ141" i="2"/>
  <c r="DO141" i="2"/>
  <c r="DI141" i="2"/>
  <c r="DG141" i="2"/>
  <c r="DA141" i="2"/>
  <c r="CY141" i="2"/>
  <c r="CS141" i="2"/>
  <c r="CQ141" i="2"/>
  <c r="CK141" i="2"/>
  <c r="CI141" i="2"/>
  <c r="CC141" i="2"/>
  <c r="CA141" i="2"/>
  <c r="BU141" i="2"/>
  <c r="BS141" i="2"/>
  <c r="AN141" i="2"/>
  <c r="AJ141" i="2"/>
  <c r="J141" i="2"/>
  <c r="H141" i="2"/>
  <c r="E141" i="2"/>
  <c r="A141" i="2"/>
  <c r="EG140" i="2"/>
  <c r="EE140" i="2"/>
  <c r="DY140" i="2"/>
  <c r="DW140" i="2"/>
  <c r="DQ140" i="2"/>
  <c r="DO140" i="2"/>
  <c r="DI140" i="2"/>
  <c r="DG140" i="2"/>
  <c r="DA140" i="2"/>
  <c r="CY140" i="2"/>
  <c r="CS140" i="2"/>
  <c r="CQ140" i="2"/>
  <c r="CK140" i="2"/>
  <c r="CI140" i="2"/>
  <c r="CC140" i="2"/>
  <c r="CA140" i="2"/>
  <c r="BU140" i="2"/>
  <c r="BS140" i="2"/>
  <c r="AN140" i="2"/>
  <c r="AJ140" i="2"/>
  <c r="J140" i="2"/>
  <c r="H140" i="2"/>
  <c r="E140" i="2"/>
  <c r="A140" i="2"/>
  <c r="EG139" i="2"/>
  <c r="EE139" i="2"/>
  <c r="DY139" i="2"/>
  <c r="DW139" i="2"/>
  <c r="DQ139" i="2"/>
  <c r="DO139" i="2"/>
  <c r="DI139" i="2"/>
  <c r="DG139" i="2"/>
  <c r="DA139" i="2"/>
  <c r="CY139" i="2"/>
  <c r="CS139" i="2"/>
  <c r="CQ139" i="2"/>
  <c r="CK139" i="2"/>
  <c r="CI139" i="2"/>
  <c r="CC139" i="2"/>
  <c r="CA139" i="2"/>
  <c r="BU139" i="2"/>
  <c r="BS139" i="2"/>
  <c r="AN139" i="2"/>
  <c r="AJ139" i="2"/>
  <c r="J139" i="2"/>
  <c r="H139" i="2"/>
  <c r="E139" i="2"/>
  <c r="A139" i="2"/>
  <c r="EG138" i="2"/>
  <c r="EE138" i="2"/>
  <c r="DY138" i="2"/>
  <c r="DW138" i="2"/>
  <c r="DQ138" i="2"/>
  <c r="DO138" i="2"/>
  <c r="DI138" i="2"/>
  <c r="DG138" i="2"/>
  <c r="DA138" i="2"/>
  <c r="CY138" i="2"/>
  <c r="CS138" i="2"/>
  <c r="CQ138" i="2"/>
  <c r="CK138" i="2"/>
  <c r="CI138" i="2"/>
  <c r="CC138" i="2"/>
  <c r="CA138" i="2"/>
  <c r="BU138" i="2"/>
  <c r="BS138" i="2"/>
  <c r="AN138" i="2"/>
  <c r="AJ138" i="2"/>
  <c r="J138" i="2"/>
  <c r="H138" i="2"/>
  <c r="E138" i="2"/>
  <c r="A138" i="2"/>
  <c r="EG137" i="2"/>
  <c r="EE137" i="2"/>
  <c r="DY137" i="2"/>
  <c r="DW137" i="2"/>
  <c r="DQ137" i="2"/>
  <c r="DO137" i="2"/>
  <c r="DI137" i="2"/>
  <c r="DG137" i="2"/>
  <c r="DA137" i="2"/>
  <c r="CY137" i="2"/>
  <c r="CS137" i="2"/>
  <c r="CQ137" i="2"/>
  <c r="CK137" i="2"/>
  <c r="CI137" i="2"/>
  <c r="CC137" i="2"/>
  <c r="CA137" i="2"/>
  <c r="BU137" i="2"/>
  <c r="BS137" i="2"/>
  <c r="AN137" i="2"/>
  <c r="AJ137" i="2"/>
  <c r="J137" i="2"/>
  <c r="H137" i="2"/>
  <c r="E137" i="2"/>
  <c r="A137" i="2"/>
  <c r="EG136" i="2"/>
  <c r="EE136" i="2"/>
  <c r="DY136" i="2"/>
  <c r="DW136" i="2"/>
  <c r="DQ136" i="2"/>
  <c r="DO136" i="2"/>
  <c r="DI136" i="2"/>
  <c r="DG136" i="2"/>
  <c r="DA136" i="2"/>
  <c r="CY136" i="2"/>
  <c r="CS136" i="2"/>
  <c r="CQ136" i="2"/>
  <c r="CK136" i="2"/>
  <c r="CI136" i="2"/>
  <c r="CC136" i="2"/>
  <c r="CA136" i="2"/>
  <c r="BU136" i="2"/>
  <c r="BS136" i="2"/>
  <c r="AN136" i="2"/>
  <c r="AJ136" i="2"/>
  <c r="J136" i="2"/>
  <c r="H136" i="2"/>
  <c r="E136" i="2"/>
  <c r="A136" i="2"/>
  <c r="EG135" i="2"/>
  <c r="EE135" i="2"/>
  <c r="DY135" i="2"/>
  <c r="DW135" i="2"/>
  <c r="DQ135" i="2"/>
  <c r="DO135" i="2"/>
  <c r="DI135" i="2"/>
  <c r="DG135" i="2"/>
  <c r="DA135" i="2"/>
  <c r="CY135" i="2"/>
  <c r="CS135" i="2"/>
  <c r="CQ135" i="2"/>
  <c r="CK135" i="2"/>
  <c r="CI135" i="2"/>
  <c r="CC135" i="2"/>
  <c r="CA135" i="2"/>
  <c r="BU135" i="2"/>
  <c r="BS135" i="2"/>
  <c r="AN135" i="2"/>
  <c r="AJ135" i="2"/>
  <c r="J135" i="2"/>
  <c r="H135" i="2"/>
  <c r="E135" i="2"/>
  <c r="A135" i="2"/>
  <c r="EG134" i="2"/>
  <c r="EE134" i="2"/>
  <c r="DY134" i="2"/>
  <c r="DW134" i="2"/>
  <c r="DQ134" i="2"/>
  <c r="DO134" i="2"/>
  <c r="DI134" i="2"/>
  <c r="DG134" i="2"/>
  <c r="DA134" i="2"/>
  <c r="CY134" i="2"/>
  <c r="CS134" i="2"/>
  <c r="CQ134" i="2"/>
  <c r="CK134" i="2"/>
  <c r="CI134" i="2"/>
  <c r="CC134" i="2"/>
  <c r="CA134" i="2"/>
  <c r="BU134" i="2"/>
  <c r="BS134" i="2"/>
  <c r="AN134" i="2"/>
  <c r="AJ134" i="2"/>
  <c r="J134" i="2"/>
  <c r="H134" i="2"/>
  <c r="E134" i="2"/>
  <c r="A134" i="2"/>
  <c r="EG133" i="2"/>
  <c r="EE133" i="2"/>
  <c r="DY133" i="2"/>
  <c r="DW133" i="2"/>
  <c r="DQ133" i="2"/>
  <c r="DO133" i="2"/>
  <c r="DI133" i="2"/>
  <c r="DG133" i="2"/>
  <c r="DA133" i="2"/>
  <c r="CY133" i="2"/>
  <c r="CS133" i="2"/>
  <c r="CQ133" i="2"/>
  <c r="CK133" i="2"/>
  <c r="CI133" i="2"/>
  <c r="CC133" i="2"/>
  <c r="CA133" i="2"/>
  <c r="BU133" i="2"/>
  <c r="BS133" i="2"/>
  <c r="AN133" i="2"/>
  <c r="AJ133" i="2"/>
  <c r="J133" i="2"/>
  <c r="H133" i="2"/>
  <c r="E133" i="2"/>
  <c r="A133" i="2"/>
  <c r="EG132" i="2"/>
  <c r="EE132" i="2"/>
  <c r="DY132" i="2"/>
  <c r="DW132" i="2"/>
  <c r="DQ132" i="2"/>
  <c r="DO132" i="2"/>
  <c r="DI132" i="2"/>
  <c r="DG132" i="2"/>
  <c r="DA132" i="2"/>
  <c r="CY132" i="2"/>
  <c r="CS132" i="2"/>
  <c r="CQ132" i="2"/>
  <c r="CK132" i="2"/>
  <c r="CI132" i="2"/>
  <c r="CC132" i="2"/>
  <c r="CA132" i="2"/>
  <c r="BU132" i="2"/>
  <c r="BS132" i="2"/>
  <c r="AN132" i="2"/>
  <c r="AJ132" i="2"/>
  <c r="J132" i="2"/>
  <c r="H132" i="2"/>
  <c r="E132" i="2"/>
  <c r="A132" i="2"/>
  <c r="EG131" i="2"/>
  <c r="EE131" i="2"/>
  <c r="DY131" i="2"/>
  <c r="DW131" i="2"/>
  <c r="DQ131" i="2"/>
  <c r="DO131" i="2"/>
  <c r="DI131" i="2"/>
  <c r="DG131" i="2"/>
  <c r="DA131" i="2"/>
  <c r="CY131" i="2"/>
  <c r="CS131" i="2"/>
  <c r="CQ131" i="2"/>
  <c r="CK131" i="2"/>
  <c r="CI131" i="2"/>
  <c r="CC131" i="2"/>
  <c r="CA131" i="2"/>
  <c r="BU131" i="2"/>
  <c r="BS131" i="2"/>
  <c r="AN131" i="2"/>
  <c r="AJ131" i="2"/>
  <c r="J131" i="2"/>
  <c r="H131" i="2"/>
  <c r="E131" i="2"/>
  <c r="A131" i="2"/>
  <c r="EG130" i="2"/>
  <c r="EE130" i="2"/>
  <c r="DY130" i="2"/>
  <c r="DW130" i="2"/>
  <c r="DQ130" i="2"/>
  <c r="DO130" i="2"/>
  <c r="DI130" i="2"/>
  <c r="DG130" i="2"/>
  <c r="DA130" i="2"/>
  <c r="CY130" i="2"/>
  <c r="CS130" i="2"/>
  <c r="CQ130" i="2"/>
  <c r="CK130" i="2"/>
  <c r="CI130" i="2"/>
  <c r="CC130" i="2"/>
  <c r="CA130" i="2"/>
  <c r="BU130" i="2"/>
  <c r="BS130" i="2"/>
  <c r="AN130" i="2"/>
  <c r="AJ130" i="2"/>
  <c r="J130" i="2"/>
  <c r="H130" i="2"/>
  <c r="E130" i="2"/>
  <c r="A130" i="2"/>
  <c r="EG129" i="2"/>
  <c r="EE129" i="2"/>
  <c r="DY129" i="2"/>
  <c r="DW129" i="2"/>
  <c r="DQ129" i="2"/>
  <c r="DO129" i="2"/>
  <c r="DI129" i="2"/>
  <c r="DG129" i="2"/>
  <c r="DA129" i="2"/>
  <c r="CY129" i="2"/>
  <c r="CS129" i="2"/>
  <c r="CQ129" i="2"/>
  <c r="CK129" i="2"/>
  <c r="CI129" i="2"/>
  <c r="CC129" i="2"/>
  <c r="CA129" i="2"/>
  <c r="BU129" i="2"/>
  <c r="BS129" i="2"/>
  <c r="AN129" i="2"/>
  <c r="AJ129" i="2"/>
  <c r="J129" i="2"/>
  <c r="H129" i="2"/>
  <c r="E129" i="2"/>
  <c r="A129" i="2"/>
  <c r="EG128" i="2"/>
  <c r="EE128" i="2"/>
  <c r="DY128" i="2"/>
  <c r="DW128" i="2"/>
  <c r="DQ128" i="2"/>
  <c r="DO128" i="2"/>
  <c r="DI128" i="2"/>
  <c r="DG128" i="2"/>
  <c r="DA128" i="2"/>
  <c r="CY128" i="2"/>
  <c r="CS128" i="2"/>
  <c r="CQ128" i="2"/>
  <c r="CK128" i="2"/>
  <c r="CI128" i="2"/>
  <c r="CC128" i="2"/>
  <c r="CA128" i="2"/>
  <c r="BU128" i="2"/>
  <c r="BS128" i="2"/>
  <c r="AN128" i="2"/>
  <c r="AJ128" i="2"/>
  <c r="J128" i="2"/>
  <c r="H128" i="2"/>
  <c r="E128" i="2"/>
  <c r="A128" i="2"/>
  <c r="EG127" i="2"/>
  <c r="EE127" i="2"/>
  <c r="DY127" i="2"/>
  <c r="DW127" i="2"/>
  <c r="DQ127" i="2"/>
  <c r="DO127" i="2"/>
  <c r="DI127" i="2"/>
  <c r="DG127" i="2"/>
  <c r="DA127" i="2"/>
  <c r="CY127" i="2"/>
  <c r="CS127" i="2"/>
  <c r="CQ127" i="2"/>
  <c r="CK127" i="2"/>
  <c r="CI127" i="2"/>
  <c r="CC127" i="2"/>
  <c r="CA127" i="2"/>
  <c r="BU127" i="2"/>
  <c r="BS127" i="2"/>
  <c r="AN127" i="2"/>
  <c r="AJ127" i="2"/>
  <c r="J127" i="2"/>
  <c r="H127" i="2"/>
  <c r="E127" i="2"/>
  <c r="A127" i="2"/>
  <c r="EG126" i="2"/>
  <c r="EE126" i="2"/>
  <c r="DY126" i="2"/>
  <c r="DW126" i="2"/>
  <c r="DQ126" i="2"/>
  <c r="DO126" i="2"/>
  <c r="DI126" i="2"/>
  <c r="DG126" i="2"/>
  <c r="DA126" i="2"/>
  <c r="CY126" i="2"/>
  <c r="CS126" i="2"/>
  <c r="CQ126" i="2"/>
  <c r="CK126" i="2"/>
  <c r="CI126" i="2"/>
  <c r="CC126" i="2"/>
  <c r="CA126" i="2"/>
  <c r="BU126" i="2"/>
  <c r="BS126" i="2"/>
  <c r="AN126" i="2"/>
  <c r="AJ126" i="2"/>
  <c r="J126" i="2"/>
  <c r="H126" i="2"/>
  <c r="E126" i="2"/>
  <c r="A126" i="2"/>
  <c r="EG125" i="2"/>
  <c r="EE125" i="2"/>
  <c r="DY125" i="2"/>
  <c r="DW125" i="2"/>
  <c r="DQ125" i="2"/>
  <c r="DO125" i="2"/>
  <c r="DI125" i="2"/>
  <c r="DG125" i="2"/>
  <c r="DA125" i="2"/>
  <c r="CY125" i="2"/>
  <c r="CS125" i="2"/>
  <c r="CQ125" i="2"/>
  <c r="CK125" i="2"/>
  <c r="CI125" i="2"/>
  <c r="CC125" i="2"/>
  <c r="CA125" i="2"/>
  <c r="BU125" i="2"/>
  <c r="BS125" i="2"/>
  <c r="AN125" i="2"/>
  <c r="AJ125" i="2"/>
  <c r="J125" i="2"/>
  <c r="H125" i="2"/>
  <c r="E125" i="2"/>
  <c r="A125" i="2"/>
  <c r="EG124" i="2"/>
  <c r="EE124" i="2"/>
  <c r="DY124" i="2"/>
  <c r="DW124" i="2"/>
  <c r="DQ124" i="2"/>
  <c r="DO124" i="2"/>
  <c r="DI124" i="2"/>
  <c r="DG124" i="2"/>
  <c r="DA124" i="2"/>
  <c r="CY124" i="2"/>
  <c r="CS124" i="2"/>
  <c r="CQ124" i="2"/>
  <c r="CK124" i="2"/>
  <c r="CI124" i="2"/>
  <c r="CC124" i="2"/>
  <c r="CA124" i="2"/>
  <c r="BU124" i="2"/>
  <c r="BS124" i="2"/>
  <c r="AN124" i="2"/>
  <c r="AJ124" i="2"/>
  <c r="J124" i="2"/>
  <c r="H124" i="2"/>
  <c r="E124" i="2"/>
  <c r="A124" i="2"/>
  <c r="EG123" i="2"/>
  <c r="EE123" i="2"/>
  <c r="DY123" i="2"/>
  <c r="DW123" i="2"/>
  <c r="DQ123" i="2"/>
  <c r="DO123" i="2"/>
  <c r="DI123" i="2"/>
  <c r="DG123" i="2"/>
  <c r="DA123" i="2"/>
  <c r="CY123" i="2"/>
  <c r="CS123" i="2"/>
  <c r="CQ123" i="2"/>
  <c r="CK123" i="2"/>
  <c r="CI123" i="2"/>
  <c r="CC123" i="2"/>
  <c r="CA123" i="2"/>
  <c r="BU123" i="2"/>
  <c r="BS123" i="2"/>
  <c r="AN123" i="2"/>
  <c r="AJ123" i="2"/>
  <c r="J123" i="2"/>
  <c r="H123" i="2"/>
  <c r="E123" i="2"/>
  <c r="A123" i="2"/>
  <c r="EG122" i="2"/>
  <c r="EE122" i="2"/>
  <c r="DY122" i="2"/>
  <c r="DW122" i="2"/>
  <c r="DQ122" i="2"/>
  <c r="DO122" i="2"/>
  <c r="DI122" i="2"/>
  <c r="DG122" i="2"/>
  <c r="DA122" i="2"/>
  <c r="CY122" i="2"/>
  <c r="CS122" i="2"/>
  <c r="CQ122" i="2"/>
  <c r="CK122" i="2"/>
  <c r="CI122" i="2"/>
  <c r="CC122" i="2"/>
  <c r="CA122" i="2"/>
  <c r="BU122" i="2"/>
  <c r="BS122" i="2"/>
  <c r="AN122" i="2"/>
  <c r="AJ122" i="2"/>
  <c r="J122" i="2"/>
  <c r="H122" i="2"/>
  <c r="E122" i="2"/>
  <c r="A122" i="2"/>
  <c r="EG121" i="2"/>
  <c r="EE121" i="2"/>
  <c r="DY121" i="2"/>
  <c r="DW121" i="2"/>
  <c r="DQ121" i="2"/>
  <c r="DO121" i="2"/>
  <c r="DI121" i="2"/>
  <c r="DG121" i="2"/>
  <c r="DA121" i="2"/>
  <c r="CY121" i="2"/>
  <c r="CS121" i="2"/>
  <c r="CQ121" i="2"/>
  <c r="CK121" i="2"/>
  <c r="CI121" i="2"/>
  <c r="CC121" i="2"/>
  <c r="CA121" i="2"/>
  <c r="BU121" i="2"/>
  <c r="BS121" i="2"/>
  <c r="AN121" i="2"/>
  <c r="AJ121" i="2"/>
  <c r="J121" i="2"/>
  <c r="H121" i="2"/>
  <c r="E121" i="2"/>
  <c r="A121" i="2"/>
  <c r="EG120" i="2"/>
  <c r="EE120" i="2"/>
  <c r="DY120" i="2"/>
  <c r="DW120" i="2"/>
  <c r="DQ120" i="2"/>
  <c r="DO120" i="2"/>
  <c r="DI120" i="2"/>
  <c r="DG120" i="2"/>
  <c r="DA120" i="2"/>
  <c r="CY120" i="2"/>
  <c r="CS120" i="2"/>
  <c r="CQ120" i="2"/>
  <c r="CK120" i="2"/>
  <c r="CI120" i="2"/>
  <c r="CC120" i="2"/>
  <c r="CA120" i="2"/>
  <c r="BU120" i="2"/>
  <c r="BS120" i="2"/>
  <c r="AN120" i="2"/>
  <c r="AJ120" i="2"/>
  <c r="J120" i="2"/>
  <c r="H120" i="2"/>
  <c r="E120" i="2"/>
  <c r="A120" i="2"/>
  <c r="EG119" i="2"/>
  <c r="EE119" i="2"/>
  <c r="DY119" i="2"/>
  <c r="DW119" i="2"/>
  <c r="DQ119" i="2"/>
  <c r="DO119" i="2"/>
  <c r="DI119" i="2"/>
  <c r="DG119" i="2"/>
  <c r="DA119" i="2"/>
  <c r="CY119" i="2"/>
  <c r="CS119" i="2"/>
  <c r="CQ119" i="2"/>
  <c r="CK119" i="2"/>
  <c r="CI119" i="2"/>
  <c r="CC119" i="2"/>
  <c r="CA119" i="2"/>
  <c r="BU119" i="2"/>
  <c r="BS119" i="2"/>
  <c r="AN119" i="2"/>
  <c r="AJ119" i="2"/>
  <c r="J119" i="2"/>
  <c r="H119" i="2"/>
  <c r="E119" i="2"/>
  <c r="A119" i="2"/>
  <c r="EG118" i="2"/>
  <c r="EE118" i="2"/>
  <c r="DY118" i="2"/>
  <c r="DW118" i="2"/>
  <c r="DQ118" i="2"/>
  <c r="DO118" i="2"/>
  <c r="DI118" i="2"/>
  <c r="DG118" i="2"/>
  <c r="DA118" i="2"/>
  <c r="CY118" i="2"/>
  <c r="CS118" i="2"/>
  <c r="CQ118" i="2"/>
  <c r="CK118" i="2"/>
  <c r="CI118" i="2"/>
  <c r="CC118" i="2"/>
  <c r="CA118" i="2"/>
  <c r="BU118" i="2"/>
  <c r="BS118" i="2"/>
  <c r="AN118" i="2"/>
  <c r="AJ118" i="2"/>
  <c r="J118" i="2"/>
  <c r="H118" i="2"/>
  <c r="E118" i="2"/>
  <c r="A118" i="2"/>
  <c r="EG117" i="2"/>
  <c r="EE117" i="2"/>
  <c r="DY117" i="2"/>
  <c r="DW117" i="2"/>
  <c r="DQ117" i="2"/>
  <c r="DO117" i="2"/>
  <c r="DI117" i="2"/>
  <c r="DG117" i="2"/>
  <c r="DA117" i="2"/>
  <c r="CY117" i="2"/>
  <c r="CS117" i="2"/>
  <c r="CQ117" i="2"/>
  <c r="CK117" i="2"/>
  <c r="CI117" i="2"/>
  <c r="CC117" i="2"/>
  <c r="CA117" i="2"/>
  <c r="BU117" i="2"/>
  <c r="BS117" i="2"/>
  <c r="AN117" i="2"/>
  <c r="AJ117" i="2"/>
  <c r="J117" i="2"/>
  <c r="H117" i="2"/>
  <c r="E117" i="2"/>
  <c r="A117" i="2"/>
  <c r="EG116" i="2"/>
  <c r="EE116" i="2"/>
  <c r="DY116" i="2"/>
  <c r="DW116" i="2"/>
  <c r="DQ116" i="2"/>
  <c r="DO116" i="2"/>
  <c r="DI116" i="2"/>
  <c r="DG116" i="2"/>
  <c r="DA116" i="2"/>
  <c r="CY116" i="2"/>
  <c r="CS116" i="2"/>
  <c r="CQ116" i="2"/>
  <c r="CK116" i="2"/>
  <c r="CI116" i="2"/>
  <c r="CC116" i="2"/>
  <c r="CA116" i="2"/>
  <c r="BU116" i="2"/>
  <c r="BS116" i="2"/>
  <c r="AN116" i="2"/>
  <c r="AJ116" i="2"/>
  <c r="J116" i="2"/>
  <c r="H116" i="2"/>
  <c r="E116" i="2"/>
  <c r="A116" i="2"/>
  <c r="EG115" i="2"/>
  <c r="EE115" i="2"/>
  <c r="DY115" i="2"/>
  <c r="DW115" i="2"/>
  <c r="DQ115" i="2"/>
  <c r="DO115" i="2"/>
  <c r="DI115" i="2"/>
  <c r="DG115" i="2"/>
  <c r="DA115" i="2"/>
  <c r="CY115" i="2"/>
  <c r="CS115" i="2"/>
  <c r="CQ115" i="2"/>
  <c r="CK115" i="2"/>
  <c r="CI115" i="2"/>
  <c r="CC115" i="2"/>
  <c r="CA115" i="2"/>
  <c r="BU115" i="2"/>
  <c r="BS115" i="2"/>
  <c r="AN115" i="2"/>
  <c r="AJ115" i="2"/>
  <c r="J115" i="2"/>
  <c r="H115" i="2"/>
  <c r="E115" i="2"/>
  <c r="A115" i="2"/>
  <c r="EG114" i="2"/>
  <c r="EE114" i="2"/>
  <c r="DY114" i="2"/>
  <c r="DW114" i="2"/>
  <c r="DQ114" i="2"/>
  <c r="DO114" i="2"/>
  <c r="DI114" i="2"/>
  <c r="DG114" i="2"/>
  <c r="DA114" i="2"/>
  <c r="CY114" i="2"/>
  <c r="CS114" i="2"/>
  <c r="CQ114" i="2"/>
  <c r="CK114" i="2"/>
  <c r="CI114" i="2"/>
  <c r="CC114" i="2"/>
  <c r="CA114" i="2"/>
  <c r="BU114" i="2"/>
  <c r="BS114" i="2"/>
  <c r="AN114" i="2"/>
  <c r="AJ114" i="2"/>
  <c r="J114" i="2"/>
  <c r="H114" i="2"/>
  <c r="E114" i="2"/>
  <c r="A114" i="2"/>
  <c r="EG113" i="2"/>
  <c r="EE113" i="2"/>
  <c r="DY113" i="2"/>
  <c r="DW113" i="2"/>
  <c r="DQ113" i="2"/>
  <c r="DO113" i="2"/>
  <c r="DI113" i="2"/>
  <c r="DG113" i="2"/>
  <c r="DA113" i="2"/>
  <c r="CY113" i="2"/>
  <c r="CS113" i="2"/>
  <c r="CQ113" i="2"/>
  <c r="CK113" i="2"/>
  <c r="CI113" i="2"/>
  <c r="CC113" i="2"/>
  <c r="CA113" i="2"/>
  <c r="BU113" i="2"/>
  <c r="BS113" i="2"/>
  <c r="AN113" i="2"/>
  <c r="AJ113" i="2"/>
  <c r="J113" i="2"/>
  <c r="H113" i="2"/>
  <c r="E113" i="2"/>
  <c r="A113" i="2"/>
  <c r="EG112" i="2"/>
  <c r="EE112" i="2"/>
  <c r="DY112" i="2"/>
  <c r="DW112" i="2"/>
  <c r="DQ112" i="2"/>
  <c r="DO112" i="2"/>
  <c r="DI112" i="2"/>
  <c r="DG112" i="2"/>
  <c r="DA112" i="2"/>
  <c r="CY112" i="2"/>
  <c r="CS112" i="2"/>
  <c r="CQ112" i="2"/>
  <c r="CK112" i="2"/>
  <c r="CI112" i="2"/>
  <c r="CC112" i="2"/>
  <c r="CA112" i="2"/>
  <c r="BU112" i="2"/>
  <c r="BS112" i="2"/>
  <c r="AN112" i="2"/>
  <c r="AJ112" i="2"/>
  <c r="J112" i="2"/>
  <c r="H112" i="2"/>
  <c r="E112" i="2"/>
  <c r="A112" i="2"/>
  <c r="EG111" i="2"/>
  <c r="EE111" i="2"/>
  <c r="DY111" i="2"/>
  <c r="DW111" i="2"/>
  <c r="DQ111" i="2"/>
  <c r="DO111" i="2"/>
  <c r="DI111" i="2"/>
  <c r="DG111" i="2"/>
  <c r="DA111" i="2"/>
  <c r="CY111" i="2"/>
  <c r="CS111" i="2"/>
  <c r="CQ111" i="2"/>
  <c r="CK111" i="2"/>
  <c r="CI111" i="2"/>
  <c r="CC111" i="2"/>
  <c r="CA111" i="2"/>
  <c r="BU111" i="2"/>
  <c r="BS111" i="2"/>
  <c r="AN111" i="2"/>
  <c r="AJ111" i="2"/>
  <c r="J111" i="2"/>
  <c r="H111" i="2"/>
  <c r="E111" i="2"/>
  <c r="A111" i="2"/>
  <c r="EG110" i="2"/>
  <c r="EE110" i="2"/>
  <c r="DY110" i="2"/>
  <c r="DW110" i="2"/>
  <c r="DQ110" i="2"/>
  <c r="DO110" i="2"/>
  <c r="DI110" i="2"/>
  <c r="DG110" i="2"/>
  <c r="DA110" i="2"/>
  <c r="CY110" i="2"/>
  <c r="CS110" i="2"/>
  <c r="CQ110" i="2"/>
  <c r="CK110" i="2"/>
  <c r="CI110" i="2"/>
  <c r="CC110" i="2"/>
  <c r="CA110" i="2"/>
  <c r="BU110" i="2"/>
  <c r="BS110" i="2"/>
  <c r="AN110" i="2"/>
  <c r="AJ110" i="2"/>
  <c r="J110" i="2"/>
  <c r="H110" i="2"/>
  <c r="E110" i="2"/>
  <c r="A110" i="2"/>
  <c r="EG109" i="2"/>
  <c r="EE109" i="2"/>
  <c r="DY109" i="2"/>
  <c r="DW109" i="2"/>
  <c r="DQ109" i="2"/>
  <c r="DO109" i="2"/>
  <c r="DI109" i="2"/>
  <c r="DG109" i="2"/>
  <c r="DA109" i="2"/>
  <c r="CY109" i="2"/>
  <c r="CS109" i="2"/>
  <c r="CQ109" i="2"/>
  <c r="CK109" i="2"/>
  <c r="CI109" i="2"/>
  <c r="CC109" i="2"/>
  <c r="CA109" i="2"/>
  <c r="BU109" i="2"/>
  <c r="BS109" i="2"/>
  <c r="AN109" i="2"/>
  <c r="AJ109" i="2"/>
  <c r="J109" i="2"/>
  <c r="H109" i="2"/>
  <c r="E109" i="2"/>
  <c r="A109" i="2"/>
  <c r="EG108" i="2"/>
  <c r="EE108" i="2"/>
  <c r="DY108" i="2"/>
  <c r="DW108" i="2"/>
  <c r="DQ108" i="2"/>
  <c r="DO108" i="2"/>
  <c r="DI108" i="2"/>
  <c r="DG108" i="2"/>
  <c r="DA108" i="2"/>
  <c r="CY108" i="2"/>
  <c r="CS108" i="2"/>
  <c r="CQ108" i="2"/>
  <c r="CK108" i="2"/>
  <c r="CI108" i="2"/>
  <c r="CC108" i="2"/>
  <c r="CA108" i="2"/>
  <c r="BU108" i="2"/>
  <c r="BS108" i="2"/>
  <c r="AN108" i="2"/>
  <c r="AJ108" i="2"/>
  <c r="J108" i="2"/>
  <c r="H108" i="2"/>
  <c r="E108" i="2"/>
  <c r="A108" i="2"/>
  <c r="EG107" i="2"/>
  <c r="EE107" i="2"/>
  <c r="DY107" i="2"/>
  <c r="DW107" i="2"/>
  <c r="DQ107" i="2"/>
  <c r="DO107" i="2"/>
  <c r="DI107" i="2"/>
  <c r="DG107" i="2"/>
  <c r="DA107" i="2"/>
  <c r="CY107" i="2"/>
  <c r="CS107" i="2"/>
  <c r="CQ107" i="2"/>
  <c r="CK107" i="2"/>
  <c r="CI107" i="2"/>
  <c r="CC107" i="2"/>
  <c r="CA107" i="2"/>
  <c r="BU107" i="2"/>
  <c r="BS107" i="2"/>
  <c r="AN107" i="2"/>
  <c r="AJ107" i="2"/>
  <c r="J107" i="2"/>
  <c r="H107" i="2"/>
  <c r="E107" i="2"/>
  <c r="A107" i="2"/>
  <c r="EG106" i="2"/>
  <c r="EE106" i="2"/>
  <c r="DY106" i="2"/>
  <c r="DW106" i="2"/>
  <c r="DQ106" i="2"/>
  <c r="DO106" i="2"/>
  <c r="DI106" i="2"/>
  <c r="DG106" i="2"/>
  <c r="DA106" i="2"/>
  <c r="CY106" i="2"/>
  <c r="CS106" i="2"/>
  <c r="CQ106" i="2"/>
  <c r="CK106" i="2"/>
  <c r="CI106" i="2"/>
  <c r="CC106" i="2"/>
  <c r="CA106" i="2"/>
  <c r="BU106" i="2"/>
  <c r="BS106" i="2"/>
  <c r="AN106" i="2"/>
  <c r="AJ106" i="2"/>
  <c r="J106" i="2"/>
  <c r="H106" i="2"/>
  <c r="E106" i="2"/>
  <c r="A106" i="2"/>
  <c r="EG105" i="2"/>
  <c r="EE105" i="2"/>
  <c r="DY105" i="2"/>
  <c r="DW105" i="2"/>
  <c r="DQ105" i="2"/>
  <c r="DO105" i="2"/>
  <c r="DI105" i="2"/>
  <c r="DG105" i="2"/>
  <c r="DA105" i="2"/>
  <c r="CY105" i="2"/>
  <c r="CS105" i="2"/>
  <c r="CQ105" i="2"/>
  <c r="CK105" i="2"/>
  <c r="CI105" i="2"/>
  <c r="CC105" i="2"/>
  <c r="CA105" i="2"/>
  <c r="BU105" i="2"/>
  <c r="BS105" i="2"/>
  <c r="AN105" i="2"/>
  <c r="AJ105" i="2"/>
  <c r="J105" i="2"/>
  <c r="H105" i="2"/>
  <c r="E105" i="2"/>
  <c r="A105" i="2"/>
  <c r="EG104" i="2"/>
  <c r="EE104" i="2"/>
  <c r="DY104" i="2"/>
  <c r="DW104" i="2"/>
  <c r="DQ104" i="2"/>
  <c r="DO104" i="2"/>
  <c r="DI104" i="2"/>
  <c r="DG104" i="2"/>
  <c r="DA104" i="2"/>
  <c r="CY104" i="2"/>
  <c r="CS104" i="2"/>
  <c r="CQ104" i="2"/>
  <c r="CK104" i="2"/>
  <c r="CI104" i="2"/>
  <c r="CC104" i="2"/>
  <c r="CA104" i="2"/>
  <c r="BU104" i="2"/>
  <c r="BS104" i="2"/>
  <c r="AN104" i="2"/>
  <c r="AJ104" i="2"/>
  <c r="J104" i="2"/>
  <c r="H104" i="2"/>
  <c r="E104" i="2"/>
  <c r="A104" i="2"/>
  <c r="EG103" i="2"/>
  <c r="EE103" i="2"/>
  <c r="DY103" i="2"/>
  <c r="DW103" i="2"/>
  <c r="DQ103" i="2"/>
  <c r="DO103" i="2"/>
  <c r="DI103" i="2"/>
  <c r="DG103" i="2"/>
  <c r="DA103" i="2"/>
  <c r="CY103" i="2"/>
  <c r="CS103" i="2"/>
  <c r="CQ103" i="2"/>
  <c r="CK103" i="2"/>
  <c r="CI103" i="2"/>
  <c r="CC103" i="2"/>
  <c r="CA103" i="2"/>
  <c r="BU103" i="2"/>
  <c r="BS103" i="2"/>
  <c r="AN103" i="2"/>
  <c r="AJ103" i="2"/>
  <c r="J103" i="2"/>
  <c r="H103" i="2"/>
  <c r="E103" i="2"/>
  <c r="A103" i="2"/>
  <c r="EG102" i="2"/>
  <c r="EE102" i="2"/>
  <c r="DY102" i="2"/>
  <c r="DW102" i="2"/>
  <c r="DQ102" i="2"/>
  <c r="DO102" i="2"/>
  <c r="DI102" i="2"/>
  <c r="DG102" i="2"/>
  <c r="DA102" i="2"/>
  <c r="CY102" i="2"/>
  <c r="CS102" i="2"/>
  <c r="CQ102" i="2"/>
  <c r="CK102" i="2"/>
  <c r="CI102" i="2"/>
  <c r="CC102" i="2"/>
  <c r="CA102" i="2"/>
  <c r="BU102" i="2"/>
  <c r="BS102" i="2"/>
  <c r="AN102" i="2"/>
  <c r="AJ102" i="2"/>
  <c r="J102" i="2"/>
  <c r="H102" i="2"/>
  <c r="E102" i="2"/>
  <c r="A102" i="2"/>
  <c r="EG101" i="2"/>
  <c r="EE101" i="2"/>
  <c r="DY101" i="2"/>
  <c r="DW101" i="2"/>
  <c r="DQ101" i="2"/>
  <c r="DO101" i="2"/>
  <c r="DI101" i="2"/>
  <c r="DG101" i="2"/>
  <c r="DA101" i="2"/>
  <c r="CY101" i="2"/>
  <c r="CS101" i="2"/>
  <c r="CQ101" i="2"/>
  <c r="CK101" i="2"/>
  <c r="CI101" i="2"/>
  <c r="CC101" i="2"/>
  <c r="CA101" i="2"/>
  <c r="BU101" i="2"/>
  <c r="BS101" i="2"/>
  <c r="AN101" i="2"/>
  <c r="AJ101" i="2"/>
  <c r="J101" i="2"/>
  <c r="H101" i="2"/>
  <c r="E101" i="2"/>
  <c r="A101" i="2"/>
  <c r="EG100" i="2"/>
  <c r="EE100" i="2"/>
  <c r="DY100" i="2"/>
  <c r="DW100" i="2"/>
  <c r="DQ100" i="2"/>
  <c r="DO100" i="2"/>
  <c r="DI100" i="2"/>
  <c r="DG100" i="2"/>
  <c r="DA100" i="2"/>
  <c r="CY100" i="2"/>
  <c r="CS100" i="2"/>
  <c r="CQ100" i="2"/>
  <c r="CK100" i="2"/>
  <c r="CI100" i="2"/>
  <c r="CC100" i="2"/>
  <c r="CA100" i="2"/>
  <c r="BU100" i="2"/>
  <c r="BS100" i="2"/>
  <c r="AN100" i="2"/>
  <c r="AJ100" i="2"/>
  <c r="J100" i="2"/>
  <c r="H100" i="2"/>
  <c r="E100" i="2"/>
  <c r="A100" i="2"/>
  <c r="EG99" i="2"/>
  <c r="EE99" i="2"/>
  <c r="DY99" i="2"/>
  <c r="DW99" i="2"/>
  <c r="DQ99" i="2"/>
  <c r="DO99" i="2"/>
  <c r="DI99" i="2"/>
  <c r="DG99" i="2"/>
  <c r="DA99" i="2"/>
  <c r="CY99" i="2"/>
  <c r="CS99" i="2"/>
  <c r="CQ99" i="2"/>
  <c r="CK99" i="2"/>
  <c r="CI99" i="2"/>
  <c r="CC99" i="2"/>
  <c r="CA99" i="2"/>
  <c r="BU99" i="2"/>
  <c r="BS99" i="2"/>
  <c r="AN99" i="2"/>
  <c r="AJ99" i="2"/>
  <c r="J99" i="2"/>
  <c r="H99" i="2"/>
  <c r="E99" i="2"/>
  <c r="A99" i="2"/>
  <c r="EG98" i="2"/>
  <c r="EE98" i="2"/>
  <c r="DY98" i="2"/>
  <c r="DW98" i="2"/>
  <c r="DQ98" i="2"/>
  <c r="DO98" i="2"/>
  <c r="DI98" i="2"/>
  <c r="DG98" i="2"/>
  <c r="DA98" i="2"/>
  <c r="CY98" i="2"/>
  <c r="CS98" i="2"/>
  <c r="CQ98" i="2"/>
  <c r="CK98" i="2"/>
  <c r="CI98" i="2"/>
  <c r="CC98" i="2"/>
  <c r="CA98" i="2"/>
  <c r="BU98" i="2"/>
  <c r="BS98" i="2"/>
  <c r="AN98" i="2"/>
  <c r="AJ98" i="2"/>
  <c r="J98" i="2"/>
  <c r="H98" i="2"/>
  <c r="E98" i="2"/>
  <c r="A98" i="2"/>
  <c r="EG97" i="2"/>
  <c r="EE97" i="2"/>
  <c r="DY97" i="2"/>
  <c r="DW97" i="2"/>
  <c r="DQ97" i="2"/>
  <c r="DO97" i="2"/>
  <c r="DI97" i="2"/>
  <c r="DG97" i="2"/>
  <c r="DA97" i="2"/>
  <c r="CY97" i="2"/>
  <c r="CS97" i="2"/>
  <c r="CQ97" i="2"/>
  <c r="CK97" i="2"/>
  <c r="CI97" i="2"/>
  <c r="CC97" i="2"/>
  <c r="CA97" i="2"/>
  <c r="BU97" i="2"/>
  <c r="BS97" i="2"/>
  <c r="AN97" i="2"/>
  <c r="AJ97" i="2"/>
  <c r="J97" i="2"/>
  <c r="H97" i="2"/>
  <c r="E97" i="2"/>
  <c r="A97" i="2"/>
  <c r="EG96" i="2"/>
  <c r="EE96" i="2"/>
  <c r="DY96" i="2"/>
  <c r="DW96" i="2"/>
  <c r="DQ96" i="2"/>
  <c r="DO96" i="2"/>
  <c r="DI96" i="2"/>
  <c r="DG96" i="2"/>
  <c r="DA96" i="2"/>
  <c r="CY96" i="2"/>
  <c r="CS96" i="2"/>
  <c r="CQ96" i="2"/>
  <c r="CK96" i="2"/>
  <c r="CI96" i="2"/>
  <c r="CC96" i="2"/>
  <c r="CA96" i="2"/>
  <c r="BU96" i="2"/>
  <c r="BS96" i="2"/>
  <c r="AN96" i="2"/>
  <c r="AJ96" i="2"/>
  <c r="J96" i="2"/>
  <c r="H96" i="2"/>
  <c r="E96" i="2"/>
  <c r="A96" i="2"/>
  <c r="EG95" i="2"/>
  <c r="EE95" i="2"/>
  <c r="DY95" i="2"/>
  <c r="DW95" i="2"/>
  <c r="DQ95" i="2"/>
  <c r="DO95" i="2"/>
  <c r="DI95" i="2"/>
  <c r="DG95" i="2"/>
  <c r="DA95" i="2"/>
  <c r="CY95" i="2"/>
  <c r="CS95" i="2"/>
  <c r="CQ95" i="2"/>
  <c r="CK95" i="2"/>
  <c r="CI95" i="2"/>
  <c r="CC95" i="2"/>
  <c r="CA95" i="2"/>
  <c r="BU95" i="2"/>
  <c r="BS95" i="2"/>
  <c r="AN95" i="2"/>
  <c r="AJ95" i="2"/>
  <c r="J95" i="2"/>
  <c r="H95" i="2"/>
  <c r="E95" i="2"/>
  <c r="A95" i="2"/>
  <c r="EG94" i="2"/>
  <c r="EE94" i="2"/>
  <c r="DY94" i="2"/>
  <c r="DW94" i="2"/>
  <c r="DQ94" i="2"/>
  <c r="DO94" i="2"/>
  <c r="DI94" i="2"/>
  <c r="DG94" i="2"/>
  <c r="DA94" i="2"/>
  <c r="CY94" i="2"/>
  <c r="CS94" i="2"/>
  <c r="CQ94" i="2"/>
  <c r="CK94" i="2"/>
  <c r="CI94" i="2"/>
  <c r="CC94" i="2"/>
  <c r="CA94" i="2"/>
  <c r="BU94" i="2"/>
  <c r="BS94" i="2"/>
  <c r="AN94" i="2"/>
  <c r="AJ94" i="2"/>
  <c r="J94" i="2"/>
  <c r="H94" i="2"/>
  <c r="E94" i="2"/>
  <c r="A94" i="2"/>
  <c r="EG93" i="2"/>
  <c r="EE93" i="2"/>
  <c r="DY93" i="2"/>
  <c r="DW93" i="2"/>
  <c r="DQ93" i="2"/>
  <c r="DO93" i="2"/>
  <c r="DI93" i="2"/>
  <c r="DG93" i="2"/>
  <c r="DA93" i="2"/>
  <c r="CY93" i="2"/>
  <c r="CS93" i="2"/>
  <c r="CQ93" i="2"/>
  <c r="CK93" i="2"/>
  <c r="CI93" i="2"/>
  <c r="CC93" i="2"/>
  <c r="CA93" i="2"/>
  <c r="BU93" i="2"/>
  <c r="BS93" i="2"/>
  <c r="AN93" i="2"/>
  <c r="AJ93" i="2"/>
  <c r="J93" i="2"/>
  <c r="H93" i="2"/>
  <c r="E93" i="2"/>
  <c r="A93" i="2"/>
  <c r="EG92" i="2"/>
  <c r="EE92" i="2"/>
  <c r="DY92" i="2"/>
  <c r="DW92" i="2"/>
  <c r="DQ92" i="2"/>
  <c r="DO92" i="2"/>
  <c r="DI92" i="2"/>
  <c r="DG92" i="2"/>
  <c r="DA92" i="2"/>
  <c r="CY92" i="2"/>
  <c r="CS92" i="2"/>
  <c r="CQ92" i="2"/>
  <c r="CK92" i="2"/>
  <c r="CI92" i="2"/>
  <c r="CC92" i="2"/>
  <c r="CA92" i="2"/>
  <c r="BU92" i="2"/>
  <c r="BS92" i="2"/>
  <c r="AN92" i="2"/>
  <c r="AJ92" i="2"/>
  <c r="J92" i="2"/>
  <c r="H92" i="2"/>
  <c r="E92" i="2"/>
  <c r="A92" i="2"/>
  <c r="EG91" i="2"/>
  <c r="EE91" i="2"/>
  <c r="DY91" i="2"/>
  <c r="DW91" i="2"/>
  <c r="DQ91" i="2"/>
  <c r="DO91" i="2"/>
  <c r="DI91" i="2"/>
  <c r="DG91" i="2"/>
  <c r="DA91" i="2"/>
  <c r="CY91" i="2"/>
  <c r="CS91" i="2"/>
  <c r="CQ91" i="2"/>
  <c r="CK91" i="2"/>
  <c r="CI91" i="2"/>
  <c r="CC91" i="2"/>
  <c r="CA91" i="2"/>
  <c r="BU91" i="2"/>
  <c r="BS91" i="2"/>
  <c r="AN91" i="2"/>
  <c r="AJ91" i="2"/>
  <c r="J91" i="2"/>
  <c r="H91" i="2"/>
  <c r="E91" i="2"/>
  <c r="A91" i="2"/>
  <c r="EG90" i="2"/>
  <c r="EE90" i="2"/>
  <c r="DY90" i="2"/>
  <c r="DW90" i="2"/>
  <c r="DQ90" i="2"/>
  <c r="DO90" i="2"/>
  <c r="DI90" i="2"/>
  <c r="DG90" i="2"/>
  <c r="DA90" i="2"/>
  <c r="CY90" i="2"/>
  <c r="CS90" i="2"/>
  <c r="CQ90" i="2"/>
  <c r="CK90" i="2"/>
  <c r="CI90" i="2"/>
  <c r="CC90" i="2"/>
  <c r="CA90" i="2"/>
  <c r="BU90" i="2"/>
  <c r="BS90" i="2"/>
  <c r="AN90" i="2"/>
  <c r="AJ90" i="2"/>
  <c r="J90" i="2"/>
  <c r="H90" i="2"/>
  <c r="E90" i="2"/>
  <c r="A90" i="2"/>
  <c r="EG89" i="2"/>
  <c r="EE89" i="2"/>
  <c r="DY89" i="2"/>
  <c r="DW89" i="2"/>
  <c r="DQ89" i="2"/>
  <c r="DO89" i="2"/>
  <c r="DI89" i="2"/>
  <c r="DG89" i="2"/>
  <c r="DA89" i="2"/>
  <c r="CY89" i="2"/>
  <c r="CS89" i="2"/>
  <c r="CQ89" i="2"/>
  <c r="CK89" i="2"/>
  <c r="CI89" i="2"/>
  <c r="CC89" i="2"/>
  <c r="CA89" i="2"/>
  <c r="BU89" i="2"/>
  <c r="BS89" i="2"/>
  <c r="AN89" i="2"/>
  <c r="AJ89" i="2"/>
  <c r="J89" i="2"/>
  <c r="H89" i="2"/>
  <c r="E89" i="2"/>
  <c r="A89" i="2"/>
  <c r="EG88" i="2"/>
  <c r="EE88" i="2"/>
  <c r="DY88" i="2"/>
  <c r="DW88" i="2"/>
  <c r="DQ88" i="2"/>
  <c r="DO88" i="2"/>
  <c r="DI88" i="2"/>
  <c r="DG88" i="2"/>
  <c r="DA88" i="2"/>
  <c r="CY88" i="2"/>
  <c r="CS88" i="2"/>
  <c r="CQ88" i="2"/>
  <c r="CK88" i="2"/>
  <c r="CI88" i="2"/>
  <c r="CC88" i="2"/>
  <c r="CA88" i="2"/>
  <c r="BU88" i="2"/>
  <c r="BS88" i="2"/>
  <c r="AN88" i="2"/>
  <c r="AJ88" i="2"/>
  <c r="J88" i="2"/>
  <c r="H88" i="2"/>
  <c r="E88" i="2"/>
  <c r="A88" i="2"/>
  <c r="EG87" i="2"/>
  <c r="EE87" i="2"/>
  <c r="DY87" i="2"/>
  <c r="DW87" i="2"/>
  <c r="DQ87" i="2"/>
  <c r="DO87" i="2"/>
  <c r="DI87" i="2"/>
  <c r="DG87" i="2"/>
  <c r="DA87" i="2"/>
  <c r="CY87" i="2"/>
  <c r="CS87" i="2"/>
  <c r="CQ87" i="2"/>
  <c r="CK87" i="2"/>
  <c r="CI87" i="2"/>
  <c r="CC87" i="2"/>
  <c r="CA87" i="2"/>
  <c r="BU87" i="2"/>
  <c r="BS87" i="2"/>
  <c r="AN87" i="2"/>
  <c r="AJ87" i="2"/>
  <c r="J87" i="2"/>
  <c r="H87" i="2"/>
  <c r="E87" i="2"/>
  <c r="A87" i="2"/>
  <c r="EG86" i="2"/>
  <c r="EE86" i="2"/>
  <c r="DY86" i="2"/>
  <c r="DW86" i="2"/>
  <c r="DQ86" i="2"/>
  <c r="DO86" i="2"/>
  <c r="DI86" i="2"/>
  <c r="DG86" i="2"/>
  <c r="DA86" i="2"/>
  <c r="CY86" i="2"/>
  <c r="CS86" i="2"/>
  <c r="CQ86" i="2"/>
  <c r="CK86" i="2"/>
  <c r="CI86" i="2"/>
  <c r="CC86" i="2"/>
  <c r="CA86" i="2"/>
  <c r="BU86" i="2"/>
  <c r="BS86" i="2"/>
  <c r="AN86" i="2"/>
  <c r="AJ86" i="2"/>
  <c r="J86" i="2"/>
  <c r="H86" i="2"/>
  <c r="E86" i="2"/>
  <c r="A86" i="2"/>
  <c r="EG85" i="2"/>
  <c r="EE85" i="2"/>
  <c r="DY85" i="2"/>
  <c r="DW85" i="2"/>
  <c r="DQ85" i="2"/>
  <c r="DO85" i="2"/>
  <c r="DI85" i="2"/>
  <c r="DG85" i="2"/>
  <c r="DA85" i="2"/>
  <c r="CY85" i="2"/>
  <c r="CS85" i="2"/>
  <c r="CQ85" i="2"/>
  <c r="CK85" i="2"/>
  <c r="CI85" i="2"/>
  <c r="CC85" i="2"/>
  <c r="CA85" i="2"/>
  <c r="BU85" i="2"/>
  <c r="BS85" i="2"/>
  <c r="AN85" i="2"/>
  <c r="AJ85" i="2"/>
  <c r="J85" i="2"/>
  <c r="H85" i="2"/>
  <c r="E85" i="2"/>
  <c r="A85" i="2"/>
  <c r="EG84" i="2"/>
  <c r="EE84" i="2"/>
  <c r="DY84" i="2"/>
  <c r="DW84" i="2"/>
  <c r="DQ84" i="2"/>
  <c r="DO84" i="2"/>
  <c r="DI84" i="2"/>
  <c r="DG84" i="2"/>
  <c r="DA84" i="2"/>
  <c r="CY84" i="2"/>
  <c r="CS84" i="2"/>
  <c r="CQ84" i="2"/>
  <c r="CK84" i="2"/>
  <c r="CI84" i="2"/>
  <c r="CC84" i="2"/>
  <c r="CA84" i="2"/>
  <c r="BU84" i="2"/>
  <c r="BS84" i="2"/>
  <c r="AN84" i="2"/>
  <c r="AJ84" i="2"/>
  <c r="J84" i="2"/>
  <c r="H84" i="2"/>
  <c r="E84" i="2"/>
  <c r="A84" i="2"/>
  <c r="EG83" i="2"/>
  <c r="EE83" i="2"/>
  <c r="DY83" i="2"/>
  <c r="DW83" i="2"/>
  <c r="DQ83" i="2"/>
  <c r="DO83" i="2"/>
  <c r="DI83" i="2"/>
  <c r="DG83" i="2"/>
  <c r="DA83" i="2"/>
  <c r="CY83" i="2"/>
  <c r="CS83" i="2"/>
  <c r="CQ83" i="2"/>
  <c r="CK83" i="2"/>
  <c r="CI83" i="2"/>
  <c r="CC83" i="2"/>
  <c r="CA83" i="2"/>
  <c r="BU83" i="2"/>
  <c r="BS83" i="2"/>
  <c r="AN83" i="2"/>
  <c r="AJ83" i="2"/>
  <c r="J83" i="2"/>
  <c r="H83" i="2"/>
  <c r="E83" i="2"/>
  <c r="A83" i="2"/>
  <c r="EG82" i="2"/>
  <c r="EE82" i="2"/>
  <c r="DY82" i="2"/>
  <c r="DW82" i="2"/>
  <c r="DQ82" i="2"/>
  <c r="DO82" i="2"/>
  <c r="DI82" i="2"/>
  <c r="DG82" i="2"/>
  <c r="DA82" i="2"/>
  <c r="CY82" i="2"/>
  <c r="CS82" i="2"/>
  <c r="CQ82" i="2"/>
  <c r="CK82" i="2"/>
  <c r="CI82" i="2"/>
  <c r="CC82" i="2"/>
  <c r="CA82" i="2"/>
  <c r="BU82" i="2"/>
  <c r="BS82" i="2"/>
  <c r="AN82" i="2"/>
  <c r="AJ82" i="2"/>
  <c r="J82" i="2"/>
  <c r="H82" i="2"/>
  <c r="E82" i="2"/>
  <c r="A82" i="2"/>
  <c r="EG81" i="2"/>
  <c r="EE81" i="2"/>
  <c r="DY81" i="2"/>
  <c r="DW81" i="2"/>
  <c r="DQ81" i="2"/>
  <c r="DO81" i="2"/>
  <c r="DI81" i="2"/>
  <c r="DG81" i="2"/>
  <c r="DA81" i="2"/>
  <c r="CY81" i="2"/>
  <c r="CS81" i="2"/>
  <c r="CQ81" i="2"/>
  <c r="CK81" i="2"/>
  <c r="CI81" i="2"/>
  <c r="CC81" i="2"/>
  <c r="CA81" i="2"/>
  <c r="BU81" i="2"/>
  <c r="BS81" i="2"/>
  <c r="AN81" i="2"/>
  <c r="AJ81" i="2"/>
  <c r="J81" i="2"/>
  <c r="H81" i="2"/>
  <c r="E81" i="2"/>
  <c r="A81" i="2"/>
  <c r="EG80" i="2"/>
  <c r="EE80" i="2"/>
  <c r="DY80" i="2"/>
  <c r="DW80" i="2"/>
  <c r="DQ80" i="2"/>
  <c r="DO80" i="2"/>
  <c r="DI80" i="2"/>
  <c r="DG80" i="2"/>
  <c r="DA80" i="2"/>
  <c r="CY80" i="2"/>
  <c r="CS80" i="2"/>
  <c r="CQ80" i="2"/>
  <c r="CK80" i="2"/>
  <c r="CI80" i="2"/>
  <c r="CC80" i="2"/>
  <c r="CA80" i="2"/>
  <c r="BU80" i="2"/>
  <c r="BS80" i="2"/>
  <c r="AN80" i="2"/>
  <c r="AJ80" i="2"/>
  <c r="J80" i="2"/>
  <c r="H80" i="2"/>
  <c r="E80" i="2"/>
  <c r="A80" i="2"/>
  <c r="EG79" i="2"/>
  <c r="EE79" i="2"/>
  <c r="DY79" i="2"/>
  <c r="DW79" i="2"/>
  <c r="DQ79" i="2"/>
  <c r="DO79" i="2"/>
  <c r="DI79" i="2"/>
  <c r="DG79" i="2"/>
  <c r="DA79" i="2"/>
  <c r="CY79" i="2"/>
  <c r="CS79" i="2"/>
  <c r="CQ79" i="2"/>
  <c r="CK79" i="2"/>
  <c r="CI79" i="2"/>
  <c r="CC79" i="2"/>
  <c r="CA79" i="2"/>
  <c r="BU79" i="2"/>
  <c r="BS79" i="2"/>
  <c r="AN79" i="2"/>
  <c r="AJ79" i="2"/>
  <c r="J79" i="2"/>
  <c r="H79" i="2"/>
  <c r="E79" i="2"/>
  <c r="A79" i="2"/>
  <c r="EG78" i="2"/>
  <c r="EE78" i="2"/>
  <c r="DY78" i="2"/>
  <c r="DW78" i="2"/>
  <c r="DQ78" i="2"/>
  <c r="DO78" i="2"/>
  <c r="DI78" i="2"/>
  <c r="DG78" i="2"/>
  <c r="DA78" i="2"/>
  <c r="CY78" i="2"/>
  <c r="CS78" i="2"/>
  <c r="CQ78" i="2"/>
  <c r="CK78" i="2"/>
  <c r="CI78" i="2"/>
  <c r="CC78" i="2"/>
  <c r="CA78" i="2"/>
  <c r="BU78" i="2"/>
  <c r="BS78" i="2"/>
  <c r="AN78" i="2"/>
  <c r="AJ78" i="2"/>
  <c r="J78" i="2"/>
  <c r="H78" i="2"/>
  <c r="E78" i="2"/>
  <c r="A78" i="2"/>
  <c r="EG77" i="2"/>
  <c r="EE77" i="2"/>
  <c r="DY77" i="2"/>
  <c r="DW77" i="2"/>
  <c r="DQ77" i="2"/>
  <c r="DO77" i="2"/>
  <c r="DI77" i="2"/>
  <c r="DG77" i="2"/>
  <c r="DA77" i="2"/>
  <c r="CY77" i="2"/>
  <c r="CS77" i="2"/>
  <c r="CQ77" i="2"/>
  <c r="CK77" i="2"/>
  <c r="CI77" i="2"/>
  <c r="CC77" i="2"/>
  <c r="CA77" i="2"/>
  <c r="BU77" i="2"/>
  <c r="BS77" i="2"/>
  <c r="AN77" i="2"/>
  <c r="AJ77" i="2"/>
  <c r="J77" i="2"/>
  <c r="H77" i="2"/>
  <c r="E77" i="2"/>
  <c r="A77" i="2"/>
  <c r="EG76" i="2"/>
  <c r="EE76" i="2"/>
  <c r="DY76" i="2"/>
  <c r="DW76" i="2"/>
  <c r="DQ76" i="2"/>
  <c r="DO76" i="2"/>
  <c r="DI76" i="2"/>
  <c r="DG76" i="2"/>
  <c r="DA76" i="2"/>
  <c r="CY76" i="2"/>
  <c r="CS76" i="2"/>
  <c r="CQ76" i="2"/>
  <c r="CK76" i="2"/>
  <c r="CI76" i="2"/>
  <c r="CC76" i="2"/>
  <c r="CA76" i="2"/>
  <c r="BU76" i="2"/>
  <c r="BS76" i="2"/>
  <c r="AN76" i="2"/>
  <c r="AJ76" i="2"/>
  <c r="J76" i="2"/>
  <c r="H76" i="2"/>
  <c r="E76" i="2"/>
  <c r="A76" i="2"/>
  <c r="EG75" i="2"/>
  <c r="EE75" i="2"/>
  <c r="DY75" i="2"/>
  <c r="DW75" i="2"/>
  <c r="DQ75" i="2"/>
  <c r="DO75" i="2"/>
  <c r="DI75" i="2"/>
  <c r="DG75" i="2"/>
  <c r="DA75" i="2"/>
  <c r="CY75" i="2"/>
  <c r="CS75" i="2"/>
  <c r="CQ75" i="2"/>
  <c r="CK75" i="2"/>
  <c r="CI75" i="2"/>
  <c r="CC75" i="2"/>
  <c r="CA75" i="2"/>
  <c r="BU75" i="2"/>
  <c r="BS75" i="2"/>
  <c r="AN75" i="2"/>
  <c r="AJ75" i="2"/>
  <c r="J75" i="2"/>
  <c r="H75" i="2"/>
  <c r="E75" i="2"/>
  <c r="A75" i="2"/>
  <c r="EG74" i="2"/>
  <c r="EE74" i="2"/>
  <c r="DY74" i="2"/>
  <c r="DW74" i="2"/>
  <c r="DQ74" i="2"/>
  <c r="DO74" i="2"/>
  <c r="DI74" i="2"/>
  <c r="DG74" i="2"/>
  <c r="DA74" i="2"/>
  <c r="CY74" i="2"/>
  <c r="CS74" i="2"/>
  <c r="CQ74" i="2"/>
  <c r="CK74" i="2"/>
  <c r="CI74" i="2"/>
  <c r="CC74" i="2"/>
  <c r="CA74" i="2"/>
  <c r="BU74" i="2"/>
  <c r="BS74" i="2"/>
  <c r="AN74" i="2"/>
  <c r="AJ74" i="2"/>
  <c r="J74" i="2"/>
  <c r="H74" i="2"/>
  <c r="E74" i="2"/>
  <c r="A74" i="2"/>
  <c r="EG73" i="2"/>
  <c r="EE73" i="2"/>
  <c r="DY73" i="2"/>
  <c r="DW73" i="2"/>
  <c r="DQ73" i="2"/>
  <c r="DO73" i="2"/>
  <c r="DI73" i="2"/>
  <c r="DG73" i="2"/>
  <c r="DA73" i="2"/>
  <c r="CY73" i="2"/>
  <c r="CS73" i="2"/>
  <c r="CQ73" i="2"/>
  <c r="CK73" i="2"/>
  <c r="CI73" i="2"/>
  <c r="CC73" i="2"/>
  <c r="CA73" i="2"/>
  <c r="BU73" i="2"/>
  <c r="BS73" i="2"/>
  <c r="AN73" i="2"/>
  <c r="AJ73" i="2"/>
  <c r="J73" i="2"/>
  <c r="H73" i="2"/>
  <c r="E73" i="2"/>
  <c r="A73" i="2"/>
  <c r="EG72" i="2"/>
  <c r="EE72" i="2"/>
  <c r="DY72" i="2"/>
  <c r="DW72" i="2"/>
  <c r="DQ72" i="2"/>
  <c r="DO72" i="2"/>
  <c r="DI72" i="2"/>
  <c r="DG72" i="2"/>
  <c r="DA72" i="2"/>
  <c r="CY72" i="2"/>
  <c r="CS72" i="2"/>
  <c r="CQ72" i="2"/>
  <c r="CK72" i="2"/>
  <c r="CI72" i="2"/>
  <c r="CC72" i="2"/>
  <c r="CA72" i="2"/>
  <c r="BU72" i="2"/>
  <c r="BS72" i="2"/>
  <c r="AN72" i="2"/>
  <c r="AJ72" i="2"/>
  <c r="J72" i="2"/>
  <c r="H72" i="2"/>
  <c r="E72" i="2"/>
  <c r="A72" i="2"/>
  <c r="EG71" i="2"/>
  <c r="EE71" i="2"/>
  <c r="DY71" i="2"/>
  <c r="DW71" i="2"/>
  <c r="DQ71" i="2"/>
  <c r="DO71" i="2"/>
  <c r="DI71" i="2"/>
  <c r="DG71" i="2"/>
  <c r="DA71" i="2"/>
  <c r="CY71" i="2"/>
  <c r="CS71" i="2"/>
  <c r="CQ71" i="2"/>
  <c r="CK71" i="2"/>
  <c r="CI71" i="2"/>
  <c r="CC71" i="2"/>
  <c r="CA71" i="2"/>
  <c r="BU71" i="2"/>
  <c r="BS71" i="2"/>
  <c r="AN71" i="2"/>
  <c r="AJ71" i="2"/>
  <c r="J71" i="2"/>
  <c r="H71" i="2"/>
  <c r="E71" i="2"/>
  <c r="A71" i="2"/>
  <c r="EG70" i="2"/>
  <c r="EE70" i="2"/>
  <c r="DY70" i="2"/>
  <c r="DW70" i="2"/>
  <c r="DQ70" i="2"/>
  <c r="DO70" i="2"/>
  <c r="DI70" i="2"/>
  <c r="DG70" i="2"/>
  <c r="DA70" i="2"/>
  <c r="CY70" i="2"/>
  <c r="CS70" i="2"/>
  <c r="CQ70" i="2"/>
  <c r="CK70" i="2"/>
  <c r="CI70" i="2"/>
  <c r="CC70" i="2"/>
  <c r="CA70" i="2"/>
  <c r="BU70" i="2"/>
  <c r="BS70" i="2"/>
  <c r="AN70" i="2"/>
  <c r="AJ70" i="2"/>
  <c r="J70" i="2"/>
  <c r="H70" i="2"/>
  <c r="E70" i="2"/>
  <c r="A70" i="2"/>
  <c r="EG69" i="2"/>
  <c r="EE69" i="2"/>
  <c r="DY69" i="2"/>
  <c r="DW69" i="2"/>
  <c r="DQ69" i="2"/>
  <c r="DO69" i="2"/>
  <c r="DI69" i="2"/>
  <c r="DG69" i="2"/>
  <c r="DA69" i="2"/>
  <c r="CY69" i="2"/>
  <c r="CS69" i="2"/>
  <c r="CQ69" i="2"/>
  <c r="CK69" i="2"/>
  <c r="CI69" i="2"/>
  <c r="CC69" i="2"/>
  <c r="CA69" i="2"/>
  <c r="BU69" i="2"/>
  <c r="BS69" i="2"/>
  <c r="AN69" i="2"/>
  <c r="AJ69" i="2"/>
  <c r="J69" i="2"/>
  <c r="H69" i="2"/>
  <c r="E69" i="2"/>
  <c r="A69" i="2"/>
  <c r="EG68" i="2"/>
  <c r="EE68" i="2"/>
  <c r="DY68" i="2"/>
  <c r="DW68" i="2"/>
  <c r="DQ68" i="2"/>
  <c r="DO68" i="2"/>
  <c r="DI68" i="2"/>
  <c r="DG68" i="2"/>
  <c r="DA68" i="2"/>
  <c r="CY68" i="2"/>
  <c r="CS68" i="2"/>
  <c r="CQ68" i="2"/>
  <c r="CK68" i="2"/>
  <c r="CI68" i="2"/>
  <c r="CC68" i="2"/>
  <c r="CA68" i="2"/>
  <c r="BU68" i="2"/>
  <c r="BS68" i="2"/>
  <c r="AN68" i="2"/>
  <c r="AJ68" i="2"/>
  <c r="J68" i="2"/>
  <c r="H68" i="2"/>
  <c r="E68" i="2"/>
  <c r="A68" i="2"/>
  <c r="EG67" i="2"/>
  <c r="EE67" i="2"/>
  <c r="DY67" i="2"/>
  <c r="DW67" i="2"/>
  <c r="DQ67" i="2"/>
  <c r="DO67" i="2"/>
  <c r="DI67" i="2"/>
  <c r="DG67" i="2"/>
  <c r="DA67" i="2"/>
  <c r="CY67" i="2"/>
  <c r="CS67" i="2"/>
  <c r="CQ67" i="2"/>
  <c r="CK67" i="2"/>
  <c r="CI67" i="2"/>
  <c r="CC67" i="2"/>
  <c r="CA67" i="2"/>
  <c r="BU67" i="2"/>
  <c r="BS67" i="2"/>
  <c r="AN67" i="2"/>
  <c r="AJ67" i="2"/>
  <c r="J67" i="2"/>
  <c r="H67" i="2"/>
  <c r="E67" i="2"/>
  <c r="A67" i="2"/>
  <c r="EG66" i="2"/>
  <c r="EE66" i="2"/>
  <c r="DY66" i="2"/>
  <c r="DW66" i="2"/>
  <c r="DQ66" i="2"/>
  <c r="DO66" i="2"/>
  <c r="DI66" i="2"/>
  <c r="DG66" i="2"/>
  <c r="DA66" i="2"/>
  <c r="CY66" i="2"/>
  <c r="CS66" i="2"/>
  <c r="CQ66" i="2"/>
  <c r="CK66" i="2"/>
  <c r="CI66" i="2"/>
  <c r="CC66" i="2"/>
  <c r="CA66" i="2"/>
  <c r="BU66" i="2"/>
  <c r="BS66" i="2"/>
  <c r="AN66" i="2"/>
  <c r="AJ66" i="2"/>
  <c r="J66" i="2"/>
  <c r="H66" i="2"/>
  <c r="E66" i="2"/>
  <c r="A66" i="2"/>
  <c r="EG65" i="2"/>
  <c r="EE65" i="2"/>
  <c r="DY65" i="2"/>
  <c r="DW65" i="2"/>
  <c r="DQ65" i="2"/>
  <c r="DO65" i="2"/>
  <c r="DI65" i="2"/>
  <c r="DG65" i="2"/>
  <c r="DA65" i="2"/>
  <c r="CY65" i="2"/>
  <c r="CS65" i="2"/>
  <c r="CQ65" i="2"/>
  <c r="CK65" i="2"/>
  <c r="CI65" i="2"/>
  <c r="CC65" i="2"/>
  <c r="CA65" i="2"/>
  <c r="BU65" i="2"/>
  <c r="BS65" i="2"/>
  <c r="AN65" i="2"/>
  <c r="AJ65" i="2"/>
  <c r="J65" i="2"/>
  <c r="H65" i="2"/>
  <c r="E65" i="2"/>
  <c r="A65" i="2"/>
  <c r="EG64" i="2"/>
  <c r="EE64" i="2"/>
  <c r="DY64" i="2"/>
  <c r="DW64" i="2"/>
  <c r="DQ64" i="2"/>
  <c r="DO64" i="2"/>
  <c r="DI64" i="2"/>
  <c r="DG64" i="2"/>
  <c r="DA64" i="2"/>
  <c r="CY64" i="2"/>
  <c r="CS64" i="2"/>
  <c r="CQ64" i="2"/>
  <c r="CK64" i="2"/>
  <c r="CI64" i="2"/>
  <c r="CC64" i="2"/>
  <c r="CA64" i="2"/>
  <c r="BU64" i="2"/>
  <c r="BS64" i="2"/>
  <c r="AN64" i="2"/>
  <c r="AJ64" i="2"/>
  <c r="J64" i="2"/>
  <c r="H64" i="2"/>
  <c r="E64" i="2"/>
  <c r="A64" i="2"/>
  <c r="EG63" i="2"/>
  <c r="EE63" i="2"/>
  <c r="DY63" i="2"/>
  <c r="DW63" i="2"/>
  <c r="DQ63" i="2"/>
  <c r="DO63" i="2"/>
  <c r="DI63" i="2"/>
  <c r="DG63" i="2"/>
  <c r="DA63" i="2"/>
  <c r="CY63" i="2"/>
  <c r="CS63" i="2"/>
  <c r="CQ63" i="2"/>
  <c r="CK63" i="2"/>
  <c r="CI63" i="2"/>
  <c r="CC63" i="2"/>
  <c r="CA63" i="2"/>
  <c r="BU63" i="2"/>
  <c r="BS63" i="2"/>
  <c r="AN63" i="2"/>
  <c r="AJ63" i="2"/>
  <c r="J63" i="2"/>
  <c r="H63" i="2"/>
  <c r="E63" i="2"/>
  <c r="A63" i="2"/>
  <c r="EG62" i="2"/>
  <c r="EE62" i="2"/>
  <c r="DY62" i="2"/>
  <c r="DW62" i="2"/>
  <c r="DQ62" i="2"/>
  <c r="DO62" i="2"/>
  <c r="DI62" i="2"/>
  <c r="DG62" i="2"/>
  <c r="DA62" i="2"/>
  <c r="CY62" i="2"/>
  <c r="CS62" i="2"/>
  <c r="CQ62" i="2"/>
  <c r="CK62" i="2"/>
  <c r="CI62" i="2"/>
  <c r="CC62" i="2"/>
  <c r="CA62" i="2"/>
  <c r="BU62" i="2"/>
  <c r="BS62" i="2"/>
  <c r="AN62" i="2"/>
  <c r="AJ62" i="2"/>
  <c r="J62" i="2"/>
  <c r="H62" i="2"/>
  <c r="E62" i="2"/>
  <c r="A62" i="2"/>
  <c r="EG61" i="2"/>
  <c r="EE61" i="2"/>
  <c r="DY61" i="2"/>
  <c r="DW61" i="2"/>
  <c r="DQ61" i="2"/>
  <c r="DO61" i="2"/>
  <c r="DI61" i="2"/>
  <c r="DG61" i="2"/>
  <c r="DA61" i="2"/>
  <c r="CY61" i="2"/>
  <c r="CS61" i="2"/>
  <c r="CQ61" i="2"/>
  <c r="CK61" i="2"/>
  <c r="CI61" i="2"/>
  <c r="CC61" i="2"/>
  <c r="CA61" i="2"/>
  <c r="BU61" i="2"/>
  <c r="BS61" i="2"/>
  <c r="AN61" i="2"/>
  <c r="AJ61" i="2"/>
  <c r="J61" i="2"/>
  <c r="H61" i="2"/>
  <c r="E61" i="2"/>
  <c r="A61" i="2"/>
  <c r="EG60" i="2"/>
  <c r="EE60" i="2"/>
  <c r="DY60" i="2"/>
  <c r="DW60" i="2"/>
  <c r="DQ60" i="2"/>
  <c r="DO60" i="2"/>
  <c r="DI60" i="2"/>
  <c r="DG60" i="2"/>
  <c r="DA60" i="2"/>
  <c r="CY60" i="2"/>
  <c r="CS60" i="2"/>
  <c r="CQ60" i="2"/>
  <c r="CK60" i="2"/>
  <c r="CI60" i="2"/>
  <c r="CC60" i="2"/>
  <c r="CA60" i="2"/>
  <c r="BU60" i="2"/>
  <c r="BS60" i="2"/>
  <c r="AN60" i="2"/>
  <c r="AJ60" i="2"/>
  <c r="J60" i="2"/>
  <c r="H60" i="2"/>
  <c r="E60" i="2"/>
  <c r="A60" i="2"/>
  <c r="EG59" i="2"/>
  <c r="EE59" i="2"/>
  <c r="DY59" i="2"/>
  <c r="DW59" i="2"/>
  <c r="DQ59" i="2"/>
  <c r="DO59" i="2"/>
  <c r="DI59" i="2"/>
  <c r="DG59" i="2"/>
  <c r="DA59" i="2"/>
  <c r="CY59" i="2"/>
  <c r="CS59" i="2"/>
  <c r="CQ59" i="2"/>
  <c r="CK59" i="2"/>
  <c r="CI59" i="2"/>
  <c r="CC59" i="2"/>
  <c r="CA59" i="2"/>
  <c r="BU59" i="2"/>
  <c r="BS59" i="2"/>
  <c r="AN59" i="2"/>
  <c r="AJ59" i="2"/>
  <c r="J59" i="2"/>
  <c r="H59" i="2"/>
  <c r="E59" i="2"/>
  <c r="A59" i="2"/>
  <c r="EG58" i="2"/>
  <c r="EE58" i="2"/>
  <c r="DY58" i="2"/>
  <c r="DW58" i="2"/>
  <c r="DQ58" i="2"/>
  <c r="DO58" i="2"/>
  <c r="DI58" i="2"/>
  <c r="DG58" i="2"/>
  <c r="DA58" i="2"/>
  <c r="CY58" i="2"/>
  <c r="CS58" i="2"/>
  <c r="CQ58" i="2"/>
  <c r="CK58" i="2"/>
  <c r="CI58" i="2"/>
  <c r="CC58" i="2"/>
  <c r="CA58" i="2"/>
  <c r="BU58" i="2"/>
  <c r="BS58" i="2"/>
  <c r="AN58" i="2"/>
  <c r="AJ58" i="2"/>
  <c r="J58" i="2"/>
  <c r="H58" i="2"/>
  <c r="E58" i="2"/>
  <c r="A58" i="2"/>
  <c r="EG57" i="2"/>
  <c r="EE57" i="2"/>
  <c r="DY57" i="2"/>
  <c r="DW57" i="2"/>
  <c r="DQ57" i="2"/>
  <c r="DO57" i="2"/>
  <c r="DI57" i="2"/>
  <c r="DG57" i="2"/>
  <c r="DA57" i="2"/>
  <c r="CY57" i="2"/>
  <c r="CS57" i="2"/>
  <c r="CQ57" i="2"/>
  <c r="CK57" i="2"/>
  <c r="CI57" i="2"/>
  <c r="CC57" i="2"/>
  <c r="CA57" i="2"/>
  <c r="BU57" i="2"/>
  <c r="BS57" i="2"/>
  <c r="AN57" i="2"/>
  <c r="AJ57" i="2"/>
  <c r="J57" i="2"/>
  <c r="H57" i="2"/>
  <c r="E57" i="2"/>
  <c r="A57" i="2"/>
  <c r="EG56" i="2"/>
  <c r="EE56" i="2"/>
  <c r="DY56" i="2"/>
  <c r="DW56" i="2"/>
  <c r="DQ56" i="2"/>
  <c r="DO56" i="2"/>
  <c r="DI56" i="2"/>
  <c r="DG56" i="2"/>
  <c r="DA56" i="2"/>
  <c r="CY56" i="2"/>
  <c r="CS56" i="2"/>
  <c r="CQ56" i="2"/>
  <c r="CK56" i="2"/>
  <c r="CI56" i="2"/>
  <c r="CC56" i="2"/>
  <c r="CA56" i="2"/>
  <c r="BU56" i="2"/>
  <c r="BS56" i="2"/>
  <c r="AN56" i="2"/>
  <c r="AJ56" i="2"/>
  <c r="J56" i="2"/>
  <c r="H56" i="2"/>
  <c r="E56" i="2"/>
  <c r="A56" i="2"/>
  <c r="EG55" i="2"/>
  <c r="EE55" i="2"/>
  <c r="DY55" i="2"/>
  <c r="DW55" i="2"/>
  <c r="DQ55" i="2"/>
  <c r="DO55" i="2"/>
  <c r="DI55" i="2"/>
  <c r="DG55" i="2"/>
  <c r="DA55" i="2"/>
  <c r="CY55" i="2"/>
  <c r="CS55" i="2"/>
  <c r="CQ55" i="2"/>
  <c r="CK55" i="2"/>
  <c r="CI55" i="2"/>
  <c r="CC55" i="2"/>
  <c r="CA55" i="2"/>
  <c r="BU55" i="2"/>
  <c r="BS55" i="2"/>
  <c r="AN55" i="2"/>
  <c r="AJ55" i="2"/>
  <c r="J55" i="2"/>
  <c r="H55" i="2"/>
  <c r="E55" i="2"/>
  <c r="A55" i="2"/>
  <c r="EG54" i="2"/>
  <c r="EE54" i="2"/>
  <c r="DY54" i="2"/>
  <c r="DW54" i="2"/>
  <c r="DQ54" i="2"/>
  <c r="DO54" i="2"/>
  <c r="DI54" i="2"/>
  <c r="DG54" i="2"/>
  <c r="DA54" i="2"/>
  <c r="CY54" i="2"/>
  <c r="CS54" i="2"/>
  <c r="CQ54" i="2"/>
  <c r="CK54" i="2"/>
  <c r="CI54" i="2"/>
  <c r="CC54" i="2"/>
  <c r="CA54" i="2"/>
  <c r="BU54" i="2"/>
  <c r="BS54" i="2"/>
  <c r="AN54" i="2"/>
  <c r="AJ54" i="2"/>
  <c r="J54" i="2"/>
  <c r="H54" i="2"/>
  <c r="E54" i="2"/>
  <c r="A54" i="2"/>
  <c r="EG53" i="2"/>
  <c r="EE53" i="2"/>
  <c r="DY53" i="2"/>
  <c r="DW53" i="2"/>
  <c r="DQ53" i="2"/>
  <c r="DO53" i="2"/>
  <c r="DI53" i="2"/>
  <c r="DG53" i="2"/>
  <c r="DA53" i="2"/>
  <c r="CY53" i="2"/>
  <c r="CS53" i="2"/>
  <c r="CQ53" i="2"/>
  <c r="CK53" i="2"/>
  <c r="CI53" i="2"/>
  <c r="CC53" i="2"/>
  <c r="CA53" i="2"/>
  <c r="BU53" i="2"/>
  <c r="BS53" i="2"/>
  <c r="AN53" i="2"/>
  <c r="AJ53" i="2"/>
  <c r="J53" i="2"/>
  <c r="H53" i="2"/>
  <c r="E53" i="2"/>
  <c r="A53" i="2"/>
  <c r="EG52" i="2"/>
  <c r="EE52" i="2"/>
  <c r="DY52" i="2"/>
  <c r="DW52" i="2"/>
  <c r="DQ52" i="2"/>
  <c r="DO52" i="2"/>
  <c r="DI52" i="2"/>
  <c r="DG52" i="2"/>
  <c r="DA52" i="2"/>
  <c r="CY52" i="2"/>
  <c r="CS52" i="2"/>
  <c r="CQ52" i="2"/>
  <c r="CK52" i="2"/>
  <c r="CI52" i="2"/>
  <c r="CC52" i="2"/>
  <c r="CA52" i="2"/>
  <c r="BU52" i="2"/>
  <c r="BS52" i="2"/>
  <c r="AN52" i="2"/>
  <c r="AJ52" i="2"/>
  <c r="J52" i="2"/>
  <c r="H52" i="2"/>
  <c r="E52" i="2"/>
  <c r="A52" i="2"/>
  <c r="EG51" i="2"/>
  <c r="EE51" i="2"/>
  <c r="DY51" i="2"/>
  <c r="DW51" i="2"/>
  <c r="DQ51" i="2"/>
  <c r="DO51" i="2"/>
  <c r="DI51" i="2"/>
  <c r="DG51" i="2"/>
  <c r="DA51" i="2"/>
  <c r="CY51" i="2"/>
  <c r="CS51" i="2"/>
  <c r="CQ51" i="2"/>
  <c r="CK51" i="2"/>
  <c r="CI51" i="2"/>
  <c r="CC51" i="2"/>
  <c r="CA51" i="2"/>
  <c r="BU51" i="2"/>
  <c r="BS51" i="2"/>
  <c r="AN51" i="2"/>
  <c r="AJ51" i="2"/>
  <c r="J51" i="2"/>
  <c r="H51" i="2"/>
  <c r="E51" i="2"/>
  <c r="A51" i="2"/>
  <c r="EG50" i="2"/>
  <c r="EE50" i="2"/>
  <c r="DY50" i="2"/>
  <c r="DW50" i="2"/>
  <c r="DQ50" i="2"/>
  <c r="DO50" i="2"/>
  <c r="DI50" i="2"/>
  <c r="DG50" i="2"/>
  <c r="DA50" i="2"/>
  <c r="CY50" i="2"/>
  <c r="CS50" i="2"/>
  <c r="CQ50" i="2"/>
  <c r="CK50" i="2"/>
  <c r="CI50" i="2"/>
  <c r="CC50" i="2"/>
  <c r="CA50" i="2"/>
  <c r="BU50" i="2"/>
  <c r="BS50" i="2"/>
  <c r="AN50" i="2"/>
  <c r="AJ50" i="2"/>
  <c r="J50" i="2"/>
  <c r="H50" i="2"/>
  <c r="E50" i="2"/>
  <c r="A50" i="2"/>
  <c r="EG49" i="2"/>
  <c r="EE49" i="2"/>
  <c r="DY49" i="2"/>
  <c r="DW49" i="2"/>
  <c r="DQ49" i="2"/>
  <c r="DO49" i="2"/>
  <c r="DI49" i="2"/>
  <c r="DG49" i="2"/>
  <c r="DA49" i="2"/>
  <c r="CY49" i="2"/>
  <c r="CS49" i="2"/>
  <c r="CQ49" i="2"/>
  <c r="CK49" i="2"/>
  <c r="CI49" i="2"/>
  <c r="CC49" i="2"/>
  <c r="CA49" i="2"/>
  <c r="BU49" i="2"/>
  <c r="BS49" i="2"/>
  <c r="AN49" i="2"/>
  <c r="AJ49" i="2"/>
  <c r="J49" i="2"/>
  <c r="H49" i="2"/>
  <c r="E49" i="2"/>
  <c r="A49" i="2"/>
  <c r="EG48" i="2"/>
  <c r="EE48" i="2"/>
  <c r="DY48" i="2"/>
  <c r="DW48" i="2"/>
  <c r="DQ48" i="2"/>
  <c r="DO48" i="2"/>
  <c r="DI48" i="2"/>
  <c r="DG48" i="2"/>
  <c r="DA48" i="2"/>
  <c r="CY48" i="2"/>
  <c r="CS48" i="2"/>
  <c r="CQ48" i="2"/>
  <c r="CK48" i="2"/>
  <c r="CI48" i="2"/>
  <c r="CC48" i="2"/>
  <c r="CA48" i="2"/>
  <c r="BU48" i="2"/>
  <c r="BS48" i="2"/>
  <c r="AN48" i="2"/>
  <c r="AJ48" i="2"/>
  <c r="J48" i="2"/>
  <c r="H48" i="2"/>
  <c r="E48" i="2"/>
  <c r="A48" i="2"/>
  <c r="EG47" i="2"/>
  <c r="EE47" i="2"/>
  <c r="DY47" i="2"/>
  <c r="DW47" i="2"/>
  <c r="DQ47" i="2"/>
  <c r="DO47" i="2"/>
  <c r="DI47" i="2"/>
  <c r="DG47" i="2"/>
  <c r="DA47" i="2"/>
  <c r="CY47" i="2"/>
  <c r="CS47" i="2"/>
  <c r="CQ47" i="2"/>
  <c r="CK47" i="2"/>
  <c r="CI47" i="2"/>
  <c r="CC47" i="2"/>
  <c r="CA47" i="2"/>
  <c r="BU47" i="2"/>
  <c r="BS47" i="2"/>
  <c r="AN47" i="2"/>
  <c r="AJ47" i="2"/>
  <c r="J47" i="2"/>
  <c r="H47" i="2"/>
  <c r="E47" i="2"/>
  <c r="A47" i="2"/>
  <c r="EG46" i="2"/>
  <c r="EE46" i="2"/>
  <c r="DY46" i="2"/>
  <c r="DW46" i="2"/>
  <c r="DQ46" i="2"/>
  <c r="DO46" i="2"/>
  <c r="DI46" i="2"/>
  <c r="DG46" i="2"/>
  <c r="DA46" i="2"/>
  <c r="CY46" i="2"/>
  <c r="CS46" i="2"/>
  <c r="CQ46" i="2"/>
  <c r="CK46" i="2"/>
  <c r="CI46" i="2"/>
  <c r="CC46" i="2"/>
  <c r="CA46" i="2"/>
  <c r="BU46" i="2"/>
  <c r="BS46" i="2"/>
  <c r="AN46" i="2"/>
  <c r="AJ46" i="2"/>
  <c r="J46" i="2"/>
  <c r="H46" i="2"/>
  <c r="E46" i="2"/>
  <c r="A46" i="2"/>
  <c r="EG45" i="2"/>
  <c r="EE45" i="2"/>
  <c r="DY45" i="2"/>
  <c r="DW45" i="2"/>
  <c r="DQ45" i="2"/>
  <c r="DO45" i="2"/>
  <c r="DI45" i="2"/>
  <c r="DG45" i="2"/>
  <c r="DA45" i="2"/>
  <c r="CY45" i="2"/>
  <c r="CS45" i="2"/>
  <c r="CQ45" i="2"/>
  <c r="CK45" i="2"/>
  <c r="CI45" i="2"/>
  <c r="CC45" i="2"/>
  <c r="CA45" i="2"/>
  <c r="BU45" i="2"/>
  <c r="BS45" i="2"/>
  <c r="AN45" i="2"/>
  <c r="AJ45" i="2"/>
  <c r="J45" i="2"/>
  <c r="H45" i="2"/>
  <c r="E45" i="2"/>
  <c r="A45" i="2"/>
  <c r="EG44" i="2"/>
  <c r="EE44" i="2"/>
  <c r="DY44" i="2"/>
  <c r="DW44" i="2"/>
  <c r="DQ44" i="2"/>
  <c r="DO44" i="2"/>
  <c r="DI44" i="2"/>
  <c r="DG44" i="2"/>
  <c r="DA44" i="2"/>
  <c r="CY44" i="2"/>
  <c r="CS44" i="2"/>
  <c r="CQ44" i="2"/>
  <c r="CK44" i="2"/>
  <c r="CI44" i="2"/>
  <c r="CC44" i="2"/>
  <c r="CA44" i="2"/>
  <c r="BU44" i="2"/>
  <c r="BS44" i="2"/>
  <c r="AN44" i="2"/>
  <c r="AJ44" i="2"/>
  <c r="J44" i="2"/>
  <c r="H44" i="2"/>
  <c r="E44" i="2"/>
  <c r="A44" i="2"/>
  <c r="EG43" i="2"/>
  <c r="EE43" i="2"/>
  <c r="DY43" i="2"/>
  <c r="DW43" i="2"/>
  <c r="DQ43" i="2"/>
  <c r="DO43" i="2"/>
  <c r="DI43" i="2"/>
  <c r="DG43" i="2"/>
  <c r="DA43" i="2"/>
  <c r="CY43" i="2"/>
  <c r="CS43" i="2"/>
  <c r="CQ43" i="2"/>
  <c r="CK43" i="2"/>
  <c r="CI43" i="2"/>
  <c r="CC43" i="2"/>
  <c r="CA43" i="2"/>
  <c r="BU43" i="2"/>
  <c r="BS43" i="2"/>
  <c r="AN43" i="2"/>
  <c r="AJ43" i="2"/>
  <c r="J43" i="2"/>
  <c r="H43" i="2"/>
  <c r="E43" i="2"/>
  <c r="A43" i="2"/>
  <c r="EG42" i="2"/>
  <c r="EE42" i="2"/>
  <c r="DY42" i="2"/>
  <c r="DW42" i="2"/>
  <c r="DQ42" i="2"/>
  <c r="DO42" i="2"/>
  <c r="DI42" i="2"/>
  <c r="DG42" i="2"/>
  <c r="DA42" i="2"/>
  <c r="CY42" i="2"/>
  <c r="CS42" i="2"/>
  <c r="CQ42" i="2"/>
  <c r="CK42" i="2"/>
  <c r="CI42" i="2"/>
  <c r="CC42" i="2"/>
  <c r="CA42" i="2"/>
  <c r="BU42" i="2"/>
  <c r="BS42" i="2"/>
  <c r="AN42" i="2"/>
  <c r="AJ42" i="2"/>
  <c r="J42" i="2"/>
  <c r="H42" i="2"/>
  <c r="E42" i="2"/>
  <c r="A42" i="2"/>
  <c r="EG41" i="2"/>
  <c r="EE41" i="2"/>
  <c r="DY41" i="2"/>
  <c r="DW41" i="2"/>
  <c r="DQ41" i="2"/>
  <c r="DO41" i="2"/>
  <c r="DI41" i="2"/>
  <c r="DG41" i="2"/>
  <c r="DA41" i="2"/>
  <c r="CY41" i="2"/>
  <c r="CS41" i="2"/>
  <c r="CQ41" i="2"/>
  <c r="CK41" i="2"/>
  <c r="CI41" i="2"/>
  <c r="CC41" i="2"/>
  <c r="CA41" i="2"/>
  <c r="BU41" i="2"/>
  <c r="BS41" i="2"/>
  <c r="AN41" i="2"/>
  <c r="AJ41" i="2"/>
  <c r="J41" i="2"/>
  <c r="H41" i="2"/>
  <c r="E41" i="2"/>
  <c r="A41" i="2"/>
  <c r="EG40" i="2"/>
  <c r="EE40" i="2"/>
  <c r="DY40" i="2"/>
  <c r="DW40" i="2"/>
  <c r="DQ40" i="2"/>
  <c r="DO40" i="2"/>
  <c r="DI40" i="2"/>
  <c r="DG40" i="2"/>
  <c r="DA40" i="2"/>
  <c r="CY40" i="2"/>
  <c r="CS40" i="2"/>
  <c r="CQ40" i="2"/>
  <c r="CK40" i="2"/>
  <c r="CI40" i="2"/>
  <c r="CC40" i="2"/>
  <c r="CA40" i="2"/>
  <c r="BU40" i="2"/>
  <c r="BS40" i="2"/>
  <c r="AN40" i="2"/>
  <c r="AJ40" i="2"/>
  <c r="J40" i="2"/>
  <c r="H40" i="2"/>
  <c r="E40" i="2"/>
  <c r="A40" i="2"/>
  <c r="EG39" i="2"/>
  <c r="EE39" i="2"/>
  <c r="DY39" i="2"/>
  <c r="DW39" i="2"/>
  <c r="DQ39" i="2"/>
  <c r="DO39" i="2"/>
  <c r="DI39" i="2"/>
  <c r="DG39" i="2"/>
  <c r="DA39" i="2"/>
  <c r="CY39" i="2"/>
  <c r="CS39" i="2"/>
  <c r="CQ39" i="2"/>
  <c r="CK39" i="2"/>
  <c r="CI39" i="2"/>
  <c r="CC39" i="2"/>
  <c r="CA39" i="2"/>
  <c r="BU39" i="2"/>
  <c r="BS39" i="2"/>
  <c r="AN39" i="2"/>
  <c r="AJ39" i="2"/>
  <c r="J39" i="2"/>
  <c r="H39" i="2"/>
  <c r="E39" i="2"/>
  <c r="A39" i="2"/>
  <c r="EG38" i="2"/>
  <c r="EE38" i="2"/>
  <c r="DY38" i="2"/>
  <c r="DW38" i="2"/>
  <c r="DQ38" i="2"/>
  <c r="DO38" i="2"/>
  <c r="DI38" i="2"/>
  <c r="DG38" i="2"/>
  <c r="DA38" i="2"/>
  <c r="CY38" i="2"/>
  <c r="CS38" i="2"/>
  <c r="CQ38" i="2"/>
  <c r="CK38" i="2"/>
  <c r="CI38" i="2"/>
  <c r="CC38" i="2"/>
  <c r="CA38" i="2"/>
  <c r="BU38" i="2"/>
  <c r="BS38" i="2"/>
  <c r="AN38" i="2"/>
  <c r="AJ38" i="2"/>
  <c r="J38" i="2"/>
  <c r="H38" i="2"/>
  <c r="E38" i="2"/>
  <c r="A38" i="2"/>
  <c r="EG37" i="2"/>
  <c r="EE37" i="2"/>
  <c r="DY37" i="2"/>
  <c r="DW37" i="2"/>
  <c r="DQ37" i="2"/>
  <c r="DO37" i="2"/>
  <c r="DI37" i="2"/>
  <c r="DG37" i="2"/>
  <c r="DA37" i="2"/>
  <c r="CY37" i="2"/>
  <c r="CS37" i="2"/>
  <c r="CQ37" i="2"/>
  <c r="CK37" i="2"/>
  <c r="CI37" i="2"/>
  <c r="CC37" i="2"/>
  <c r="CA37" i="2"/>
  <c r="BU37" i="2"/>
  <c r="BS37" i="2"/>
  <c r="AN37" i="2"/>
  <c r="AJ37" i="2"/>
  <c r="J37" i="2"/>
  <c r="H37" i="2"/>
  <c r="E37" i="2"/>
  <c r="A37" i="2"/>
  <c r="EG36" i="2"/>
  <c r="EE36" i="2"/>
  <c r="DY36" i="2"/>
  <c r="DW36" i="2"/>
  <c r="DQ36" i="2"/>
  <c r="DO36" i="2"/>
  <c r="DI36" i="2"/>
  <c r="DG36" i="2"/>
  <c r="DA36" i="2"/>
  <c r="CY36" i="2"/>
  <c r="CS36" i="2"/>
  <c r="CQ36" i="2"/>
  <c r="CK36" i="2"/>
  <c r="CI36" i="2"/>
  <c r="CC36" i="2"/>
  <c r="CA36" i="2"/>
  <c r="BU36" i="2"/>
  <c r="BS36" i="2"/>
  <c r="AN36" i="2"/>
  <c r="AJ36" i="2"/>
  <c r="J36" i="2"/>
  <c r="H36" i="2"/>
  <c r="E36" i="2"/>
  <c r="A36" i="2"/>
  <c r="EG35" i="2"/>
  <c r="EE35" i="2"/>
  <c r="DY35" i="2"/>
  <c r="DW35" i="2"/>
  <c r="DQ35" i="2"/>
  <c r="DO35" i="2"/>
  <c r="DI35" i="2"/>
  <c r="DG35" i="2"/>
  <c r="DA35" i="2"/>
  <c r="CY35" i="2"/>
  <c r="CS35" i="2"/>
  <c r="CQ35" i="2"/>
  <c r="CK35" i="2"/>
  <c r="CI35" i="2"/>
  <c r="CC35" i="2"/>
  <c r="CA35" i="2"/>
  <c r="BU35" i="2"/>
  <c r="BS35" i="2"/>
  <c r="AN35" i="2"/>
  <c r="AJ35" i="2"/>
  <c r="J35" i="2"/>
  <c r="H35" i="2"/>
  <c r="E35" i="2"/>
  <c r="A35" i="2"/>
  <c r="EG34" i="2"/>
  <c r="EE34" i="2"/>
  <c r="DY34" i="2"/>
  <c r="DW34" i="2"/>
  <c r="DQ34" i="2"/>
  <c r="DO34" i="2"/>
  <c r="DI34" i="2"/>
  <c r="DG34" i="2"/>
  <c r="DA34" i="2"/>
  <c r="CY34" i="2"/>
  <c r="CS34" i="2"/>
  <c r="CQ34" i="2"/>
  <c r="CK34" i="2"/>
  <c r="CI34" i="2"/>
  <c r="CC34" i="2"/>
  <c r="CA34" i="2"/>
  <c r="BU34" i="2"/>
  <c r="BS34" i="2"/>
  <c r="AN34" i="2"/>
  <c r="AJ34" i="2"/>
  <c r="J34" i="2"/>
  <c r="H34" i="2"/>
  <c r="E34" i="2"/>
  <c r="A34" i="2"/>
  <c r="EG33" i="2"/>
  <c r="EE33" i="2"/>
  <c r="DY33" i="2"/>
  <c r="DW33" i="2"/>
  <c r="DQ33" i="2"/>
  <c r="DO33" i="2"/>
  <c r="DI33" i="2"/>
  <c r="DG33" i="2"/>
  <c r="DA33" i="2"/>
  <c r="CY33" i="2"/>
  <c r="CS33" i="2"/>
  <c r="CQ33" i="2"/>
  <c r="CK33" i="2"/>
  <c r="CI33" i="2"/>
  <c r="CC33" i="2"/>
  <c r="CA33" i="2"/>
  <c r="BU33" i="2"/>
  <c r="BS33" i="2"/>
  <c r="AN33" i="2"/>
  <c r="AJ33" i="2"/>
  <c r="J33" i="2"/>
  <c r="H33" i="2"/>
  <c r="E33" i="2"/>
  <c r="A33" i="2"/>
  <c r="EG32" i="2"/>
  <c r="EE32" i="2"/>
  <c r="DY32" i="2"/>
  <c r="DW32" i="2"/>
  <c r="DQ32" i="2"/>
  <c r="DO32" i="2"/>
  <c r="DI32" i="2"/>
  <c r="DG32" i="2"/>
  <c r="DA32" i="2"/>
  <c r="CY32" i="2"/>
  <c r="CS32" i="2"/>
  <c r="CQ32" i="2"/>
  <c r="CK32" i="2"/>
  <c r="CI32" i="2"/>
  <c r="CC32" i="2"/>
  <c r="CA32" i="2"/>
  <c r="BU32" i="2"/>
  <c r="BS32" i="2"/>
  <c r="AN32" i="2"/>
  <c r="AJ32" i="2"/>
  <c r="J32" i="2"/>
  <c r="H32" i="2"/>
  <c r="E32" i="2"/>
  <c r="A32" i="2"/>
  <c r="EG31" i="2"/>
  <c r="EE31" i="2"/>
  <c r="DY31" i="2"/>
  <c r="DW31" i="2"/>
  <c r="DQ31" i="2"/>
  <c r="DO31" i="2"/>
  <c r="DI31" i="2"/>
  <c r="DG31" i="2"/>
  <c r="DA31" i="2"/>
  <c r="CY31" i="2"/>
  <c r="CS31" i="2"/>
  <c r="CQ31" i="2"/>
  <c r="CK31" i="2"/>
  <c r="CI31" i="2"/>
  <c r="CC31" i="2"/>
  <c r="CA31" i="2"/>
  <c r="BU31" i="2"/>
  <c r="BS31" i="2"/>
  <c r="AN31" i="2"/>
  <c r="AJ31" i="2"/>
  <c r="J31" i="2"/>
  <c r="H31" i="2"/>
  <c r="E31" i="2"/>
  <c r="A31" i="2"/>
  <c r="EG30" i="2"/>
  <c r="EE30" i="2"/>
  <c r="DY30" i="2"/>
  <c r="DW30" i="2"/>
  <c r="DQ30" i="2"/>
  <c r="DO30" i="2"/>
  <c r="DI30" i="2"/>
  <c r="DG30" i="2"/>
  <c r="DA30" i="2"/>
  <c r="CY30" i="2"/>
  <c r="CS30" i="2"/>
  <c r="CQ30" i="2"/>
  <c r="CK30" i="2"/>
  <c r="CI30" i="2"/>
  <c r="CC30" i="2"/>
  <c r="CA30" i="2"/>
  <c r="BU30" i="2"/>
  <c r="BS30" i="2"/>
  <c r="AN30" i="2"/>
  <c r="AJ30" i="2"/>
  <c r="J30" i="2"/>
  <c r="H30" i="2"/>
  <c r="E30" i="2"/>
  <c r="A30" i="2"/>
  <c r="EG29" i="2"/>
  <c r="EE29" i="2"/>
  <c r="DY29" i="2"/>
  <c r="DW29" i="2"/>
  <c r="DQ29" i="2"/>
  <c r="DO29" i="2"/>
  <c r="DI29" i="2"/>
  <c r="DG29" i="2"/>
  <c r="DA29" i="2"/>
  <c r="CY29" i="2"/>
  <c r="CS29" i="2"/>
  <c r="CQ29" i="2"/>
  <c r="CK29" i="2"/>
  <c r="CI29" i="2"/>
  <c r="CC29" i="2"/>
  <c r="CA29" i="2"/>
  <c r="BU29" i="2"/>
  <c r="BS29" i="2"/>
  <c r="AN29" i="2"/>
  <c r="AJ29" i="2"/>
  <c r="J29" i="2"/>
  <c r="H29" i="2"/>
  <c r="E29" i="2"/>
  <c r="A29" i="2"/>
  <c r="EG28" i="2"/>
  <c r="EE28" i="2"/>
  <c r="DY28" i="2"/>
  <c r="DW28" i="2"/>
  <c r="DQ28" i="2"/>
  <c r="DO28" i="2"/>
  <c r="DI28" i="2"/>
  <c r="DG28" i="2"/>
  <c r="DA28" i="2"/>
  <c r="CY28" i="2"/>
  <c r="CS28" i="2"/>
  <c r="CQ28" i="2"/>
  <c r="CK28" i="2"/>
  <c r="CI28" i="2"/>
  <c r="CC28" i="2"/>
  <c r="CA28" i="2"/>
  <c r="BU28" i="2"/>
  <c r="BS28" i="2"/>
  <c r="AN28" i="2"/>
  <c r="AJ28" i="2"/>
  <c r="J28" i="2"/>
  <c r="H28" i="2"/>
  <c r="E28" i="2"/>
  <c r="A28" i="2"/>
  <c r="EG27" i="2"/>
  <c r="EE27" i="2"/>
  <c r="DY27" i="2"/>
  <c r="DW27" i="2"/>
  <c r="DQ27" i="2"/>
  <c r="DO27" i="2"/>
  <c r="DI27" i="2"/>
  <c r="DG27" i="2"/>
  <c r="DA27" i="2"/>
  <c r="CY27" i="2"/>
  <c r="CS27" i="2"/>
  <c r="CQ27" i="2"/>
  <c r="CK27" i="2"/>
  <c r="CI27" i="2"/>
  <c r="CC27" i="2"/>
  <c r="CA27" i="2"/>
  <c r="BU27" i="2"/>
  <c r="BS27" i="2"/>
  <c r="AN27" i="2"/>
  <c r="AJ27" i="2"/>
  <c r="J27" i="2"/>
  <c r="H27" i="2"/>
  <c r="E27" i="2"/>
  <c r="A27" i="2"/>
  <c r="EG26" i="2"/>
  <c r="EE26" i="2"/>
  <c r="DY26" i="2"/>
  <c r="DW26" i="2"/>
  <c r="DQ26" i="2"/>
  <c r="DO26" i="2"/>
  <c r="DI26" i="2"/>
  <c r="DG26" i="2"/>
  <c r="DA26" i="2"/>
  <c r="CY26" i="2"/>
  <c r="CS26" i="2"/>
  <c r="CQ26" i="2"/>
  <c r="CK26" i="2"/>
  <c r="CI26" i="2"/>
  <c r="CC26" i="2"/>
  <c r="CA26" i="2"/>
  <c r="BU26" i="2"/>
  <c r="BS26" i="2"/>
  <c r="AN26" i="2"/>
  <c r="AJ26" i="2"/>
  <c r="J26" i="2"/>
  <c r="H26" i="2"/>
  <c r="E26" i="2"/>
  <c r="A26" i="2"/>
  <c r="EG25" i="2"/>
  <c r="EE25" i="2"/>
  <c r="DY25" i="2"/>
  <c r="DW25" i="2"/>
  <c r="DQ25" i="2"/>
  <c r="DO25" i="2"/>
  <c r="DI25" i="2"/>
  <c r="DG25" i="2"/>
  <c r="DA25" i="2"/>
  <c r="CY25" i="2"/>
  <c r="CS25" i="2"/>
  <c r="CQ25" i="2"/>
  <c r="CK25" i="2"/>
  <c r="CI25" i="2"/>
  <c r="CC25" i="2"/>
  <c r="CA25" i="2"/>
  <c r="BU25" i="2"/>
  <c r="BS25" i="2"/>
  <c r="AN25" i="2"/>
  <c r="AJ25" i="2"/>
  <c r="J25" i="2"/>
  <c r="H25" i="2"/>
  <c r="E25" i="2"/>
  <c r="A25" i="2"/>
  <c r="EG24" i="2"/>
  <c r="EE24" i="2"/>
  <c r="DY24" i="2"/>
  <c r="DW24" i="2"/>
  <c r="DQ24" i="2"/>
  <c r="DO24" i="2"/>
  <c r="DI24" i="2"/>
  <c r="DG24" i="2"/>
  <c r="DA24" i="2"/>
  <c r="CY24" i="2"/>
  <c r="CS24" i="2"/>
  <c r="CQ24" i="2"/>
  <c r="CK24" i="2"/>
  <c r="CI24" i="2"/>
  <c r="CC24" i="2"/>
  <c r="CA24" i="2"/>
  <c r="BU24" i="2"/>
  <c r="BS24" i="2"/>
  <c r="AN24" i="2"/>
  <c r="AJ24" i="2"/>
  <c r="J24" i="2"/>
  <c r="H24" i="2"/>
  <c r="E24" i="2"/>
  <c r="A24" i="2"/>
  <c r="EG23" i="2"/>
  <c r="EE23" i="2"/>
  <c r="DY23" i="2"/>
  <c r="DW23" i="2"/>
  <c r="DQ23" i="2"/>
  <c r="DO23" i="2"/>
  <c r="DI23" i="2"/>
  <c r="DG23" i="2"/>
  <c r="DA23" i="2"/>
  <c r="CY23" i="2"/>
  <c r="CS23" i="2"/>
  <c r="CQ23" i="2"/>
  <c r="CK23" i="2"/>
  <c r="CI23" i="2"/>
  <c r="CC23" i="2"/>
  <c r="CA23" i="2"/>
  <c r="BU23" i="2"/>
  <c r="BS23" i="2"/>
  <c r="AN23" i="2"/>
  <c r="AJ23" i="2"/>
  <c r="J23" i="2"/>
  <c r="H23" i="2"/>
  <c r="E23" i="2"/>
  <c r="A23" i="2"/>
  <c r="EG22" i="2"/>
  <c r="EE22" i="2"/>
  <c r="DY22" i="2"/>
  <c r="DW22" i="2"/>
  <c r="DQ22" i="2"/>
  <c r="DO22" i="2"/>
  <c r="DI22" i="2"/>
  <c r="DG22" i="2"/>
  <c r="DA22" i="2"/>
  <c r="CY22" i="2"/>
  <c r="CS22" i="2"/>
  <c r="CQ22" i="2"/>
  <c r="CK22" i="2"/>
  <c r="CI22" i="2"/>
  <c r="CC22" i="2"/>
  <c r="CA22" i="2"/>
  <c r="BU22" i="2"/>
  <c r="BS22" i="2"/>
  <c r="AN22" i="2"/>
  <c r="AJ22" i="2"/>
  <c r="J22" i="2"/>
  <c r="H22" i="2"/>
  <c r="E22" i="2"/>
  <c r="A22" i="2"/>
  <c r="EG21" i="2"/>
  <c r="EE21" i="2"/>
  <c r="DY21" i="2"/>
  <c r="DW21" i="2"/>
  <c r="DQ21" i="2"/>
  <c r="DO21" i="2"/>
  <c r="DI21" i="2"/>
  <c r="DG21" i="2"/>
  <c r="DA21" i="2"/>
  <c r="CY21" i="2"/>
  <c r="CS21" i="2"/>
  <c r="CQ21" i="2"/>
  <c r="CK21" i="2"/>
  <c r="CI21" i="2"/>
  <c r="CC21" i="2"/>
  <c r="CA21" i="2"/>
  <c r="BU21" i="2"/>
  <c r="BS21" i="2"/>
  <c r="AN21" i="2"/>
  <c r="AJ21" i="2"/>
  <c r="J21" i="2"/>
  <c r="H21" i="2"/>
  <c r="E21" i="2"/>
  <c r="A21" i="2"/>
  <c r="EG20" i="2"/>
  <c r="EE20" i="2"/>
  <c r="DY20" i="2"/>
  <c r="DW20" i="2"/>
  <c r="DQ20" i="2"/>
  <c r="DO20" i="2"/>
  <c r="DI20" i="2"/>
  <c r="DG20" i="2"/>
  <c r="DA20" i="2"/>
  <c r="CY20" i="2"/>
  <c r="CS20" i="2"/>
  <c r="CQ20" i="2"/>
  <c r="CK20" i="2"/>
  <c r="CI20" i="2"/>
  <c r="CC20" i="2"/>
  <c r="CA20" i="2"/>
  <c r="BU20" i="2"/>
  <c r="BS20" i="2"/>
  <c r="AN20" i="2"/>
  <c r="AJ20" i="2"/>
  <c r="J20" i="2"/>
  <c r="H20" i="2"/>
  <c r="E20" i="2"/>
  <c r="A20" i="2"/>
  <c r="EG19" i="2"/>
  <c r="EE19" i="2"/>
  <c r="DY19" i="2"/>
  <c r="DW19" i="2"/>
  <c r="DQ19" i="2"/>
  <c r="DO19" i="2"/>
  <c r="DI19" i="2"/>
  <c r="DG19" i="2"/>
  <c r="DA19" i="2"/>
  <c r="CY19" i="2"/>
  <c r="CS19" i="2"/>
  <c r="CQ19" i="2"/>
  <c r="CK19" i="2"/>
  <c r="CI19" i="2"/>
  <c r="CC19" i="2"/>
  <c r="CA19" i="2"/>
  <c r="BU19" i="2"/>
  <c r="BS19" i="2"/>
  <c r="AN19" i="2"/>
  <c r="AJ19" i="2"/>
  <c r="J19" i="2"/>
  <c r="H19" i="2"/>
  <c r="E19" i="2"/>
  <c r="A19" i="2"/>
  <c r="EG18" i="2"/>
  <c r="EE18" i="2"/>
  <c r="DY18" i="2"/>
  <c r="DW18" i="2"/>
  <c r="DQ18" i="2"/>
  <c r="DO18" i="2"/>
  <c r="DI18" i="2"/>
  <c r="DG18" i="2"/>
  <c r="DA18" i="2"/>
  <c r="CY18" i="2"/>
  <c r="CS18" i="2"/>
  <c r="CQ18" i="2"/>
  <c r="CK18" i="2"/>
  <c r="CI18" i="2"/>
  <c r="CC18" i="2"/>
  <c r="CA18" i="2"/>
  <c r="BU18" i="2"/>
  <c r="BS18" i="2"/>
  <c r="AN18" i="2"/>
  <c r="AJ18" i="2"/>
  <c r="J18" i="2"/>
  <c r="H18" i="2"/>
  <c r="E18" i="2"/>
  <c r="A18" i="2"/>
  <c r="EG17" i="2"/>
  <c r="EE17" i="2"/>
  <c r="DY17" i="2"/>
  <c r="DW17" i="2"/>
  <c r="DQ17" i="2"/>
  <c r="DO17" i="2"/>
  <c r="DI17" i="2"/>
  <c r="DG17" i="2"/>
  <c r="DA17" i="2"/>
  <c r="CY17" i="2"/>
  <c r="CS17" i="2"/>
  <c r="CQ17" i="2"/>
  <c r="CK17" i="2"/>
  <c r="CI17" i="2"/>
  <c r="CC17" i="2"/>
  <c r="CA17" i="2"/>
  <c r="BU17" i="2"/>
  <c r="BS17" i="2"/>
  <c r="AN17" i="2"/>
  <c r="AJ17" i="2"/>
  <c r="J17" i="2"/>
  <c r="H17" i="2"/>
  <c r="E17" i="2"/>
  <c r="A17" i="2"/>
  <c r="EG16" i="2"/>
  <c r="EE16" i="2"/>
  <c r="DY16" i="2"/>
  <c r="DW16" i="2"/>
  <c r="DQ16" i="2"/>
  <c r="DO16" i="2"/>
  <c r="DI16" i="2"/>
  <c r="DG16" i="2"/>
  <c r="DA16" i="2"/>
  <c r="CY16" i="2"/>
  <c r="CS16" i="2"/>
  <c r="CQ16" i="2"/>
  <c r="CK16" i="2"/>
  <c r="CI16" i="2"/>
  <c r="CC16" i="2"/>
  <c r="CA16" i="2"/>
  <c r="BU16" i="2"/>
  <c r="BS16" i="2"/>
  <c r="AN16" i="2"/>
  <c r="AJ16" i="2"/>
  <c r="J16" i="2"/>
  <c r="H16" i="2"/>
  <c r="E16" i="2"/>
  <c r="A16" i="2"/>
  <c r="EG15" i="2"/>
  <c r="EE15" i="2"/>
  <c r="DY15" i="2"/>
  <c r="DW15" i="2"/>
  <c r="DQ15" i="2"/>
  <c r="DO15" i="2"/>
  <c r="DI15" i="2"/>
  <c r="DG15" i="2"/>
  <c r="DA15" i="2"/>
  <c r="CY15" i="2"/>
  <c r="CS15" i="2"/>
  <c r="CQ15" i="2"/>
  <c r="CK15" i="2"/>
  <c r="CI15" i="2"/>
  <c r="CC15" i="2"/>
  <c r="CA15" i="2"/>
  <c r="BU15" i="2"/>
  <c r="BS15" i="2"/>
  <c r="AN15" i="2"/>
  <c r="AJ15" i="2"/>
  <c r="J15" i="2"/>
  <c r="H15" i="2"/>
  <c r="E15" i="2"/>
  <c r="A15" i="2"/>
  <c r="EG14" i="2"/>
  <c r="EE14" i="2"/>
  <c r="DY14" i="2"/>
  <c r="DW14" i="2"/>
  <c r="DQ14" i="2"/>
  <c r="DO14" i="2"/>
  <c r="DI14" i="2"/>
  <c r="DG14" i="2"/>
  <c r="DA14" i="2"/>
  <c r="CY14" i="2"/>
  <c r="CS14" i="2"/>
  <c r="CQ14" i="2"/>
  <c r="CK14" i="2"/>
  <c r="CI14" i="2"/>
  <c r="CC14" i="2"/>
  <c r="CA14" i="2"/>
  <c r="BU14" i="2"/>
  <c r="BS14" i="2"/>
  <c r="AN14" i="2"/>
  <c r="AJ14" i="2"/>
  <c r="J14" i="2"/>
  <c r="H14" i="2"/>
  <c r="E14" i="2"/>
  <c r="A14" i="2"/>
  <c r="EG13" i="2"/>
  <c r="EE13" i="2"/>
  <c r="DY13" i="2"/>
  <c r="DW13" i="2"/>
  <c r="DQ13" i="2"/>
  <c r="DO13" i="2"/>
  <c r="DI13" i="2"/>
  <c r="DG13" i="2"/>
  <c r="DA13" i="2"/>
  <c r="CY13" i="2"/>
  <c r="CS13" i="2"/>
  <c r="CQ13" i="2"/>
  <c r="CK13" i="2"/>
  <c r="CI13" i="2"/>
  <c r="CC13" i="2"/>
  <c r="CA13" i="2"/>
  <c r="BU13" i="2"/>
  <c r="BS13" i="2"/>
  <c r="AN13" i="2"/>
  <c r="AJ13" i="2"/>
  <c r="J13" i="2"/>
  <c r="H13" i="2"/>
  <c r="E13" i="2"/>
  <c r="A13" i="2"/>
  <c r="EG12" i="2"/>
  <c r="EE12" i="2"/>
  <c r="DY12" i="2"/>
  <c r="DW12" i="2"/>
  <c r="DQ12" i="2"/>
  <c r="DO12" i="2"/>
  <c r="DI12" i="2"/>
  <c r="DG12" i="2"/>
  <c r="DA12" i="2"/>
  <c r="CY12" i="2"/>
  <c r="CS12" i="2"/>
  <c r="CQ12" i="2"/>
  <c r="CK12" i="2"/>
  <c r="CI12" i="2"/>
  <c r="CC12" i="2"/>
  <c r="CA12" i="2"/>
  <c r="BU12" i="2"/>
  <c r="BS12" i="2"/>
  <c r="AN12" i="2"/>
  <c r="AJ12" i="2"/>
  <c r="J12" i="2"/>
  <c r="H12" i="2"/>
  <c r="E12" i="2"/>
  <c r="A12" i="2"/>
  <c r="EG11" i="2"/>
  <c r="EE11" i="2"/>
  <c r="DY11" i="2"/>
  <c r="DW11" i="2"/>
  <c r="DQ11" i="2"/>
  <c r="DO11" i="2"/>
  <c r="DI11" i="2"/>
  <c r="DG11" i="2"/>
  <c r="DA11" i="2"/>
  <c r="CY11" i="2"/>
  <c r="CS11" i="2"/>
  <c r="CQ11" i="2"/>
  <c r="CK11" i="2"/>
  <c r="CI11" i="2"/>
  <c r="CC11" i="2"/>
  <c r="CA11" i="2"/>
  <c r="BU11" i="2"/>
  <c r="BS11" i="2"/>
  <c r="AN11" i="2"/>
  <c r="AJ11" i="2"/>
  <c r="J11" i="2"/>
  <c r="H11" i="2"/>
  <c r="E11" i="2"/>
  <c r="A11" i="2"/>
  <c r="EG10" i="2"/>
  <c r="EE10" i="2"/>
  <c r="DY10" i="2"/>
  <c r="DW10" i="2"/>
  <c r="DQ10" i="2"/>
  <c r="DO10" i="2"/>
  <c r="DI10" i="2"/>
  <c r="DG10" i="2"/>
  <c r="DA10" i="2"/>
  <c r="CY10" i="2"/>
  <c r="CS10" i="2"/>
  <c r="CQ10" i="2"/>
  <c r="CK10" i="2"/>
  <c r="CI10" i="2"/>
  <c r="CC10" i="2"/>
  <c r="CA10" i="2"/>
  <c r="BU10" i="2"/>
  <c r="BS10" i="2"/>
  <c r="AN10" i="2"/>
  <c r="AJ10" i="2"/>
  <c r="J10" i="2"/>
  <c r="H10" i="2"/>
  <c r="E10" i="2"/>
  <c r="A10" i="2"/>
  <c r="EG9" i="2"/>
  <c r="EE9" i="2"/>
  <c r="DY9" i="2"/>
  <c r="DW9" i="2"/>
  <c r="DQ9" i="2"/>
  <c r="DO9" i="2"/>
  <c r="DI9" i="2"/>
  <c r="DG9" i="2"/>
  <c r="DA9" i="2"/>
  <c r="CY9" i="2"/>
  <c r="CS9" i="2"/>
  <c r="CQ9" i="2"/>
  <c r="CK9" i="2"/>
  <c r="CI9" i="2"/>
  <c r="CC9" i="2"/>
  <c r="CA9" i="2"/>
  <c r="BU9" i="2"/>
  <c r="BS9" i="2"/>
  <c r="AN9" i="2"/>
  <c r="AJ9" i="2"/>
  <c r="J9" i="2"/>
  <c r="H9" i="2"/>
  <c r="E9" i="2"/>
  <c r="A9" i="2"/>
  <c r="EG8" i="2"/>
  <c r="EE8" i="2"/>
  <c r="DY8" i="2"/>
  <c r="DW8" i="2"/>
  <c r="DQ8" i="2"/>
  <c r="DO8" i="2"/>
  <c r="DI8" i="2"/>
  <c r="DG8" i="2"/>
  <c r="DA8" i="2"/>
  <c r="CY8" i="2"/>
  <c r="CS8" i="2"/>
  <c r="CQ8" i="2"/>
  <c r="CK8" i="2"/>
  <c r="CI8" i="2"/>
  <c r="CC8" i="2"/>
  <c r="CA8" i="2"/>
  <c r="BU8" i="2"/>
  <c r="BS8" i="2"/>
  <c r="AN8" i="2"/>
  <c r="AJ8" i="2"/>
  <c r="J8" i="2"/>
  <c r="H8" i="2"/>
  <c r="E8" i="2"/>
  <c r="A8" i="2"/>
  <c r="EG7" i="2"/>
  <c r="EE7" i="2"/>
  <c r="DY7" i="2"/>
  <c r="DW7" i="2"/>
  <c r="DQ7" i="2"/>
  <c r="DO7" i="2"/>
  <c r="DI7" i="2"/>
  <c r="DG7" i="2"/>
  <c r="DA7" i="2"/>
  <c r="CY7" i="2"/>
  <c r="CS7" i="2"/>
  <c r="CQ7" i="2"/>
  <c r="CK7" i="2"/>
  <c r="CI7" i="2"/>
  <c r="CC7" i="2"/>
  <c r="CA7" i="2"/>
  <c r="BU7" i="2"/>
  <c r="BS7" i="2"/>
  <c r="AN7" i="2"/>
  <c r="AJ7" i="2"/>
  <c r="J7" i="2"/>
  <c r="H7" i="2"/>
  <c r="E7" i="2"/>
  <c r="A7" i="2"/>
  <c r="EG6" i="2"/>
  <c r="EE6" i="2"/>
  <c r="DY6" i="2"/>
  <c r="DW6" i="2"/>
  <c r="DQ6" i="2"/>
  <c r="DO6" i="2"/>
  <c r="DI6" i="2"/>
  <c r="DG6" i="2"/>
  <c r="DA6" i="2"/>
  <c r="CY6" i="2"/>
  <c r="CS6" i="2"/>
  <c r="CQ6" i="2"/>
  <c r="CK6" i="2"/>
  <c r="CI6" i="2"/>
  <c r="CC6" i="2"/>
  <c r="CA6" i="2"/>
  <c r="BU6" i="2"/>
  <c r="BS6" i="2"/>
  <c r="AN6" i="2"/>
  <c r="AJ6" i="2"/>
  <c r="J6" i="2"/>
  <c r="H6" i="2"/>
  <c r="E6" i="2"/>
  <c r="A6" i="2"/>
  <c r="EG5" i="2"/>
  <c r="EE5" i="2"/>
  <c r="DY5" i="2"/>
  <c r="DW5" i="2"/>
  <c r="DQ5" i="2"/>
  <c r="DO5" i="2"/>
  <c r="DI5" i="2"/>
  <c r="DG5" i="2"/>
  <c r="DA5" i="2"/>
  <c r="CY5" i="2"/>
  <c r="CS5" i="2"/>
  <c r="CQ5" i="2"/>
  <c r="CK5" i="2"/>
  <c r="CI5" i="2"/>
  <c r="CC5" i="2"/>
  <c r="CA5" i="2"/>
  <c r="BU5" i="2"/>
  <c r="BS5" i="2"/>
  <c r="AN5" i="2"/>
  <c r="AJ5" i="2"/>
  <c r="J5" i="2"/>
  <c r="H5" i="2"/>
  <c r="E5" i="2"/>
  <c r="A5" i="2"/>
  <c r="EG4" i="2"/>
  <c r="EE4" i="2"/>
  <c r="DY4" i="2"/>
  <c r="DW4" i="2"/>
  <c r="DQ4" i="2"/>
  <c r="DO4" i="2"/>
  <c r="DI4" i="2"/>
  <c r="DG4" i="2"/>
  <c r="DA4" i="2"/>
  <c r="CY4" i="2"/>
  <c r="CS4" i="2"/>
  <c r="CQ4" i="2"/>
  <c r="CK4" i="2"/>
  <c r="CI4" i="2"/>
  <c r="CC4" i="2"/>
  <c r="CA4" i="2"/>
  <c r="BU4" i="2"/>
  <c r="BS4" i="2"/>
  <c r="AN4" i="2"/>
  <c r="AJ4" i="2"/>
  <c r="J4" i="2"/>
  <c r="H4" i="2"/>
  <c r="E4" i="2"/>
  <c r="A4" i="2"/>
  <c r="EG3" i="2"/>
  <c r="EE3" i="2"/>
  <c r="DY3" i="2"/>
  <c r="DW3" i="2"/>
  <c r="DQ3" i="2"/>
  <c r="DO3" i="2"/>
  <c r="DI3" i="2"/>
  <c r="DG3" i="2"/>
  <c r="DA3" i="2"/>
  <c r="CY3" i="2"/>
  <c r="CS3" i="2"/>
  <c r="CQ3" i="2"/>
  <c r="CK3" i="2"/>
  <c r="CI3" i="2"/>
  <c r="CC3" i="2"/>
  <c r="CA3" i="2"/>
  <c r="BU3" i="2"/>
  <c r="BS3" i="2"/>
  <c r="AN3" i="2"/>
  <c r="AJ3" i="2"/>
  <c r="J3" i="2"/>
  <c r="H3" i="2"/>
  <c r="E3" i="2"/>
  <c r="A3" i="2"/>
  <c r="EG2" i="2"/>
  <c r="EE2" i="2"/>
  <c r="DY2" i="2"/>
  <c r="DW2" i="2"/>
  <c r="DQ2" i="2"/>
  <c r="DO2" i="2"/>
  <c r="DI2" i="2"/>
  <c r="DG2" i="2"/>
  <c r="DA2" i="2"/>
  <c r="CY2" i="2"/>
  <c r="CS2" i="2"/>
  <c r="CQ2" i="2"/>
  <c r="CK2" i="2"/>
  <c r="CI2" i="2"/>
  <c r="CC2" i="2"/>
  <c r="CA2" i="2"/>
  <c r="BU2" i="2"/>
  <c r="BS2" i="2"/>
  <c r="AN2" i="2"/>
  <c r="AJ2" i="2"/>
  <c r="J2" i="2"/>
  <c r="H2" i="2"/>
  <c r="E2" i="2"/>
  <c r="A2" i="2"/>
  <c r="EG45" i="1"/>
  <c r="EE45" i="1"/>
  <c r="DY45" i="1"/>
  <c r="DW45" i="1"/>
  <c r="DQ45" i="1"/>
  <c r="DO45" i="1"/>
  <c r="DI45" i="1"/>
  <c r="DG45" i="1"/>
  <c r="DA45" i="1"/>
  <c r="CY45" i="1"/>
  <c r="CS45" i="1"/>
  <c r="CQ45" i="1"/>
  <c r="CK45" i="1"/>
  <c r="CI45" i="1"/>
  <c r="CC45" i="1"/>
  <c r="CA45" i="1"/>
  <c r="BU45" i="1"/>
  <c r="BS45" i="1"/>
  <c r="AN45" i="1"/>
  <c r="AJ45" i="1"/>
  <c r="J45" i="1"/>
  <c r="H45" i="1"/>
  <c r="E45" i="1"/>
  <c r="A45" i="1"/>
  <c r="EG44" i="1"/>
  <c r="EE44" i="1"/>
  <c r="DY44" i="1"/>
  <c r="DW44" i="1"/>
  <c r="DQ44" i="1"/>
  <c r="DO44" i="1"/>
  <c r="DI44" i="1"/>
  <c r="DG44" i="1"/>
  <c r="DA44" i="1"/>
  <c r="CY44" i="1"/>
  <c r="CS44" i="1"/>
  <c r="CQ44" i="1"/>
  <c r="CK44" i="1"/>
  <c r="CI44" i="1"/>
  <c r="CC44" i="1"/>
  <c r="CA44" i="1"/>
  <c r="BU44" i="1"/>
  <c r="BS44" i="1"/>
  <c r="AN44" i="1"/>
  <c r="AJ44" i="1"/>
  <c r="J44" i="1"/>
  <c r="H44" i="1"/>
  <c r="E44" i="1"/>
  <c r="A44" i="1"/>
  <c r="EG43" i="1"/>
  <c r="EE43" i="1"/>
  <c r="DY43" i="1"/>
  <c r="DW43" i="1"/>
  <c r="DQ43" i="1"/>
  <c r="DO43" i="1"/>
  <c r="DI43" i="1"/>
  <c r="DG43" i="1"/>
  <c r="DA43" i="1"/>
  <c r="CY43" i="1"/>
  <c r="CS43" i="1"/>
  <c r="CQ43" i="1"/>
  <c r="CK43" i="1"/>
  <c r="CI43" i="1"/>
  <c r="CC43" i="1"/>
  <c r="CA43" i="1"/>
  <c r="BU43" i="1"/>
  <c r="BS43" i="1"/>
  <c r="AN43" i="1"/>
  <c r="AJ43" i="1"/>
  <c r="J43" i="1"/>
  <c r="H43" i="1"/>
  <c r="E43" i="1"/>
  <c r="A43" i="1"/>
  <c r="EG42" i="1"/>
  <c r="EE42" i="1"/>
  <c r="DY42" i="1"/>
  <c r="DW42" i="1"/>
  <c r="DQ42" i="1"/>
  <c r="DO42" i="1"/>
  <c r="DI42" i="1"/>
  <c r="DG42" i="1"/>
  <c r="DA42" i="1"/>
  <c r="CY42" i="1"/>
  <c r="CS42" i="1"/>
  <c r="CQ42" i="1"/>
  <c r="CK42" i="1"/>
  <c r="CI42" i="1"/>
  <c r="CC42" i="1"/>
  <c r="CA42" i="1"/>
  <c r="BU42" i="1"/>
  <c r="BS42" i="1"/>
  <c r="AN42" i="1"/>
  <c r="AJ42" i="1"/>
  <c r="J42" i="1"/>
  <c r="H42" i="1"/>
  <c r="E42" i="1"/>
  <c r="A42" i="1"/>
  <c r="EG41" i="1"/>
  <c r="EE41" i="1"/>
  <c r="DY41" i="1"/>
  <c r="DW41" i="1"/>
  <c r="DQ41" i="1"/>
  <c r="DO41" i="1"/>
  <c r="DI41" i="1"/>
  <c r="DG41" i="1"/>
  <c r="DA41" i="1"/>
  <c r="CY41" i="1"/>
  <c r="CS41" i="1"/>
  <c r="CQ41" i="1"/>
  <c r="CK41" i="1"/>
  <c r="CI41" i="1"/>
  <c r="CC41" i="1"/>
  <c r="CA41" i="1"/>
  <c r="BU41" i="1"/>
  <c r="BS41" i="1"/>
  <c r="AN41" i="1"/>
  <c r="AJ41" i="1"/>
  <c r="J41" i="1"/>
  <c r="H41" i="1"/>
  <c r="E41" i="1"/>
  <c r="A41" i="1"/>
  <c r="EG40" i="1"/>
  <c r="EE40" i="1"/>
  <c r="DY40" i="1"/>
  <c r="DW40" i="1"/>
  <c r="DQ40" i="1"/>
  <c r="DO40" i="1"/>
  <c r="DI40" i="1"/>
  <c r="DG40" i="1"/>
  <c r="DA40" i="1"/>
  <c r="CY40" i="1"/>
  <c r="CS40" i="1"/>
  <c r="CQ40" i="1"/>
  <c r="CK40" i="1"/>
  <c r="CI40" i="1"/>
  <c r="CC40" i="1"/>
  <c r="CA40" i="1"/>
  <c r="BU40" i="1"/>
  <c r="BS40" i="1"/>
  <c r="AN40" i="1"/>
  <c r="AJ40" i="1"/>
  <c r="J40" i="1"/>
  <c r="H40" i="1"/>
  <c r="E40" i="1"/>
  <c r="A40" i="1"/>
  <c r="EG39" i="1"/>
  <c r="EE39" i="1"/>
  <c r="DY39" i="1"/>
  <c r="DW39" i="1"/>
  <c r="DQ39" i="1"/>
  <c r="DO39" i="1"/>
  <c r="DI39" i="1"/>
  <c r="DG39" i="1"/>
  <c r="DA39" i="1"/>
  <c r="CY39" i="1"/>
  <c r="CS39" i="1"/>
  <c r="CQ39" i="1"/>
  <c r="CK39" i="1"/>
  <c r="CI39" i="1"/>
  <c r="CC39" i="1"/>
  <c r="CA39" i="1"/>
  <c r="BU39" i="1"/>
  <c r="BS39" i="1"/>
  <c r="AN39" i="1"/>
  <c r="AJ39" i="1"/>
  <c r="J39" i="1"/>
  <c r="H39" i="1"/>
  <c r="E39" i="1"/>
  <c r="A39" i="1"/>
  <c r="EG38" i="1"/>
  <c r="EE38" i="1"/>
  <c r="DY38" i="1"/>
  <c r="DW38" i="1"/>
  <c r="DQ38" i="1"/>
  <c r="DO38" i="1"/>
  <c r="DI38" i="1"/>
  <c r="DG38" i="1"/>
  <c r="DA38" i="1"/>
  <c r="CY38" i="1"/>
  <c r="CS38" i="1"/>
  <c r="CQ38" i="1"/>
  <c r="CK38" i="1"/>
  <c r="CI38" i="1"/>
  <c r="CC38" i="1"/>
  <c r="CA38" i="1"/>
  <c r="BU38" i="1"/>
  <c r="BS38" i="1"/>
  <c r="AN38" i="1"/>
  <c r="AJ38" i="1"/>
  <c r="J38" i="1"/>
  <c r="H38" i="1"/>
  <c r="E38" i="1"/>
  <c r="A38" i="1"/>
  <c r="EG37" i="1"/>
  <c r="EE37" i="1"/>
  <c r="DY37" i="1"/>
  <c r="DW37" i="1"/>
  <c r="DQ37" i="1"/>
  <c r="DO37" i="1"/>
  <c r="DI37" i="1"/>
  <c r="DG37" i="1"/>
  <c r="DA37" i="1"/>
  <c r="CY37" i="1"/>
  <c r="CS37" i="1"/>
  <c r="CQ37" i="1"/>
  <c r="CK37" i="1"/>
  <c r="CI37" i="1"/>
  <c r="CC37" i="1"/>
  <c r="CA37" i="1"/>
  <c r="BU37" i="1"/>
  <c r="BS37" i="1"/>
  <c r="AN37" i="1"/>
  <c r="AJ37" i="1"/>
  <c r="J37" i="1"/>
  <c r="H37" i="1"/>
  <c r="E37" i="1"/>
  <c r="A37" i="1"/>
  <c r="EG36" i="1"/>
  <c r="EE36" i="1"/>
  <c r="DY36" i="1"/>
  <c r="DW36" i="1"/>
  <c r="DQ36" i="1"/>
  <c r="DO36" i="1"/>
  <c r="DI36" i="1"/>
  <c r="DG36" i="1"/>
  <c r="DA36" i="1"/>
  <c r="CY36" i="1"/>
  <c r="CS36" i="1"/>
  <c r="CQ36" i="1"/>
  <c r="CK36" i="1"/>
  <c r="CI36" i="1"/>
  <c r="CC36" i="1"/>
  <c r="CA36" i="1"/>
  <c r="BU36" i="1"/>
  <c r="BS36" i="1"/>
  <c r="AN36" i="1"/>
  <c r="AJ36" i="1"/>
  <c r="J36" i="1"/>
  <c r="H36" i="1"/>
  <c r="E36" i="1"/>
  <c r="A36" i="1"/>
  <c r="EG35" i="1"/>
  <c r="EE35" i="1"/>
  <c r="DY35" i="1"/>
  <c r="DW35" i="1"/>
  <c r="DQ35" i="1"/>
  <c r="DO35" i="1"/>
  <c r="DI35" i="1"/>
  <c r="DG35" i="1"/>
  <c r="DA35" i="1"/>
  <c r="CY35" i="1"/>
  <c r="CS35" i="1"/>
  <c r="CQ35" i="1"/>
  <c r="CK35" i="1"/>
  <c r="CI35" i="1"/>
  <c r="CC35" i="1"/>
  <c r="CA35" i="1"/>
  <c r="BU35" i="1"/>
  <c r="BS35" i="1"/>
  <c r="AN35" i="1"/>
  <c r="AJ35" i="1"/>
  <c r="J35" i="1"/>
  <c r="H35" i="1"/>
  <c r="E35" i="1"/>
  <c r="A35" i="1"/>
  <c r="EG34" i="1"/>
  <c r="EE34" i="1"/>
  <c r="DY34" i="1"/>
  <c r="DW34" i="1"/>
  <c r="DQ34" i="1"/>
  <c r="DO34" i="1"/>
  <c r="DI34" i="1"/>
  <c r="DG34" i="1"/>
  <c r="DA34" i="1"/>
  <c r="CY34" i="1"/>
  <c r="CS34" i="1"/>
  <c r="CQ34" i="1"/>
  <c r="CK34" i="1"/>
  <c r="CI34" i="1"/>
  <c r="CC34" i="1"/>
  <c r="CA34" i="1"/>
  <c r="BU34" i="1"/>
  <c r="BS34" i="1"/>
  <c r="AN34" i="1"/>
  <c r="AJ34" i="1"/>
  <c r="J34" i="1"/>
  <c r="H34" i="1"/>
  <c r="E34" i="1"/>
  <c r="A34" i="1"/>
  <c r="EG33" i="1"/>
  <c r="EE33" i="1"/>
  <c r="DY33" i="1"/>
  <c r="DW33" i="1"/>
  <c r="DQ33" i="1"/>
  <c r="DO33" i="1"/>
  <c r="DI33" i="1"/>
  <c r="DG33" i="1"/>
  <c r="DA33" i="1"/>
  <c r="CY33" i="1"/>
  <c r="CS33" i="1"/>
  <c r="CQ33" i="1"/>
  <c r="CK33" i="1"/>
  <c r="CI33" i="1"/>
  <c r="CC33" i="1"/>
  <c r="CA33" i="1"/>
  <c r="BU33" i="1"/>
  <c r="BS33" i="1"/>
  <c r="AN33" i="1"/>
  <c r="AJ33" i="1"/>
  <c r="J33" i="1"/>
  <c r="H33" i="1"/>
  <c r="E33" i="1"/>
  <c r="A33" i="1"/>
  <c r="EG32" i="1"/>
  <c r="EE32" i="1"/>
  <c r="DY32" i="1"/>
  <c r="DW32" i="1"/>
  <c r="DQ32" i="1"/>
  <c r="DO32" i="1"/>
  <c r="DI32" i="1"/>
  <c r="DG32" i="1"/>
  <c r="DA32" i="1"/>
  <c r="CY32" i="1"/>
  <c r="CS32" i="1"/>
  <c r="CQ32" i="1"/>
  <c r="CK32" i="1"/>
  <c r="CI32" i="1"/>
  <c r="CC32" i="1"/>
  <c r="CA32" i="1"/>
  <c r="BU32" i="1"/>
  <c r="BS32" i="1"/>
  <c r="AN32" i="1"/>
  <c r="AJ32" i="1"/>
  <c r="J32" i="1"/>
  <c r="H32" i="1"/>
  <c r="E32" i="1"/>
  <c r="A32" i="1"/>
  <c r="EG31" i="1"/>
  <c r="EE31" i="1"/>
  <c r="DY31" i="1"/>
  <c r="DW31" i="1"/>
  <c r="DQ31" i="1"/>
  <c r="DO31" i="1"/>
  <c r="DI31" i="1"/>
  <c r="DG31" i="1"/>
  <c r="DA31" i="1"/>
  <c r="CY31" i="1"/>
  <c r="CS31" i="1"/>
  <c r="CQ31" i="1"/>
  <c r="CK31" i="1"/>
  <c r="CI31" i="1"/>
  <c r="CC31" i="1"/>
  <c r="CA31" i="1"/>
  <c r="BU31" i="1"/>
  <c r="BS31" i="1"/>
  <c r="AN31" i="1"/>
  <c r="AJ31" i="1"/>
  <c r="J31" i="1"/>
  <c r="H31" i="1"/>
  <c r="E31" i="1"/>
  <c r="A31" i="1"/>
  <c r="EG30" i="1"/>
  <c r="EE30" i="1"/>
  <c r="DY30" i="1"/>
  <c r="DW30" i="1"/>
  <c r="DQ30" i="1"/>
  <c r="DO30" i="1"/>
  <c r="DI30" i="1"/>
  <c r="DG30" i="1"/>
  <c r="DA30" i="1"/>
  <c r="CY30" i="1"/>
  <c r="CS30" i="1"/>
  <c r="CQ30" i="1"/>
  <c r="CK30" i="1"/>
  <c r="CI30" i="1"/>
  <c r="CC30" i="1"/>
  <c r="CA30" i="1"/>
  <c r="BU30" i="1"/>
  <c r="BS30" i="1"/>
  <c r="AN30" i="1"/>
  <c r="AJ30" i="1"/>
  <c r="J30" i="1"/>
  <c r="H30" i="1"/>
  <c r="E30" i="1"/>
  <c r="A30" i="1"/>
  <c r="EG29" i="1"/>
  <c r="EE29" i="1"/>
  <c r="DY29" i="1"/>
  <c r="DW29" i="1"/>
  <c r="DQ29" i="1"/>
  <c r="DO29" i="1"/>
  <c r="DI29" i="1"/>
  <c r="DG29" i="1"/>
  <c r="DA29" i="1"/>
  <c r="CY29" i="1"/>
  <c r="CS29" i="1"/>
  <c r="CQ29" i="1"/>
  <c r="CK29" i="1"/>
  <c r="CI29" i="1"/>
  <c r="CC29" i="1"/>
  <c r="CA29" i="1"/>
  <c r="BU29" i="1"/>
  <c r="BS29" i="1"/>
  <c r="AN29" i="1"/>
  <c r="AJ29" i="1"/>
  <c r="J29" i="1"/>
  <c r="H29" i="1"/>
  <c r="E29" i="1"/>
  <c r="A29" i="1"/>
  <c r="EG28" i="1"/>
  <c r="EE28" i="1"/>
  <c r="DY28" i="1"/>
  <c r="DW28" i="1"/>
  <c r="DQ28" i="1"/>
  <c r="DO28" i="1"/>
  <c r="DI28" i="1"/>
  <c r="DG28" i="1"/>
  <c r="DA28" i="1"/>
  <c r="CY28" i="1"/>
  <c r="CS28" i="1"/>
  <c r="CQ28" i="1"/>
  <c r="CK28" i="1"/>
  <c r="CI28" i="1"/>
  <c r="CC28" i="1"/>
  <c r="CA28" i="1"/>
  <c r="BU28" i="1"/>
  <c r="BS28" i="1"/>
  <c r="AN28" i="1"/>
  <c r="AJ28" i="1"/>
  <c r="J28" i="1"/>
  <c r="H28" i="1"/>
  <c r="E28" i="1"/>
  <c r="A28" i="1"/>
  <c r="EG27" i="1"/>
  <c r="EE27" i="1"/>
  <c r="DY27" i="1"/>
  <c r="DW27" i="1"/>
  <c r="DQ27" i="1"/>
  <c r="DO27" i="1"/>
  <c r="DI27" i="1"/>
  <c r="DG27" i="1"/>
  <c r="DA27" i="1"/>
  <c r="CY27" i="1"/>
  <c r="CS27" i="1"/>
  <c r="CQ27" i="1"/>
  <c r="CK27" i="1"/>
  <c r="CI27" i="1"/>
  <c r="CC27" i="1"/>
  <c r="CA27" i="1"/>
  <c r="BU27" i="1"/>
  <c r="BS27" i="1"/>
  <c r="AN27" i="1"/>
  <c r="AJ27" i="1"/>
  <c r="J27" i="1"/>
  <c r="H27" i="1"/>
  <c r="E27" i="1"/>
  <c r="A27" i="1"/>
  <c r="EG26" i="1"/>
  <c r="EE26" i="1"/>
  <c r="DY26" i="1"/>
  <c r="DW26" i="1"/>
  <c r="DQ26" i="1"/>
  <c r="DO26" i="1"/>
  <c r="DI26" i="1"/>
  <c r="DG26" i="1"/>
  <c r="DA26" i="1"/>
  <c r="CY26" i="1"/>
  <c r="CS26" i="1"/>
  <c r="CQ26" i="1"/>
  <c r="CK26" i="1"/>
  <c r="CI26" i="1"/>
  <c r="CC26" i="1"/>
  <c r="CA26" i="1"/>
  <c r="BU26" i="1"/>
  <c r="BS26" i="1"/>
  <c r="AN26" i="1"/>
  <c r="AJ26" i="1"/>
  <c r="J26" i="1"/>
  <c r="H26" i="1"/>
  <c r="E26" i="1"/>
  <c r="A26" i="1"/>
  <c r="EG25" i="1"/>
  <c r="EE25" i="1"/>
  <c r="DY25" i="1"/>
  <c r="DW25" i="1"/>
  <c r="DQ25" i="1"/>
  <c r="DO25" i="1"/>
  <c r="DI25" i="1"/>
  <c r="DG25" i="1"/>
  <c r="DA25" i="1"/>
  <c r="CY25" i="1"/>
  <c r="CS25" i="1"/>
  <c r="CQ25" i="1"/>
  <c r="CK25" i="1"/>
  <c r="CI25" i="1"/>
  <c r="CC25" i="1"/>
  <c r="CA25" i="1"/>
  <c r="BU25" i="1"/>
  <c r="BS25" i="1"/>
  <c r="AN25" i="1"/>
  <c r="AJ25" i="1"/>
  <c r="J25" i="1"/>
  <c r="H25" i="1"/>
  <c r="E25" i="1"/>
  <c r="A25" i="1"/>
  <c r="EG24" i="1"/>
  <c r="EE24" i="1"/>
  <c r="DY24" i="1"/>
  <c r="DW24" i="1"/>
  <c r="DQ24" i="1"/>
  <c r="DO24" i="1"/>
  <c r="DI24" i="1"/>
  <c r="DG24" i="1"/>
  <c r="DA24" i="1"/>
  <c r="CY24" i="1"/>
  <c r="CS24" i="1"/>
  <c r="CQ24" i="1"/>
  <c r="CK24" i="1"/>
  <c r="CI24" i="1"/>
  <c r="CC24" i="1"/>
  <c r="CA24" i="1"/>
  <c r="BU24" i="1"/>
  <c r="BS24" i="1"/>
  <c r="AN24" i="1"/>
  <c r="AJ24" i="1"/>
  <c r="J24" i="1"/>
  <c r="H24" i="1"/>
  <c r="E24" i="1"/>
  <c r="A24" i="1"/>
  <c r="EG23" i="1"/>
  <c r="EE23" i="1"/>
  <c r="DY23" i="1"/>
  <c r="DW23" i="1"/>
  <c r="DQ23" i="1"/>
  <c r="DO23" i="1"/>
  <c r="DI23" i="1"/>
  <c r="DG23" i="1"/>
  <c r="DA23" i="1"/>
  <c r="CY23" i="1"/>
  <c r="CS23" i="1"/>
  <c r="CQ23" i="1"/>
  <c r="CK23" i="1"/>
  <c r="CI23" i="1"/>
  <c r="CC23" i="1"/>
  <c r="CA23" i="1"/>
  <c r="BU23" i="1"/>
  <c r="BS23" i="1"/>
  <c r="AN23" i="1"/>
  <c r="AJ23" i="1"/>
  <c r="J23" i="1"/>
  <c r="H23" i="1"/>
  <c r="E23" i="1"/>
  <c r="A23" i="1"/>
  <c r="EG22" i="1"/>
  <c r="EE22" i="1"/>
  <c r="DY22" i="1"/>
  <c r="DW22" i="1"/>
  <c r="DQ22" i="1"/>
  <c r="DO22" i="1"/>
  <c r="DI22" i="1"/>
  <c r="DG22" i="1"/>
  <c r="DA22" i="1"/>
  <c r="CY22" i="1"/>
  <c r="CS22" i="1"/>
  <c r="CQ22" i="1"/>
  <c r="CK22" i="1"/>
  <c r="CI22" i="1"/>
  <c r="CC22" i="1"/>
  <c r="CA22" i="1"/>
  <c r="BU22" i="1"/>
  <c r="BS22" i="1"/>
  <c r="AN22" i="1"/>
  <c r="AJ22" i="1"/>
  <c r="J22" i="1"/>
  <c r="H22" i="1"/>
  <c r="E22" i="1"/>
  <c r="A22" i="1"/>
  <c r="EG21" i="1"/>
  <c r="EE21" i="1"/>
  <c r="DY21" i="1"/>
  <c r="DW21" i="1"/>
  <c r="DQ21" i="1"/>
  <c r="DO21" i="1"/>
  <c r="DI21" i="1"/>
  <c r="DG21" i="1"/>
  <c r="DA21" i="1"/>
  <c r="CY21" i="1"/>
  <c r="CS21" i="1"/>
  <c r="CQ21" i="1"/>
  <c r="CK21" i="1"/>
  <c r="CI21" i="1"/>
  <c r="CC21" i="1"/>
  <c r="CA21" i="1"/>
  <c r="BU21" i="1"/>
  <c r="BS21" i="1"/>
  <c r="AN21" i="1"/>
  <c r="AJ21" i="1"/>
  <c r="J21" i="1"/>
  <c r="H21" i="1"/>
  <c r="E21" i="1"/>
  <c r="A21" i="1"/>
  <c r="EG20" i="1"/>
  <c r="EE20" i="1"/>
  <c r="DY20" i="1"/>
  <c r="DW20" i="1"/>
  <c r="DQ20" i="1"/>
  <c r="DO20" i="1"/>
  <c r="DI20" i="1"/>
  <c r="DG20" i="1"/>
  <c r="DA20" i="1"/>
  <c r="CY20" i="1"/>
  <c r="CS20" i="1"/>
  <c r="CQ20" i="1"/>
  <c r="CK20" i="1"/>
  <c r="CI20" i="1"/>
  <c r="CC20" i="1"/>
  <c r="CA20" i="1"/>
  <c r="BU20" i="1"/>
  <c r="BS20" i="1"/>
  <c r="AN20" i="1"/>
  <c r="AJ20" i="1"/>
  <c r="J20" i="1"/>
  <c r="H20" i="1"/>
  <c r="E20" i="1"/>
  <c r="A20" i="1"/>
  <c r="EG19" i="1"/>
  <c r="EE19" i="1"/>
  <c r="DY19" i="1"/>
  <c r="DW19" i="1"/>
  <c r="DQ19" i="1"/>
  <c r="DO19" i="1"/>
  <c r="DI19" i="1"/>
  <c r="DG19" i="1"/>
  <c r="DA19" i="1"/>
  <c r="CY19" i="1"/>
  <c r="CS19" i="1"/>
  <c r="CQ19" i="1"/>
  <c r="CK19" i="1"/>
  <c r="CI19" i="1"/>
  <c r="CC19" i="1"/>
  <c r="CA19" i="1"/>
  <c r="BU19" i="1"/>
  <c r="BS19" i="1"/>
  <c r="AN19" i="1"/>
  <c r="AJ19" i="1"/>
  <c r="J19" i="1"/>
  <c r="H19" i="1"/>
  <c r="E19" i="1"/>
  <c r="A19" i="1"/>
  <c r="EG18" i="1"/>
  <c r="EE18" i="1"/>
  <c r="DY18" i="1"/>
  <c r="DW18" i="1"/>
  <c r="DQ18" i="1"/>
  <c r="DO18" i="1"/>
  <c r="DI18" i="1"/>
  <c r="DG18" i="1"/>
  <c r="DA18" i="1"/>
  <c r="CY18" i="1"/>
  <c r="CS18" i="1"/>
  <c r="CQ18" i="1"/>
  <c r="CK18" i="1"/>
  <c r="CI18" i="1"/>
  <c r="CC18" i="1"/>
  <c r="CA18" i="1"/>
  <c r="BU18" i="1"/>
  <c r="BS18" i="1"/>
  <c r="AN18" i="1"/>
  <c r="AJ18" i="1"/>
  <c r="J18" i="1"/>
  <c r="H18" i="1"/>
  <c r="E18" i="1"/>
  <c r="A18" i="1"/>
  <c r="EG17" i="1"/>
  <c r="EE17" i="1"/>
  <c r="DY17" i="1"/>
  <c r="DW17" i="1"/>
  <c r="DQ17" i="1"/>
  <c r="DO17" i="1"/>
  <c r="DI17" i="1"/>
  <c r="DG17" i="1"/>
  <c r="DA17" i="1"/>
  <c r="CY17" i="1"/>
  <c r="CS17" i="1"/>
  <c r="CQ17" i="1"/>
  <c r="CK17" i="1"/>
  <c r="CI17" i="1"/>
  <c r="CC17" i="1"/>
  <c r="CA17" i="1"/>
  <c r="BU17" i="1"/>
  <c r="BS17" i="1"/>
  <c r="AN17" i="1"/>
  <c r="AJ17" i="1"/>
  <c r="J17" i="1"/>
  <c r="H17" i="1"/>
  <c r="E17" i="1"/>
  <c r="A17" i="1"/>
  <c r="EG16" i="1"/>
  <c r="EE16" i="1"/>
  <c r="DY16" i="1"/>
  <c r="DW16" i="1"/>
  <c r="DQ16" i="1"/>
  <c r="DO16" i="1"/>
  <c r="DI16" i="1"/>
  <c r="DG16" i="1"/>
  <c r="DA16" i="1"/>
  <c r="CY16" i="1"/>
  <c r="CS16" i="1"/>
  <c r="CQ16" i="1"/>
  <c r="CK16" i="1"/>
  <c r="CI16" i="1"/>
  <c r="CC16" i="1"/>
  <c r="CA16" i="1"/>
  <c r="BU16" i="1"/>
  <c r="BS16" i="1"/>
  <c r="AN16" i="1"/>
  <c r="AJ16" i="1"/>
  <c r="J16" i="1"/>
  <c r="H16" i="1"/>
  <c r="E16" i="1"/>
  <c r="A16" i="1"/>
  <c r="EG15" i="1"/>
  <c r="EE15" i="1"/>
  <c r="DY15" i="1"/>
  <c r="DW15" i="1"/>
  <c r="DQ15" i="1"/>
  <c r="DO15" i="1"/>
  <c r="DI15" i="1"/>
  <c r="DG15" i="1"/>
  <c r="DA15" i="1"/>
  <c r="CY15" i="1"/>
  <c r="CS15" i="1"/>
  <c r="CQ15" i="1"/>
  <c r="CK15" i="1"/>
  <c r="CI15" i="1"/>
  <c r="CC15" i="1"/>
  <c r="CA15" i="1"/>
  <c r="BU15" i="1"/>
  <c r="BS15" i="1"/>
  <c r="AN15" i="1"/>
  <c r="AJ15" i="1"/>
  <c r="J15" i="1"/>
  <c r="H15" i="1"/>
  <c r="E15" i="1"/>
  <c r="A15" i="1"/>
  <c r="EG14" i="1"/>
  <c r="EE14" i="1"/>
  <c r="DY14" i="1"/>
  <c r="DW14" i="1"/>
  <c r="DQ14" i="1"/>
  <c r="DO14" i="1"/>
  <c r="DI14" i="1"/>
  <c r="DG14" i="1"/>
  <c r="DA14" i="1"/>
  <c r="CY14" i="1"/>
  <c r="CS14" i="1"/>
  <c r="CQ14" i="1"/>
  <c r="CK14" i="1"/>
  <c r="CI14" i="1"/>
  <c r="CC14" i="1"/>
  <c r="CA14" i="1"/>
  <c r="BU14" i="1"/>
  <c r="BS14" i="1"/>
  <c r="AN14" i="1"/>
  <c r="AJ14" i="1"/>
  <c r="J14" i="1"/>
  <c r="H14" i="1"/>
  <c r="E14" i="1"/>
  <c r="A14" i="1"/>
  <c r="EG13" i="1"/>
  <c r="EE13" i="1"/>
  <c r="DY13" i="1"/>
  <c r="DW13" i="1"/>
  <c r="DQ13" i="1"/>
  <c r="DO13" i="1"/>
  <c r="DI13" i="1"/>
  <c r="DG13" i="1"/>
  <c r="DA13" i="1"/>
  <c r="CY13" i="1"/>
  <c r="CS13" i="1"/>
  <c r="CQ13" i="1"/>
  <c r="CK13" i="1"/>
  <c r="CI13" i="1"/>
  <c r="CC13" i="1"/>
  <c r="CA13" i="1"/>
  <c r="BU13" i="1"/>
  <c r="BS13" i="1"/>
  <c r="AN13" i="1"/>
  <c r="AJ13" i="1"/>
  <c r="J13" i="1"/>
  <c r="H13" i="1"/>
  <c r="E13" i="1"/>
  <c r="A13" i="1"/>
  <c r="EG12" i="1"/>
  <c r="EE12" i="1"/>
  <c r="DY12" i="1"/>
  <c r="DW12" i="1"/>
  <c r="DQ12" i="1"/>
  <c r="DO12" i="1"/>
  <c r="DI12" i="1"/>
  <c r="DG12" i="1"/>
  <c r="DA12" i="1"/>
  <c r="CY12" i="1"/>
  <c r="CS12" i="1"/>
  <c r="CQ12" i="1"/>
  <c r="CK12" i="1"/>
  <c r="CI12" i="1"/>
  <c r="CC12" i="1"/>
  <c r="CA12" i="1"/>
  <c r="BU12" i="1"/>
  <c r="BS12" i="1"/>
  <c r="AN12" i="1"/>
  <c r="AJ12" i="1"/>
  <c r="J12" i="1"/>
  <c r="H12" i="1"/>
  <c r="E12" i="1"/>
  <c r="A12" i="1"/>
  <c r="EG11" i="1"/>
  <c r="EE11" i="1"/>
  <c r="DY11" i="1"/>
  <c r="DW11" i="1"/>
  <c r="DQ11" i="1"/>
  <c r="DO11" i="1"/>
  <c r="DI11" i="1"/>
  <c r="DG11" i="1"/>
  <c r="DA11" i="1"/>
  <c r="CY11" i="1"/>
  <c r="CS11" i="1"/>
  <c r="CQ11" i="1"/>
  <c r="CK11" i="1"/>
  <c r="CI11" i="1"/>
  <c r="CC11" i="1"/>
  <c r="CA11" i="1"/>
  <c r="BU11" i="1"/>
  <c r="BS11" i="1"/>
  <c r="AN11" i="1"/>
  <c r="AJ11" i="1"/>
  <c r="J11" i="1"/>
  <c r="H11" i="1"/>
  <c r="E11" i="1"/>
  <c r="A11" i="1"/>
  <c r="EG10" i="1"/>
  <c r="EE10" i="1"/>
  <c r="DY10" i="1"/>
  <c r="DW10" i="1"/>
  <c r="DQ10" i="1"/>
  <c r="DO10" i="1"/>
  <c r="DI10" i="1"/>
  <c r="DG10" i="1"/>
  <c r="DA10" i="1"/>
  <c r="CY10" i="1"/>
  <c r="CS10" i="1"/>
  <c r="CQ10" i="1"/>
  <c r="CK10" i="1"/>
  <c r="CI10" i="1"/>
  <c r="CC10" i="1"/>
  <c r="CA10" i="1"/>
  <c r="BU10" i="1"/>
  <c r="BS10" i="1"/>
  <c r="AN10" i="1"/>
  <c r="AJ10" i="1"/>
  <c r="J10" i="1"/>
  <c r="H10" i="1"/>
  <c r="E10" i="1"/>
  <c r="A10" i="1"/>
  <c r="EG9" i="1"/>
  <c r="EE9" i="1"/>
  <c r="DY9" i="1"/>
  <c r="DW9" i="1"/>
  <c r="DQ9" i="1"/>
  <c r="DO9" i="1"/>
  <c r="DI9" i="1"/>
  <c r="DG9" i="1"/>
  <c r="DA9" i="1"/>
  <c r="CY9" i="1"/>
  <c r="CS9" i="1"/>
  <c r="CQ9" i="1"/>
  <c r="CK9" i="1"/>
  <c r="CI9" i="1"/>
  <c r="CC9" i="1"/>
  <c r="CA9" i="1"/>
  <c r="BU9" i="1"/>
  <c r="BS9" i="1"/>
  <c r="AN9" i="1"/>
  <c r="AJ9" i="1"/>
  <c r="J9" i="1"/>
  <c r="H9" i="1"/>
  <c r="E9" i="1"/>
  <c r="A9" i="1"/>
  <c r="EG8" i="1"/>
  <c r="EE8" i="1"/>
  <c r="DY8" i="1"/>
  <c r="DW8" i="1"/>
  <c r="DQ8" i="1"/>
  <c r="DO8" i="1"/>
  <c r="DI8" i="1"/>
  <c r="DG8" i="1"/>
  <c r="DA8" i="1"/>
  <c r="CY8" i="1"/>
  <c r="CS8" i="1"/>
  <c r="CQ8" i="1"/>
  <c r="CK8" i="1"/>
  <c r="CI8" i="1"/>
  <c r="CC8" i="1"/>
  <c r="CA8" i="1"/>
  <c r="BU8" i="1"/>
  <c r="BS8" i="1"/>
  <c r="AN8" i="1"/>
  <c r="AJ8" i="1"/>
  <c r="J8" i="1"/>
  <c r="H8" i="1"/>
  <c r="E8" i="1"/>
  <c r="A8" i="1"/>
  <c r="EG7" i="1"/>
  <c r="EE7" i="1"/>
  <c r="DY7" i="1"/>
  <c r="DW7" i="1"/>
  <c r="DQ7" i="1"/>
  <c r="DO7" i="1"/>
  <c r="DI7" i="1"/>
  <c r="DG7" i="1"/>
  <c r="DA7" i="1"/>
  <c r="CY7" i="1"/>
  <c r="CS7" i="1"/>
  <c r="CQ7" i="1"/>
  <c r="CK7" i="1"/>
  <c r="CI7" i="1"/>
  <c r="CC7" i="1"/>
  <c r="CA7" i="1"/>
  <c r="BU7" i="1"/>
  <c r="BS7" i="1"/>
  <c r="AN7" i="1"/>
  <c r="AJ7" i="1"/>
  <c r="J7" i="1"/>
  <c r="H7" i="1"/>
  <c r="E7" i="1"/>
  <c r="A7" i="1"/>
  <c r="EG6" i="1"/>
  <c r="EE6" i="1"/>
  <c r="DY6" i="1"/>
  <c r="DW6" i="1"/>
  <c r="DQ6" i="1"/>
  <c r="DO6" i="1"/>
  <c r="DI6" i="1"/>
  <c r="DG6" i="1"/>
  <c r="DA6" i="1"/>
  <c r="CY6" i="1"/>
  <c r="CS6" i="1"/>
  <c r="CQ6" i="1"/>
  <c r="CK6" i="1"/>
  <c r="CI6" i="1"/>
  <c r="CC6" i="1"/>
  <c r="CA6" i="1"/>
  <c r="BU6" i="1"/>
  <c r="BS6" i="1"/>
  <c r="AN6" i="1"/>
  <c r="AJ6" i="1"/>
  <c r="J6" i="1"/>
  <c r="H6" i="1"/>
  <c r="E6" i="1"/>
  <c r="A6" i="1"/>
  <c r="EG5" i="1"/>
  <c r="EE5" i="1"/>
  <c r="DY5" i="1"/>
  <c r="DW5" i="1"/>
  <c r="DQ5" i="1"/>
  <c r="DO5" i="1"/>
  <c r="DI5" i="1"/>
  <c r="DG5" i="1"/>
  <c r="DA5" i="1"/>
  <c r="CY5" i="1"/>
  <c r="CS5" i="1"/>
  <c r="CQ5" i="1"/>
  <c r="CK5" i="1"/>
  <c r="CI5" i="1"/>
  <c r="CC5" i="1"/>
  <c r="CA5" i="1"/>
  <c r="BU5" i="1"/>
  <c r="BS5" i="1"/>
  <c r="AN5" i="1"/>
  <c r="AJ5" i="1"/>
  <c r="J5" i="1"/>
  <c r="H5" i="1"/>
  <c r="E5" i="1"/>
  <c r="A5" i="1"/>
  <c r="EG4" i="1"/>
  <c r="EE4" i="1"/>
  <c r="DY4" i="1"/>
  <c r="DW4" i="1"/>
  <c r="DQ4" i="1"/>
  <c r="DO4" i="1"/>
  <c r="DI4" i="1"/>
  <c r="DG4" i="1"/>
  <c r="DA4" i="1"/>
  <c r="CY4" i="1"/>
  <c r="CS4" i="1"/>
  <c r="CQ4" i="1"/>
  <c r="CK4" i="1"/>
  <c r="CI4" i="1"/>
  <c r="CC4" i="1"/>
  <c r="CA4" i="1"/>
  <c r="BU4" i="1"/>
  <c r="BS4" i="1"/>
  <c r="AN4" i="1"/>
  <c r="AJ4" i="1"/>
  <c r="J4" i="1"/>
  <c r="H4" i="1"/>
  <c r="E4" i="1"/>
  <c r="A4" i="1"/>
  <c r="EG3" i="1"/>
  <c r="EE3" i="1"/>
  <c r="DY3" i="1"/>
  <c r="DW3" i="1"/>
  <c r="DQ3" i="1"/>
  <c r="DO3" i="1"/>
  <c r="DI3" i="1"/>
  <c r="DG3" i="1"/>
  <c r="DA3" i="1"/>
  <c r="CY3" i="1"/>
  <c r="CS3" i="1"/>
  <c r="CQ3" i="1"/>
  <c r="CK3" i="1"/>
  <c r="CI3" i="1"/>
  <c r="CC3" i="1"/>
  <c r="CA3" i="1"/>
  <c r="BU3" i="1"/>
  <c r="BS3" i="1"/>
  <c r="AN3" i="1"/>
  <c r="AJ3" i="1"/>
  <c r="J3" i="1"/>
  <c r="H3" i="1"/>
  <c r="E3" i="1"/>
  <c r="A3" i="1"/>
  <c r="EG2" i="1"/>
  <c r="EE2" i="1"/>
  <c r="DY2" i="1"/>
  <c r="DW2" i="1"/>
  <c r="DQ2" i="1"/>
  <c r="DO2" i="1"/>
  <c r="DI2" i="1"/>
  <c r="DG2" i="1"/>
  <c r="DA2" i="1"/>
  <c r="CY2" i="1"/>
  <c r="CS2" i="1"/>
  <c r="CQ2" i="1"/>
  <c r="CK2" i="1"/>
  <c r="CI2" i="1"/>
  <c r="CC2" i="1"/>
  <c r="CA2" i="1"/>
  <c r="BU2" i="1"/>
  <c r="BS2" i="1"/>
  <c r="AN2" i="1"/>
  <c r="AJ2" i="1"/>
  <c r="J2" i="1"/>
  <c r="H2" i="1"/>
  <c r="E2" i="1"/>
  <c r="A2" i="1"/>
</calcChain>
</file>

<file path=xl/sharedStrings.xml><?xml version="1.0" encoding="utf-8"?>
<sst xmlns="http://schemas.openxmlformats.org/spreadsheetml/2006/main" count="8070" uniqueCount="394">
  <si>
    <t>Crse Id</t>
  </si>
  <si>
    <t>Offer #</t>
  </si>
  <si>
    <t>Term</t>
  </si>
  <si>
    <t>Sess Cd</t>
  </si>
  <si>
    <t>Sect</t>
  </si>
  <si>
    <t>Acad Grp</t>
  </si>
  <si>
    <t>Subject</t>
  </si>
  <si>
    <t>Ctlg #</t>
  </si>
  <si>
    <t>Title</t>
  </si>
  <si>
    <t>Cls #</t>
  </si>
  <si>
    <t>Cmpt</t>
  </si>
  <si>
    <t>Stat</t>
  </si>
  <si>
    <t>Assc Cls</t>
  </si>
  <si>
    <t>Prt Schd</t>
  </si>
  <si>
    <t>Consent</t>
  </si>
  <si>
    <t>Enrl Cap</t>
  </si>
  <si>
    <t>Wait Cap</t>
  </si>
  <si>
    <t>Enrl Tot</t>
  </si>
  <si>
    <t>Wait Tot</t>
  </si>
  <si>
    <t>Inst Mode</t>
  </si>
  <si>
    <t>Room Cap</t>
  </si>
  <si>
    <t>Session Start Dt</t>
  </si>
  <si>
    <t>Session End Dt</t>
  </si>
  <si>
    <t>Cncl Dt</t>
  </si>
  <si>
    <t>Prim Inst Sect</t>
  </si>
  <si>
    <t>Cmbd Sect</t>
  </si>
  <si>
    <t>Cls Mtg #</t>
  </si>
  <si>
    <t>Fac Id</t>
  </si>
  <si>
    <t>Mtg Start</t>
  </si>
  <si>
    <t>Mtg End</t>
  </si>
  <si>
    <t>Mtg Ptrn</t>
  </si>
  <si>
    <t>Mtg Ptrn Start Dt</t>
  </si>
  <si>
    <t>Mtg Ptrn End Dt</t>
  </si>
  <si>
    <t>Prt Topic</t>
  </si>
  <si>
    <t>Desc</t>
  </si>
  <si>
    <t>Emplid</t>
  </si>
  <si>
    <t>Emp Name</t>
  </si>
  <si>
    <t>Instr Role</t>
  </si>
  <si>
    <t>Scd Prt Instr</t>
  </si>
  <si>
    <t>Emplid2</t>
  </si>
  <si>
    <t>Emp Name2</t>
  </si>
  <si>
    <t>Room</t>
  </si>
  <si>
    <t>Cls Nt #</t>
  </si>
  <si>
    <t>Cls Note1</t>
  </si>
  <si>
    <t>Cls Note2</t>
  </si>
  <si>
    <t>Rm Chrstc</t>
  </si>
  <si>
    <t>Assc Min Unt</t>
  </si>
  <si>
    <t>Assc Max Unt</t>
  </si>
  <si>
    <t>Assc Grdg Bsis</t>
  </si>
  <si>
    <t>Assc Prt</t>
  </si>
  <si>
    <t>Assc Cmpt</t>
  </si>
  <si>
    <t>Cmbd Id</t>
  </si>
  <si>
    <t>Cmbd Cls #</t>
  </si>
  <si>
    <t>Cmbd Desc</t>
  </si>
  <si>
    <t>Cmbd Cls tbl</t>
  </si>
  <si>
    <t>Cmbd Subj</t>
  </si>
  <si>
    <t>Cmbd Cat #</t>
  </si>
  <si>
    <t>Crs Att</t>
  </si>
  <si>
    <t>Crs Att Desc</t>
  </si>
  <si>
    <t>Attr Value</t>
  </si>
  <si>
    <t>Attr Desc</t>
  </si>
  <si>
    <t>Topic</t>
  </si>
  <si>
    <t>ATT2</t>
  </si>
  <si>
    <t>ATT3</t>
  </si>
  <si>
    <t>ATT4</t>
  </si>
  <si>
    <t>Mtg2#</t>
  </si>
  <si>
    <t>Pttrn2</t>
  </si>
  <si>
    <t>Start2</t>
  </si>
  <si>
    <t>End2</t>
  </si>
  <si>
    <t>ID2a</t>
  </si>
  <si>
    <t>Name2a</t>
  </si>
  <si>
    <t>ID2b</t>
  </si>
  <si>
    <t>Name2b</t>
  </si>
  <si>
    <t>Mtg3#</t>
  </si>
  <si>
    <t>Pttrn</t>
  </si>
  <si>
    <t>Start3</t>
  </si>
  <si>
    <t>End3</t>
  </si>
  <si>
    <t>ID3a</t>
  </si>
  <si>
    <t>Name3a</t>
  </si>
  <si>
    <t>ID3b</t>
  </si>
  <si>
    <t>Name3b</t>
  </si>
  <si>
    <t>Mtg4#</t>
  </si>
  <si>
    <t>Pttrn4</t>
  </si>
  <si>
    <t>Start4</t>
  </si>
  <si>
    <t>End4</t>
  </si>
  <si>
    <t>ID4a</t>
  </si>
  <si>
    <t>Name4a</t>
  </si>
  <si>
    <t>ID4b</t>
  </si>
  <si>
    <t>Name4b</t>
  </si>
  <si>
    <t>Mtg5#</t>
  </si>
  <si>
    <t>Pttrn5</t>
  </si>
  <si>
    <t>Start5</t>
  </si>
  <si>
    <t>End5</t>
  </si>
  <si>
    <t>ID5a</t>
  </si>
  <si>
    <t>Name5a</t>
  </si>
  <si>
    <t>ID5b</t>
  </si>
  <si>
    <t>Name5b</t>
  </si>
  <si>
    <t>Mtg6#</t>
  </si>
  <si>
    <t>Pttrn6</t>
  </si>
  <si>
    <t>Start6</t>
  </si>
  <si>
    <t>End6</t>
  </si>
  <si>
    <t>ID6a</t>
  </si>
  <si>
    <t>Name6a</t>
  </si>
  <si>
    <t>ID6b</t>
  </si>
  <si>
    <t>Name6b</t>
  </si>
  <si>
    <t>Mtg7#</t>
  </si>
  <si>
    <t>Pttrn7</t>
  </si>
  <si>
    <t>Start7</t>
  </si>
  <si>
    <t>End7</t>
  </si>
  <si>
    <t>ID7a</t>
  </si>
  <si>
    <t>Name7a</t>
  </si>
  <si>
    <t>ID7b</t>
  </si>
  <si>
    <t>Name7b</t>
  </si>
  <si>
    <t>Mtg8#</t>
  </si>
  <si>
    <t>Pttrn8</t>
  </si>
  <si>
    <t>Start8</t>
  </si>
  <si>
    <t>End8</t>
  </si>
  <si>
    <t>ID8a</t>
  </si>
  <si>
    <t>Name8a</t>
  </si>
  <si>
    <t>ID8b</t>
  </si>
  <si>
    <t>Name8b</t>
  </si>
  <si>
    <t>Mtg9#</t>
  </si>
  <si>
    <t>Pttrn9</t>
  </si>
  <si>
    <t>Start9</t>
  </si>
  <si>
    <t>End9</t>
  </si>
  <si>
    <t>ID9a</t>
  </si>
  <si>
    <t>Name9a</t>
  </si>
  <si>
    <t>ID9b</t>
  </si>
  <si>
    <t>Name9b</t>
  </si>
  <si>
    <t>Mtg10#</t>
  </si>
  <si>
    <t>Pttrn10</t>
  </si>
  <si>
    <t>Start10</t>
  </si>
  <si>
    <t>End10</t>
  </si>
  <si>
    <t>ID10a</t>
  </si>
  <si>
    <t>Name10a</t>
  </si>
  <si>
    <t>ID10b</t>
  </si>
  <si>
    <t>Name10b</t>
  </si>
  <si>
    <t>Glbl Nt Dt</t>
  </si>
  <si>
    <t>Glbl Nt Time</t>
  </si>
  <si>
    <t>PRVST</t>
  </si>
  <si>
    <t>IT</t>
  </si>
  <si>
    <t>Information Technology Problem Solving</t>
  </si>
  <si>
    <t>LEC</t>
  </si>
  <si>
    <t>A</t>
  </si>
  <si>
    <t>Y</t>
  </si>
  <si>
    <t>N</t>
  </si>
  <si>
    <t>P</t>
  </si>
  <si>
    <t xml:space="preserve"> </t>
  </si>
  <si>
    <t>W01-0034</t>
  </si>
  <si>
    <t>04:00PM</t>
  </si>
  <si>
    <t>05:15PM</t>
  </si>
  <si>
    <t>MW</t>
  </si>
  <si>
    <t>Kelly,Christopher Grant</t>
  </si>
  <si>
    <t>PI</t>
  </si>
  <si>
    <t>OPT</t>
  </si>
  <si>
    <t>C</t>
  </si>
  <si>
    <t>M03-0730</t>
  </si>
  <si>
    <t>TuTh</t>
  </si>
  <si>
    <t>Managerial Statistics</t>
  </si>
  <si>
    <t>W01-0042</t>
  </si>
  <si>
    <t>09:30AM</t>
  </si>
  <si>
    <t>12:15PM</t>
  </si>
  <si>
    <t>F</t>
  </si>
  <si>
    <t>Du,Hongmin Williams</t>
  </si>
  <si>
    <t>SOT</t>
  </si>
  <si>
    <t>Introduction To Java</t>
  </si>
  <si>
    <t>Y04-4110</t>
  </si>
  <si>
    <t>05:30PM</t>
  </si>
  <si>
    <t>06:45PM</t>
  </si>
  <si>
    <t>Adnan Mohsin Ali,Fnu</t>
  </si>
  <si>
    <t>Introduction to Scripting</t>
  </si>
  <si>
    <t>12:30PM</t>
  </si>
  <si>
    <t>01:45PM</t>
  </si>
  <si>
    <t>Hoffman,Glenn Alfred</t>
  </si>
  <si>
    <t>W01-0006</t>
  </si>
  <si>
    <t>Banjo,Temitayo</t>
  </si>
  <si>
    <t>Intermediate Scripting</t>
  </si>
  <si>
    <t>Y02-2310</t>
  </si>
  <si>
    <t>Agress,Jason Geoffrey</t>
  </si>
  <si>
    <t>Computer Forensics I</t>
  </si>
  <si>
    <t>M02-0206</t>
  </si>
  <si>
    <t>08:15PM</t>
  </si>
  <si>
    <t>Th</t>
  </si>
  <si>
    <t>Kim,Jong Woo</t>
  </si>
  <si>
    <t>Relational Databases</t>
  </si>
  <si>
    <t>M02-0208</t>
  </si>
  <si>
    <t>OL</t>
  </si>
  <si>
    <t>ON-LINE</t>
  </si>
  <si>
    <t>TBA</t>
  </si>
  <si>
    <t>M01-0409</t>
  </si>
  <si>
    <t>W</t>
  </si>
  <si>
    <t>Wu,Tong</t>
  </si>
  <si>
    <t>Web Fluency</t>
  </si>
  <si>
    <t>H04-0031</t>
  </si>
  <si>
    <t>Tu</t>
  </si>
  <si>
    <t>Introduction to Linux/Unix</t>
  </si>
  <si>
    <t>M01-0410</t>
  </si>
  <si>
    <t>W01-0005</t>
  </si>
  <si>
    <t>02:00PM</t>
  </si>
  <si>
    <t>03:15PM</t>
  </si>
  <si>
    <t>Introduction to Networks</t>
  </si>
  <si>
    <t>Social Issues and Ethics in Computing</t>
  </si>
  <si>
    <t>M02-0404</t>
  </si>
  <si>
    <t>Potasznik,Amanda</t>
  </si>
  <si>
    <t>Y03-3370</t>
  </si>
  <si>
    <t>W01-0004</t>
  </si>
  <si>
    <t>11:00AM</t>
  </si>
  <si>
    <t>Introduction to System Administration</t>
  </si>
  <si>
    <t>W01-0060</t>
  </si>
  <si>
    <t>W01-0010</t>
  </si>
  <si>
    <t>Enterprise Software</t>
  </si>
  <si>
    <t>Y04-4180</t>
  </si>
  <si>
    <t>Ayyagari,RamaKrishna V</t>
  </si>
  <si>
    <t>Introduction to Analytics</t>
  </si>
  <si>
    <t>M02-0423</t>
  </si>
  <si>
    <t>Eno,Skyler</t>
  </si>
  <si>
    <t>Network and Mobile Forensics</t>
  </si>
  <si>
    <t>W01-0031</t>
  </si>
  <si>
    <t>Velez,Nelson O</t>
  </si>
  <si>
    <t>Project Management</t>
  </si>
  <si>
    <t>W01-0029</t>
  </si>
  <si>
    <t>Information System Security</t>
  </si>
  <si>
    <t>TRAD COST</t>
  </si>
  <si>
    <t>Windows System Administration</t>
  </si>
  <si>
    <t>Soro,Torna Omar</t>
  </si>
  <si>
    <t>Network Security Administration I</t>
  </si>
  <si>
    <t>W01-0009</t>
  </si>
  <si>
    <t>07:00PM</t>
  </si>
  <si>
    <t>W01-0057</t>
  </si>
  <si>
    <t>Network Security Administration II</t>
  </si>
  <si>
    <t>W02-0201</t>
  </si>
  <si>
    <t>Information Storage and Management</t>
  </si>
  <si>
    <t>Integration Methodologies and Tools</t>
  </si>
  <si>
    <t>Systems Analysis and Design</t>
  </si>
  <si>
    <t>M</t>
  </si>
  <si>
    <t>Data Warehousing for Business Intelligence</t>
  </si>
  <si>
    <t>W02-0107</t>
  </si>
  <si>
    <t>Kim,Jin Sik</t>
  </si>
  <si>
    <t>Independent Study</t>
  </si>
  <si>
    <t>IND</t>
  </si>
  <si>
    <t>I</t>
  </si>
  <si>
    <t>Samia,Rosemary</t>
  </si>
  <si>
    <t>Special Topics</t>
  </si>
  <si>
    <t>W04-0138</t>
  </si>
  <si>
    <t>Object Oriented Python Game</t>
  </si>
  <si>
    <t>Advanced Networking Practice</t>
  </si>
  <si>
    <t>Information Technology Capstone</t>
  </si>
  <si>
    <t>M02-0420</t>
  </si>
  <si>
    <t>Y03-3350</t>
  </si>
  <si>
    <t>CSM</t>
  </si>
  <si>
    <t>CS</t>
  </si>
  <si>
    <t>An Introduction to Computer Concepts</t>
  </si>
  <si>
    <t>10:00AM</t>
  </si>
  <si>
    <t>10:50AM</t>
  </si>
  <si>
    <t>MWF</t>
  </si>
  <si>
    <t>Kinali,Meric</t>
  </si>
  <si>
    <t>M02-0621</t>
  </si>
  <si>
    <t>11:50AM</t>
  </si>
  <si>
    <t>Introduction to Computing</t>
  </si>
  <si>
    <t>Iyer,Swaminathan</t>
  </si>
  <si>
    <t>DIS</t>
  </si>
  <si>
    <t>01D</t>
  </si>
  <si>
    <t>M01-0608</t>
  </si>
  <si>
    <t>Y02-2330</t>
  </si>
  <si>
    <t>Vaish,Sankalp</t>
  </si>
  <si>
    <t>02D</t>
  </si>
  <si>
    <t>Chaudhari,Karmesh Siddharam</t>
  </si>
  <si>
    <t>03D</t>
  </si>
  <si>
    <t>M01-0418</t>
  </si>
  <si>
    <t>04D</t>
  </si>
  <si>
    <t>Y01-1300</t>
  </si>
  <si>
    <t>05D</t>
  </si>
  <si>
    <t>W01-0061</t>
  </si>
  <si>
    <t>07D</t>
  </si>
  <si>
    <t>W01-0055</t>
  </si>
  <si>
    <t>08D</t>
  </si>
  <si>
    <t>10:45AM</t>
  </si>
  <si>
    <t>09D</t>
  </si>
  <si>
    <t>10D</t>
  </si>
  <si>
    <t>W01-0044</t>
  </si>
  <si>
    <t>11D</t>
  </si>
  <si>
    <t>Computer Language Supplement</t>
  </si>
  <si>
    <t>D</t>
  </si>
  <si>
    <t>Science Gateway Seminar II</t>
  </si>
  <si>
    <t>Reserved for CSM FSC</t>
  </si>
  <si>
    <t>Arya,Piyush Kumar</t>
  </si>
  <si>
    <t>GS</t>
  </si>
  <si>
    <t>W01-0046</t>
  </si>
  <si>
    <t>X</t>
  </si>
  <si>
    <t>Intermediate Computing with Data Structures</t>
  </si>
  <si>
    <t>Y02-2120</t>
  </si>
  <si>
    <t>M02-0116</t>
  </si>
  <si>
    <t>Saadat,Saied</t>
  </si>
  <si>
    <t>M02-0616</t>
  </si>
  <si>
    <t>06D</t>
  </si>
  <si>
    <t>Applied Discrete Mathematics</t>
  </si>
  <si>
    <t>Sepahyar,Soheil</t>
  </si>
  <si>
    <t>Babur,Ozgun</t>
  </si>
  <si>
    <t>Programming in C</t>
  </si>
  <si>
    <t>R</t>
  </si>
  <si>
    <t>REMOTE</t>
  </si>
  <si>
    <t>Tran,Duc</t>
  </si>
  <si>
    <t>Yang,Allen</t>
  </si>
  <si>
    <t>Introduction to Cognitive Science</t>
  </si>
  <si>
    <t>M01-0207</t>
  </si>
  <si>
    <t>Pham,Que Anh</t>
  </si>
  <si>
    <t>01:00PM</t>
  </si>
  <si>
    <t>03:45PM</t>
  </si>
  <si>
    <t>Cao,Shibo</t>
  </si>
  <si>
    <t>Advanced Data Structures and Algorithms</t>
  </si>
  <si>
    <t>08:00AM</t>
  </si>
  <si>
    <t>09:15AM</t>
  </si>
  <si>
    <t>Perez,Beatrice Maria</t>
  </si>
  <si>
    <t>Computer Architecture and Organization</t>
  </si>
  <si>
    <t>LAB</t>
  </si>
  <si>
    <t>01L</t>
  </si>
  <si>
    <t>W02-0060</t>
  </si>
  <si>
    <t>02L</t>
  </si>
  <si>
    <t>03L</t>
  </si>
  <si>
    <t>08:30PM</t>
  </si>
  <si>
    <t>09:45PM</t>
  </si>
  <si>
    <t>04L</t>
  </si>
  <si>
    <t>06:00PM</t>
  </si>
  <si>
    <t>07:15PM</t>
  </si>
  <si>
    <t>05L</t>
  </si>
  <si>
    <t>An Introduction to Software Engineering</t>
  </si>
  <si>
    <t>Deblois,Jane Holly</t>
  </si>
  <si>
    <t>Applied Cryptography</t>
  </si>
  <si>
    <t>Liang,Xiaohui</t>
  </si>
  <si>
    <t>An Introduction to the Theory of Computation</t>
  </si>
  <si>
    <t>Database Management</t>
  </si>
  <si>
    <t>Ghinita,Gabriel</t>
  </si>
  <si>
    <t>Database Application Development</t>
  </si>
  <si>
    <t>Papon,Md Tarikul Islam</t>
  </si>
  <si>
    <t>Applied Machine Learning</t>
  </si>
  <si>
    <t>02:30PM</t>
  </si>
  <si>
    <t>An Introduction to Operating Systems</t>
  </si>
  <si>
    <t>Introduction to Internetworking</t>
  </si>
  <si>
    <t>Introduction to Computer Security</t>
  </si>
  <si>
    <t>Wan,Yinxin</t>
  </si>
  <si>
    <t>The Structure of Higher Level Languages</t>
  </si>
  <si>
    <t>M02-0207</t>
  </si>
  <si>
    <t>Chang,Stephen T</t>
  </si>
  <si>
    <t>Compilers</t>
  </si>
  <si>
    <t>Computer Games Programming</t>
  </si>
  <si>
    <t>Durupinar Babur,Funda</t>
  </si>
  <si>
    <t>Kodavati,Satya Naga Srikar</t>
  </si>
  <si>
    <t>An Introduction to Artificial Intelligence</t>
  </si>
  <si>
    <t>W02-0158</t>
  </si>
  <si>
    <t>Pei,Shichao</t>
  </si>
  <si>
    <t>Ding,Wei</t>
  </si>
  <si>
    <t>Fletcher,Kenneth Kofi</t>
  </si>
  <si>
    <t>Haehn,Daniel Felix</t>
  </si>
  <si>
    <t>W01-0052</t>
  </si>
  <si>
    <t>02:15PM</t>
  </si>
  <si>
    <t>Intro to Quantum Computing</t>
  </si>
  <si>
    <t>Sheng,Bo</t>
  </si>
  <si>
    <t>W02-0126</t>
  </si>
  <si>
    <t>Visualizing Boston</t>
  </si>
  <si>
    <t>Intro to Digital Forensics</t>
  </si>
  <si>
    <t>Practicum in Computer Science</t>
  </si>
  <si>
    <t>Soares Cogumbreiro Garcia,Tiago</t>
  </si>
  <si>
    <t>Haspel,Nurit</t>
  </si>
  <si>
    <t>Honors Thesis</t>
  </si>
  <si>
    <t>GRD</t>
  </si>
  <si>
    <t>User Interface Design</t>
  </si>
  <si>
    <t>Theory of Formal Languages</t>
  </si>
  <si>
    <t>Simovici,Dan</t>
  </si>
  <si>
    <t>Analysis of Algorithms</t>
  </si>
  <si>
    <t>M02-0417</t>
  </si>
  <si>
    <t>Database Management Systems</t>
  </si>
  <si>
    <t>Computer Communication Networks</t>
  </si>
  <si>
    <t>Wireless Networks and Mobile Computing</t>
  </si>
  <si>
    <t>Compiler</t>
  </si>
  <si>
    <t>Biomedical Signal and Image Processing</t>
  </si>
  <si>
    <t>Artificial Intelligence</t>
  </si>
  <si>
    <t>Neural Networks</t>
  </si>
  <si>
    <t>De Oliveira Imbiriba,Tales Cesar</t>
  </si>
  <si>
    <t>Computer Vision</t>
  </si>
  <si>
    <t>M02-0213</t>
  </si>
  <si>
    <t>Gonzalez Gudino,Luis</t>
  </si>
  <si>
    <t>Object-Oriented Design and Programming</t>
  </si>
  <si>
    <t>Suzuki,Junichi</t>
  </si>
  <si>
    <t>Object-Oriented Software Development</t>
  </si>
  <si>
    <t>Software Development Laboratory I</t>
  </si>
  <si>
    <t>Chen,Ping</t>
  </si>
  <si>
    <t>Practicum in CS</t>
  </si>
  <si>
    <t>SUS</t>
  </si>
  <si>
    <t>Research for MS Thesis</t>
  </si>
  <si>
    <t>Pomplun,Marc</t>
  </si>
  <si>
    <t>Logical Foundations of Computer Science</t>
  </si>
  <si>
    <t>W01-0062</t>
  </si>
  <si>
    <t>PhD Dissertation Research</t>
  </si>
  <si>
    <t>College of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</si>
</sst>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638D-2774-4684-A86A-9E450F09A4DA}">
  <sheetPr codeName="Sheet3"/>
  <dimension ref="A1:J183"/>
  <sheetViews>
    <sheetView tabSelected="1" workbookViewId="0">
      <selection activeCell="F14" sqref="F14"/>
    </sheetView>
  </sheetViews>
  <sheetFormatPr defaultRowHeight="15" x14ac:dyDescent="0.25"/>
  <cols>
    <col min="10" max="10" width="31.28515625" bestFit="1" customWidth="1"/>
  </cols>
  <sheetData>
    <row r="1" spans="1:10" x14ac:dyDescent="0.25">
      <c r="A1" t="s">
        <v>6</v>
      </c>
      <c r="B1" t="s">
        <v>7</v>
      </c>
      <c r="C1" t="s">
        <v>4</v>
      </c>
      <c r="D1" t="s">
        <v>8</v>
      </c>
      <c r="E1" t="s">
        <v>9</v>
      </c>
      <c r="F1" t="s">
        <v>27</v>
      </c>
      <c r="G1" t="s">
        <v>28</v>
      </c>
      <c r="H1" t="s">
        <v>29</v>
      </c>
      <c r="I1" t="s">
        <v>30</v>
      </c>
      <c r="J1" t="s">
        <v>36</v>
      </c>
    </row>
    <row r="2" spans="1:10" x14ac:dyDescent="0.25">
      <c r="A2" t="s">
        <v>250</v>
      </c>
      <c r="B2" t="str">
        <f>" 105"</f>
        <v xml:space="preserve"> 105</v>
      </c>
      <c r="C2" t="str">
        <f>"01"</f>
        <v>01</v>
      </c>
      <c r="D2" t="s">
        <v>251</v>
      </c>
      <c r="E2" t="str">
        <f>"2721"</f>
        <v>2721</v>
      </c>
      <c r="F2" t="s">
        <v>202</v>
      </c>
      <c r="G2" t="s">
        <v>252</v>
      </c>
      <c r="H2" t="s">
        <v>253</v>
      </c>
      <c r="I2" t="s">
        <v>254</v>
      </c>
      <c r="J2" t="s">
        <v>255</v>
      </c>
    </row>
    <row r="3" spans="1:10" x14ac:dyDescent="0.25">
      <c r="A3" t="s">
        <v>250</v>
      </c>
      <c r="B3" t="str">
        <f>" 105"</f>
        <v xml:space="preserve"> 105</v>
      </c>
      <c r="C3" t="str">
        <f>"02"</f>
        <v>02</v>
      </c>
      <c r="D3" t="s">
        <v>251</v>
      </c>
      <c r="E3" t="str">
        <f>"2722"</f>
        <v>2722</v>
      </c>
      <c r="F3" t="s">
        <v>256</v>
      </c>
      <c r="G3" t="s">
        <v>206</v>
      </c>
      <c r="H3" t="s">
        <v>257</v>
      </c>
      <c r="I3" t="s">
        <v>254</v>
      </c>
      <c r="J3" t="s">
        <v>255</v>
      </c>
    </row>
    <row r="4" spans="1:10" x14ac:dyDescent="0.25">
      <c r="A4" t="s">
        <v>250</v>
      </c>
      <c r="B4" t="str">
        <f t="shared" ref="B4:B16" si="0">" 110"</f>
        <v xml:space="preserve"> 110</v>
      </c>
      <c r="C4" t="str">
        <f>"01"</f>
        <v>01</v>
      </c>
      <c r="D4" t="s">
        <v>258</v>
      </c>
      <c r="E4" t="str">
        <f>"1246"</f>
        <v>1246</v>
      </c>
      <c r="F4" t="s">
        <v>177</v>
      </c>
      <c r="G4" t="s">
        <v>171</v>
      </c>
      <c r="H4" t="s">
        <v>172</v>
      </c>
      <c r="I4" t="s">
        <v>157</v>
      </c>
      <c r="J4" t="s">
        <v>259</v>
      </c>
    </row>
    <row r="5" spans="1:10" x14ac:dyDescent="0.25">
      <c r="A5" t="s">
        <v>250</v>
      </c>
      <c r="B5" t="str">
        <f t="shared" si="0"/>
        <v xml:space="preserve"> 110</v>
      </c>
      <c r="C5" t="str">
        <f>"01D"</f>
        <v>01D</v>
      </c>
      <c r="D5" t="s">
        <v>258</v>
      </c>
      <c r="E5" t="str">
        <f>"2888"</f>
        <v>2888</v>
      </c>
      <c r="F5" t="s">
        <v>262</v>
      </c>
      <c r="G5" t="s">
        <v>206</v>
      </c>
      <c r="H5" t="s">
        <v>161</v>
      </c>
      <c r="I5" t="s">
        <v>194</v>
      </c>
      <c r="J5" t="s">
        <v>259</v>
      </c>
    </row>
    <row r="6" spans="1:10" x14ac:dyDescent="0.25">
      <c r="A6" t="s">
        <v>250</v>
      </c>
      <c r="B6" t="str">
        <f t="shared" si="0"/>
        <v xml:space="preserve"> 110</v>
      </c>
      <c r="C6" t="str">
        <f>"02"</f>
        <v>02</v>
      </c>
      <c r="D6" t="s">
        <v>258</v>
      </c>
      <c r="E6" t="str">
        <f>"1245"</f>
        <v>1245</v>
      </c>
      <c r="F6" t="s">
        <v>263</v>
      </c>
      <c r="G6" t="s">
        <v>167</v>
      </c>
      <c r="H6" t="s">
        <v>168</v>
      </c>
      <c r="I6" t="s">
        <v>157</v>
      </c>
      <c r="J6" t="s">
        <v>264</v>
      </c>
    </row>
    <row r="7" spans="1:10" x14ac:dyDescent="0.25">
      <c r="A7" t="s">
        <v>250</v>
      </c>
      <c r="B7" t="str">
        <f t="shared" si="0"/>
        <v xml:space="preserve"> 110</v>
      </c>
      <c r="C7" t="str">
        <f>"02D"</f>
        <v>02D</v>
      </c>
      <c r="D7" t="s">
        <v>258</v>
      </c>
      <c r="E7" t="str">
        <f>"2889"</f>
        <v>2889</v>
      </c>
      <c r="F7" t="s">
        <v>262</v>
      </c>
      <c r="G7" t="s">
        <v>206</v>
      </c>
      <c r="H7" t="s">
        <v>161</v>
      </c>
      <c r="I7" t="s">
        <v>182</v>
      </c>
      <c r="J7" t="s">
        <v>259</v>
      </c>
    </row>
    <row r="8" spans="1:10" x14ac:dyDescent="0.25">
      <c r="A8" t="s">
        <v>250</v>
      </c>
      <c r="B8" t="str">
        <f t="shared" si="0"/>
        <v xml:space="preserve"> 110</v>
      </c>
      <c r="C8" t="str">
        <f>"03"</f>
        <v>03</v>
      </c>
      <c r="D8" t="s">
        <v>258</v>
      </c>
      <c r="E8" t="str">
        <f>"4530"</f>
        <v>4530</v>
      </c>
      <c r="F8" t="s">
        <v>193</v>
      </c>
      <c r="G8" t="s">
        <v>149</v>
      </c>
      <c r="H8" t="s">
        <v>150</v>
      </c>
      <c r="I8" t="s">
        <v>151</v>
      </c>
      <c r="J8" t="s">
        <v>266</v>
      </c>
    </row>
    <row r="9" spans="1:10" x14ac:dyDescent="0.25">
      <c r="A9" t="s">
        <v>250</v>
      </c>
      <c r="B9" t="str">
        <f t="shared" si="0"/>
        <v xml:space="preserve"> 110</v>
      </c>
      <c r="C9" t="str">
        <f>"03D"</f>
        <v>03D</v>
      </c>
      <c r="D9" t="s">
        <v>258</v>
      </c>
      <c r="E9" t="str">
        <f>"2890"</f>
        <v>2890</v>
      </c>
      <c r="F9" t="s">
        <v>268</v>
      </c>
      <c r="G9" t="s">
        <v>198</v>
      </c>
      <c r="H9" t="s">
        <v>199</v>
      </c>
      <c r="I9" t="s">
        <v>194</v>
      </c>
      <c r="J9" t="s">
        <v>259</v>
      </c>
    </row>
    <row r="10" spans="1:10" x14ac:dyDescent="0.25">
      <c r="A10" t="s">
        <v>250</v>
      </c>
      <c r="B10" t="str">
        <f t="shared" si="0"/>
        <v xml:space="preserve"> 110</v>
      </c>
      <c r="C10" t="str">
        <f>"04D"</f>
        <v>04D</v>
      </c>
      <c r="D10" t="s">
        <v>258</v>
      </c>
      <c r="E10" t="str">
        <f>"2891"</f>
        <v>2891</v>
      </c>
      <c r="F10" t="s">
        <v>270</v>
      </c>
      <c r="G10" t="s">
        <v>198</v>
      </c>
      <c r="H10" t="s">
        <v>199</v>
      </c>
      <c r="I10" t="s">
        <v>182</v>
      </c>
      <c r="J10" t="s">
        <v>259</v>
      </c>
    </row>
    <row r="11" spans="1:10" x14ac:dyDescent="0.25">
      <c r="A11" t="s">
        <v>250</v>
      </c>
      <c r="B11" t="str">
        <f t="shared" si="0"/>
        <v xml:space="preserve"> 110</v>
      </c>
      <c r="C11" t="str">
        <f>"05D"</f>
        <v>05D</v>
      </c>
      <c r="D11" t="s">
        <v>258</v>
      </c>
      <c r="E11" t="str">
        <f>"2892"</f>
        <v>2892</v>
      </c>
      <c r="F11" t="s">
        <v>272</v>
      </c>
      <c r="G11" t="s">
        <v>227</v>
      </c>
      <c r="H11" t="s">
        <v>181</v>
      </c>
      <c r="I11" t="s">
        <v>194</v>
      </c>
      <c r="J11" t="s">
        <v>264</v>
      </c>
    </row>
    <row r="12" spans="1:10" x14ac:dyDescent="0.25">
      <c r="A12" t="s">
        <v>250</v>
      </c>
      <c r="B12" t="str">
        <f t="shared" si="0"/>
        <v xml:space="preserve"> 110</v>
      </c>
      <c r="C12" t="str">
        <f>"07D"</f>
        <v>07D</v>
      </c>
      <c r="D12" t="s">
        <v>258</v>
      </c>
      <c r="E12" t="str">
        <f>"2893"</f>
        <v>2893</v>
      </c>
      <c r="F12" t="s">
        <v>274</v>
      </c>
      <c r="G12" t="s">
        <v>227</v>
      </c>
      <c r="H12" t="s">
        <v>181</v>
      </c>
      <c r="I12" t="s">
        <v>182</v>
      </c>
      <c r="J12" t="s">
        <v>264</v>
      </c>
    </row>
    <row r="13" spans="1:10" x14ac:dyDescent="0.25">
      <c r="A13" t="s">
        <v>250</v>
      </c>
      <c r="B13" t="str">
        <f t="shared" si="0"/>
        <v xml:space="preserve"> 110</v>
      </c>
      <c r="C13" t="str">
        <f>"08D"</f>
        <v>08D</v>
      </c>
      <c r="D13" t="s">
        <v>258</v>
      </c>
      <c r="E13" t="str">
        <f>"3632"</f>
        <v>3632</v>
      </c>
      <c r="F13" t="s">
        <v>204</v>
      </c>
      <c r="G13" t="s">
        <v>160</v>
      </c>
      <c r="H13" t="s">
        <v>276</v>
      </c>
      <c r="I13" t="s">
        <v>194</v>
      </c>
      <c r="J13" t="s">
        <v>259</v>
      </c>
    </row>
    <row r="14" spans="1:10" x14ac:dyDescent="0.25">
      <c r="A14" t="s">
        <v>250</v>
      </c>
      <c r="B14" t="str">
        <f t="shared" si="0"/>
        <v xml:space="preserve"> 110</v>
      </c>
      <c r="C14" t="str">
        <f>"09D"</f>
        <v>09D</v>
      </c>
      <c r="D14" t="s">
        <v>258</v>
      </c>
      <c r="E14" t="str">
        <f>"3633"</f>
        <v>3633</v>
      </c>
      <c r="F14" t="s">
        <v>274</v>
      </c>
      <c r="G14" t="s">
        <v>160</v>
      </c>
      <c r="H14" t="s">
        <v>276</v>
      </c>
      <c r="I14" t="s">
        <v>182</v>
      </c>
      <c r="J14" t="s">
        <v>259</v>
      </c>
    </row>
    <row r="15" spans="1:10" x14ac:dyDescent="0.25">
      <c r="A15" t="s">
        <v>250</v>
      </c>
      <c r="B15" t="str">
        <f t="shared" si="0"/>
        <v xml:space="preserve"> 110</v>
      </c>
      <c r="C15" t="str">
        <f>"10D"</f>
        <v>10D</v>
      </c>
      <c r="D15" t="s">
        <v>258</v>
      </c>
      <c r="E15" t="str">
        <f>"4532"</f>
        <v>4532</v>
      </c>
      <c r="F15" t="s">
        <v>279</v>
      </c>
      <c r="G15" t="s">
        <v>167</v>
      </c>
      <c r="H15" t="s">
        <v>168</v>
      </c>
      <c r="I15" t="s">
        <v>234</v>
      </c>
      <c r="J15" t="s">
        <v>266</v>
      </c>
    </row>
    <row r="16" spans="1:10" x14ac:dyDescent="0.25">
      <c r="A16" t="s">
        <v>250</v>
      </c>
      <c r="B16" t="str">
        <f t="shared" si="0"/>
        <v xml:space="preserve"> 110</v>
      </c>
      <c r="C16" t="str">
        <f>"11D"</f>
        <v>11D</v>
      </c>
      <c r="D16" t="s">
        <v>258</v>
      </c>
      <c r="E16" t="str">
        <f>"4533"</f>
        <v>4533</v>
      </c>
      <c r="F16" t="s">
        <v>274</v>
      </c>
      <c r="G16" t="s">
        <v>167</v>
      </c>
      <c r="H16" t="s">
        <v>168</v>
      </c>
      <c r="I16" t="s">
        <v>190</v>
      </c>
      <c r="J16" t="s">
        <v>266</v>
      </c>
    </row>
    <row r="17" spans="1:10" x14ac:dyDescent="0.25">
      <c r="A17" t="s">
        <v>250</v>
      </c>
      <c r="B17" t="str">
        <f>" 119"</f>
        <v xml:space="preserve"> 119</v>
      </c>
      <c r="C17" t="str">
        <f>"01"</f>
        <v>01</v>
      </c>
      <c r="D17" t="s">
        <v>281</v>
      </c>
      <c r="E17" t="str">
        <f>"2387"</f>
        <v>2387</v>
      </c>
      <c r="F17" t="s">
        <v>177</v>
      </c>
      <c r="G17" t="s">
        <v>171</v>
      </c>
      <c r="H17" t="s">
        <v>172</v>
      </c>
      <c r="I17" t="s">
        <v>157</v>
      </c>
      <c r="J17" t="s">
        <v>259</v>
      </c>
    </row>
    <row r="18" spans="1:10" x14ac:dyDescent="0.25">
      <c r="A18" t="s">
        <v>250</v>
      </c>
      <c r="B18" t="str">
        <f>" 119"</f>
        <v xml:space="preserve"> 119</v>
      </c>
      <c r="C18" t="str">
        <f>"02"</f>
        <v>02</v>
      </c>
      <c r="D18" t="s">
        <v>281</v>
      </c>
      <c r="E18" t="str">
        <f>"2567"</f>
        <v>2567</v>
      </c>
      <c r="F18" t="s">
        <v>263</v>
      </c>
      <c r="G18" t="s">
        <v>167</v>
      </c>
      <c r="H18" t="s">
        <v>168</v>
      </c>
      <c r="I18" t="s">
        <v>157</v>
      </c>
      <c r="J18" t="s">
        <v>264</v>
      </c>
    </row>
    <row r="19" spans="1:10" x14ac:dyDescent="0.25">
      <c r="A19" t="s">
        <v>250</v>
      </c>
      <c r="B19" t="str">
        <f>" 119"</f>
        <v xml:space="preserve"> 119</v>
      </c>
      <c r="C19" t="str">
        <f>"03"</f>
        <v>03</v>
      </c>
      <c r="D19" t="s">
        <v>281</v>
      </c>
      <c r="E19" t="str">
        <f>"4531"</f>
        <v>4531</v>
      </c>
      <c r="F19" t="s">
        <v>193</v>
      </c>
      <c r="G19" t="s">
        <v>149</v>
      </c>
      <c r="H19" t="s">
        <v>150</v>
      </c>
      <c r="I19" t="s">
        <v>151</v>
      </c>
      <c r="J19" t="s">
        <v>266</v>
      </c>
    </row>
    <row r="20" spans="1:10" x14ac:dyDescent="0.25">
      <c r="A20" t="s">
        <v>250</v>
      </c>
      <c r="B20" t="str">
        <f>" 188SL"</f>
        <v xml:space="preserve"> 188SL</v>
      </c>
      <c r="C20" t="str">
        <f>"01"</f>
        <v>01</v>
      </c>
      <c r="D20" t="s">
        <v>283</v>
      </c>
      <c r="E20" t="str">
        <f>"1874"</f>
        <v>1874</v>
      </c>
      <c r="F20" t="s">
        <v>226</v>
      </c>
      <c r="G20" t="s">
        <v>206</v>
      </c>
      <c r="H20" t="s">
        <v>257</v>
      </c>
      <c r="I20" t="s">
        <v>157</v>
      </c>
      <c r="J20" t="s">
        <v>285</v>
      </c>
    </row>
    <row r="21" spans="1:10" x14ac:dyDescent="0.25">
      <c r="A21" t="s">
        <v>250</v>
      </c>
      <c r="B21" t="str">
        <f>" 188SL"</f>
        <v xml:space="preserve"> 188SL</v>
      </c>
      <c r="C21" t="str">
        <f>"02"</f>
        <v>02</v>
      </c>
      <c r="D21" t="s">
        <v>283</v>
      </c>
      <c r="E21" t="str">
        <f>"2672"</f>
        <v>2672</v>
      </c>
      <c r="F21" t="s">
        <v>287</v>
      </c>
      <c r="G21" t="s">
        <v>206</v>
      </c>
      <c r="H21" t="s">
        <v>257</v>
      </c>
      <c r="I21" t="s">
        <v>151</v>
      </c>
      <c r="J21" t="s">
        <v>285</v>
      </c>
    </row>
    <row r="22" spans="1:10" x14ac:dyDescent="0.25">
      <c r="A22" t="s">
        <v>250</v>
      </c>
      <c r="B22" t="str">
        <f t="shared" ref="B22:B31" si="1">" 210"</f>
        <v xml:space="preserve"> 210</v>
      </c>
      <c r="C22" t="str">
        <f>"01"</f>
        <v>01</v>
      </c>
      <c r="D22" t="s">
        <v>289</v>
      </c>
      <c r="E22" t="str">
        <f>"1525"</f>
        <v>1525</v>
      </c>
      <c r="F22" t="s">
        <v>290</v>
      </c>
      <c r="G22" t="s">
        <v>198</v>
      </c>
      <c r="H22" t="s">
        <v>199</v>
      </c>
      <c r="I22" t="s">
        <v>157</v>
      </c>
      <c r="J22" t="s">
        <v>259</v>
      </c>
    </row>
    <row r="23" spans="1:10" x14ac:dyDescent="0.25">
      <c r="A23" t="s">
        <v>250</v>
      </c>
      <c r="B23" t="str">
        <f t="shared" si="1"/>
        <v xml:space="preserve"> 210</v>
      </c>
      <c r="C23" t="str">
        <f>"01D"</f>
        <v>01D</v>
      </c>
      <c r="D23" t="s">
        <v>289</v>
      </c>
      <c r="E23" t="str">
        <f>"2894"</f>
        <v>2894</v>
      </c>
      <c r="F23" t="s">
        <v>279</v>
      </c>
      <c r="G23" t="s">
        <v>171</v>
      </c>
      <c r="H23" t="s">
        <v>172</v>
      </c>
      <c r="I23" t="s">
        <v>194</v>
      </c>
      <c r="J23" t="s">
        <v>259</v>
      </c>
    </row>
    <row r="24" spans="1:10" x14ac:dyDescent="0.25">
      <c r="A24" t="s">
        <v>250</v>
      </c>
      <c r="B24" t="str">
        <f t="shared" si="1"/>
        <v xml:space="preserve"> 210</v>
      </c>
      <c r="C24" t="str">
        <f>"02"</f>
        <v>02</v>
      </c>
      <c r="D24" t="s">
        <v>289</v>
      </c>
      <c r="E24" t="str">
        <f>"1600"</f>
        <v>1600</v>
      </c>
      <c r="F24" t="s">
        <v>291</v>
      </c>
      <c r="G24" t="s">
        <v>149</v>
      </c>
      <c r="H24" t="s">
        <v>150</v>
      </c>
      <c r="I24" t="s">
        <v>151</v>
      </c>
      <c r="J24" t="s">
        <v>292</v>
      </c>
    </row>
    <row r="25" spans="1:10" x14ac:dyDescent="0.25">
      <c r="A25" t="s">
        <v>250</v>
      </c>
      <c r="B25" t="str">
        <f t="shared" si="1"/>
        <v xml:space="preserve"> 210</v>
      </c>
      <c r="C25" t="str">
        <f>"02D"</f>
        <v>02D</v>
      </c>
      <c r="D25" t="s">
        <v>289</v>
      </c>
      <c r="E25" t="str">
        <f>"2895"</f>
        <v>2895</v>
      </c>
      <c r="F25" t="s">
        <v>293</v>
      </c>
      <c r="G25" t="s">
        <v>171</v>
      </c>
      <c r="H25" t="s">
        <v>172</v>
      </c>
      <c r="I25" t="s">
        <v>182</v>
      </c>
      <c r="J25" t="s">
        <v>259</v>
      </c>
    </row>
    <row r="26" spans="1:10" x14ac:dyDescent="0.25">
      <c r="A26" t="s">
        <v>250</v>
      </c>
      <c r="B26" t="str">
        <f t="shared" si="1"/>
        <v xml:space="preserve"> 210</v>
      </c>
      <c r="C26" t="str">
        <f>"03D"</f>
        <v>03D</v>
      </c>
      <c r="D26" t="s">
        <v>289</v>
      </c>
      <c r="E26" t="str">
        <f>"2896"</f>
        <v>2896</v>
      </c>
      <c r="F26" t="s">
        <v>262</v>
      </c>
      <c r="G26" t="s">
        <v>149</v>
      </c>
      <c r="H26" t="s">
        <v>150</v>
      </c>
      <c r="I26" t="s">
        <v>194</v>
      </c>
      <c r="J26" t="s">
        <v>259</v>
      </c>
    </row>
    <row r="27" spans="1:10" x14ac:dyDescent="0.25">
      <c r="A27" t="s">
        <v>250</v>
      </c>
      <c r="B27" t="str">
        <f t="shared" si="1"/>
        <v xml:space="preserve"> 210</v>
      </c>
      <c r="C27" t="str">
        <f>"04D"</f>
        <v>04D</v>
      </c>
      <c r="D27" t="s">
        <v>289</v>
      </c>
      <c r="E27" t="str">
        <f>"2897"</f>
        <v>2897</v>
      </c>
      <c r="F27" t="s">
        <v>180</v>
      </c>
      <c r="G27" t="s">
        <v>149</v>
      </c>
      <c r="H27" t="s">
        <v>150</v>
      </c>
      <c r="I27" t="s">
        <v>182</v>
      </c>
      <c r="J27" t="s">
        <v>259</v>
      </c>
    </row>
    <row r="28" spans="1:10" x14ac:dyDescent="0.25">
      <c r="A28" t="s">
        <v>250</v>
      </c>
      <c r="B28" t="str">
        <f t="shared" si="1"/>
        <v xml:space="preserve"> 210</v>
      </c>
      <c r="C28" t="str">
        <f>"05D"</f>
        <v>05D</v>
      </c>
      <c r="D28" t="s">
        <v>289</v>
      </c>
      <c r="E28" t="str">
        <f>"2898"</f>
        <v>2898</v>
      </c>
      <c r="F28" t="s">
        <v>272</v>
      </c>
      <c r="G28" t="s">
        <v>167</v>
      </c>
      <c r="H28" t="s">
        <v>168</v>
      </c>
      <c r="I28" t="s">
        <v>234</v>
      </c>
      <c r="J28" t="s">
        <v>292</v>
      </c>
    </row>
    <row r="29" spans="1:10" x14ac:dyDescent="0.25">
      <c r="A29" t="s">
        <v>250</v>
      </c>
      <c r="B29" t="str">
        <f t="shared" si="1"/>
        <v xml:space="preserve"> 210</v>
      </c>
      <c r="C29" t="str">
        <f>"06D"</f>
        <v>06D</v>
      </c>
      <c r="D29" t="s">
        <v>289</v>
      </c>
      <c r="E29" t="str">
        <f>"2899"</f>
        <v>2899</v>
      </c>
      <c r="F29" t="s">
        <v>272</v>
      </c>
      <c r="G29" t="s">
        <v>167</v>
      </c>
      <c r="H29" t="s">
        <v>168</v>
      </c>
      <c r="I29" t="s">
        <v>190</v>
      </c>
      <c r="J29" t="s">
        <v>292</v>
      </c>
    </row>
    <row r="30" spans="1:10" x14ac:dyDescent="0.25">
      <c r="A30" t="s">
        <v>250</v>
      </c>
      <c r="B30" t="str">
        <f t="shared" si="1"/>
        <v xml:space="preserve"> 210</v>
      </c>
      <c r="C30" t="str">
        <f>"07D"</f>
        <v>07D</v>
      </c>
      <c r="D30" t="s">
        <v>289</v>
      </c>
      <c r="E30" t="str">
        <f>"3634"</f>
        <v>3634</v>
      </c>
      <c r="F30" t="s">
        <v>287</v>
      </c>
      <c r="G30" t="s">
        <v>160</v>
      </c>
      <c r="H30" t="s">
        <v>276</v>
      </c>
      <c r="I30" t="s">
        <v>194</v>
      </c>
      <c r="J30" t="s">
        <v>259</v>
      </c>
    </row>
    <row r="31" spans="1:10" x14ac:dyDescent="0.25">
      <c r="A31" t="s">
        <v>250</v>
      </c>
      <c r="B31" t="str">
        <f t="shared" si="1"/>
        <v xml:space="preserve"> 210</v>
      </c>
      <c r="C31" t="str">
        <f>"08D"</f>
        <v>08D</v>
      </c>
      <c r="D31" t="s">
        <v>289</v>
      </c>
      <c r="E31" t="str">
        <f>"3635"</f>
        <v>3635</v>
      </c>
      <c r="F31" t="s">
        <v>272</v>
      </c>
      <c r="G31" t="s">
        <v>160</v>
      </c>
      <c r="H31" t="s">
        <v>276</v>
      </c>
      <c r="I31" t="s">
        <v>182</v>
      </c>
      <c r="J31" t="s">
        <v>259</v>
      </c>
    </row>
    <row r="32" spans="1:10" x14ac:dyDescent="0.25">
      <c r="A32" t="s">
        <v>250</v>
      </c>
      <c r="B32" t="str">
        <f>" 220"</f>
        <v xml:space="preserve"> 220</v>
      </c>
      <c r="C32" t="str">
        <f>"01"</f>
        <v>01</v>
      </c>
      <c r="D32" t="s">
        <v>295</v>
      </c>
      <c r="E32" t="str">
        <f>"2904"</f>
        <v>2904</v>
      </c>
      <c r="F32" t="s">
        <v>205</v>
      </c>
      <c r="G32" t="s">
        <v>167</v>
      </c>
      <c r="H32" t="s">
        <v>168</v>
      </c>
      <c r="I32" t="s">
        <v>157</v>
      </c>
      <c r="J32" t="s">
        <v>296</v>
      </c>
    </row>
    <row r="33" spans="1:10" x14ac:dyDescent="0.25">
      <c r="A33" t="s">
        <v>250</v>
      </c>
      <c r="B33" t="str">
        <f>" 220"</f>
        <v xml:space="preserve"> 220</v>
      </c>
      <c r="C33" t="str">
        <f>"02"</f>
        <v>02</v>
      </c>
      <c r="D33" t="s">
        <v>295</v>
      </c>
      <c r="E33" t="str">
        <f>"3067"</f>
        <v>3067</v>
      </c>
      <c r="F33" t="s">
        <v>197</v>
      </c>
      <c r="G33" t="s">
        <v>149</v>
      </c>
      <c r="H33" t="s">
        <v>150</v>
      </c>
      <c r="I33" t="s">
        <v>151</v>
      </c>
      <c r="J33" t="s">
        <v>297</v>
      </c>
    </row>
    <row r="34" spans="1:10" x14ac:dyDescent="0.25">
      <c r="A34" t="s">
        <v>250</v>
      </c>
      <c r="B34" t="str">
        <f>" 220"</f>
        <v xml:space="preserve"> 220</v>
      </c>
      <c r="C34" t="str">
        <f>"03"</f>
        <v>03</v>
      </c>
      <c r="D34" t="s">
        <v>295</v>
      </c>
      <c r="E34" t="str">
        <f>"3926"</f>
        <v>3926</v>
      </c>
      <c r="F34" t="s">
        <v>205</v>
      </c>
      <c r="G34" t="s">
        <v>167</v>
      </c>
      <c r="H34" t="s">
        <v>168</v>
      </c>
      <c r="I34" t="s">
        <v>151</v>
      </c>
      <c r="J34" t="s">
        <v>296</v>
      </c>
    </row>
    <row r="35" spans="1:10" x14ac:dyDescent="0.25">
      <c r="A35" t="s">
        <v>250</v>
      </c>
      <c r="B35" t="str">
        <f>" 240"</f>
        <v xml:space="preserve"> 240</v>
      </c>
      <c r="C35" t="str">
        <f>"01"</f>
        <v>01</v>
      </c>
      <c r="D35" t="s">
        <v>298</v>
      </c>
      <c r="E35" t="str">
        <f>"2723"</f>
        <v>2723</v>
      </c>
      <c r="F35" t="s">
        <v>300</v>
      </c>
      <c r="G35" t="s">
        <v>167</v>
      </c>
      <c r="H35" t="s">
        <v>168</v>
      </c>
      <c r="I35" t="s">
        <v>157</v>
      </c>
      <c r="J35" t="s">
        <v>301</v>
      </c>
    </row>
    <row r="36" spans="1:10" x14ac:dyDescent="0.25">
      <c r="A36" t="s">
        <v>250</v>
      </c>
      <c r="B36" t="str">
        <f>" 240"</f>
        <v xml:space="preserve"> 240</v>
      </c>
      <c r="C36" t="str">
        <f>"02"</f>
        <v>02</v>
      </c>
      <c r="D36" t="s">
        <v>298</v>
      </c>
      <c r="E36" t="str">
        <f>"2692"</f>
        <v>2692</v>
      </c>
      <c r="F36" t="s">
        <v>197</v>
      </c>
      <c r="G36" t="s">
        <v>206</v>
      </c>
      <c r="H36" t="s">
        <v>161</v>
      </c>
      <c r="I36" t="s">
        <v>157</v>
      </c>
      <c r="J36" t="s">
        <v>302</v>
      </c>
    </row>
    <row r="37" spans="1:10" x14ac:dyDescent="0.25">
      <c r="A37" t="s">
        <v>250</v>
      </c>
      <c r="B37" t="str">
        <f>" 240"</f>
        <v xml:space="preserve"> 240</v>
      </c>
      <c r="C37" t="str">
        <f>"03"</f>
        <v>03</v>
      </c>
      <c r="D37" t="s">
        <v>298</v>
      </c>
      <c r="E37" t="str">
        <f>"3974"</f>
        <v>3974</v>
      </c>
      <c r="F37" t="s">
        <v>300</v>
      </c>
      <c r="G37" t="s">
        <v>149</v>
      </c>
      <c r="H37" t="s">
        <v>150</v>
      </c>
      <c r="I37" t="s">
        <v>157</v>
      </c>
      <c r="J37" t="s">
        <v>301</v>
      </c>
    </row>
    <row r="38" spans="1:10" x14ac:dyDescent="0.25">
      <c r="A38" t="s">
        <v>250</v>
      </c>
      <c r="B38" t="str">
        <f>" 271L"</f>
        <v xml:space="preserve"> 271L</v>
      </c>
      <c r="C38" t="str">
        <f>"01"</f>
        <v>01</v>
      </c>
      <c r="D38" t="s">
        <v>303</v>
      </c>
      <c r="E38" t="str">
        <f>"3731"</f>
        <v>3731</v>
      </c>
      <c r="F38" t="s">
        <v>304</v>
      </c>
      <c r="G38" t="s">
        <v>149</v>
      </c>
      <c r="H38" t="s">
        <v>150</v>
      </c>
      <c r="I38" t="s">
        <v>151</v>
      </c>
      <c r="J38" t="s">
        <v>305</v>
      </c>
    </row>
    <row r="39" spans="1:10" x14ac:dyDescent="0.25">
      <c r="A39" t="s">
        <v>250</v>
      </c>
      <c r="B39" t="str">
        <f>" 271L"</f>
        <v xml:space="preserve"> 271L</v>
      </c>
      <c r="C39" t="str">
        <f>"02"</f>
        <v>02</v>
      </c>
      <c r="D39" t="s">
        <v>303</v>
      </c>
      <c r="E39" t="str">
        <f>"6998"</f>
        <v>6998</v>
      </c>
      <c r="F39" t="s">
        <v>189</v>
      </c>
      <c r="G39" t="s">
        <v>306</v>
      </c>
      <c r="H39" t="s">
        <v>307</v>
      </c>
      <c r="I39" t="s">
        <v>162</v>
      </c>
      <c r="J39" t="s">
        <v>308</v>
      </c>
    </row>
    <row r="40" spans="1:10" x14ac:dyDescent="0.25">
      <c r="A40" t="s">
        <v>250</v>
      </c>
      <c r="B40" t="str">
        <f>" 285L"</f>
        <v xml:space="preserve"> 285L</v>
      </c>
      <c r="C40" t="str">
        <f>"01"</f>
        <v>01</v>
      </c>
      <c r="D40" t="s">
        <v>201</v>
      </c>
      <c r="E40" t="str">
        <f>"1978"</f>
        <v>1978</v>
      </c>
      <c r="F40" t="s">
        <v>202</v>
      </c>
      <c r="G40" t="s">
        <v>149</v>
      </c>
      <c r="H40" t="s">
        <v>150</v>
      </c>
      <c r="I40" t="s">
        <v>157</v>
      </c>
      <c r="J40" t="s">
        <v>203</v>
      </c>
    </row>
    <row r="41" spans="1:10" x14ac:dyDescent="0.25">
      <c r="A41" t="s">
        <v>250</v>
      </c>
      <c r="B41" t="str">
        <f>" 285L"</f>
        <v xml:space="preserve"> 285L</v>
      </c>
      <c r="C41" t="str">
        <f>"02"</f>
        <v>02</v>
      </c>
      <c r="D41" t="s">
        <v>201</v>
      </c>
      <c r="E41" t="str">
        <f>"2131"</f>
        <v>2131</v>
      </c>
      <c r="F41" t="s">
        <v>202</v>
      </c>
      <c r="G41" t="s">
        <v>171</v>
      </c>
      <c r="H41" t="s">
        <v>172</v>
      </c>
      <c r="I41" t="s">
        <v>157</v>
      </c>
      <c r="J41" t="s">
        <v>203</v>
      </c>
    </row>
    <row r="42" spans="1:10" x14ac:dyDescent="0.25">
      <c r="A42" t="s">
        <v>250</v>
      </c>
      <c r="B42" t="str">
        <f>" 285L"</f>
        <v xml:space="preserve"> 285L</v>
      </c>
      <c r="C42" t="str">
        <f>"03"</f>
        <v>03</v>
      </c>
      <c r="D42" t="s">
        <v>201</v>
      </c>
      <c r="E42" t="str">
        <f>"2287"</f>
        <v>2287</v>
      </c>
      <c r="F42" t="s">
        <v>204</v>
      </c>
      <c r="G42" t="s">
        <v>167</v>
      </c>
      <c r="H42" t="s">
        <v>168</v>
      </c>
      <c r="I42" t="s">
        <v>157</v>
      </c>
      <c r="J42" t="s">
        <v>203</v>
      </c>
    </row>
    <row r="43" spans="1:10" x14ac:dyDescent="0.25">
      <c r="A43" t="s">
        <v>250</v>
      </c>
      <c r="B43" t="str">
        <f>" 285L"</f>
        <v xml:space="preserve"> 285L</v>
      </c>
      <c r="C43" t="str">
        <f>"04"</f>
        <v>04</v>
      </c>
      <c r="D43" t="s">
        <v>201</v>
      </c>
      <c r="E43" t="str">
        <f>"3068"</f>
        <v>3068</v>
      </c>
      <c r="F43" t="s">
        <v>205</v>
      </c>
      <c r="G43" t="s">
        <v>206</v>
      </c>
      <c r="H43" t="s">
        <v>161</v>
      </c>
      <c r="I43" t="s">
        <v>157</v>
      </c>
      <c r="J43" t="s">
        <v>203</v>
      </c>
    </row>
    <row r="44" spans="1:10" x14ac:dyDescent="0.25">
      <c r="A44" t="s">
        <v>250</v>
      </c>
      <c r="B44" t="str">
        <f>" 310"</f>
        <v xml:space="preserve"> 310</v>
      </c>
      <c r="C44" t="str">
        <f>"01"</f>
        <v>01</v>
      </c>
      <c r="D44" t="s">
        <v>309</v>
      </c>
      <c r="E44" t="str">
        <f>"1247"</f>
        <v>1247</v>
      </c>
      <c r="F44" t="s">
        <v>205</v>
      </c>
      <c r="G44" t="s">
        <v>310</v>
      </c>
      <c r="H44" t="s">
        <v>311</v>
      </c>
      <c r="I44" t="s">
        <v>157</v>
      </c>
      <c r="J44" t="s">
        <v>312</v>
      </c>
    </row>
    <row r="45" spans="1:10" x14ac:dyDescent="0.25">
      <c r="A45" t="s">
        <v>250</v>
      </c>
      <c r="B45" t="str">
        <f>" 310"</f>
        <v xml:space="preserve"> 310</v>
      </c>
      <c r="C45" t="str">
        <f>"02"</f>
        <v>02</v>
      </c>
      <c r="D45" t="s">
        <v>309</v>
      </c>
      <c r="E45" t="str">
        <f>"3737"</f>
        <v>3737</v>
      </c>
      <c r="F45" t="s">
        <v>291</v>
      </c>
      <c r="G45" t="s">
        <v>206</v>
      </c>
      <c r="H45" t="s">
        <v>161</v>
      </c>
      <c r="I45" t="s">
        <v>157</v>
      </c>
    </row>
    <row r="46" spans="1:10" x14ac:dyDescent="0.25">
      <c r="A46" t="s">
        <v>250</v>
      </c>
      <c r="B46" t="str">
        <f t="shared" ref="B46:B51" si="2">" 341"</f>
        <v xml:space="preserve"> 341</v>
      </c>
      <c r="C46" t="str">
        <f>"01"</f>
        <v>01</v>
      </c>
      <c r="D46" t="s">
        <v>313</v>
      </c>
      <c r="E46" t="str">
        <f>"1477"</f>
        <v>1477</v>
      </c>
      <c r="F46" t="s">
        <v>290</v>
      </c>
      <c r="G46" t="s">
        <v>227</v>
      </c>
      <c r="H46" t="s">
        <v>181</v>
      </c>
      <c r="I46" t="s">
        <v>157</v>
      </c>
      <c r="J46" t="s">
        <v>312</v>
      </c>
    </row>
    <row r="47" spans="1:10" x14ac:dyDescent="0.25">
      <c r="A47" t="s">
        <v>250</v>
      </c>
      <c r="B47" t="str">
        <f t="shared" si="2"/>
        <v xml:space="preserve"> 341</v>
      </c>
      <c r="C47" t="str">
        <f>"01L"</f>
        <v>01L</v>
      </c>
      <c r="D47" t="s">
        <v>313</v>
      </c>
      <c r="E47" t="str">
        <f>"2900"</f>
        <v>2900</v>
      </c>
      <c r="F47" t="s">
        <v>316</v>
      </c>
      <c r="G47" t="s">
        <v>167</v>
      </c>
      <c r="H47" t="s">
        <v>168</v>
      </c>
      <c r="I47" t="s">
        <v>194</v>
      </c>
      <c r="J47" t="s">
        <v>312</v>
      </c>
    </row>
    <row r="48" spans="1:10" x14ac:dyDescent="0.25">
      <c r="A48" t="s">
        <v>250</v>
      </c>
      <c r="B48" t="str">
        <f t="shared" si="2"/>
        <v xml:space="preserve"> 341</v>
      </c>
      <c r="C48" t="str">
        <f>"02L"</f>
        <v>02L</v>
      </c>
      <c r="D48" t="s">
        <v>313</v>
      </c>
      <c r="E48" t="str">
        <f>"2901"</f>
        <v>2901</v>
      </c>
      <c r="F48" t="s">
        <v>316</v>
      </c>
      <c r="G48" t="s">
        <v>167</v>
      </c>
      <c r="H48" t="s">
        <v>168</v>
      </c>
      <c r="I48" t="s">
        <v>182</v>
      </c>
      <c r="J48" t="s">
        <v>312</v>
      </c>
    </row>
    <row r="49" spans="1:10" x14ac:dyDescent="0.25">
      <c r="A49" t="s">
        <v>250</v>
      </c>
      <c r="B49" t="str">
        <f t="shared" si="2"/>
        <v xml:space="preserve"> 341</v>
      </c>
      <c r="C49" t="str">
        <f>"03L"</f>
        <v>03L</v>
      </c>
      <c r="D49" t="s">
        <v>313</v>
      </c>
      <c r="E49" t="str">
        <f>"2902"</f>
        <v>2902</v>
      </c>
      <c r="F49" t="s">
        <v>316</v>
      </c>
      <c r="G49" t="s">
        <v>319</v>
      </c>
      <c r="H49" t="s">
        <v>320</v>
      </c>
      <c r="I49" t="s">
        <v>182</v>
      </c>
      <c r="J49" t="s">
        <v>312</v>
      </c>
    </row>
    <row r="50" spans="1:10" x14ac:dyDescent="0.25">
      <c r="A50" t="s">
        <v>250</v>
      </c>
      <c r="B50" t="str">
        <f t="shared" si="2"/>
        <v xml:space="preserve"> 341</v>
      </c>
      <c r="C50" t="str">
        <f>"04L"</f>
        <v>04L</v>
      </c>
      <c r="D50" t="s">
        <v>313</v>
      </c>
      <c r="E50" t="str">
        <f>"3331"</f>
        <v>3331</v>
      </c>
      <c r="F50" t="s">
        <v>316</v>
      </c>
      <c r="G50" t="s">
        <v>322</v>
      </c>
      <c r="H50" t="s">
        <v>323</v>
      </c>
      <c r="I50" t="s">
        <v>234</v>
      </c>
      <c r="J50" t="s">
        <v>312</v>
      </c>
    </row>
    <row r="51" spans="1:10" x14ac:dyDescent="0.25">
      <c r="A51" t="s">
        <v>250</v>
      </c>
      <c r="B51" t="str">
        <f t="shared" si="2"/>
        <v xml:space="preserve"> 341</v>
      </c>
      <c r="C51" t="str">
        <f>"05L"</f>
        <v>05L</v>
      </c>
      <c r="D51" t="s">
        <v>313</v>
      </c>
      <c r="E51" t="str">
        <f>"4555"</f>
        <v>4555</v>
      </c>
      <c r="F51" t="s">
        <v>316</v>
      </c>
      <c r="G51" t="s">
        <v>322</v>
      </c>
      <c r="H51" t="s">
        <v>323</v>
      </c>
      <c r="I51" t="s">
        <v>190</v>
      </c>
      <c r="J51" t="s">
        <v>312</v>
      </c>
    </row>
    <row r="52" spans="1:10" x14ac:dyDescent="0.25">
      <c r="A52" t="s">
        <v>250</v>
      </c>
      <c r="B52" t="str">
        <f>" 410"</f>
        <v xml:space="preserve"> 410</v>
      </c>
      <c r="C52" t="str">
        <f>"01"</f>
        <v>01</v>
      </c>
      <c r="D52" t="s">
        <v>325</v>
      </c>
      <c r="E52" t="str">
        <f>"1248"</f>
        <v>1248</v>
      </c>
      <c r="F52" t="s">
        <v>202</v>
      </c>
      <c r="G52" t="s">
        <v>149</v>
      </c>
      <c r="H52" t="s">
        <v>150</v>
      </c>
      <c r="I52" t="s">
        <v>151</v>
      </c>
      <c r="J52" t="s">
        <v>326</v>
      </c>
    </row>
    <row r="53" spans="1:10" x14ac:dyDescent="0.25">
      <c r="A53" t="s">
        <v>250</v>
      </c>
      <c r="B53" t="str">
        <f>" 410"</f>
        <v xml:space="preserve"> 410</v>
      </c>
      <c r="C53" t="str">
        <f>"02"</f>
        <v>02</v>
      </c>
      <c r="D53" t="s">
        <v>325</v>
      </c>
      <c r="E53" t="str">
        <f>"3631"</f>
        <v>3631</v>
      </c>
      <c r="F53" t="s">
        <v>291</v>
      </c>
      <c r="G53" t="s">
        <v>171</v>
      </c>
      <c r="H53" t="s">
        <v>172</v>
      </c>
      <c r="I53" t="s">
        <v>157</v>
      </c>
      <c r="J53" t="s">
        <v>326</v>
      </c>
    </row>
    <row r="54" spans="1:10" x14ac:dyDescent="0.25">
      <c r="A54" t="s">
        <v>250</v>
      </c>
      <c r="B54" t="str">
        <f>" 413"</f>
        <v xml:space="preserve"> 413</v>
      </c>
      <c r="C54" t="str">
        <f>"01"</f>
        <v>01</v>
      </c>
      <c r="D54" t="s">
        <v>327</v>
      </c>
      <c r="E54" t="str">
        <f>"3070"</f>
        <v>3070</v>
      </c>
      <c r="F54" t="s">
        <v>204</v>
      </c>
      <c r="G54" t="s">
        <v>149</v>
      </c>
      <c r="H54" t="s">
        <v>150</v>
      </c>
      <c r="I54" t="s">
        <v>151</v>
      </c>
      <c r="J54" t="s">
        <v>328</v>
      </c>
    </row>
    <row r="55" spans="1:10" x14ac:dyDescent="0.25">
      <c r="A55" t="s">
        <v>250</v>
      </c>
      <c r="B55" t="str">
        <f>" 420"</f>
        <v xml:space="preserve"> 420</v>
      </c>
      <c r="C55" t="str">
        <f>"01"</f>
        <v>01</v>
      </c>
      <c r="D55" t="s">
        <v>329</v>
      </c>
      <c r="E55" t="str">
        <f>"1249"</f>
        <v>1249</v>
      </c>
      <c r="F55" t="s">
        <v>263</v>
      </c>
      <c r="G55" t="s">
        <v>149</v>
      </c>
      <c r="H55" t="s">
        <v>150</v>
      </c>
      <c r="I55" t="s">
        <v>151</v>
      </c>
      <c r="J55" t="s">
        <v>296</v>
      </c>
    </row>
    <row r="56" spans="1:10" x14ac:dyDescent="0.25">
      <c r="A56" t="s">
        <v>250</v>
      </c>
      <c r="B56" t="str">
        <f>" 420"</f>
        <v xml:space="preserve"> 420</v>
      </c>
      <c r="C56" t="str">
        <f>"03"</f>
        <v>03</v>
      </c>
      <c r="D56" t="s">
        <v>329</v>
      </c>
      <c r="E56" t="str">
        <f>"3900"</f>
        <v>3900</v>
      </c>
      <c r="F56" t="s">
        <v>291</v>
      </c>
      <c r="G56" t="s">
        <v>149</v>
      </c>
      <c r="H56" t="s">
        <v>150</v>
      </c>
      <c r="I56" t="s">
        <v>157</v>
      </c>
      <c r="J56" t="s">
        <v>296</v>
      </c>
    </row>
    <row r="57" spans="1:10" x14ac:dyDescent="0.25">
      <c r="A57" t="s">
        <v>250</v>
      </c>
      <c r="B57" t="str">
        <f>" 430"</f>
        <v xml:space="preserve"> 430</v>
      </c>
      <c r="C57" t="str">
        <f>"01"</f>
        <v>01</v>
      </c>
      <c r="D57" t="s">
        <v>330</v>
      </c>
      <c r="E57" t="str">
        <f>"2724"</f>
        <v>2724</v>
      </c>
      <c r="F57" t="s">
        <v>205</v>
      </c>
      <c r="G57" t="s">
        <v>227</v>
      </c>
      <c r="H57" t="s">
        <v>181</v>
      </c>
      <c r="I57" t="s">
        <v>151</v>
      </c>
      <c r="J57" t="s">
        <v>331</v>
      </c>
    </row>
    <row r="58" spans="1:10" x14ac:dyDescent="0.25">
      <c r="A58" t="s">
        <v>250</v>
      </c>
      <c r="B58" t="str">
        <f>" 436"</f>
        <v xml:space="preserve"> 436</v>
      </c>
      <c r="C58" t="str">
        <f>"01"</f>
        <v>01</v>
      </c>
      <c r="D58" t="s">
        <v>332</v>
      </c>
      <c r="E58" t="str">
        <f>"3380"</f>
        <v>3380</v>
      </c>
      <c r="F58" t="s">
        <v>174</v>
      </c>
      <c r="G58" t="s">
        <v>198</v>
      </c>
      <c r="H58" t="s">
        <v>199</v>
      </c>
      <c r="I58" t="s">
        <v>157</v>
      </c>
      <c r="J58" t="s">
        <v>333</v>
      </c>
    </row>
    <row r="59" spans="1:10" x14ac:dyDescent="0.25">
      <c r="A59" t="s">
        <v>250</v>
      </c>
      <c r="B59" t="str">
        <f>" 438"</f>
        <v xml:space="preserve"> 438</v>
      </c>
      <c r="C59" t="str">
        <f>"01"</f>
        <v>01</v>
      </c>
      <c r="D59" t="s">
        <v>334</v>
      </c>
      <c r="E59" t="str">
        <f>"3741"</f>
        <v>3741</v>
      </c>
      <c r="F59" t="s">
        <v>202</v>
      </c>
      <c r="G59" t="s">
        <v>335</v>
      </c>
      <c r="H59" t="s">
        <v>307</v>
      </c>
      <c r="I59" t="s">
        <v>151</v>
      </c>
    </row>
    <row r="60" spans="1:10" x14ac:dyDescent="0.25">
      <c r="A60" t="s">
        <v>250</v>
      </c>
      <c r="B60" t="str">
        <f>" 444"</f>
        <v xml:space="preserve"> 444</v>
      </c>
      <c r="C60" t="str">
        <f>"01"</f>
        <v>01</v>
      </c>
      <c r="D60" t="s">
        <v>336</v>
      </c>
      <c r="E60" t="str">
        <f>"3745"</f>
        <v>3745</v>
      </c>
      <c r="F60" t="s">
        <v>197</v>
      </c>
      <c r="G60" t="s">
        <v>167</v>
      </c>
      <c r="H60" t="s">
        <v>168</v>
      </c>
      <c r="I60" t="s">
        <v>157</v>
      </c>
      <c r="J60" t="s">
        <v>326</v>
      </c>
    </row>
    <row r="61" spans="1:10" x14ac:dyDescent="0.25">
      <c r="A61" t="s">
        <v>250</v>
      </c>
      <c r="B61" t="str">
        <f>" 444"</f>
        <v xml:space="preserve"> 444</v>
      </c>
      <c r="C61" t="str">
        <f>"02"</f>
        <v>02</v>
      </c>
      <c r="D61" t="s">
        <v>336</v>
      </c>
      <c r="E61" t="str">
        <f>"3891"</f>
        <v>3891</v>
      </c>
      <c r="F61" t="s">
        <v>197</v>
      </c>
      <c r="G61" t="s">
        <v>149</v>
      </c>
      <c r="H61" t="s">
        <v>150</v>
      </c>
      <c r="I61" t="s">
        <v>157</v>
      </c>
      <c r="J61" t="s">
        <v>326</v>
      </c>
    </row>
    <row r="62" spans="1:10" x14ac:dyDescent="0.25">
      <c r="A62" t="s">
        <v>250</v>
      </c>
      <c r="B62" t="str">
        <f>" 446"</f>
        <v xml:space="preserve"> 446</v>
      </c>
      <c r="C62" t="str">
        <f>"01"</f>
        <v>01</v>
      </c>
      <c r="D62" t="s">
        <v>337</v>
      </c>
      <c r="E62" t="str">
        <f>"3886"</f>
        <v>3886</v>
      </c>
      <c r="F62" t="s">
        <v>270</v>
      </c>
      <c r="G62" t="s">
        <v>167</v>
      </c>
      <c r="H62" t="s">
        <v>168</v>
      </c>
      <c r="I62" t="s">
        <v>157</v>
      </c>
      <c r="J62" t="s">
        <v>312</v>
      </c>
    </row>
    <row r="63" spans="1:10" x14ac:dyDescent="0.25">
      <c r="A63" t="s">
        <v>250</v>
      </c>
      <c r="B63" t="str">
        <f>" 449"</f>
        <v xml:space="preserve"> 449</v>
      </c>
      <c r="C63" t="str">
        <f>"01"</f>
        <v>01</v>
      </c>
      <c r="D63" t="s">
        <v>338</v>
      </c>
      <c r="E63" t="str">
        <f>"3382"</f>
        <v>3382</v>
      </c>
      <c r="F63" t="s">
        <v>214</v>
      </c>
      <c r="G63" t="s">
        <v>167</v>
      </c>
      <c r="H63" t="s">
        <v>168</v>
      </c>
      <c r="I63" t="s">
        <v>151</v>
      </c>
      <c r="J63" t="s">
        <v>339</v>
      </c>
    </row>
    <row r="64" spans="1:10" x14ac:dyDescent="0.25">
      <c r="A64" t="s">
        <v>250</v>
      </c>
      <c r="B64" t="str">
        <f>" 450"</f>
        <v xml:space="preserve"> 450</v>
      </c>
      <c r="C64" t="str">
        <f>"01"</f>
        <v>01</v>
      </c>
      <c r="D64" t="s">
        <v>340</v>
      </c>
      <c r="E64" t="str">
        <f>"2286"</f>
        <v>2286</v>
      </c>
      <c r="F64" t="s">
        <v>341</v>
      </c>
      <c r="G64" t="s">
        <v>198</v>
      </c>
      <c r="H64" t="s">
        <v>199</v>
      </c>
      <c r="I64" t="s">
        <v>157</v>
      </c>
    </row>
    <row r="65" spans="1:10" x14ac:dyDescent="0.25">
      <c r="A65" t="s">
        <v>250</v>
      </c>
      <c r="B65" t="str">
        <f>" 450"</f>
        <v xml:space="preserve"> 450</v>
      </c>
      <c r="C65" t="str">
        <f>"02"</f>
        <v>02</v>
      </c>
      <c r="D65" t="s">
        <v>340</v>
      </c>
      <c r="E65" t="str">
        <f>"3405"</f>
        <v>3405</v>
      </c>
      <c r="F65" t="s">
        <v>156</v>
      </c>
      <c r="G65" t="s">
        <v>206</v>
      </c>
      <c r="H65" t="s">
        <v>161</v>
      </c>
      <c r="I65" t="s">
        <v>157</v>
      </c>
      <c r="J65" t="s">
        <v>342</v>
      </c>
    </row>
    <row r="66" spans="1:10" x14ac:dyDescent="0.25">
      <c r="A66" t="s">
        <v>250</v>
      </c>
      <c r="B66" t="str">
        <f>" 451"</f>
        <v xml:space="preserve"> 451</v>
      </c>
      <c r="C66" t="str">
        <f>"01"</f>
        <v>01</v>
      </c>
      <c r="D66" t="s">
        <v>343</v>
      </c>
      <c r="E66" t="str">
        <f>"1488"</f>
        <v>1488</v>
      </c>
      <c r="F66" t="s">
        <v>290</v>
      </c>
      <c r="G66" t="s">
        <v>149</v>
      </c>
      <c r="H66" t="s">
        <v>150</v>
      </c>
      <c r="I66" t="s">
        <v>157</v>
      </c>
      <c r="J66" t="s">
        <v>259</v>
      </c>
    </row>
    <row r="67" spans="1:10" x14ac:dyDescent="0.25">
      <c r="A67" t="s">
        <v>250</v>
      </c>
      <c r="B67" t="str">
        <f>" 461"</f>
        <v xml:space="preserve"> 461</v>
      </c>
      <c r="C67" t="str">
        <f>"01"</f>
        <v>01</v>
      </c>
      <c r="D67" t="s">
        <v>344</v>
      </c>
      <c r="E67" t="str">
        <f>"2885"</f>
        <v>2885</v>
      </c>
      <c r="F67" t="s">
        <v>247</v>
      </c>
      <c r="G67" t="s">
        <v>206</v>
      </c>
      <c r="H67" t="s">
        <v>161</v>
      </c>
      <c r="I67" t="s">
        <v>157</v>
      </c>
      <c r="J67" t="s">
        <v>345</v>
      </c>
    </row>
    <row r="68" spans="1:10" x14ac:dyDescent="0.25">
      <c r="A68" t="s">
        <v>250</v>
      </c>
      <c r="B68" t="str">
        <f>" 470"</f>
        <v xml:space="preserve"> 470</v>
      </c>
      <c r="C68" t="str">
        <f>"01"</f>
        <v>01</v>
      </c>
      <c r="D68" t="s">
        <v>347</v>
      </c>
      <c r="E68" t="str">
        <f>"6730"</f>
        <v>6730</v>
      </c>
      <c r="F68" t="s">
        <v>348</v>
      </c>
      <c r="G68" t="s">
        <v>149</v>
      </c>
      <c r="H68" t="s">
        <v>150</v>
      </c>
      <c r="I68" t="s">
        <v>151</v>
      </c>
      <c r="J68" t="s">
        <v>349</v>
      </c>
    </row>
    <row r="69" spans="1:10" x14ac:dyDescent="0.25">
      <c r="A69" t="s">
        <v>250</v>
      </c>
      <c r="B69" t="str">
        <f t="shared" ref="B69:B74" si="3">" 478"</f>
        <v xml:space="preserve"> 478</v>
      </c>
      <c r="C69" t="str">
        <f>"01"</f>
        <v>01</v>
      </c>
      <c r="D69" t="s">
        <v>238</v>
      </c>
      <c r="E69" t="str">
        <f>"1250"</f>
        <v>1250</v>
      </c>
      <c r="F69" t="s">
        <v>147</v>
      </c>
      <c r="I69" t="s">
        <v>188</v>
      </c>
      <c r="J69" t="s">
        <v>312</v>
      </c>
    </row>
    <row r="70" spans="1:10" x14ac:dyDescent="0.25">
      <c r="A70" t="s">
        <v>250</v>
      </c>
      <c r="B70" t="str">
        <f t="shared" si="3"/>
        <v xml:space="preserve"> 478</v>
      </c>
      <c r="C70" t="str">
        <f>"02"</f>
        <v>02</v>
      </c>
      <c r="D70" t="s">
        <v>238</v>
      </c>
      <c r="E70" t="str">
        <f>"1251"</f>
        <v>1251</v>
      </c>
      <c r="F70" t="s">
        <v>147</v>
      </c>
      <c r="I70" t="s">
        <v>188</v>
      </c>
      <c r="J70" t="s">
        <v>350</v>
      </c>
    </row>
    <row r="71" spans="1:10" x14ac:dyDescent="0.25">
      <c r="A71" t="s">
        <v>250</v>
      </c>
      <c r="B71" t="str">
        <f t="shared" si="3"/>
        <v xml:space="preserve"> 478</v>
      </c>
      <c r="C71" t="str">
        <f>"03"</f>
        <v>03</v>
      </c>
      <c r="D71" t="s">
        <v>238</v>
      </c>
      <c r="E71" t="str">
        <f>"1252"</f>
        <v>1252</v>
      </c>
      <c r="F71" t="s">
        <v>147</v>
      </c>
      <c r="I71" t="s">
        <v>188</v>
      </c>
      <c r="J71" t="s">
        <v>351</v>
      </c>
    </row>
    <row r="72" spans="1:10" x14ac:dyDescent="0.25">
      <c r="A72" t="s">
        <v>250</v>
      </c>
      <c r="B72" t="str">
        <f t="shared" si="3"/>
        <v xml:space="preserve"> 478</v>
      </c>
      <c r="C72" t="str">
        <f>"04"</f>
        <v>04</v>
      </c>
      <c r="D72" t="s">
        <v>238</v>
      </c>
      <c r="E72" t="str">
        <f>"1253"</f>
        <v>1253</v>
      </c>
      <c r="F72" t="s">
        <v>147</v>
      </c>
      <c r="I72" t="s">
        <v>188</v>
      </c>
      <c r="J72" t="s">
        <v>352</v>
      </c>
    </row>
    <row r="73" spans="1:10" x14ac:dyDescent="0.25">
      <c r="A73" t="s">
        <v>250</v>
      </c>
      <c r="B73" t="str">
        <f t="shared" si="3"/>
        <v xml:space="preserve"> 478</v>
      </c>
      <c r="C73" t="str">
        <f>"05"</f>
        <v>05</v>
      </c>
      <c r="D73" t="s">
        <v>238</v>
      </c>
      <c r="E73" t="str">
        <f>"1254"</f>
        <v>1254</v>
      </c>
      <c r="F73" t="s">
        <v>147</v>
      </c>
      <c r="I73" t="s">
        <v>188</v>
      </c>
      <c r="J73" t="s">
        <v>339</v>
      </c>
    </row>
    <row r="74" spans="1:10" x14ac:dyDescent="0.25">
      <c r="A74" t="s">
        <v>250</v>
      </c>
      <c r="B74" t="str">
        <f t="shared" si="3"/>
        <v xml:space="preserve"> 478</v>
      </c>
      <c r="C74" t="str">
        <f>"06"</f>
        <v>06</v>
      </c>
      <c r="D74" t="s">
        <v>238</v>
      </c>
      <c r="E74" t="str">
        <f>"3081"</f>
        <v>3081</v>
      </c>
      <c r="F74" t="s">
        <v>147</v>
      </c>
      <c r="I74" t="s">
        <v>188</v>
      </c>
      <c r="J74" t="s">
        <v>342</v>
      </c>
    </row>
    <row r="75" spans="1:10" x14ac:dyDescent="0.25">
      <c r="A75" t="s">
        <v>250</v>
      </c>
      <c r="B75" t="str">
        <f>" 480"</f>
        <v xml:space="preserve"> 480</v>
      </c>
      <c r="C75" t="str">
        <f>"01"</f>
        <v>01</v>
      </c>
      <c r="D75" t="s">
        <v>242</v>
      </c>
      <c r="E75" t="str">
        <f>"7044"</f>
        <v>7044</v>
      </c>
      <c r="F75" t="s">
        <v>353</v>
      </c>
      <c r="G75" t="s">
        <v>306</v>
      </c>
      <c r="H75" t="s">
        <v>354</v>
      </c>
      <c r="I75" t="s">
        <v>151</v>
      </c>
      <c r="J75" t="s">
        <v>356</v>
      </c>
    </row>
    <row r="76" spans="1:10" x14ac:dyDescent="0.25">
      <c r="A76" t="s">
        <v>250</v>
      </c>
      <c r="B76" t="str">
        <f>" 480"</f>
        <v xml:space="preserve"> 480</v>
      </c>
      <c r="C76" t="str">
        <f>"02"</f>
        <v>02</v>
      </c>
      <c r="D76" t="s">
        <v>242</v>
      </c>
      <c r="E76" t="str">
        <f>"7096"</f>
        <v>7096</v>
      </c>
      <c r="F76" t="s">
        <v>357</v>
      </c>
      <c r="G76" t="s">
        <v>171</v>
      </c>
      <c r="H76" t="s">
        <v>172</v>
      </c>
      <c r="I76" t="s">
        <v>157</v>
      </c>
      <c r="J76" t="s">
        <v>352</v>
      </c>
    </row>
    <row r="77" spans="1:10" x14ac:dyDescent="0.25">
      <c r="A77" t="s">
        <v>250</v>
      </c>
      <c r="B77" t="str">
        <f>" 480"</f>
        <v xml:space="preserve"> 480</v>
      </c>
      <c r="C77" t="str">
        <f>"03"</f>
        <v>03</v>
      </c>
      <c r="D77" t="s">
        <v>242</v>
      </c>
      <c r="E77" t="str">
        <f>"7371"</f>
        <v>7371</v>
      </c>
      <c r="F77" t="s">
        <v>247</v>
      </c>
      <c r="G77" t="s">
        <v>149</v>
      </c>
      <c r="H77" t="s">
        <v>150</v>
      </c>
      <c r="I77" t="s">
        <v>151</v>
      </c>
      <c r="J77" t="s">
        <v>339</v>
      </c>
    </row>
    <row r="78" spans="1:10" x14ac:dyDescent="0.25">
      <c r="A78" t="s">
        <v>250</v>
      </c>
      <c r="B78" t="str">
        <f t="shared" ref="B78:B83" si="4">" 495"</f>
        <v xml:space="preserve"> 495</v>
      </c>
      <c r="C78" t="str">
        <f>"01"</f>
        <v>01</v>
      </c>
      <c r="D78" t="s">
        <v>360</v>
      </c>
      <c r="E78" t="str">
        <f>"1255"</f>
        <v>1255</v>
      </c>
      <c r="F78" t="s">
        <v>147</v>
      </c>
      <c r="I78" t="s">
        <v>188</v>
      </c>
      <c r="J78" t="s">
        <v>361</v>
      </c>
    </row>
    <row r="79" spans="1:10" x14ac:dyDescent="0.25">
      <c r="A79" t="s">
        <v>250</v>
      </c>
      <c r="B79" t="str">
        <f t="shared" si="4"/>
        <v xml:space="preserve"> 495</v>
      </c>
      <c r="C79" t="str">
        <f>"02"</f>
        <v>02</v>
      </c>
      <c r="D79" t="s">
        <v>360</v>
      </c>
      <c r="E79" t="str">
        <f>"1256"</f>
        <v>1256</v>
      </c>
      <c r="F79" t="s">
        <v>147</v>
      </c>
      <c r="I79" t="s">
        <v>188</v>
      </c>
      <c r="J79" t="s">
        <v>349</v>
      </c>
    </row>
    <row r="80" spans="1:10" x14ac:dyDescent="0.25">
      <c r="A80" t="s">
        <v>250</v>
      </c>
      <c r="B80" t="str">
        <f t="shared" si="4"/>
        <v xml:space="preserve"> 495</v>
      </c>
      <c r="C80" t="str">
        <f>"03"</f>
        <v>03</v>
      </c>
      <c r="D80" t="s">
        <v>360</v>
      </c>
      <c r="E80" t="str">
        <f>"1257"</f>
        <v>1257</v>
      </c>
      <c r="F80" t="s">
        <v>147</v>
      </c>
      <c r="I80" t="s">
        <v>188</v>
      </c>
      <c r="J80" t="s">
        <v>362</v>
      </c>
    </row>
    <row r="81" spans="1:10" x14ac:dyDescent="0.25">
      <c r="A81" t="s">
        <v>250</v>
      </c>
      <c r="B81" t="str">
        <f t="shared" si="4"/>
        <v xml:space="preserve"> 495</v>
      </c>
      <c r="C81" t="str">
        <f>"04"</f>
        <v>04</v>
      </c>
      <c r="D81" t="s">
        <v>360</v>
      </c>
      <c r="E81" t="str">
        <f>"1258"</f>
        <v>1258</v>
      </c>
      <c r="F81" t="s">
        <v>147</v>
      </c>
      <c r="I81" t="s">
        <v>188</v>
      </c>
      <c r="J81" t="s">
        <v>345</v>
      </c>
    </row>
    <row r="82" spans="1:10" x14ac:dyDescent="0.25">
      <c r="A82" t="s">
        <v>250</v>
      </c>
      <c r="B82" t="str">
        <f t="shared" si="4"/>
        <v xml:space="preserve"> 495</v>
      </c>
      <c r="C82" t="str">
        <f>"05"</f>
        <v>05</v>
      </c>
      <c r="D82" t="s">
        <v>360</v>
      </c>
      <c r="E82" t="str">
        <f>"1259"</f>
        <v>1259</v>
      </c>
      <c r="F82" t="s">
        <v>147</v>
      </c>
      <c r="I82" t="s">
        <v>188</v>
      </c>
      <c r="J82" t="s">
        <v>173</v>
      </c>
    </row>
    <row r="83" spans="1:10" x14ac:dyDescent="0.25">
      <c r="A83" t="s">
        <v>250</v>
      </c>
      <c r="B83" t="str">
        <f t="shared" si="4"/>
        <v xml:space="preserve"> 495</v>
      </c>
      <c r="C83" t="str">
        <f>"06"</f>
        <v>06</v>
      </c>
      <c r="D83" t="s">
        <v>360</v>
      </c>
      <c r="E83" t="str">
        <f>"4572"</f>
        <v>4572</v>
      </c>
      <c r="F83" t="s">
        <v>147</v>
      </c>
      <c r="I83" t="s">
        <v>188</v>
      </c>
      <c r="J83" t="s">
        <v>224</v>
      </c>
    </row>
    <row r="84" spans="1:10" x14ac:dyDescent="0.25">
      <c r="A84" t="s">
        <v>250</v>
      </c>
      <c r="B84" t="str">
        <f>" 498"</f>
        <v xml:space="preserve"> 498</v>
      </c>
      <c r="C84" t="str">
        <f>"01"</f>
        <v>01</v>
      </c>
      <c r="D84" t="s">
        <v>363</v>
      </c>
      <c r="E84" t="str">
        <f>"1260"</f>
        <v>1260</v>
      </c>
      <c r="F84" t="s">
        <v>147</v>
      </c>
      <c r="I84" t="s">
        <v>188</v>
      </c>
      <c r="J84" t="s">
        <v>361</v>
      </c>
    </row>
    <row r="85" spans="1:10" x14ac:dyDescent="0.25">
      <c r="A85" t="s">
        <v>250</v>
      </c>
      <c r="B85" t="str">
        <f>" 498"</f>
        <v xml:space="preserve"> 498</v>
      </c>
      <c r="C85" t="str">
        <f>"02"</f>
        <v>02</v>
      </c>
      <c r="D85" t="s">
        <v>363</v>
      </c>
      <c r="E85" t="str">
        <f>"3101"</f>
        <v>3101</v>
      </c>
      <c r="F85" t="s">
        <v>147</v>
      </c>
      <c r="I85" t="s">
        <v>188</v>
      </c>
      <c r="J85" t="s">
        <v>328</v>
      </c>
    </row>
    <row r="86" spans="1:10" x14ac:dyDescent="0.25">
      <c r="A86" t="s">
        <v>250</v>
      </c>
      <c r="B86" t="str">
        <f>" 613"</f>
        <v xml:space="preserve"> 613</v>
      </c>
      <c r="C86" t="str">
        <f t="shared" ref="C86:C103" si="5">"01"</f>
        <v>01</v>
      </c>
      <c r="D86" t="s">
        <v>327</v>
      </c>
      <c r="E86" t="str">
        <f>"3071"</f>
        <v>3071</v>
      </c>
      <c r="F86" t="s">
        <v>204</v>
      </c>
      <c r="G86" t="s">
        <v>149</v>
      </c>
      <c r="H86" t="s">
        <v>150</v>
      </c>
      <c r="I86" t="s">
        <v>151</v>
      </c>
      <c r="J86" t="s">
        <v>328</v>
      </c>
    </row>
    <row r="87" spans="1:10" x14ac:dyDescent="0.25">
      <c r="A87" t="s">
        <v>250</v>
      </c>
      <c r="B87" t="str">
        <f>" 615"</f>
        <v xml:space="preserve"> 615</v>
      </c>
      <c r="C87" t="str">
        <f t="shared" si="5"/>
        <v>01</v>
      </c>
      <c r="D87" t="s">
        <v>365</v>
      </c>
      <c r="E87" t="str">
        <f>"3743"</f>
        <v>3743</v>
      </c>
      <c r="F87" t="s">
        <v>156</v>
      </c>
      <c r="G87" t="s">
        <v>198</v>
      </c>
      <c r="H87" t="s">
        <v>199</v>
      </c>
      <c r="I87" t="s">
        <v>157</v>
      </c>
      <c r="J87" t="s">
        <v>345</v>
      </c>
    </row>
    <row r="88" spans="1:10" x14ac:dyDescent="0.25">
      <c r="A88" t="s">
        <v>250</v>
      </c>
      <c r="B88" t="str">
        <f>" 622"</f>
        <v xml:space="preserve"> 622</v>
      </c>
      <c r="C88" t="str">
        <f t="shared" si="5"/>
        <v>01</v>
      </c>
      <c r="D88" t="s">
        <v>366</v>
      </c>
      <c r="E88" t="str">
        <f>"3744"</f>
        <v>3744</v>
      </c>
      <c r="F88" t="s">
        <v>248</v>
      </c>
      <c r="G88" t="s">
        <v>149</v>
      </c>
      <c r="H88" t="s">
        <v>150</v>
      </c>
      <c r="I88" t="s">
        <v>151</v>
      </c>
      <c r="J88" t="s">
        <v>367</v>
      </c>
    </row>
    <row r="89" spans="1:10" x14ac:dyDescent="0.25">
      <c r="A89" t="s">
        <v>250</v>
      </c>
      <c r="B89" t="str">
        <f>" 624"</f>
        <v xml:space="preserve"> 624</v>
      </c>
      <c r="C89" t="str">
        <f t="shared" si="5"/>
        <v>01</v>
      </c>
      <c r="D89" t="s">
        <v>368</v>
      </c>
      <c r="E89" t="str">
        <f>"6728"</f>
        <v>6728</v>
      </c>
      <c r="F89" t="s">
        <v>369</v>
      </c>
      <c r="G89" t="s">
        <v>198</v>
      </c>
      <c r="H89" t="s">
        <v>199</v>
      </c>
      <c r="I89" t="s">
        <v>157</v>
      </c>
      <c r="J89" t="s">
        <v>362</v>
      </c>
    </row>
    <row r="90" spans="1:10" x14ac:dyDescent="0.25">
      <c r="A90" t="s">
        <v>250</v>
      </c>
      <c r="B90" t="str">
        <f>" 630"</f>
        <v xml:space="preserve"> 630</v>
      </c>
      <c r="C90" t="str">
        <f t="shared" si="5"/>
        <v>01</v>
      </c>
      <c r="D90" t="s">
        <v>370</v>
      </c>
      <c r="E90" t="str">
        <f>"2725"</f>
        <v>2725</v>
      </c>
      <c r="F90" t="s">
        <v>205</v>
      </c>
      <c r="G90" t="s">
        <v>227</v>
      </c>
      <c r="H90" t="s">
        <v>181</v>
      </c>
      <c r="I90" t="s">
        <v>151</v>
      </c>
      <c r="J90" t="s">
        <v>331</v>
      </c>
    </row>
    <row r="91" spans="1:10" x14ac:dyDescent="0.25">
      <c r="A91" t="s">
        <v>250</v>
      </c>
      <c r="B91" t="str">
        <f>" 636"</f>
        <v xml:space="preserve"> 636</v>
      </c>
      <c r="C91" t="str">
        <f t="shared" si="5"/>
        <v>01</v>
      </c>
      <c r="D91" t="s">
        <v>332</v>
      </c>
      <c r="E91" t="str">
        <f>"3381"</f>
        <v>3381</v>
      </c>
      <c r="F91" t="s">
        <v>174</v>
      </c>
      <c r="G91" t="s">
        <v>198</v>
      </c>
      <c r="H91" t="s">
        <v>199</v>
      </c>
      <c r="I91" t="s">
        <v>157</v>
      </c>
      <c r="J91" t="s">
        <v>333</v>
      </c>
    </row>
    <row r="92" spans="1:10" x14ac:dyDescent="0.25">
      <c r="A92" t="s">
        <v>250</v>
      </c>
      <c r="B92" t="str">
        <f>" 638"</f>
        <v xml:space="preserve"> 638</v>
      </c>
      <c r="C92" t="str">
        <f t="shared" si="5"/>
        <v>01</v>
      </c>
      <c r="D92" t="s">
        <v>334</v>
      </c>
      <c r="E92" t="str">
        <f>"3742"</f>
        <v>3742</v>
      </c>
      <c r="F92" t="s">
        <v>202</v>
      </c>
      <c r="G92" t="s">
        <v>335</v>
      </c>
      <c r="H92" t="s">
        <v>307</v>
      </c>
      <c r="I92" t="s">
        <v>151</v>
      </c>
    </row>
    <row r="93" spans="1:10" x14ac:dyDescent="0.25">
      <c r="A93" t="s">
        <v>250</v>
      </c>
      <c r="B93" t="str">
        <f>" 646"</f>
        <v xml:space="preserve"> 646</v>
      </c>
      <c r="C93" t="str">
        <f t="shared" si="5"/>
        <v>01</v>
      </c>
      <c r="D93" t="s">
        <v>371</v>
      </c>
      <c r="E93" t="str">
        <f>"7144"</f>
        <v>7144</v>
      </c>
      <c r="F93" t="s">
        <v>270</v>
      </c>
      <c r="G93" t="s">
        <v>167</v>
      </c>
      <c r="H93" t="s">
        <v>168</v>
      </c>
      <c r="I93" t="s">
        <v>157</v>
      </c>
      <c r="J93" t="s">
        <v>312</v>
      </c>
    </row>
    <row r="94" spans="1:10" x14ac:dyDescent="0.25">
      <c r="A94" t="s">
        <v>250</v>
      </c>
      <c r="B94" t="str">
        <f>" 648"</f>
        <v xml:space="preserve"> 648</v>
      </c>
      <c r="C94" t="str">
        <f t="shared" si="5"/>
        <v>01</v>
      </c>
      <c r="D94" t="s">
        <v>372</v>
      </c>
      <c r="E94" t="str">
        <f>"6729"</f>
        <v>6729</v>
      </c>
      <c r="F94" t="s">
        <v>293</v>
      </c>
      <c r="G94" t="s">
        <v>306</v>
      </c>
      <c r="H94" t="s">
        <v>354</v>
      </c>
      <c r="I94" t="s">
        <v>151</v>
      </c>
    </row>
    <row r="95" spans="1:10" x14ac:dyDescent="0.25">
      <c r="A95" t="s">
        <v>250</v>
      </c>
      <c r="B95" t="str">
        <f>" 651"</f>
        <v xml:space="preserve"> 651</v>
      </c>
      <c r="C95" t="str">
        <f t="shared" si="5"/>
        <v>01</v>
      </c>
      <c r="D95" t="s">
        <v>373</v>
      </c>
      <c r="E95" t="str">
        <f>"1071"</f>
        <v>1071</v>
      </c>
      <c r="F95" t="s">
        <v>290</v>
      </c>
      <c r="G95" t="s">
        <v>149</v>
      </c>
      <c r="H95" t="s">
        <v>150</v>
      </c>
      <c r="I95" t="s">
        <v>157</v>
      </c>
      <c r="J95" t="s">
        <v>259</v>
      </c>
    </row>
    <row r="96" spans="1:10" x14ac:dyDescent="0.25">
      <c r="A96" t="s">
        <v>250</v>
      </c>
      <c r="B96" t="str">
        <f>" 666"</f>
        <v xml:space="preserve"> 666</v>
      </c>
      <c r="C96" t="str">
        <f t="shared" si="5"/>
        <v>01</v>
      </c>
      <c r="D96" t="s">
        <v>374</v>
      </c>
      <c r="E96" t="str">
        <f>"6733"</f>
        <v>6733</v>
      </c>
      <c r="F96" t="s">
        <v>214</v>
      </c>
      <c r="G96" t="s">
        <v>206</v>
      </c>
      <c r="H96" t="s">
        <v>161</v>
      </c>
      <c r="I96" t="s">
        <v>157</v>
      </c>
      <c r="J96" t="s">
        <v>352</v>
      </c>
    </row>
    <row r="97" spans="1:10" x14ac:dyDescent="0.25">
      <c r="A97" t="s">
        <v>250</v>
      </c>
      <c r="B97" t="str">
        <f>" 670"</f>
        <v xml:space="preserve"> 670</v>
      </c>
      <c r="C97" t="str">
        <f t="shared" si="5"/>
        <v>01</v>
      </c>
      <c r="D97" t="s">
        <v>375</v>
      </c>
      <c r="E97" t="str">
        <f>"6731"</f>
        <v>6731</v>
      </c>
      <c r="F97" t="s">
        <v>348</v>
      </c>
      <c r="G97" t="s">
        <v>149</v>
      </c>
      <c r="H97" t="s">
        <v>150</v>
      </c>
      <c r="I97" t="s">
        <v>151</v>
      </c>
      <c r="J97" t="s">
        <v>349</v>
      </c>
    </row>
    <row r="98" spans="1:10" x14ac:dyDescent="0.25">
      <c r="A98" t="s">
        <v>250</v>
      </c>
      <c r="B98" t="str">
        <f>" 672"</f>
        <v xml:space="preserve"> 672</v>
      </c>
      <c r="C98" t="str">
        <f t="shared" si="5"/>
        <v>01</v>
      </c>
      <c r="D98" t="s">
        <v>376</v>
      </c>
      <c r="E98" t="str">
        <f>"6996"</f>
        <v>6996</v>
      </c>
      <c r="F98" t="s">
        <v>156</v>
      </c>
      <c r="G98" t="s">
        <v>171</v>
      </c>
      <c r="H98" t="s">
        <v>172</v>
      </c>
      <c r="I98" t="s">
        <v>157</v>
      </c>
      <c r="J98" t="s">
        <v>377</v>
      </c>
    </row>
    <row r="99" spans="1:10" x14ac:dyDescent="0.25">
      <c r="A99" t="s">
        <v>250</v>
      </c>
      <c r="B99" t="str">
        <f>" 675"</f>
        <v xml:space="preserve"> 675</v>
      </c>
      <c r="C99" t="str">
        <f t="shared" si="5"/>
        <v>01</v>
      </c>
      <c r="D99" t="s">
        <v>378</v>
      </c>
      <c r="E99" t="str">
        <f>"4279"</f>
        <v>4279</v>
      </c>
      <c r="F99" t="s">
        <v>379</v>
      </c>
      <c r="G99" t="s">
        <v>149</v>
      </c>
      <c r="H99" t="s">
        <v>150</v>
      </c>
      <c r="I99" t="s">
        <v>157</v>
      </c>
      <c r="J99" t="s">
        <v>377</v>
      </c>
    </row>
    <row r="100" spans="1:10" x14ac:dyDescent="0.25">
      <c r="A100" t="s">
        <v>250</v>
      </c>
      <c r="B100" t="str">
        <f>" 680"</f>
        <v xml:space="preserve"> 680</v>
      </c>
      <c r="C100" t="str">
        <f t="shared" si="5"/>
        <v>01</v>
      </c>
      <c r="D100" t="s">
        <v>381</v>
      </c>
      <c r="E100" t="str">
        <f>"2663"</f>
        <v>2663</v>
      </c>
      <c r="F100" t="s">
        <v>193</v>
      </c>
      <c r="G100" t="s">
        <v>227</v>
      </c>
      <c r="H100" t="s">
        <v>181</v>
      </c>
      <c r="I100" t="s">
        <v>157</v>
      </c>
      <c r="J100" t="s">
        <v>382</v>
      </c>
    </row>
    <row r="101" spans="1:10" x14ac:dyDescent="0.25">
      <c r="A101" t="s">
        <v>250</v>
      </c>
      <c r="B101" t="str">
        <f>" 681"</f>
        <v xml:space="preserve"> 681</v>
      </c>
      <c r="C101" t="str">
        <f t="shared" si="5"/>
        <v>01</v>
      </c>
      <c r="D101" t="s">
        <v>383</v>
      </c>
      <c r="E101" t="str">
        <f>"1526"</f>
        <v>1526</v>
      </c>
      <c r="F101" t="s">
        <v>193</v>
      </c>
      <c r="G101" t="s">
        <v>167</v>
      </c>
      <c r="H101" t="s">
        <v>168</v>
      </c>
      <c r="I101" t="s">
        <v>157</v>
      </c>
      <c r="J101" t="s">
        <v>382</v>
      </c>
    </row>
    <row r="102" spans="1:10" x14ac:dyDescent="0.25">
      <c r="A102" t="s">
        <v>250</v>
      </c>
      <c r="B102" t="str">
        <f>" 682"</f>
        <v xml:space="preserve"> 682</v>
      </c>
      <c r="C102" t="str">
        <f t="shared" si="5"/>
        <v>01</v>
      </c>
      <c r="D102" t="s">
        <v>384</v>
      </c>
      <c r="E102" t="str">
        <f>"2673"</f>
        <v>2673</v>
      </c>
      <c r="F102" t="s">
        <v>205</v>
      </c>
      <c r="G102" t="s">
        <v>227</v>
      </c>
      <c r="H102" t="s">
        <v>181</v>
      </c>
      <c r="I102" t="s">
        <v>157</v>
      </c>
    </row>
    <row r="103" spans="1:10" x14ac:dyDescent="0.25">
      <c r="A103" t="s">
        <v>250</v>
      </c>
      <c r="B103" t="str">
        <f t="shared" ref="B103:B114" si="6">" 696"</f>
        <v xml:space="preserve"> 696</v>
      </c>
      <c r="C103" t="str">
        <f t="shared" si="5"/>
        <v>01</v>
      </c>
      <c r="D103" t="s">
        <v>238</v>
      </c>
      <c r="E103" t="str">
        <f>"1480"</f>
        <v>1480</v>
      </c>
      <c r="F103" t="s">
        <v>147</v>
      </c>
      <c r="I103" t="s">
        <v>188</v>
      </c>
      <c r="J103" t="s">
        <v>351</v>
      </c>
    </row>
    <row r="104" spans="1:10" x14ac:dyDescent="0.25">
      <c r="A104" t="s">
        <v>250</v>
      </c>
      <c r="B104" t="str">
        <f t="shared" si="6"/>
        <v xml:space="preserve"> 696</v>
      </c>
      <c r="C104" t="str">
        <f>"02"</f>
        <v>02</v>
      </c>
      <c r="D104" t="s">
        <v>238</v>
      </c>
      <c r="E104" t="str">
        <f>"1481"</f>
        <v>1481</v>
      </c>
      <c r="F104" t="s">
        <v>147</v>
      </c>
      <c r="I104" t="s">
        <v>188</v>
      </c>
      <c r="J104" t="s">
        <v>339</v>
      </c>
    </row>
    <row r="105" spans="1:10" x14ac:dyDescent="0.25">
      <c r="A105" t="s">
        <v>250</v>
      </c>
      <c r="B105" t="str">
        <f t="shared" si="6"/>
        <v xml:space="preserve"> 696</v>
      </c>
      <c r="C105" t="str">
        <f>"03"</f>
        <v>03</v>
      </c>
      <c r="D105" t="s">
        <v>238</v>
      </c>
      <c r="E105" t="str">
        <f>"1565"</f>
        <v>1565</v>
      </c>
      <c r="F105" t="s">
        <v>147</v>
      </c>
      <c r="I105" t="s">
        <v>188</v>
      </c>
      <c r="J105" t="s">
        <v>361</v>
      </c>
    </row>
    <row r="106" spans="1:10" x14ac:dyDescent="0.25">
      <c r="A106" t="s">
        <v>250</v>
      </c>
      <c r="B106" t="str">
        <f t="shared" si="6"/>
        <v xml:space="preserve"> 696</v>
      </c>
      <c r="C106" t="str">
        <f>"04"</f>
        <v>04</v>
      </c>
      <c r="D106" t="s">
        <v>238</v>
      </c>
      <c r="E106" t="str">
        <f>"1566"</f>
        <v>1566</v>
      </c>
      <c r="F106" t="s">
        <v>147</v>
      </c>
      <c r="I106" t="s">
        <v>188</v>
      </c>
      <c r="J106" t="s">
        <v>328</v>
      </c>
    </row>
    <row r="107" spans="1:10" x14ac:dyDescent="0.25">
      <c r="A107" t="s">
        <v>250</v>
      </c>
      <c r="B107" t="str">
        <f t="shared" si="6"/>
        <v xml:space="preserve"> 696</v>
      </c>
      <c r="C107" t="str">
        <f>"05"</f>
        <v>05</v>
      </c>
      <c r="D107" t="s">
        <v>238</v>
      </c>
      <c r="E107" t="str">
        <f>"1567"</f>
        <v>1567</v>
      </c>
      <c r="F107" t="s">
        <v>147</v>
      </c>
      <c r="I107" t="s">
        <v>188</v>
      </c>
      <c r="J107" t="s">
        <v>352</v>
      </c>
    </row>
    <row r="108" spans="1:10" x14ac:dyDescent="0.25">
      <c r="A108" t="s">
        <v>250</v>
      </c>
      <c r="B108" t="str">
        <f t="shared" si="6"/>
        <v xml:space="preserve"> 696</v>
      </c>
      <c r="C108" t="str">
        <f>"06"</f>
        <v>06</v>
      </c>
      <c r="D108" t="s">
        <v>238</v>
      </c>
      <c r="E108" t="str">
        <f>"1568"</f>
        <v>1568</v>
      </c>
      <c r="F108" t="s">
        <v>147</v>
      </c>
      <c r="I108" t="s">
        <v>188</v>
      </c>
      <c r="J108" t="s">
        <v>377</v>
      </c>
    </row>
    <row r="109" spans="1:10" x14ac:dyDescent="0.25">
      <c r="A109" t="s">
        <v>250</v>
      </c>
      <c r="B109" t="str">
        <f t="shared" si="6"/>
        <v xml:space="preserve"> 696</v>
      </c>
      <c r="C109" t="str">
        <f>"07"</f>
        <v>07</v>
      </c>
      <c r="D109" t="s">
        <v>238</v>
      </c>
      <c r="E109" t="str">
        <f>"1907"</f>
        <v>1907</v>
      </c>
      <c r="F109" t="s">
        <v>147</v>
      </c>
      <c r="I109" t="s">
        <v>188</v>
      </c>
      <c r="J109" t="s">
        <v>301</v>
      </c>
    </row>
    <row r="110" spans="1:10" x14ac:dyDescent="0.25">
      <c r="A110" t="s">
        <v>250</v>
      </c>
      <c r="B110" t="str">
        <f t="shared" si="6"/>
        <v xml:space="preserve"> 696</v>
      </c>
      <c r="C110" t="str">
        <f>"08"</f>
        <v>08</v>
      </c>
      <c r="D110" t="s">
        <v>238</v>
      </c>
      <c r="E110" t="str">
        <f>"1908"</f>
        <v>1908</v>
      </c>
      <c r="F110" t="s">
        <v>147</v>
      </c>
      <c r="I110" t="s">
        <v>188</v>
      </c>
      <c r="J110" t="s">
        <v>342</v>
      </c>
    </row>
    <row r="111" spans="1:10" x14ac:dyDescent="0.25">
      <c r="A111" t="s">
        <v>250</v>
      </c>
      <c r="B111" t="str">
        <f t="shared" si="6"/>
        <v xml:space="preserve"> 696</v>
      </c>
      <c r="C111" t="str">
        <f>"09"</f>
        <v>09</v>
      </c>
      <c r="D111" t="s">
        <v>238</v>
      </c>
      <c r="E111" t="str">
        <f>"1909"</f>
        <v>1909</v>
      </c>
      <c r="F111" t="s">
        <v>147</v>
      </c>
      <c r="I111" t="s">
        <v>188</v>
      </c>
      <c r="J111" t="s">
        <v>297</v>
      </c>
    </row>
    <row r="112" spans="1:10" x14ac:dyDescent="0.25">
      <c r="A112" t="s">
        <v>250</v>
      </c>
      <c r="B112" t="str">
        <f t="shared" si="6"/>
        <v xml:space="preserve"> 696</v>
      </c>
      <c r="C112" t="str">
        <f>"10"</f>
        <v>10</v>
      </c>
      <c r="D112" t="s">
        <v>238</v>
      </c>
      <c r="E112" t="str">
        <f>"2705"</f>
        <v>2705</v>
      </c>
      <c r="F112" t="s">
        <v>147</v>
      </c>
      <c r="I112" t="s">
        <v>188</v>
      </c>
      <c r="J112" t="s">
        <v>385</v>
      </c>
    </row>
    <row r="113" spans="1:10" x14ac:dyDescent="0.25">
      <c r="A113" t="s">
        <v>250</v>
      </c>
      <c r="B113" t="str">
        <f t="shared" si="6"/>
        <v xml:space="preserve"> 696</v>
      </c>
      <c r="C113" t="str">
        <f>"11"</f>
        <v>11</v>
      </c>
      <c r="D113" t="s">
        <v>238</v>
      </c>
      <c r="E113" t="str">
        <f>"2706"</f>
        <v>2706</v>
      </c>
      <c r="F113" t="s">
        <v>147</v>
      </c>
      <c r="I113" t="s">
        <v>188</v>
      </c>
      <c r="J113" t="s">
        <v>349</v>
      </c>
    </row>
    <row r="114" spans="1:10" x14ac:dyDescent="0.25">
      <c r="A114" t="s">
        <v>250</v>
      </c>
      <c r="B114" t="str">
        <f t="shared" si="6"/>
        <v xml:space="preserve"> 696</v>
      </c>
      <c r="C114" t="str">
        <f>"12"</f>
        <v>12</v>
      </c>
      <c r="D114" t="s">
        <v>238</v>
      </c>
      <c r="E114" t="str">
        <f>"2707"</f>
        <v>2707</v>
      </c>
      <c r="F114" t="s">
        <v>147</v>
      </c>
      <c r="I114" t="s">
        <v>188</v>
      </c>
      <c r="J114" t="s">
        <v>345</v>
      </c>
    </row>
    <row r="115" spans="1:10" x14ac:dyDescent="0.25">
      <c r="A115" t="s">
        <v>250</v>
      </c>
      <c r="B115" t="str">
        <f>" 697"</f>
        <v xml:space="preserve"> 697</v>
      </c>
      <c r="C115" t="str">
        <f>"01"</f>
        <v>01</v>
      </c>
      <c r="D115" t="s">
        <v>242</v>
      </c>
      <c r="E115" t="str">
        <f>"7102"</f>
        <v>7102</v>
      </c>
      <c r="F115" t="s">
        <v>357</v>
      </c>
      <c r="G115" t="s">
        <v>171</v>
      </c>
      <c r="H115" t="s">
        <v>172</v>
      </c>
      <c r="I115" t="s">
        <v>157</v>
      </c>
      <c r="J115" t="s">
        <v>352</v>
      </c>
    </row>
    <row r="116" spans="1:10" x14ac:dyDescent="0.25">
      <c r="A116" t="s">
        <v>250</v>
      </c>
      <c r="B116" t="str">
        <f>" 697"</f>
        <v xml:space="preserve"> 697</v>
      </c>
      <c r="C116" t="str">
        <f>"02"</f>
        <v>02</v>
      </c>
      <c r="D116" t="s">
        <v>242</v>
      </c>
      <c r="E116" t="str">
        <f>"7372"</f>
        <v>7372</v>
      </c>
      <c r="F116" t="s">
        <v>247</v>
      </c>
      <c r="G116" t="s">
        <v>149</v>
      </c>
      <c r="H116" t="s">
        <v>150</v>
      </c>
      <c r="I116" t="s">
        <v>151</v>
      </c>
      <c r="J116" t="s">
        <v>339</v>
      </c>
    </row>
    <row r="117" spans="1:10" x14ac:dyDescent="0.25">
      <c r="A117" t="s">
        <v>250</v>
      </c>
      <c r="B117" t="str">
        <f t="shared" ref="B117:B122" si="7">" 698"</f>
        <v xml:space="preserve"> 698</v>
      </c>
      <c r="C117" t="str">
        <f>"01"</f>
        <v>01</v>
      </c>
      <c r="D117" t="s">
        <v>386</v>
      </c>
      <c r="E117" t="str">
        <f>"1527"</f>
        <v>1527</v>
      </c>
      <c r="F117" t="s">
        <v>147</v>
      </c>
      <c r="I117" t="s">
        <v>188</v>
      </c>
      <c r="J117" t="s">
        <v>385</v>
      </c>
    </row>
    <row r="118" spans="1:10" x14ac:dyDescent="0.25">
      <c r="A118" t="s">
        <v>250</v>
      </c>
      <c r="B118" t="str">
        <f t="shared" si="7"/>
        <v xml:space="preserve"> 698</v>
      </c>
      <c r="C118" t="str">
        <f>"02"</f>
        <v>02</v>
      </c>
      <c r="D118" t="s">
        <v>386</v>
      </c>
      <c r="E118" t="str">
        <f>"1569"</f>
        <v>1569</v>
      </c>
      <c r="F118" t="s">
        <v>147</v>
      </c>
      <c r="I118" t="s">
        <v>188</v>
      </c>
      <c r="J118" t="s">
        <v>352</v>
      </c>
    </row>
    <row r="119" spans="1:10" x14ac:dyDescent="0.25">
      <c r="A119" t="s">
        <v>250</v>
      </c>
      <c r="B119" t="str">
        <f t="shared" si="7"/>
        <v xml:space="preserve"> 698</v>
      </c>
      <c r="C119" t="str">
        <f>"03"</f>
        <v>03</v>
      </c>
      <c r="D119" t="s">
        <v>386</v>
      </c>
      <c r="E119" t="str">
        <f>"1570"</f>
        <v>1570</v>
      </c>
      <c r="F119" t="s">
        <v>147</v>
      </c>
      <c r="I119" t="s">
        <v>188</v>
      </c>
      <c r="J119" t="s">
        <v>345</v>
      </c>
    </row>
    <row r="120" spans="1:10" x14ac:dyDescent="0.25">
      <c r="A120" t="s">
        <v>250</v>
      </c>
      <c r="B120" t="str">
        <f t="shared" si="7"/>
        <v xml:space="preserve"> 698</v>
      </c>
      <c r="C120" t="str">
        <f>"04"</f>
        <v>04</v>
      </c>
      <c r="D120" t="s">
        <v>386</v>
      </c>
      <c r="E120" t="str">
        <f>"1571"</f>
        <v>1571</v>
      </c>
      <c r="F120" t="s">
        <v>147</v>
      </c>
      <c r="I120" t="s">
        <v>188</v>
      </c>
    </row>
    <row r="121" spans="1:10" x14ac:dyDescent="0.25">
      <c r="A121" t="s">
        <v>250</v>
      </c>
      <c r="B121" t="str">
        <f t="shared" si="7"/>
        <v xml:space="preserve"> 698</v>
      </c>
      <c r="C121" t="str">
        <f>"05"</f>
        <v>05</v>
      </c>
      <c r="D121" t="s">
        <v>386</v>
      </c>
      <c r="E121" t="str">
        <f>"1572"</f>
        <v>1572</v>
      </c>
      <c r="F121" t="s">
        <v>147</v>
      </c>
      <c r="I121" t="s">
        <v>188</v>
      </c>
      <c r="J121" t="s">
        <v>328</v>
      </c>
    </row>
    <row r="122" spans="1:10" x14ac:dyDescent="0.25">
      <c r="A122" t="s">
        <v>250</v>
      </c>
      <c r="B122" t="str">
        <f t="shared" si="7"/>
        <v xml:space="preserve"> 698</v>
      </c>
      <c r="C122" t="str">
        <f>"06"</f>
        <v>06</v>
      </c>
      <c r="D122" t="s">
        <v>386</v>
      </c>
      <c r="E122" t="str">
        <f>"4467"</f>
        <v>4467</v>
      </c>
      <c r="F122" t="s">
        <v>147</v>
      </c>
      <c r="I122" t="s">
        <v>188</v>
      </c>
      <c r="J122" t="s">
        <v>328</v>
      </c>
    </row>
    <row r="123" spans="1:10" x14ac:dyDescent="0.25">
      <c r="A123" t="s">
        <v>250</v>
      </c>
      <c r="B123" t="str">
        <f>" 699"</f>
        <v xml:space="preserve"> 699</v>
      </c>
      <c r="C123" t="str">
        <f>"01"</f>
        <v>01</v>
      </c>
      <c r="D123" t="s">
        <v>388</v>
      </c>
      <c r="E123" t="str">
        <f>"1528"</f>
        <v>1528</v>
      </c>
      <c r="F123" t="s">
        <v>147</v>
      </c>
      <c r="I123" t="s">
        <v>188</v>
      </c>
      <c r="J123" t="s">
        <v>350</v>
      </c>
    </row>
    <row r="124" spans="1:10" x14ac:dyDescent="0.25">
      <c r="A124" t="s">
        <v>250</v>
      </c>
      <c r="B124" t="str">
        <f>" 699"</f>
        <v xml:space="preserve"> 699</v>
      </c>
      <c r="C124" t="str">
        <f>"02"</f>
        <v>02</v>
      </c>
      <c r="D124" t="s">
        <v>388</v>
      </c>
      <c r="E124" t="str">
        <f>"1815"</f>
        <v>1815</v>
      </c>
      <c r="F124" t="s">
        <v>147</v>
      </c>
      <c r="I124" t="s">
        <v>188</v>
      </c>
      <c r="J124" t="s">
        <v>385</v>
      </c>
    </row>
    <row r="125" spans="1:10" x14ac:dyDescent="0.25">
      <c r="A125" t="s">
        <v>250</v>
      </c>
      <c r="B125" t="str">
        <f>" 699"</f>
        <v xml:space="preserve"> 699</v>
      </c>
      <c r="C125" t="str">
        <f>"03"</f>
        <v>03</v>
      </c>
      <c r="D125" t="s">
        <v>388</v>
      </c>
      <c r="E125" t="str">
        <f>"1816"</f>
        <v>1816</v>
      </c>
      <c r="F125" t="s">
        <v>147</v>
      </c>
      <c r="I125" t="s">
        <v>188</v>
      </c>
      <c r="J125" t="s">
        <v>389</v>
      </c>
    </row>
    <row r="126" spans="1:10" x14ac:dyDescent="0.25">
      <c r="A126" t="s">
        <v>250</v>
      </c>
      <c r="B126" t="str">
        <f>" 699"</f>
        <v xml:space="preserve"> 699</v>
      </c>
      <c r="C126" t="str">
        <f>"04"</f>
        <v>04</v>
      </c>
      <c r="D126" t="s">
        <v>388</v>
      </c>
      <c r="E126" t="str">
        <f>"1817"</f>
        <v>1817</v>
      </c>
      <c r="F126" t="s">
        <v>147</v>
      </c>
      <c r="I126" t="s">
        <v>188</v>
      </c>
    </row>
    <row r="127" spans="1:10" x14ac:dyDescent="0.25">
      <c r="A127" t="s">
        <v>250</v>
      </c>
      <c r="B127" t="str">
        <f>" 699"</f>
        <v xml:space="preserve"> 699</v>
      </c>
      <c r="C127" t="str">
        <f>"05"</f>
        <v>05</v>
      </c>
      <c r="D127" t="s">
        <v>388</v>
      </c>
      <c r="E127" t="str">
        <f>"1818"</f>
        <v>1818</v>
      </c>
      <c r="F127" t="s">
        <v>147</v>
      </c>
      <c r="I127" t="s">
        <v>188</v>
      </c>
      <c r="J127" t="s">
        <v>361</v>
      </c>
    </row>
    <row r="128" spans="1:10" x14ac:dyDescent="0.25">
      <c r="A128" t="s">
        <v>250</v>
      </c>
      <c r="B128" t="str">
        <f>" 720"</f>
        <v xml:space="preserve"> 720</v>
      </c>
      <c r="C128" t="str">
        <f>"01"</f>
        <v>01</v>
      </c>
      <c r="D128" t="s">
        <v>390</v>
      </c>
      <c r="E128" t="str">
        <f>"6732"</f>
        <v>6732</v>
      </c>
      <c r="F128" t="s">
        <v>391</v>
      </c>
      <c r="G128" t="s">
        <v>171</v>
      </c>
      <c r="H128" t="s">
        <v>172</v>
      </c>
      <c r="I128" t="s">
        <v>157</v>
      </c>
      <c r="J128" t="s">
        <v>361</v>
      </c>
    </row>
    <row r="129" spans="1:10" x14ac:dyDescent="0.25">
      <c r="A129" t="s">
        <v>250</v>
      </c>
      <c r="B129" t="str">
        <f t="shared" ref="B129:B140" si="8">" 899"</f>
        <v xml:space="preserve"> 899</v>
      </c>
      <c r="C129" t="str">
        <f>"01"</f>
        <v>01</v>
      </c>
      <c r="D129" t="s">
        <v>392</v>
      </c>
      <c r="E129" t="str">
        <f>"1072"</f>
        <v>1072</v>
      </c>
      <c r="F129" t="s">
        <v>147</v>
      </c>
      <c r="I129" t="s">
        <v>188</v>
      </c>
      <c r="J129" t="s">
        <v>345</v>
      </c>
    </row>
    <row r="130" spans="1:10" x14ac:dyDescent="0.25">
      <c r="A130" t="s">
        <v>250</v>
      </c>
      <c r="B130" t="str">
        <f t="shared" si="8"/>
        <v xml:space="preserve"> 899</v>
      </c>
      <c r="C130" t="str">
        <f>"02"</f>
        <v>02</v>
      </c>
      <c r="D130" t="s">
        <v>392</v>
      </c>
      <c r="E130" t="str">
        <f>"1073"</f>
        <v>1073</v>
      </c>
      <c r="F130" t="s">
        <v>147</v>
      </c>
      <c r="I130" t="s">
        <v>188</v>
      </c>
      <c r="J130" t="s">
        <v>352</v>
      </c>
    </row>
    <row r="131" spans="1:10" x14ac:dyDescent="0.25">
      <c r="A131" t="s">
        <v>250</v>
      </c>
      <c r="B131" t="str">
        <f t="shared" si="8"/>
        <v xml:space="preserve"> 899</v>
      </c>
      <c r="C131" t="str">
        <f>"03"</f>
        <v>03</v>
      </c>
      <c r="D131" t="s">
        <v>392</v>
      </c>
      <c r="E131" t="str">
        <f>"1074"</f>
        <v>1074</v>
      </c>
      <c r="F131" t="s">
        <v>147</v>
      </c>
      <c r="I131" t="s">
        <v>188</v>
      </c>
      <c r="J131" t="s">
        <v>356</v>
      </c>
    </row>
    <row r="132" spans="1:10" x14ac:dyDescent="0.25">
      <c r="A132" t="s">
        <v>250</v>
      </c>
      <c r="B132" t="str">
        <f t="shared" si="8"/>
        <v xml:space="preserve"> 899</v>
      </c>
      <c r="C132" t="str">
        <f>"04"</f>
        <v>04</v>
      </c>
      <c r="D132" t="s">
        <v>392</v>
      </c>
      <c r="E132" t="str">
        <f>"1075"</f>
        <v>1075</v>
      </c>
      <c r="F132" t="s">
        <v>147</v>
      </c>
      <c r="I132" t="s">
        <v>188</v>
      </c>
      <c r="J132" t="s">
        <v>351</v>
      </c>
    </row>
    <row r="133" spans="1:10" x14ac:dyDescent="0.25">
      <c r="A133" t="s">
        <v>250</v>
      </c>
      <c r="B133" t="str">
        <f t="shared" si="8"/>
        <v xml:space="preserve"> 899</v>
      </c>
      <c r="C133" t="str">
        <f>"05"</f>
        <v>05</v>
      </c>
      <c r="D133" t="s">
        <v>392</v>
      </c>
      <c r="E133" t="str">
        <f>"1076"</f>
        <v>1076</v>
      </c>
      <c r="F133" t="s">
        <v>147</v>
      </c>
      <c r="I133" t="s">
        <v>188</v>
      </c>
      <c r="J133" t="s">
        <v>362</v>
      </c>
    </row>
    <row r="134" spans="1:10" x14ac:dyDescent="0.25">
      <c r="A134" t="s">
        <v>250</v>
      </c>
      <c r="B134" t="str">
        <f t="shared" si="8"/>
        <v xml:space="preserve"> 899</v>
      </c>
      <c r="C134" t="str">
        <f>"06"</f>
        <v>06</v>
      </c>
      <c r="D134" t="s">
        <v>392</v>
      </c>
      <c r="E134" t="str">
        <f>"1077"</f>
        <v>1077</v>
      </c>
      <c r="F134" t="s">
        <v>147</v>
      </c>
      <c r="I134" t="s">
        <v>188</v>
      </c>
    </row>
    <row r="135" spans="1:10" x14ac:dyDescent="0.25">
      <c r="A135" t="s">
        <v>250</v>
      </c>
      <c r="B135" t="str">
        <f t="shared" si="8"/>
        <v xml:space="preserve"> 899</v>
      </c>
      <c r="C135" t="str">
        <f>"07"</f>
        <v>07</v>
      </c>
      <c r="D135" t="s">
        <v>392</v>
      </c>
      <c r="E135" t="str">
        <f>"1910"</f>
        <v>1910</v>
      </c>
      <c r="F135" t="s">
        <v>147</v>
      </c>
      <c r="I135" t="s">
        <v>188</v>
      </c>
      <c r="J135" t="s">
        <v>367</v>
      </c>
    </row>
    <row r="136" spans="1:10" x14ac:dyDescent="0.25">
      <c r="A136" t="s">
        <v>250</v>
      </c>
      <c r="B136" t="str">
        <f t="shared" si="8"/>
        <v xml:space="preserve"> 899</v>
      </c>
      <c r="C136" t="str">
        <f>"08"</f>
        <v>08</v>
      </c>
      <c r="D136" t="s">
        <v>392</v>
      </c>
      <c r="E136" t="str">
        <f>"1911"</f>
        <v>1911</v>
      </c>
      <c r="F136" t="s">
        <v>147</v>
      </c>
      <c r="I136" t="s">
        <v>188</v>
      </c>
      <c r="J136" t="s">
        <v>350</v>
      </c>
    </row>
    <row r="137" spans="1:10" x14ac:dyDescent="0.25">
      <c r="A137" t="s">
        <v>250</v>
      </c>
      <c r="B137" t="str">
        <f t="shared" si="8"/>
        <v xml:space="preserve"> 899</v>
      </c>
      <c r="C137" t="str">
        <f>"09"</f>
        <v>09</v>
      </c>
      <c r="D137" t="s">
        <v>392</v>
      </c>
      <c r="E137" t="str">
        <f>"1912"</f>
        <v>1912</v>
      </c>
      <c r="F137" t="s">
        <v>147</v>
      </c>
      <c r="I137" t="s">
        <v>188</v>
      </c>
      <c r="J137" t="s">
        <v>301</v>
      </c>
    </row>
    <row r="138" spans="1:10" x14ac:dyDescent="0.25">
      <c r="A138" t="s">
        <v>250</v>
      </c>
      <c r="B138" t="str">
        <f t="shared" si="8"/>
        <v xml:space="preserve"> 899</v>
      </c>
      <c r="C138" t="str">
        <f>"10"</f>
        <v>10</v>
      </c>
      <c r="D138" t="s">
        <v>392</v>
      </c>
      <c r="E138" t="str">
        <f>"2534"</f>
        <v>2534</v>
      </c>
      <c r="F138" t="s">
        <v>147</v>
      </c>
      <c r="I138" t="s">
        <v>188</v>
      </c>
      <c r="J138" t="s">
        <v>328</v>
      </c>
    </row>
    <row r="139" spans="1:10" x14ac:dyDescent="0.25">
      <c r="A139" t="s">
        <v>250</v>
      </c>
      <c r="B139" t="str">
        <f t="shared" si="8"/>
        <v xml:space="preserve"> 899</v>
      </c>
      <c r="C139" t="str">
        <f>"11"</f>
        <v>11</v>
      </c>
      <c r="D139" t="s">
        <v>392</v>
      </c>
      <c r="E139" t="str">
        <f>"3337"</f>
        <v>3337</v>
      </c>
      <c r="F139" t="s">
        <v>147</v>
      </c>
      <c r="I139" t="s">
        <v>188</v>
      </c>
      <c r="J139" t="s">
        <v>385</v>
      </c>
    </row>
    <row r="140" spans="1:10" x14ac:dyDescent="0.25">
      <c r="A140" t="s">
        <v>250</v>
      </c>
      <c r="B140" t="str">
        <f t="shared" si="8"/>
        <v xml:space="preserve"> 899</v>
      </c>
      <c r="C140" t="str">
        <f>"12"</f>
        <v>12</v>
      </c>
      <c r="D140" t="s">
        <v>392</v>
      </c>
      <c r="E140" t="str">
        <f>"3667"</f>
        <v>3667</v>
      </c>
      <c r="F140" t="s">
        <v>147</v>
      </c>
      <c r="I140" t="s">
        <v>188</v>
      </c>
      <c r="J140" t="s">
        <v>361</v>
      </c>
    </row>
    <row r="141" spans="1:10" x14ac:dyDescent="0.25">
      <c r="A141" t="s">
        <v>140</v>
      </c>
      <c r="B141" t="str">
        <f>" 110"</f>
        <v xml:space="preserve"> 110</v>
      </c>
      <c r="C141" t="str">
        <f>"12"</f>
        <v>12</v>
      </c>
      <c r="D141" t="s">
        <v>141</v>
      </c>
      <c r="E141" t="str">
        <f>"3630"</f>
        <v>3630</v>
      </c>
      <c r="F141" t="s">
        <v>148</v>
      </c>
      <c r="G141" t="s">
        <v>149</v>
      </c>
      <c r="H141" t="s">
        <v>150</v>
      </c>
      <c r="I141" t="s">
        <v>151</v>
      </c>
      <c r="J141" t="s">
        <v>152</v>
      </c>
    </row>
    <row r="142" spans="1:10" x14ac:dyDescent="0.25">
      <c r="A142" t="s">
        <v>140</v>
      </c>
      <c r="B142" t="str">
        <f>" 110"</f>
        <v xml:space="preserve"> 110</v>
      </c>
      <c r="C142" t="str">
        <f>"13"</f>
        <v>13</v>
      </c>
      <c r="D142" t="s">
        <v>141</v>
      </c>
      <c r="E142" t="str">
        <f>"3928"</f>
        <v>3928</v>
      </c>
      <c r="F142" t="s">
        <v>156</v>
      </c>
      <c r="G142" t="s">
        <v>149</v>
      </c>
      <c r="H142" t="s">
        <v>150</v>
      </c>
      <c r="I142" t="s">
        <v>157</v>
      </c>
      <c r="J142" t="s">
        <v>152</v>
      </c>
    </row>
    <row r="143" spans="1:10" x14ac:dyDescent="0.25">
      <c r="A143" t="s">
        <v>140</v>
      </c>
      <c r="B143" t="str">
        <f>" 111L"</f>
        <v xml:space="preserve"> 111L</v>
      </c>
      <c r="C143" t="str">
        <f>"01"</f>
        <v>01</v>
      </c>
      <c r="D143" t="s">
        <v>158</v>
      </c>
      <c r="E143" t="str">
        <f>"1900"</f>
        <v>1900</v>
      </c>
      <c r="F143" t="s">
        <v>159</v>
      </c>
      <c r="G143" t="s">
        <v>160</v>
      </c>
      <c r="H143" t="s">
        <v>161</v>
      </c>
      <c r="I143" t="s">
        <v>162</v>
      </c>
      <c r="J143" s="3" t="s">
        <v>393</v>
      </c>
    </row>
    <row r="144" spans="1:10" x14ac:dyDescent="0.25">
      <c r="A144" t="s">
        <v>140</v>
      </c>
      <c r="B144" t="str">
        <f>" 114L"</f>
        <v xml:space="preserve"> 114L</v>
      </c>
      <c r="C144" t="str">
        <f>"11"</f>
        <v>11</v>
      </c>
      <c r="D144" t="s">
        <v>165</v>
      </c>
      <c r="E144" t="str">
        <f>"2764"</f>
        <v>2764</v>
      </c>
      <c r="F144" t="s">
        <v>166</v>
      </c>
      <c r="G144" t="s">
        <v>167</v>
      </c>
      <c r="H144" t="s">
        <v>168</v>
      </c>
      <c r="I144" t="s">
        <v>151</v>
      </c>
      <c r="J144" t="s">
        <v>169</v>
      </c>
    </row>
    <row r="145" spans="1:10" x14ac:dyDescent="0.25">
      <c r="A145" t="s">
        <v>140</v>
      </c>
      <c r="B145" t="str">
        <f>" 116"</f>
        <v xml:space="preserve"> 116</v>
      </c>
      <c r="C145" t="str">
        <f>"11"</f>
        <v>11</v>
      </c>
      <c r="D145" t="s">
        <v>170</v>
      </c>
      <c r="E145" t="str">
        <f>"2610"</f>
        <v>2610</v>
      </c>
      <c r="F145" t="s">
        <v>148</v>
      </c>
      <c r="G145" t="s">
        <v>171</v>
      </c>
      <c r="H145" t="s">
        <v>172</v>
      </c>
      <c r="I145" t="s">
        <v>157</v>
      </c>
      <c r="J145" t="s">
        <v>173</v>
      </c>
    </row>
    <row r="146" spans="1:10" x14ac:dyDescent="0.25">
      <c r="A146" t="s">
        <v>140</v>
      </c>
      <c r="B146" t="str">
        <f>" 116"</f>
        <v xml:space="preserve"> 116</v>
      </c>
      <c r="C146" t="str">
        <f>"12"</f>
        <v>12</v>
      </c>
      <c r="D146" t="s">
        <v>170</v>
      </c>
      <c r="E146" t="str">
        <f>"6776"</f>
        <v>6776</v>
      </c>
      <c r="F146" t="s">
        <v>174</v>
      </c>
      <c r="G146" t="s">
        <v>149</v>
      </c>
      <c r="H146" t="s">
        <v>150</v>
      </c>
      <c r="I146" t="s">
        <v>151</v>
      </c>
      <c r="J146" t="s">
        <v>175</v>
      </c>
    </row>
    <row r="147" spans="1:10" x14ac:dyDescent="0.25">
      <c r="A147" t="s">
        <v>140</v>
      </c>
      <c r="B147" t="str">
        <f>" 117"</f>
        <v xml:space="preserve"> 117</v>
      </c>
      <c r="C147" t="str">
        <f>"11"</f>
        <v>11</v>
      </c>
      <c r="D147" t="s">
        <v>176</v>
      </c>
      <c r="E147" t="str">
        <f>"2565"</f>
        <v>2565</v>
      </c>
      <c r="F147" t="s">
        <v>177</v>
      </c>
      <c r="G147" t="s">
        <v>149</v>
      </c>
      <c r="H147" t="s">
        <v>150</v>
      </c>
      <c r="I147" t="s">
        <v>157</v>
      </c>
      <c r="J147" s="3" t="s">
        <v>393</v>
      </c>
    </row>
    <row r="148" spans="1:10" x14ac:dyDescent="0.25">
      <c r="A148" t="s">
        <v>140</v>
      </c>
      <c r="B148" t="str">
        <f>" 220"</f>
        <v xml:space="preserve"> 220</v>
      </c>
      <c r="C148" t="str">
        <f>"01"</f>
        <v>01</v>
      </c>
      <c r="D148" t="s">
        <v>179</v>
      </c>
      <c r="E148" t="str">
        <f>"2001"</f>
        <v>2001</v>
      </c>
      <c r="F148" t="s">
        <v>180</v>
      </c>
      <c r="G148" t="s">
        <v>167</v>
      </c>
      <c r="H148" t="s">
        <v>181</v>
      </c>
      <c r="I148" t="s">
        <v>182</v>
      </c>
      <c r="J148" s="3" t="s">
        <v>393</v>
      </c>
    </row>
    <row r="149" spans="1:10" x14ac:dyDescent="0.25">
      <c r="A149" t="s">
        <v>140</v>
      </c>
      <c r="B149" t="str">
        <f>" 230L"</f>
        <v xml:space="preserve"> 230L</v>
      </c>
      <c r="C149" t="str">
        <f>"01"</f>
        <v>01</v>
      </c>
      <c r="D149" t="s">
        <v>184</v>
      </c>
      <c r="E149" t="str">
        <f>"2179"</f>
        <v>2179</v>
      </c>
      <c r="F149" t="s">
        <v>185</v>
      </c>
      <c r="G149" t="s">
        <v>167</v>
      </c>
      <c r="H149" t="s">
        <v>181</v>
      </c>
      <c r="I149" t="s">
        <v>182</v>
      </c>
      <c r="J149" s="3" t="s">
        <v>393</v>
      </c>
    </row>
    <row r="150" spans="1:10" x14ac:dyDescent="0.25">
      <c r="A150" t="s">
        <v>140</v>
      </c>
      <c r="B150" t="str">
        <f>" 230L"</f>
        <v xml:space="preserve"> 230L</v>
      </c>
      <c r="C150" t="str">
        <f>"02"</f>
        <v>02</v>
      </c>
      <c r="D150" t="s">
        <v>184</v>
      </c>
      <c r="E150" t="str">
        <f>"3562"</f>
        <v>3562</v>
      </c>
      <c r="F150" t="s">
        <v>187</v>
      </c>
      <c r="I150" t="s">
        <v>188</v>
      </c>
      <c r="J150" s="3" t="s">
        <v>393</v>
      </c>
    </row>
    <row r="151" spans="1:10" x14ac:dyDescent="0.25">
      <c r="A151" t="s">
        <v>140</v>
      </c>
      <c r="B151" t="str">
        <f>" 230L"</f>
        <v xml:space="preserve"> 230L</v>
      </c>
      <c r="C151" t="str">
        <f>"03"</f>
        <v>03</v>
      </c>
      <c r="D151" t="s">
        <v>184</v>
      </c>
      <c r="E151" t="str">
        <f>"3899"</f>
        <v>3899</v>
      </c>
      <c r="F151" t="s">
        <v>189</v>
      </c>
      <c r="G151" t="s">
        <v>167</v>
      </c>
      <c r="H151" t="s">
        <v>181</v>
      </c>
      <c r="I151" t="s">
        <v>190</v>
      </c>
      <c r="J151" s="3" t="s">
        <v>393</v>
      </c>
    </row>
    <row r="152" spans="1:10" x14ac:dyDescent="0.25">
      <c r="A152" t="s">
        <v>140</v>
      </c>
      <c r="B152" t="str">
        <f>" 240"</f>
        <v xml:space="preserve"> 240</v>
      </c>
      <c r="C152" t="str">
        <f>"01"</f>
        <v>01</v>
      </c>
      <c r="D152" t="s">
        <v>192</v>
      </c>
      <c r="E152" t="str">
        <f>"1892"</f>
        <v>1892</v>
      </c>
      <c r="F152" t="s">
        <v>193</v>
      </c>
      <c r="G152" t="s">
        <v>149</v>
      </c>
      <c r="H152" t="s">
        <v>150</v>
      </c>
      <c r="I152" t="s">
        <v>157</v>
      </c>
      <c r="J152" s="3" t="s">
        <v>393</v>
      </c>
    </row>
    <row r="153" spans="1:10" x14ac:dyDescent="0.25">
      <c r="A153" t="s">
        <v>140</v>
      </c>
      <c r="B153" t="str">
        <f>" 240"</f>
        <v xml:space="preserve"> 240</v>
      </c>
      <c r="C153" t="str">
        <f>"02"</f>
        <v>02</v>
      </c>
      <c r="D153" t="s">
        <v>192</v>
      </c>
      <c r="E153" t="str">
        <f>"3841"</f>
        <v>3841</v>
      </c>
      <c r="F153" t="s">
        <v>148</v>
      </c>
      <c r="G153" t="s">
        <v>167</v>
      </c>
      <c r="H153" t="s">
        <v>181</v>
      </c>
      <c r="I153" t="s">
        <v>194</v>
      </c>
      <c r="J153" s="3" t="s">
        <v>393</v>
      </c>
    </row>
    <row r="154" spans="1:10" x14ac:dyDescent="0.25">
      <c r="A154" t="s">
        <v>140</v>
      </c>
      <c r="B154" t="str">
        <f>" 240"</f>
        <v xml:space="preserve"> 240</v>
      </c>
      <c r="C154" t="str">
        <f>"03"</f>
        <v>03</v>
      </c>
      <c r="D154" t="s">
        <v>192</v>
      </c>
      <c r="E154" t="str">
        <f>"4391"</f>
        <v>4391</v>
      </c>
      <c r="F154" t="s">
        <v>174</v>
      </c>
      <c r="G154" t="s">
        <v>167</v>
      </c>
      <c r="H154" t="s">
        <v>181</v>
      </c>
      <c r="I154" t="s">
        <v>182</v>
      </c>
      <c r="J154" s="3" t="s">
        <v>393</v>
      </c>
    </row>
    <row r="155" spans="1:10" x14ac:dyDescent="0.25">
      <c r="A155" t="s">
        <v>140</v>
      </c>
      <c r="B155" t="str">
        <f>" 244"</f>
        <v xml:space="preserve"> 244</v>
      </c>
      <c r="C155" t="str">
        <f>"11"</f>
        <v>11</v>
      </c>
      <c r="D155" t="s">
        <v>195</v>
      </c>
      <c r="E155" t="str">
        <f>"2083"</f>
        <v>2083</v>
      </c>
      <c r="F155" t="s">
        <v>196</v>
      </c>
      <c r="G155" t="s">
        <v>149</v>
      </c>
      <c r="H155" t="s">
        <v>150</v>
      </c>
      <c r="I155" t="s">
        <v>151</v>
      </c>
    </row>
    <row r="156" spans="1:10" x14ac:dyDescent="0.25">
      <c r="A156" t="s">
        <v>140</v>
      </c>
      <c r="B156" t="str">
        <f>" 244"</f>
        <v xml:space="preserve"> 244</v>
      </c>
      <c r="C156" t="str">
        <f>"12"</f>
        <v>12</v>
      </c>
      <c r="D156" t="s">
        <v>195</v>
      </c>
      <c r="E156" t="str">
        <f>"2284"</f>
        <v>2284</v>
      </c>
      <c r="F156" t="s">
        <v>197</v>
      </c>
      <c r="G156" t="s">
        <v>198</v>
      </c>
      <c r="H156" t="s">
        <v>199</v>
      </c>
      <c r="I156" t="s">
        <v>157</v>
      </c>
      <c r="J156" t="s">
        <v>173</v>
      </c>
    </row>
    <row r="157" spans="1:10" x14ac:dyDescent="0.25">
      <c r="A157" t="s">
        <v>140</v>
      </c>
      <c r="B157" t="str">
        <f>" 246"</f>
        <v xml:space="preserve"> 246</v>
      </c>
      <c r="C157" t="str">
        <f>"10"</f>
        <v>10</v>
      </c>
      <c r="D157" t="s">
        <v>200</v>
      </c>
      <c r="E157" t="str">
        <f>"3406"</f>
        <v>3406</v>
      </c>
      <c r="F157" t="s">
        <v>187</v>
      </c>
      <c r="I157" t="s">
        <v>188</v>
      </c>
      <c r="J157" s="3" t="s">
        <v>393</v>
      </c>
    </row>
    <row r="158" spans="1:10" x14ac:dyDescent="0.25">
      <c r="A158" t="s">
        <v>140</v>
      </c>
      <c r="B158" t="str">
        <f>" 285L"</f>
        <v xml:space="preserve"> 285L</v>
      </c>
      <c r="C158" t="str">
        <f>"11"</f>
        <v>11</v>
      </c>
      <c r="D158" t="s">
        <v>201</v>
      </c>
      <c r="E158" t="str">
        <f>"1979"</f>
        <v>1979</v>
      </c>
      <c r="F158" t="s">
        <v>202</v>
      </c>
      <c r="G158" t="s">
        <v>149</v>
      </c>
      <c r="H158" t="s">
        <v>150</v>
      </c>
      <c r="I158" t="s">
        <v>157</v>
      </c>
      <c r="J158" t="s">
        <v>203</v>
      </c>
    </row>
    <row r="159" spans="1:10" x14ac:dyDescent="0.25">
      <c r="A159" t="s">
        <v>140</v>
      </c>
      <c r="B159" t="str">
        <f>" 285L"</f>
        <v xml:space="preserve"> 285L</v>
      </c>
      <c r="C159" t="str">
        <f>"12"</f>
        <v>12</v>
      </c>
      <c r="D159" t="s">
        <v>201</v>
      </c>
      <c r="E159" t="str">
        <f>"2132"</f>
        <v>2132</v>
      </c>
      <c r="F159" t="s">
        <v>202</v>
      </c>
      <c r="G159" t="s">
        <v>171</v>
      </c>
      <c r="H159" t="s">
        <v>172</v>
      </c>
      <c r="I159" t="s">
        <v>157</v>
      </c>
      <c r="J159" t="s">
        <v>203</v>
      </c>
    </row>
    <row r="160" spans="1:10" x14ac:dyDescent="0.25">
      <c r="A160" t="s">
        <v>140</v>
      </c>
      <c r="B160" t="str">
        <f>" 285L"</f>
        <v xml:space="preserve"> 285L</v>
      </c>
      <c r="C160" t="str">
        <f>"13"</f>
        <v>13</v>
      </c>
      <c r="D160" t="s">
        <v>201</v>
      </c>
      <c r="E160" t="str">
        <f>"2288"</f>
        <v>2288</v>
      </c>
      <c r="F160" t="s">
        <v>204</v>
      </c>
      <c r="G160" t="s">
        <v>167</v>
      </c>
      <c r="H160" t="s">
        <v>168</v>
      </c>
      <c r="I160" t="s">
        <v>157</v>
      </c>
      <c r="J160" t="s">
        <v>203</v>
      </c>
    </row>
    <row r="161" spans="1:10" x14ac:dyDescent="0.25">
      <c r="A161" t="s">
        <v>140</v>
      </c>
      <c r="B161" t="str">
        <f>" 285L"</f>
        <v xml:space="preserve"> 285L</v>
      </c>
      <c r="C161" t="str">
        <f>"14"</f>
        <v>14</v>
      </c>
      <c r="D161" t="s">
        <v>201</v>
      </c>
      <c r="E161" t="str">
        <f>"3069"</f>
        <v>3069</v>
      </c>
      <c r="F161" t="s">
        <v>205</v>
      </c>
      <c r="G161" t="s">
        <v>206</v>
      </c>
      <c r="H161" t="s">
        <v>161</v>
      </c>
      <c r="I161" t="s">
        <v>157</v>
      </c>
      <c r="J161" t="s">
        <v>203</v>
      </c>
    </row>
    <row r="162" spans="1:10" x14ac:dyDescent="0.25">
      <c r="A162" t="s">
        <v>140</v>
      </c>
      <c r="B162" t="str">
        <f>" 341"</f>
        <v xml:space="preserve"> 341</v>
      </c>
      <c r="C162" t="str">
        <f>"12"</f>
        <v>12</v>
      </c>
      <c r="D162" t="s">
        <v>207</v>
      </c>
      <c r="E162" t="str">
        <f>"1899"</f>
        <v>1899</v>
      </c>
      <c r="F162" t="s">
        <v>208</v>
      </c>
      <c r="G162" t="s">
        <v>198</v>
      </c>
      <c r="H162" t="s">
        <v>199</v>
      </c>
      <c r="I162" t="s">
        <v>157</v>
      </c>
      <c r="J162" t="s">
        <v>152</v>
      </c>
    </row>
    <row r="163" spans="1:10" x14ac:dyDescent="0.25">
      <c r="A163" t="s">
        <v>140</v>
      </c>
      <c r="B163" t="str">
        <f>" 341"</f>
        <v xml:space="preserve"> 341</v>
      </c>
      <c r="C163" t="str">
        <f>"13"</f>
        <v>13</v>
      </c>
      <c r="D163" t="s">
        <v>207</v>
      </c>
      <c r="E163" t="str">
        <f>"4358"</f>
        <v>4358</v>
      </c>
      <c r="F163" t="s">
        <v>209</v>
      </c>
      <c r="G163" t="s">
        <v>167</v>
      </c>
      <c r="H163" t="s">
        <v>168</v>
      </c>
      <c r="I163" t="s">
        <v>151</v>
      </c>
      <c r="J163" t="s">
        <v>152</v>
      </c>
    </row>
    <row r="164" spans="1:10" x14ac:dyDescent="0.25">
      <c r="A164" t="s">
        <v>140</v>
      </c>
      <c r="B164" t="str">
        <f>" 360"</f>
        <v xml:space="preserve"> 360</v>
      </c>
      <c r="C164" t="str">
        <f>"01"</f>
        <v>01</v>
      </c>
      <c r="D164" t="s">
        <v>210</v>
      </c>
      <c r="E164" t="str">
        <f>"3557"</f>
        <v>3557</v>
      </c>
      <c r="F164" t="s">
        <v>211</v>
      </c>
      <c r="G164" t="s">
        <v>160</v>
      </c>
      <c r="H164" t="s">
        <v>161</v>
      </c>
      <c r="I164" t="s">
        <v>162</v>
      </c>
      <c r="J164" s="3" t="s">
        <v>393</v>
      </c>
    </row>
    <row r="165" spans="1:10" x14ac:dyDescent="0.25">
      <c r="A165" t="s">
        <v>140</v>
      </c>
      <c r="B165" t="str">
        <f>" 370"</f>
        <v xml:space="preserve"> 370</v>
      </c>
      <c r="C165" t="str">
        <f>"01"</f>
        <v>01</v>
      </c>
      <c r="D165" t="s">
        <v>213</v>
      </c>
      <c r="E165" t="str">
        <f>"2378"</f>
        <v>2378</v>
      </c>
      <c r="F165" t="s">
        <v>187</v>
      </c>
      <c r="I165" t="s">
        <v>188</v>
      </c>
      <c r="J165" s="3" t="s">
        <v>393</v>
      </c>
    </row>
    <row r="166" spans="1:10" x14ac:dyDescent="0.25">
      <c r="A166" t="s">
        <v>140</v>
      </c>
      <c r="B166" t="str">
        <f>" 370"</f>
        <v xml:space="preserve"> 370</v>
      </c>
      <c r="C166" t="str">
        <f>"02"</f>
        <v>02</v>
      </c>
      <c r="D166" t="s">
        <v>213</v>
      </c>
      <c r="E166" t="str">
        <f>"4475"</f>
        <v>4475</v>
      </c>
      <c r="F166" t="s">
        <v>214</v>
      </c>
      <c r="G166" t="s">
        <v>167</v>
      </c>
      <c r="H166" t="s">
        <v>181</v>
      </c>
      <c r="I166" t="s">
        <v>194</v>
      </c>
      <c r="J166" s="3" t="s">
        <v>393</v>
      </c>
    </row>
    <row r="167" spans="1:10" x14ac:dyDescent="0.25">
      <c r="A167" t="s">
        <v>140</v>
      </c>
      <c r="B167" t="str">
        <f>" 420"</f>
        <v xml:space="preserve"> 420</v>
      </c>
      <c r="C167" t="str">
        <f>"01"</f>
        <v>01</v>
      </c>
      <c r="D167" t="s">
        <v>216</v>
      </c>
      <c r="E167" t="str">
        <f>"2763"</f>
        <v>2763</v>
      </c>
      <c r="F167" t="s">
        <v>217</v>
      </c>
      <c r="G167" t="s">
        <v>167</v>
      </c>
      <c r="H167" t="s">
        <v>181</v>
      </c>
      <c r="I167" t="s">
        <v>194</v>
      </c>
      <c r="J167" s="3" t="s">
        <v>393</v>
      </c>
    </row>
    <row r="168" spans="1:10" x14ac:dyDescent="0.25">
      <c r="A168" t="s">
        <v>140</v>
      </c>
      <c r="B168" t="str">
        <f>" 425L"</f>
        <v xml:space="preserve"> 425L</v>
      </c>
      <c r="C168" t="str">
        <f>"01"</f>
        <v>01</v>
      </c>
      <c r="D168" t="s">
        <v>219</v>
      </c>
      <c r="E168" t="str">
        <f>"1921"</f>
        <v>1921</v>
      </c>
      <c r="F168" t="s">
        <v>220</v>
      </c>
      <c r="G168" t="s">
        <v>149</v>
      </c>
      <c r="H168" t="s">
        <v>150</v>
      </c>
      <c r="I168" t="s">
        <v>151</v>
      </c>
      <c r="J168" s="3" t="s">
        <v>393</v>
      </c>
    </row>
    <row r="169" spans="1:10" x14ac:dyDescent="0.25">
      <c r="A169" t="s">
        <v>140</v>
      </c>
      <c r="B169" t="str">
        <f>" 425L"</f>
        <v xml:space="preserve"> 425L</v>
      </c>
      <c r="C169" t="str">
        <f>"02"</f>
        <v>02</v>
      </c>
      <c r="D169" t="s">
        <v>219</v>
      </c>
      <c r="E169" t="str">
        <f>"3569"</f>
        <v>3569</v>
      </c>
      <c r="F169" t="s">
        <v>220</v>
      </c>
      <c r="G169" t="s">
        <v>167</v>
      </c>
      <c r="H169" t="s">
        <v>181</v>
      </c>
      <c r="I169" t="s">
        <v>182</v>
      </c>
      <c r="J169" s="3" t="s">
        <v>393</v>
      </c>
    </row>
    <row r="170" spans="1:10" x14ac:dyDescent="0.25">
      <c r="A170" t="s">
        <v>140</v>
      </c>
      <c r="B170" t="str">
        <f>" 428L"</f>
        <v xml:space="preserve"> 428L</v>
      </c>
      <c r="C170" t="str">
        <f>"01"</f>
        <v>01</v>
      </c>
      <c r="D170" t="s">
        <v>221</v>
      </c>
      <c r="E170" t="str">
        <f>"2774"</f>
        <v>2774</v>
      </c>
      <c r="F170" t="s">
        <v>189</v>
      </c>
      <c r="G170" t="s">
        <v>167</v>
      </c>
      <c r="H170" t="s">
        <v>181</v>
      </c>
      <c r="I170" t="s">
        <v>194</v>
      </c>
      <c r="J170" s="3" t="s">
        <v>393</v>
      </c>
    </row>
    <row r="171" spans="1:10" x14ac:dyDescent="0.25">
      <c r="A171" t="s">
        <v>140</v>
      </c>
      <c r="B171" t="str">
        <f>" 442"</f>
        <v xml:space="preserve"> 442</v>
      </c>
      <c r="C171" t="str">
        <f>"12"</f>
        <v>12</v>
      </c>
      <c r="D171" t="s">
        <v>223</v>
      </c>
      <c r="E171" t="str">
        <f>"2110"</f>
        <v>2110</v>
      </c>
      <c r="F171" t="s">
        <v>148</v>
      </c>
      <c r="G171" t="s">
        <v>198</v>
      </c>
      <c r="H171" t="s">
        <v>199</v>
      </c>
      <c r="I171" t="s">
        <v>157</v>
      </c>
      <c r="J171" t="s">
        <v>224</v>
      </c>
    </row>
    <row r="172" spans="1:10" x14ac:dyDescent="0.25">
      <c r="A172" t="s">
        <v>140</v>
      </c>
      <c r="B172" t="str">
        <f>" 443"</f>
        <v xml:space="preserve"> 443</v>
      </c>
      <c r="C172" t="str">
        <f>"11"</f>
        <v>11</v>
      </c>
      <c r="D172" t="s">
        <v>225</v>
      </c>
      <c r="E172" t="str">
        <f>"3407"</f>
        <v>3407</v>
      </c>
      <c r="F172" t="s">
        <v>226</v>
      </c>
      <c r="G172" t="s">
        <v>227</v>
      </c>
      <c r="H172" t="s">
        <v>181</v>
      </c>
      <c r="I172" t="s">
        <v>157</v>
      </c>
      <c r="J172" t="s">
        <v>224</v>
      </c>
    </row>
    <row r="173" spans="1:10" x14ac:dyDescent="0.25">
      <c r="A173" t="s">
        <v>140</v>
      </c>
      <c r="B173" t="str">
        <f>" 443"</f>
        <v xml:space="preserve"> 443</v>
      </c>
      <c r="C173" t="str">
        <f>"12"</f>
        <v>12</v>
      </c>
      <c r="D173" t="s">
        <v>225</v>
      </c>
      <c r="E173" t="str">
        <f>"1952"</f>
        <v>1952</v>
      </c>
      <c r="F173" t="s">
        <v>228</v>
      </c>
      <c r="G173" t="s">
        <v>149</v>
      </c>
      <c r="H173" t="s">
        <v>150</v>
      </c>
      <c r="I173" t="s">
        <v>157</v>
      </c>
      <c r="J173" t="s">
        <v>224</v>
      </c>
    </row>
    <row r="174" spans="1:10" x14ac:dyDescent="0.25">
      <c r="A174" t="s">
        <v>140</v>
      </c>
      <c r="B174" t="str">
        <f>" 444"</f>
        <v xml:space="preserve"> 444</v>
      </c>
      <c r="C174" t="str">
        <f>"12"</f>
        <v>12</v>
      </c>
      <c r="D174" t="s">
        <v>229</v>
      </c>
      <c r="E174" t="str">
        <f>"2810"</f>
        <v>2810</v>
      </c>
      <c r="F174" t="s">
        <v>230</v>
      </c>
      <c r="G174" t="s">
        <v>167</v>
      </c>
      <c r="H174" t="s">
        <v>168</v>
      </c>
      <c r="I174" t="s">
        <v>157</v>
      </c>
      <c r="J174" t="s">
        <v>224</v>
      </c>
    </row>
    <row r="175" spans="1:10" x14ac:dyDescent="0.25">
      <c r="A175" t="s">
        <v>140</v>
      </c>
      <c r="B175" t="str">
        <f>" 456"</f>
        <v xml:space="preserve"> 456</v>
      </c>
      <c r="C175" t="str">
        <f>"01"</f>
        <v>01</v>
      </c>
      <c r="D175" t="s">
        <v>231</v>
      </c>
      <c r="E175" t="str">
        <f>"3566"</f>
        <v>3566</v>
      </c>
      <c r="F175" t="s">
        <v>187</v>
      </c>
      <c r="I175" t="s">
        <v>188</v>
      </c>
      <c r="J175" s="3" t="s">
        <v>393</v>
      </c>
    </row>
    <row r="176" spans="1:10" x14ac:dyDescent="0.25">
      <c r="A176" t="s">
        <v>140</v>
      </c>
      <c r="B176" t="str">
        <f>" 460"</f>
        <v xml:space="preserve"> 460</v>
      </c>
      <c r="C176" t="str">
        <f>"01"</f>
        <v>01</v>
      </c>
      <c r="D176" t="s">
        <v>232</v>
      </c>
      <c r="E176" t="str">
        <f>"3778"</f>
        <v>3778</v>
      </c>
      <c r="F176" t="s">
        <v>220</v>
      </c>
      <c r="G176" t="s">
        <v>149</v>
      </c>
      <c r="H176" t="s">
        <v>168</v>
      </c>
      <c r="I176" t="s">
        <v>194</v>
      </c>
      <c r="J176" s="3" t="s">
        <v>393</v>
      </c>
    </row>
    <row r="177" spans="1:10" x14ac:dyDescent="0.25">
      <c r="A177" t="s">
        <v>140</v>
      </c>
      <c r="B177" t="str">
        <f>" 461L"</f>
        <v xml:space="preserve"> 461L</v>
      </c>
      <c r="C177" t="str">
        <f>"01"</f>
        <v>01</v>
      </c>
      <c r="D177" t="s">
        <v>233</v>
      </c>
      <c r="E177" t="str">
        <f>"1901"</f>
        <v>1901</v>
      </c>
      <c r="F177" t="s">
        <v>220</v>
      </c>
      <c r="G177" t="s">
        <v>167</v>
      </c>
      <c r="H177" t="s">
        <v>181</v>
      </c>
      <c r="I177" t="s">
        <v>234</v>
      </c>
      <c r="J177" s="3" t="s">
        <v>393</v>
      </c>
    </row>
    <row r="178" spans="1:10" x14ac:dyDescent="0.25">
      <c r="A178" t="s">
        <v>140</v>
      </c>
      <c r="B178" t="str">
        <f>" 471"</f>
        <v xml:space="preserve"> 471</v>
      </c>
      <c r="C178" t="str">
        <f>"01"</f>
        <v>01</v>
      </c>
      <c r="D178" t="s">
        <v>235</v>
      </c>
      <c r="E178" t="str">
        <f>"3625"</f>
        <v>3625</v>
      </c>
      <c r="F178" t="s">
        <v>236</v>
      </c>
      <c r="G178" t="s">
        <v>149</v>
      </c>
      <c r="H178" t="s">
        <v>168</v>
      </c>
      <c r="I178" t="s">
        <v>234</v>
      </c>
      <c r="J178" s="3" t="s">
        <v>393</v>
      </c>
    </row>
    <row r="179" spans="1:10" x14ac:dyDescent="0.25">
      <c r="A179" t="s">
        <v>140</v>
      </c>
      <c r="B179" t="str">
        <f>" 471"</f>
        <v xml:space="preserve"> 471</v>
      </c>
      <c r="C179" t="str">
        <f>"02"</f>
        <v>02</v>
      </c>
      <c r="D179" t="s">
        <v>235</v>
      </c>
      <c r="E179" t="str">
        <f>"7337"</f>
        <v>7337</v>
      </c>
      <c r="F179" t="s">
        <v>220</v>
      </c>
      <c r="G179" t="s">
        <v>167</v>
      </c>
      <c r="H179" t="s">
        <v>181</v>
      </c>
      <c r="I179" t="s">
        <v>190</v>
      </c>
      <c r="J179" s="3" t="s">
        <v>393</v>
      </c>
    </row>
    <row r="180" spans="1:10" x14ac:dyDescent="0.25">
      <c r="A180" t="s">
        <v>140</v>
      </c>
      <c r="B180" t="str">
        <f>" 480"</f>
        <v xml:space="preserve"> 480</v>
      </c>
      <c r="C180" t="str">
        <f>"11"</f>
        <v>11</v>
      </c>
      <c r="D180" t="s">
        <v>242</v>
      </c>
      <c r="E180" t="str">
        <f>"6777"</f>
        <v>6777</v>
      </c>
      <c r="F180" t="s">
        <v>243</v>
      </c>
      <c r="G180" t="s">
        <v>149</v>
      </c>
      <c r="H180" t="s">
        <v>150</v>
      </c>
      <c r="I180" t="s">
        <v>157</v>
      </c>
      <c r="J180" t="s">
        <v>173</v>
      </c>
    </row>
    <row r="181" spans="1:10" x14ac:dyDescent="0.25">
      <c r="A181" t="s">
        <v>140</v>
      </c>
      <c r="B181" t="str">
        <f>" 480"</f>
        <v xml:space="preserve"> 480</v>
      </c>
      <c r="C181" t="str">
        <f>"12"</f>
        <v>12</v>
      </c>
      <c r="D181" t="s">
        <v>242</v>
      </c>
      <c r="E181" t="str">
        <f>"6990"</f>
        <v>6990</v>
      </c>
      <c r="F181" t="s">
        <v>193</v>
      </c>
      <c r="G181" t="s">
        <v>198</v>
      </c>
      <c r="H181" t="s">
        <v>199</v>
      </c>
      <c r="I181" t="s">
        <v>157</v>
      </c>
      <c r="J181" s="3" t="s">
        <v>393</v>
      </c>
    </row>
    <row r="182" spans="1:10" x14ac:dyDescent="0.25">
      <c r="A182" t="s">
        <v>140</v>
      </c>
      <c r="B182" t="str">
        <f>" 485"</f>
        <v xml:space="preserve"> 485</v>
      </c>
      <c r="C182" t="str">
        <f>"11"</f>
        <v>11</v>
      </c>
      <c r="D182" t="s">
        <v>246</v>
      </c>
      <c r="E182" t="str">
        <f>"1953"</f>
        <v>1953</v>
      </c>
      <c r="F182" t="s">
        <v>247</v>
      </c>
      <c r="G182" t="s">
        <v>167</v>
      </c>
      <c r="H182" t="s">
        <v>181</v>
      </c>
      <c r="I182" t="s">
        <v>234</v>
      </c>
      <c r="J182" t="s">
        <v>175</v>
      </c>
    </row>
    <row r="183" spans="1:10" x14ac:dyDescent="0.25">
      <c r="A183" t="s">
        <v>140</v>
      </c>
      <c r="B183" t="str">
        <f>" 485"</f>
        <v xml:space="preserve"> 485</v>
      </c>
      <c r="C183" t="str">
        <f>"12"</f>
        <v>12</v>
      </c>
      <c r="D183" t="s">
        <v>246</v>
      </c>
      <c r="E183" t="str">
        <f>"2566"</f>
        <v>2566</v>
      </c>
      <c r="F183" t="s">
        <v>248</v>
      </c>
      <c r="G183" t="s">
        <v>167</v>
      </c>
      <c r="H183" t="s">
        <v>181</v>
      </c>
      <c r="I183" t="s">
        <v>194</v>
      </c>
      <c r="J183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057D-75BE-4732-B7F3-BA8C480B38CA}">
  <sheetPr codeName="Sheet1"/>
  <dimension ref="A1:EJ142"/>
  <sheetViews>
    <sheetView topLeftCell="A37" workbookViewId="0"/>
  </sheetViews>
  <sheetFormatPr defaultRowHeight="15" x14ac:dyDescent="0.25"/>
  <sheetData>
    <row r="1" spans="1:1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12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</row>
    <row r="2" spans="1:140" x14ac:dyDescent="0.25">
      <c r="A2" t="str">
        <f>"013054"</f>
        <v>013054</v>
      </c>
      <c r="B2">
        <v>1</v>
      </c>
      <c r="C2">
        <v>3530</v>
      </c>
      <c r="D2">
        <v>1</v>
      </c>
      <c r="E2" t="str">
        <f>"01"</f>
        <v>01</v>
      </c>
      <c r="F2" t="s">
        <v>249</v>
      </c>
      <c r="G2" t="s">
        <v>250</v>
      </c>
      <c r="H2" t="str">
        <f>" 105"</f>
        <v xml:space="preserve"> 105</v>
      </c>
      <c r="I2" t="s">
        <v>251</v>
      </c>
      <c r="J2" t="str">
        <f>"2721"</f>
        <v>2721</v>
      </c>
      <c r="K2" t="s">
        <v>142</v>
      </c>
      <c r="L2" t="s">
        <v>143</v>
      </c>
      <c r="M2">
        <v>1</v>
      </c>
      <c r="N2" t="s">
        <v>144</v>
      </c>
      <c r="O2" t="s">
        <v>145</v>
      </c>
      <c r="P2">
        <v>25</v>
      </c>
      <c r="Q2">
        <v>10</v>
      </c>
      <c r="R2">
        <v>0</v>
      </c>
      <c r="S2">
        <v>0</v>
      </c>
      <c r="T2" t="s">
        <v>146</v>
      </c>
      <c r="U2">
        <v>25</v>
      </c>
      <c r="V2" s="1">
        <v>46048</v>
      </c>
      <c r="W2" s="1">
        <v>46155</v>
      </c>
      <c r="Y2">
        <v>1</v>
      </c>
      <c r="Z2" t="s">
        <v>147</v>
      </c>
      <c r="AA2">
        <v>1</v>
      </c>
      <c r="AB2" t="s">
        <v>202</v>
      </c>
      <c r="AC2" t="s">
        <v>252</v>
      </c>
      <c r="AD2" t="s">
        <v>253</v>
      </c>
      <c r="AE2" t="s">
        <v>254</v>
      </c>
      <c r="AF2" s="1">
        <v>46048</v>
      </c>
      <c r="AG2" s="1">
        <v>46155</v>
      </c>
      <c r="AH2" t="s">
        <v>145</v>
      </c>
      <c r="AI2" t="s">
        <v>147</v>
      </c>
      <c r="AJ2" t="str">
        <f>"02070246"</f>
        <v>02070246</v>
      </c>
      <c r="AK2" t="s">
        <v>255</v>
      </c>
      <c r="AL2" t="s">
        <v>153</v>
      </c>
      <c r="AM2" t="s">
        <v>144</v>
      </c>
      <c r="AN2" t="str">
        <f>""</f>
        <v/>
      </c>
      <c r="AP2" t="s">
        <v>202</v>
      </c>
      <c r="AQ2" t="s">
        <v>147</v>
      </c>
      <c r="AR2" t="s">
        <v>147</v>
      </c>
      <c r="AS2" t="s">
        <v>147</v>
      </c>
      <c r="AT2" t="s">
        <v>147</v>
      </c>
      <c r="AU2">
        <v>1</v>
      </c>
      <c r="AV2">
        <v>3</v>
      </c>
      <c r="AW2">
        <v>3</v>
      </c>
      <c r="AX2" t="s">
        <v>154</v>
      </c>
      <c r="AY2" t="s">
        <v>155</v>
      </c>
      <c r="AZ2" t="s">
        <v>142</v>
      </c>
      <c r="BA2" t="s">
        <v>147</v>
      </c>
      <c r="BB2">
        <v>0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S2" t="str">
        <f>""</f>
        <v/>
      </c>
      <c r="BU2" t="str">
        <f>""</f>
        <v/>
      </c>
      <c r="CA2" t="str">
        <f>""</f>
        <v/>
      </c>
      <c r="CC2" t="str">
        <f>""</f>
        <v/>
      </c>
      <c r="CI2" t="str">
        <f>""</f>
        <v/>
      </c>
      <c r="CK2" t="str">
        <f>""</f>
        <v/>
      </c>
      <c r="CQ2" t="str">
        <f>""</f>
        <v/>
      </c>
      <c r="CS2" t="str">
        <f>""</f>
        <v/>
      </c>
      <c r="CY2" t="str">
        <f>""</f>
        <v/>
      </c>
      <c r="DA2" t="str">
        <f>""</f>
        <v/>
      </c>
      <c r="DG2" t="str">
        <f>""</f>
        <v/>
      </c>
      <c r="DI2" t="str">
        <f>""</f>
        <v/>
      </c>
      <c r="DO2" t="str">
        <f>""</f>
        <v/>
      </c>
      <c r="DQ2" t="str">
        <f>""</f>
        <v/>
      </c>
      <c r="DW2" t="str">
        <f>""</f>
        <v/>
      </c>
      <c r="DY2" t="str">
        <f>""</f>
        <v/>
      </c>
      <c r="EE2" t="str">
        <f>""</f>
        <v/>
      </c>
      <c r="EG2" t="str">
        <f>""</f>
        <v/>
      </c>
      <c r="EI2" s="1">
        <v>45959</v>
      </c>
      <c r="EJ2" s="2">
        <v>0.63688657407407401</v>
      </c>
    </row>
    <row r="3" spans="1:140" x14ac:dyDescent="0.25">
      <c r="A3" t="str">
        <f>"013054"</f>
        <v>013054</v>
      </c>
      <c r="B3">
        <v>1</v>
      </c>
      <c r="C3">
        <v>3530</v>
      </c>
      <c r="D3">
        <v>1</v>
      </c>
      <c r="E3" t="str">
        <f>"02"</f>
        <v>02</v>
      </c>
      <c r="F3" t="s">
        <v>249</v>
      </c>
      <c r="G3" t="s">
        <v>250</v>
      </c>
      <c r="H3" t="str">
        <f>" 105"</f>
        <v xml:space="preserve"> 105</v>
      </c>
      <c r="I3" t="s">
        <v>251</v>
      </c>
      <c r="J3" t="str">
        <f>"2722"</f>
        <v>2722</v>
      </c>
      <c r="K3" t="s">
        <v>142</v>
      </c>
      <c r="L3" t="s">
        <v>143</v>
      </c>
      <c r="M3">
        <v>2</v>
      </c>
      <c r="N3" t="s">
        <v>144</v>
      </c>
      <c r="O3" t="s">
        <v>145</v>
      </c>
      <c r="P3">
        <v>25</v>
      </c>
      <c r="Q3">
        <v>10</v>
      </c>
      <c r="R3">
        <v>0</v>
      </c>
      <c r="S3">
        <v>0</v>
      </c>
      <c r="T3" t="s">
        <v>146</v>
      </c>
      <c r="U3">
        <v>25</v>
      </c>
      <c r="V3" s="1">
        <v>46048</v>
      </c>
      <c r="W3" s="1">
        <v>46155</v>
      </c>
      <c r="Y3">
        <v>2</v>
      </c>
      <c r="Z3" t="s">
        <v>147</v>
      </c>
      <c r="AA3">
        <v>1</v>
      </c>
      <c r="AB3" t="s">
        <v>256</v>
      </c>
      <c r="AC3" t="s">
        <v>206</v>
      </c>
      <c r="AD3" t="s">
        <v>257</v>
      </c>
      <c r="AE3" t="s">
        <v>254</v>
      </c>
      <c r="AF3" s="1">
        <v>46048</v>
      </c>
      <c r="AG3" s="1">
        <v>46155</v>
      </c>
      <c r="AH3" t="s">
        <v>145</v>
      </c>
      <c r="AI3" t="s">
        <v>147</v>
      </c>
      <c r="AJ3" t="str">
        <f>"02070246"</f>
        <v>02070246</v>
      </c>
      <c r="AK3" t="s">
        <v>255</v>
      </c>
      <c r="AL3" t="s">
        <v>153</v>
      </c>
      <c r="AM3" t="s">
        <v>144</v>
      </c>
      <c r="AN3" t="str">
        <f>""</f>
        <v/>
      </c>
      <c r="AP3" t="s">
        <v>256</v>
      </c>
      <c r="AQ3" t="s">
        <v>147</v>
      </c>
      <c r="AR3" t="s">
        <v>147</v>
      </c>
      <c r="AS3" t="s">
        <v>147</v>
      </c>
      <c r="AT3" t="s">
        <v>147</v>
      </c>
      <c r="AU3">
        <v>2</v>
      </c>
      <c r="AV3">
        <v>3</v>
      </c>
      <c r="AW3">
        <v>3</v>
      </c>
      <c r="AX3" t="s">
        <v>154</v>
      </c>
      <c r="AY3" t="s">
        <v>155</v>
      </c>
      <c r="AZ3" t="s">
        <v>142</v>
      </c>
      <c r="BA3" t="s">
        <v>147</v>
      </c>
      <c r="BB3">
        <v>0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t="s">
        <v>147</v>
      </c>
      <c r="BS3" t="str">
        <f>""</f>
        <v/>
      </c>
      <c r="BU3" t="str">
        <f>""</f>
        <v/>
      </c>
      <c r="CA3" t="str">
        <f>""</f>
        <v/>
      </c>
      <c r="CC3" t="str">
        <f>""</f>
        <v/>
      </c>
      <c r="CI3" t="str">
        <f>""</f>
        <v/>
      </c>
      <c r="CK3" t="str">
        <f>""</f>
        <v/>
      </c>
      <c r="CQ3" t="str">
        <f>""</f>
        <v/>
      </c>
      <c r="CS3" t="str">
        <f>""</f>
        <v/>
      </c>
      <c r="CY3" t="str">
        <f>""</f>
        <v/>
      </c>
      <c r="DA3" t="str">
        <f>""</f>
        <v/>
      </c>
      <c r="DG3" t="str">
        <f>""</f>
        <v/>
      </c>
      <c r="DI3" t="str">
        <f>""</f>
        <v/>
      </c>
      <c r="DO3" t="str">
        <f>""</f>
        <v/>
      </c>
      <c r="DQ3" t="str">
        <f>""</f>
        <v/>
      </c>
      <c r="DW3" t="str">
        <f>""</f>
        <v/>
      </c>
      <c r="DY3" t="str">
        <f>""</f>
        <v/>
      </c>
      <c r="EE3" t="str">
        <f>""</f>
        <v/>
      </c>
      <c r="EG3" t="str">
        <f>""</f>
        <v/>
      </c>
      <c r="EI3" s="1">
        <v>45959</v>
      </c>
      <c r="EJ3" s="2">
        <v>0.63688657407407401</v>
      </c>
    </row>
    <row r="4" spans="1:140" x14ac:dyDescent="0.25">
      <c r="A4" t="str">
        <f t="shared" ref="A4:A16" si="0">"013057"</f>
        <v>013057</v>
      </c>
      <c r="B4">
        <v>1</v>
      </c>
      <c r="C4">
        <v>3530</v>
      </c>
      <c r="D4">
        <v>1</v>
      </c>
      <c r="E4" t="str">
        <f>"01"</f>
        <v>01</v>
      </c>
      <c r="F4" t="s">
        <v>249</v>
      </c>
      <c r="G4" t="s">
        <v>250</v>
      </c>
      <c r="H4" t="str">
        <f t="shared" ref="H4:H16" si="1">" 110"</f>
        <v xml:space="preserve"> 110</v>
      </c>
      <c r="I4" t="s">
        <v>258</v>
      </c>
      <c r="J4" t="str">
        <f>"1246"</f>
        <v>1246</v>
      </c>
      <c r="K4" t="s">
        <v>142</v>
      </c>
      <c r="L4" t="s">
        <v>143</v>
      </c>
      <c r="M4">
        <v>1</v>
      </c>
      <c r="N4" t="s">
        <v>144</v>
      </c>
      <c r="O4" t="s">
        <v>145</v>
      </c>
      <c r="P4">
        <v>150</v>
      </c>
      <c r="Q4">
        <v>60</v>
      </c>
      <c r="R4">
        <v>0</v>
      </c>
      <c r="S4">
        <v>0</v>
      </c>
      <c r="T4" t="s">
        <v>146</v>
      </c>
      <c r="U4">
        <v>150</v>
      </c>
      <c r="V4" s="1">
        <v>46048</v>
      </c>
      <c r="W4" s="1">
        <v>46155</v>
      </c>
      <c r="Y4">
        <v>1</v>
      </c>
      <c r="Z4" t="s">
        <v>155</v>
      </c>
      <c r="AA4">
        <v>1</v>
      </c>
      <c r="AB4" t="s">
        <v>177</v>
      </c>
      <c r="AC4" t="s">
        <v>171</v>
      </c>
      <c r="AD4" t="s">
        <v>172</v>
      </c>
      <c r="AE4" t="s">
        <v>157</v>
      </c>
      <c r="AF4" s="1">
        <v>46048</v>
      </c>
      <c r="AG4" s="1">
        <v>46155</v>
      </c>
      <c r="AH4" t="s">
        <v>145</v>
      </c>
      <c r="AI4" t="s">
        <v>147</v>
      </c>
      <c r="AJ4" t="str">
        <f>"00035909"</f>
        <v>00035909</v>
      </c>
      <c r="AK4" t="s">
        <v>259</v>
      </c>
      <c r="AL4" t="s">
        <v>153</v>
      </c>
      <c r="AM4" t="s">
        <v>144</v>
      </c>
      <c r="AN4" t="str">
        <f>""</f>
        <v/>
      </c>
      <c r="AP4" t="s">
        <v>177</v>
      </c>
      <c r="AQ4" t="s">
        <v>147</v>
      </c>
      <c r="AR4" t="s">
        <v>147</v>
      </c>
      <c r="AS4" t="s">
        <v>147</v>
      </c>
      <c r="AT4" t="s">
        <v>147</v>
      </c>
      <c r="AU4">
        <v>1</v>
      </c>
      <c r="AV4">
        <v>4</v>
      </c>
      <c r="AW4">
        <v>4</v>
      </c>
      <c r="AX4" t="s">
        <v>154</v>
      </c>
      <c r="AY4" t="s">
        <v>155</v>
      </c>
      <c r="AZ4" t="s">
        <v>142</v>
      </c>
      <c r="BA4" t="s">
        <v>147</v>
      </c>
      <c r="BB4">
        <v>0</v>
      </c>
      <c r="BC4" t="s">
        <v>147</v>
      </c>
      <c r="BD4" t="s">
        <v>147</v>
      </c>
      <c r="BE4" t="s">
        <v>147</v>
      </c>
      <c r="BF4" t="s">
        <v>147</v>
      </c>
      <c r="BG4" t="s">
        <v>147</v>
      </c>
      <c r="BH4" t="s">
        <v>147</v>
      </c>
      <c r="BI4" t="s">
        <v>147</v>
      </c>
      <c r="BJ4" t="s">
        <v>147</v>
      </c>
      <c r="BK4" t="s">
        <v>147</v>
      </c>
      <c r="BL4" t="s">
        <v>164</v>
      </c>
      <c r="BS4" t="str">
        <f>""</f>
        <v/>
      </c>
      <c r="BU4" t="str">
        <f>""</f>
        <v/>
      </c>
      <c r="CA4" t="str">
        <f>""</f>
        <v/>
      </c>
      <c r="CC4" t="str">
        <f>""</f>
        <v/>
      </c>
      <c r="CI4" t="str">
        <f>""</f>
        <v/>
      </c>
      <c r="CK4" t="str">
        <f>""</f>
        <v/>
      </c>
      <c r="CQ4" t="str">
        <f>""</f>
        <v/>
      </c>
      <c r="CS4" t="str">
        <f>""</f>
        <v/>
      </c>
      <c r="CY4" t="str">
        <f>""</f>
        <v/>
      </c>
      <c r="DA4" t="str">
        <f>""</f>
        <v/>
      </c>
      <c r="DG4" t="str">
        <f>""</f>
        <v/>
      </c>
      <c r="DI4" t="str">
        <f>""</f>
        <v/>
      </c>
      <c r="DO4" t="str">
        <f>""</f>
        <v/>
      </c>
      <c r="DQ4" t="str">
        <f>""</f>
        <v/>
      </c>
      <c r="DW4" t="str">
        <f>""</f>
        <v/>
      </c>
      <c r="DY4" t="str">
        <f>""</f>
        <v/>
      </c>
      <c r="EE4" t="str">
        <f>""</f>
        <v/>
      </c>
      <c r="EG4" t="str">
        <f>""</f>
        <v/>
      </c>
      <c r="EI4" s="1">
        <v>45959</v>
      </c>
      <c r="EJ4" s="2">
        <v>0.63688657407407401</v>
      </c>
    </row>
    <row r="5" spans="1:140" x14ac:dyDescent="0.25">
      <c r="A5" t="str">
        <f t="shared" si="0"/>
        <v>013057</v>
      </c>
      <c r="B5">
        <v>1</v>
      </c>
      <c r="C5">
        <v>3530</v>
      </c>
      <c r="D5">
        <v>1</v>
      </c>
      <c r="E5" t="str">
        <f>"01D"</f>
        <v>01D</v>
      </c>
      <c r="F5" t="s">
        <v>249</v>
      </c>
      <c r="G5" t="s">
        <v>250</v>
      </c>
      <c r="H5" t="str">
        <f t="shared" si="1"/>
        <v xml:space="preserve"> 110</v>
      </c>
      <c r="I5" t="s">
        <v>258</v>
      </c>
      <c r="J5" t="str">
        <f>"2888"</f>
        <v>2888</v>
      </c>
      <c r="K5" t="s">
        <v>260</v>
      </c>
      <c r="L5" t="s">
        <v>143</v>
      </c>
      <c r="M5">
        <v>1</v>
      </c>
      <c r="N5" t="s">
        <v>144</v>
      </c>
      <c r="O5" t="s">
        <v>145</v>
      </c>
      <c r="P5">
        <v>25</v>
      </c>
      <c r="Q5">
        <v>10</v>
      </c>
      <c r="R5">
        <v>0</v>
      </c>
      <c r="S5">
        <v>0</v>
      </c>
      <c r="T5" t="s">
        <v>146</v>
      </c>
      <c r="U5">
        <v>25</v>
      </c>
      <c r="V5" s="1">
        <v>46048</v>
      </c>
      <c r="W5" s="1">
        <v>46155</v>
      </c>
      <c r="Y5" t="s">
        <v>261</v>
      </c>
      <c r="Z5" t="s">
        <v>147</v>
      </c>
      <c r="AA5">
        <v>1</v>
      </c>
      <c r="AB5" t="s">
        <v>262</v>
      </c>
      <c r="AC5" t="s">
        <v>206</v>
      </c>
      <c r="AD5" t="s">
        <v>161</v>
      </c>
      <c r="AE5" t="s">
        <v>194</v>
      </c>
      <c r="AF5" s="1">
        <v>46048</v>
      </c>
      <c r="AG5" s="1">
        <v>46155</v>
      </c>
      <c r="AH5" t="s">
        <v>145</v>
      </c>
      <c r="AI5" t="s">
        <v>147</v>
      </c>
      <c r="AJ5" t="str">
        <f>"00035909"</f>
        <v>00035909</v>
      </c>
      <c r="AK5" t="s">
        <v>259</v>
      </c>
      <c r="AL5" t="s">
        <v>153</v>
      </c>
      <c r="AM5" t="s">
        <v>144</v>
      </c>
      <c r="AN5" t="str">
        <f>""</f>
        <v/>
      </c>
      <c r="AP5" t="s">
        <v>262</v>
      </c>
      <c r="AQ5" t="s">
        <v>147</v>
      </c>
      <c r="AR5" t="s">
        <v>147</v>
      </c>
      <c r="AS5" t="s">
        <v>147</v>
      </c>
      <c r="AT5" t="s">
        <v>147</v>
      </c>
      <c r="AU5">
        <v>1</v>
      </c>
      <c r="AV5">
        <v>4</v>
      </c>
      <c r="AW5">
        <v>4</v>
      </c>
      <c r="AX5" t="s">
        <v>154</v>
      </c>
      <c r="AY5" t="s">
        <v>155</v>
      </c>
      <c r="AZ5" t="s">
        <v>142</v>
      </c>
      <c r="BA5" t="s">
        <v>147</v>
      </c>
      <c r="BB5">
        <v>0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t="s">
        <v>147</v>
      </c>
      <c r="BI5" t="s">
        <v>147</v>
      </c>
      <c r="BJ5" t="s">
        <v>147</v>
      </c>
      <c r="BK5" t="s">
        <v>147</v>
      </c>
      <c r="BL5" t="s">
        <v>164</v>
      </c>
      <c r="BS5" t="str">
        <f>""</f>
        <v/>
      </c>
      <c r="BU5" t="str">
        <f>""</f>
        <v/>
      </c>
      <c r="CA5" t="str">
        <f>""</f>
        <v/>
      </c>
      <c r="CC5" t="str">
        <f>""</f>
        <v/>
      </c>
      <c r="CI5" t="str">
        <f>""</f>
        <v/>
      </c>
      <c r="CK5" t="str">
        <f>""</f>
        <v/>
      </c>
      <c r="CQ5" t="str">
        <f>""</f>
        <v/>
      </c>
      <c r="CS5" t="str">
        <f>""</f>
        <v/>
      </c>
      <c r="CY5" t="str">
        <f>""</f>
        <v/>
      </c>
      <c r="DA5" t="str">
        <f>""</f>
        <v/>
      </c>
      <c r="DG5" t="str">
        <f>""</f>
        <v/>
      </c>
      <c r="DI5" t="str">
        <f>""</f>
        <v/>
      </c>
      <c r="DO5" t="str">
        <f>""</f>
        <v/>
      </c>
      <c r="DQ5" t="str">
        <f>""</f>
        <v/>
      </c>
      <c r="DW5" t="str">
        <f>""</f>
        <v/>
      </c>
      <c r="DY5" t="str">
        <f>""</f>
        <v/>
      </c>
      <c r="EE5" t="str">
        <f>""</f>
        <v/>
      </c>
      <c r="EG5" t="str">
        <f>""</f>
        <v/>
      </c>
      <c r="EI5" s="1">
        <v>45959</v>
      </c>
      <c r="EJ5" s="2">
        <v>0.63688657407407401</v>
      </c>
    </row>
    <row r="6" spans="1:140" x14ac:dyDescent="0.25">
      <c r="A6" t="str">
        <f t="shared" si="0"/>
        <v>013057</v>
      </c>
      <c r="B6">
        <v>1</v>
      </c>
      <c r="C6">
        <v>3530</v>
      </c>
      <c r="D6">
        <v>1</v>
      </c>
      <c r="E6" t="str">
        <f>"02"</f>
        <v>02</v>
      </c>
      <c r="F6" t="s">
        <v>249</v>
      </c>
      <c r="G6" t="s">
        <v>250</v>
      </c>
      <c r="H6" t="str">
        <f t="shared" si="1"/>
        <v xml:space="preserve"> 110</v>
      </c>
      <c r="I6" t="s">
        <v>258</v>
      </c>
      <c r="J6" t="str">
        <f>"1245"</f>
        <v>1245</v>
      </c>
      <c r="K6" t="s">
        <v>142</v>
      </c>
      <c r="L6" t="s">
        <v>143</v>
      </c>
      <c r="M6">
        <v>2</v>
      </c>
      <c r="N6" t="s">
        <v>144</v>
      </c>
      <c r="O6" t="s">
        <v>145</v>
      </c>
      <c r="P6">
        <v>50</v>
      </c>
      <c r="Q6">
        <v>10</v>
      </c>
      <c r="R6">
        <v>0</v>
      </c>
      <c r="S6">
        <v>0</v>
      </c>
      <c r="T6" t="s">
        <v>146</v>
      </c>
      <c r="U6">
        <v>50</v>
      </c>
      <c r="V6" s="1">
        <v>46048</v>
      </c>
      <c r="W6" s="1">
        <v>46155</v>
      </c>
      <c r="Y6">
        <v>2</v>
      </c>
      <c r="Z6" t="s">
        <v>155</v>
      </c>
      <c r="AA6">
        <v>1</v>
      </c>
      <c r="AB6" t="s">
        <v>263</v>
      </c>
      <c r="AC6" t="s">
        <v>167</v>
      </c>
      <c r="AD6" t="s">
        <v>168</v>
      </c>
      <c r="AE6" t="s">
        <v>157</v>
      </c>
      <c r="AF6" s="1">
        <v>46048</v>
      </c>
      <c r="AG6" s="1">
        <v>46155</v>
      </c>
      <c r="AH6" t="s">
        <v>145</v>
      </c>
      <c r="AI6" t="s">
        <v>147</v>
      </c>
      <c r="AJ6" t="str">
        <f>"02071757"</f>
        <v>02071757</v>
      </c>
      <c r="AK6" t="s">
        <v>264</v>
      </c>
      <c r="AL6" t="s">
        <v>153</v>
      </c>
      <c r="AM6" t="s">
        <v>144</v>
      </c>
      <c r="AN6" t="str">
        <f>""</f>
        <v/>
      </c>
      <c r="AP6" t="s">
        <v>263</v>
      </c>
      <c r="AQ6" t="s">
        <v>147</v>
      </c>
      <c r="AR6" t="s">
        <v>147</v>
      </c>
      <c r="AS6" t="s">
        <v>147</v>
      </c>
      <c r="AT6" t="s">
        <v>147</v>
      </c>
      <c r="AU6">
        <v>2</v>
      </c>
      <c r="AV6">
        <v>4</v>
      </c>
      <c r="AW6">
        <v>4</v>
      </c>
      <c r="AX6" t="s">
        <v>154</v>
      </c>
      <c r="AY6" t="s">
        <v>155</v>
      </c>
      <c r="AZ6" t="s">
        <v>142</v>
      </c>
      <c r="BA6" t="s">
        <v>147</v>
      </c>
      <c r="BB6">
        <v>0</v>
      </c>
      <c r="BC6" t="s">
        <v>147</v>
      </c>
      <c r="BD6" t="s">
        <v>147</v>
      </c>
      <c r="BE6" t="s">
        <v>147</v>
      </c>
      <c r="BF6" t="s">
        <v>147</v>
      </c>
      <c r="BG6" t="s">
        <v>147</v>
      </c>
      <c r="BH6" t="s">
        <v>147</v>
      </c>
      <c r="BI6" t="s">
        <v>147</v>
      </c>
      <c r="BJ6" t="s">
        <v>147</v>
      </c>
      <c r="BK6" t="s">
        <v>147</v>
      </c>
      <c r="BL6" t="s">
        <v>164</v>
      </c>
      <c r="BS6" t="str">
        <f>""</f>
        <v/>
      </c>
      <c r="BU6" t="str">
        <f>""</f>
        <v/>
      </c>
      <c r="CA6" t="str">
        <f>""</f>
        <v/>
      </c>
      <c r="CC6" t="str">
        <f>""</f>
        <v/>
      </c>
      <c r="CI6" t="str">
        <f>""</f>
        <v/>
      </c>
      <c r="CK6" t="str">
        <f>""</f>
        <v/>
      </c>
      <c r="CQ6" t="str">
        <f>""</f>
        <v/>
      </c>
      <c r="CS6" t="str">
        <f>""</f>
        <v/>
      </c>
      <c r="CY6" t="str">
        <f>""</f>
        <v/>
      </c>
      <c r="DA6" t="str">
        <f>""</f>
        <v/>
      </c>
      <c r="DG6" t="str">
        <f>""</f>
        <v/>
      </c>
      <c r="DI6" t="str">
        <f>""</f>
        <v/>
      </c>
      <c r="DO6" t="str">
        <f>""</f>
        <v/>
      </c>
      <c r="DQ6" t="str">
        <f>""</f>
        <v/>
      </c>
      <c r="DW6" t="str">
        <f>""</f>
        <v/>
      </c>
      <c r="DY6" t="str">
        <f>""</f>
        <v/>
      </c>
      <c r="EE6" t="str">
        <f>""</f>
        <v/>
      </c>
      <c r="EG6" t="str">
        <f>""</f>
        <v/>
      </c>
      <c r="EI6" s="1">
        <v>45959</v>
      </c>
      <c r="EJ6" s="2">
        <v>0.63688657407407401</v>
      </c>
    </row>
    <row r="7" spans="1:140" x14ac:dyDescent="0.25">
      <c r="A7" t="str">
        <f t="shared" si="0"/>
        <v>013057</v>
      </c>
      <c r="B7">
        <v>1</v>
      </c>
      <c r="C7">
        <v>3530</v>
      </c>
      <c r="D7">
        <v>1</v>
      </c>
      <c r="E7" t="str">
        <f>"02D"</f>
        <v>02D</v>
      </c>
      <c r="F7" t="s">
        <v>249</v>
      </c>
      <c r="G7" t="s">
        <v>250</v>
      </c>
      <c r="H7" t="str">
        <f t="shared" si="1"/>
        <v xml:space="preserve"> 110</v>
      </c>
      <c r="I7" t="s">
        <v>258</v>
      </c>
      <c r="J7" t="str">
        <f>"2889"</f>
        <v>2889</v>
      </c>
      <c r="K7" t="s">
        <v>260</v>
      </c>
      <c r="L7" t="s">
        <v>143</v>
      </c>
      <c r="M7">
        <v>1</v>
      </c>
      <c r="N7" t="s">
        <v>144</v>
      </c>
      <c r="O7" t="s">
        <v>145</v>
      </c>
      <c r="P7">
        <v>25</v>
      </c>
      <c r="Q7">
        <v>10</v>
      </c>
      <c r="R7">
        <v>0</v>
      </c>
      <c r="S7">
        <v>0</v>
      </c>
      <c r="T7" t="s">
        <v>146</v>
      </c>
      <c r="U7">
        <v>25</v>
      </c>
      <c r="V7" s="1">
        <v>46048</v>
      </c>
      <c r="W7" s="1">
        <v>46155</v>
      </c>
      <c r="Y7" t="s">
        <v>265</v>
      </c>
      <c r="Z7" t="s">
        <v>147</v>
      </c>
      <c r="AA7">
        <v>1</v>
      </c>
      <c r="AB7" t="s">
        <v>262</v>
      </c>
      <c r="AC7" t="s">
        <v>206</v>
      </c>
      <c r="AD7" t="s">
        <v>161</v>
      </c>
      <c r="AE7" t="s">
        <v>182</v>
      </c>
      <c r="AF7" s="1">
        <v>46048</v>
      </c>
      <c r="AG7" s="1">
        <v>46155</v>
      </c>
      <c r="AH7" t="s">
        <v>145</v>
      </c>
      <c r="AI7" t="s">
        <v>147</v>
      </c>
      <c r="AJ7" t="str">
        <f>"00035909"</f>
        <v>00035909</v>
      </c>
      <c r="AK7" t="s">
        <v>259</v>
      </c>
      <c r="AL7" t="s">
        <v>153</v>
      </c>
      <c r="AM7" t="s">
        <v>144</v>
      </c>
      <c r="AN7" t="str">
        <f>""</f>
        <v/>
      </c>
      <c r="AP7" t="s">
        <v>262</v>
      </c>
      <c r="AQ7" t="s">
        <v>147</v>
      </c>
      <c r="AR7" t="s">
        <v>147</v>
      </c>
      <c r="AS7" t="s">
        <v>147</v>
      </c>
      <c r="AT7" t="s">
        <v>147</v>
      </c>
      <c r="AU7">
        <v>1</v>
      </c>
      <c r="AV7">
        <v>4</v>
      </c>
      <c r="AW7">
        <v>4</v>
      </c>
      <c r="AX7" t="s">
        <v>154</v>
      </c>
      <c r="AY7" t="s">
        <v>155</v>
      </c>
      <c r="AZ7" t="s">
        <v>142</v>
      </c>
      <c r="BA7" t="s">
        <v>147</v>
      </c>
      <c r="BB7">
        <v>0</v>
      </c>
      <c r="BC7" t="s">
        <v>147</v>
      </c>
      <c r="BD7" t="s">
        <v>147</v>
      </c>
      <c r="BE7" t="s">
        <v>147</v>
      </c>
      <c r="BF7" t="s">
        <v>147</v>
      </c>
      <c r="BG7" t="s">
        <v>147</v>
      </c>
      <c r="BH7" t="s">
        <v>147</v>
      </c>
      <c r="BI7" t="s">
        <v>147</v>
      </c>
      <c r="BJ7" t="s">
        <v>147</v>
      </c>
      <c r="BK7" t="s">
        <v>147</v>
      </c>
      <c r="BL7" t="s">
        <v>164</v>
      </c>
      <c r="BS7" t="str">
        <f>""</f>
        <v/>
      </c>
      <c r="BU7" t="str">
        <f>""</f>
        <v/>
      </c>
      <c r="CA7" t="str">
        <f>""</f>
        <v/>
      </c>
      <c r="CC7" t="str">
        <f>""</f>
        <v/>
      </c>
      <c r="CI7" t="str">
        <f>""</f>
        <v/>
      </c>
      <c r="CK7" t="str">
        <f>""</f>
        <v/>
      </c>
      <c r="CQ7" t="str">
        <f>""</f>
        <v/>
      </c>
      <c r="CS7" t="str">
        <f>""</f>
        <v/>
      </c>
      <c r="CY7" t="str">
        <f>""</f>
        <v/>
      </c>
      <c r="DA7" t="str">
        <f>""</f>
        <v/>
      </c>
      <c r="DG7" t="str">
        <f>""</f>
        <v/>
      </c>
      <c r="DI7" t="str">
        <f>""</f>
        <v/>
      </c>
      <c r="DO7" t="str">
        <f>""</f>
        <v/>
      </c>
      <c r="DQ7" t="str">
        <f>""</f>
        <v/>
      </c>
      <c r="DW7" t="str">
        <f>""</f>
        <v/>
      </c>
      <c r="DY7" t="str">
        <f>""</f>
        <v/>
      </c>
      <c r="EE7" t="str">
        <f>""</f>
        <v/>
      </c>
      <c r="EG7" t="str">
        <f>""</f>
        <v/>
      </c>
      <c r="EI7" s="1">
        <v>45959</v>
      </c>
      <c r="EJ7" s="2">
        <v>0.63688657407407401</v>
      </c>
    </row>
    <row r="8" spans="1:140" x14ac:dyDescent="0.25">
      <c r="A8" t="str">
        <f t="shared" si="0"/>
        <v>013057</v>
      </c>
      <c r="B8">
        <v>1</v>
      </c>
      <c r="C8">
        <v>3530</v>
      </c>
      <c r="D8">
        <v>1</v>
      </c>
      <c r="E8" t="str">
        <f>"03"</f>
        <v>03</v>
      </c>
      <c r="F8" t="s">
        <v>249</v>
      </c>
      <c r="G8" t="s">
        <v>250</v>
      </c>
      <c r="H8" t="str">
        <f t="shared" si="1"/>
        <v xml:space="preserve"> 110</v>
      </c>
      <c r="I8" t="s">
        <v>258</v>
      </c>
      <c r="J8" t="str">
        <f>"4530"</f>
        <v>4530</v>
      </c>
      <c r="K8" t="s">
        <v>142</v>
      </c>
      <c r="L8" t="s">
        <v>143</v>
      </c>
      <c r="M8">
        <v>3</v>
      </c>
      <c r="N8" t="s">
        <v>144</v>
      </c>
      <c r="O8" t="s">
        <v>145</v>
      </c>
      <c r="P8">
        <v>50</v>
      </c>
      <c r="Q8">
        <v>10</v>
      </c>
      <c r="R8">
        <v>0</v>
      </c>
      <c r="S8">
        <v>0</v>
      </c>
      <c r="T8" t="s">
        <v>146</v>
      </c>
      <c r="U8">
        <v>50</v>
      </c>
      <c r="V8" s="1">
        <v>46048</v>
      </c>
      <c r="W8" s="1">
        <v>46155</v>
      </c>
      <c r="Y8">
        <v>3</v>
      </c>
      <c r="Z8" t="s">
        <v>155</v>
      </c>
      <c r="AA8">
        <v>1</v>
      </c>
      <c r="AB8" t="s">
        <v>193</v>
      </c>
      <c r="AC8" t="s">
        <v>149</v>
      </c>
      <c r="AD8" t="s">
        <v>150</v>
      </c>
      <c r="AE8" t="s">
        <v>151</v>
      </c>
      <c r="AF8" s="1">
        <v>46048</v>
      </c>
      <c r="AG8" s="1">
        <v>46155</v>
      </c>
      <c r="AH8" t="s">
        <v>145</v>
      </c>
      <c r="AI8" t="s">
        <v>147</v>
      </c>
      <c r="AJ8" t="str">
        <f>"02034280"</f>
        <v>02034280</v>
      </c>
      <c r="AK8" t="s">
        <v>266</v>
      </c>
      <c r="AL8" t="s">
        <v>153</v>
      </c>
      <c r="AM8" t="s">
        <v>144</v>
      </c>
      <c r="AN8" t="str">
        <f>""</f>
        <v/>
      </c>
      <c r="AP8" t="s">
        <v>193</v>
      </c>
      <c r="AQ8" t="s">
        <v>147</v>
      </c>
      <c r="AR8" t="s">
        <v>147</v>
      </c>
      <c r="AS8" t="s">
        <v>147</v>
      </c>
      <c r="AT8" t="s">
        <v>147</v>
      </c>
      <c r="AU8">
        <v>3</v>
      </c>
      <c r="AV8">
        <v>4</v>
      </c>
      <c r="AW8">
        <v>4</v>
      </c>
      <c r="AX8" t="s">
        <v>154</v>
      </c>
      <c r="AY8" t="s">
        <v>155</v>
      </c>
      <c r="AZ8" t="s">
        <v>142</v>
      </c>
      <c r="BA8" t="s">
        <v>147</v>
      </c>
      <c r="BB8">
        <v>0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164</v>
      </c>
      <c r="BS8" t="str">
        <f>""</f>
        <v/>
      </c>
      <c r="BU8" t="str">
        <f>""</f>
        <v/>
      </c>
      <c r="CA8" t="str">
        <f>""</f>
        <v/>
      </c>
      <c r="CC8" t="str">
        <f>""</f>
        <v/>
      </c>
      <c r="CI8" t="str">
        <f>""</f>
        <v/>
      </c>
      <c r="CK8" t="str">
        <f>""</f>
        <v/>
      </c>
      <c r="CQ8" t="str">
        <f>""</f>
        <v/>
      </c>
      <c r="CS8" t="str">
        <f>""</f>
        <v/>
      </c>
      <c r="CY8" t="str">
        <f>""</f>
        <v/>
      </c>
      <c r="DA8" t="str">
        <f>""</f>
        <v/>
      </c>
      <c r="DG8" t="str">
        <f>""</f>
        <v/>
      </c>
      <c r="DI8" t="str">
        <f>""</f>
        <v/>
      </c>
      <c r="DO8" t="str">
        <f>""</f>
        <v/>
      </c>
      <c r="DQ8" t="str">
        <f>""</f>
        <v/>
      </c>
      <c r="DW8" t="str">
        <f>""</f>
        <v/>
      </c>
      <c r="DY8" t="str">
        <f>""</f>
        <v/>
      </c>
      <c r="EE8" t="str">
        <f>""</f>
        <v/>
      </c>
      <c r="EG8" t="str">
        <f>""</f>
        <v/>
      </c>
      <c r="EI8" s="1">
        <v>45959</v>
      </c>
      <c r="EJ8" s="2">
        <v>0.63688657407407401</v>
      </c>
    </row>
    <row r="9" spans="1:140" x14ac:dyDescent="0.25">
      <c r="A9" t="str">
        <f t="shared" si="0"/>
        <v>013057</v>
      </c>
      <c r="B9">
        <v>1</v>
      </c>
      <c r="C9">
        <v>3530</v>
      </c>
      <c r="D9">
        <v>1</v>
      </c>
      <c r="E9" t="str">
        <f>"03D"</f>
        <v>03D</v>
      </c>
      <c r="F9" t="s">
        <v>249</v>
      </c>
      <c r="G9" t="s">
        <v>250</v>
      </c>
      <c r="H9" t="str">
        <f t="shared" si="1"/>
        <v xml:space="preserve"> 110</v>
      </c>
      <c r="I9" t="s">
        <v>258</v>
      </c>
      <c r="J9" t="str">
        <f>"2890"</f>
        <v>2890</v>
      </c>
      <c r="K9" t="s">
        <v>260</v>
      </c>
      <c r="L9" t="s">
        <v>143</v>
      </c>
      <c r="M9">
        <v>1</v>
      </c>
      <c r="N9" t="s">
        <v>144</v>
      </c>
      <c r="O9" t="s">
        <v>145</v>
      </c>
      <c r="P9">
        <v>25</v>
      </c>
      <c r="Q9">
        <v>10</v>
      </c>
      <c r="R9">
        <v>0</v>
      </c>
      <c r="S9">
        <v>0</v>
      </c>
      <c r="T9" t="s">
        <v>146</v>
      </c>
      <c r="U9">
        <v>25</v>
      </c>
      <c r="V9" s="1">
        <v>46048</v>
      </c>
      <c r="W9" s="1">
        <v>46155</v>
      </c>
      <c r="Y9" t="s">
        <v>267</v>
      </c>
      <c r="Z9" t="s">
        <v>147</v>
      </c>
      <c r="AA9">
        <v>1</v>
      </c>
      <c r="AB9" t="s">
        <v>268</v>
      </c>
      <c r="AC9" t="s">
        <v>198</v>
      </c>
      <c r="AD9" t="s">
        <v>199</v>
      </c>
      <c r="AE9" t="s">
        <v>194</v>
      </c>
      <c r="AF9" s="1">
        <v>46048</v>
      </c>
      <c r="AG9" s="1">
        <v>46155</v>
      </c>
      <c r="AH9" t="s">
        <v>145</v>
      </c>
      <c r="AI9" t="s">
        <v>147</v>
      </c>
      <c r="AJ9" t="str">
        <f>"00035909"</f>
        <v>00035909</v>
      </c>
      <c r="AK9" t="s">
        <v>259</v>
      </c>
      <c r="AL9" t="s">
        <v>153</v>
      </c>
      <c r="AM9" t="s">
        <v>144</v>
      </c>
      <c r="AN9" t="str">
        <f>""</f>
        <v/>
      </c>
      <c r="AP9" t="s">
        <v>268</v>
      </c>
      <c r="AQ9" t="s">
        <v>147</v>
      </c>
      <c r="AR9" t="s">
        <v>147</v>
      </c>
      <c r="AS9" t="s">
        <v>147</v>
      </c>
      <c r="AT9" t="s">
        <v>147</v>
      </c>
      <c r="AU9">
        <v>1</v>
      </c>
      <c r="AV9">
        <v>4</v>
      </c>
      <c r="AW9">
        <v>4</v>
      </c>
      <c r="AX9" t="s">
        <v>154</v>
      </c>
      <c r="AY9" t="s">
        <v>155</v>
      </c>
      <c r="AZ9" t="s">
        <v>142</v>
      </c>
      <c r="BA9" t="s">
        <v>147</v>
      </c>
      <c r="BB9">
        <v>0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  <c r="BL9" t="s">
        <v>164</v>
      </c>
      <c r="BS9" t="str">
        <f>""</f>
        <v/>
      </c>
      <c r="BU9" t="str">
        <f>""</f>
        <v/>
      </c>
      <c r="CA9" t="str">
        <f>""</f>
        <v/>
      </c>
      <c r="CC9" t="str">
        <f>""</f>
        <v/>
      </c>
      <c r="CI9" t="str">
        <f>""</f>
        <v/>
      </c>
      <c r="CK9" t="str">
        <f>""</f>
        <v/>
      </c>
      <c r="CQ9" t="str">
        <f>""</f>
        <v/>
      </c>
      <c r="CS9" t="str">
        <f>""</f>
        <v/>
      </c>
      <c r="CY9" t="str">
        <f>""</f>
        <v/>
      </c>
      <c r="DA9" t="str">
        <f>""</f>
        <v/>
      </c>
      <c r="DG9" t="str">
        <f>""</f>
        <v/>
      </c>
      <c r="DI9" t="str">
        <f>""</f>
        <v/>
      </c>
      <c r="DO9" t="str">
        <f>""</f>
        <v/>
      </c>
      <c r="DQ9" t="str">
        <f>""</f>
        <v/>
      </c>
      <c r="DW9" t="str">
        <f>""</f>
        <v/>
      </c>
      <c r="DY9" t="str">
        <f>""</f>
        <v/>
      </c>
      <c r="EE9" t="str">
        <f>""</f>
        <v/>
      </c>
      <c r="EG9" t="str">
        <f>""</f>
        <v/>
      </c>
      <c r="EI9" s="1">
        <v>45959</v>
      </c>
      <c r="EJ9" s="2">
        <v>0.63688657407407401</v>
      </c>
    </row>
    <row r="10" spans="1:140" x14ac:dyDescent="0.25">
      <c r="A10" t="str">
        <f t="shared" si="0"/>
        <v>013057</v>
      </c>
      <c r="B10">
        <v>1</v>
      </c>
      <c r="C10">
        <v>3530</v>
      </c>
      <c r="D10">
        <v>1</v>
      </c>
      <c r="E10" t="str">
        <f>"04D"</f>
        <v>04D</v>
      </c>
      <c r="F10" t="s">
        <v>249</v>
      </c>
      <c r="G10" t="s">
        <v>250</v>
      </c>
      <c r="H10" t="str">
        <f t="shared" si="1"/>
        <v xml:space="preserve"> 110</v>
      </c>
      <c r="I10" t="s">
        <v>258</v>
      </c>
      <c r="J10" t="str">
        <f>"2891"</f>
        <v>2891</v>
      </c>
      <c r="K10" t="s">
        <v>260</v>
      </c>
      <c r="L10" t="s">
        <v>143</v>
      </c>
      <c r="M10">
        <v>1</v>
      </c>
      <c r="N10" t="s">
        <v>144</v>
      </c>
      <c r="O10" t="s">
        <v>145</v>
      </c>
      <c r="P10">
        <v>25</v>
      </c>
      <c r="Q10">
        <v>10</v>
      </c>
      <c r="R10">
        <v>0</v>
      </c>
      <c r="S10">
        <v>0</v>
      </c>
      <c r="T10" t="s">
        <v>146</v>
      </c>
      <c r="U10">
        <v>25</v>
      </c>
      <c r="V10" s="1">
        <v>46048</v>
      </c>
      <c r="W10" s="1">
        <v>46155</v>
      </c>
      <c r="Y10" t="s">
        <v>269</v>
      </c>
      <c r="Z10" t="s">
        <v>147</v>
      </c>
      <c r="AA10">
        <v>1</v>
      </c>
      <c r="AB10" t="s">
        <v>270</v>
      </c>
      <c r="AC10" t="s">
        <v>198</v>
      </c>
      <c r="AD10" t="s">
        <v>199</v>
      </c>
      <c r="AE10" t="s">
        <v>182</v>
      </c>
      <c r="AF10" s="1">
        <v>46048</v>
      </c>
      <c r="AG10" s="1">
        <v>46155</v>
      </c>
      <c r="AH10" t="s">
        <v>145</v>
      </c>
      <c r="AI10" t="s">
        <v>147</v>
      </c>
      <c r="AJ10" t="str">
        <f>"00035909"</f>
        <v>00035909</v>
      </c>
      <c r="AK10" t="s">
        <v>259</v>
      </c>
      <c r="AL10" t="s">
        <v>153</v>
      </c>
      <c r="AM10" t="s">
        <v>144</v>
      </c>
      <c r="AN10" t="str">
        <f>""</f>
        <v/>
      </c>
      <c r="AP10" t="s">
        <v>270</v>
      </c>
      <c r="AQ10" t="s">
        <v>147</v>
      </c>
      <c r="AR10" t="s">
        <v>147</v>
      </c>
      <c r="AS10" t="s">
        <v>147</v>
      </c>
      <c r="AT10" t="s">
        <v>147</v>
      </c>
      <c r="AU10">
        <v>1</v>
      </c>
      <c r="AV10">
        <v>4</v>
      </c>
      <c r="AW10">
        <v>4</v>
      </c>
      <c r="AX10" t="s">
        <v>154</v>
      </c>
      <c r="AY10" t="s">
        <v>155</v>
      </c>
      <c r="AZ10" t="s">
        <v>142</v>
      </c>
      <c r="BA10" t="s">
        <v>147</v>
      </c>
      <c r="BB10">
        <v>0</v>
      </c>
      <c r="BC10" t="s">
        <v>147</v>
      </c>
      <c r="BD10" t="s">
        <v>147</v>
      </c>
      <c r="BE10" t="s">
        <v>147</v>
      </c>
      <c r="BF10" t="s">
        <v>147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L10" t="s">
        <v>164</v>
      </c>
      <c r="BS10" t="str">
        <f>""</f>
        <v/>
      </c>
      <c r="BU10" t="str">
        <f>""</f>
        <v/>
      </c>
      <c r="CA10" t="str">
        <f>""</f>
        <v/>
      </c>
      <c r="CC10" t="str">
        <f>""</f>
        <v/>
      </c>
      <c r="CI10" t="str">
        <f>""</f>
        <v/>
      </c>
      <c r="CK10" t="str">
        <f>""</f>
        <v/>
      </c>
      <c r="CQ10" t="str">
        <f>""</f>
        <v/>
      </c>
      <c r="CS10" t="str">
        <f>""</f>
        <v/>
      </c>
      <c r="CY10" t="str">
        <f>""</f>
        <v/>
      </c>
      <c r="DA10" t="str">
        <f>""</f>
        <v/>
      </c>
      <c r="DG10" t="str">
        <f>""</f>
        <v/>
      </c>
      <c r="DI10" t="str">
        <f>""</f>
        <v/>
      </c>
      <c r="DO10" t="str">
        <f>""</f>
        <v/>
      </c>
      <c r="DQ10" t="str">
        <f>""</f>
        <v/>
      </c>
      <c r="DW10" t="str">
        <f>""</f>
        <v/>
      </c>
      <c r="DY10" t="str">
        <f>""</f>
        <v/>
      </c>
      <c r="EE10" t="str">
        <f>""</f>
        <v/>
      </c>
      <c r="EG10" t="str">
        <f>""</f>
        <v/>
      </c>
      <c r="EI10" s="1">
        <v>45959</v>
      </c>
      <c r="EJ10" s="2">
        <v>0.63688657407407401</v>
      </c>
    </row>
    <row r="11" spans="1:140" x14ac:dyDescent="0.25">
      <c r="A11" t="str">
        <f t="shared" si="0"/>
        <v>013057</v>
      </c>
      <c r="B11">
        <v>1</v>
      </c>
      <c r="C11">
        <v>3530</v>
      </c>
      <c r="D11">
        <v>1</v>
      </c>
      <c r="E11" t="str">
        <f>"05D"</f>
        <v>05D</v>
      </c>
      <c r="F11" t="s">
        <v>249</v>
      </c>
      <c r="G11" t="s">
        <v>250</v>
      </c>
      <c r="H11" t="str">
        <f t="shared" si="1"/>
        <v xml:space="preserve"> 110</v>
      </c>
      <c r="I11" t="s">
        <v>258</v>
      </c>
      <c r="J11" t="str">
        <f>"2892"</f>
        <v>2892</v>
      </c>
      <c r="K11" t="s">
        <v>260</v>
      </c>
      <c r="L11" t="s">
        <v>143</v>
      </c>
      <c r="M11">
        <v>2</v>
      </c>
      <c r="N11" t="s">
        <v>144</v>
      </c>
      <c r="O11" t="s">
        <v>145</v>
      </c>
      <c r="P11">
        <v>25</v>
      </c>
      <c r="Q11">
        <v>10</v>
      </c>
      <c r="R11">
        <v>0</v>
      </c>
      <c r="S11">
        <v>0</v>
      </c>
      <c r="T11" t="s">
        <v>146</v>
      </c>
      <c r="U11">
        <v>25</v>
      </c>
      <c r="V11" s="1">
        <v>46048</v>
      </c>
      <c r="W11" s="1">
        <v>46155</v>
      </c>
      <c r="Y11" t="s">
        <v>271</v>
      </c>
      <c r="Z11" t="s">
        <v>147</v>
      </c>
      <c r="AA11">
        <v>1</v>
      </c>
      <c r="AB11" t="s">
        <v>272</v>
      </c>
      <c r="AC11" t="s">
        <v>227</v>
      </c>
      <c r="AD11" t="s">
        <v>181</v>
      </c>
      <c r="AE11" t="s">
        <v>194</v>
      </c>
      <c r="AF11" s="1">
        <v>46048</v>
      </c>
      <c r="AG11" s="1">
        <v>46155</v>
      </c>
      <c r="AH11" t="s">
        <v>145</v>
      </c>
      <c r="AI11" t="s">
        <v>147</v>
      </c>
      <c r="AJ11" t="str">
        <f>"02071757"</f>
        <v>02071757</v>
      </c>
      <c r="AK11" t="s">
        <v>264</v>
      </c>
      <c r="AL11" t="s">
        <v>153</v>
      </c>
      <c r="AM11" t="s">
        <v>144</v>
      </c>
      <c r="AN11" t="str">
        <f>""</f>
        <v/>
      </c>
      <c r="AP11" t="s">
        <v>272</v>
      </c>
      <c r="AQ11" t="s">
        <v>147</v>
      </c>
      <c r="AR11" t="s">
        <v>147</v>
      </c>
      <c r="AS11" t="s">
        <v>147</v>
      </c>
      <c r="AT11" t="s">
        <v>147</v>
      </c>
      <c r="AU11">
        <v>2</v>
      </c>
      <c r="AV11">
        <v>4</v>
      </c>
      <c r="AW11">
        <v>4</v>
      </c>
      <c r="AX11" t="s">
        <v>154</v>
      </c>
      <c r="AY11" t="s">
        <v>155</v>
      </c>
      <c r="AZ11" t="s">
        <v>142</v>
      </c>
      <c r="BA11" t="s">
        <v>147</v>
      </c>
      <c r="BB11">
        <v>0</v>
      </c>
      <c r="BC11" t="s">
        <v>147</v>
      </c>
      <c r="BD11" t="s">
        <v>147</v>
      </c>
      <c r="BE11" t="s">
        <v>147</v>
      </c>
      <c r="BF11" t="s">
        <v>147</v>
      </c>
      <c r="BG11" t="s">
        <v>147</v>
      </c>
      <c r="BH11" t="s">
        <v>147</v>
      </c>
      <c r="BI11" t="s">
        <v>147</v>
      </c>
      <c r="BJ11" t="s">
        <v>147</v>
      </c>
      <c r="BK11" t="s">
        <v>147</v>
      </c>
      <c r="BL11" t="s">
        <v>164</v>
      </c>
      <c r="BS11" t="str">
        <f>""</f>
        <v/>
      </c>
      <c r="BU11" t="str">
        <f>""</f>
        <v/>
      </c>
      <c r="CA11" t="str">
        <f>""</f>
        <v/>
      </c>
      <c r="CC11" t="str">
        <f>""</f>
        <v/>
      </c>
      <c r="CI11" t="str">
        <f>""</f>
        <v/>
      </c>
      <c r="CK11" t="str">
        <f>""</f>
        <v/>
      </c>
      <c r="CQ11" t="str">
        <f>""</f>
        <v/>
      </c>
      <c r="CS11" t="str">
        <f>""</f>
        <v/>
      </c>
      <c r="CY11" t="str">
        <f>""</f>
        <v/>
      </c>
      <c r="DA11" t="str">
        <f>""</f>
        <v/>
      </c>
      <c r="DG11" t="str">
        <f>""</f>
        <v/>
      </c>
      <c r="DI11" t="str">
        <f>""</f>
        <v/>
      </c>
      <c r="DO11" t="str">
        <f>""</f>
        <v/>
      </c>
      <c r="DQ11" t="str">
        <f>""</f>
        <v/>
      </c>
      <c r="DW11" t="str">
        <f>""</f>
        <v/>
      </c>
      <c r="DY11" t="str">
        <f>""</f>
        <v/>
      </c>
      <c r="EE11" t="str">
        <f>""</f>
        <v/>
      </c>
      <c r="EG11" t="str">
        <f>""</f>
        <v/>
      </c>
      <c r="EI11" s="1">
        <v>45959</v>
      </c>
      <c r="EJ11" s="2">
        <v>0.63688657407407401</v>
      </c>
    </row>
    <row r="12" spans="1:140" x14ac:dyDescent="0.25">
      <c r="A12" t="str">
        <f t="shared" si="0"/>
        <v>013057</v>
      </c>
      <c r="B12">
        <v>1</v>
      </c>
      <c r="C12">
        <v>3530</v>
      </c>
      <c r="D12">
        <v>1</v>
      </c>
      <c r="E12" t="str">
        <f>"07D"</f>
        <v>07D</v>
      </c>
      <c r="F12" t="s">
        <v>249</v>
      </c>
      <c r="G12" t="s">
        <v>250</v>
      </c>
      <c r="H12" t="str">
        <f t="shared" si="1"/>
        <v xml:space="preserve"> 110</v>
      </c>
      <c r="I12" t="s">
        <v>258</v>
      </c>
      <c r="J12" t="str">
        <f>"2893"</f>
        <v>2893</v>
      </c>
      <c r="K12" t="s">
        <v>260</v>
      </c>
      <c r="L12" t="s">
        <v>143</v>
      </c>
      <c r="M12">
        <v>2</v>
      </c>
      <c r="N12" t="s">
        <v>144</v>
      </c>
      <c r="O12" t="s">
        <v>145</v>
      </c>
      <c r="P12">
        <v>25</v>
      </c>
      <c r="Q12">
        <v>10</v>
      </c>
      <c r="R12">
        <v>0</v>
      </c>
      <c r="S12">
        <v>0</v>
      </c>
      <c r="T12" t="s">
        <v>146</v>
      </c>
      <c r="U12">
        <v>25</v>
      </c>
      <c r="V12" s="1">
        <v>46048</v>
      </c>
      <c r="W12" s="1">
        <v>46155</v>
      </c>
      <c r="Y12" t="s">
        <v>273</v>
      </c>
      <c r="Z12" t="s">
        <v>147</v>
      </c>
      <c r="AA12">
        <v>1</v>
      </c>
      <c r="AB12" t="s">
        <v>274</v>
      </c>
      <c r="AC12" t="s">
        <v>227</v>
      </c>
      <c r="AD12" t="s">
        <v>181</v>
      </c>
      <c r="AE12" t="s">
        <v>182</v>
      </c>
      <c r="AF12" s="1">
        <v>46048</v>
      </c>
      <c r="AG12" s="1">
        <v>46155</v>
      </c>
      <c r="AH12" t="s">
        <v>145</v>
      </c>
      <c r="AI12" t="s">
        <v>147</v>
      </c>
      <c r="AJ12" t="str">
        <f>"02071757"</f>
        <v>02071757</v>
      </c>
      <c r="AK12" t="s">
        <v>264</v>
      </c>
      <c r="AL12" t="s">
        <v>153</v>
      </c>
      <c r="AM12" t="s">
        <v>144</v>
      </c>
      <c r="AN12" t="str">
        <f>""</f>
        <v/>
      </c>
      <c r="AP12" t="s">
        <v>274</v>
      </c>
      <c r="AQ12" t="s">
        <v>147</v>
      </c>
      <c r="AR12" t="s">
        <v>147</v>
      </c>
      <c r="AS12" t="s">
        <v>147</v>
      </c>
      <c r="AT12" t="s">
        <v>147</v>
      </c>
      <c r="AU12">
        <v>2</v>
      </c>
      <c r="AV12">
        <v>4</v>
      </c>
      <c r="AW12">
        <v>4</v>
      </c>
      <c r="AX12" t="s">
        <v>154</v>
      </c>
      <c r="AY12" t="s">
        <v>155</v>
      </c>
      <c r="AZ12" t="s">
        <v>142</v>
      </c>
      <c r="BA12" t="s">
        <v>147</v>
      </c>
      <c r="BB12">
        <v>0</v>
      </c>
      <c r="BC12" t="s">
        <v>147</v>
      </c>
      <c r="BD12" t="s">
        <v>147</v>
      </c>
      <c r="BE12" t="s">
        <v>147</v>
      </c>
      <c r="BF12" t="s">
        <v>147</v>
      </c>
      <c r="BG12" t="s">
        <v>147</v>
      </c>
      <c r="BH12" t="s">
        <v>147</v>
      </c>
      <c r="BI12" t="s">
        <v>147</v>
      </c>
      <c r="BJ12" t="s">
        <v>147</v>
      </c>
      <c r="BK12" t="s">
        <v>147</v>
      </c>
      <c r="BL12" t="s">
        <v>164</v>
      </c>
      <c r="BS12" t="str">
        <f>""</f>
        <v/>
      </c>
      <c r="BU12" t="str">
        <f>""</f>
        <v/>
      </c>
      <c r="CA12" t="str">
        <f>""</f>
        <v/>
      </c>
      <c r="CC12" t="str">
        <f>""</f>
        <v/>
      </c>
      <c r="CI12" t="str">
        <f>""</f>
        <v/>
      </c>
      <c r="CK12" t="str">
        <f>""</f>
        <v/>
      </c>
      <c r="CQ12" t="str">
        <f>""</f>
        <v/>
      </c>
      <c r="CS12" t="str">
        <f>""</f>
        <v/>
      </c>
      <c r="CY12" t="str">
        <f>""</f>
        <v/>
      </c>
      <c r="DA12" t="str">
        <f>""</f>
        <v/>
      </c>
      <c r="DG12" t="str">
        <f>""</f>
        <v/>
      </c>
      <c r="DI12" t="str">
        <f>""</f>
        <v/>
      </c>
      <c r="DO12" t="str">
        <f>""</f>
        <v/>
      </c>
      <c r="DQ12" t="str">
        <f>""</f>
        <v/>
      </c>
      <c r="DW12" t="str">
        <f>""</f>
        <v/>
      </c>
      <c r="DY12" t="str">
        <f>""</f>
        <v/>
      </c>
      <c r="EE12" t="str">
        <f>""</f>
        <v/>
      </c>
      <c r="EG12" t="str">
        <f>""</f>
        <v/>
      </c>
      <c r="EI12" s="1">
        <v>45959</v>
      </c>
      <c r="EJ12" s="2">
        <v>0.63688657407407401</v>
      </c>
    </row>
    <row r="13" spans="1:140" x14ac:dyDescent="0.25">
      <c r="A13" t="str">
        <f t="shared" si="0"/>
        <v>013057</v>
      </c>
      <c r="B13">
        <v>1</v>
      </c>
      <c r="C13">
        <v>3530</v>
      </c>
      <c r="D13">
        <v>1</v>
      </c>
      <c r="E13" t="str">
        <f>"08D"</f>
        <v>08D</v>
      </c>
      <c r="F13" t="s">
        <v>249</v>
      </c>
      <c r="G13" t="s">
        <v>250</v>
      </c>
      <c r="H13" t="str">
        <f t="shared" si="1"/>
        <v xml:space="preserve"> 110</v>
      </c>
      <c r="I13" t="s">
        <v>258</v>
      </c>
      <c r="J13" t="str">
        <f>"3632"</f>
        <v>3632</v>
      </c>
      <c r="K13" t="s">
        <v>260</v>
      </c>
      <c r="L13" t="s">
        <v>143</v>
      </c>
      <c r="M13">
        <v>1</v>
      </c>
      <c r="N13" t="s">
        <v>144</v>
      </c>
      <c r="O13" t="s">
        <v>145</v>
      </c>
      <c r="P13">
        <v>25</v>
      </c>
      <c r="Q13">
        <v>10</v>
      </c>
      <c r="R13">
        <v>0</v>
      </c>
      <c r="S13">
        <v>0</v>
      </c>
      <c r="T13" t="s">
        <v>146</v>
      </c>
      <c r="U13">
        <v>25</v>
      </c>
      <c r="V13" s="1">
        <v>46048</v>
      </c>
      <c r="W13" s="1">
        <v>46155</v>
      </c>
      <c r="Y13" t="s">
        <v>275</v>
      </c>
      <c r="Z13" t="s">
        <v>147</v>
      </c>
      <c r="AA13">
        <v>1</v>
      </c>
      <c r="AB13" t="s">
        <v>204</v>
      </c>
      <c r="AC13" t="s">
        <v>160</v>
      </c>
      <c r="AD13" t="s">
        <v>276</v>
      </c>
      <c r="AE13" t="s">
        <v>194</v>
      </c>
      <c r="AF13" s="1">
        <v>46048</v>
      </c>
      <c r="AG13" s="1">
        <v>46155</v>
      </c>
      <c r="AH13" t="s">
        <v>145</v>
      </c>
      <c r="AI13" t="s">
        <v>147</v>
      </c>
      <c r="AJ13" t="str">
        <f>"00035909"</f>
        <v>00035909</v>
      </c>
      <c r="AK13" t="s">
        <v>259</v>
      </c>
      <c r="AL13" t="s">
        <v>153</v>
      </c>
      <c r="AM13" t="s">
        <v>144</v>
      </c>
      <c r="AN13" t="str">
        <f>""</f>
        <v/>
      </c>
      <c r="AP13" t="s">
        <v>204</v>
      </c>
      <c r="AQ13" t="s">
        <v>147</v>
      </c>
      <c r="AR13" t="s">
        <v>147</v>
      </c>
      <c r="AS13" t="s">
        <v>147</v>
      </c>
      <c r="AT13" t="s">
        <v>147</v>
      </c>
      <c r="AU13">
        <v>1</v>
      </c>
      <c r="AV13">
        <v>4</v>
      </c>
      <c r="AW13">
        <v>4</v>
      </c>
      <c r="AX13" t="s">
        <v>154</v>
      </c>
      <c r="AY13" t="s">
        <v>155</v>
      </c>
      <c r="AZ13" t="s">
        <v>142</v>
      </c>
      <c r="BA13" t="s">
        <v>147</v>
      </c>
      <c r="BB13">
        <v>0</v>
      </c>
      <c r="BC13" t="s">
        <v>147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147</v>
      </c>
      <c r="BL13" t="s">
        <v>164</v>
      </c>
      <c r="BS13" t="str">
        <f>""</f>
        <v/>
      </c>
      <c r="BU13" t="str">
        <f>""</f>
        <v/>
      </c>
      <c r="CA13" t="str">
        <f>""</f>
        <v/>
      </c>
      <c r="CC13" t="str">
        <f>""</f>
        <v/>
      </c>
      <c r="CI13" t="str">
        <f>""</f>
        <v/>
      </c>
      <c r="CK13" t="str">
        <f>""</f>
        <v/>
      </c>
      <c r="CQ13" t="str">
        <f>""</f>
        <v/>
      </c>
      <c r="CS13" t="str">
        <f>""</f>
        <v/>
      </c>
      <c r="CY13" t="str">
        <f>""</f>
        <v/>
      </c>
      <c r="DA13" t="str">
        <f>""</f>
        <v/>
      </c>
      <c r="DG13" t="str">
        <f>""</f>
        <v/>
      </c>
      <c r="DI13" t="str">
        <f>""</f>
        <v/>
      </c>
      <c r="DO13" t="str">
        <f>""</f>
        <v/>
      </c>
      <c r="DQ13" t="str">
        <f>""</f>
        <v/>
      </c>
      <c r="DW13" t="str">
        <f>""</f>
        <v/>
      </c>
      <c r="DY13" t="str">
        <f>""</f>
        <v/>
      </c>
      <c r="EE13" t="str">
        <f>""</f>
        <v/>
      </c>
      <c r="EG13" t="str">
        <f>""</f>
        <v/>
      </c>
      <c r="EI13" s="1">
        <v>45959</v>
      </c>
      <c r="EJ13" s="2">
        <v>0.63688657407407401</v>
      </c>
    </row>
    <row r="14" spans="1:140" x14ac:dyDescent="0.25">
      <c r="A14" t="str">
        <f t="shared" si="0"/>
        <v>013057</v>
      </c>
      <c r="B14">
        <v>1</v>
      </c>
      <c r="C14">
        <v>3530</v>
      </c>
      <c r="D14">
        <v>1</v>
      </c>
      <c r="E14" t="str">
        <f>"09D"</f>
        <v>09D</v>
      </c>
      <c r="F14" t="s">
        <v>249</v>
      </c>
      <c r="G14" t="s">
        <v>250</v>
      </c>
      <c r="H14" t="str">
        <f t="shared" si="1"/>
        <v xml:space="preserve"> 110</v>
      </c>
      <c r="I14" t="s">
        <v>258</v>
      </c>
      <c r="J14" t="str">
        <f>"3633"</f>
        <v>3633</v>
      </c>
      <c r="K14" t="s">
        <v>260</v>
      </c>
      <c r="L14" t="s">
        <v>143</v>
      </c>
      <c r="M14">
        <v>1</v>
      </c>
      <c r="N14" t="s">
        <v>144</v>
      </c>
      <c r="O14" t="s">
        <v>145</v>
      </c>
      <c r="P14">
        <v>25</v>
      </c>
      <c r="Q14">
        <v>10</v>
      </c>
      <c r="R14">
        <v>0</v>
      </c>
      <c r="S14">
        <v>0</v>
      </c>
      <c r="T14" t="s">
        <v>146</v>
      </c>
      <c r="U14">
        <v>25</v>
      </c>
      <c r="V14" s="1">
        <v>46048</v>
      </c>
      <c r="W14" s="1">
        <v>46155</v>
      </c>
      <c r="Y14" t="s">
        <v>277</v>
      </c>
      <c r="Z14" t="s">
        <v>147</v>
      </c>
      <c r="AA14">
        <v>1</v>
      </c>
      <c r="AB14" t="s">
        <v>274</v>
      </c>
      <c r="AC14" t="s">
        <v>160</v>
      </c>
      <c r="AD14" t="s">
        <v>276</v>
      </c>
      <c r="AE14" t="s">
        <v>182</v>
      </c>
      <c r="AF14" s="1">
        <v>46048</v>
      </c>
      <c r="AG14" s="1">
        <v>46155</v>
      </c>
      <c r="AH14" t="s">
        <v>145</v>
      </c>
      <c r="AI14" t="s">
        <v>147</v>
      </c>
      <c r="AJ14" t="str">
        <f>"00035909"</f>
        <v>00035909</v>
      </c>
      <c r="AK14" t="s">
        <v>259</v>
      </c>
      <c r="AL14" t="s">
        <v>153</v>
      </c>
      <c r="AM14" t="s">
        <v>144</v>
      </c>
      <c r="AN14" t="str">
        <f>""</f>
        <v/>
      </c>
      <c r="AP14" t="s">
        <v>274</v>
      </c>
      <c r="AQ14" t="s">
        <v>147</v>
      </c>
      <c r="AR14" t="s">
        <v>147</v>
      </c>
      <c r="AS14" t="s">
        <v>147</v>
      </c>
      <c r="AT14" t="s">
        <v>147</v>
      </c>
      <c r="AU14">
        <v>1</v>
      </c>
      <c r="AV14">
        <v>4</v>
      </c>
      <c r="AW14">
        <v>4</v>
      </c>
      <c r="AX14" t="s">
        <v>154</v>
      </c>
      <c r="AY14" t="s">
        <v>155</v>
      </c>
      <c r="AZ14" t="s">
        <v>142</v>
      </c>
      <c r="BA14" t="s">
        <v>147</v>
      </c>
      <c r="BB14">
        <v>0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t="s">
        <v>147</v>
      </c>
      <c r="BI14" t="s">
        <v>147</v>
      </c>
      <c r="BJ14" t="s">
        <v>147</v>
      </c>
      <c r="BK14" t="s">
        <v>147</v>
      </c>
      <c r="BL14" t="s">
        <v>164</v>
      </c>
      <c r="BS14" t="str">
        <f>""</f>
        <v/>
      </c>
      <c r="BU14" t="str">
        <f>""</f>
        <v/>
      </c>
      <c r="CA14" t="str">
        <f>""</f>
        <v/>
      </c>
      <c r="CC14" t="str">
        <f>""</f>
        <v/>
      </c>
      <c r="CI14" t="str">
        <f>""</f>
        <v/>
      </c>
      <c r="CK14" t="str">
        <f>""</f>
        <v/>
      </c>
      <c r="CQ14" t="str">
        <f>""</f>
        <v/>
      </c>
      <c r="CS14" t="str">
        <f>""</f>
        <v/>
      </c>
      <c r="CY14" t="str">
        <f>""</f>
        <v/>
      </c>
      <c r="DA14" t="str">
        <f>""</f>
        <v/>
      </c>
      <c r="DG14" t="str">
        <f>""</f>
        <v/>
      </c>
      <c r="DI14" t="str">
        <f>""</f>
        <v/>
      </c>
      <c r="DO14" t="str">
        <f>""</f>
        <v/>
      </c>
      <c r="DQ14" t="str">
        <f>""</f>
        <v/>
      </c>
      <c r="DW14" t="str">
        <f>""</f>
        <v/>
      </c>
      <c r="DY14" t="str">
        <f>""</f>
        <v/>
      </c>
      <c r="EE14" t="str">
        <f>""</f>
        <v/>
      </c>
      <c r="EG14" t="str">
        <f>""</f>
        <v/>
      </c>
      <c r="EI14" s="1">
        <v>45959</v>
      </c>
      <c r="EJ14" s="2">
        <v>0.63688657407407401</v>
      </c>
    </row>
    <row r="15" spans="1:140" x14ac:dyDescent="0.25">
      <c r="A15" t="str">
        <f t="shared" si="0"/>
        <v>013057</v>
      </c>
      <c r="B15">
        <v>1</v>
      </c>
      <c r="C15">
        <v>3530</v>
      </c>
      <c r="D15">
        <v>1</v>
      </c>
      <c r="E15" t="str">
        <f>"10D"</f>
        <v>10D</v>
      </c>
      <c r="F15" t="s">
        <v>249</v>
      </c>
      <c r="G15" t="s">
        <v>250</v>
      </c>
      <c r="H15" t="str">
        <f t="shared" si="1"/>
        <v xml:space="preserve"> 110</v>
      </c>
      <c r="I15" t="s">
        <v>258</v>
      </c>
      <c r="J15" t="str">
        <f>"4532"</f>
        <v>4532</v>
      </c>
      <c r="K15" t="s">
        <v>260</v>
      </c>
      <c r="L15" t="s">
        <v>143</v>
      </c>
      <c r="M15">
        <v>3</v>
      </c>
      <c r="N15" t="s">
        <v>144</v>
      </c>
      <c r="O15" t="s">
        <v>145</v>
      </c>
      <c r="P15">
        <v>25</v>
      </c>
      <c r="Q15">
        <v>10</v>
      </c>
      <c r="R15">
        <v>0</v>
      </c>
      <c r="S15">
        <v>0</v>
      </c>
      <c r="T15" t="s">
        <v>146</v>
      </c>
      <c r="U15">
        <v>25</v>
      </c>
      <c r="V15" s="1">
        <v>46048</v>
      </c>
      <c r="W15" s="1">
        <v>46155</v>
      </c>
      <c r="Y15" t="s">
        <v>278</v>
      </c>
      <c r="Z15" t="s">
        <v>147</v>
      </c>
      <c r="AA15">
        <v>1</v>
      </c>
      <c r="AB15" t="s">
        <v>279</v>
      </c>
      <c r="AC15" t="s">
        <v>167</v>
      </c>
      <c r="AD15" t="s">
        <v>168</v>
      </c>
      <c r="AE15" t="s">
        <v>234</v>
      </c>
      <c r="AF15" s="1">
        <v>46048</v>
      </c>
      <c r="AG15" s="1">
        <v>46155</v>
      </c>
      <c r="AH15" t="s">
        <v>145</v>
      </c>
      <c r="AI15" t="s">
        <v>147</v>
      </c>
      <c r="AJ15" t="str">
        <f>"02034280"</f>
        <v>02034280</v>
      </c>
      <c r="AK15" t="s">
        <v>266</v>
      </c>
      <c r="AL15" t="s">
        <v>153</v>
      </c>
      <c r="AM15" t="s">
        <v>144</v>
      </c>
      <c r="AN15" t="str">
        <f>""</f>
        <v/>
      </c>
      <c r="AP15" t="s">
        <v>279</v>
      </c>
      <c r="AQ15" t="s">
        <v>147</v>
      </c>
      <c r="AR15" t="s">
        <v>147</v>
      </c>
      <c r="AS15" t="s">
        <v>147</v>
      </c>
      <c r="AT15" t="s">
        <v>147</v>
      </c>
      <c r="AU15">
        <v>3</v>
      </c>
      <c r="AV15">
        <v>4</v>
      </c>
      <c r="AW15">
        <v>4</v>
      </c>
      <c r="AX15" t="s">
        <v>154</v>
      </c>
      <c r="AY15" t="s">
        <v>155</v>
      </c>
      <c r="AZ15" t="s">
        <v>142</v>
      </c>
      <c r="BA15" t="s">
        <v>147</v>
      </c>
      <c r="BB15">
        <v>0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L15" t="s">
        <v>164</v>
      </c>
      <c r="BS15" t="str">
        <f>""</f>
        <v/>
      </c>
      <c r="BU15" t="str">
        <f>""</f>
        <v/>
      </c>
      <c r="CA15" t="str">
        <f>""</f>
        <v/>
      </c>
      <c r="CC15" t="str">
        <f>""</f>
        <v/>
      </c>
      <c r="CI15" t="str">
        <f>""</f>
        <v/>
      </c>
      <c r="CK15" t="str">
        <f>""</f>
        <v/>
      </c>
      <c r="CQ15" t="str">
        <f>""</f>
        <v/>
      </c>
      <c r="CS15" t="str">
        <f>""</f>
        <v/>
      </c>
      <c r="CY15" t="str">
        <f>""</f>
        <v/>
      </c>
      <c r="DA15" t="str">
        <f>""</f>
        <v/>
      </c>
      <c r="DG15" t="str">
        <f>""</f>
        <v/>
      </c>
      <c r="DI15" t="str">
        <f>""</f>
        <v/>
      </c>
      <c r="DO15" t="str">
        <f>""</f>
        <v/>
      </c>
      <c r="DQ15" t="str">
        <f>""</f>
        <v/>
      </c>
      <c r="DW15" t="str">
        <f>""</f>
        <v/>
      </c>
      <c r="DY15" t="str">
        <f>""</f>
        <v/>
      </c>
      <c r="EE15" t="str">
        <f>""</f>
        <v/>
      </c>
      <c r="EG15" t="str">
        <f>""</f>
        <v/>
      </c>
      <c r="EI15" s="1">
        <v>45959</v>
      </c>
      <c r="EJ15" s="2">
        <v>0.63688657407407401</v>
      </c>
    </row>
    <row r="16" spans="1:140" x14ac:dyDescent="0.25">
      <c r="A16" t="str">
        <f t="shared" si="0"/>
        <v>013057</v>
      </c>
      <c r="B16">
        <v>1</v>
      </c>
      <c r="C16">
        <v>3530</v>
      </c>
      <c r="D16">
        <v>1</v>
      </c>
      <c r="E16" t="str">
        <f>"11D"</f>
        <v>11D</v>
      </c>
      <c r="F16" t="s">
        <v>249</v>
      </c>
      <c r="G16" t="s">
        <v>250</v>
      </c>
      <c r="H16" t="str">
        <f t="shared" si="1"/>
        <v xml:space="preserve"> 110</v>
      </c>
      <c r="I16" t="s">
        <v>258</v>
      </c>
      <c r="J16" t="str">
        <f>"4533"</f>
        <v>4533</v>
      </c>
      <c r="K16" t="s">
        <v>260</v>
      </c>
      <c r="L16" t="s">
        <v>143</v>
      </c>
      <c r="M16">
        <v>3</v>
      </c>
      <c r="N16" t="s">
        <v>144</v>
      </c>
      <c r="O16" t="s">
        <v>145</v>
      </c>
      <c r="P16">
        <v>25</v>
      </c>
      <c r="Q16">
        <v>10</v>
      </c>
      <c r="R16">
        <v>0</v>
      </c>
      <c r="S16">
        <v>0</v>
      </c>
      <c r="T16" t="s">
        <v>146</v>
      </c>
      <c r="U16">
        <v>25</v>
      </c>
      <c r="V16" s="1">
        <v>46048</v>
      </c>
      <c r="W16" s="1">
        <v>46155</v>
      </c>
      <c r="Y16" t="s">
        <v>280</v>
      </c>
      <c r="Z16" t="s">
        <v>147</v>
      </c>
      <c r="AA16">
        <v>1</v>
      </c>
      <c r="AB16" t="s">
        <v>274</v>
      </c>
      <c r="AC16" t="s">
        <v>167</v>
      </c>
      <c r="AD16" t="s">
        <v>168</v>
      </c>
      <c r="AE16" t="s">
        <v>190</v>
      </c>
      <c r="AF16" s="1">
        <v>46048</v>
      </c>
      <c r="AG16" s="1">
        <v>46155</v>
      </c>
      <c r="AH16" t="s">
        <v>145</v>
      </c>
      <c r="AI16" t="s">
        <v>147</v>
      </c>
      <c r="AJ16" t="str">
        <f>"02034280"</f>
        <v>02034280</v>
      </c>
      <c r="AK16" t="s">
        <v>266</v>
      </c>
      <c r="AL16" t="s">
        <v>153</v>
      </c>
      <c r="AM16" t="s">
        <v>144</v>
      </c>
      <c r="AN16" t="str">
        <f>""</f>
        <v/>
      </c>
      <c r="AP16" t="s">
        <v>274</v>
      </c>
      <c r="AQ16" t="s">
        <v>147</v>
      </c>
      <c r="AR16" t="s">
        <v>147</v>
      </c>
      <c r="AS16" t="s">
        <v>147</v>
      </c>
      <c r="AT16" t="s">
        <v>147</v>
      </c>
      <c r="AU16">
        <v>3</v>
      </c>
      <c r="AV16">
        <v>4</v>
      </c>
      <c r="AW16">
        <v>4</v>
      </c>
      <c r="AX16" t="s">
        <v>154</v>
      </c>
      <c r="AY16" t="s">
        <v>155</v>
      </c>
      <c r="AZ16" t="s">
        <v>142</v>
      </c>
      <c r="BA16" t="s">
        <v>147</v>
      </c>
      <c r="BB16">
        <v>0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164</v>
      </c>
      <c r="BS16" t="str">
        <f>""</f>
        <v/>
      </c>
      <c r="BU16" t="str">
        <f>""</f>
        <v/>
      </c>
      <c r="CA16" t="str">
        <f>""</f>
        <v/>
      </c>
      <c r="CC16" t="str">
        <f>""</f>
        <v/>
      </c>
      <c r="CI16" t="str">
        <f>""</f>
        <v/>
      </c>
      <c r="CK16" t="str">
        <f>""</f>
        <v/>
      </c>
      <c r="CQ16" t="str">
        <f>""</f>
        <v/>
      </c>
      <c r="CS16" t="str">
        <f>""</f>
        <v/>
      </c>
      <c r="CY16" t="str">
        <f>""</f>
        <v/>
      </c>
      <c r="DA16" t="str">
        <f>""</f>
        <v/>
      </c>
      <c r="DG16" t="str">
        <f>""</f>
        <v/>
      </c>
      <c r="DI16" t="str">
        <f>""</f>
        <v/>
      </c>
      <c r="DO16" t="str">
        <f>""</f>
        <v/>
      </c>
      <c r="DQ16" t="str">
        <f>""</f>
        <v/>
      </c>
      <c r="DW16" t="str">
        <f>""</f>
        <v/>
      </c>
      <c r="DY16" t="str">
        <f>""</f>
        <v/>
      </c>
      <c r="EE16" t="str">
        <f>""</f>
        <v/>
      </c>
      <c r="EG16" t="str">
        <f>""</f>
        <v/>
      </c>
      <c r="EI16" s="1">
        <v>45959</v>
      </c>
      <c r="EJ16" s="2">
        <v>0.63688657407407401</v>
      </c>
    </row>
    <row r="17" spans="1:140" x14ac:dyDescent="0.25">
      <c r="A17" t="str">
        <f>"013063"</f>
        <v>013063</v>
      </c>
      <c r="B17">
        <v>1</v>
      </c>
      <c r="C17">
        <v>3530</v>
      </c>
      <c r="D17">
        <v>1</v>
      </c>
      <c r="E17" t="str">
        <f>"01"</f>
        <v>01</v>
      </c>
      <c r="F17" t="s">
        <v>249</v>
      </c>
      <c r="G17" t="s">
        <v>250</v>
      </c>
      <c r="H17" t="str">
        <f>" 119"</f>
        <v xml:space="preserve"> 119</v>
      </c>
      <c r="I17" t="s">
        <v>281</v>
      </c>
      <c r="J17" t="str">
        <f>"2387"</f>
        <v>2387</v>
      </c>
      <c r="K17" t="s">
        <v>142</v>
      </c>
      <c r="L17" t="s">
        <v>143</v>
      </c>
      <c r="M17">
        <v>1</v>
      </c>
      <c r="N17" t="s">
        <v>144</v>
      </c>
      <c r="O17" t="s">
        <v>282</v>
      </c>
      <c r="P17">
        <v>10</v>
      </c>
      <c r="Q17">
        <v>10</v>
      </c>
      <c r="R17">
        <v>0</v>
      </c>
      <c r="S17">
        <v>0</v>
      </c>
      <c r="T17" t="s">
        <v>146</v>
      </c>
      <c r="U17">
        <v>10</v>
      </c>
      <c r="V17" s="1">
        <v>46048</v>
      </c>
      <c r="W17" s="1">
        <v>46155</v>
      </c>
      <c r="Y17">
        <v>1</v>
      </c>
      <c r="Z17" t="s">
        <v>155</v>
      </c>
      <c r="AA17">
        <v>1</v>
      </c>
      <c r="AB17" t="s">
        <v>177</v>
      </c>
      <c r="AC17" t="s">
        <v>171</v>
      </c>
      <c r="AD17" t="s">
        <v>172</v>
      </c>
      <c r="AE17" t="s">
        <v>157</v>
      </c>
      <c r="AF17" s="1">
        <v>46048</v>
      </c>
      <c r="AG17" s="1">
        <v>46155</v>
      </c>
      <c r="AH17" t="s">
        <v>145</v>
      </c>
      <c r="AI17" t="s">
        <v>147</v>
      </c>
      <c r="AJ17" t="str">
        <f>"00035909"</f>
        <v>00035909</v>
      </c>
      <c r="AK17" t="s">
        <v>259</v>
      </c>
      <c r="AL17" t="s">
        <v>153</v>
      </c>
      <c r="AM17" t="s">
        <v>144</v>
      </c>
      <c r="AN17" t="str">
        <f>""</f>
        <v/>
      </c>
      <c r="AP17" t="s">
        <v>177</v>
      </c>
      <c r="AQ17" t="s">
        <v>147</v>
      </c>
      <c r="AR17" t="s">
        <v>147</v>
      </c>
      <c r="AS17" t="s">
        <v>147</v>
      </c>
      <c r="AT17" t="s">
        <v>147</v>
      </c>
      <c r="AU17">
        <v>1</v>
      </c>
      <c r="AV17">
        <v>2</v>
      </c>
      <c r="AW17">
        <v>2</v>
      </c>
      <c r="AX17" t="s">
        <v>154</v>
      </c>
      <c r="AY17" t="s">
        <v>155</v>
      </c>
      <c r="AZ17" t="s">
        <v>142</v>
      </c>
      <c r="BA17" t="s">
        <v>147</v>
      </c>
      <c r="BB17">
        <v>0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S17" t="str">
        <f>""</f>
        <v/>
      </c>
      <c r="BU17" t="str">
        <f>""</f>
        <v/>
      </c>
      <c r="CA17" t="str">
        <f>""</f>
        <v/>
      </c>
      <c r="CC17" t="str">
        <f>""</f>
        <v/>
      </c>
      <c r="CI17" t="str">
        <f>""</f>
        <v/>
      </c>
      <c r="CK17" t="str">
        <f>""</f>
        <v/>
      </c>
      <c r="CQ17" t="str">
        <f>""</f>
        <v/>
      </c>
      <c r="CS17" t="str">
        <f>""</f>
        <v/>
      </c>
      <c r="CY17" t="str">
        <f>""</f>
        <v/>
      </c>
      <c r="DA17" t="str">
        <f>""</f>
        <v/>
      </c>
      <c r="DG17" t="str">
        <f>""</f>
        <v/>
      </c>
      <c r="DI17" t="str">
        <f>""</f>
        <v/>
      </c>
      <c r="DO17" t="str">
        <f>""</f>
        <v/>
      </c>
      <c r="DQ17" t="str">
        <f>""</f>
        <v/>
      </c>
      <c r="DW17" t="str">
        <f>""</f>
        <v/>
      </c>
      <c r="DY17" t="str">
        <f>""</f>
        <v/>
      </c>
      <c r="EE17" t="str">
        <f>""</f>
        <v/>
      </c>
      <c r="EG17" t="str">
        <f>""</f>
        <v/>
      </c>
      <c r="EI17" s="1">
        <v>45959</v>
      </c>
      <c r="EJ17" s="2">
        <v>0.63688657407407401</v>
      </c>
    </row>
    <row r="18" spans="1:140" x14ac:dyDescent="0.25">
      <c r="A18" t="str">
        <f>"013063"</f>
        <v>013063</v>
      </c>
      <c r="B18">
        <v>1</v>
      </c>
      <c r="C18">
        <v>3530</v>
      </c>
      <c r="D18">
        <v>1</v>
      </c>
      <c r="E18" t="str">
        <f>"02"</f>
        <v>02</v>
      </c>
      <c r="F18" t="s">
        <v>249</v>
      </c>
      <c r="G18" t="s">
        <v>250</v>
      </c>
      <c r="H18" t="str">
        <f>" 119"</f>
        <v xml:space="preserve"> 119</v>
      </c>
      <c r="I18" t="s">
        <v>281</v>
      </c>
      <c r="J18" t="str">
        <f>"2567"</f>
        <v>2567</v>
      </c>
      <c r="K18" t="s">
        <v>142</v>
      </c>
      <c r="L18" t="s">
        <v>143</v>
      </c>
      <c r="M18">
        <v>2</v>
      </c>
      <c r="N18" t="s">
        <v>144</v>
      </c>
      <c r="O18" t="s">
        <v>282</v>
      </c>
      <c r="P18">
        <v>10</v>
      </c>
      <c r="Q18">
        <v>10</v>
      </c>
      <c r="R18">
        <v>0</v>
      </c>
      <c r="S18">
        <v>0</v>
      </c>
      <c r="T18" t="s">
        <v>146</v>
      </c>
      <c r="U18">
        <v>10</v>
      </c>
      <c r="V18" s="1">
        <v>46048</v>
      </c>
      <c r="W18" s="1">
        <v>46155</v>
      </c>
      <c r="Y18">
        <v>2</v>
      </c>
      <c r="Z18" t="s">
        <v>155</v>
      </c>
      <c r="AA18">
        <v>1</v>
      </c>
      <c r="AB18" t="s">
        <v>263</v>
      </c>
      <c r="AC18" t="s">
        <v>167</v>
      </c>
      <c r="AD18" t="s">
        <v>168</v>
      </c>
      <c r="AE18" t="s">
        <v>157</v>
      </c>
      <c r="AF18" s="1">
        <v>46048</v>
      </c>
      <c r="AG18" s="1">
        <v>46155</v>
      </c>
      <c r="AH18" t="s">
        <v>145</v>
      </c>
      <c r="AI18" t="s">
        <v>147</v>
      </c>
      <c r="AJ18" t="str">
        <f>"02071757"</f>
        <v>02071757</v>
      </c>
      <c r="AK18" t="s">
        <v>264</v>
      </c>
      <c r="AL18" t="s">
        <v>153</v>
      </c>
      <c r="AM18" t="s">
        <v>144</v>
      </c>
      <c r="AN18" t="str">
        <f>""</f>
        <v/>
      </c>
      <c r="AP18" t="s">
        <v>263</v>
      </c>
      <c r="AQ18" t="s">
        <v>147</v>
      </c>
      <c r="AR18" t="s">
        <v>147</v>
      </c>
      <c r="AS18" t="s">
        <v>147</v>
      </c>
      <c r="AT18" t="s">
        <v>147</v>
      </c>
      <c r="AU18">
        <v>2</v>
      </c>
      <c r="AV18">
        <v>2</v>
      </c>
      <c r="AW18">
        <v>2</v>
      </c>
      <c r="AX18" t="s">
        <v>154</v>
      </c>
      <c r="AY18" t="s">
        <v>155</v>
      </c>
      <c r="AZ18" t="s">
        <v>142</v>
      </c>
      <c r="BA18" t="s">
        <v>147</v>
      </c>
      <c r="BB18">
        <v>0</v>
      </c>
      <c r="BC18" t="s">
        <v>147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S18" t="str">
        <f>""</f>
        <v/>
      </c>
      <c r="BU18" t="str">
        <f>""</f>
        <v/>
      </c>
      <c r="CA18" t="str">
        <f>""</f>
        <v/>
      </c>
      <c r="CC18" t="str">
        <f>""</f>
        <v/>
      </c>
      <c r="CI18" t="str">
        <f>""</f>
        <v/>
      </c>
      <c r="CK18" t="str">
        <f>""</f>
        <v/>
      </c>
      <c r="CQ18" t="str">
        <f>""</f>
        <v/>
      </c>
      <c r="CS18" t="str">
        <f>""</f>
        <v/>
      </c>
      <c r="CY18" t="str">
        <f>""</f>
        <v/>
      </c>
      <c r="DA18" t="str">
        <f>""</f>
        <v/>
      </c>
      <c r="DG18" t="str">
        <f>""</f>
        <v/>
      </c>
      <c r="DI18" t="str">
        <f>""</f>
        <v/>
      </c>
      <c r="DO18" t="str">
        <f>""</f>
        <v/>
      </c>
      <c r="DQ18" t="str">
        <f>""</f>
        <v/>
      </c>
      <c r="DW18" t="str">
        <f>""</f>
        <v/>
      </c>
      <c r="DY18" t="str">
        <f>""</f>
        <v/>
      </c>
      <c r="EE18" t="str">
        <f>""</f>
        <v/>
      </c>
      <c r="EG18" t="str">
        <f>""</f>
        <v/>
      </c>
      <c r="EI18" s="1">
        <v>45959</v>
      </c>
      <c r="EJ18" s="2">
        <v>0.63688657407407401</v>
      </c>
    </row>
    <row r="19" spans="1:140" x14ac:dyDescent="0.25">
      <c r="A19" t="str">
        <f>"013063"</f>
        <v>013063</v>
      </c>
      <c r="B19">
        <v>1</v>
      </c>
      <c r="C19">
        <v>3530</v>
      </c>
      <c r="D19">
        <v>1</v>
      </c>
      <c r="E19" t="str">
        <f>"03"</f>
        <v>03</v>
      </c>
      <c r="F19" t="s">
        <v>249</v>
      </c>
      <c r="G19" t="s">
        <v>250</v>
      </c>
      <c r="H19" t="str">
        <f>" 119"</f>
        <v xml:space="preserve"> 119</v>
      </c>
      <c r="I19" t="s">
        <v>281</v>
      </c>
      <c r="J19" t="str">
        <f>"4531"</f>
        <v>4531</v>
      </c>
      <c r="K19" t="s">
        <v>142</v>
      </c>
      <c r="L19" t="s">
        <v>143</v>
      </c>
      <c r="M19">
        <v>3</v>
      </c>
      <c r="N19" t="s">
        <v>144</v>
      </c>
      <c r="O19" t="s">
        <v>282</v>
      </c>
      <c r="P19">
        <v>10</v>
      </c>
      <c r="Q19">
        <v>10</v>
      </c>
      <c r="R19">
        <v>0</v>
      </c>
      <c r="S19">
        <v>0</v>
      </c>
      <c r="T19" t="s">
        <v>146</v>
      </c>
      <c r="U19">
        <v>10</v>
      </c>
      <c r="V19" s="1">
        <v>46048</v>
      </c>
      <c r="W19" s="1">
        <v>46155</v>
      </c>
      <c r="Y19">
        <v>3</v>
      </c>
      <c r="Z19" t="s">
        <v>155</v>
      </c>
      <c r="AA19">
        <v>1</v>
      </c>
      <c r="AB19" t="s">
        <v>193</v>
      </c>
      <c r="AC19" t="s">
        <v>149</v>
      </c>
      <c r="AD19" t="s">
        <v>150</v>
      </c>
      <c r="AE19" t="s">
        <v>151</v>
      </c>
      <c r="AF19" s="1">
        <v>46048</v>
      </c>
      <c r="AG19" s="1">
        <v>46155</v>
      </c>
      <c r="AH19" t="s">
        <v>145</v>
      </c>
      <c r="AI19" t="s">
        <v>147</v>
      </c>
      <c r="AJ19" t="str">
        <f>"02034280"</f>
        <v>02034280</v>
      </c>
      <c r="AK19" t="s">
        <v>266</v>
      </c>
      <c r="AL19" t="s">
        <v>153</v>
      </c>
      <c r="AM19" t="s">
        <v>144</v>
      </c>
      <c r="AN19" t="str">
        <f>""</f>
        <v/>
      </c>
      <c r="AP19" t="s">
        <v>193</v>
      </c>
      <c r="AQ19" t="s">
        <v>147</v>
      </c>
      <c r="AR19" t="s">
        <v>147</v>
      </c>
      <c r="AS19" t="s">
        <v>147</v>
      </c>
      <c r="AT19" t="s">
        <v>147</v>
      </c>
      <c r="AU19">
        <v>3</v>
      </c>
      <c r="AV19">
        <v>2</v>
      </c>
      <c r="AW19">
        <v>2</v>
      </c>
      <c r="AX19" t="s">
        <v>154</v>
      </c>
      <c r="AY19" t="s">
        <v>155</v>
      </c>
      <c r="AZ19" t="s">
        <v>142</v>
      </c>
      <c r="BA19" t="s">
        <v>147</v>
      </c>
      <c r="BB19">
        <v>0</v>
      </c>
      <c r="BC19" t="s">
        <v>147</v>
      </c>
      <c r="BD19" t="s">
        <v>147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S19" t="str">
        <f>""</f>
        <v/>
      </c>
      <c r="BU19" t="str">
        <f>""</f>
        <v/>
      </c>
      <c r="CA19" t="str">
        <f>""</f>
        <v/>
      </c>
      <c r="CC19" t="str">
        <f>""</f>
        <v/>
      </c>
      <c r="CI19" t="str">
        <f>""</f>
        <v/>
      </c>
      <c r="CK19" t="str">
        <f>""</f>
        <v/>
      </c>
      <c r="CQ19" t="str">
        <f>""</f>
        <v/>
      </c>
      <c r="CS19" t="str">
        <f>""</f>
        <v/>
      </c>
      <c r="CY19" t="str">
        <f>""</f>
        <v/>
      </c>
      <c r="DA19" t="str">
        <f>""</f>
        <v/>
      </c>
      <c r="DG19" t="str">
        <f>""</f>
        <v/>
      </c>
      <c r="DI19" t="str">
        <f>""</f>
        <v/>
      </c>
      <c r="DO19" t="str">
        <f>""</f>
        <v/>
      </c>
      <c r="DQ19" t="str">
        <f>""</f>
        <v/>
      </c>
      <c r="DW19" t="str">
        <f>""</f>
        <v/>
      </c>
      <c r="DY19" t="str">
        <f>""</f>
        <v/>
      </c>
      <c r="EE19" t="str">
        <f>""</f>
        <v/>
      </c>
      <c r="EG19" t="str">
        <f>""</f>
        <v/>
      </c>
      <c r="EI19" s="1">
        <v>45959</v>
      </c>
      <c r="EJ19" s="2">
        <v>0.63688657407407401</v>
      </c>
    </row>
    <row r="20" spans="1:140" x14ac:dyDescent="0.25">
      <c r="A20" t="str">
        <f>"036231"</f>
        <v>036231</v>
      </c>
      <c r="B20">
        <v>1</v>
      </c>
      <c r="C20">
        <v>3530</v>
      </c>
      <c r="D20">
        <v>1</v>
      </c>
      <c r="E20" t="str">
        <f>"01"</f>
        <v>01</v>
      </c>
      <c r="F20" t="s">
        <v>249</v>
      </c>
      <c r="G20" t="s">
        <v>250</v>
      </c>
      <c r="H20" t="str">
        <f>" 188SL"</f>
        <v xml:space="preserve"> 188SL</v>
      </c>
      <c r="I20" t="s">
        <v>283</v>
      </c>
      <c r="J20" t="str">
        <f>"1874"</f>
        <v>1874</v>
      </c>
      <c r="K20" t="s">
        <v>142</v>
      </c>
      <c r="L20" t="s">
        <v>143</v>
      </c>
      <c r="M20">
        <v>1</v>
      </c>
      <c r="N20" t="s">
        <v>145</v>
      </c>
      <c r="O20" t="s">
        <v>282</v>
      </c>
      <c r="P20">
        <v>25</v>
      </c>
      <c r="Q20">
        <v>5</v>
      </c>
      <c r="R20">
        <v>0</v>
      </c>
      <c r="S20">
        <v>0</v>
      </c>
      <c r="T20" t="s">
        <v>146</v>
      </c>
      <c r="U20">
        <v>25</v>
      </c>
      <c r="V20" s="1">
        <v>46048</v>
      </c>
      <c r="W20" s="1">
        <v>46155</v>
      </c>
      <c r="Y20">
        <v>1</v>
      </c>
      <c r="Z20" t="s">
        <v>147</v>
      </c>
      <c r="AA20">
        <v>1</v>
      </c>
      <c r="AB20" t="s">
        <v>226</v>
      </c>
      <c r="AC20" t="s">
        <v>206</v>
      </c>
      <c r="AD20" t="s">
        <v>257</v>
      </c>
      <c r="AE20" t="s">
        <v>157</v>
      </c>
      <c r="AF20" s="1">
        <v>46048</v>
      </c>
      <c r="AG20" s="1">
        <v>46155</v>
      </c>
      <c r="AH20" t="s">
        <v>145</v>
      </c>
      <c r="AI20" t="s">
        <v>284</v>
      </c>
      <c r="AJ20" t="str">
        <f>"02129527"</f>
        <v>02129527</v>
      </c>
      <c r="AK20" t="s">
        <v>285</v>
      </c>
      <c r="AL20" t="s">
        <v>153</v>
      </c>
      <c r="AM20" t="s">
        <v>144</v>
      </c>
      <c r="AN20" t="str">
        <f>""</f>
        <v/>
      </c>
      <c r="AP20" t="s">
        <v>226</v>
      </c>
      <c r="AQ20" t="s">
        <v>147</v>
      </c>
      <c r="AR20" t="s">
        <v>147</v>
      </c>
      <c r="AS20" t="s">
        <v>147</v>
      </c>
      <c r="AT20" t="s">
        <v>147</v>
      </c>
      <c r="AU20">
        <v>1</v>
      </c>
      <c r="AV20">
        <v>2</v>
      </c>
      <c r="AW20">
        <v>2</v>
      </c>
      <c r="AX20" t="s">
        <v>154</v>
      </c>
      <c r="AY20" t="s">
        <v>155</v>
      </c>
      <c r="AZ20" t="s">
        <v>142</v>
      </c>
      <c r="BA20" t="s">
        <v>147</v>
      </c>
      <c r="BB20">
        <v>0</v>
      </c>
      <c r="BC20" t="s">
        <v>147</v>
      </c>
      <c r="BD20" t="s">
        <v>147</v>
      </c>
      <c r="BE20" t="s">
        <v>147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147</v>
      </c>
      <c r="BL20" t="s">
        <v>286</v>
      </c>
      <c r="BS20" t="str">
        <f>""</f>
        <v/>
      </c>
      <c r="BU20" t="str">
        <f>""</f>
        <v/>
      </c>
      <c r="CA20" t="str">
        <f>""</f>
        <v/>
      </c>
      <c r="CC20" t="str">
        <f>""</f>
        <v/>
      </c>
      <c r="CI20" t="str">
        <f>""</f>
        <v/>
      </c>
      <c r="CK20" t="str">
        <f>""</f>
        <v/>
      </c>
      <c r="CQ20" t="str">
        <f>""</f>
        <v/>
      </c>
      <c r="CS20" t="str">
        <f>""</f>
        <v/>
      </c>
      <c r="CY20" t="str">
        <f>""</f>
        <v/>
      </c>
      <c r="DA20" t="str">
        <f>""</f>
        <v/>
      </c>
      <c r="DG20" t="str">
        <f>""</f>
        <v/>
      </c>
      <c r="DI20" t="str">
        <f>""</f>
        <v/>
      </c>
      <c r="DO20" t="str">
        <f>""</f>
        <v/>
      </c>
      <c r="DQ20" t="str">
        <f>""</f>
        <v/>
      </c>
      <c r="DW20" t="str">
        <f>""</f>
        <v/>
      </c>
      <c r="DY20" t="str">
        <f>""</f>
        <v/>
      </c>
      <c r="EE20" t="str">
        <f>""</f>
        <v/>
      </c>
      <c r="EG20" t="str">
        <f>""</f>
        <v/>
      </c>
      <c r="EI20" s="1">
        <v>45959</v>
      </c>
      <c r="EJ20" s="2">
        <v>0.63688657407407401</v>
      </c>
    </row>
    <row r="21" spans="1:140" x14ac:dyDescent="0.25">
      <c r="A21" t="str">
        <f>"036231"</f>
        <v>036231</v>
      </c>
      <c r="B21">
        <v>1</v>
      </c>
      <c r="C21">
        <v>3530</v>
      </c>
      <c r="D21">
        <v>1</v>
      </c>
      <c r="E21" t="str">
        <f>"02"</f>
        <v>02</v>
      </c>
      <c r="F21" t="s">
        <v>249</v>
      </c>
      <c r="G21" t="s">
        <v>250</v>
      </c>
      <c r="H21" t="str">
        <f>" 188SL"</f>
        <v xml:space="preserve"> 188SL</v>
      </c>
      <c r="I21" t="s">
        <v>283</v>
      </c>
      <c r="J21" t="str">
        <f>"2672"</f>
        <v>2672</v>
      </c>
      <c r="K21" t="s">
        <v>142</v>
      </c>
      <c r="L21" t="s">
        <v>143</v>
      </c>
      <c r="M21">
        <v>2</v>
      </c>
      <c r="N21" t="s">
        <v>145</v>
      </c>
      <c r="O21" t="s">
        <v>282</v>
      </c>
      <c r="P21">
        <v>25</v>
      </c>
      <c r="Q21">
        <v>5</v>
      </c>
      <c r="R21">
        <v>0</v>
      </c>
      <c r="S21">
        <v>0</v>
      </c>
      <c r="T21" t="s">
        <v>146</v>
      </c>
      <c r="U21">
        <v>25</v>
      </c>
      <c r="V21" s="1">
        <v>46048</v>
      </c>
      <c r="W21" s="1">
        <v>46155</v>
      </c>
      <c r="Y21">
        <v>2</v>
      </c>
      <c r="Z21" t="s">
        <v>147</v>
      </c>
      <c r="AA21">
        <v>1</v>
      </c>
      <c r="AB21" t="s">
        <v>287</v>
      </c>
      <c r="AC21" t="s">
        <v>206</v>
      </c>
      <c r="AD21" t="s">
        <v>257</v>
      </c>
      <c r="AE21" t="s">
        <v>151</v>
      </c>
      <c r="AF21" s="1">
        <v>46048</v>
      </c>
      <c r="AG21" s="1">
        <v>46155</v>
      </c>
      <c r="AH21" t="s">
        <v>145</v>
      </c>
      <c r="AI21" t="s">
        <v>284</v>
      </c>
      <c r="AJ21" t="str">
        <f>"02129527"</f>
        <v>02129527</v>
      </c>
      <c r="AK21" t="s">
        <v>285</v>
      </c>
      <c r="AL21" t="s">
        <v>153</v>
      </c>
      <c r="AM21" t="s">
        <v>144</v>
      </c>
      <c r="AN21" t="str">
        <f>""</f>
        <v/>
      </c>
      <c r="AP21" t="s">
        <v>287</v>
      </c>
      <c r="AQ21" t="s">
        <v>147</v>
      </c>
      <c r="AR21" t="s">
        <v>147</v>
      </c>
      <c r="AS21" t="s">
        <v>147</v>
      </c>
      <c r="AT21" t="s">
        <v>147</v>
      </c>
      <c r="AU21">
        <v>2</v>
      </c>
      <c r="AV21">
        <v>2</v>
      </c>
      <c r="AW21">
        <v>2</v>
      </c>
      <c r="AX21" t="s">
        <v>154</v>
      </c>
      <c r="AY21" t="s">
        <v>155</v>
      </c>
      <c r="AZ21" t="s">
        <v>142</v>
      </c>
      <c r="BA21" t="s">
        <v>147</v>
      </c>
      <c r="BB21">
        <v>0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286</v>
      </c>
      <c r="BS21" t="str">
        <f>""</f>
        <v/>
      </c>
      <c r="BU21" t="str">
        <f>""</f>
        <v/>
      </c>
      <c r="CA21" t="str">
        <f>""</f>
        <v/>
      </c>
      <c r="CC21" t="str">
        <f>""</f>
        <v/>
      </c>
      <c r="CI21" t="str">
        <f>""</f>
        <v/>
      </c>
      <c r="CK21" t="str">
        <f>""</f>
        <v/>
      </c>
      <c r="CQ21" t="str">
        <f>""</f>
        <v/>
      </c>
      <c r="CS21" t="str">
        <f>""</f>
        <v/>
      </c>
      <c r="CY21" t="str">
        <f>""</f>
        <v/>
      </c>
      <c r="DA21" t="str">
        <f>""</f>
        <v/>
      </c>
      <c r="DG21" t="str">
        <f>""</f>
        <v/>
      </c>
      <c r="DI21" t="str">
        <f>""</f>
        <v/>
      </c>
      <c r="DO21" t="str">
        <f>""</f>
        <v/>
      </c>
      <c r="DQ21" t="str">
        <f>""</f>
        <v/>
      </c>
      <c r="DW21" t="str">
        <f>""</f>
        <v/>
      </c>
      <c r="DY21" t="str">
        <f>""</f>
        <v/>
      </c>
      <c r="EE21" t="str">
        <f>""</f>
        <v/>
      </c>
      <c r="EG21" t="str">
        <f>""</f>
        <v/>
      </c>
      <c r="EI21" s="1">
        <v>45959</v>
      </c>
      <c r="EJ21" s="2">
        <v>0.63688657407407401</v>
      </c>
    </row>
    <row r="22" spans="1:140" x14ac:dyDescent="0.25">
      <c r="A22" t="str">
        <f>"036231"</f>
        <v>036231</v>
      </c>
      <c r="B22">
        <v>1</v>
      </c>
      <c r="C22">
        <v>3530</v>
      </c>
      <c r="D22">
        <v>1</v>
      </c>
      <c r="E22" t="str">
        <f>"03"</f>
        <v>03</v>
      </c>
      <c r="F22" t="s">
        <v>249</v>
      </c>
      <c r="G22" t="s">
        <v>250</v>
      </c>
      <c r="H22" t="str">
        <f>" 188SL"</f>
        <v xml:space="preserve"> 188SL</v>
      </c>
      <c r="I22" t="s">
        <v>283</v>
      </c>
      <c r="J22" t="str">
        <f>"3972"</f>
        <v>3972</v>
      </c>
      <c r="K22" t="s">
        <v>142</v>
      </c>
      <c r="L22" t="s">
        <v>288</v>
      </c>
      <c r="M22">
        <v>3</v>
      </c>
      <c r="N22" t="s">
        <v>144</v>
      </c>
      <c r="O22" t="s">
        <v>282</v>
      </c>
      <c r="P22">
        <v>0</v>
      </c>
      <c r="Q22">
        <v>1</v>
      </c>
      <c r="R22">
        <v>0</v>
      </c>
      <c r="S22">
        <v>0</v>
      </c>
      <c r="T22" t="s">
        <v>146</v>
      </c>
      <c r="U22">
        <v>24</v>
      </c>
      <c r="V22" s="1">
        <v>46048</v>
      </c>
      <c r="W22" s="1">
        <v>46155</v>
      </c>
      <c r="X22" s="1">
        <v>45930</v>
      </c>
      <c r="Y22">
        <v>3</v>
      </c>
      <c r="Z22" t="s">
        <v>147</v>
      </c>
      <c r="AA22">
        <v>0</v>
      </c>
      <c r="AB22" t="s">
        <v>147</v>
      </c>
      <c r="AC22" t="s">
        <v>147</v>
      </c>
      <c r="AD22" t="s">
        <v>147</v>
      </c>
      <c r="AE22" t="s">
        <v>151</v>
      </c>
      <c r="AF22" t="s">
        <v>147</v>
      </c>
      <c r="AG22" t="s">
        <v>147</v>
      </c>
      <c r="AH22" t="s">
        <v>145</v>
      </c>
      <c r="AI22" t="s">
        <v>284</v>
      </c>
      <c r="AJ22" t="str">
        <f>"02129527"</f>
        <v>02129527</v>
      </c>
      <c r="AK22" t="s">
        <v>147</v>
      </c>
      <c r="AL22" t="s">
        <v>147</v>
      </c>
      <c r="AM22" t="s">
        <v>147</v>
      </c>
      <c r="AN22" t="str">
        <f>""</f>
        <v/>
      </c>
      <c r="AP22" t="s">
        <v>147</v>
      </c>
      <c r="AQ22" t="s">
        <v>147</v>
      </c>
      <c r="AR22" t="s">
        <v>147</v>
      </c>
      <c r="AS22" t="s">
        <v>147</v>
      </c>
      <c r="AT22" t="s">
        <v>147</v>
      </c>
      <c r="AU22">
        <v>3</v>
      </c>
      <c r="AV22">
        <v>2</v>
      </c>
      <c r="AW22">
        <v>2</v>
      </c>
      <c r="AX22" t="s">
        <v>154</v>
      </c>
      <c r="AY22" t="s">
        <v>155</v>
      </c>
      <c r="AZ22" t="s">
        <v>142</v>
      </c>
      <c r="BA22" t="s">
        <v>147</v>
      </c>
      <c r="BB22">
        <v>0</v>
      </c>
      <c r="BC22" t="s">
        <v>147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t="s">
        <v>147</v>
      </c>
      <c r="BJ22" t="s">
        <v>147</v>
      </c>
      <c r="BK22" t="s">
        <v>147</v>
      </c>
      <c r="BL22" t="s">
        <v>286</v>
      </c>
      <c r="BS22" t="str">
        <f>""</f>
        <v/>
      </c>
      <c r="BU22" t="str">
        <f>""</f>
        <v/>
      </c>
      <c r="CA22" t="str">
        <f>""</f>
        <v/>
      </c>
      <c r="CC22" t="str">
        <f>""</f>
        <v/>
      </c>
      <c r="CI22" t="str">
        <f>""</f>
        <v/>
      </c>
      <c r="CK22" t="str">
        <f>""</f>
        <v/>
      </c>
      <c r="CQ22" t="str">
        <f>""</f>
        <v/>
      </c>
      <c r="CS22" t="str">
        <f>""</f>
        <v/>
      </c>
      <c r="CY22" t="str">
        <f>""</f>
        <v/>
      </c>
      <c r="DA22" t="str">
        <f>""</f>
        <v/>
      </c>
      <c r="DG22" t="str">
        <f>""</f>
        <v/>
      </c>
      <c r="DI22" t="str">
        <f>""</f>
        <v/>
      </c>
      <c r="DO22" t="str">
        <f>""</f>
        <v/>
      </c>
      <c r="DQ22" t="str">
        <f>""</f>
        <v/>
      </c>
      <c r="DW22" t="str">
        <f>""</f>
        <v/>
      </c>
      <c r="DY22" t="str">
        <f>""</f>
        <v/>
      </c>
      <c r="EE22" t="str">
        <f>""</f>
        <v/>
      </c>
      <c r="EG22" t="str">
        <f>""</f>
        <v/>
      </c>
      <c r="EI22" s="1">
        <v>45959</v>
      </c>
      <c r="EJ22" s="2">
        <v>0.63688657407407401</v>
      </c>
    </row>
    <row r="23" spans="1:140" x14ac:dyDescent="0.25">
      <c r="A23" t="str">
        <f>"036231"</f>
        <v>036231</v>
      </c>
      <c r="B23">
        <v>1</v>
      </c>
      <c r="C23">
        <v>3530</v>
      </c>
      <c r="D23">
        <v>1</v>
      </c>
      <c r="E23" t="str">
        <f>"04"</f>
        <v>04</v>
      </c>
      <c r="F23" t="s">
        <v>249</v>
      </c>
      <c r="G23" t="s">
        <v>250</v>
      </c>
      <c r="H23" t="str">
        <f>" 188SL"</f>
        <v xml:space="preserve"> 188SL</v>
      </c>
      <c r="I23" t="s">
        <v>283</v>
      </c>
      <c r="J23" t="str">
        <f>"3973"</f>
        <v>3973</v>
      </c>
      <c r="K23" t="s">
        <v>142</v>
      </c>
      <c r="L23" t="s">
        <v>288</v>
      </c>
      <c r="M23">
        <v>4</v>
      </c>
      <c r="N23" t="s">
        <v>144</v>
      </c>
      <c r="O23" t="s">
        <v>282</v>
      </c>
      <c r="P23">
        <v>0</v>
      </c>
      <c r="Q23">
        <v>0</v>
      </c>
      <c r="R23">
        <v>0</v>
      </c>
      <c r="S23">
        <v>0</v>
      </c>
      <c r="T23" t="s">
        <v>146</v>
      </c>
      <c r="U23">
        <v>24</v>
      </c>
      <c r="V23" s="1">
        <v>46048</v>
      </c>
      <c r="W23" s="1">
        <v>46155</v>
      </c>
      <c r="X23" s="1">
        <v>45930</v>
      </c>
      <c r="Y23">
        <v>4</v>
      </c>
      <c r="Z23" t="s">
        <v>147</v>
      </c>
      <c r="AA23">
        <v>0</v>
      </c>
      <c r="AB23" t="s">
        <v>147</v>
      </c>
      <c r="AC23" t="s">
        <v>147</v>
      </c>
      <c r="AD23" t="s">
        <v>147</v>
      </c>
      <c r="AE23" t="s">
        <v>151</v>
      </c>
      <c r="AF23" t="s">
        <v>147</v>
      </c>
      <c r="AG23" t="s">
        <v>147</v>
      </c>
      <c r="AH23" t="s">
        <v>145</v>
      </c>
      <c r="AI23" t="s">
        <v>284</v>
      </c>
      <c r="AJ23" t="str">
        <f>"02129527"</f>
        <v>02129527</v>
      </c>
      <c r="AK23" t="s">
        <v>147</v>
      </c>
      <c r="AL23" t="s">
        <v>147</v>
      </c>
      <c r="AM23" t="s">
        <v>147</v>
      </c>
      <c r="AN23" t="str">
        <f>""</f>
        <v/>
      </c>
      <c r="AP23" t="s">
        <v>147</v>
      </c>
      <c r="AQ23" t="s">
        <v>147</v>
      </c>
      <c r="AR23" t="s">
        <v>147</v>
      </c>
      <c r="AS23" t="s">
        <v>147</v>
      </c>
      <c r="AT23" t="s">
        <v>147</v>
      </c>
      <c r="AU23">
        <v>4</v>
      </c>
      <c r="AV23">
        <v>2</v>
      </c>
      <c r="AW23">
        <v>2</v>
      </c>
      <c r="AX23" t="s">
        <v>154</v>
      </c>
      <c r="AY23" t="s">
        <v>155</v>
      </c>
      <c r="AZ23" t="s">
        <v>142</v>
      </c>
      <c r="BA23" t="s">
        <v>147</v>
      </c>
      <c r="BB23">
        <v>0</v>
      </c>
      <c r="BC23" t="s">
        <v>147</v>
      </c>
      <c r="BD23" t="s">
        <v>147</v>
      </c>
      <c r="BE23" t="s">
        <v>147</v>
      </c>
      <c r="BF23" t="s">
        <v>147</v>
      </c>
      <c r="BG23" t="s">
        <v>147</v>
      </c>
      <c r="BH23" t="s">
        <v>147</v>
      </c>
      <c r="BI23" t="s">
        <v>147</v>
      </c>
      <c r="BJ23" t="s">
        <v>147</v>
      </c>
      <c r="BK23" t="s">
        <v>147</v>
      </c>
      <c r="BL23" t="s">
        <v>286</v>
      </c>
      <c r="BS23" t="str">
        <f>""</f>
        <v/>
      </c>
      <c r="BU23" t="str">
        <f>""</f>
        <v/>
      </c>
      <c r="CA23" t="str">
        <f>""</f>
        <v/>
      </c>
      <c r="CC23" t="str">
        <f>""</f>
        <v/>
      </c>
      <c r="CI23" t="str">
        <f>""</f>
        <v/>
      </c>
      <c r="CK23" t="str">
        <f>""</f>
        <v/>
      </c>
      <c r="CQ23" t="str">
        <f>""</f>
        <v/>
      </c>
      <c r="CS23" t="str">
        <f>""</f>
        <v/>
      </c>
      <c r="CY23" t="str">
        <f>""</f>
        <v/>
      </c>
      <c r="DA23" t="str">
        <f>""</f>
        <v/>
      </c>
      <c r="DG23" t="str">
        <f>""</f>
        <v/>
      </c>
      <c r="DI23" t="str">
        <f>""</f>
        <v/>
      </c>
      <c r="DO23" t="str">
        <f>""</f>
        <v/>
      </c>
      <c r="DQ23" t="str">
        <f>""</f>
        <v/>
      </c>
      <c r="DW23" t="str">
        <f>""</f>
        <v/>
      </c>
      <c r="DY23" t="str">
        <f>""</f>
        <v/>
      </c>
      <c r="EE23" t="str">
        <f>""</f>
        <v/>
      </c>
      <c r="EG23" t="str">
        <f>""</f>
        <v/>
      </c>
      <c r="EI23" s="1">
        <v>45959</v>
      </c>
      <c r="EJ23" s="2">
        <v>0.63688657407407401</v>
      </c>
    </row>
    <row r="24" spans="1:140" x14ac:dyDescent="0.25">
      <c r="A24" t="str">
        <f t="shared" ref="A24:A33" si="2">"013066"</f>
        <v>013066</v>
      </c>
      <c r="B24">
        <v>1</v>
      </c>
      <c r="C24">
        <v>3530</v>
      </c>
      <c r="D24">
        <v>1</v>
      </c>
      <c r="E24" t="str">
        <f>"01"</f>
        <v>01</v>
      </c>
      <c r="F24" t="s">
        <v>249</v>
      </c>
      <c r="G24" t="s">
        <v>250</v>
      </c>
      <c r="H24" t="str">
        <f t="shared" ref="H24:H33" si="3">" 210"</f>
        <v xml:space="preserve"> 210</v>
      </c>
      <c r="I24" t="s">
        <v>289</v>
      </c>
      <c r="J24" t="str">
        <f>"1525"</f>
        <v>1525</v>
      </c>
      <c r="K24" t="s">
        <v>142</v>
      </c>
      <c r="L24" t="s">
        <v>143</v>
      </c>
      <c r="M24">
        <v>1</v>
      </c>
      <c r="N24" t="s">
        <v>144</v>
      </c>
      <c r="O24" t="s">
        <v>145</v>
      </c>
      <c r="P24">
        <v>150</v>
      </c>
      <c r="Q24">
        <v>10</v>
      </c>
      <c r="R24">
        <v>0</v>
      </c>
      <c r="S24">
        <v>0</v>
      </c>
      <c r="T24" t="s">
        <v>146</v>
      </c>
      <c r="U24">
        <v>150</v>
      </c>
      <c r="V24" s="1">
        <v>46048</v>
      </c>
      <c r="W24" s="1">
        <v>46155</v>
      </c>
      <c r="Y24">
        <v>1</v>
      </c>
      <c r="Z24" t="s">
        <v>147</v>
      </c>
      <c r="AA24">
        <v>1</v>
      </c>
      <c r="AB24" t="s">
        <v>290</v>
      </c>
      <c r="AC24" t="s">
        <v>198</v>
      </c>
      <c r="AD24" t="s">
        <v>199</v>
      </c>
      <c r="AE24" t="s">
        <v>157</v>
      </c>
      <c r="AF24" s="1">
        <v>46048</v>
      </c>
      <c r="AG24" s="1">
        <v>46155</v>
      </c>
      <c r="AH24" t="s">
        <v>145</v>
      </c>
      <c r="AI24" t="s">
        <v>147</v>
      </c>
      <c r="AJ24" t="str">
        <f>"00035909"</f>
        <v>00035909</v>
      </c>
      <c r="AK24" t="s">
        <v>259</v>
      </c>
      <c r="AL24" t="s">
        <v>153</v>
      </c>
      <c r="AM24" t="s">
        <v>144</v>
      </c>
      <c r="AN24" t="str">
        <f>""</f>
        <v/>
      </c>
      <c r="AP24" t="s">
        <v>290</v>
      </c>
      <c r="AQ24" t="s">
        <v>147</v>
      </c>
      <c r="AR24" t="s">
        <v>147</v>
      </c>
      <c r="AS24" t="s">
        <v>147</v>
      </c>
      <c r="AT24" t="s">
        <v>147</v>
      </c>
      <c r="AU24">
        <v>1</v>
      </c>
      <c r="AV24">
        <v>4</v>
      </c>
      <c r="AW24">
        <v>4</v>
      </c>
      <c r="AX24" t="s">
        <v>154</v>
      </c>
      <c r="AY24" t="s">
        <v>155</v>
      </c>
      <c r="AZ24" t="s">
        <v>142</v>
      </c>
      <c r="BA24" t="s">
        <v>147</v>
      </c>
      <c r="BB24">
        <v>0</v>
      </c>
      <c r="BC24" t="s">
        <v>147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147</v>
      </c>
      <c r="BJ24" t="s">
        <v>147</v>
      </c>
      <c r="BK24" t="s">
        <v>147</v>
      </c>
      <c r="BS24" t="str">
        <f>""</f>
        <v/>
      </c>
      <c r="BU24" t="str">
        <f>""</f>
        <v/>
      </c>
      <c r="CA24" t="str">
        <f>""</f>
        <v/>
      </c>
      <c r="CC24" t="str">
        <f>""</f>
        <v/>
      </c>
      <c r="CI24" t="str">
        <f>""</f>
        <v/>
      </c>
      <c r="CK24" t="str">
        <f>""</f>
        <v/>
      </c>
      <c r="CQ24" t="str">
        <f>""</f>
        <v/>
      </c>
      <c r="CS24" t="str">
        <f>""</f>
        <v/>
      </c>
      <c r="CY24" t="str">
        <f>""</f>
        <v/>
      </c>
      <c r="DA24" t="str">
        <f>""</f>
        <v/>
      </c>
      <c r="DG24" t="str">
        <f>""</f>
        <v/>
      </c>
      <c r="DI24" t="str">
        <f>""</f>
        <v/>
      </c>
      <c r="DO24" t="str">
        <f>""</f>
        <v/>
      </c>
      <c r="DQ24" t="str">
        <f>""</f>
        <v/>
      </c>
      <c r="DW24" t="str">
        <f>""</f>
        <v/>
      </c>
      <c r="DY24" t="str">
        <f>""</f>
        <v/>
      </c>
      <c r="EE24" t="str">
        <f>""</f>
        <v/>
      </c>
      <c r="EG24" t="str">
        <f>""</f>
        <v/>
      </c>
      <c r="EI24" s="1">
        <v>45959</v>
      </c>
      <c r="EJ24" s="2">
        <v>0.63688657407407401</v>
      </c>
    </row>
    <row r="25" spans="1:140" x14ac:dyDescent="0.25">
      <c r="A25" t="str">
        <f t="shared" si="2"/>
        <v>013066</v>
      </c>
      <c r="B25">
        <v>1</v>
      </c>
      <c r="C25">
        <v>3530</v>
      </c>
      <c r="D25">
        <v>1</v>
      </c>
      <c r="E25" t="str">
        <f>"01D"</f>
        <v>01D</v>
      </c>
      <c r="F25" t="s">
        <v>249</v>
      </c>
      <c r="G25" t="s">
        <v>250</v>
      </c>
      <c r="H25" t="str">
        <f t="shared" si="3"/>
        <v xml:space="preserve"> 210</v>
      </c>
      <c r="I25" t="s">
        <v>289</v>
      </c>
      <c r="J25" t="str">
        <f>"2894"</f>
        <v>2894</v>
      </c>
      <c r="K25" t="s">
        <v>260</v>
      </c>
      <c r="L25" t="s">
        <v>143</v>
      </c>
      <c r="M25">
        <v>1</v>
      </c>
      <c r="N25" t="s">
        <v>145</v>
      </c>
      <c r="O25" t="s">
        <v>282</v>
      </c>
      <c r="P25">
        <v>25</v>
      </c>
      <c r="Q25">
        <v>5</v>
      </c>
      <c r="R25">
        <v>0</v>
      </c>
      <c r="S25">
        <v>0</v>
      </c>
      <c r="T25" t="s">
        <v>146</v>
      </c>
      <c r="U25">
        <v>25</v>
      </c>
      <c r="V25" s="1">
        <v>46048</v>
      </c>
      <c r="W25" s="1">
        <v>46155</v>
      </c>
      <c r="Y25" t="s">
        <v>261</v>
      </c>
      <c r="Z25" t="s">
        <v>147</v>
      </c>
      <c r="AA25">
        <v>1</v>
      </c>
      <c r="AB25" t="s">
        <v>279</v>
      </c>
      <c r="AC25" t="s">
        <v>171</v>
      </c>
      <c r="AD25" t="s">
        <v>172</v>
      </c>
      <c r="AE25" t="s">
        <v>194</v>
      </c>
      <c r="AF25" s="1">
        <v>46048</v>
      </c>
      <c r="AG25" s="1">
        <v>46155</v>
      </c>
      <c r="AH25" t="s">
        <v>145</v>
      </c>
      <c r="AI25" t="s">
        <v>147</v>
      </c>
      <c r="AJ25" t="str">
        <f>"00035909"</f>
        <v>00035909</v>
      </c>
      <c r="AK25" t="s">
        <v>259</v>
      </c>
      <c r="AL25" t="s">
        <v>153</v>
      </c>
      <c r="AM25" t="s">
        <v>144</v>
      </c>
      <c r="AN25" t="str">
        <f>""</f>
        <v/>
      </c>
      <c r="AP25" t="s">
        <v>279</v>
      </c>
      <c r="AQ25" t="s">
        <v>147</v>
      </c>
      <c r="AR25" t="s">
        <v>147</v>
      </c>
      <c r="AS25" t="s">
        <v>147</v>
      </c>
      <c r="AT25" t="s">
        <v>147</v>
      </c>
      <c r="AU25">
        <v>1</v>
      </c>
      <c r="AV25">
        <v>4</v>
      </c>
      <c r="AW25">
        <v>4</v>
      </c>
      <c r="AX25" t="s">
        <v>154</v>
      </c>
      <c r="AY25" t="s">
        <v>155</v>
      </c>
      <c r="AZ25" t="s">
        <v>142</v>
      </c>
      <c r="BA25" t="s">
        <v>147</v>
      </c>
      <c r="BB25">
        <v>0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t="s">
        <v>147</v>
      </c>
      <c r="BJ25" t="s">
        <v>147</v>
      </c>
      <c r="BK25" t="s">
        <v>147</v>
      </c>
      <c r="BS25" t="str">
        <f>""</f>
        <v/>
      </c>
      <c r="BU25" t="str">
        <f>""</f>
        <v/>
      </c>
      <c r="CA25" t="str">
        <f>""</f>
        <v/>
      </c>
      <c r="CC25" t="str">
        <f>""</f>
        <v/>
      </c>
      <c r="CI25" t="str">
        <f>""</f>
        <v/>
      </c>
      <c r="CK25" t="str">
        <f>""</f>
        <v/>
      </c>
      <c r="CQ25" t="str">
        <f>""</f>
        <v/>
      </c>
      <c r="CS25" t="str">
        <f>""</f>
        <v/>
      </c>
      <c r="CY25" t="str">
        <f>""</f>
        <v/>
      </c>
      <c r="DA25" t="str">
        <f>""</f>
        <v/>
      </c>
      <c r="DG25" t="str">
        <f>""</f>
        <v/>
      </c>
      <c r="DI25" t="str">
        <f>""</f>
        <v/>
      </c>
      <c r="DO25" t="str">
        <f>""</f>
        <v/>
      </c>
      <c r="DQ25" t="str">
        <f>""</f>
        <v/>
      </c>
      <c r="DW25" t="str">
        <f>""</f>
        <v/>
      </c>
      <c r="DY25" t="str">
        <f>""</f>
        <v/>
      </c>
      <c r="EE25" t="str">
        <f>""</f>
        <v/>
      </c>
      <c r="EG25" t="str">
        <f>""</f>
        <v/>
      </c>
      <c r="EI25" s="1">
        <v>45959</v>
      </c>
      <c r="EJ25" s="2">
        <v>0.63688657407407401</v>
      </c>
    </row>
    <row r="26" spans="1:140" x14ac:dyDescent="0.25">
      <c r="A26" t="str">
        <f t="shared" si="2"/>
        <v>013066</v>
      </c>
      <c r="B26">
        <v>1</v>
      </c>
      <c r="C26">
        <v>3530</v>
      </c>
      <c r="D26">
        <v>1</v>
      </c>
      <c r="E26" t="str">
        <f>"02"</f>
        <v>02</v>
      </c>
      <c r="F26" t="s">
        <v>249</v>
      </c>
      <c r="G26" t="s">
        <v>250</v>
      </c>
      <c r="H26" t="str">
        <f t="shared" si="3"/>
        <v xml:space="preserve"> 210</v>
      </c>
      <c r="I26" t="s">
        <v>289</v>
      </c>
      <c r="J26" t="str">
        <f>"1600"</f>
        <v>1600</v>
      </c>
      <c r="K26" t="s">
        <v>142</v>
      </c>
      <c r="L26" t="s">
        <v>143</v>
      </c>
      <c r="M26">
        <v>2</v>
      </c>
      <c r="N26" t="s">
        <v>144</v>
      </c>
      <c r="O26" t="s">
        <v>145</v>
      </c>
      <c r="P26">
        <v>50</v>
      </c>
      <c r="Q26">
        <v>20</v>
      </c>
      <c r="R26">
        <v>0</v>
      </c>
      <c r="S26">
        <v>0</v>
      </c>
      <c r="T26" t="s">
        <v>146</v>
      </c>
      <c r="U26">
        <v>50</v>
      </c>
      <c r="V26" s="1">
        <v>46048</v>
      </c>
      <c r="W26" s="1">
        <v>46155</v>
      </c>
      <c r="Y26">
        <v>2</v>
      </c>
      <c r="Z26" t="s">
        <v>147</v>
      </c>
      <c r="AA26">
        <v>1</v>
      </c>
      <c r="AB26" t="s">
        <v>291</v>
      </c>
      <c r="AC26" t="s">
        <v>149</v>
      </c>
      <c r="AD26" t="s">
        <v>150</v>
      </c>
      <c r="AE26" t="s">
        <v>151</v>
      </c>
      <c r="AF26" s="1">
        <v>46048</v>
      </c>
      <c r="AG26" s="1">
        <v>46155</v>
      </c>
      <c r="AH26" t="s">
        <v>145</v>
      </c>
      <c r="AI26" t="s">
        <v>147</v>
      </c>
      <c r="AJ26" t="str">
        <f>"01949033"</f>
        <v>01949033</v>
      </c>
      <c r="AK26" t="s">
        <v>292</v>
      </c>
      <c r="AL26" t="s">
        <v>153</v>
      </c>
      <c r="AM26" t="s">
        <v>144</v>
      </c>
      <c r="AN26" t="str">
        <f>""</f>
        <v/>
      </c>
      <c r="AP26" t="s">
        <v>291</v>
      </c>
      <c r="AQ26" t="s">
        <v>147</v>
      </c>
      <c r="AR26" t="s">
        <v>147</v>
      </c>
      <c r="AS26" t="s">
        <v>147</v>
      </c>
      <c r="AT26" t="s">
        <v>147</v>
      </c>
      <c r="AU26">
        <v>2</v>
      </c>
      <c r="AV26">
        <v>4</v>
      </c>
      <c r="AW26">
        <v>4</v>
      </c>
      <c r="AX26" t="s">
        <v>154</v>
      </c>
      <c r="AY26" t="s">
        <v>155</v>
      </c>
      <c r="AZ26" t="s">
        <v>142</v>
      </c>
      <c r="BA26" t="s">
        <v>147</v>
      </c>
      <c r="BB26">
        <v>0</v>
      </c>
      <c r="BC26" t="s">
        <v>147</v>
      </c>
      <c r="BD26" t="s">
        <v>147</v>
      </c>
      <c r="BE26" t="s">
        <v>147</v>
      </c>
      <c r="BF26" t="s">
        <v>147</v>
      </c>
      <c r="BG26" t="s">
        <v>147</v>
      </c>
      <c r="BH26" t="s">
        <v>147</v>
      </c>
      <c r="BI26" t="s">
        <v>147</v>
      </c>
      <c r="BJ26" t="s">
        <v>147</v>
      </c>
      <c r="BK26" t="s">
        <v>147</v>
      </c>
      <c r="BS26" t="str">
        <f>""</f>
        <v/>
      </c>
      <c r="BU26" t="str">
        <f>""</f>
        <v/>
      </c>
      <c r="CA26" t="str">
        <f>""</f>
        <v/>
      </c>
      <c r="CC26" t="str">
        <f>""</f>
        <v/>
      </c>
      <c r="CI26" t="str">
        <f>""</f>
        <v/>
      </c>
      <c r="CK26" t="str">
        <f>""</f>
        <v/>
      </c>
      <c r="CQ26" t="str">
        <f>""</f>
        <v/>
      </c>
      <c r="CS26" t="str">
        <f>""</f>
        <v/>
      </c>
      <c r="CY26" t="str">
        <f>""</f>
        <v/>
      </c>
      <c r="DA26" t="str">
        <f>""</f>
        <v/>
      </c>
      <c r="DG26" t="str">
        <f>""</f>
        <v/>
      </c>
      <c r="DI26" t="str">
        <f>""</f>
        <v/>
      </c>
      <c r="DO26" t="str">
        <f>""</f>
        <v/>
      </c>
      <c r="DQ26" t="str">
        <f>""</f>
        <v/>
      </c>
      <c r="DW26" t="str">
        <f>""</f>
        <v/>
      </c>
      <c r="DY26" t="str">
        <f>""</f>
        <v/>
      </c>
      <c r="EE26" t="str">
        <f>""</f>
        <v/>
      </c>
      <c r="EG26" t="str">
        <f>""</f>
        <v/>
      </c>
      <c r="EI26" s="1">
        <v>45959</v>
      </c>
      <c r="EJ26" s="2">
        <v>0.63688657407407401</v>
      </c>
    </row>
    <row r="27" spans="1:140" x14ac:dyDescent="0.25">
      <c r="A27" t="str">
        <f t="shared" si="2"/>
        <v>013066</v>
      </c>
      <c r="B27">
        <v>1</v>
      </c>
      <c r="C27">
        <v>3530</v>
      </c>
      <c r="D27">
        <v>1</v>
      </c>
      <c r="E27" t="str">
        <f>"02D"</f>
        <v>02D</v>
      </c>
      <c r="F27" t="s">
        <v>249</v>
      </c>
      <c r="G27" t="s">
        <v>250</v>
      </c>
      <c r="H27" t="str">
        <f t="shared" si="3"/>
        <v xml:space="preserve"> 210</v>
      </c>
      <c r="I27" t="s">
        <v>289</v>
      </c>
      <c r="J27" t="str">
        <f>"2895"</f>
        <v>2895</v>
      </c>
      <c r="K27" t="s">
        <v>260</v>
      </c>
      <c r="L27" t="s">
        <v>143</v>
      </c>
      <c r="M27">
        <v>1</v>
      </c>
      <c r="N27" t="s">
        <v>145</v>
      </c>
      <c r="O27" t="s">
        <v>282</v>
      </c>
      <c r="P27">
        <v>24</v>
      </c>
      <c r="Q27">
        <v>5</v>
      </c>
      <c r="R27">
        <v>0</v>
      </c>
      <c r="S27">
        <v>0</v>
      </c>
      <c r="T27" t="s">
        <v>146</v>
      </c>
      <c r="U27">
        <v>24</v>
      </c>
      <c r="V27" s="1">
        <v>46048</v>
      </c>
      <c r="W27" s="1">
        <v>46155</v>
      </c>
      <c r="Y27" t="s">
        <v>265</v>
      </c>
      <c r="Z27" t="s">
        <v>147</v>
      </c>
      <c r="AA27">
        <v>1</v>
      </c>
      <c r="AB27" t="s">
        <v>293</v>
      </c>
      <c r="AC27" t="s">
        <v>171</v>
      </c>
      <c r="AD27" t="s">
        <v>172</v>
      </c>
      <c r="AE27" t="s">
        <v>182</v>
      </c>
      <c r="AF27" s="1">
        <v>46048</v>
      </c>
      <c r="AG27" s="1">
        <v>46155</v>
      </c>
      <c r="AH27" t="s">
        <v>145</v>
      </c>
      <c r="AI27" t="s">
        <v>147</v>
      </c>
      <c r="AJ27" t="str">
        <f>"00035909"</f>
        <v>00035909</v>
      </c>
      <c r="AK27" t="s">
        <v>259</v>
      </c>
      <c r="AL27" t="s">
        <v>153</v>
      </c>
      <c r="AM27" t="s">
        <v>144</v>
      </c>
      <c r="AN27" t="str">
        <f>""</f>
        <v/>
      </c>
      <c r="AP27" t="s">
        <v>293</v>
      </c>
      <c r="AQ27" t="s">
        <v>147</v>
      </c>
      <c r="AR27" t="s">
        <v>147</v>
      </c>
      <c r="AS27" t="s">
        <v>147</v>
      </c>
      <c r="AT27" t="s">
        <v>147</v>
      </c>
      <c r="AU27">
        <v>1</v>
      </c>
      <c r="AV27">
        <v>4</v>
      </c>
      <c r="AW27">
        <v>4</v>
      </c>
      <c r="AX27" t="s">
        <v>154</v>
      </c>
      <c r="AY27" t="s">
        <v>155</v>
      </c>
      <c r="AZ27" t="s">
        <v>142</v>
      </c>
      <c r="BA27" t="s">
        <v>147</v>
      </c>
      <c r="BB27">
        <v>0</v>
      </c>
      <c r="BC27" t="s">
        <v>147</v>
      </c>
      <c r="BD27" t="s">
        <v>147</v>
      </c>
      <c r="BE27" t="s">
        <v>147</v>
      </c>
      <c r="BF27" t="s">
        <v>147</v>
      </c>
      <c r="BG27" t="s">
        <v>147</v>
      </c>
      <c r="BH27" t="s">
        <v>147</v>
      </c>
      <c r="BI27" t="s">
        <v>147</v>
      </c>
      <c r="BJ27" t="s">
        <v>147</v>
      </c>
      <c r="BK27" t="s">
        <v>147</v>
      </c>
      <c r="BS27" t="str">
        <f>""</f>
        <v/>
      </c>
      <c r="BU27" t="str">
        <f>""</f>
        <v/>
      </c>
      <c r="CA27" t="str">
        <f>""</f>
        <v/>
      </c>
      <c r="CC27" t="str">
        <f>""</f>
        <v/>
      </c>
      <c r="CI27" t="str">
        <f>""</f>
        <v/>
      </c>
      <c r="CK27" t="str">
        <f>""</f>
        <v/>
      </c>
      <c r="CQ27" t="str">
        <f>""</f>
        <v/>
      </c>
      <c r="CS27" t="str">
        <f>""</f>
        <v/>
      </c>
      <c r="CY27" t="str">
        <f>""</f>
        <v/>
      </c>
      <c r="DA27" t="str">
        <f>""</f>
        <v/>
      </c>
      <c r="DG27" t="str">
        <f>""</f>
        <v/>
      </c>
      <c r="DI27" t="str">
        <f>""</f>
        <v/>
      </c>
      <c r="DO27" t="str">
        <f>""</f>
        <v/>
      </c>
      <c r="DQ27" t="str">
        <f>""</f>
        <v/>
      </c>
      <c r="DW27" t="str">
        <f>""</f>
        <v/>
      </c>
      <c r="DY27" t="str">
        <f>""</f>
        <v/>
      </c>
      <c r="EE27" t="str">
        <f>""</f>
        <v/>
      </c>
      <c r="EG27" t="str">
        <f>""</f>
        <v/>
      </c>
      <c r="EI27" s="1">
        <v>45959</v>
      </c>
      <c r="EJ27" s="2">
        <v>0.63688657407407401</v>
      </c>
    </row>
    <row r="28" spans="1:140" x14ac:dyDescent="0.25">
      <c r="A28" t="str">
        <f t="shared" si="2"/>
        <v>013066</v>
      </c>
      <c r="B28">
        <v>1</v>
      </c>
      <c r="C28">
        <v>3530</v>
      </c>
      <c r="D28">
        <v>1</v>
      </c>
      <c r="E28" t="str">
        <f>"03D"</f>
        <v>03D</v>
      </c>
      <c r="F28" t="s">
        <v>249</v>
      </c>
      <c r="G28" t="s">
        <v>250</v>
      </c>
      <c r="H28" t="str">
        <f t="shared" si="3"/>
        <v xml:space="preserve"> 210</v>
      </c>
      <c r="I28" t="s">
        <v>289</v>
      </c>
      <c r="J28" t="str">
        <f>"2896"</f>
        <v>2896</v>
      </c>
      <c r="K28" t="s">
        <v>260</v>
      </c>
      <c r="L28" t="s">
        <v>143</v>
      </c>
      <c r="M28">
        <v>1</v>
      </c>
      <c r="N28" t="s">
        <v>144</v>
      </c>
      <c r="O28" t="s">
        <v>145</v>
      </c>
      <c r="P28">
        <v>25</v>
      </c>
      <c r="Q28">
        <v>5</v>
      </c>
      <c r="R28">
        <v>0</v>
      </c>
      <c r="S28">
        <v>0</v>
      </c>
      <c r="T28" t="s">
        <v>146</v>
      </c>
      <c r="U28">
        <v>25</v>
      </c>
      <c r="V28" s="1">
        <v>46048</v>
      </c>
      <c r="W28" s="1">
        <v>46155</v>
      </c>
      <c r="Y28" t="s">
        <v>267</v>
      </c>
      <c r="Z28" t="s">
        <v>147</v>
      </c>
      <c r="AA28">
        <v>1</v>
      </c>
      <c r="AB28" t="s">
        <v>262</v>
      </c>
      <c r="AC28" t="s">
        <v>149</v>
      </c>
      <c r="AD28" t="s">
        <v>150</v>
      </c>
      <c r="AE28" t="s">
        <v>194</v>
      </c>
      <c r="AF28" s="1">
        <v>46048</v>
      </c>
      <c r="AG28" s="1">
        <v>46155</v>
      </c>
      <c r="AH28" t="s">
        <v>145</v>
      </c>
      <c r="AI28" t="s">
        <v>147</v>
      </c>
      <c r="AJ28" t="str">
        <f>"00035909"</f>
        <v>00035909</v>
      </c>
      <c r="AK28" t="s">
        <v>259</v>
      </c>
      <c r="AL28" t="s">
        <v>153</v>
      </c>
      <c r="AM28" t="s">
        <v>144</v>
      </c>
      <c r="AN28" t="str">
        <f>""</f>
        <v/>
      </c>
      <c r="AP28" t="s">
        <v>262</v>
      </c>
      <c r="AQ28" t="s">
        <v>147</v>
      </c>
      <c r="AR28" t="s">
        <v>147</v>
      </c>
      <c r="AS28" t="s">
        <v>147</v>
      </c>
      <c r="AT28" t="s">
        <v>147</v>
      </c>
      <c r="AU28">
        <v>1</v>
      </c>
      <c r="AV28">
        <v>4</v>
      </c>
      <c r="AW28">
        <v>4</v>
      </c>
      <c r="AX28" t="s">
        <v>154</v>
      </c>
      <c r="AY28" t="s">
        <v>155</v>
      </c>
      <c r="AZ28" t="s">
        <v>142</v>
      </c>
      <c r="BA28" t="s">
        <v>147</v>
      </c>
      <c r="BB28">
        <v>0</v>
      </c>
      <c r="BC28" t="s">
        <v>147</v>
      </c>
      <c r="BD28" t="s">
        <v>147</v>
      </c>
      <c r="BE28" t="s">
        <v>147</v>
      </c>
      <c r="BF28" t="s">
        <v>147</v>
      </c>
      <c r="BG28" t="s">
        <v>147</v>
      </c>
      <c r="BH28" t="s">
        <v>147</v>
      </c>
      <c r="BI28" t="s">
        <v>147</v>
      </c>
      <c r="BJ28" t="s">
        <v>147</v>
      </c>
      <c r="BK28" t="s">
        <v>147</v>
      </c>
      <c r="BS28" t="str">
        <f>""</f>
        <v/>
      </c>
      <c r="BU28" t="str">
        <f>""</f>
        <v/>
      </c>
      <c r="CA28" t="str">
        <f>""</f>
        <v/>
      </c>
      <c r="CC28" t="str">
        <f>""</f>
        <v/>
      </c>
      <c r="CI28" t="str">
        <f>""</f>
        <v/>
      </c>
      <c r="CK28" t="str">
        <f>""</f>
        <v/>
      </c>
      <c r="CQ28" t="str">
        <f>""</f>
        <v/>
      </c>
      <c r="CS28" t="str">
        <f>""</f>
        <v/>
      </c>
      <c r="CY28" t="str">
        <f>""</f>
        <v/>
      </c>
      <c r="DA28" t="str">
        <f>""</f>
        <v/>
      </c>
      <c r="DG28" t="str">
        <f>""</f>
        <v/>
      </c>
      <c r="DI28" t="str">
        <f>""</f>
        <v/>
      </c>
      <c r="DO28" t="str">
        <f>""</f>
        <v/>
      </c>
      <c r="DQ28" t="str">
        <f>""</f>
        <v/>
      </c>
      <c r="DW28" t="str">
        <f>""</f>
        <v/>
      </c>
      <c r="DY28" t="str">
        <f>""</f>
        <v/>
      </c>
      <c r="EE28" t="str">
        <f>""</f>
        <v/>
      </c>
      <c r="EG28" t="str">
        <f>""</f>
        <v/>
      </c>
      <c r="EI28" s="1">
        <v>45959</v>
      </c>
      <c r="EJ28" s="2">
        <v>0.63688657407407401</v>
      </c>
    </row>
    <row r="29" spans="1:140" x14ac:dyDescent="0.25">
      <c r="A29" t="str">
        <f t="shared" si="2"/>
        <v>013066</v>
      </c>
      <c r="B29">
        <v>1</v>
      </c>
      <c r="C29">
        <v>3530</v>
      </c>
      <c r="D29">
        <v>1</v>
      </c>
      <c r="E29" t="str">
        <f>"04D"</f>
        <v>04D</v>
      </c>
      <c r="F29" t="s">
        <v>249</v>
      </c>
      <c r="G29" t="s">
        <v>250</v>
      </c>
      <c r="H29" t="str">
        <f t="shared" si="3"/>
        <v xml:space="preserve"> 210</v>
      </c>
      <c r="I29" t="s">
        <v>289</v>
      </c>
      <c r="J29" t="str">
        <f>"2897"</f>
        <v>2897</v>
      </c>
      <c r="K29" t="s">
        <v>260</v>
      </c>
      <c r="L29" t="s">
        <v>143</v>
      </c>
      <c r="M29">
        <v>1</v>
      </c>
      <c r="N29" t="s">
        <v>144</v>
      </c>
      <c r="O29" t="s">
        <v>145</v>
      </c>
      <c r="P29">
        <v>25</v>
      </c>
      <c r="Q29">
        <v>5</v>
      </c>
      <c r="R29">
        <v>0</v>
      </c>
      <c r="S29">
        <v>0</v>
      </c>
      <c r="T29" t="s">
        <v>146</v>
      </c>
      <c r="U29">
        <v>25</v>
      </c>
      <c r="V29" s="1">
        <v>46048</v>
      </c>
      <c r="W29" s="1">
        <v>46155</v>
      </c>
      <c r="Y29" t="s">
        <v>269</v>
      </c>
      <c r="Z29" t="s">
        <v>147</v>
      </c>
      <c r="AA29">
        <v>1</v>
      </c>
      <c r="AB29" t="s">
        <v>180</v>
      </c>
      <c r="AC29" t="s">
        <v>149</v>
      </c>
      <c r="AD29" t="s">
        <v>150</v>
      </c>
      <c r="AE29" t="s">
        <v>182</v>
      </c>
      <c r="AF29" s="1">
        <v>46048</v>
      </c>
      <c r="AG29" s="1">
        <v>46155</v>
      </c>
      <c r="AH29" t="s">
        <v>145</v>
      </c>
      <c r="AI29" t="s">
        <v>147</v>
      </c>
      <c r="AJ29" t="str">
        <f>"00035909"</f>
        <v>00035909</v>
      </c>
      <c r="AK29" t="s">
        <v>259</v>
      </c>
      <c r="AL29" t="s">
        <v>153</v>
      </c>
      <c r="AM29" t="s">
        <v>144</v>
      </c>
      <c r="AN29" t="str">
        <f>""</f>
        <v/>
      </c>
      <c r="AP29" t="s">
        <v>180</v>
      </c>
      <c r="AQ29" t="s">
        <v>147</v>
      </c>
      <c r="AR29" t="s">
        <v>147</v>
      </c>
      <c r="AS29" t="s">
        <v>147</v>
      </c>
      <c r="AT29" t="s">
        <v>147</v>
      </c>
      <c r="AU29">
        <v>1</v>
      </c>
      <c r="AV29">
        <v>4</v>
      </c>
      <c r="AW29">
        <v>4</v>
      </c>
      <c r="AX29" t="s">
        <v>154</v>
      </c>
      <c r="AY29" t="s">
        <v>155</v>
      </c>
      <c r="AZ29" t="s">
        <v>142</v>
      </c>
      <c r="BA29" t="s">
        <v>147</v>
      </c>
      <c r="BB29">
        <v>0</v>
      </c>
      <c r="BC29" t="s">
        <v>147</v>
      </c>
      <c r="BD29" t="s">
        <v>147</v>
      </c>
      <c r="BE29" t="s">
        <v>147</v>
      </c>
      <c r="BF29" t="s">
        <v>147</v>
      </c>
      <c r="BG29" t="s">
        <v>147</v>
      </c>
      <c r="BH29" t="s">
        <v>147</v>
      </c>
      <c r="BI29" t="s">
        <v>147</v>
      </c>
      <c r="BJ29" t="s">
        <v>147</v>
      </c>
      <c r="BK29" t="s">
        <v>147</v>
      </c>
      <c r="BS29" t="str">
        <f>""</f>
        <v/>
      </c>
      <c r="BU29" t="str">
        <f>""</f>
        <v/>
      </c>
      <c r="CA29" t="str">
        <f>""</f>
        <v/>
      </c>
      <c r="CC29" t="str">
        <f>""</f>
        <v/>
      </c>
      <c r="CI29" t="str">
        <f>""</f>
        <v/>
      </c>
      <c r="CK29" t="str">
        <f>""</f>
        <v/>
      </c>
      <c r="CQ29" t="str">
        <f>""</f>
        <v/>
      </c>
      <c r="CS29" t="str">
        <f>""</f>
        <v/>
      </c>
      <c r="CY29" t="str">
        <f>""</f>
        <v/>
      </c>
      <c r="DA29" t="str">
        <f>""</f>
        <v/>
      </c>
      <c r="DG29" t="str">
        <f>""</f>
        <v/>
      </c>
      <c r="DI29" t="str">
        <f>""</f>
        <v/>
      </c>
      <c r="DO29" t="str">
        <f>""</f>
        <v/>
      </c>
      <c r="DQ29" t="str">
        <f>""</f>
        <v/>
      </c>
      <c r="DW29" t="str">
        <f>""</f>
        <v/>
      </c>
      <c r="DY29" t="str">
        <f>""</f>
        <v/>
      </c>
      <c r="EE29" t="str">
        <f>""</f>
        <v/>
      </c>
      <c r="EG29" t="str">
        <f>""</f>
        <v/>
      </c>
      <c r="EI29" s="1">
        <v>45959</v>
      </c>
      <c r="EJ29" s="2">
        <v>0.63688657407407401</v>
      </c>
    </row>
    <row r="30" spans="1:140" x14ac:dyDescent="0.25">
      <c r="A30" t="str">
        <f t="shared" si="2"/>
        <v>013066</v>
      </c>
      <c r="B30">
        <v>1</v>
      </c>
      <c r="C30">
        <v>3530</v>
      </c>
      <c r="D30">
        <v>1</v>
      </c>
      <c r="E30" t="str">
        <f>"05D"</f>
        <v>05D</v>
      </c>
      <c r="F30" t="s">
        <v>249</v>
      </c>
      <c r="G30" t="s">
        <v>250</v>
      </c>
      <c r="H30" t="str">
        <f t="shared" si="3"/>
        <v xml:space="preserve"> 210</v>
      </c>
      <c r="I30" t="s">
        <v>289</v>
      </c>
      <c r="J30" t="str">
        <f>"2898"</f>
        <v>2898</v>
      </c>
      <c r="K30" t="s">
        <v>260</v>
      </c>
      <c r="L30" t="s">
        <v>143</v>
      </c>
      <c r="M30">
        <v>2</v>
      </c>
      <c r="N30" t="s">
        <v>144</v>
      </c>
      <c r="O30" t="s">
        <v>145</v>
      </c>
      <c r="P30">
        <v>25</v>
      </c>
      <c r="Q30">
        <v>10</v>
      </c>
      <c r="R30">
        <v>0</v>
      </c>
      <c r="S30">
        <v>0</v>
      </c>
      <c r="T30" t="s">
        <v>146</v>
      </c>
      <c r="U30">
        <v>25</v>
      </c>
      <c r="V30" s="1">
        <v>46048</v>
      </c>
      <c r="W30" s="1">
        <v>46155</v>
      </c>
      <c r="Y30" t="s">
        <v>271</v>
      </c>
      <c r="Z30" t="s">
        <v>147</v>
      </c>
      <c r="AA30">
        <v>1</v>
      </c>
      <c r="AB30" t="s">
        <v>272</v>
      </c>
      <c r="AC30" t="s">
        <v>167</v>
      </c>
      <c r="AD30" t="s">
        <v>168</v>
      </c>
      <c r="AE30" t="s">
        <v>234</v>
      </c>
      <c r="AF30" s="1">
        <v>46048</v>
      </c>
      <c r="AG30" s="1">
        <v>46155</v>
      </c>
      <c r="AH30" t="s">
        <v>145</v>
      </c>
      <c r="AI30" t="s">
        <v>147</v>
      </c>
      <c r="AJ30" t="str">
        <f>"01949033"</f>
        <v>01949033</v>
      </c>
      <c r="AK30" t="s">
        <v>292</v>
      </c>
      <c r="AL30" t="s">
        <v>153</v>
      </c>
      <c r="AM30" t="s">
        <v>144</v>
      </c>
      <c r="AN30" t="str">
        <f>""</f>
        <v/>
      </c>
      <c r="AP30" t="s">
        <v>272</v>
      </c>
      <c r="AQ30" t="s">
        <v>147</v>
      </c>
      <c r="AR30" t="s">
        <v>147</v>
      </c>
      <c r="AS30" t="s">
        <v>147</v>
      </c>
      <c r="AT30" t="s">
        <v>147</v>
      </c>
      <c r="AU30">
        <v>2</v>
      </c>
      <c r="AV30">
        <v>4</v>
      </c>
      <c r="AW30">
        <v>4</v>
      </c>
      <c r="AX30" t="s">
        <v>154</v>
      </c>
      <c r="AY30" t="s">
        <v>155</v>
      </c>
      <c r="AZ30" t="s">
        <v>142</v>
      </c>
      <c r="BA30" t="s">
        <v>147</v>
      </c>
      <c r="BB30">
        <v>0</v>
      </c>
      <c r="BC30" t="s">
        <v>147</v>
      </c>
      <c r="BD30" t="s">
        <v>147</v>
      </c>
      <c r="BE30" t="s">
        <v>147</v>
      </c>
      <c r="BF30" t="s">
        <v>147</v>
      </c>
      <c r="BG30" t="s">
        <v>147</v>
      </c>
      <c r="BH30" t="s">
        <v>147</v>
      </c>
      <c r="BI30" t="s">
        <v>147</v>
      </c>
      <c r="BJ30" t="s">
        <v>147</v>
      </c>
      <c r="BK30" t="s">
        <v>147</v>
      </c>
      <c r="BS30" t="str">
        <f>""</f>
        <v/>
      </c>
      <c r="BU30" t="str">
        <f>""</f>
        <v/>
      </c>
      <c r="CA30" t="str">
        <f>""</f>
        <v/>
      </c>
      <c r="CC30" t="str">
        <f>""</f>
        <v/>
      </c>
      <c r="CI30" t="str">
        <f>""</f>
        <v/>
      </c>
      <c r="CK30" t="str">
        <f>""</f>
        <v/>
      </c>
      <c r="CQ30" t="str">
        <f>""</f>
        <v/>
      </c>
      <c r="CS30" t="str">
        <f>""</f>
        <v/>
      </c>
      <c r="CY30" t="str">
        <f>""</f>
        <v/>
      </c>
      <c r="DA30" t="str">
        <f>""</f>
        <v/>
      </c>
      <c r="DG30" t="str">
        <f>""</f>
        <v/>
      </c>
      <c r="DI30" t="str">
        <f>""</f>
        <v/>
      </c>
      <c r="DO30" t="str">
        <f>""</f>
        <v/>
      </c>
      <c r="DQ30" t="str">
        <f>""</f>
        <v/>
      </c>
      <c r="DW30" t="str">
        <f>""</f>
        <v/>
      </c>
      <c r="DY30" t="str">
        <f>""</f>
        <v/>
      </c>
      <c r="EE30" t="str">
        <f>""</f>
        <v/>
      </c>
      <c r="EG30" t="str">
        <f>""</f>
        <v/>
      </c>
      <c r="EI30" s="1">
        <v>45959</v>
      </c>
      <c r="EJ30" s="2">
        <v>0.63688657407407401</v>
      </c>
    </row>
    <row r="31" spans="1:140" x14ac:dyDescent="0.25">
      <c r="A31" t="str">
        <f t="shared" si="2"/>
        <v>013066</v>
      </c>
      <c r="B31">
        <v>1</v>
      </c>
      <c r="C31">
        <v>3530</v>
      </c>
      <c r="D31">
        <v>1</v>
      </c>
      <c r="E31" t="str">
        <f>"06D"</f>
        <v>06D</v>
      </c>
      <c r="F31" t="s">
        <v>249</v>
      </c>
      <c r="G31" t="s">
        <v>250</v>
      </c>
      <c r="H31" t="str">
        <f t="shared" si="3"/>
        <v xml:space="preserve"> 210</v>
      </c>
      <c r="I31" t="s">
        <v>289</v>
      </c>
      <c r="J31" t="str">
        <f>"2899"</f>
        <v>2899</v>
      </c>
      <c r="K31" t="s">
        <v>260</v>
      </c>
      <c r="L31" t="s">
        <v>143</v>
      </c>
      <c r="M31">
        <v>2</v>
      </c>
      <c r="N31" t="s">
        <v>144</v>
      </c>
      <c r="O31" t="s">
        <v>145</v>
      </c>
      <c r="P31">
        <v>25</v>
      </c>
      <c r="Q31">
        <v>10</v>
      </c>
      <c r="R31">
        <v>0</v>
      </c>
      <c r="S31">
        <v>0</v>
      </c>
      <c r="T31" t="s">
        <v>146</v>
      </c>
      <c r="U31">
        <v>25</v>
      </c>
      <c r="V31" s="1">
        <v>46048</v>
      </c>
      <c r="W31" s="1">
        <v>46155</v>
      </c>
      <c r="Y31" t="s">
        <v>294</v>
      </c>
      <c r="Z31" t="s">
        <v>147</v>
      </c>
      <c r="AA31">
        <v>1</v>
      </c>
      <c r="AB31" t="s">
        <v>272</v>
      </c>
      <c r="AC31" t="s">
        <v>167</v>
      </c>
      <c r="AD31" t="s">
        <v>168</v>
      </c>
      <c r="AE31" t="s">
        <v>190</v>
      </c>
      <c r="AF31" s="1">
        <v>46048</v>
      </c>
      <c r="AG31" s="1">
        <v>46155</v>
      </c>
      <c r="AH31" t="s">
        <v>145</v>
      </c>
      <c r="AI31" t="s">
        <v>147</v>
      </c>
      <c r="AJ31" t="str">
        <f>"01949033"</f>
        <v>01949033</v>
      </c>
      <c r="AK31" t="s">
        <v>292</v>
      </c>
      <c r="AL31" t="s">
        <v>153</v>
      </c>
      <c r="AM31" t="s">
        <v>144</v>
      </c>
      <c r="AN31" t="str">
        <f>""</f>
        <v/>
      </c>
      <c r="AP31" t="s">
        <v>272</v>
      </c>
      <c r="AQ31" t="s">
        <v>147</v>
      </c>
      <c r="AR31" t="s">
        <v>147</v>
      </c>
      <c r="AS31" t="s">
        <v>147</v>
      </c>
      <c r="AT31" t="s">
        <v>147</v>
      </c>
      <c r="AU31">
        <v>2</v>
      </c>
      <c r="AV31">
        <v>4</v>
      </c>
      <c r="AW31">
        <v>4</v>
      </c>
      <c r="AX31" t="s">
        <v>154</v>
      </c>
      <c r="AY31" t="s">
        <v>155</v>
      </c>
      <c r="AZ31" t="s">
        <v>142</v>
      </c>
      <c r="BA31" t="s">
        <v>147</v>
      </c>
      <c r="BB31">
        <v>0</v>
      </c>
      <c r="BC31" t="s">
        <v>147</v>
      </c>
      <c r="BD31" t="s">
        <v>147</v>
      </c>
      <c r="BE31" t="s">
        <v>147</v>
      </c>
      <c r="BF31" t="s">
        <v>147</v>
      </c>
      <c r="BG31" t="s">
        <v>147</v>
      </c>
      <c r="BH31" t="s">
        <v>147</v>
      </c>
      <c r="BI31" t="s">
        <v>147</v>
      </c>
      <c r="BJ31" t="s">
        <v>147</v>
      </c>
      <c r="BK31" t="s">
        <v>147</v>
      </c>
      <c r="BS31" t="str">
        <f>""</f>
        <v/>
      </c>
      <c r="BU31" t="str">
        <f>""</f>
        <v/>
      </c>
      <c r="CA31" t="str">
        <f>""</f>
        <v/>
      </c>
      <c r="CC31" t="str">
        <f>""</f>
        <v/>
      </c>
      <c r="CI31" t="str">
        <f>""</f>
        <v/>
      </c>
      <c r="CK31" t="str">
        <f>""</f>
        <v/>
      </c>
      <c r="CQ31" t="str">
        <f>""</f>
        <v/>
      </c>
      <c r="CS31" t="str">
        <f>""</f>
        <v/>
      </c>
      <c r="CY31" t="str">
        <f>""</f>
        <v/>
      </c>
      <c r="DA31" t="str">
        <f>""</f>
        <v/>
      </c>
      <c r="DG31" t="str">
        <f>""</f>
        <v/>
      </c>
      <c r="DI31" t="str">
        <f>""</f>
        <v/>
      </c>
      <c r="DO31" t="str">
        <f>""</f>
        <v/>
      </c>
      <c r="DQ31" t="str">
        <f>""</f>
        <v/>
      </c>
      <c r="DW31" t="str">
        <f>""</f>
        <v/>
      </c>
      <c r="DY31" t="str">
        <f>""</f>
        <v/>
      </c>
      <c r="EE31" t="str">
        <f>""</f>
        <v/>
      </c>
      <c r="EG31" t="str">
        <f>""</f>
        <v/>
      </c>
      <c r="EI31" s="1">
        <v>45959</v>
      </c>
      <c r="EJ31" s="2">
        <v>0.63688657407407401</v>
      </c>
    </row>
    <row r="32" spans="1:140" x14ac:dyDescent="0.25">
      <c r="A32" t="str">
        <f t="shared" si="2"/>
        <v>013066</v>
      </c>
      <c r="B32">
        <v>1</v>
      </c>
      <c r="C32">
        <v>3530</v>
      </c>
      <c r="D32">
        <v>1</v>
      </c>
      <c r="E32" t="str">
        <f>"07D"</f>
        <v>07D</v>
      </c>
      <c r="F32" t="s">
        <v>249</v>
      </c>
      <c r="G32" t="s">
        <v>250</v>
      </c>
      <c r="H32" t="str">
        <f t="shared" si="3"/>
        <v xml:space="preserve"> 210</v>
      </c>
      <c r="I32" t="s">
        <v>289</v>
      </c>
      <c r="J32" t="str">
        <f>"3634"</f>
        <v>3634</v>
      </c>
      <c r="K32" t="s">
        <v>260</v>
      </c>
      <c r="L32" t="s">
        <v>143</v>
      </c>
      <c r="M32">
        <v>1</v>
      </c>
      <c r="N32" t="s">
        <v>144</v>
      </c>
      <c r="O32" t="s">
        <v>145</v>
      </c>
      <c r="P32">
        <v>25</v>
      </c>
      <c r="Q32">
        <v>5</v>
      </c>
      <c r="R32">
        <v>0</v>
      </c>
      <c r="S32">
        <v>0</v>
      </c>
      <c r="T32" t="s">
        <v>146</v>
      </c>
      <c r="U32">
        <v>25</v>
      </c>
      <c r="V32" s="1">
        <v>46048</v>
      </c>
      <c r="W32" s="1">
        <v>46155</v>
      </c>
      <c r="Y32" t="s">
        <v>273</v>
      </c>
      <c r="Z32" t="s">
        <v>147</v>
      </c>
      <c r="AA32">
        <v>1</v>
      </c>
      <c r="AB32" t="s">
        <v>287</v>
      </c>
      <c r="AC32" t="s">
        <v>160</v>
      </c>
      <c r="AD32" t="s">
        <v>276</v>
      </c>
      <c r="AE32" t="s">
        <v>194</v>
      </c>
      <c r="AF32" s="1">
        <v>46048</v>
      </c>
      <c r="AG32" s="1">
        <v>46155</v>
      </c>
      <c r="AH32" t="s">
        <v>145</v>
      </c>
      <c r="AI32" t="s">
        <v>147</v>
      </c>
      <c r="AJ32" t="str">
        <f>"00035909"</f>
        <v>00035909</v>
      </c>
      <c r="AK32" t="s">
        <v>259</v>
      </c>
      <c r="AL32" t="s">
        <v>153</v>
      </c>
      <c r="AM32" t="s">
        <v>144</v>
      </c>
      <c r="AN32" t="str">
        <f>""</f>
        <v/>
      </c>
      <c r="AP32" t="s">
        <v>287</v>
      </c>
      <c r="AQ32" t="s">
        <v>147</v>
      </c>
      <c r="AR32" t="s">
        <v>147</v>
      </c>
      <c r="AS32" t="s">
        <v>147</v>
      </c>
      <c r="AT32" t="s">
        <v>147</v>
      </c>
      <c r="AU32">
        <v>1</v>
      </c>
      <c r="AV32">
        <v>4</v>
      </c>
      <c r="AW32">
        <v>4</v>
      </c>
      <c r="AX32" t="s">
        <v>154</v>
      </c>
      <c r="AY32" t="s">
        <v>155</v>
      </c>
      <c r="AZ32" t="s">
        <v>142</v>
      </c>
      <c r="BA32" t="s">
        <v>147</v>
      </c>
      <c r="BB32">
        <v>0</v>
      </c>
      <c r="BC32" t="s">
        <v>147</v>
      </c>
      <c r="BD32" t="s">
        <v>147</v>
      </c>
      <c r="BE32" t="s">
        <v>147</v>
      </c>
      <c r="BF32" t="s">
        <v>147</v>
      </c>
      <c r="BG32" t="s">
        <v>147</v>
      </c>
      <c r="BH32" t="s">
        <v>147</v>
      </c>
      <c r="BI32" t="s">
        <v>147</v>
      </c>
      <c r="BJ32" t="s">
        <v>147</v>
      </c>
      <c r="BK32" t="s">
        <v>147</v>
      </c>
      <c r="BS32" t="str">
        <f>""</f>
        <v/>
      </c>
      <c r="BU32" t="str">
        <f>""</f>
        <v/>
      </c>
      <c r="CA32" t="str">
        <f>""</f>
        <v/>
      </c>
      <c r="CC32" t="str">
        <f>""</f>
        <v/>
      </c>
      <c r="CI32" t="str">
        <f>""</f>
        <v/>
      </c>
      <c r="CK32" t="str">
        <f>""</f>
        <v/>
      </c>
      <c r="CQ32" t="str">
        <f>""</f>
        <v/>
      </c>
      <c r="CS32" t="str">
        <f>""</f>
        <v/>
      </c>
      <c r="CY32" t="str">
        <f>""</f>
        <v/>
      </c>
      <c r="DA32" t="str">
        <f>""</f>
        <v/>
      </c>
      <c r="DG32" t="str">
        <f>""</f>
        <v/>
      </c>
      <c r="DI32" t="str">
        <f>""</f>
        <v/>
      </c>
      <c r="DO32" t="str">
        <f>""</f>
        <v/>
      </c>
      <c r="DQ32" t="str">
        <f>""</f>
        <v/>
      </c>
      <c r="DW32" t="str">
        <f>""</f>
        <v/>
      </c>
      <c r="DY32" t="str">
        <f>""</f>
        <v/>
      </c>
      <c r="EE32" t="str">
        <f>""</f>
        <v/>
      </c>
      <c r="EG32" t="str">
        <f>""</f>
        <v/>
      </c>
      <c r="EI32" s="1">
        <v>45959</v>
      </c>
      <c r="EJ32" s="2">
        <v>0.63688657407407401</v>
      </c>
    </row>
    <row r="33" spans="1:140" x14ac:dyDescent="0.25">
      <c r="A33" t="str">
        <f t="shared" si="2"/>
        <v>013066</v>
      </c>
      <c r="B33">
        <v>1</v>
      </c>
      <c r="C33">
        <v>3530</v>
      </c>
      <c r="D33">
        <v>1</v>
      </c>
      <c r="E33" t="str">
        <f>"08D"</f>
        <v>08D</v>
      </c>
      <c r="F33" t="s">
        <v>249</v>
      </c>
      <c r="G33" t="s">
        <v>250</v>
      </c>
      <c r="H33" t="str">
        <f t="shared" si="3"/>
        <v xml:space="preserve"> 210</v>
      </c>
      <c r="I33" t="s">
        <v>289</v>
      </c>
      <c r="J33" t="str">
        <f>"3635"</f>
        <v>3635</v>
      </c>
      <c r="K33" t="s">
        <v>260</v>
      </c>
      <c r="L33" t="s">
        <v>143</v>
      </c>
      <c r="M33">
        <v>1</v>
      </c>
      <c r="N33" t="s">
        <v>144</v>
      </c>
      <c r="O33" t="s">
        <v>145</v>
      </c>
      <c r="P33">
        <v>25</v>
      </c>
      <c r="Q33">
        <v>5</v>
      </c>
      <c r="R33">
        <v>0</v>
      </c>
      <c r="S33">
        <v>0</v>
      </c>
      <c r="T33" t="s">
        <v>146</v>
      </c>
      <c r="U33">
        <v>25</v>
      </c>
      <c r="V33" s="1">
        <v>46048</v>
      </c>
      <c r="W33" s="1">
        <v>46155</v>
      </c>
      <c r="Y33" t="s">
        <v>275</v>
      </c>
      <c r="Z33" t="s">
        <v>147</v>
      </c>
      <c r="AA33">
        <v>1</v>
      </c>
      <c r="AB33" t="s">
        <v>272</v>
      </c>
      <c r="AC33" t="s">
        <v>160</v>
      </c>
      <c r="AD33" t="s">
        <v>276</v>
      </c>
      <c r="AE33" t="s">
        <v>182</v>
      </c>
      <c r="AF33" s="1">
        <v>46048</v>
      </c>
      <c r="AG33" s="1">
        <v>46155</v>
      </c>
      <c r="AH33" t="s">
        <v>145</v>
      </c>
      <c r="AI33" t="s">
        <v>147</v>
      </c>
      <c r="AJ33" t="str">
        <f>"00035909"</f>
        <v>00035909</v>
      </c>
      <c r="AK33" t="s">
        <v>259</v>
      </c>
      <c r="AL33" t="s">
        <v>153</v>
      </c>
      <c r="AM33" t="s">
        <v>144</v>
      </c>
      <c r="AN33" t="str">
        <f>""</f>
        <v/>
      </c>
      <c r="AP33" t="s">
        <v>272</v>
      </c>
      <c r="AQ33" t="s">
        <v>147</v>
      </c>
      <c r="AR33" t="s">
        <v>147</v>
      </c>
      <c r="AS33" t="s">
        <v>147</v>
      </c>
      <c r="AT33" t="s">
        <v>147</v>
      </c>
      <c r="AU33">
        <v>1</v>
      </c>
      <c r="AV33">
        <v>4</v>
      </c>
      <c r="AW33">
        <v>4</v>
      </c>
      <c r="AX33" t="s">
        <v>154</v>
      </c>
      <c r="AY33" t="s">
        <v>155</v>
      </c>
      <c r="AZ33" t="s">
        <v>142</v>
      </c>
      <c r="BA33" t="s">
        <v>147</v>
      </c>
      <c r="BB33">
        <v>0</v>
      </c>
      <c r="BC33" t="s">
        <v>147</v>
      </c>
      <c r="BD33" t="s">
        <v>147</v>
      </c>
      <c r="BE33" t="s">
        <v>147</v>
      </c>
      <c r="BF33" t="s">
        <v>147</v>
      </c>
      <c r="BG33" t="s">
        <v>147</v>
      </c>
      <c r="BH33" t="s">
        <v>147</v>
      </c>
      <c r="BI33" t="s">
        <v>147</v>
      </c>
      <c r="BJ33" t="s">
        <v>147</v>
      </c>
      <c r="BK33" t="s">
        <v>147</v>
      </c>
      <c r="BS33" t="str">
        <f>""</f>
        <v/>
      </c>
      <c r="BU33" t="str">
        <f>""</f>
        <v/>
      </c>
      <c r="CA33" t="str">
        <f>""</f>
        <v/>
      </c>
      <c r="CC33" t="str">
        <f>""</f>
        <v/>
      </c>
      <c r="CI33" t="str">
        <f>""</f>
        <v/>
      </c>
      <c r="CK33" t="str">
        <f>""</f>
        <v/>
      </c>
      <c r="CQ33" t="str">
        <f>""</f>
        <v/>
      </c>
      <c r="CS33" t="str">
        <f>""</f>
        <v/>
      </c>
      <c r="CY33" t="str">
        <f>""</f>
        <v/>
      </c>
      <c r="DA33" t="str">
        <f>""</f>
        <v/>
      </c>
      <c r="DG33" t="str">
        <f>""</f>
        <v/>
      </c>
      <c r="DI33" t="str">
        <f>""</f>
        <v/>
      </c>
      <c r="DO33" t="str">
        <f>""</f>
        <v/>
      </c>
      <c r="DQ33" t="str">
        <f>""</f>
        <v/>
      </c>
      <c r="DW33" t="str">
        <f>""</f>
        <v/>
      </c>
      <c r="DY33" t="str">
        <f>""</f>
        <v/>
      </c>
      <c r="EE33" t="str">
        <f>""</f>
        <v/>
      </c>
      <c r="EG33" t="str">
        <f>""</f>
        <v/>
      </c>
      <c r="EI33" s="1">
        <v>45959</v>
      </c>
      <c r="EJ33" s="2">
        <v>0.63688657407407401</v>
      </c>
    </row>
    <row r="34" spans="1:140" x14ac:dyDescent="0.25">
      <c r="A34" t="str">
        <f>"013080"</f>
        <v>013080</v>
      </c>
      <c r="B34">
        <v>1</v>
      </c>
      <c r="C34">
        <v>3530</v>
      </c>
      <c r="D34">
        <v>1</v>
      </c>
      <c r="E34" t="str">
        <f>"01"</f>
        <v>01</v>
      </c>
      <c r="F34" t="s">
        <v>249</v>
      </c>
      <c r="G34" t="s">
        <v>250</v>
      </c>
      <c r="H34" t="str">
        <f>" 220"</f>
        <v xml:space="preserve"> 220</v>
      </c>
      <c r="I34" t="s">
        <v>295</v>
      </c>
      <c r="J34" t="str">
        <f>"2904"</f>
        <v>2904</v>
      </c>
      <c r="K34" t="s">
        <v>142</v>
      </c>
      <c r="L34" t="s">
        <v>143</v>
      </c>
      <c r="M34">
        <v>1</v>
      </c>
      <c r="N34" t="s">
        <v>144</v>
      </c>
      <c r="O34" t="s">
        <v>145</v>
      </c>
      <c r="P34">
        <v>50</v>
      </c>
      <c r="Q34">
        <v>10</v>
      </c>
      <c r="R34">
        <v>0</v>
      </c>
      <c r="S34">
        <v>0</v>
      </c>
      <c r="T34" t="s">
        <v>146</v>
      </c>
      <c r="U34">
        <v>50</v>
      </c>
      <c r="V34" s="1">
        <v>46048</v>
      </c>
      <c r="W34" s="1">
        <v>46155</v>
      </c>
      <c r="Y34">
        <v>1</v>
      </c>
      <c r="Z34" t="s">
        <v>147</v>
      </c>
      <c r="AA34">
        <v>1</v>
      </c>
      <c r="AB34" t="s">
        <v>205</v>
      </c>
      <c r="AC34" t="s">
        <v>167</v>
      </c>
      <c r="AD34" t="s">
        <v>168</v>
      </c>
      <c r="AE34" t="s">
        <v>157</v>
      </c>
      <c r="AF34" s="1">
        <v>46048</v>
      </c>
      <c r="AG34" s="1">
        <v>46155</v>
      </c>
      <c r="AH34" t="s">
        <v>145</v>
      </c>
      <c r="AI34" t="s">
        <v>147</v>
      </c>
      <c r="AJ34" t="str">
        <f>"02183081"</f>
        <v>02183081</v>
      </c>
      <c r="AK34" t="s">
        <v>296</v>
      </c>
      <c r="AL34" t="s">
        <v>153</v>
      </c>
      <c r="AM34" t="s">
        <v>144</v>
      </c>
      <c r="AN34" t="str">
        <f>""</f>
        <v/>
      </c>
      <c r="AP34" t="s">
        <v>205</v>
      </c>
      <c r="AQ34" t="s">
        <v>147</v>
      </c>
      <c r="AR34" t="s">
        <v>147</v>
      </c>
      <c r="AS34" t="s">
        <v>147</v>
      </c>
      <c r="AT34" t="s">
        <v>147</v>
      </c>
      <c r="AU34">
        <v>1</v>
      </c>
      <c r="AV34">
        <v>3</v>
      </c>
      <c r="AW34">
        <v>3</v>
      </c>
      <c r="AX34" t="s">
        <v>154</v>
      </c>
      <c r="AY34" t="s">
        <v>155</v>
      </c>
      <c r="AZ34" t="s">
        <v>142</v>
      </c>
      <c r="BA34" t="s">
        <v>147</v>
      </c>
      <c r="BB34">
        <v>0</v>
      </c>
      <c r="BC34" t="s">
        <v>147</v>
      </c>
      <c r="BD34" t="s">
        <v>147</v>
      </c>
      <c r="BE34" t="s">
        <v>147</v>
      </c>
      <c r="BF34" t="s">
        <v>147</v>
      </c>
      <c r="BG34" t="s">
        <v>147</v>
      </c>
      <c r="BH34" t="s">
        <v>147</v>
      </c>
      <c r="BI34" t="s">
        <v>147</v>
      </c>
      <c r="BJ34" t="s">
        <v>147</v>
      </c>
      <c r="BK34" t="s">
        <v>147</v>
      </c>
      <c r="BS34" t="str">
        <f>""</f>
        <v/>
      </c>
      <c r="BU34" t="str">
        <f>""</f>
        <v/>
      </c>
      <c r="CA34" t="str">
        <f>""</f>
        <v/>
      </c>
      <c r="CC34" t="str">
        <f>""</f>
        <v/>
      </c>
      <c r="CI34" t="str">
        <f>""</f>
        <v/>
      </c>
      <c r="CK34" t="str">
        <f>""</f>
        <v/>
      </c>
      <c r="CQ34" t="str">
        <f>""</f>
        <v/>
      </c>
      <c r="CS34" t="str">
        <f>""</f>
        <v/>
      </c>
      <c r="CY34" t="str">
        <f>""</f>
        <v/>
      </c>
      <c r="DA34" t="str">
        <f>""</f>
        <v/>
      </c>
      <c r="DG34" t="str">
        <f>""</f>
        <v/>
      </c>
      <c r="DI34" t="str">
        <f>""</f>
        <v/>
      </c>
      <c r="DO34" t="str">
        <f>""</f>
        <v/>
      </c>
      <c r="DQ34" t="str">
        <f>""</f>
        <v/>
      </c>
      <c r="DW34" t="str">
        <f>""</f>
        <v/>
      </c>
      <c r="DY34" t="str">
        <f>""</f>
        <v/>
      </c>
      <c r="EE34" t="str">
        <f>""</f>
        <v/>
      </c>
      <c r="EG34" t="str">
        <f>""</f>
        <v/>
      </c>
      <c r="EI34" s="1">
        <v>45959</v>
      </c>
      <c r="EJ34" s="2">
        <v>0.63688657407407401</v>
      </c>
    </row>
    <row r="35" spans="1:140" x14ac:dyDescent="0.25">
      <c r="A35" t="str">
        <f>"013080"</f>
        <v>013080</v>
      </c>
      <c r="B35">
        <v>1</v>
      </c>
      <c r="C35">
        <v>3530</v>
      </c>
      <c r="D35">
        <v>1</v>
      </c>
      <c r="E35" t="str">
        <f>"02"</f>
        <v>02</v>
      </c>
      <c r="F35" t="s">
        <v>249</v>
      </c>
      <c r="G35" t="s">
        <v>250</v>
      </c>
      <c r="H35" t="str">
        <f>" 220"</f>
        <v xml:space="preserve"> 220</v>
      </c>
      <c r="I35" t="s">
        <v>295</v>
      </c>
      <c r="J35" t="str">
        <f>"3067"</f>
        <v>3067</v>
      </c>
      <c r="K35" t="s">
        <v>142</v>
      </c>
      <c r="L35" t="s">
        <v>143</v>
      </c>
      <c r="M35">
        <v>2</v>
      </c>
      <c r="N35" t="s">
        <v>144</v>
      </c>
      <c r="O35" t="s">
        <v>145</v>
      </c>
      <c r="P35">
        <v>50</v>
      </c>
      <c r="Q35">
        <v>10</v>
      </c>
      <c r="R35">
        <v>0</v>
      </c>
      <c r="S35">
        <v>0</v>
      </c>
      <c r="T35" t="s">
        <v>146</v>
      </c>
      <c r="U35">
        <v>50</v>
      </c>
      <c r="V35" s="1">
        <v>46048</v>
      </c>
      <c r="W35" s="1">
        <v>46155</v>
      </c>
      <c r="Y35">
        <v>2</v>
      </c>
      <c r="Z35" t="s">
        <v>147</v>
      </c>
      <c r="AA35">
        <v>1</v>
      </c>
      <c r="AB35" t="s">
        <v>197</v>
      </c>
      <c r="AC35" t="s">
        <v>149</v>
      </c>
      <c r="AD35" t="s">
        <v>150</v>
      </c>
      <c r="AE35" t="s">
        <v>151</v>
      </c>
      <c r="AF35" s="1">
        <v>46048</v>
      </c>
      <c r="AG35" s="1">
        <v>46155</v>
      </c>
      <c r="AH35" t="s">
        <v>145</v>
      </c>
      <c r="AI35" t="s">
        <v>147</v>
      </c>
      <c r="AJ35" t="str">
        <f>"01944303"</f>
        <v>01944303</v>
      </c>
      <c r="AK35" t="s">
        <v>297</v>
      </c>
      <c r="AL35" t="s">
        <v>153</v>
      </c>
      <c r="AM35" t="s">
        <v>144</v>
      </c>
      <c r="AN35" t="str">
        <f>""</f>
        <v/>
      </c>
      <c r="AP35" t="s">
        <v>197</v>
      </c>
      <c r="AQ35" t="s">
        <v>147</v>
      </c>
      <c r="AR35" t="s">
        <v>147</v>
      </c>
      <c r="AS35" t="s">
        <v>147</v>
      </c>
      <c r="AT35" t="s">
        <v>147</v>
      </c>
      <c r="AU35">
        <v>2</v>
      </c>
      <c r="AV35">
        <v>3</v>
      </c>
      <c r="AW35">
        <v>3</v>
      </c>
      <c r="AX35" t="s">
        <v>154</v>
      </c>
      <c r="AY35" t="s">
        <v>155</v>
      </c>
      <c r="AZ35" t="s">
        <v>142</v>
      </c>
      <c r="BA35" t="s">
        <v>147</v>
      </c>
      <c r="BB35">
        <v>0</v>
      </c>
      <c r="BC35" t="s">
        <v>147</v>
      </c>
      <c r="BD35" t="s">
        <v>147</v>
      </c>
      <c r="BE35" t="s">
        <v>147</v>
      </c>
      <c r="BF35" t="s">
        <v>147</v>
      </c>
      <c r="BG35" t="s">
        <v>147</v>
      </c>
      <c r="BH35" t="s">
        <v>147</v>
      </c>
      <c r="BI35" t="s">
        <v>147</v>
      </c>
      <c r="BJ35" t="s">
        <v>147</v>
      </c>
      <c r="BK35" t="s">
        <v>147</v>
      </c>
      <c r="BS35" t="str">
        <f>""</f>
        <v/>
      </c>
      <c r="BU35" t="str">
        <f>""</f>
        <v/>
      </c>
      <c r="CA35" t="str">
        <f>""</f>
        <v/>
      </c>
      <c r="CC35" t="str">
        <f>""</f>
        <v/>
      </c>
      <c r="CI35" t="str">
        <f>""</f>
        <v/>
      </c>
      <c r="CK35" t="str">
        <f>""</f>
        <v/>
      </c>
      <c r="CQ35" t="str">
        <f>""</f>
        <v/>
      </c>
      <c r="CS35" t="str">
        <f>""</f>
        <v/>
      </c>
      <c r="CY35" t="str">
        <f>""</f>
        <v/>
      </c>
      <c r="DA35" t="str">
        <f>""</f>
        <v/>
      </c>
      <c r="DG35" t="str">
        <f>""</f>
        <v/>
      </c>
      <c r="DI35" t="str">
        <f>""</f>
        <v/>
      </c>
      <c r="DO35" t="str">
        <f>""</f>
        <v/>
      </c>
      <c r="DQ35" t="str">
        <f>""</f>
        <v/>
      </c>
      <c r="DW35" t="str">
        <f>""</f>
        <v/>
      </c>
      <c r="DY35" t="str">
        <f>""</f>
        <v/>
      </c>
      <c r="EE35" t="str">
        <f>""</f>
        <v/>
      </c>
      <c r="EG35" t="str">
        <f>""</f>
        <v/>
      </c>
      <c r="EI35" s="1">
        <v>45959</v>
      </c>
      <c r="EJ35" s="2">
        <v>0.63688657407407401</v>
      </c>
    </row>
    <row r="36" spans="1:140" x14ac:dyDescent="0.25">
      <c r="A36" t="str">
        <f>"013080"</f>
        <v>013080</v>
      </c>
      <c r="B36">
        <v>1</v>
      </c>
      <c r="C36">
        <v>3530</v>
      </c>
      <c r="D36">
        <v>1</v>
      </c>
      <c r="E36" t="str">
        <f>"03"</f>
        <v>03</v>
      </c>
      <c r="F36" t="s">
        <v>249</v>
      </c>
      <c r="G36" t="s">
        <v>250</v>
      </c>
      <c r="H36" t="str">
        <f>" 220"</f>
        <v xml:space="preserve"> 220</v>
      </c>
      <c r="I36" t="s">
        <v>295</v>
      </c>
      <c r="J36" t="str">
        <f>"3926"</f>
        <v>3926</v>
      </c>
      <c r="K36" t="s">
        <v>142</v>
      </c>
      <c r="L36" t="s">
        <v>143</v>
      </c>
      <c r="M36">
        <v>3</v>
      </c>
      <c r="N36" t="s">
        <v>144</v>
      </c>
      <c r="O36" t="s">
        <v>145</v>
      </c>
      <c r="P36">
        <v>50</v>
      </c>
      <c r="Q36">
        <v>10</v>
      </c>
      <c r="R36">
        <v>0</v>
      </c>
      <c r="S36">
        <v>0</v>
      </c>
      <c r="T36" t="s">
        <v>146</v>
      </c>
      <c r="U36">
        <v>50</v>
      </c>
      <c r="V36" s="1">
        <v>46048</v>
      </c>
      <c r="W36" s="1">
        <v>46155</v>
      </c>
      <c r="Y36">
        <v>3</v>
      </c>
      <c r="Z36" t="s">
        <v>147</v>
      </c>
      <c r="AA36">
        <v>1</v>
      </c>
      <c r="AB36" t="s">
        <v>205</v>
      </c>
      <c r="AC36" t="s">
        <v>167</v>
      </c>
      <c r="AD36" t="s">
        <v>168</v>
      </c>
      <c r="AE36" t="s">
        <v>151</v>
      </c>
      <c r="AF36" s="1">
        <v>46048</v>
      </c>
      <c r="AG36" s="1">
        <v>46155</v>
      </c>
      <c r="AH36" t="s">
        <v>145</v>
      </c>
      <c r="AI36" t="s">
        <v>147</v>
      </c>
      <c r="AJ36" t="str">
        <f>"02183081"</f>
        <v>02183081</v>
      </c>
      <c r="AK36" t="s">
        <v>296</v>
      </c>
      <c r="AL36" t="s">
        <v>153</v>
      </c>
      <c r="AM36" t="s">
        <v>144</v>
      </c>
      <c r="AN36" t="str">
        <f>""</f>
        <v/>
      </c>
      <c r="AP36" t="s">
        <v>205</v>
      </c>
      <c r="AQ36" t="s">
        <v>147</v>
      </c>
      <c r="AR36" t="s">
        <v>147</v>
      </c>
      <c r="AS36" t="s">
        <v>147</v>
      </c>
      <c r="AT36" t="s">
        <v>147</v>
      </c>
      <c r="AU36">
        <v>3</v>
      </c>
      <c r="AV36">
        <v>3</v>
      </c>
      <c r="AW36">
        <v>3</v>
      </c>
      <c r="AX36" t="s">
        <v>154</v>
      </c>
      <c r="AY36" t="s">
        <v>155</v>
      </c>
      <c r="AZ36" t="s">
        <v>142</v>
      </c>
      <c r="BA36" t="s">
        <v>147</v>
      </c>
      <c r="BB36">
        <v>0</v>
      </c>
      <c r="BC36" t="s">
        <v>147</v>
      </c>
      <c r="BD36" t="s">
        <v>147</v>
      </c>
      <c r="BE36" t="s">
        <v>147</v>
      </c>
      <c r="BF36" t="s">
        <v>147</v>
      </c>
      <c r="BG36" t="s">
        <v>147</v>
      </c>
      <c r="BH36" t="s">
        <v>147</v>
      </c>
      <c r="BI36" t="s">
        <v>147</v>
      </c>
      <c r="BJ36" t="s">
        <v>147</v>
      </c>
      <c r="BK36" t="s">
        <v>147</v>
      </c>
      <c r="BS36" t="str">
        <f>""</f>
        <v/>
      </c>
      <c r="BU36" t="str">
        <f>""</f>
        <v/>
      </c>
      <c r="CA36" t="str">
        <f>""</f>
        <v/>
      </c>
      <c r="CC36" t="str">
        <f>""</f>
        <v/>
      </c>
      <c r="CI36" t="str">
        <f>""</f>
        <v/>
      </c>
      <c r="CK36" t="str">
        <f>""</f>
        <v/>
      </c>
      <c r="CQ36" t="str">
        <f>""</f>
        <v/>
      </c>
      <c r="CS36" t="str">
        <f>""</f>
        <v/>
      </c>
      <c r="CY36" t="str">
        <f>""</f>
        <v/>
      </c>
      <c r="DA36" t="str">
        <f>""</f>
        <v/>
      </c>
      <c r="DG36" t="str">
        <f>""</f>
        <v/>
      </c>
      <c r="DI36" t="str">
        <f>""</f>
        <v/>
      </c>
      <c r="DO36" t="str">
        <f>""</f>
        <v/>
      </c>
      <c r="DQ36" t="str">
        <f>""</f>
        <v/>
      </c>
      <c r="DW36" t="str">
        <f>""</f>
        <v/>
      </c>
      <c r="DY36" t="str">
        <f>""</f>
        <v/>
      </c>
      <c r="EE36" t="str">
        <f>""</f>
        <v/>
      </c>
      <c r="EG36" t="str">
        <f>""</f>
        <v/>
      </c>
      <c r="EI36" s="1">
        <v>45959</v>
      </c>
      <c r="EJ36" s="2">
        <v>0.63688657407407401</v>
      </c>
    </row>
    <row r="37" spans="1:140" x14ac:dyDescent="0.25">
      <c r="A37" t="str">
        <f>"013068"</f>
        <v>013068</v>
      </c>
      <c r="B37">
        <v>1</v>
      </c>
      <c r="C37">
        <v>3530</v>
      </c>
      <c r="D37">
        <v>1</v>
      </c>
      <c r="E37" t="str">
        <f>"01"</f>
        <v>01</v>
      </c>
      <c r="F37" t="s">
        <v>249</v>
      </c>
      <c r="G37" t="s">
        <v>250</v>
      </c>
      <c r="H37" t="str">
        <f>" 240"</f>
        <v xml:space="preserve"> 240</v>
      </c>
      <c r="I37" t="s">
        <v>298</v>
      </c>
      <c r="J37" t="str">
        <f>"2723"</f>
        <v>2723</v>
      </c>
      <c r="K37" t="s">
        <v>142</v>
      </c>
      <c r="L37" t="s">
        <v>143</v>
      </c>
      <c r="M37">
        <v>1</v>
      </c>
      <c r="N37" t="s">
        <v>144</v>
      </c>
      <c r="O37" t="s">
        <v>145</v>
      </c>
      <c r="P37">
        <v>50</v>
      </c>
      <c r="Q37">
        <v>10</v>
      </c>
      <c r="R37">
        <v>0</v>
      </c>
      <c r="S37">
        <v>0</v>
      </c>
      <c r="T37" t="s">
        <v>299</v>
      </c>
      <c r="U37">
        <v>50</v>
      </c>
      <c r="V37" s="1">
        <v>46048</v>
      </c>
      <c r="W37" s="1">
        <v>46155</v>
      </c>
      <c r="Y37">
        <v>1</v>
      </c>
      <c r="Z37" t="s">
        <v>147</v>
      </c>
      <c r="AA37">
        <v>1</v>
      </c>
      <c r="AB37" t="s">
        <v>300</v>
      </c>
      <c r="AC37" t="s">
        <v>167</v>
      </c>
      <c r="AD37" t="s">
        <v>168</v>
      </c>
      <c r="AE37" t="s">
        <v>157</v>
      </c>
      <c r="AF37" s="1">
        <v>46048</v>
      </c>
      <c r="AG37" s="1">
        <v>46155</v>
      </c>
      <c r="AH37" t="s">
        <v>145</v>
      </c>
      <c r="AI37" t="s">
        <v>147</v>
      </c>
      <c r="AJ37" t="str">
        <f>"00766353"</f>
        <v>00766353</v>
      </c>
      <c r="AK37" t="s">
        <v>301</v>
      </c>
      <c r="AL37" t="s">
        <v>153</v>
      </c>
      <c r="AM37" t="s">
        <v>144</v>
      </c>
      <c r="AN37" t="str">
        <f>""</f>
        <v/>
      </c>
      <c r="AP37" t="s">
        <v>300</v>
      </c>
      <c r="AQ37" t="s">
        <v>147</v>
      </c>
      <c r="AR37" t="s">
        <v>147</v>
      </c>
      <c r="AS37" t="s">
        <v>147</v>
      </c>
      <c r="AT37" t="s">
        <v>147</v>
      </c>
      <c r="AU37">
        <v>1</v>
      </c>
      <c r="AV37">
        <v>3</v>
      </c>
      <c r="AW37">
        <v>3</v>
      </c>
      <c r="AX37" t="s">
        <v>154</v>
      </c>
      <c r="AY37" t="s">
        <v>155</v>
      </c>
      <c r="AZ37" t="s">
        <v>142</v>
      </c>
      <c r="BA37" t="s">
        <v>147</v>
      </c>
      <c r="BB37">
        <v>0</v>
      </c>
      <c r="BC37" t="s">
        <v>147</v>
      </c>
      <c r="BD37" t="s">
        <v>147</v>
      </c>
      <c r="BE37" t="s">
        <v>147</v>
      </c>
      <c r="BF37" t="s">
        <v>147</v>
      </c>
      <c r="BG37" t="s">
        <v>147</v>
      </c>
      <c r="BH37" t="s">
        <v>147</v>
      </c>
      <c r="BI37" t="s">
        <v>147</v>
      </c>
      <c r="BJ37" t="s">
        <v>147</v>
      </c>
      <c r="BK37" t="s">
        <v>147</v>
      </c>
      <c r="BS37" t="str">
        <f>""</f>
        <v/>
      </c>
      <c r="BU37" t="str">
        <f>""</f>
        <v/>
      </c>
      <c r="CA37" t="str">
        <f>""</f>
        <v/>
      </c>
      <c r="CC37" t="str">
        <f>""</f>
        <v/>
      </c>
      <c r="CI37" t="str">
        <f>""</f>
        <v/>
      </c>
      <c r="CK37" t="str">
        <f>""</f>
        <v/>
      </c>
      <c r="CQ37" t="str">
        <f>""</f>
        <v/>
      </c>
      <c r="CS37" t="str">
        <f>""</f>
        <v/>
      </c>
      <c r="CY37" t="str">
        <f>""</f>
        <v/>
      </c>
      <c r="DA37" t="str">
        <f>""</f>
        <v/>
      </c>
      <c r="DG37" t="str">
        <f>""</f>
        <v/>
      </c>
      <c r="DI37" t="str">
        <f>""</f>
        <v/>
      </c>
      <c r="DO37" t="str">
        <f>""</f>
        <v/>
      </c>
      <c r="DQ37" t="str">
        <f>""</f>
        <v/>
      </c>
      <c r="DW37" t="str">
        <f>""</f>
        <v/>
      </c>
      <c r="DY37" t="str">
        <f>""</f>
        <v/>
      </c>
      <c r="EE37" t="str">
        <f>""</f>
        <v/>
      </c>
      <c r="EG37" t="str">
        <f>""</f>
        <v/>
      </c>
      <c r="EI37" s="1">
        <v>45959</v>
      </c>
      <c r="EJ37" s="2">
        <v>0.63688657407407401</v>
      </c>
    </row>
    <row r="38" spans="1:140" x14ac:dyDescent="0.25">
      <c r="A38" t="str">
        <f>"013068"</f>
        <v>013068</v>
      </c>
      <c r="B38">
        <v>1</v>
      </c>
      <c r="C38">
        <v>3530</v>
      </c>
      <c r="D38">
        <v>1</v>
      </c>
      <c r="E38" t="str">
        <f>"02"</f>
        <v>02</v>
      </c>
      <c r="F38" t="s">
        <v>249</v>
      </c>
      <c r="G38" t="s">
        <v>250</v>
      </c>
      <c r="H38" t="str">
        <f>" 240"</f>
        <v xml:space="preserve"> 240</v>
      </c>
      <c r="I38" t="s">
        <v>298</v>
      </c>
      <c r="J38" t="str">
        <f>"2692"</f>
        <v>2692</v>
      </c>
      <c r="K38" t="s">
        <v>142</v>
      </c>
      <c r="L38" t="s">
        <v>143</v>
      </c>
      <c r="M38">
        <v>2</v>
      </c>
      <c r="N38" t="s">
        <v>144</v>
      </c>
      <c r="O38" t="s">
        <v>145</v>
      </c>
      <c r="P38">
        <v>50</v>
      </c>
      <c r="Q38">
        <v>10</v>
      </c>
      <c r="R38">
        <v>0</v>
      </c>
      <c r="S38">
        <v>0</v>
      </c>
      <c r="T38" t="s">
        <v>146</v>
      </c>
      <c r="U38">
        <v>50</v>
      </c>
      <c r="V38" s="1">
        <v>46048</v>
      </c>
      <c r="W38" s="1">
        <v>46155</v>
      </c>
      <c r="Y38">
        <v>2</v>
      </c>
      <c r="Z38" t="s">
        <v>147</v>
      </c>
      <c r="AA38">
        <v>1</v>
      </c>
      <c r="AB38" t="s">
        <v>197</v>
      </c>
      <c r="AC38" t="s">
        <v>206</v>
      </c>
      <c r="AD38" t="s">
        <v>161</v>
      </c>
      <c r="AE38" t="s">
        <v>157</v>
      </c>
      <c r="AF38" s="1">
        <v>46048</v>
      </c>
      <c r="AG38" s="1">
        <v>46155</v>
      </c>
      <c r="AH38" t="s">
        <v>145</v>
      </c>
      <c r="AI38" t="s">
        <v>147</v>
      </c>
      <c r="AJ38" t="str">
        <f>"01998947"</f>
        <v>01998947</v>
      </c>
      <c r="AK38" t="s">
        <v>302</v>
      </c>
      <c r="AL38" t="s">
        <v>153</v>
      </c>
      <c r="AM38" t="s">
        <v>144</v>
      </c>
      <c r="AN38" t="str">
        <f>""</f>
        <v/>
      </c>
      <c r="AP38" t="s">
        <v>197</v>
      </c>
      <c r="AQ38" t="s">
        <v>147</v>
      </c>
      <c r="AR38" t="s">
        <v>147</v>
      </c>
      <c r="AS38" t="s">
        <v>147</v>
      </c>
      <c r="AT38" t="s">
        <v>147</v>
      </c>
      <c r="AU38">
        <v>2</v>
      </c>
      <c r="AV38">
        <v>3</v>
      </c>
      <c r="AW38">
        <v>3</v>
      </c>
      <c r="AX38" t="s">
        <v>154</v>
      </c>
      <c r="AY38" t="s">
        <v>155</v>
      </c>
      <c r="AZ38" t="s">
        <v>142</v>
      </c>
      <c r="BA38" t="s">
        <v>147</v>
      </c>
      <c r="BB38">
        <v>0</v>
      </c>
      <c r="BC38" t="s">
        <v>147</v>
      </c>
      <c r="BD38" t="s">
        <v>147</v>
      </c>
      <c r="BE38" t="s">
        <v>147</v>
      </c>
      <c r="BF38" t="s">
        <v>147</v>
      </c>
      <c r="BG38" t="s">
        <v>147</v>
      </c>
      <c r="BH38" t="s">
        <v>147</v>
      </c>
      <c r="BI38" t="s">
        <v>147</v>
      </c>
      <c r="BJ38" t="s">
        <v>147</v>
      </c>
      <c r="BK38" t="s">
        <v>147</v>
      </c>
      <c r="BS38" t="str">
        <f>""</f>
        <v/>
      </c>
      <c r="BU38" t="str">
        <f>""</f>
        <v/>
      </c>
      <c r="CA38" t="str">
        <f>""</f>
        <v/>
      </c>
      <c r="CC38" t="str">
        <f>""</f>
        <v/>
      </c>
      <c r="CI38" t="str">
        <f>""</f>
        <v/>
      </c>
      <c r="CK38" t="str">
        <f>""</f>
        <v/>
      </c>
      <c r="CQ38" t="str">
        <f>""</f>
        <v/>
      </c>
      <c r="CS38" t="str">
        <f>""</f>
        <v/>
      </c>
      <c r="CY38" t="str">
        <f>""</f>
        <v/>
      </c>
      <c r="DA38" t="str">
        <f>""</f>
        <v/>
      </c>
      <c r="DG38" t="str">
        <f>""</f>
        <v/>
      </c>
      <c r="DI38" t="str">
        <f>""</f>
        <v/>
      </c>
      <c r="DO38" t="str">
        <f>""</f>
        <v/>
      </c>
      <c r="DQ38" t="str">
        <f>""</f>
        <v/>
      </c>
      <c r="DW38" t="str">
        <f>""</f>
        <v/>
      </c>
      <c r="DY38" t="str">
        <f>""</f>
        <v/>
      </c>
      <c r="EE38" t="str">
        <f>""</f>
        <v/>
      </c>
      <c r="EG38" t="str">
        <f>""</f>
        <v/>
      </c>
      <c r="EI38" s="1">
        <v>45959</v>
      </c>
      <c r="EJ38" s="2">
        <v>0.63688657407407401</v>
      </c>
    </row>
    <row r="39" spans="1:140" x14ac:dyDescent="0.25">
      <c r="A39" t="str">
        <f>"013068"</f>
        <v>013068</v>
      </c>
      <c r="B39">
        <v>1</v>
      </c>
      <c r="C39">
        <v>3530</v>
      </c>
      <c r="D39">
        <v>1</v>
      </c>
      <c r="E39" t="str">
        <f>"03"</f>
        <v>03</v>
      </c>
      <c r="F39" t="s">
        <v>249</v>
      </c>
      <c r="G39" t="s">
        <v>250</v>
      </c>
      <c r="H39" t="str">
        <f>" 240"</f>
        <v xml:space="preserve"> 240</v>
      </c>
      <c r="I39" t="s">
        <v>298</v>
      </c>
      <c r="J39" t="str">
        <f>"3974"</f>
        <v>3974</v>
      </c>
      <c r="K39" t="s">
        <v>142</v>
      </c>
      <c r="L39" t="s">
        <v>143</v>
      </c>
      <c r="M39">
        <v>3</v>
      </c>
      <c r="N39" t="s">
        <v>144</v>
      </c>
      <c r="O39" t="s">
        <v>145</v>
      </c>
      <c r="P39">
        <v>50</v>
      </c>
      <c r="Q39">
        <v>10</v>
      </c>
      <c r="R39">
        <v>0</v>
      </c>
      <c r="S39">
        <v>0</v>
      </c>
      <c r="T39" t="s">
        <v>299</v>
      </c>
      <c r="U39">
        <v>50</v>
      </c>
      <c r="V39" s="1">
        <v>46048</v>
      </c>
      <c r="W39" s="1">
        <v>46155</v>
      </c>
      <c r="Y39">
        <v>3</v>
      </c>
      <c r="Z39" t="s">
        <v>147</v>
      </c>
      <c r="AA39">
        <v>1</v>
      </c>
      <c r="AB39" t="s">
        <v>300</v>
      </c>
      <c r="AC39" t="s">
        <v>149</v>
      </c>
      <c r="AD39" t="s">
        <v>150</v>
      </c>
      <c r="AE39" t="s">
        <v>157</v>
      </c>
      <c r="AF39" s="1">
        <v>46048</v>
      </c>
      <c r="AG39" s="1">
        <v>46155</v>
      </c>
      <c r="AH39" t="s">
        <v>145</v>
      </c>
      <c r="AI39" t="s">
        <v>147</v>
      </c>
      <c r="AJ39" t="str">
        <f>"00766353"</f>
        <v>00766353</v>
      </c>
      <c r="AK39" t="s">
        <v>301</v>
      </c>
      <c r="AL39" t="s">
        <v>153</v>
      </c>
      <c r="AM39" t="s">
        <v>144</v>
      </c>
      <c r="AN39" t="str">
        <f>""</f>
        <v/>
      </c>
      <c r="AP39" t="s">
        <v>300</v>
      </c>
      <c r="AQ39" t="s">
        <v>147</v>
      </c>
      <c r="AR39" t="s">
        <v>147</v>
      </c>
      <c r="AS39" t="s">
        <v>147</v>
      </c>
      <c r="AT39" t="s">
        <v>147</v>
      </c>
      <c r="AU39">
        <v>3</v>
      </c>
      <c r="AV39">
        <v>3</v>
      </c>
      <c r="AW39">
        <v>3</v>
      </c>
      <c r="AX39" t="s">
        <v>154</v>
      </c>
      <c r="AY39" t="s">
        <v>155</v>
      </c>
      <c r="AZ39" t="s">
        <v>142</v>
      </c>
      <c r="BA39" t="s">
        <v>147</v>
      </c>
      <c r="BB39">
        <v>0</v>
      </c>
      <c r="BC39" t="s">
        <v>147</v>
      </c>
      <c r="BD39" t="s">
        <v>147</v>
      </c>
      <c r="BE39" t="s">
        <v>147</v>
      </c>
      <c r="BF39" t="s">
        <v>147</v>
      </c>
      <c r="BG39" t="s">
        <v>147</v>
      </c>
      <c r="BH39" t="s">
        <v>147</v>
      </c>
      <c r="BI39" t="s">
        <v>147</v>
      </c>
      <c r="BJ39" t="s">
        <v>147</v>
      </c>
      <c r="BK39" t="s">
        <v>147</v>
      </c>
      <c r="BS39" t="str">
        <f>""</f>
        <v/>
      </c>
      <c r="BU39" t="str">
        <f>""</f>
        <v/>
      </c>
      <c r="CA39" t="str">
        <f>""</f>
        <v/>
      </c>
      <c r="CC39" t="str">
        <f>""</f>
        <v/>
      </c>
      <c r="CI39" t="str">
        <f>""</f>
        <v/>
      </c>
      <c r="CK39" t="str">
        <f>""</f>
        <v/>
      </c>
      <c r="CQ39" t="str">
        <f>""</f>
        <v/>
      </c>
      <c r="CS39" t="str">
        <f>""</f>
        <v/>
      </c>
      <c r="CY39" t="str">
        <f>""</f>
        <v/>
      </c>
      <c r="DA39" t="str">
        <f>""</f>
        <v/>
      </c>
      <c r="DG39" t="str">
        <f>""</f>
        <v/>
      </c>
      <c r="DI39" t="str">
        <f>""</f>
        <v/>
      </c>
      <c r="DO39" t="str">
        <f>""</f>
        <v/>
      </c>
      <c r="DQ39" t="str">
        <f>""</f>
        <v/>
      </c>
      <c r="DW39" t="str">
        <f>""</f>
        <v/>
      </c>
      <c r="DY39" t="str">
        <f>""</f>
        <v/>
      </c>
      <c r="EE39" t="str">
        <f>""</f>
        <v/>
      </c>
      <c r="EG39" t="str">
        <f>""</f>
        <v/>
      </c>
      <c r="EI39" s="1">
        <v>45959</v>
      </c>
      <c r="EJ39" s="2">
        <v>0.63688657407407401</v>
      </c>
    </row>
    <row r="40" spans="1:140" x14ac:dyDescent="0.25">
      <c r="A40" t="str">
        <f>"031681"</f>
        <v>031681</v>
      </c>
      <c r="B40">
        <v>2</v>
      </c>
      <c r="C40">
        <v>3530</v>
      </c>
      <c r="D40">
        <v>1</v>
      </c>
      <c r="E40" t="str">
        <f>"01"</f>
        <v>01</v>
      </c>
      <c r="F40" t="s">
        <v>249</v>
      </c>
      <c r="G40" t="s">
        <v>250</v>
      </c>
      <c r="H40" t="str">
        <f>" 271L"</f>
        <v xml:space="preserve"> 271L</v>
      </c>
      <c r="I40" t="s">
        <v>303</v>
      </c>
      <c r="J40" t="str">
        <f>"3731"</f>
        <v>3731</v>
      </c>
      <c r="K40" t="s">
        <v>142</v>
      </c>
      <c r="L40" t="s">
        <v>143</v>
      </c>
      <c r="M40">
        <v>1</v>
      </c>
      <c r="N40" t="s">
        <v>144</v>
      </c>
      <c r="O40" t="s">
        <v>145</v>
      </c>
      <c r="P40">
        <v>15</v>
      </c>
      <c r="Q40">
        <v>10</v>
      </c>
      <c r="R40">
        <v>0</v>
      </c>
      <c r="S40">
        <v>0</v>
      </c>
      <c r="T40" t="s">
        <v>146</v>
      </c>
      <c r="U40">
        <v>15</v>
      </c>
      <c r="V40" s="1">
        <v>46048</v>
      </c>
      <c r="W40" s="1">
        <v>46155</v>
      </c>
      <c r="Y40">
        <v>1</v>
      </c>
      <c r="Z40" t="s">
        <v>155</v>
      </c>
      <c r="AA40">
        <v>1</v>
      </c>
      <c r="AB40" t="s">
        <v>304</v>
      </c>
      <c r="AC40" t="s">
        <v>149</v>
      </c>
      <c r="AD40" t="s">
        <v>150</v>
      </c>
      <c r="AE40" t="s">
        <v>151</v>
      </c>
      <c r="AF40" s="1">
        <v>46048</v>
      </c>
      <c r="AG40" s="1">
        <v>46155</v>
      </c>
      <c r="AH40" t="s">
        <v>145</v>
      </c>
      <c r="AI40" t="s">
        <v>147</v>
      </c>
      <c r="AJ40" t="str">
        <f>"02026515"</f>
        <v>02026515</v>
      </c>
      <c r="AK40" t="s">
        <v>305</v>
      </c>
      <c r="AL40" t="s">
        <v>153</v>
      </c>
      <c r="AM40" t="s">
        <v>144</v>
      </c>
      <c r="AN40" t="str">
        <f>""</f>
        <v/>
      </c>
      <c r="AP40" t="s">
        <v>304</v>
      </c>
      <c r="AQ40" t="s">
        <v>147</v>
      </c>
      <c r="AR40" t="s">
        <v>147</v>
      </c>
      <c r="AS40" t="s">
        <v>147</v>
      </c>
      <c r="AT40" t="s">
        <v>147</v>
      </c>
      <c r="AU40">
        <v>1</v>
      </c>
      <c r="AV40">
        <v>3</v>
      </c>
      <c r="AW40">
        <v>3</v>
      </c>
      <c r="AX40" t="s">
        <v>154</v>
      </c>
      <c r="AY40" t="s">
        <v>155</v>
      </c>
      <c r="AZ40" t="s">
        <v>142</v>
      </c>
      <c r="BA40" t="s">
        <v>147</v>
      </c>
      <c r="BB40">
        <v>0</v>
      </c>
      <c r="BC40" t="s">
        <v>147</v>
      </c>
      <c r="BD40" t="s">
        <v>147</v>
      </c>
      <c r="BE40" t="s">
        <v>147</v>
      </c>
      <c r="BF40" t="s">
        <v>147</v>
      </c>
      <c r="BG40" t="s">
        <v>147</v>
      </c>
      <c r="BH40" t="s">
        <v>147</v>
      </c>
      <c r="BI40" t="s">
        <v>147</v>
      </c>
      <c r="BJ40" t="s">
        <v>147</v>
      </c>
      <c r="BK40" t="s">
        <v>147</v>
      </c>
      <c r="BO40">
        <v>1</v>
      </c>
      <c r="BP40" t="s">
        <v>151</v>
      </c>
      <c r="BQ40" t="s">
        <v>149</v>
      </c>
      <c r="BR40" t="s">
        <v>150</v>
      </c>
      <c r="BS40" t="str">
        <f>"02026515"</f>
        <v>02026515</v>
      </c>
      <c r="BT40" t="s">
        <v>305</v>
      </c>
      <c r="BU40" t="str">
        <f>""</f>
        <v/>
      </c>
      <c r="CA40" t="str">
        <f>""</f>
        <v/>
      </c>
      <c r="CC40" t="str">
        <f>""</f>
        <v/>
      </c>
      <c r="CI40" t="str">
        <f>""</f>
        <v/>
      </c>
      <c r="CK40" t="str">
        <f>""</f>
        <v/>
      </c>
      <c r="CQ40" t="str">
        <f>""</f>
        <v/>
      </c>
      <c r="CS40" t="str">
        <f>""</f>
        <v/>
      </c>
      <c r="CY40" t="str">
        <f>""</f>
        <v/>
      </c>
      <c r="DA40" t="str">
        <f>""</f>
        <v/>
      </c>
      <c r="DG40" t="str">
        <f>""</f>
        <v/>
      </c>
      <c r="DI40" t="str">
        <f>""</f>
        <v/>
      </c>
      <c r="DO40" t="str">
        <f>""</f>
        <v/>
      </c>
      <c r="DQ40" t="str">
        <f>""</f>
        <v/>
      </c>
      <c r="DW40" t="str">
        <f>""</f>
        <v/>
      </c>
      <c r="DY40" t="str">
        <f>""</f>
        <v/>
      </c>
      <c r="EE40" t="str">
        <f>""</f>
        <v/>
      </c>
      <c r="EG40" t="str">
        <f>""</f>
        <v/>
      </c>
      <c r="EI40" s="1">
        <v>45959</v>
      </c>
      <c r="EJ40" s="2">
        <v>0.63688657407407401</v>
      </c>
    </row>
    <row r="41" spans="1:140" x14ac:dyDescent="0.25">
      <c r="A41" t="str">
        <f>"031681"</f>
        <v>031681</v>
      </c>
      <c r="B41">
        <v>2</v>
      </c>
      <c r="C41">
        <v>3530</v>
      </c>
      <c r="D41">
        <v>1</v>
      </c>
      <c r="E41" t="str">
        <f>"02"</f>
        <v>02</v>
      </c>
      <c r="F41" t="s">
        <v>249</v>
      </c>
      <c r="G41" t="s">
        <v>250</v>
      </c>
      <c r="H41" t="str">
        <f>" 271L"</f>
        <v xml:space="preserve"> 271L</v>
      </c>
      <c r="I41" t="s">
        <v>303</v>
      </c>
      <c r="J41" t="str">
        <f>"6998"</f>
        <v>6998</v>
      </c>
      <c r="K41" t="s">
        <v>142</v>
      </c>
      <c r="L41" t="s">
        <v>143</v>
      </c>
      <c r="M41">
        <v>2</v>
      </c>
      <c r="N41" t="s">
        <v>144</v>
      </c>
      <c r="O41" t="s">
        <v>145</v>
      </c>
      <c r="P41">
        <v>15</v>
      </c>
      <c r="Q41">
        <v>5</v>
      </c>
      <c r="R41">
        <v>0</v>
      </c>
      <c r="S41">
        <v>0</v>
      </c>
      <c r="T41" t="s">
        <v>146</v>
      </c>
      <c r="U41">
        <v>15</v>
      </c>
      <c r="V41" s="1">
        <v>46048</v>
      </c>
      <c r="W41" s="1">
        <v>46155</v>
      </c>
      <c r="Y41">
        <v>2</v>
      </c>
      <c r="Z41" t="s">
        <v>155</v>
      </c>
      <c r="AA41">
        <v>1</v>
      </c>
      <c r="AB41" t="s">
        <v>189</v>
      </c>
      <c r="AC41" t="s">
        <v>306</v>
      </c>
      <c r="AD41" t="s">
        <v>307</v>
      </c>
      <c r="AE41" t="s">
        <v>162</v>
      </c>
      <c r="AF41" s="1">
        <v>46048</v>
      </c>
      <c r="AG41" s="1">
        <v>46155</v>
      </c>
      <c r="AH41" t="s">
        <v>145</v>
      </c>
      <c r="AI41" t="s">
        <v>147</v>
      </c>
      <c r="AJ41" t="str">
        <f>"01910894"</f>
        <v>01910894</v>
      </c>
      <c r="AK41" t="s">
        <v>308</v>
      </c>
      <c r="AL41" t="s">
        <v>153</v>
      </c>
      <c r="AM41" t="s">
        <v>144</v>
      </c>
      <c r="AN41" t="str">
        <f>""</f>
        <v/>
      </c>
      <c r="AP41" t="s">
        <v>189</v>
      </c>
      <c r="AQ41" t="s">
        <v>147</v>
      </c>
      <c r="AR41" t="s">
        <v>147</v>
      </c>
      <c r="AS41" t="s">
        <v>147</v>
      </c>
      <c r="AT41" t="s">
        <v>147</v>
      </c>
      <c r="AU41">
        <v>2</v>
      </c>
      <c r="AV41">
        <v>3</v>
      </c>
      <c r="AW41">
        <v>3</v>
      </c>
      <c r="AX41" t="s">
        <v>154</v>
      </c>
      <c r="AY41" t="s">
        <v>155</v>
      </c>
      <c r="AZ41" t="s">
        <v>142</v>
      </c>
      <c r="BA41" t="s">
        <v>147</v>
      </c>
      <c r="BB41">
        <v>0</v>
      </c>
      <c r="BC41" t="s">
        <v>147</v>
      </c>
      <c r="BD41" t="s">
        <v>147</v>
      </c>
      <c r="BE41" t="s">
        <v>147</v>
      </c>
      <c r="BF41" t="s">
        <v>147</v>
      </c>
      <c r="BG41" t="s">
        <v>147</v>
      </c>
      <c r="BH41" t="s">
        <v>147</v>
      </c>
      <c r="BI41" t="s">
        <v>147</v>
      </c>
      <c r="BJ41" t="s">
        <v>147</v>
      </c>
      <c r="BK41" t="s">
        <v>147</v>
      </c>
      <c r="BO41">
        <v>1</v>
      </c>
      <c r="BP41" t="s">
        <v>162</v>
      </c>
      <c r="BQ41" t="s">
        <v>306</v>
      </c>
      <c r="BR41" t="s">
        <v>307</v>
      </c>
      <c r="BS41" t="str">
        <f>"01910894"</f>
        <v>01910894</v>
      </c>
      <c r="BT41" t="s">
        <v>308</v>
      </c>
      <c r="BU41" t="str">
        <f>""</f>
        <v/>
      </c>
      <c r="CA41" t="str">
        <f>""</f>
        <v/>
      </c>
      <c r="CC41" t="str">
        <f>""</f>
        <v/>
      </c>
      <c r="CI41" t="str">
        <f>""</f>
        <v/>
      </c>
      <c r="CK41" t="str">
        <f>""</f>
        <v/>
      </c>
      <c r="CQ41" t="str">
        <f>""</f>
        <v/>
      </c>
      <c r="CS41" t="str">
        <f>""</f>
        <v/>
      </c>
      <c r="CY41" t="str">
        <f>""</f>
        <v/>
      </c>
      <c r="DA41" t="str">
        <f>""</f>
        <v/>
      </c>
      <c r="DG41" t="str">
        <f>""</f>
        <v/>
      </c>
      <c r="DI41" t="str">
        <f>""</f>
        <v/>
      </c>
      <c r="DO41" t="str">
        <f>""</f>
        <v/>
      </c>
      <c r="DQ41" t="str">
        <f>""</f>
        <v/>
      </c>
      <c r="DW41" t="str">
        <f>""</f>
        <v/>
      </c>
      <c r="DY41" t="str">
        <f>""</f>
        <v/>
      </c>
      <c r="EE41" t="str">
        <f>""</f>
        <v/>
      </c>
      <c r="EG41" t="str">
        <f>""</f>
        <v/>
      </c>
      <c r="EI41" s="1">
        <v>45959</v>
      </c>
      <c r="EJ41" s="2">
        <v>0.63688657407407401</v>
      </c>
    </row>
    <row r="42" spans="1:140" x14ac:dyDescent="0.25">
      <c r="A42" t="str">
        <f>"013102"</f>
        <v>013102</v>
      </c>
      <c r="B42">
        <v>1</v>
      </c>
      <c r="C42">
        <v>3530</v>
      </c>
      <c r="D42">
        <v>1</v>
      </c>
      <c r="E42" t="str">
        <f>"01"</f>
        <v>01</v>
      </c>
      <c r="F42" t="s">
        <v>249</v>
      </c>
      <c r="G42" t="s">
        <v>250</v>
      </c>
      <c r="H42" t="str">
        <f>" 285L"</f>
        <v xml:space="preserve"> 285L</v>
      </c>
      <c r="I42" t="s">
        <v>201</v>
      </c>
      <c r="J42" t="str">
        <f>"1978"</f>
        <v>1978</v>
      </c>
      <c r="K42" t="s">
        <v>142</v>
      </c>
      <c r="L42" t="s">
        <v>143</v>
      </c>
      <c r="M42">
        <v>1</v>
      </c>
      <c r="N42" t="s">
        <v>144</v>
      </c>
      <c r="O42" t="s">
        <v>145</v>
      </c>
      <c r="P42">
        <v>20</v>
      </c>
      <c r="Q42">
        <v>10</v>
      </c>
      <c r="R42">
        <v>0</v>
      </c>
      <c r="S42">
        <v>0</v>
      </c>
      <c r="T42" t="s">
        <v>146</v>
      </c>
      <c r="U42">
        <v>20</v>
      </c>
      <c r="V42" s="1">
        <v>46048</v>
      </c>
      <c r="W42" s="1">
        <v>46155</v>
      </c>
      <c r="Y42">
        <v>1</v>
      </c>
      <c r="Z42" t="s">
        <v>155</v>
      </c>
      <c r="AA42">
        <v>1</v>
      </c>
      <c r="AB42" t="s">
        <v>202</v>
      </c>
      <c r="AC42" t="s">
        <v>149</v>
      </c>
      <c r="AD42" t="s">
        <v>150</v>
      </c>
      <c r="AE42" t="s">
        <v>157</v>
      </c>
      <c r="AF42" s="1">
        <v>46048</v>
      </c>
      <c r="AG42" s="1">
        <v>46155</v>
      </c>
      <c r="AH42" t="s">
        <v>145</v>
      </c>
      <c r="AI42" t="s">
        <v>147</v>
      </c>
      <c r="AJ42" t="str">
        <f>"01498911"</f>
        <v>01498911</v>
      </c>
      <c r="AK42" t="s">
        <v>203</v>
      </c>
      <c r="AL42" t="s">
        <v>153</v>
      </c>
      <c r="AM42" t="s">
        <v>144</v>
      </c>
      <c r="AN42" t="str">
        <f>""</f>
        <v/>
      </c>
      <c r="AP42" t="s">
        <v>202</v>
      </c>
      <c r="AQ42" t="s">
        <v>147</v>
      </c>
      <c r="AR42" t="s">
        <v>147</v>
      </c>
      <c r="AS42" t="s">
        <v>147</v>
      </c>
      <c r="AT42" t="s">
        <v>147</v>
      </c>
      <c r="AU42">
        <v>1</v>
      </c>
      <c r="AV42">
        <v>3</v>
      </c>
      <c r="AW42">
        <v>3</v>
      </c>
      <c r="AX42" t="s">
        <v>154</v>
      </c>
      <c r="AY42" t="s">
        <v>155</v>
      </c>
      <c r="AZ42" t="s">
        <v>142</v>
      </c>
      <c r="BA42" t="s">
        <v>147</v>
      </c>
      <c r="BB42">
        <v>0</v>
      </c>
      <c r="BC42" t="s">
        <v>147</v>
      </c>
      <c r="BD42" t="s">
        <v>147</v>
      </c>
      <c r="BE42" t="s">
        <v>147</v>
      </c>
      <c r="BF42" t="s">
        <v>147</v>
      </c>
      <c r="BG42" t="s">
        <v>147</v>
      </c>
      <c r="BH42" t="s">
        <v>147</v>
      </c>
      <c r="BI42" t="s">
        <v>147</v>
      </c>
      <c r="BJ42" t="s">
        <v>147</v>
      </c>
      <c r="BK42" t="s">
        <v>147</v>
      </c>
      <c r="BS42" t="str">
        <f>""</f>
        <v/>
      </c>
      <c r="BU42" t="str">
        <f>""</f>
        <v/>
      </c>
      <c r="CA42" t="str">
        <f>""</f>
        <v/>
      </c>
      <c r="CC42" t="str">
        <f>""</f>
        <v/>
      </c>
      <c r="CI42" t="str">
        <f>""</f>
        <v/>
      </c>
      <c r="CK42" t="str">
        <f>""</f>
        <v/>
      </c>
      <c r="CQ42" t="str">
        <f>""</f>
        <v/>
      </c>
      <c r="CS42" t="str">
        <f>""</f>
        <v/>
      </c>
      <c r="CY42" t="str">
        <f>""</f>
        <v/>
      </c>
      <c r="DA42" t="str">
        <f>""</f>
        <v/>
      </c>
      <c r="DG42" t="str">
        <f>""</f>
        <v/>
      </c>
      <c r="DI42" t="str">
        <f>""</f>
        <v/>
      </c>
      <c r="DO42" t="str">
        <f>""</f>
        <v/>
      </c>
      <c r="DQ42" t="str">
        <f>""</f>
        <v/>
      </c>
      <c r="DW42" t="str">
        <f>""</f>
        <v/>
      </c>
      <c r="DY42" t="str">
        <f>""</f>
        <v/>
      </c>
      <c r="EE42" t="str">
        <f>""</f>
        <v/>
      </c>
      <c r="EG42" t="str">
        <f>""</f>
        <v/>
      </c>
      <c r="EI42" s="1">
        <v>45959</v>
      </c>
      <c r="EJ42" s="2">
        <v>0.63688657407407401</v>
      </c>
    </row>
    <row r="43" spans="1:140" x14ac:dyDescent="0.25">
      <c r="A43" t="str">
        <f>"013102"</f>
        <v>013102</v>
      </c>
      <c r="B43">
        <v>1</v>
      </c>
      <c r="C43">
        <v>3530</v>
      </c>
      <c r="D43">
        <v>1</v>
      </c>
      <c r="E43" t="str">
        <f>"02"</f>
        <v>02</v>
      </c>
      <c r="F43" t="s">
        <v>249</v>
      </c>
      <c r="G43" t="s">
        <v>250</v>
      </c>
      <c r="H43" t="str">
        <f>" 285L"</f>
        <v xml:space="preserve"> 285L</v>
      </c>
      <c r="I43" t="s">
        <v>201</v>
      </c>
      <c r="J43" t="str">
        <f>"2131"</f>
        <v>2131</v>
      </c>
      <c r="K43" t="s">
        <v>142</v>
      </c>
      <c r="L43" t="s">
        <v>143</v>
      </c>
      <c r="M43">
        <v>2</v>
      </c>
      <c r="N43" t="s">
        <v>144</v>
      </c>
      <c r="O43" t="s">
        <v>145</v>
      </c>
      <c r="P43">
        <v>20</v>
      </c>
      <c r="Q43">
        <v>10</v>
      </c>
      <c r="R43">
        <v>0</v>
      </c>
      <c r="S43">
        <v>0</v>
      </c>
      <c r="T43" t="s">
        <v>146</v>
      </c>
      <c r="U43">
        <v>20</v>
      </c>
      <c r="V43" s="1">
        <v>46048</v>
      </c>
      <c r="W43" s="1">
        <v>46155</v>
      </c>
      <c r="Y43">
        <v>2</v>
      </c>
      <c r="Z43" t="s">
        <v>155</v>
      </c>
      <c r="AA43">
        <v>1</v>
      </c>
      <c r="AB43" t="s">
        <v>202</v>
      </c>
      <c r="AC43" t="s">
        <v>171</v>
      </c>
      <c r="AD43" t="s">
        <v>172</v>
      </c>
      <c r="AE43" t="s">
        <v>157</v>
      </c>
      <c r="AF43" s="1">
        <v>46048</v>
      </c>
      <c r="AG43" s="1">
        <v>46155</v>
      </c>
      <c r="AH43" t="s">
        <v>145</v>
      </c>
      <c r="AI43" t="s">
        <v>147</v>
      </c>
      <c r="AJ43" t="str">
        <f>"01498911"</f>
        <v>01498911</v>
      </c>
      <c r="AK43" t="s">
        <v>203</v>
      </c>
      <c r="AL43" t="s">
        <v>153</v>
      </c>
      <c r="AM43" t="s">
        <v>144</v>
      </c>
      <c r="AN43" t="str">
        <f>""</f>
        <v/>
      </c>
      <c r="AP43" t="s">
        <v>202</v>
      </c>
      <c r="AQ43" t="s">
        <v>147</v>
      </c>
      <c r="AR43" t="s">
        <v>147</v>
      </c>
      <c r="AS43" t="s">
        <v>147</v>
      </c>
      <c r="AT43" t="s">
        <v>147</v>
      </c>
      <c r="AU43">
        <v>2</v>
      </c>
      <c r="AV43">
        <v>3</v>
      </c>
      <c r="AW43">
        <v>3</v>
      </c>
      <c r="AX43" t="s">
        <v>154</v>
      </c>
      <c r="AY43" t="s">
        <v>155</v>
      </c>
      <c r="AZ43" t="s">
        <v>142</v>
      </c>
      <c r="BA43" t="s">
        <v>147</v>
      </c>
      <c r="BB43">
        <v>0</v>
      </c>
      <c r="BC43" t="s">
        <v>147</v>
      </c>
      <c r="BD43" t="s">
        <v>147</v>
      </c>
      <c r="BE43" t="s">
        <v>147</v>
      </c>
      <c r="BF43" t="s">
        <v>147</v>
      </c>
      <c r="BG43" t="s">
        <v>147</v>
      </c>
      <c r="BH43" t="s">
        <v>147</v>
      </c>
      <c r="BI43" t="s">
        <v>147</v>
      </c>
      <c r="BJ43" t="s">
        <v>147</v>
      </c>
      <c r="BK43" t="s">
        <v>147</v>
      </c>
      <c r="BS43" t="str">
        <f>""</f>
        <v/>
      </c>
      <c r="BU43" t="str">
        <f>""</f>
        <v/>
      </c>
      <c r="CA43" t="str">
        <f>""</f>
        <v/>
      </c>
      <c r="CC43" t="str">
        <f>""</f>
        <v/>
      </c>
      <c r="CI43" t="str">
        <f>""</f>
        <v/>
      </c>
      <c r="CK43" t="str">
        <f>""</f>
        <v/>
      </c>
      <c r="CQ43" t="str">
        <f>""</f>
        <v/>
      </c>
      <c r="CS43" t="str">
        <f>""</f>
        <v/>
      </c>
      <c r="CY43" t="str">
        <f>""</f>
        <v/>
      </c>
      <c r="DA43" t="str">
        <f>""</f>
        <v/>
      </c>
      <c r="DG43" t="str">
        <f>""</f>
        <v/>
      </c>
      <c r="DI43" t="str">
        <f>""</f>
        <v/>
      </c>
      <c r="DO43" t="str">
        <f>""</f>
        <v/>
      </c>
      <c r="DQ43" t="str">
        <f>""</f>
        <v/>
      </c>
      <c r="DW43" t="str">
        <f>""</f>
        <v/>
      </c>
      <c r="DY43" t="str">
        <f>""</f>
        <v/>
      </c>
      <c r="EE43" t="str">
        <f>""</f>
        <v/>
      </c>
      <c r="EG43" t="str">
        <f>""</f>
        <v/>
      </c>
      <c r="EI43" s="1">
        <v>45959</v>
      </c>
      <c r="EJ43" s="2">
        <v>0.63688657407407401</v>
      </c>
    </row>
    <row r="44" spans="1:140" x14ac:dyDescent="0.25">
      <c r="A44" t="str">
        <f>"013102"</f>
        <v>013102</v>
      </c>
      <c r="B44">
        <v>1</v>
      </c>
      <c r="C44">
        <v>3530</v>
      </c>
      <c r="D44">
        <v>1</v>
      </c>
      <c r="E44" t="str">
        <f>"03"</f>
        <v>03</v>
      </c>
      <c r="F44" t="s">
        <v>249</v>
      </c>
      <c r="G44" t="s">
        <v>250</v>
      </c>
      <c r="H44" t="str">
        <f>" 285L"</f>
        <v xml:space="preserve"> 285L</v>
      </c>
      <c r="I44" t="s">
        <v>201</v>
      </c>
      <c r="J44" t="str">
        <f>"2287"</f>
        <v>2287</v>
      </c>
      <c r="K44" t="s">
        <v>142</v>
      </c>
      <c r="L44" t="s">
        <v>143</v>
      </c>
      <c r="M44">
        <v>3</v>
      </c>
      <c r="N44" t="s">
        <v>144</v>
      </c>
      <c r="O44" t="s">
        <v>145</v>
      </c>
      <c r="P44">
        <v>20</v>
      </c>
      <c r="Q44">
        <v>10</v>
      </c>
      <c r="R44">
        <v>0</v>
      </c>
      <c r="S44">
        <v>0</v>
      </c>
      <c r="T44" t="s">
        <v>146</v>
      </c>
      <c r="U44">
        <v>20</v>
      </c>
      <c r="V44" s="1">
        <v>46048</v>
      </c>
      <c r="W44" s="1">
        <v>46155</v>
      </c>
      <c r="Y44">
        <v>3</v>
      </c>
      <c r="Z44" t="s">
        <v>155</v>
      </c>
      <c r="AA44">
        <v>1</v>
      </c>
      <c r="AB44" t="s">
        <v>204</v>
      </c>
      <c r="AC44" t="s">
        <v>167</v>
      </c>
      <c r="AD44" t="s">
        <v>168</v>
      </c>
      <c r="AE44" t="s">
        <v>157</v>
      </c>
      <c r="AF44" s="1">
        <v>46048</v>
      </c>
      <c r="AG44" s="1">
        <v>46155</v>
      </c>
      <c r="AH44" t="s">
        <v>145</v>
      </c>
      <c r="AI44" t="s">
        <v>147</v>
      </c>
      <c r="AJ44" t="str">
        <f>"01498911"</f>
        <v>01498911</v>
      </c>
      <c r="AK44" t="s">
        <v>203</v>
      </c>
      <c r="AL44" t="s">
        <v>153</v>
      </c>
      <c r="AM44" t="s">
        <v>144</v>
      </c>
      <c r="AN44" t="str">
        <f>""</f>
        <v/>
      </c>
      <c r="AP44" t="s">
        <v>204</v>
      </c>
      <c r="AQ44" t="s">
        <v>147</v>
      </c>
      <c r="AR44" t="s">
        <v>147</v>
      </c>
      <c r="AS44" t="s">
        <v>147</v>
      </c>
      <c r="AT44" t="s">
        <v>147</v>
      </c>
      <c r="AU44">
        <v>3</v>
      </c>
      <c r="AV44">
        <v>3</v>
      </c>
      <c r="AW44">
        <v>3</v>
      </c>
      <c r="AX44" t="s">
        <v>154</v>
      </c>
      <c r="AY44" t="s">
        <v>155</v>
      </c>
      <c r="AZ44" t="s">
        <v>142</v>
      </c>
      <c r="BA44" t="s">
        <v>147</v>
      </c>
      <c r="BB44">
        <v>0</v>
      </c>
      <c r="BC44" t="s">
        <v>147</v>
      </c>
      <c r="BD44" t="s">
        <v>147</v>
      </c>
      <c r="BE44" t="s">
        <v>147</v>
      </c>
      <c r="BF44" t="s">
        <v>147</v>
      </c>
      <c r="BG44" t="s">
        <v>147</v>
      </c>
      <c r="BH44" t="s">
        <v>147</v>
      </c>
      <c r="BI44" t="s">
        <v>147</v>
      </c>
      <c r="BJ44" t="s">
        <v>147</v>
      </c>
      <c r="BK44" t="s">
        <v>147</v>
      </c>
      <c r="BS44" t="str">
        <f>""</f>
        <v/>
      </c>
      <c r="BU44" t="str">
        <f>""</f>
        <v/>
      </c>
      <c r="CA44" t="str">
        <f>""</f>
        <v/>
      </c>
      <c r="CC44" t="str">
        <f>""</f>
        <v/>
      </c>
      <c r="CI44" t="str">
        <f>""</f>
        <v/>
      </c>
      <c r="CK44" t="str">
        <f>""</f>
        <v/>
      </c>
      <c r="CQ44" t="str">
        <f>""</f>
        <v/>
      </c>
      <c r="CS44" t="str">
        <f>""</f>
        <v/>
      </c>
      <c r="CY44" t="str">
        <f>""</f>
        <v/>
      </c>
      <c r="DA44" t="str">
        <f>""</f>
        <v/>
      </c>
      <c r="DG44" t="str">
        <f>""</f>
        <v/>
      </c>
      <c r="DI44" t="str">
        <f>""</f>
        <v/>
      </c>
      <c r="DO44" t="str">
        <f>""</f>
        <v/>
      </c>
      <c r="DQ44" t="str">
        <f>""</f>
        <v/>
      </c>
      <c r="DW44" t="str">
        <f>""</f>
        <v/>
      </c>
      <c r="DY44" t="str">
        <f>""</f>
        <v/>
      </c>
      <c r="EE44" t="str">
        <f>""</f>
        <v/>
      </c>
      <c r="EG44" t="str">
        <f>""</f>
        <v/>
      </c>
      <c r="EI44" s="1">
        <v>45959</v>
      </c>
      <c r="EJ44" s="2">
        <v>0.63688657407407401</v>
      </c>
    </row>
    <row r="45" spans="1:140" x14ac:dyDescent="0.25">
      <c r="A45" t="str">
        <f>"013102"</f>
        <v>013102</v>
      </c>
      <c r="B45">
        <v>1</v>
      </c>
      <c r="C45">
        <v>3530</v>
      </c>
      <c r="D45">
        <v>1</v>
      </c>
      <c r="E45" t="str">
        <f>"04"</f>
        <v>04</v>
      </c>
      <c r="F45" t="s">
        <v>249</v>
      </c>
      <c r="G45" t="s">
        <v>250</v>
      </c>
      <c r="H45" t="str">
        <f>" 285L"</f>
        <v xml:space="preserve"> 285L</v>
      </c>
      <c r="I45" t="s">
        <v>201</v>
      </c>
      <c r="J45" t="str">
        <f>"3068"</f>
        <v>3068</v>
      </c>
      <c r="K45" t="s">
        <v>142</v>
      </c>
      <c r="L45" t="s">
        <v>143</v>
      </c>
      <c r="M45">
        <v>4</v>
      </c>
      <c r="N45" t="s">
        <v>144</v>
      </c>
      <c r="O45" t="s">
        <v>145</v>
      </c>
      <c r="P45">
        <v>20</v>
      </c>
      <c r="Q45">
        <v>10</v>
      </c>
      <c r="R45">
        <v>0</v>
      </c>
      <c r="S45">
        <v>0</v>
      </c>
      <c r="T45" t="s">
        <v>146</v>
      </c>
      <c r="U45">
        <v>20</v>
      </c>
      <c r="V45" s="1">
        <v>46048</v>
      </c>
      <c r="W45" s="1">
        <v>46155</v>
      </c>
      <c r="Y45">
        <v>4</v>
      </c>
      <c r="Z45" t="s">
        <v>155</v>
      </c>
      <c r="AA45">
        <v>1</v>
      </c>
      <c r="AB45" t="s">
        <v>205</v>
      </c>
      <c r="AC45" t="s">
        <v>206</v>
      </c>
      <c r="AD45" t="s">
        <v>161</v>
      </c>
      <c r="AE45" t="s">
        <v>157</v>
      </c>
      <c r="AF45" s="1">
        <v>46048</v>
      </c>
      <c r="AG45" s="1">
        <v>46155</v>
      </c>
      <c r="AH45" t="s">
        <v>145</v>
      </c>
      <c r="AI45" t="s">
        <v>147</v>
      </c>
      <c r="AJ45" t="str">
        <f>"01498911"</f>
        <v>01498911</v>
      </c>
      <c r="AK45" t="s">
        <v>203</v>
      </c>
      <c r="AL45" t="s">
        <v>153</v>
      </c>
      <c r="AM45" t="s">
        <v>144</v>
      </c>
      <c r="AN45" t="str">
        <f>""</f>
        <v/>
      </c>
      <c r="AP45" t="s">
        <v>205</v>
      </c>
      <c r="AQ45" t="s">
        <v>147</v>
      </c>
      <c r="AR45" t="s">
        <v>147</v>
      </c>
      <c r="AS45" t="s">
        <v>147</v>
      </c>
      <c r="AT45" t="s">
        <v>147</v>
      </c>
      <c r="AU45">
        <v>4</v>
      </c>
      <c r="AV45">
        <v>3</v>
      </c>
      <c r="AW45">
        <v>3</v>
      </c>
      <c r="AX45" t="s">
        <v>154</v>
      </c>
      <c r="AY45" t="s">
        <v>155</v>
      </c>
      <c r="AZ45" t="s">
        <v>142</v>
      </c>
      <c r="BA45" t="s">
        <v>147</v>
      </c>
      <c r="BB45">
        <v>0</v>
      </c>
      <c r="BC45" t="s">
        <v>147</v>
      </c>
      <c r="BD45" t="s">
        <v>147</v>
      </c>
      <c r="BE45" t="s">
        <v>147</v>
      </c>
      <c r="BF45" t="s">
        <v>147</v>
      </c>
      <c r="BG45" t="s">
        <v>147</v>
      </c>
      <c r="BH45" t="s">
        <v>147</v>
      </c>
      <c r="BI45" t="s">
        <v>147</v>
      </c>
      <c r="BJ45" t="s">
        <v>147</v>
      </c>
      <c r="BK45" t="s">
        <v>147</v>
      </c>
      <c r="BS45" t="str">
        <f>""</f>
        <v/>
      </c>
      <c r="BU45" t="str">
        <f>""</f>
        <v/>
      </c>
      <c r="CA45" t="str">
        <f>""</f>
        <v/>
      </c>
      <c r="CC45" t="str">
        <f>""</f>
        <v/>
      </c>
      <c r="CI45" t="str">
        <f>""</f>
        <v/>
      </c>
      <c r="CK45" t="str">
        <f>""</f>
        <v/>
      </c>
      <c r="CQ45" t="str">
        <f>""</f>
        <v/>
      </c>
      <c r="CS45" t="str">
        <f>""</f>
        <v/>
      </c>
      <c r="CY45" t="str">
        <f>""</f>
        <v/>
      </c>
      <c r="DA45" t="str">
        <f>""</f>
        <v/>
      </c>
      <c r="DG45" t="str">
        <f>""</f>
        <v/>
      </c>
      <c r="DI45" t="str">
        <f>""</f>
        <v/>
      </c>
      <c r="DO45" t="str">
        <f>""</f>
        <v/>
      </c>
      <c r="DQ45" t="str">
        <f>""</f>
        <v/>
      </c>
      <c r="DW45" t="str">
        <f>""</f>
        <v/>
      </c>
      <c r="DY45" t="str">
        <f>""</f>
        <v/>
      </c>
      <c r="EE45" t="str">
        <f>""</f>
        <v/>
      </c>
      <c r="EG45" t="str">
        <f>""</f>
        <v/>
      </c>
      <c r="EI45" s="1">
        <v>45959</v>
      </c>
      <c r="EJ45" s="2">
        <v>0.63688657407407401</v>
      </c>
    </row>
    <row r="46" spans="1:140" x14ac:dyDescent="0.25">
      <c r="A46" t="str">
        <f>"013078"</f>
        <v>013078</v>
      </c>
      <c r="B46">
        <v>1</v>
      </c>
      <c r="C46">
        <v>3530</v>
      </c>
      <c r="D46">
        <v>1</v>
      </c>
      <c r="E46" t="str">
        <f>"01"</f>
        <v>01</v>
      </c>
      <c r="F46" t="s">
        <v>249</v>
      </c>
      <c r="G46" t="s">
        <v>250</v>
      </c>
      <c r="H46" t="str">
        <f>" 310"</f>
        <v xml:space="preserve"> 310</v>
      </c>
      <c r="I46" t="s">
        <v>309</v>
      </c>
      <c r="J46" t="str">
        <f>"1247"</f>
        <v>1247</v>
      </c>
      <c r="K46" t="s">
        <v>142</v>
      </c>
      <c r="L46" t="s">
        <v>143</v>
      </c>
      <c r="M46">
        <v>1</v>
      </c>
      <c r="N46" t="s">
        <v>144</v>
      </c>
      <c r="O46" t="s">
        <v>145</v>
      </c>
      <c r="P46">
        <v>50</v>
      </c>
      <c r="Q46">
        <v>10</v>
      </c>
      <c r="R46">
        <v>0</v>
      </c>
      <c r="S46">
        <v>0</v>
      </c>
      <c r="T46" t="s">
        <v>146</v>
      </c>
      <c r="U46">
        <v>50</v>
      </c>
      <c r="V46" s="1">
        <v>46048</v>
      </c>
      <c r="W46" s="1">
        <v>46155</v>
      </c>
      <c r="Y46">
        <v>1</v>
      </c>
      <c r="Z46" t="s">
        <v>147</v>
      </c>
      <c r="AA46">
        <v>1</v>
      </c>
      <c r="AB46" t="s">
        <v>205</v>
      </c>
      <c r="AC46" t="s">
        <v>310</v>
      </c>
      <c r="AD46" t="s">
        <v>311</v>
      </c>
      <c r="AE46" t="s">
        <v>157</v>
      </c>
      <c r="AF46" s="1">
        <v>46048</v>
      </c>
      <c r="AG46" s="1">
        <v>46155</v>
      </c>
      <c r="AH46" t="s">
        <v>145</v>
      </c>
      <c r="AI46" t="s">
        <v>147</v>
      </c>
      <c r="AJ46" t="str">
        <f>"02147315"</f>
        <v>02147315</v>
      </c>
      <c r="AK46" t="s">
        <v>312</v>
      </c>
      <c r="AL46" t="s">
        <v>153</v>
      </c>
      <c r="AM46" t="s">
        <v>144</v>
      </c>
      <c r="AN46" t="str">
        <f>""</f>
        <v/>
      </c>
      <c r="AP46" t="s">
        <v>205</v>
      </c>
      <c r="AQ46" t="s">
        <v>147</v>
      </c>
      <c r="AR46" t="s">
        <v>147</v>
      </c>
      <c r="AS46" t="s">
        <v>147</v>
      </c>
      <c r="AT46" t="s">
        <v>147</v>
      </c>
      <c r="AU46">
        <v>1</v>
      </c>
      <c r="AV46">
        <v>3</v>
      </c>
      <c r="AW46">
        <v>3</v>
      </c>
      <c r="AX46" t="s">
        <v>154</v>
      </c>
      <c r="AY46" t="s">
        <v>155</v>
      </c>
      <c r="AZ46" t="s">
        <v>142</v>
      </c>
      <c r="BA46" t="s">
        <v>147</v>
      </c>
      <c r="BB46">
        <v>0</v>
      </c>
      <c r="BC46" t="s">
        <v>147</v>
      </c>
      <c r="BD46" t="s">
        <v>147</v>
      </c>
      <c r="BE46" t="s">
        <v>147</v>
      </c>
      <c r="BF46" t="s">
        <v>147</v>
      </c>
      <c r="BG46" t="s">
        <v>147</v>
      </c>
      <c r="BH46" t="s">
        <v>147</v>
      </c>
      <c r="BI46" t="s">
        <v>147</v>
      </c>
      <c r="BJ46" t="s">
        <v>147</v>
      </c>
      <c r="BK46" t="s">
        <v>147</v>
      </c>
      <c r="BS46" t="str">
        <f>""</f>
        <v/>
      </c>
      <c r="BU46" t="str">
        <f>""</f>
        <v/>
      </c>
      <c r="CA46" t="str">
        <f>""</f>
        <v/>
      </c>
      <c r="CC46" t="str">
        <f>""</f>
        <v/>
      </c>
      <c r="CI46" t="str">
        <f>""</f>
        <v/>
      </c>
      <c r="CK46" t="str">
        <f>""</f>
        <v/>
      </c>
      <c r="CQ46" t="str">
        <f>""</f>
        <v/>
      </c>
      <c r="CS46" t="str">
        <f>""</f>
        <v/>
      </c>
      <c r="CY46" t="str">
        <f>""</f>
        <v/>
      </c>
      <c r="DA46" t="str">
        <f>""</f>
        <v/>
      </c>
      <c r="DG46" t="str">
        <f>""</f>
        <v/>
      </c>
      <c r="DI46" t="str">
        <f>""</f>
        <v/>
      </c>
      <c r="DO46" t="str">
        <f>""</f>
        <v/>
      </c>
      <c r="DQ46" t="str">
        <f>""</f>
        <v/>
      </c>
      <c r="DW46" t="str">
        <f>""</f>
        <v/>
      </c>
      <c r="DY46" t="str">
        <f>""</f>
        <v/>
      </c>
      <c r="EE46" t="str">
        <f>""</f>
        <v/>
      </c>
      <c r="EG46" t="str">
        <f>""</f>
        <v/>
      </c>
      <c r="EI46" s="1">
        <v>45959</v>
      </c>
      <c r="EJ46" s="2">
        <v>0.63688657407407401</v>
      </c>
    </row>
    <row r="47" spans="1:140" x14ac:dyDescent="0.25">
      <c r="A47" t="str">
        <f>"013078"</f>
        <v>013078</v>
      </c>
      <c r="B47">
        <v>1</v>
      </c>
      <c r="C47">
        <v>3530</v>
      </c>
      <c r="D47">
        <v>1</v>
      </c>
      <c r="E47" t="str">
        <f>"02"</f>
        <v>02</v>
      </c>
      <c r="F47" t="s">
        <v>249</v>
      </c>
      <c r="G47" t="s">
        <v>250</v>
      </c>
      <c r="H47" t="str">
        <f>" 310"</f>
        <v xml:space="preserve"> 310</v>
      </c>
      <c r="I47" t="s">
        <v>309</v>
      </c>
      <c r="J47" t="str">
        <f>"3737"</f>
        <v>3737</v>
      </c>
      <c r="K47" t="s">
        <v>142</v>
      </c>
      <c r="L47" t="s">
        <v>143</v>
      </c>
      <c r="M47">
        <v>2</v>
      </c>
      <c r="N47" t="s">
        <v>144</v>
      </c>
      <c r="O47" t="s">
        <v>145</v>
      </c>
      <c r="P47">
        <v>50</v>
      </c>
      <c r="Q47">
        <v>10</v>
      </c>
      <c r="R47">
        <v>0</v>
      </c>
      <c r="S47">
        <v>0</v>
      </c>
      <c r="T47" t="s">
        <v>146</v>
      </c>
      <c r="U47">
        <v>50</v>
      </c>
      <c r="V47" s="1">
        <v>46048</v>
      </c>
      <c r="W47" s="1">
        <v>46155</v>
      </c>
      <c r="Y47">
        <v>2</v>
      </c>
      <c r="Z47" t="s">
        <v>147</v>
      </c>
      <c r="AA47">
        <v>1</v>
      </c>
      <c r="AB47" t="s">
        <v>291</v>
      </c>
      <c r="AC47" t="s">
        <v>206</v>
      </c>
      <c r="AD47" t="s">
        <v>161</v>
      </c>
      <c r="AE47" t="s">
        <v>157</v>
      </c>
      <c r="AF47" s="1">
        <v>46048</v>
      </c>
      <c r="AG47" s="1">
        <v>46155</v>
      </c>
      <c r="AH47" t="s">
        <v>145</v>
      </c>
      <c r="AI47" t="s">
        <v>147</v>
      </c>
      <c r="AJ47" t="str">
        <f>"0000000 "</f>
        <v xml:space="preserve">0000000 </v>
      </c>
      <c r="AL47" t="s">
        <v>153</v>
      </c>
      <c r="AM47" t="s">
        <v>144</v>
      </c>
      <c r="AN47" t="str">
        <f>""</f>
        <v/>
      </c>
      <c r="AP47" t="s">
        <v>291</v>
      </c>
      <c r="AQ47" t="s">
        <v>147</v>
      </c>
      <c r="AR47" t="s">
        <v>147</v>
      </c>
      <c r="AS47" t="s">
        <v>147</v>
      </c>
      <c r="AT47" t="s">
        <v>147</v>
      </c>
      <c r="AU47">
        <v>2</v>
      </c>
      <c r="AV47">
        <v>3</v>
      </c>
      <c r="AW47">
        <v>3</v>
      </c>
      <c r="AX47" t="s">
        <v>154</v>
      </c>
      <c r="AY47" t="s">
        <v>155</v>
      </c>
      <c r="AZ47" t="s">
        <v>142</v>
      </c>
      <c r="BA47" t="s">
        <v>147</v>
      </c>
      <c r="BB47">
        <v>0</v>
      </c>
      <c r="BC47" t="s">
        <v>147</v>
      </c>
      <c r="BD47" t="s">
        <v>147</v>
      </c>
      <c r="BE47" t="s">
        <v>147</v>
      </c>
      <c r="BF47" t="s">
        <v>147</v>
      </c>
      <c r="BG47" t="s">
        <v>147</v>
      </c>
      <c r="BH47" t="s">
        <v>147</v>
      </c>
      <c r="BI47" t="s">
        <v>147</v>
      </c>
      <c r="BJ47" t="s">
        <v>147</v>
      </c>
      <c r="BK47" t="s">
        <v>147</v>
      </c>
      <c r="BS47" t="str">
        <f>""</f>
        <v/>
      </c>
      <c r="BU47" t="str">
        <f>""</f>
        <v/>
      </c>
      <c r="CA47" t="str">
        <f>""</f>
        <v/>
      </c>
      <c r="CC47" t="str">
        <f>""</f>
        <v/>
      </c>
      <c r="CI47" t="str">
        <f>""</f>
        <v/>
      </c>
      <c r="CK47" t="str">
        <f>""</f>
        <v/>
      </c>
      <c r="CQ47" t="str">
        <f>""</f>
        <v/>
      </c>
      <c r="CS47" t="str">
        <f>""</f>
        <v/>
      </c>
      <c r="CY47" t="str">
        <f>""</f>
        <v/>
      </c>
      <c r="DA47" t="str">
        <f>""</f>
        <v/>
      </c>
      <c r="DG47" t="str">
        <f>""</f>
        <v/>
      </c>
      <c r="DI47" t="str">
        <f>""</f>
        <v/>
      </c>
      <c r="DO47" t="str">
        <f>""</f>
        <v/>
      </c>
      <c r="DQ47" t="str">
        <f>""</f>
        <v/>
      </c>
      <c r="DW47" t="str">
        <f>""</f>
        <v/>
      </c>
      <c r="DY47" t="str">
        <f>""</f>
        <v/>
      </c>
      <c r="EE47" t="str">
        <f>""</f>
        <v/>
      </c>
      <c r="EG47" t="str">
        <f>""</f>
        <v/>
      </c>
      <c r="EI47" s="1">
        <v>45959</v>
      </c>
      <c r="EJ47" s="2">
        <v>0.63688657407407401</v>
      </c>
    </row>
    <row r="48" spans="1:140" x14ac:dyDescent="0.25">
      <c r="A48" t="str">
        <f t="shared" ref="A48:A53" si="4">"013073"</f>
        <v>013073</v>
      </c>
      <c r="B48">
        <v>1</v>
      </c>
      <c r="C48">
        <v>3530</v>
      </c>
      <c r="D48">
        <v>1</v>
      </c>
      <c r="E48" t="str">
        <f>"01"</f>
        <v>01</v>
      </c>
      <c r="F48" t="s">
        <v>249</v>
      </c>
      <c r="G48" t="s">
        <v>250</v>
      </c>
      <c r="H48" t="str">
        <f t="shared" ref="H48:H53" si="5">" 341"</f>
        <v xml:space="preserve"> 341</v>
      </c>
      <c r="I48" t="s">
        <v>313</v>
      </c>
      <c r="J48" t="str">
        <f>"1477"</f>
        <v>1477</v>
      </c>
      <c r="K48" t="s">
        <v>142</v>
      </c>
      <c r="L48" t="s">
        <v>143</v>
      </c>
      <c r="M48">
        <v>1</v>
      </c>
      <c r="N48" t="s">
        <v>144</v>
      </c>
      <c r="O48" t="s">
        <v>145</v>
      </c>
      <c r="P48">
        <v>110</v>
      </c>
      <c r="Q48">
        <v>40</v>
      </c>
      <c r="R48">
        <v>0</v>
      </c>
      <c r="S48">
        <v>0</v>
      </c>
      <c r="T48" t="s">
        <v>146</v>
      </c>
      <c r="U48">
        <v>110</v>
      </c>
      <c r="V48" s="1">
        <v>46048</v>
      </c>
      <c r="W48" s="1">
        <v>46155</v>
      </c>
      <c r="Y48">
        <v>1</v>
      </c>
      <c r="Z48" t="s">
        <v>147</v>
      </c>
      <c r="AA48">
        <v>1</v>
      </c>
      <c r="AB48" t="s">
        <v>290</v>
      </c>
      <c r="AC48" t="s">
        <v>227</v>
      </c>
      <c r="AD48" t="s">
        <v>181</v>
      </c>
      <c r="AE48" t="s">
        <v>157</v>
      </c>
      <c r="AF48" s="1">
        <v>46048</v>
      </c>
      <c r="AG48" s="1">
        <v>46155</v>
      </c>
      <c r="AH48" t="s">
        <v>145</v>
      </c>
      <c r="AI48" t="s">
        <v>147</v>
      </c>
      <c r="AJ48" t="str">
        <f t="shared" ref="AJ48:AJ53" si="6">"02147315"</f>
        <v>02147315</v>
      </c>
      <c r="AK48" t="s">
        <v>312</v>
      </c>
      <c r="AL48" t="s">
        <v>153</v>
      </c>
      <c r="AM48" t="s">
        <v>144</v>
      </c>
      <c r="AN48" t="str">
        <f>""</f>
        <v/>
      </c>
      <c r="AP48" t="s">
        <v>290</v>
      </c>
      <c r="AQ48" t="s">
        <v>147</v>
      </c>
      <c r="AR48" t="s">
        <v>147</v>
      </c>
      <c r="AS48" t="s">
        <v>147</v>
      </c>
      <c r="AT48" t="s">
        <v>147</v>
      </c>
      <c r="AU48">
        <v>1</v>
      </c>
      <c r="AV48">
        <v>3</v>
      </c>
      <c r="AW48">
        <v>3</v>
      </c>
      <c r="AX48" t="s">
        <v>154</v>
      </c>
      <c r="AY48" t="s">
        <v>155</v>
      </c>
      <c r="AZ48" t="s">
        <v>142</v>
      </c>
      <c r="BA48" t="s">
        <v>147</v>
      </c>
      <c r="BB48">
        <v>0</v>
      </c>
      <c r="BC48" t="s">
        <v>147</v>
      </c>
      <c r="BD48" t="s">
        <v>147</v>
      </c>
      <c r="BE48" t="s">
        <v>147</v>
      </c>
      <c r="BF48" t="s">
        <v>147</v>
      </c>
      <c r="BG48" t="s">
        <v>147</v>
      </c>
      <c r="BH48" t="s">
        <v>147</v>
      </c>
      <c r="BI48" t="s">
        <v>147</v>
      </c>
      <c r="BJ48" t="s">
        <v>147</v>
      </c>
      <c r="BK48" t="s">
        <v>147</v>
      </c>
      <c r="BS48" t="str">
        <f>""</f>
        <v/>
      </c>
      <c r="BU48" t="str">
        <f>""</f>
        <v/>
      </c>
      <c r="CA48" t="str">
        <f>""</f>
        <v/>
      </c>
      <c r="CC48" t="str">
        <f>""</f>
        <v/>
      </c>
      <c r="CI48" t="str">
        <f>""</f>
        <v/>
      </c>
      <c r="CK48" t="str">
        <f>""</f>
        <v/>
      </c>
      <c r="CQ48" t="str">
        <f>""</f>
        <v/>
      </c>
      <c r="CS48" t="str">
        <f>""</f>
        <v/>
      </c>
      <c r="CY48" t="str">
        <f>""</f>
        <v/>
      </c>
      <c r="DA48" t="str">
        <f>""</f>
        <v/>
      </c>
      <c r="DG48" t="str">
        <f>""</f>
        <v/>
      </c>
      <c r="DI48" t="str">
        <f>""</f>
        <v/>
      </c>
      <c r="DO48" t="str">
        <f>""</f>
        <v/>
      </c>
      <c r="DQ48" t="str">
        <f>""</f>
        <v/>
      </c>
      <c r="DW48" t="str">
        <f>""</f>
        <v/>
      </c>
      <c r="DY48" t="str">
        <f>""</f>
        <v/>
      </c>
      <c r="EE48" t="str">
        <f>""</f>
        <v/>
      </c>
      <c r="EG48" t="str">
        <f>""</f>
        <v/>
      </c>
      <c r="EI48" s="1">
        <v>45959</v>
      </c>
      <c r="EJ48" s="2">
        <v>0.63688657407407401</v>
      </c>
    </row>
    <row r="49" spans="1:140" x14ac:dyDescent="0.25">
      <c r="A49" t="str">
        <f t="shared" si="4"/>
        <v>013073</v>
      </c>
      <c r="B49">
        <v>1</v>
      </c>
      <c r="C49">
        <v>3530</v>
      </c>
      <c r="D49">
        <v>1</v>
      </c>
      <c r="E49" t="str">
        <f>"01L"</f>
        <v>01L</v>
      </c>
      <c r="F49" t="s">
        <v>249</v>
      </c>
      <c r="G49" t="s">
        <v>250</v>
      </c>
      <c r="H49" t="str">
        <f t="shared" si="5"/>
        <v xml:space="preserve"> 341</v>
      </c>
      <c r="I49" t="s">
        <v>313</v>
      </c>
      <c r="J49" t="str">
        <f>"2900"</f>
        <v>2900</v>
      </c>
      <c r="K49" t="s">
        <v>314</v>
      </c>
      <c r="L49" t="s">
        <v>143</v>
      </c>
      <c r="M49">
        <v>1</v>
      </c>
      <c r="N49" t="s">
        <v>144</v>
      </c>
      <c r="O49" t="s">
        <v>145</v>
      </c>
      <c r="P49">
        <v>22</v>
      </c>
      <c r="Q49">
        <v>10</v>
      </c>
      <c r="R49">
        <v>0</v>
      </c>
      <c r="S49">
        <v>0</v>
      </c>
      <c r="T49" t="s">
        <v>146</v>
      </c>
      <c r="U49">
        <v>22</v>
      </c>
      <c r="V49" s="1">
        <v>46048</v>
      </c>
      <c r="W49" s="1">
        <v>46155</v>
      </c>
      <c r="Y49" t="s">
        <v>315</v>
      </c>
      <c r="Z49" t="s">
        <v>147</v>
      </c>
      <c r="AA49">
        <v>1</v>
      </c>
      <c r="AB49" t="s">
        <v>316</v>
      </c>
      <c r="AC49" t="s">
        <v>167</v>
      </c>
      <c r="AD49" t="s">
        <v>168</v>
      </c>
      <c r="AE49" t="s">
        <v>194</v>
      </c>
      <c r="AF49" s="1">
        <v>46048</v>
      </c>
      <c r="AG49" s="1">
        <v>46155</v>
      </c>
      <c r="AH49" t="s">
        <v>145</v>
      </c>
      <c r="AI49" t="s">
        <v>147</v>
      </c>
      <c r="AJ49" t="str">
        <f t="shared" si="6"/>
        <v>02147315</v>
      </c>
      <c r="AK49" t="s">
        <v>312</v>
      </c>
      <c r="AL49" t="s">
        <v>153</v>
      </c>
      <c r="AM49" t="s">
        <v>144</v>
      </c>
      <c r="AN49" t="str">
        <f>""</f>
        <v/>
      </c>
      <c r="AP49" t="s">
        <v>316</v>
      </c>
      <c r="AQ49" t="s">
        <v>147</v>
      </c>
      <c r="AR49" t="s">
        <v>147</v>
      </c>
      <c r="AS49" t="s">
        <v>147</v>
      </c>
      <c r="AT49" t="s">
        <v>147</v>
      </c>
      <c r="AU49">
        <v>1</v>
      </c>
      <c r="AV49">
        <v>3</v>
      </c>
      <c r="AW49">
        <v>3</v>
      </c>
      <c r="AX49" t="s">
        <v>154</v>
      </c>
      <c r="AY49" t="s">
        <v>155</v>
      </c>
      <c r="AZ49" t="s">
        <v>142</v>
      </c>
      <c r="BA49" t="s">
        <v>147</v>
      </c>
      <c r="BB49">
        <v>0</v>
      </c>
      <c r="BC49" t="s">
        <v>147</v>
      </c>
      <c r="BD49" t="s">
        <v>147</v>
      </c>
      <c r="BE49" t="s">
        <v>147</v>
      </c>
      <c r="BF49" t="s">
        <v>147</v>
      </c>
      <c r="BG49" t="s">
        <v>147</v>
      </c>
      <c r="BH49" t="s">
        <v>147</v>
      </c>
      <c r="BI49" t="s">
        <v>147</v>
      </c>
      <c r="BJ49" t="s">
        <v>147</v>
      </c>
      <c r="BK49" t="s">
        <v>147</v>
      </c>
      <c r="BS49" t="str">
        <f>""</f>
        <v/>
      </c>
      <c r="BU49" t="str">
        <f>""</f>
        <v/>
      </c>
      <c r="CA49" t="str">
        <f>""</f>
        <v/>
      </c>
      <c r="CC49" t="str">
        <f>""</f>
        <v/>
      </c>
      <c r="CI49" t="str">
        <f>""</f>
        <v/>
      </c>
      <c r="CK49" t="str">
        <f>""</f>
        <v/>
      </c>
      <c r="CQ49" t="str">
        <f>""</f>
        <v/>
      </c>
      <c r="CS49" t="str">
        <f>""</f>
        <v/>
      </c>
      <c r="CY49" t="str">
        <f>""</f>
        <v/>
      </c>
      <c r="DA49" t="str">
        <f>""</f>
        <v/>
      </c>
      <c r="DG49" t="str">
        <f>""</f>
        <v/>
      </c>
      <c r="DI49" t="str">
        <f>""</f>
        <v/>
      </c>
      <c r="DO49" t="str">
        <f>""</f>
        <v/>
      </c>
      <c r="DQ49" t="str">
        <f>""</f>
        <v/>
      </c>
      <c r="DW49" t="str">
        <f>""</f>
        <v/>
      </c>
      <c r="DY49" t="str">
        <f>""</f>
        <v/>
      </c>
      <c r="EE49" t="str">
        <f>""</f>
        <v/>
      </c>
      <c r="EG49" t="str">
        <f>""</f>
        <v/>
      </c>
      <c r="EI49" s="1">
        <v>45959</v>
      </c>
      <c r="EJ49" s="2">
        <v>0.63688657407407401</v>
      </c>
    </row>
    <row r="50" spans="1:140" x14ac:dyDescent="0.25">
      <c r="A50" t="str">
        <f t="shared" si="4"/>
        <v>013073</v>
      </c>
      <c r="B50">
        <v>1</v>
      </c>
      <c r="C50">
        <v>3530</v>
      </c>
      <c r="D50">
        <v>1</v>
      </c>
      <c r="E50" t="str">
        <f>"02L"</f>
        <v>02L</v>
      </c>
      <c r="F50" t="s">
        <v>249</v>
      </c>
      <c r="G50" t="s">
        <v>250</v>
      </c>
      <c r="H50" t="str">
        <f t="shared" si="5"/>
        <v xml:space="preserve"> 341</v>
      </c>
      <c r="I50" t="s">
        <v>313</v>
      </c>
      <c r="J50" t="str">
        <f>"2901"</f>
        <v>2901</v>
      </c>
      <c r="K50" t="s">
        <v>314</v>
      </c>
      <c r="L50" t="s">
        <v>143</v>
      </c>
      <c r="M50">
        <v>1</v>
      </c>
      <c r="N50" t="s">
        <v>144</v>
      </c>
      <c r="O50" t="s">
        <v>145</v>
      </c>
      <c r="P50">
        <v>22</v>
      </c>
      <c r="Q50">
        <v>10</v>
      </c>
      <c r="R50">
        <v>0</v>
      </c>
      <c r="S50">
        <v>0</v>
      </c>
      <c r="T50" t="s">
        <v>146</v>
      </c>
      <c r="U50">
        <v>22</v>
      </c>
      <c r="V50" s="1">
        <v>46048</v>
      </c>
      <c r="W50" s="1">
        <v>46155</v>
      </c>
      <c r="Y50" t="s">
        <v>317</v>
      </c>
      <c r="Z50" t="s">
        <v>147</v>
      </c>
      <c r="AA50">
        <v>1</v>
      </c>
      <c r="AB50" t="s">
        <v>316</v>
      </c>
      <c r="AC50" t="s">
        <v>167</v>
      </c>
      <c r="AD50" t="s">
        <v>168</v>
      </c>
      <c r="AE50" t="s">
        <v>182</v>
      </c>
      <c r="AF50" s="1">
        <v>46048</v>
      </c>
      <c r="AG50" s="1">
        <v>46155</v>
      </c>
      <c r="AH50" t="s">
        <v>145</v>
      </c>
      <c r="AI50" t="s">
        <v>147</v>
      </c>
      <c r="AJ50" t="str">
        <f t="shared" si="6"/>
        <v>02147315</v>
      </c>
      <c r="AK50" t="s">
        <v>312</v>
      </c>
      <c r="AL50" t="s">
        <v>153</v>
      </c>
      <c r="AM50" t="s">
        <v>144</v>
      </c>
      <c r="AN50" t="str">
        <f>""</f>
        <v/>
      </c>
      <c r="AP50" t="s">
        <v>316</v>
      </c>
      <c r="AQ50" t="s">
        <v>147</v>
      </c>
      <c r="AR50" t="s">
        <v>147</v>
      </c>
      <c r="AS50" t="s">
        <v>147</v>
      </c>
      <c r="AT50" t="s">
        <v>147</v>
      </c>
      <c r="AU50">
        <v>1</v>
      </c>
      <c r="AV50">
        <v>3</v>
      </c>
      <c r="AW50">
        <v>3</v>
      </c>
      <c r="AX50" t="s">
        <v>154</v>
      </c>
      <c r="AY50" t="s">
        <v>155</v>
      </c>
      <c r="AZ50" t="s">
        <v>142</v>
      </c>
      <c r="BA50" t="s">
        <v>147</v>
      </c>
      <c r="BB50">
        <v>0</v>
      </c>
      <c r="BC50" t="s">
        <v>147</v>
      </c>
      <c r="BD50" t="s">
        <v>147</v>
      </c>
      <c r="BE50" t="s">
        <v>147</v>
      </c>
      <c r="BF50" t="s">
        <v>147</v>
      </c>
      <c r="BG50" t="s">
        <v>147</v>
      </c>
      <c r="BH50" t="s">
        <v>147</v>
      </c>
      <c r="BI50" t="s">
        <v>147</v>
      </c>
      <c r="BJ50" t="s">
        <v>147</v>
      </c>
      <c r="BK50" t="s">
        <v>147</v>
      </c>
      <c r="BS50" t="str">
        <f>""</f>
        <v/>
      </c>
      <c r="BU50" t="str">
        <f>""</f>
        <v/>
      </c>
      <c r="CA50" t="str">
        <f>""</f>
        <v/>
      </c>
      <c r="CC50" t="str">
        <f>""</f>
        <v/>
      </c>
      <c r="CI50" t="str">
        <f>""</f>
        <v/>
      </c>
      <c r="CK50" t="str">
        <f>""</f>
        <v/>
      </c>
      <c r="CQ50" t="str">
        <f>""</f>
        <v/>
      </c>
      <c r="CS50" t="str">
        <f>""</f>
        <v/>
      </c>
      <c r="CY50" t="str">
        <f>""</f>
        <v/>
      </c>
      <c r="DA50" t="str">
        <f>""</f>
        <v/>
      </c>
      <c r="DG50" t="str">
        <f>""</f>
        <v/>
      </c>
      <c r="DI50" t="str">
        <f>""</f>
        <v/>
      </c>
      <c r="DO50" t="str">
        <f>""</f>
        <v/>
      </c>
      <c r="DQ50" t="str">
        <f>""</f>
        <v/>
      </c>
      <c r="DW50" t="str">
        <f>""</f>
        <v/>
      </c>
      <c r="DY50" t="str">
        <f>""</f>
        <v/>
      </c>
      <c r="EE50" t="str">
        <f>""</f>
        <v/>
      </c>
      <c r="EG50" t="str">
        <f>""</f>
        <v/>
      </c>
      <c r="EI50" s="1">
        <v>45959</v>
      </c>
      <c r="EJ50" s="2">
        <v>0.63688657407407401</v>
      </c>
    </row>
    <row r="51" spans="1:140" x14ac:dyDescent="0.25">
      <c r="A51" t="str">
        <f t="shared" si="4"/>
        <v>013073</v>
      </c>
      <c r="B51">
        <v>1</v>
      </c>
      <c r="C51">
        <v>3530</v>
      </c>
      <c r="D51">
        <v>1</v>
      </c>
      <c r="E51" t="str">
        <f>"03L"</f>
        <v>03L</v>
      </c>
      <c r="F51" t="s">
        <v>249</v>
      </c>
      <c r="G51" t="s">
        <v>250</v>
      </c>
      <c r="H51" t="str">
        <f t="shared" si="5"/>
        <v xml:space="preserve"> 341</v>
      </c>
      <c r="I51" t="s">
        <v>313</v>
      </c>
      <c r="J51" t="str">
        <f>"2902"</f>
        <v>2902</v>
      </c>
      <c r="K51" t="s">
        <v>314</v>
      </c>
      <c r="L51" t="s">
        <v>143</v>
      </c>
      <c r="M51">
        <v>1</v>
      </c>
      <c r="N51" t="s">
        <v>144</v>
      </c>
      <c r="O51" t="s">
        <v>145</v>
      </c>
      <c r="P51">
        <v>22</v>
      </c>
      <c r="Q51">
        <v>10</v>
      </c>
      <c r="R51">
        <v>0</v>
      </c>
      <c r="S51">
        <v>0</v>
      </c>
      <c r="T51" t="s">
        <v>146</v>
      </c>
      <c r="U51">
        <v>22</v>
      </c>
      <c r="V51" s="1">
        <v>46048</v>
      </c>
      <c r="W51" s="1">
        <v>46155</v>
      </c>
      <c r="Y51" t="s">
        <v>318</v>
      </c>
      <c r="Z51" t="s">
        <v>147</v>
      </c>
      <c r="AA51">
        <v>1</v>
      </c>
      <c r="AB51" t="s">
        <v>316</v>
      </c>
      <c r="AC51" t="s">
        <v>319</v>
      </c>
      <c r="AD51" t="s">
        <v>320</v>
      </c>
      <c r="AE51" t="s">
        <v>182</v>
      </c>
      <c r="AF51" s="1">
        <v>46048</v>
      </c>
      <c r="AG51" s="1">
        <v>46155</v>
      </c>
      <c r="AH51" t="s">
        <v>145</v>
      </c>
      <c r="AI51" t="s">
        <v>147</v>
      </c>
      <c r="AJ51" t="str">
        <f t="shared" si="6"/>
        <v>02147315</v>
      </c>
      <c r="AK51" t="s">
        <v>312</v>
      </c>
      <c r="AL51" t="s">
        <v>153</v>
      </c>
      <c r="AM51" t="s">
        <v>144</v>
      </c>
      <c r="AN51" t="str">
        <f>""</f>
        <v/>
      </c>
      <c r="AP51" t="s">
        <v>316</v>
      </c>
      <c r="AQ51" t="s">
        <v>147</v>
      </c>
      <c r="AR51" t="s">
        <v>147</v>
      </c>
      <c r="AS51" t="s">
        <v>147</v>
      </c>
      <c r="AT51" t="s">
        <v>147</v>
      </c>
      <c r="AU51">
        <v>1</v>
      </c>
      <c r="AV51">
        <v>3</v>
      </c>
      <c r="AW51">
        <v>3</v>
      </c>
      <c r="AX51" t="s">
        <v>154</v>
      </c>
      <c r="AY51" t="s">
        <v>155</v>
      </c>
      <c r="AZ51" t="s">
        <v>142</v>
      </c>
      <c r="BA51" t="s">
        <v>147</v>
      </c>
      <c r="BB51">
        <v>0</v>
      </c>
      <c r="BC51" t="s">
        <v>147</v>
      </c>
      <c r="BD51" t="s">
        <v>147</v>
      </c>
      <c r="BE51" t="s">
        <v>147</v>
      </c>
      <c r="BF51" t="s">
        <v>147</v>
      </c>
      <c r="BG51" t="s">
        <v>147</v>
      </c>
      <c r="BH51" t="s">
        <v>147</v>
      </c>
      <c r="BI51" t="s">
        <v>147</v>
      </c>
      <c r="BJ51" t="s">
        <v>147</v>
      </c>
      <c r="BK51" t="s">
        <v>147</v>
      </c>
      <c r="BS51" t="str">
        <f>""</f>
        <v/>
      </c>
      <c r="BU51" t="str">
        <f>""</f>
        <v/>
      </c>
      <c r="CA51" t="str">
        <f>""</f>
        <v/>
      </c>
      <c r="CC51" t="str">
        <f>""</f>
        <v/>
      </c>
      <c r="CI51" t="str">
        <f>""</f>
        <v/>
      </c>
      <c r="CK51" t="str">
        <f>""</f>
        <v/>
      </c>
      <c r="CQ51" t="str">
        <f>""</f>
        <v/>
      </c>
      <c r="CS51" t="str">
        <f>""</f>
        <v/>
      </c>
      <c r="CY51" t="str">
        <f>""</f>
        <v/>
      </c>
      <c r="DA51" t="str">
        <f>""</f>
        <v/>
      </c>
      <c r="DG51" t="str">
        <f>""</f>
        <v/>
      </c>
      <c r="DI51" t="str">
        <f>""</f>
        <v/>
      </c>
      <c r="DO51" t="str">
        <f>""</f>
        <v/>
      </c>
      <c r="DQ51" t="str">
        <f>""</f>
        <v/>
      </c>
      <c r="DW51" t="str">
        <f>""</f>
        <v/>
      </c>
      <c r="DY51" t="str">
        <f>""</f>
        <v/>
      </c>
      <c r="EE51" t="str">
        <f>""</f>
        <v/>
      </c>
      <c r="EG51" t="str">
        <f>""</f>
        <v/>
      </c>
      <c r="EI51" s="1">
        <v>45959</v>
      </c>
      <c r="EJ51" s="2">
        <v>0.63688657407407401</v>
      </c>
    </row>
    <row r="52" spans="1:140" x14ac:dyDescent="0.25">
      <c r="A52" t="str">
        <f t="shared" si="4"/>
        <v>013073</v>
      </c>
      <c r="B52">
        <v>1</v>
      </c>
      <c r="C52">
        <v>3530</v>
      </c>
      <c r="D52">
        <v>1</v>
      </c>
      <c r="E52" t="str">
        <f>"04L"</f>
        <v>04L</v>
      </c>
      <c r="F52" t="s">
        <v>249</v>
      </c>
      <c r="G52" t="s">
        <v>250</v>
      </c>
      <c r="H52" t="str">
        <f t="shared" si="5"/>
        <v xml:space="preserve"> 341</v>
      </c>
      <c r="I52" t="s">
        <v>313</v>
      </c>
      <c r="J52" t="str">
        <f>"3331"</f>
        <v>3331</v>
      </c>
      <c r="K52" t="s">
        <v>314</v>
      </c>
      <c r="L52" t="s">
        <v>143</v>
      </c>
      <c r="M52">
        <v>1</v>
      </c>
      <c r="N52" t="s">
        <v>144</v>
      </c>
      <c r="O52" t="s">
        <v>145</v>
      </c>
      <c r="P52">
        <v>22</v>
      </c>
      <c r="Q52">
        <v>10</v>
      </c>
      <c r="R52">
        <v>0</v>
      </c>
      <c r="S52">
        <v>0</v>
      </c>
      <c r="T52" t="s">
        <v>146</v>
      </c>
      <c r="U52">
        <v>22</v>
      </c>
      <c r="V52" s="1">
        <v>46048</v>
      </c>
      <c r="W52" s="1">
        <v>46155</v>
      </c>
      <c r="Y52" t="s">
        <v>321</v>
      </c>
      <c r="Z52" t="s">
        <v>147</v>
      </c>
      <c r="AA52">
        <v>1</v>
      </c>
      <c r="AB52" t="s">
        <v>316</v>
      </c>
      <c r="AC52" t="s">
        <v>322</v>
      </c>
      <c r="AD52" t="s">
        <v>323</v>
      </c>
      <c r="AE52" t="s">
        <v>234</v>
      </c>
      <c r="AF52" s="1">
        <v>46048</v>
      </c>
      <c r="AG52" s="1">
        <v>46155</v>
      </c>
      <c r="AH52" t="s">
        <v>145</v>
      </c>
      <c r="AI52" t="s">
        <v>147</v>
      </c>
      <c r="AJ52" t="str">
        <f t="shared" si="6"/>
        <v>02147315</v>
      </c>
      <c r="AK52" t="s">
        <v>312</v>
      </c>
      <c r="AL52" t="s">
        <v>153</v>
      </c>
      <c r="AM52" t="s">
        <v>144</v>
      </c>
      <c r="AN52" t="str">
        <f>""</f>
        <v/>
      </c>
      <c r="AP52" t="s">
        <v>316</v>
      </c>
      <c r="AQ52" t="s">
        <v>147</v>
      </c>
      <c r="AR52" t="s">
        <v>147</v>
      </c>
      <c r="AS52" t="s">
        <v>147</v>
      </c>
      <c r="AT52" t="s">
        <v>147</v>
      </c>
      <c r="AU52">
        <v>1</v>
      </c>
      <c r="AV52">
        <v>3</v>
      </c>
      <c r="AW52">
        <v>3</v>
      </c>
      <c r="AX52" t="s">
        <v>154</v>
      </c>
      <c r="AY52" t="s">
        <v>155</v>
      </c>
      <c r="AZ52" t="s">
        <v>142</v>
      </c>
      <c r="BA52" t="s">
        <v>147</v>
      </c>
      <c r="BB52">
        <v>0</v>
      </c>
      <c r="BC52" t="s">
        <v>147</v>
      </c>
      <c r="BD52" t="s">
        <v>147</v>
      </c>
      <c r="BE52" t="s">
        <v>147</v>
      </c>
      <c r="BF52" t="s">
        <v>147</v>
      </c>
      <c r="BG52" t="s">
        <v>147</v>
      </c>
      <c r="BH52" t="s">
        <v>147</v>
      </c>
      <c r="BI52" t="s">
        <v>147</v>
      </c>
      <c r="BJ52" t="s">
        <v>147</v>
      </c>
      <c r="BK52" t="s">
        <v>147</v>
      </c>
      <c r="BS52" t="str">
        <f>""</f>
        <v/>
      </c>
      <c r="BU52" t="str">
        <f>""</f>
        <v/>
      </c>
      <c r="CA52" t="str">
        <f>""</f>
        <v/>
      </c>
      <c r="CC52" t="str">
        <f>""</f>
        <v/>
      </c>
      <c r="CI52" t="str">
        <f>""</f>
        <v/>
      </c>
      <c r="CK52" t="str">
        <f>""</f>
        <v/>
      </c>
      <c r="CQ52" t="str">
        <f>""</f>
        <v/>
      </c>
      <c r="CS52" t="str">
        <f>""</f>
        <v/>
      </c>
      <c r="CY52" t="str">
        <f>""</f>
        <v/>
      </c>
      <c r="DA52" t="str">
        <f>""</f>
        <v/>
      </c>
      <c r="DG52" t="str">
        <f>""</f>
        <v/>
      </c>
      <c r="DI52" t="str">
        <f>""</f>
        <v/>
      </c>
      <c r="DO52" t="str">
        <f>""</f>
        <v/>
      </c>
      <c r="DQ52" t="str">
        <f>""</f>
        <v/>
      </c>
      <c r="DW52" t="str">
        <f>""</f>
        <v/>
      </c>
      <c r="DY52" t="str">
        <f>""</f>
        <v/>
      </c>
      <c r="EE52" t="str">
        <f>""</f>
        <v/>
      </c>
      <c r="EG52" t="str">
        <f>""</f>
        <v/>
      </c>
      <c r="EI52" s="1">
        <v>45959</v>
      </c>
      <c r="EJ52" s="2">
        <v>0.63688657407407401</v>
      </c>
    </row>
    <row r="53" spans="1:140" x14ac:dyDescent="0.25">
      <c r="A53" t="str">
        <f t="shared" si="4"/>
        <v>013073</v>
      </c>
      <c r="B53">
        <v>1</v>
      </c>
      <c r="C53">
        <v>3530</v>
      </c>
      <c r="D53">
        <v>1</v>
      </c>
      <c r="E53" t="str">
        <f>"05L"</f>
        <v>05L</v>
      </c>
      <c r="F53" t="s">
        <v>249</v>
      </c>
      <c r="G53" t="s">
        <v>250</v>
      </c>
      <c r="H53" t="str">
        <f t="shared" si="5"/>
        <v xml:space="preserve"> 341</v>
      </c>
      <c r="I53" t="s">
        <v>313</v>
      </c>
      <c r="J53" t="str">
        <f>"4555"</f>
        <v>4555</v>
      </c>
      <c r="K53" t="s">
        <v>314</v>
      </c>
      <c r="L53" t="s">
        <v>143</v>
      </c>
      <c r="M53">
        <v>1</v>
      </c>
      <c r="N53" t="s">
        <v>144</v>
      </c>
      <c r="O53" t="s">
        <v>145</v>
      </c>
      <c r="P53">
        <v>22</v>
      </c>
      <c r="Q53">
        <v>10</v>
      </c>
      <c r="R53">
        <v>0</v>
      </c>
      <c r="S53">
        <v>0</v>
      </c>
      <c r="T53" t="s">
        <v>146</v>
      </c>
      <c r="U53">
        <v>22</v>
      </c>
      <c r="V53" s="1">
        <v>46048</v>
      </c>
      <c r="W53" s="1">
        <v>46155</v>
      </c>
      <c r="Y53" t="s">
        <v>324</v>
      </c>
      <c r="Z53" t="s">
        <v>147</v>
      </c>
      <c r="AA53">
        <v>1</v>
      </c>
      <c r="AB53" t="s">
        <v>316</v>
      </c>
      <c r="AC53" t="s">
        <v>322</v>
      </c>
      <c r="AD53" t="s">
        <v>323</v>
      </c>
      <c r="AE53" t="s">
        <v>190</v>
      </c>
      <c r="AF53" s="1">
        <v>46048</v>
      </c>
      <c r="AG53" s="1">
        <v>46155</v>
      </c>
      <c r="AH53" t="s">
        <v>145</v>
      </c>
      <c r="AI53" t="s">
        <v>147</v>
      </c>
      <c r="AJ53" t="str">
        <f t="shared" si="6"/>
        <v>02147315</v>
      </c>
      <c r="AK53" t="s">
        <v>312</v>
      </c>
      <c r="AL53" t="s">
        <v>153</v>
      </c>
      <c r="AM53" t="s">
        <v>144</v>
      </c>
      <c r="AN53" t="str">
        <f>""</f>
        <v/>
      </c>
      <c r="AP53" t="s">
        <v>316</v>
      </c>
      <c r="AQ53" t="s">
        <v>147</v>
      </c>
      <c r="AR53" t="s">
        <v>147</v>
      </c>
      <c r="AS53" t="s">
        <v>147</v>
      </c>
      <c r="AT53" t="s">
        <v>147</v>
      </c>
      <c r="AU53">
        <v>1</v>
      </c>
      <c r="AV53">
        <v>3</v>
      </c>
      <c r="AW53">
        <v>3</v>
      </c>
      <c r="AX53" t="s">
        <v>154</v>
      </c>
      <c r="AY53" t="s">
        <v>155</v>
      </c>
      <c r="AZ53" t="s">
        <v>142</v>
      </c>
      <c r="BA53" t="s">
        <v>147</v>
      </c>
      <c r="BB53">
        <v>0</v>
      </c>
      <c r="BC53" t="s">
        <v>147</v>
      </c>
      <c r="BD53" t="s">
        <v>147</v>
      </c>
      <c r="BE53" t="s">
        <v>147</v>
      </c>
      <c r="BF53" t="s">
        <v>147</v>
      </c>
      <c r="BG53" t="s">
        <v>147</v>
      </c>
      <c r="BH53" t="s">
        <v>147</v>
      </c>
      <c r="BI53" t="s">
        <v>147</v>
      </c>
      <c r="BJ53" t="s">
        <v>147</v>
      </c>
      <c r="BK53" t="s">
        <v>147</v>
      </c>
      <c r="BS53" t="str">
        <f>""</f>
        <v/>
      </c>
      <c r="BU53" t="str">
        <f>""</f>
        <v/>
      </c>
      <c r="CA53" t="str">
        <f>""</f>
        <v/>
      </c>
      <c r="CC53" t="str">
        <f>""</f>
        <v/>
      </c>
      <c r="CI53" t="str">
        <f>""</f>
        <v/>
      </c>
      <c r="CK53" t="str">
        <f>""</f>
        <v/>
      </c>
      <c r="CQ53" t="str">
        <f>""</f>
        <v/>
      </c>
      <c r="CS53" t="str">
        <f>""</f>
        <v/>
      </c>
      <c r="CY53" t="str">
        <f>""</f>
        <v/>
      </c>
      <c r="DA53" t="str">
        <f>""</f>
        <v/>
      </c>
      <c r="DG53" t="str">
        <f>""</f>
        <v/>
      </c>
      <c r="DI53" t="str">
        <f>""</f>
        <v/>
      </c>
      <c r="DO53" t="str">
        <f>""</f>
        <v/>
      </c>
      <c r="DQ53" t="str">
        <f>""</f>
        <v/>
      </c>
      <c r="DW53" t="str">
        <f>""</f>
        <v/>
      </c>
      <c r="DY53" t="str">
        <f>""</f>
        <v/>
      </c>
      <c r="EE53" t="str">
        <f>""</f>
        <v/>
      </c>
      <c r="EG53" t="str">
        <f>""</f>
        <v/>
      </c>
      <c r="EI53" s="1">
        <v>45959</v>
      </c>
      <c r="EJ53" s="2">
        <v>0.63688657407407401</v>
      </c>
    </row>
    <row r="54" spans="1:140" x14ac:dyDescent="0.25">
      <c r="A54" t="str">
        <f>"013085"</f>
        <v>013085</v>
      </c>
      <c r="B54">
        <v>1</v>
      </c>
      <c r="C54">
        <v>3530</v>
      </c>
      <c r="D54">
        <v>1</v>
      </c>
      <c r="E54" t="str">
        <f>"01"</f>
        <v>01</v>
      </c>
      <c r="F54" t="s">
        <v>249</v>
      </c>
      <c r="G54" t="s">
        <v>250</v>
      </c>
      <c r="H54" t="str">
        <f>" 410"</f>
        <v xml:space="preserve"> 410</v>
      </c>
      <c r="I54" t="s">
        <v>325</v>
      </c>
      <c r="J54" t="str">
        <f>"1248"</f>
        <v>1248</v>
      </c>
      <c r="K54" t="s">
        <v>142</v>
      </c>
      <c r="L54" t="s">
        <v>143</v>
      </c>
      <c r="M54">
        <v>1</v>
      </c>
      <c r="N54" t="s">
        <v>144</v>
      </c>
      <c r="O54" t="s">
        <v>145</v>
      </c>
      <c r="P54">
        <v>50</v>
      </c>
      <c r="Q54">
        <v>10</v>
      </c>
      <c r="R54">
        <v>0</v>
      </c>
      <c r="S54">
        <v>0</v>
      </c>
      <c r="T54" t="s">
        <v>146</v>
      </c>
      <c r="U54">
        <v>50</v>
      </c>
      <c r="V54" s="1">
        <v>46048</v>
      </c>
      <c r="W54" s="1">
        <v>46155</v>
      </c>
      <c r="Y54">
        <v>1</v>
      </c>
      <c r="Z54" t="s">
        <v>147</v>
      </c>
      <c r="AA54">
        <v>1</v>
      </c>
      <c r="AB54" t="s">
        <v>202</v>
      </c>
      <c r="AC54" t="s">
        <v>149</v>
      </c>
      <c r="AD54" t="s">
        <v>150</v>
      </c>
      <c r="AE54" t="s">
        <v>151</v>
      </c>
      <c r="AF54" s="1">
        <v>46048</v>
      </c>
      <c r="AG54" s="1">
        <v>46155</v>
      </c>
      <c r="AH54" t="s">
        <v>145</v>
      </c>
      <c r="AI54" t="s">
        <v>147</v>
      </c>
      <c r="AJ54" t="str">
        <f>"00828168"</f>
        <v>00828168</v>
      </c>
      <c r="AK54" t="s">
        <v>326</v>
      </c>
      <c r="AL54" t="s">
        <v>153</v>
      </c>
      <c r="AM54" t="s">
        <v>144</v>
      </c>
      <c r="AN54" t="str">
        <f>""</f>
        <v/>
      </c>
      <c r="AP54" t="s">
        <v>202</v>
      </c>
      <c r="AQ54" t="s">
        <v>147</v>
      </c>
      <c r="AR54" t="s">
        <v>147</v>
      </c>
      <c r="AS54" t="s">
        <v>147</v>
      </c>
      <c r="AT54" t="s">
        <v>147</v>
      </c>
      <c r="AU54">
        <v>1</v>
      </c>
      <c r="AV54">
        <v>3</v>
      </c>
      <c r="AW54">
        <v>3</v>
      </c>
      <c r="AX54" t="s">
        <v>154</v>
      </c>
      <c r="AY54" t="s">
        <v>155</v>
      </c>
      <c r="AZ54" t="s">
        <v>142</v>
      </c>
      <c r="BA54" t="s">
        <v>147</v>
      </c>
      <c r="BB54">
        <v>0</v>
      </c>
      <c r="BC54" t="s">
        <v>147</v>
      </c>
      <c r="BD54" t="s">
        <v>147</v>
      </c>
      <c r="BE54" t="s">
        <v>147</v>
      </c>
      <c r="BF54" t="s">
        <v>147</v>
      </c>
      <c r="BG54" t="s">
        <v>147</v>
      </c>
      <c r="BH54" t="s">
        <v>147</v>
      </c>
      <c r="BI54" t="s">
        <v>147</v>
      </c>
      <c r="BJ54" t="s">
        <v>147</v>
      </c>
      <c r="BK54" t="s">
        <v>147</v>
      </c>
      <c r="BS54" t="str">
        <f>""</f>
        <v/>
      </c>
      <c r="BU54" t="str">
        <f>""</f>
        <v/>
      </c>
      <c r="CA54" t="str">
        <f>""</f>
        <v/>
      </c>
      <c r="CC54" t="str">
        <f>""</f>
        <v/>
      </c>
      <c r="CI54" t="str">
        <f>""</f>
        <v/>
      </c>
      <c r="CK54" t="str">
        <f>""</f>
        <v/>
      </c>
      <c r="CQ54" t="str">
        <f>""</f>
        <v/>
      </c>
      <c r="CS54" t="str">
        <f>""</f>
        <v/>
      </c>
      <c r="CY54" t="str">
        <f>""</f>
        <v/>
      </c>
      <c r="DA54" t="str">
        <f>""</f>
        <v/>
      </c>
      <c r="DG54" t="str">
        <f>""</f>
        <v/>
      </c>
      <c r="DI54" t="str">
        <f>""</f>
        <v/>
      </c>
      <c r="DO54" t="str">
        <f>""</f>
        <v/>
      </c>
      <c r="DQ54" t="str">
        <f>""</f>
        <v/>
      </c>
      <c r="DW54" t="str">
        <f>""</f>
        <v/>
      </c>
      <c r="DY54" t="str">
        <f>""</f>
        <v/>
      </c>
      <c r="EE54" t="str">
        <f>""</f>
        <v/>
      </c>
      <c r="EG54" t="str">
        <f>""</f>
        <v/>
      </c>
      <c r="EI54" s="1">
        <v>45959</v>
      </c>
      <c r="EJ54" s="2">
        <v>0.63688657407407401</v>
      </c>
    </row>
    <row r="55" spans="1:140" x14ac:dyDescent="0.25">
      <c r="A55" t="str">
        <f>"013085"</f>
        <v>013085</v>
      </c>
      <c r="B55">
        <v>1</v>
      </c>
      <c r="C55">
        <v>3530</v>
      </c>
      <c r="D55">
        <v>1</v>
      </c>
      <c r="E55" t="str">
        <f>"02"</f>
        <v>02</v>
      </c>
      <c r="F55" t="s">
        <v>249</v>
      </c>
      <c r="G55" t="s">
        <v>250</v>
      </c>
      <c r="H55" t="str">
        <f>" 410"</f>
        <v xml:space="preserve"> 410</v>
      </c>
      <c r="I55" t="s">
        <v>325</v>
      </c>
      <c r="J55" t="str">
        <f>"3631"</f>
        <v>3631</v>
      </c>
      <c r="K55" t="s">
        <v>142</v>
      </c>
      <c r="L55" t="s">
        <v>143</v>
      </c>
      <c r="M55">
        <v>2</v>
      </c>
      <c r="N55" t="s">
        <v>144</v>
      </c>
      <c r="O55" t="s">
        <v>145</v>
      </c>
      <c r="P55">
        <v>50</v>
      </c>
      <c r="Q55">
        <v>10</v>
      </c>
      <c r="R55">
        <v>0</v>
      </c>
      <c r="S55">
        <v>0</v>
      </c>
      <c r="T55" t="s">
        <v>146</v>
      </c>
      <c r="U55">
        <v>50</v>
      </c>
      <c r="V55" s="1">
        <v>46048</v>
      </c>
      <c r="W55" s="1">
        <v>46155</v>
      </c>
      <c r="Y55">
        <v>2</v>
      </c>
      <c r="Z55" t="s">
        <v>147</v>
      </c>
      <c r="AA55">
        <v>1</v>
      </c>
      <c r="AB55" t="s">
        <v>291</v>
      </c>
      <c r="AC55" t="s">
        <v>171</v>
      </c>
      <c r="AD55" t="s">
        <v>172</v>
      </c>
      <c r="AE55" t="s">
        <v>157</v>
      </c>
      <c r="AF55" s="1">
        <v>46048</v>
      </c>
      <c r="AG55" s="1">
        <v>46155</v>
      </c>
      <c r="AH55" t="s">
        <v>145</v>
      </c>
      <c r="AI55" t="s">
        <v>147</v>
      </c>
      <c r="AJ55" t="str">
        <f>"00828168"</f>
        <v>00828168</v>
      </c>
      <c r="AK55" t="s">
        <v>326</v>
      </c>
      <c r="AL55" t="s">
        <v>153</v>
      </c>
      <c r="AM55" t="s">
        <v>144</v>
      </c>
      <c r="AN55" t="str">
        <f>""</f>
        <v/>
      </c>
      <c r="AP55" t="s">
        <v>291</v>
      </c>
      <c r="AQ55" t="s">
        <v>147</v>
      </c>
      <c r="AR55" t="s">
        <v>147</v>
      </c>
      <c r="AS55" t="s">
        <v>147</v>
      </c>
      <c r="AT55" t="s">
        <v>147</v>
      </c>
      <c r="AU55">
        <v>2</v>
      </c>
      <c r="AV55">
        <v>3</v>
      </c>
      <c r="AW55">
        <v>3</v>
      </c>
      <c r="AX55" t="s">
        <v>154</v>
      </c>
      <c r="AY55" t="s">
        <v>155</v>
      </c>
      <c r="AZ55" t="s">
        <v>142</v>
      </c>
      <c r="BA55" t="s">
        <v>147</v>
      </c>
      <c r="BB55">
        <v>0</v>
      </c>
      <c r="BC55" t="s">
        <v>147</v>
      </c>
      <c r="BD55" t="s">
        <v>147</v>
      </c>
      <c r="BE55" t="s">
        <v>147</v>
      </c>
      <c r="BF55" t="s">
        <v>147</v>
      </c>
      <c r="BG55" t="s">
        <v>147</v>
      </c>
      <c r="BH55" t="s">
        <v>147</v>
      </c>
      <c r="BI55" t="s">
        <v>147</v>
      </c>
      <c r="BJ55" t="s">
        <v>147</v>
      </c>
      <c r="BK55" t="s">
        <v>147</v>
      </c>
      <c r="BS55" t="str">
        <f>""</f>
        <v/>
      </c>
      <c r="BU55" t="str">
        <f>""</f>
        <v/>
      </c>
      <c r="CA55" t="str">
        <f>""</f>
        <v/>
      </c>
      <c r="CC55" t="str">
        <f>""</f>
        <v/>
      </c>
      <c r="CI55" t="str">
        <f>""</f>
        <v/>
      </c>
      <c r="CK55" t="str">
        <f>""</f>
        <v/>
      </c>
      <c r="CQ55" t="str">
        <f>""</f>
        <v/>
      </c>
      <c r="CS55" t="str">
        <f>""</f>
        <v/>
      </c>
      <c r="CY55" t="str">
        <f>""</f>
        <v/>
      </c>
      <c r="DA55" t="str">
        <f>""</f>
        <v/>
      </c>
      <c r="DG55" t="str">
        <f>""</f>
        <v/>
      </c>
      <c r="DI55" t="str">
        <f>""</f>
        <v/>
      </c>
      <c r="DO55" t="str">
        <f>""</f>
        <v/>
      </c>
      <c r="DQ55" t="str">
        <f>""</f>
        <v/>
      </c>
      <c r="DW55" t="str">
        <f>""</f>
        <v/>
      </c>
      <c r="DY55" t="str">
        <f>""</f>
        <v/>
      </c>
      <c r="EE55" t="str">
        <f>""</f>
        <v/>
      </c>
      <c r="EG55" t="str">
        <f>""</f>
        <v/>
      </c>
      <c r="EI55" s="1">
        <v>45959</v>
      </c>
      <c r="EJ55" s="2">
        <v>0.63688657407407401</v>
      </c>
    </row>
    <row r="56" spans="1:140" x14ac:dyDescent="0.25">
      <c r="A56" t="str">
        <f>"041674"</f>
        <v>041674</v>
      </c>
      <c r="B56">
        <v>1</v>
      </c>
      <c r="C56">
        <v>3530</v>
      </c>
      <c r="D56">
        <v>1</v>
      </c>
      <c r="E56" t="str">
        <f>"01"</f>
        <v>01</v>
      </c>
      <c r="F56" t="s">
        <v>249</v>
      </c>
      <c r="G56" t="s">
        <v>250</v>
      </c>
      <c r="H56" t="str">
        <f>" 413"</f>
        <v xml:space="preserve"> 413</v>
      </c>
      <c r="I56" t="s">
        <v>327</v>
      </c>
      <c r="J56" t="str">
        <f>"3070"</f>
        <v>3070</v>
      </c>
      <c r="K56" t="s">
        <v>142</v>
      </c>
      <c r="L56" t="s">
        <v>143</v>
      </c>
      <c r="M56">
        <v>1</v>
      </c>
      <c r="N56" t="s">
        <v>144</v>
      </c>
      <c r="O56" t="s">
        <v>145</v>
      </c>
      <c r="P56">
        <v>20</v>
      </c>
      <c r="Q56">
        <v>10</v>
      </c>
      <c r="R56">
        <v>0</v>
      </c>
      <c r="S56">
        <v>0</v>
      </c>
      <c r="T56" t="s">
        <v>146</v>
      </c>
      <c r="U56">
        <v>20</v>
      </c>
      <c r="V56" s="1">
        <v>46048</v>
      </c>
      <c r="W56" s="1">
        <v>46155</v>
      </c>
      <c r="Y56">
        <v>1</v>
      </c>
      <c r="Z56" t="s">
        <v>155</v>
      </c>
      <c r="AA56">
        <v>1</v>
      </c>
      <c r="AB56" t="s">
        <v>204</v>
      </c>
      <c r="AC56" t="s">
        <v>149</v>
      </c>
      <c r="AD56" t="s">
        <v>150</v>
      </c>
      <c r="AE56" t="s">
        <v>151</v>
      </c>
      <c r="AF56" s="1">
        <v>46048</v>
      </c>
      <c r="AG56" s="1">
        <v>46155</v>
      </c>
      <c r="AH56" t="s">
        <v>145</v>
      </c>
      <c r="AI56" t="s">
        <v>147</v>
      </c>
      <c r="AJ56" t="str">
        <f>"01625905"</f>
        <v>01625905</v>
      </c>
      <c r="AK56" t="s">
        <v>328</v>
      </c>
      <c r="AL56" t="s">
        <v>153</v>
      </c>
      <c r="AM56" t="s">
        <v>144</v>
      </c>
      <c r="AN56" t="str">
        <f>""</f>
        <v/>
      </c>
      <c r="AP56" t="s">
        <v>204</v>
      </c>
      <c r="AQ56" t="s">
        <v>147</v>
      </c>
      <c r="AR56" t="s">
        <v>147</v>
      </c>
      <c r="AS56" t="s">
        <v>147</v>
      </c>
      <c r="AT56" t="s">
        <v>147</v>
      </c>
      <c r="AU56">
        <v>1</v>
      </c>
      <c r="AV56">
        <v>3</v>
      </c>
      <c r="AW56">
        <v>3</v>
      </c>
      <c r="AX56" t="s">
        <v>154</v>
      </c>
      <c r="AY56" t="s">
        <v>155</v>
      </c>
      <c r="AZ56" t="s">
        <v>142</v>
      </c>
      <c r="BA56" t="s">
        <v>147</v>
      </c>
      <c r="BB56">
        <v>0</v>
      </c>
      <c r="BC56" t="s">
        <v>147</v>
      </c>
      <c r="BD56" t="s">
        <v>147</v>
      </c>
      <c r="BE56" t="s">
        <v>147</v>
      </c>
      <c r="BF56" t="s">
        <v>147</v>
      </c>
      <c r="BG56" t="s">
        <v>147</v>
      </c>
      <c r="BH56" t="s">
        <v>147</v>
      </c>
      <c r="BI56" t="s">
        <v>147</v>
      </c>
      <c r="BJ56" t="s">
        <v>147</v>
      </c>
      <c r="BK56" t="s">
        <v>147</v>
      </c>
      <c r="BS56" t="str">
        <f>""</f>
        <v/>
      </c>
      <c r="BU56" t="str">
        <f>""</f>
        <v/>
      </c>
      <c r="CA56" t="str">
        <f>""</f>
        <v/>
      </c>
      <c r="CC56" t="str">
        <f>""</f>
        <v/>
      </c>
      <c r="CI56" t="str">
        <f>""</f>
        <v/>
      </c>
      <c r="CK56" t="str">
        <f>""</f>
        <v/>
      </c>
      <c r="CQ56" t="str">
        <f>""</f>
        <v/>
      </c>
      <c r="CS56" t="str">
        <f>""</f>
        <v/>
      </c>
      <c r="CY56" t="str">
        <f>""</f>
        <v/>
      </c>
      <c r="DA56" t="str">
        <f>""</f>
        <v/>
      </c>
      <c r="DG56" t="str">
        <f>""</f>
        <v/>
      </c>
      <c r="DI56" t="str">
        <f>""</f>
        <v/>
      </c>
      <c r="DO56" t="str">
        <f>""</f>
        <v/>
      </c>
      <c r="DQ56" t="str">
        <f>""</f>
        <v/>
      </c>
      <c r="DW56" t="str">
        <f>""</f>
        <v/>
      </c>
      <c r="DY56" t="str">
        <f>""</f>
        <v/>
      </c>
      <c r="EE56" t="str">
        <f>""</f>
        <v/>
      </c>
      <c r="EG56" t="str">
        <f>""</f>
        <v/>
      </c>
      <c r="EI56" s="1">
        <v>45959</v>
      </c>
      <c r="EJ56" s="2">
        <v>0.63688657407407401</v>
      </c>
    </row>
    <row r="57" spans="1:140" x14ac:dyDescent="0.25">
      <c r="A57" t="str">
        <f>"013088"</f>
        <v>013088</v>
      </c>
      <c r="B57">
        <v>1</v>
      </c>
      <c r="C57">
        <v>3530</v>
      </c>
      <c r="D57">
        <v>1</v>
      </c>
      <c r="E57" t="str">
        <f>"01"</f>
        <v>01</v>
      </c>
      <c r="F57" t="s">
        <v>249</v>
      </c>
      <c r="G57" t="s">
        <v>250</v>
      </c>
      <c r="H57" t="str">
        <f>" 420"</f>
        <v xml:space="preserve"> 420</v>
      </c>
      <c r="I57" t="s">
        <v>329</v>
      </c>
      <c r="J57" t="str">
        <f>"1249"</f>
        <v>1249</v>
      </c>
      <c r="K57" t="s">
        <v>142</v>
      </c>
      <c r="L57" t="s">
        <v>143</v>
      </c>
      <c r="M57">
        <v>1</v>
      </c>
      <c r="N57" t="s">
        <v>144</v>
      </c>
      <c r="O57" t="s">
        <v>145</v>
      </c>
      <c r="P57">
        <v>50</v>
      </c>
      <c r="Q57">
        <v>10</v>
      </c>
      <c r="R57">
        <v>0</v>
      </c>
      <c r="S57">
        <v>0</v>
      </c>
      <c r="T57" t="s">
        <v>146</v>
      </c>
      <c r="U57">
        <v>50</v>
      </c>
      <c r="V57" s="1">
        <v>46048</v>
      </c>
      <c r="W57" s="1">
        <v>46155</v>
      </c>
      <c r="Y57">
        <v>1</v>
      </c>
      <c r="Z57" t="s">
        <v>147</v>
      </c>
      <c r="AA57">
        <v>1</v>
      </c>
      <c r="AB57" t="s">
        <v>263</v>
      </c>
      <c r="AC57" t="s">
        <v>149</v>
      </c>
      <c r="AD57" t="s">
        <v>150</v>
      </c>
      <c r="AE57" t="s">
        <v>151</v>
      </c>
      <c r="AF57" s="1">
        <v>46048</v>
      </c>
      <c r="AG57" s="1">
        <v>46155</v>
      </c>
      <c r="AH57" t="s">
        <v>145</v>
      </c>
      <c r="AI57" t="s">
        <v>147</v>
      </c>
      <c r="AJ57" t="str">
        <f>"02183081"</f>
        <v>02183081</v>
      </c>
      <c r="AK57" t="s">
        <v>296</v>
      </c>
      <c r="AL57" t="s">
        <v>153</v>
      </c>
      <c r="AM57" t="s">
        <v>144</v>
      </c>
      <c r="AN57" t="str">
        <f>""</f>
        <v/>
      </c>
      <c r="AP57" t="s">
        <v>263</v>
      </c>
      <c r="AQ57" t="s">
        <v>147</v>
      </c>
      <c r="AR57" t="s">
        <v>147</v>
      </c>
      <c r="AS57" t="s">
        <v>147</v>
      </c>
      <c r="AT57" t="s">
        <v>147</v>
      </c>
      <c r="AU57">
        <v>1</v>
      </c>
      <c r="AV57">
        <v>3</v>
      </c>
      <c r="AW57">
        <v>3</v>
      </c>
      <c r="AX57" t="s">
        <v>154</v>
      </c>
      <c r="AY57" t="s">
        <v>155</v>
      </c>
      <c r="AZ57" t="s">
        <v>142</v>
      </c>
      <c r="BA57" t="s">
        <v>147</v>
      </c>
      <c r="BB57">
        <v>0</v>
      </c>
      <c r="BC57" t="s">
        <v>147</v>
      </c>
      <c r="BD57" t="s">
        <v>147</v>
      </c>
      <c r="BE57" t="s">
        <v>147</v>
      </c>
      <c r="BF57" t="s">
        <v>147</v>
      </c>
      <c r="BG57" t="s">
        <v>147</v>
      </c>
      <c r="BH57" t="s">
        <v>147</v>
      </c>
      <c r="BI57" t="s">
        <v>147</v>
      </c>
      <c r="BJ57" t="s">
        <v>147</v>
      </c>
      <c r="BK57" t="s">
        <v>147</v>
      </c>
      <c r="BS57" t="str">
        <f>""</f>
        <v/>
      </c>
      <c r="BU57" t="str">
        <f>""</f>
        <v/>
      </c>
      <c r="CA57" t="str">
        <f>""</f>
        <v/>
      </c>
      <c r="CC57" t="str">
        <f>""</f>
        <v/>
      </c>
      <c r="CI57" t="str">
        <f>""</f>
        <v/>
      </c>
      <c r="CK57" t="str">
        <f>""</f>
        <v/>
      </c>
      <c r="CQ57" t="str">
        <f>""</f>
        <v/>
      </c>
      <c r="CS57" t="str">
        <f>""</f>
        <v/>
      </c>
      <c r="CY57" t="str">
        <f>""</f>
        <v/>
      </c>
      <c r="DA57" t="str">
        <f>""</f>
        <v/>
      </c>
      <c r="DG57" t="str">
        <f>""</f>
        <v/>
      </c>
      <c r="DI57" t="str">
        <f>""</f>
        <v/>
      </c>
      <c r="DO57" t="str">
        <f>""</f>
        <v/>
      </c>
      <c r="DQ57" t="str">
        <f>""</f>
        <v/>
      </c>
      <c r="DW57" t="str">
        <f>""</f>
        <v/>
      </c>
      <c r="DY57" t="str">
        <f>""</f>
        <v/>
      </c>
      <c r="EE57" t="str">
        <f>""</f>
        <v/>
      </c>
      <c r="EG57" t="str">
        <f>""</f>
        <v/>
      </c>
      <c r="EI57" s="1">
        <v>45959</v>
      </c>
      <c r="EJ57" s="2">
        <v>0.63688657407407401</v>
      </c>
    </row>
    <row r="58" spans="1:140" x14ac:dyDescent="0.25">
      <c r="A58" t="str">
        <f>"013088"</f>
        <v>013088</v>
      </c>
      <c r="B58">
        <v>1</v>
      </c>
      <c r="C58">
        <v>3530</v>
      </c>
      <c r="D58">
        <v>1</v>
      </c>
      <c r="E58" t="str">
        <f>"03"</f>
        <v>03</v>
      </c>
      <c r="F58" t="s">
        <v>249</v>
      </c>
      <c r="G58" t="s">
        <v>250</v>
      </c>
      <c r="H58" t="str">
        <f>" 420"</f>
        <v xml:space="preserve"> 420</v>
      </c>
      <c r="I58" t="s">
        <v>329</v>
      </c>
      <c r="J58" t="str">
        <f>"3900"</f>
        <v>3900</v>
      </c>
      <c r="K58" t="s">
        <v>142</v>
      </c>
      <c r="L58" t="s">
        <v>143</v>
      </c>
      <c r="M58">
        <v>3</v>
      </c>
      <c r="N58" t="s">
        <v>144</v>
      </c>
      <c r="O58" t="s">
        <v>145</v>
      </c>
      <c r="P58">
        <v>50</v>
      </c>
      <c r="Q58">
        <v>10</v>
      </c>
      <c r="R58">
        <v>0</v>
      </c>
      <c r="S58">
        <v>0</v>
      </c>
      <c r="T58" t="s">
        <v>146</v>
      </c>
      <c r="U58">
        <v>50</v>
      </c>
      <c r="V58" s="1">
        <v>46048</v>
      </c>
      <c r="W58" s="1">
        <v>46155</v>
      </c>
      <c r="Y58">
        <v>3</v>
      </c>
      <c r="Z58" t="s">
        <v>147</v>
      </c>
      <c r="AA58">
        <v>1</v>
      </c>
      <c r="AB58" t="s">
        <v>291</v>
      </c>
      <c r="AC58" t="s">
        <v>149</v>
      </c>
      <c r="AD58" t="s">
        <v>150</v>
      </c>
      <c r="AE58" t="s">
        <v>157</v>
      </c>
      <c r="AF58" s="1">
        <v>46048</v>
      </c>
      <c r="AG58" s="1">
        <v>46155</v>
      </c>
      <c r="AH58" t="s">
        <v>145</v>
      </c>
      <c r="AI58" t="s">
        <v>147</v>
      </c>
      <c r="AJ58" t="str">
        <f>"02183081"</f>
        <v>02183081</v>
      </c>
      <c r="AK58" t="s">
        <v>296</v>
      </c>
      <c r="AL58" t="s">
        <v>153</v>
      </c>
      <c r="AM58" t="s">
        <v>144</v>
      </c>
      <c r="AN58" t="str">
        <f>""</f>
        <v/>
      </c>
      <c r="AP58" t="s">
        <v>291</v>
      </c>
      <c r="AQ58" t="s">
        <v>147</v>
      </c>
      <c r="AR58" t="s">
        <v>147</v>
      </c>
      <c r="AS58" t="s">
        <v>147</v>
      </c>
      <c r="AT58" t="s">
        <v>147</v>
      </c>
      <c r="AU58">
        <v>3</v>
      </c>
      <c r="AV58">
        <v>3</v>
      </c>
      <c r="AW58">
        <v>3</v>
      </c>
      <c r="AX58" t="s">
        <v>154</v>
      </c>
      <c r="AY58" t="s">
        <v>155</v>
      </c>
      <c r="AZ58" t="s">
        <v>142</v>
      </c>
      <c r="BA58" t="s">
        <v>147</v>
      </c>
      <c r="BB58">
        <v>0</v>
      </c>
      <c r="BC58" t="s">
        <v>147</v>
      </c>
      <c r="BD58" t="s">
        <v>147</v>
      </c>
      <c r="BE58" t="s">
        <v>147</v>
      </c>
      <c r="BF58" t="s">
        <v>147</v>
      </c>
      <c r="BG58" t="s">
        <v>147</v>
      </c>
      <c r="BH58" t="s">
        <v>147</v>
      </c>
      <c r="BI58" t="s">
        <v>147</v>
      </c>
      <c r="BJ58" t="s">
        <v>147</v>
      </c>
      <c r="BK58" t="s">
        <v>147</v>
      </c>
      <c r="BS58" t="str">
        <f>""</f>
        <v/>
      </c>
      <c r="BU58" t="str">
        <f>""</f>
        <v/>
      </c>
      <c r="CA58" t="str">
        <f>""</f>
        <v/>
      </c>
      <c r="CC58" t="str">
        <f>""</f>
        <v/>
      </c>
      <c r="CI58" t="str">
        <f>""</f>
        <v/>
      </c>
      <c r="CK58" t="str">
        <f>""</f>
        <v/>
      </c>
      <c r="CQ58" t="str">
        <f>""</f>
        <v/>
      </c>
      <c r="CS58" t="str">
        <f>""</f>
        <v/>
      </c>
      <c r="CY58" t="str">
        <f>""</f>
        <v/>
      </c>
      <c r="DA58" t="str">
        <f>""</f>
        <v/>
      </c>
      <c r="DG58" t="str">
        <f>""</f>
        <v/>
      </c>
      <c r="DI58" t="str">
        <f>""</f>
        <v/>
      </c>
      <c r="DO58" t="str">
        <f>""</f>
        <v/>
      </c>
      <c r="DQ58" t="str">
        <f>""</f>
        <v/>
      </c>
      <c r="DW58" t="str">
        <f>""</f>
        <v/>
      </c>
      <c r="DY58" t="str">
        <f>""</f>
        <v/>
      </c>
      <c r="EE58" t="str">
        <f>""</f>
        <v/>
      </c>
      <c r="EG58" t="str">
        <f>""</f>
        <v/>
      </c>
      <c r="EI58" s="1">
        <v>45959</v>
      </c>
      <c r="EJ58" s="2">
        <v>0.63688657407407401</v>
      </c>
    </row>
    <row r="59" spans="1:140" x14ac:dyDescent="0.25">
      <c r="A59" t="str">
        <f>"013090"</f>
        <v>013090</v>
      </c>
      <c r="B59">
        <v>1</v>
      </c>
      <c r="C59">
        <v>3530</v>
      </c>
      <c r="D59">
        <v>1</v>
      </c>
      <c r="E59" t="str">
        <f>"01"</f>
        <v>01</v>
      </c>
      <c r="F59" t="s">
        <v>249</v>
      </c>
      <c r="G59" t="s">
        <v>250</v>
      </c>
      <c r="H59" t="str">
        <f>" 430"</f>
        <v xml:space="preserve"> 430</v>
      </c>
      <c r="I59" t="s">
        <v>330</v>
      </c>
      <c r="J59" t="str">
        <f>"2724"</f>
        <v>2724</v>
      </c>
      <c r="K59" t="s">
        <v>142</v>
      </c>
      <c r="L59" t="s">
        <v>143</v>
      </c>
      <c r="M59">
        <v>1</v>
      </c>
      <c r="N59" t="s">
        <v>144</v>
      </c>
      <c r="O59" t="s">
        <v>145</v>
      </c>
      <c r="P59">
        <v>35</v>
      </c>
      <c r="Q59">
        <v>5</v>
      </c>
      <c r="R59">
        <v>0</v>
      </c>
      <c r="S59">
        <v>0</v>
      </c>
      <c r="T59" t="s">
        <v>146</v>
      </c>
      <c r="U59">
        <v>35</v>
      </c>
      <c r="V59" s="1">
        <v>46048</v>
      </c>
      <c r="W59" s="1">
        <v>46155</v>
      </c>
      <c r="Y59">
        <v>1</v>
      </c>
      <c r="Z59" t="s">
        <v>155</v>
      </c>
      <c r="AA59">
        <v>1</v>
      </c>
      <c r="AB59" t="s">
        <v>205</v>
      </c>
      <c r="AC59" t="s">
        <v>227</v>
      </c>
      <c r="AD59" t="s">
        <v>181</v>
      </c>
      <c r="AE59" t="s">
        <v>151</v>
      </c>
      <c r="AF59" s="1">
        <v>46048</v>
      </c>
      <c r="AG59" s="1">
        <v>46155</v>
      </c>
      <c r="AH59" t="s">
        <v>145</v>
      </c>
      <c r="AI59" t="s">
        <v>147</v>
      </c>
      <c r="AJ59" t="str">
        <f>"01289228"</f>
        <v>01289228</v>
      </c>
      <c r="AK59" t="s">
        <v>331</v>
      </c>
      <c r="AL59" t="s">
        <v>153</v>
      </c>
      <c r="AM59" t="s">
        <v>144</v>
      </c>
      <c r="AN59" t="str">
        <f>""</f>
        <v/>
      </c>
      <c r="AP59" t="s">
        <v>205</v>
      </c>
      <c r="AQ59" t="s">
        <v>147</v>
      </c>
      <c r="AR59" t="s">
        <v>147</v>
      </c>
      <c r="AS59" t="s">
        <v>147</v>
      </c>
      <c r="AT59" t="s">
        <v>147</v>
      </c>
      <c r="AU59">
        <v>1</v>
      </c>
      <c r="AV59">
        <v>3</v>
      </c>
      <c r="AW59">
        <v>3</v>
      </c>
      <c r="AX59" t="s">
        <v>154</v>
      </c>
      <c r="AY59" t="s">
        <v>155</v>
      </c>
      <c r="AZ59" t="s">
        <v>142</v>
      </c>
      <c r="BA59" t="s">
        <v>147</v>
      </c>
      <c r="BB59">
        <v>0</v>
      </c>
      <c r="BC59" t="s">
        <v>147</v>
      </c>
      <c r="BD59" t="s">
        <v>147</v>
      </c>
      <c r="BE59" t="s">
        <v>147</v>
      </c>
      <c r="BF59" t="s">
        <v>147</v>
      </c>
      <c r="BG59" t="s">
        <v>147</v>
      </c>
      <c r="BH59" t="s">
        <v>147</v>
      </c>
      <c r="BI59" t="s">
        <v>147</v>
      </c>
      <c r="BJ59" t="s">
        <v>147</v>
      </c>
      <c r="BK59" t="s">
        <v>147</v>
      </c>
      <c r="BS59" t="str">
        <f>""</f>
        <v/>
      </c>
      <c r="BU59" t="str">
        <f>""</f>
        <v/>
      </c>
      <c r="CA59" t="str">
        <f>""</f>
        <v/>
      </c>
      <c r="CC59" t="str">
        <f>""</f>
        <v/>
      </c>
      <c r="CI59" t="str">
        <f>""</f>
        <v/>
      </c>
      <c r="CK59" t="str">
        <f>""</f>
        <v/>
      </c>
      <c r="CQ59" t="str">
        <f>""</f>
        <v/>
      </c>
      <c r="CS59" t="str">
        <f>""</f>
        <v/>
      </c>
      <c r="CY59" t="str">
        <f>""</f>
        <v/>
      </c>
      <c r="DA59" t="str">
        <f>""</f>
        <v/>
      </c>
      <c r="DG59" t="str">
        <f>""</f>
        <v/>
      </c>
      <c r="DI59" t="str">
        <f>""</f>
        <v/>
      </c>
      <c r="DO59" t="str">
        <f>""</f>
        <v/>
      </c>
      <c r="DQ59" t="str">
        <f>""</f>
        <v/>
      </c>
      <c r="DW59" t="str">
        <f>""</f>
        <v/>
      </c>
      <c r="DY59" t="str">
        <f>""</f>
        <v/>
      </c>
      <c r="EE59" t="str">
        <f>""</f>
        <v/>
      </c>
      <c r="EG59" t="str">
        <f>""</f>
        <v/>
      </c>
      <c r="EI59" s="1">
        <v>45959</v>
      </c>
      <c r="EJ59" s="2">
        <v>0.63688657407407401</v>
      </c>
    </row>
    <row r="60" spans="1:140" x14ac:dyDescent="0.25">
      <c r="A60" t="str">
        <f>"035493"</f>
        <v>035493</v>
      </c>
      <c r="B60">
        <v>1</v>
      </c>
      <c r="C60">
        <v>3530</v>
      </c>
      <c r="D60">
        <v>1</v>
      </c>
      <c r="E60" t="str">
        <f>"01"</f>
        <v>01</v>
      </c>
      <c r="F60" t="s">
        <v>249</v>
      </c>
      <c r="G60" t="s">
        <v>250</v>
      </c>
      <c r="H60" t="str">
        <f>" 436"</f>
        <v xml:space="preserve"> 436</v>
      </c>
      <c r="I60" t="s">
        <v>332</v>
      </c>
      <c r="J60" t="str">
        <f>"3380"</f>
        <v>3380</v>
      </c>
      <c r="K60" t="s">
        <v>142</v>
      </c>
      <c r="L60" t="s">
        <v>143</v>
      </c>
      <c r="M60">
        <v>1</v>
      </c>
      <c r="N60" t="s">
        <v>144</v>
      </c>
      <c r="O60" t="s">
        <v>145</v>
      </c>
      <c r="P60">
        <v>20</v>
      </c>
      <c r="Q60">
        <v>10</v>
      </c>
      <c r="R60">
        <v>0</v>
      </c>
      <c r="S60">
        <v>0</v>
      </c>
      <c r="T60" t="s">
        <v>146</v>
      </c>
      <c r="U60">
        <v>20</v>
      </c>
      <c r="V60" s="1">
        <v>46048</v>
      </c>
      <c r="W60" s="1">
        <v>46155</v>
      </c>
      <c r="Y60">
        <v>1</v>
      </c>
      <c r="Z60" t="s">
        <v>155</v>
      </c>
      <c r="AA60">
        <v>1</v>
      </c>
      <c r="AB60" t="s">
        <v>174</v>
      </c>
      <c r="AC60" t="s">
        <v>198</v>
      </c>
      <c r="AD60" t="s">
        <v>199</v>
      </c>
      <c r="AE60" t="s">
        <v>157</v>
      </c>
      <c r="AF60" s="1">
        <v>46048</v>
      </c>
      <c r="AG60" s="1">
        <v>46155</v>
      </c>
      <c r="AH60" t="s">
        <v>145</v>
      </c>
      <c r="AI60" t="s">
        <v>147</v>
      </c>
      <c r="AJ60" t="str">
        <f>"01846791"</f>
        <v>01846791</v>
      </c>
      <c r="AK60" t="s">
        <v>333</v>
      </c>
      <c r="AL60" t="s">
        <v>153</v>
      </c>
      <c r="AM60" t="s">
        <v>144</v>
      </c>
      <c r="AN60" t="str">
        <f>""</f>
        <v/>
      </c>
      <c r="AP60" t="s">
        <v>174</v>
      </c>
      <c r="AQ60" t="s">
        <v>147</v>
      </c>
      <c r="AR60" t="s">
        <v>147</v>
      </c>
      <c r="AS60" t="s">
        <v>147</v>
      </c>
      <c r="AT60" t="s">
        <v>147</v>
      </c>
      <c r="AU60">
        <v>1</v>
      </c>
      <c r="AV60">
        <v>3</v>
      </c>
      <c r="AW60">
        <v>3</v>
      </c>
      <c r="AX60" t="s">
        <v>154</v>
      </c>
      <c r="AY60" t="s">
        <v>155</v>
      </c>
      <c r="AZ60" t="s">
        <v>142</v>
      </c>
      <c r="BA60" t="s">
        <v>147</v>
      </c>
      <c r="BB60">
        <v>0</v>
      </c>
      <c r="BC60" t="s">
        <v>147</v>
      </c>
      <c r="BD60" t="s">
        <v>147</v>
      </c>
      <c r="BE60" t="s">
        <v>147</v>
      </c>
      <c r="BF60" t="s">
        <v>147</v>
      </c>
      <c r="BG60" t="s">
        <v>147</v>
      </c>
      <c r="BH60" t="s">
        <v>147</v>
      </c>
      <c r="BI60" t="s">
        <v>147</v>
      </c>
      <c r="BJ60" t="s">
        <v>147</v>
      </c>
      <c r="BK60" t="s">
        <v>147</v>
      </c>
      <c r="BS60" t="str">
        <f>""</f>
        <v/>
      </c>
      <c r="BU60" t="str">
        <f>""</f>
        <v/>
      </c>
      <c r="CA60" t="str">
        <f>""</f>
        <v/>
      </c>
      <c r="CC60" t="str">
        <f>""</f>
        <v/>
      </c>
      <c r="CI60" t="str">
        <f>""</f>
        <v/>
      </c>
      <c r="CK60" t="str">
        <f>""</f>
        <v/>
      </c>
      <c r="CQ60" t="str">
        <f>""</f>
        <v/>
      </c>
      <c r="CS60" t="str">
        <f>""</f>
        <v/>
      </c>
      <c r="CY60" t="str">
        <f>""</f>
        <v/>
      </c>
      <c r="DA60" t="str">
        <f>""</f>
        <v/>
      </c>
      <c r="DG60" t="str">
        <f>""</f>
        <v/>
      </c>
      <c r="DI60" t="str">
        <f>""</f>
        <v/>
      </c>
      <c r="DO60" t="str">
        <f>""</f>
        <v/>
      </c>
      <c r="DQ60" t="str">
        <f>""</f>
        <v/>
      </c>
      <c r="DW60" t="str">
        <f>""</f>
        <v/>
      </c>
      <c r="DY60" t="str">
        <f>""</f>
        <v/>
      </c>
      <c r="EE60" t="str">
        <f>""</f>
        <v/>
      </c>
      <c r="EG60" t="str">
        <f>""</f>
        <v/>
      </c>
      <c r="EI60" s="1">
        <v>45959</v>
      </c>
      <c r="EJ60" s="2">
        <v>0.63688657407407401</v>
      </c>
    </row>
    <row r="61" spans="1:140" x14ac:dyDescent="0.25">
      <c r="A61" t="str">
        <f>"039054"</f>
        <v>039054</v>
      </c>
      <c r="B61">
        <v>1</v>
      </c>
      <c r="C61">
        <v>3530</v>
      </c>
      <c r="D61">
        <v>1</v>
      </c>
      <c r="E61" t="str">
        <f>"01"</f>
        <v>01</v>
      </c>
      <c r="F61" t="s">
        <v>249</v>
      </c>
      <c r="G61" t="s">
        <v>250</v>
      </c>
      <c r="H61" t="str">
        <f>" 438"</f>
        <v xml:space="preserve"> 438</v>
      </c>
      <c r="I61" t="s">
        <v>334</v>
      </c>
      <c r="J61" t="str">
        <f>"3741"</f>
        <v>3741</v>
      </c>
      <c r="K61" t="s">
        <v>142</v>
      </c>
      <c r="L61" t="s">
        <v>143</v>
      </c>
      <c r="M61">
        <v>1</v>
      </c>
      <c r="N61" t="s">
        <v>144</v>
      </c>
      <c r="O61" t="s">
        <v>145</v>
      </c>
      <c r="P61">
        <v>25</v>
      </c>
      <c r="Q61">
        <v>5</v>
      </c>
      <c r="R61">
        <v>0</v>
      </c>
      <c r="S61">
        <v>0</v>
      </c>
      <c r="T61" t="s">
        <v>146</v>
      </c>
      <c r="U61">
        <v>25</v>
      </c>
      <c r="V61" s="1">
        <v>46048</v>
      </c>
      <c r="W61" s="1">
        <v>46155</v>
      </c>
      <c r="Y61">
        <v>1</v>
      </c>
      <c r="Z61" t="s">
        <v>155</v>
      </c>
      <c r="AA61">
        <v>1</v>
      </c>
      <c r="AB61" t="s">
        <v>202</v>
      </c>
      <c r="AC61" t="s">
        <v>335</v>
      </c>
      <c r="AD61" t="s">
        <v>307</v>
      </c>
      <c r="AE61" t="s">
        <v>151</v>
      </c>
      <c r="AF61" s="1">
        <v>46048</v>
      </c>
      <c r="AG61" s="1">
        <v>46155</v>
      </c>
      <c r="AH61" t="s">
        <v>145</v>
      </c>
      <c r="AI61" t="s">
        <v>147</v>
      </c>
      <c r="AJ61" t="str">
        <f>"0000000 "</f>
        <v xml:space="preserve">0000000 </v>
      </c>
      <c r="AL61" t="s">
        <v>153</v>
      </c>
      <c r="AM61" t="s">
        <v>144</v>
      </c>
      <c r="AN61" t="str">
        <f>""</f>
        <v/>
      </c>
      <c r="AP61" t="s">
        <v>202</v>
      </c>
      <c r="AQ61" t="s">
        <v>147</v>
      </c>
      <c r="AR61" t="s">
        <v>147</v>
      </c>
      <c r="AS61" t="s">
        <v>147</v>
      </c>
      <c r="AT61" t="s">
        <v>147</v>
      </c>
      <c r="AU61">
        <v>1</v>
      </c>
      <c r="AV61">
        <v>3</v>
      </c>
      <c r="AW61">
        <v>3</v>
      </c>
      <c r="AX61" t="s">
        <v>154</v>
      </c>
      <c r="AY61" t="s">
        <v>155</v>
      </c>
      <c r="AZ61" t="s">
        <v>142</v>
      </c>
      <c r="BA61" t="s">
        <v>147</v>
      </c>
      <c r="BB61">
        <v>0</v>
      </c>
      <c r="BC61" t="s">
        <v>147</v>
      </c>
      <c r="BD61" t="s">
        <v>147</v>
      </c>
      <c r="BE61" t="s">
        <v>147</v>
      </c>
      <c r="BF61" t="s">
        <v>147</v>
      </c>
      <c r="BG61" t="s">
        <v>147</v>
      </c>
      <c r="BH61" t="s">
        <v>147</v>
      </c>
      <c r="BI61" t="s">
        <v>147</v>
      </c>
      <c r="BJ61" t="s">
        <v>147</v>
      </c>
      <c r="BK61" t="s">
        <v>147</v>
      </c>
      <c r="BS61" t="str">
        <f>""</f>
        <v/>
      </c>
      <c r="BU61" t="str">
        <f>""</f>
        <v/>
      </c>
      <c r="CA61" t="str">
        <f>""</f>
        <v/>
      </c>
      <c r="CC61" t="str">
        <f>""</f>
        <v/>
      </c>
      <c r="CI61" t="str">
        <f>""</f>
        <v/>
      </c>
      <c r="CK61" t="str">
        <f>""</f>
        <v/>
      </c>
      <c r="CQ61" t="str">
        <f>""</f>
        <v/>
      </c>
      <c r="CS61" t="str">
        <f>""</f>
        <v/>
      </c>
      <c r="CY61" t="str">
        <f>""</f>
        <v/>
      </c>
      <c r="DA61" t="str">
        <f>""</f>
        <v/>
      </c>
      <c r="DG61" t="str">
        <f>""</f>
        <v/>
      </c>
      <c r="DI61" t="str">
        <f>""</f>
        <v/>
      </c>
      <c r="DO61" t="str">
        <f>""</f>
        <v/>
      </c>
      <c r="DQ61" t="str">
        <f>""</f>
        <v/>
      </c>
      <c r="DW61" t="str">
        <f>""</f>
        <v/>
      </c>
      <c r="DY61" t="str">
        <f>""</f>
        <v/>
      </c>
      <c r="EE61" t="str">
        <f>""</f>
        <v/>
      </c>
      <c r="EG61" t="str">
        <f>""</f>
        <v/>
      </c>
      <c r="EI61" s="1">
        <v>45959</v>
      </c>
      <c r="EJ61" s="2">
        <v>0.63688657407407401</v>
      </c>
    </row>
    <row r="62" spans="1:140" x14ac:dyDescent="0.25">
      <c r="A62" t="str">
        <f>"000913"</f>
        <v>000913</v>
      </c>
      <c r="B62">
        <v>1</v>
      </c>
      <c r="C62">
        <v>3530</v>
      </c>
      <c r="D62">
        <v>1</v>
      </c>
      <c r="E62" t="str">
        <f>"01"</f>
        <v>01</v>
      </c>
      <c r="F62" t="s">
        <v>249</v>
      </c>
      <c r="G62" t="s">
        <v>250</v>
      </c>
      <c r="H62" t="str">
        <f>" 444"</f>
        <v xml:space="preserve"> 444</v>
      </c>
      <c r="I62" t="s">
        <v>336</v>
      </c>
      <c r="J62" t="str">
        <f>"3745"</f>
        <v>3745</v>
      </c>
      <c r="K62" t="s">
        <v>142</v>
      </c>
      <c r="L62" t="s">
        <v>143</v>
      </c>
      <c r="M62">
        <v>1</v>
      </c>
      <c r="N62" t="s">
        <v>144</v>
      </c>
      <c r="O62" t="s">
        <v>145</v>
      </c>
      <c r="P62">
        <v>50</v>
      </c>
      <c r="Q62">
        <v>10</v>
      </c>
      <c r="R62">
        <v>0</v>
      </c>
      <c r="S62">
        <v>0</v>
      </c>
      <c r="T62" t="s">
        <v>146</v>
      </c>
      <c r="U62">
        <v>50</v>
      </c>
      <c r="V62" s="1">
        <v>46048</v>
      </c>
      <c r="W62" s="1">
        <v>46155</v>
      </c>
      <c r="Y62">
        <v>1</v>
      </c>
      <c r="Z62" t="s">
        <v>147</v>
      </c>
      <c r="AA62">
        <v>1</v>
      </c>
      <c r="AB62" t="s">
        <v>197</v>
      </c>
      <c r="AC62" t="s">
        <v>167</v>
      </c>
      <c r="AD62" t="s">
        <v>168</v>
      </c>
      <c r="AE62" t="s">
        <v>157</v>
      </c>
      <c r="AF62" s="1">
        <v>46048</v>
      </c>
      <c r="AG62" s="1">
        <v>46155</v>
      </c>
      <c r="AH62" t="s">
        <v>145</v>
      </c>
      <c r="AI62" t="s">
        <v>147</v>
      </c>
      <c r="AJ62" t="str">
        <f>"00828168"</f>
        <v>00828168</v>
      </c>
      <c r="AK62" t="s">
        <v>326</v>
      </c>
      <c r="AL62" t="s">
        <v>153</v>
      </c>
      <c r="AM62" t="s">
        <v>144</v>
      </c>
      <c r="AN62" t="str">
        <f>""</f>
        <v/>
      </c>
      <c r="AP62" t="s">
        <v>197</v>
      </c>
      <c r="AQ62" t="s">
        <v>147</v>
      </c>
      <c r="AR62" t="s">
        <v>147</v>
      </c>
      <c r="AS62" t="s">
        <v>147</v>
      </c>
      <c r="AT62" t="s">
        <v>147</v>
      </c>
      <c r="AU62">
        <v>1</v>
      </c>
      <c r="AV62">
        <v>3</v>
      </c>
      <c r="AW62">
        <v>3</v>
      </c>
      <c r="AX62" t="s">
        <v>154</v>
      </c>
      <c r="AY62" t="s">
        <v>155</v>
      </c>
      <c r="AZ62" t="s">
        <v>142</v>
      </c>
      <c r="BA62" t="s">
        <v>147</v>
      </c>
      <c r="BB62">
        <v>0</v>
      </c>
      <c r="BC62" t="s">
        <v>147</v>
      </c>
      <c r="BD62" t="s">
        <v>147</v>
      </c>
      <c r="BE62" t="s">
        <v>147</v>
      </c>
      <c r="BF62" t="s">
        <v>147</v>
      </c>
      <c r="BG62" t="s">
        <v>147</v>
      </c>
      <c r="BH62" t="s">
        <v>147</v>
      </c>
      <c r="BI62" t="s">
        <v>147</v>
      </c>
      <c r="BJ62" t="s">
        <v>147</v>
      </c>
      <c r="BK62" t="s">
        <v>147</v>
      </c>
      <c r="BS62" t="str">
        <f>""</f>
        <v/>
      </c>
      <c r="BU62" t="str">
        <f>""</f>
        <v/>
      </c>
      <c r="CA62" t="str">
        <f>""</f>
        <v/>
      </c>
      <c r="CC62" t="str">
        <f>""</f>
        <v/>
      </c>
      <c r="CI62" t="str">
        <f>""</f>
        <v/>
      </c>
      <c r="CK62" t="str">
        <f>""</f>
        <v/>
      </c>
      <c r="CQ62" t="str">
        <f>""</f>
        <v/>
      </c>
      <c r="CS62" t="str">
        <f>""</f>
        <v/>
      </c>
      <c r="CY62" t="str">
        <f>""</f>
        <v/>
      </c>
      <c r="DA62" t="str">
        <f>""</f>
        <v/>
      </c>
      <c r="DG62" t="str">
        <f>""</f>
        <v/>
      </c>
      <c r="DI62" t="str">
        <f>""</f>
        <v/>
      </c>
      <c r="DO62" t="str">
        <f>""</f>
        <v/>
      </c>
      <c r="DQ62" t="str">
        <f>""</f>
        <v/>
      </c>
      <c r="DW62" t="str">
        <f>""</f>
        <v/>
      </c>
      <c r="DY62" t="str">
        <f>""</f>
        <v/>
      </c>
      <c r="EE62" t="str">
        <f>""</f>
        <v/>
      </c>
      <c r="EG62" t="str">
        <f>""</f>
        <v/>
      </c>
      <c r="EI62" s="1">
        <v>45959</v>
      </c>
      <c r="EJ62" s="2">
        <v>0.63688657407407401</v>
      </c>
    </row>
    <row r="63" spans="1:140" x14ac:dyDescent="0.25">
      <c r="A63" t="str">
        <f>"000913"</f>
        <v>000913</v>
      </c>
      <c r="B63">
        <v>1</v>
      </c>
      <c r="C63">
        <v>3530</v>
      </c>
      <c r="D63">
        <v>1</v>
      </c>
      <c r="E63" t="str">
        <f>"02"</f>
        <v>02</v>
      </c>
      <c r="F63" t="s">
        <v>249</v>
      </c>
      <c r="G63" t="s">
        <v>250</v>
      </c>
      <c r="H63" t="str">
        <f>" 444"</f>
        <v xml:space="preserve"> 444</v>
      </c>
      <c r="I63" t="s">
        <v>336</v>
      </c>
      <c r="J63" t="str">
        <f>"3891"</f>
        <v>3891</v>
      </c>
      <c r="K63" t="s">
        <v>142</v>
      </c>
      <c r="L63" t="s">
        <v>143</v>
      </c>
      <c r="M63">
        <v>2</v>
      </c>
      <c r="N63" t="s">
        <v>144</v>
      </c>
      <c r="O63" t="s">
        <v>145</v>
      </c>
      <c r="P63">
        <v>50</v>
      </c>
      <c r="Q63">
        <v>10</v>
      </c>
      <c r="R63">
        <v>0</v>
      </c>
      <c r="S63">
        <v>0</v>
      </c>
      <c r="T63" t="s">
        <v>146</v>
      </c>
      <c r="U63">
        <v>50</v>
      </c>
      <c r="V63" s="1">
        <v>46048</v>
      </c>
      <c r="W63" s="1">
        <v>46155</v>
      </c>
      <c r="Y63">
        <v>2</v>
      </c>
      <c r="Z63" t="s">
        <v>147</v>
      </c>
      <c r="AA63">
        <v>1</v>
      </c>
      <c r="AB63" t="s">
        <v>197</v>
      </c>
      <c r="AC63" t="s">
        <v>149</v>
      </c>
      <c r="AD63" t="s">
        <v>150</v>
      </c>
      <c r="AE63" t="s">
        <v>157</v>
      </c>
      <c r="AF63" s="1">
        <v>46048</v>
      </c>
      <c r="AG63" s="1">
        <v>46155</v>
      </c>
      <c r="AH63" t="s">
        <v>145</v>
      </c>
      <c r="AI63" t="s">
        <v>147</v>
      </c>
      <c r="AJ63" t="str">
        <f>"00828168"</f>
        <v>00828168</v>
      </c>
      <c r="AK63" t="s">
        <v>326</v>
      </c>
      <c r="AL63" t="s">
        <v>153</v>
      </c>
      <c r="AM63" t="s">
        <v>144</v>
      </c>
      <c r="AN63" t="str">
        <f>""</f>
        <v/>
      </c>
      <c r="AP63" t="s">
        <v>197</v>
      </c>
      <c r="AQ63" t="s">
        <v>147</v>
      </c>
      <c r="AR63" t="s">
        <v>147</v>
      </c>
      <c r="AS63" t="s">
        <v>147</v>
      </c>
      <c r="AT63" t="s">
        <v>147</v>
      </c>
      <c r="AU63">
        <v>2</v>
      </c>
      <c r="AV63">
        <v>3</v>
      </c>
      <c r="AW63">
        <v>3</v>
      </c>
      <c r="AX63" t="s">
        <v>154</v>
      </c>
      <c r="AY63" t="s">
        <v>155</v>
      </c>
      <c r="AZ63" t="s">
        <v>142</v>
      </c>
      <c r="BA63" t="s">
        <v>147</v>
      </c>
      <c r="BB63">
        <v>0</v>
      </c>
      <c r="BC63" t="s">
        <v>147</v>
      </c>
      <c r="BD63" t="s">
        <v>147</v>
      </c>
      <c r="BE63" t="s">
        <v>147</v>
      </c>
      <c r="BF63" t="s">
        <v>147</v>
      </c>
      <c r="BG63" t="s">
        <v>147</v>
      </c>
      <c r="BH63" t="s">
        <v>147</v>
      </c>
      <c r="BI63" t="s">
        <v>147</v>
      </c>
      <c r="BJ63" t="s">
        <v>147</v>
      </c>
      <c r="BK63" t="s">
        <v>147</v>
      </c>
      <c r="BS63" t="str">
        <f>""</f>
        <v/>
      </c>
      <c r="BU63" t="str">
        <f>""</f>
        <v/>
      </c>
      <c r="CA63" t="str">
        <f>""</f>
        <v/>
      </c>
      <c r="CC63" t="str">
        <f>""</f>
        <v/>
      </c>
      <c r="CI63" t="str">
        <f>""</f>
        <v/>
      </c>
      <c r="CK63" t="str">
        <f>""</f>
        <v/>
      </c>
      <c r="CQ63" t="str">
        <f>""</f>
        <v/>
      </c>
      <c r="CS63" t="str">
        <f>""</f>
        <v/>
      </c>
      <c r="CY63" t="str">
        <f>""</f>
        <v/>
      </c>
      <c r="DA63" t="str">
        <f>""</f>
        <v/>
      </c>
      <c r="DG63" t="str">
        <f>""</f>
        <v/>
      </c>
      <c r="DI63" t="str">
        <f>""</f>
        <v/>
      </c>
      <c r="DO63" t="str">
        <f>""</f>
        <v/>
      </c>
      <c r="DQ63" t="str">
        <f>""</f>
        <v/>
      </c>
      <c r="DW63" t="str">
        <f>""</f>
        <v/>
      </c>
      <c r="DY63" t="str">
        <f>""</f>
        <v/>
      </c>
      <c r="EE63" t="str">
        <f>""</f>
        <v/>
      </c>
      <c r="EG63" t="str">
        <f>""</f>
        <v/>
      </c>
      <c r="EI63" s="1">
        <v>45959</v>
      </c>
      <c r="EJ63" s="2">
        <v>0.63688657407407401</v>
      </c>
    </row>
    <row r="64" spans="1:140" x14ac:dyDescent="0.25">
      <c r="A64" t="str">
        <f>"013094"</f>
        <v>013094</v>
      </c>
      <c r="B64">
        <v>1</v>
      </c>
      <c r="C64">
        <v>3530</v>
      </c>
      <c r="D64">
        <v>1</v>
      </c>
      <c r="E64" t="str">
        <f>"01"</f>
        <v>01</v>
      </c>
      <c r="F64" t="s">
        <v>249</v>
      </c>
      <c r="G64" t="s">
        <v>250</v>
      </c>
      <c r="H64" t="str">
        <f>" 446"</f>
        <v xml:space="preserve"> 446</v>
      </c>
      <c r="I64" t="s">
        <v>337</v>
      </c>
      <c r="J64" t="str">
        <f>"3886"</f>
        <v>3886</v>
      </c>
      <c r="K64" t="s">
        <v>142</v>
      </c>
      <c r="L64" t="s">
        <v>143</v>
      </c>
      <c r="M64">
        <v>1</v>
      </c>
      <c r="N64" t="s">
        <v>144</v>
      </c>
      <c r="O64" t="s">
        <v>145</v>
      </c>
      <c r="P64">
        <v>20</v>
      </c>
      <c r="Q64">
        <v>5</v>
      </c>
      <c r="R64">
        <v>0</v>
      </c>
      <c r="S64">
        <v>0</v>
      </c>
      <c r="T64" t="s">
        <v>146</v>
      </c>
      <c r="U64">
        <v>20</v>
      </c>
      <c r="V64" s="1">
        <v>46048</v>
      </c>
      <c r="W64" s="1">
        <v>46155</v>
      </c>
      <c r="Y64">
        <v>1</v>
      </c>
      <c r="Z64" t="s">
        <v>155</v>
      </c>
      <c r="AA64">
        <v>1</v>
      </c>
      <c r="AB64" t="s">
        <v>270</v>
      </c>
      <c r="AC64" t="s">
        <v>167</v>
      </c>
      <c r="AD64" t="s">
        <v>168</v>
      </c>
      <c r="AE64" t="s">
        <v>157</v>
      </c>
      <c r="AF64" s="1">
        <v>46048</v>
      </c>
      <c r="AG64" s="1">
        <v>46155</v>
      </c>
      <c r="AH64" t="s">
        <v>145</v>
      </c>
      <c r="AI64" t="s">
        <v>147</v>
      </c>
      <c r="AJ64" t="str">
        <f>"02147315"</f>
        <v>02147315</v>
      </c>
      <c r="AK64" t="s">
        <v>312</v>
      </c>
      <c r="AL64" t="s">
        <v>153</v>
      </c>
      <c r="AM64" t="s">
        <v>144</v>
      </c>
      <c r="AN64" t="str">
        <f>""</f>
        <v/>
      </c>
      <c r="AP64" t="s">
        <v>270</v>
      </c>
      <c r="AQ64" t="s">
        <v>147</v>
      </c>
      <c r="AR64" t="s">
        <v>147</v>
      </c>
      <c r="AS64" t="s">
        <v>147</v>
      </c>
      <c r="AT64" t="s">
        <v>147</v>
      </c>
      <c r="AU64">
        <v>1</v>
      </c>
      <c r="AV64">
        <v>3</v>
      </c>
      <c r="AW64">
        <v>3</v>
      </c>
      <c r="AX64" t="s">
        <v>154</v>
      </c>
      <c r="AY64" t="s">
        <v>155</v>
      </c>
      <c r="AZ64" t="s">
        <v>142</v>
      </c>
      <c r="BA64" t="s">
        <v>147</v>
      </c>
      <c r="BB64">
        <v>0</v>
      </c>
      <c r="BC64" t="s">
        <v>147</v>
      </c>
      <c r="BD64" t="s">
        <v>147</v>
      </c>
      <c r="BE64" t="s">
        <v>147</v>
      </c>
      <c r="BF64" t="s">
        <v>147</v>
      </c>
      <c r="BG64" t="s">
        <v>147</v>
      </c>
      <c r="BH64" t="s">
        <v>147</v>
      </c>
      <c r="BI64" t="s">
        <v>147</v>
      </c>
      <c r="BJ64" t="s">
        <v>147</v>
      </c>
      <c r="BK64" t="s">
        <v>147</v>
      </c>
      <c r="BS64" t="str">
        <f>""</f>
        <v/>
      </c>
      <c r="BU64" t="str">
        <f>""</f>
        <v/>
      </c>
      <c r="CA64" t="str">
        <f>""</f>
        <v/>
      </c>
      <c r="CC64" t="str">
        <f>""</f>
        <v/>
      </c>
      <c r="CI64" t="str">
        <f>""</f>
        <v/>
      </c>
      <c r="CK64" t="str">
        <f>""</f>
        <v/>
      </c>
      <c r="CQ64" t="str">
        <f>""</f>
        <v/>
      </c>
      <c r="CS64" t="str">
        <f>""</f>
        <v/>
      </c>
      <c r="CY64" t="str">
        <f>""</f>
        <v/>
      </c>
      <c r="DA64" t="str">
        <f>""</f>
        <v/>
      </c>
      <c r="DG64" t="str">
        <f>""</f>
        <v/>
      </c>
      <c r="DI64" t="str">
        <f>""</f>
        <v/>
      </c>
      <c r="DO64" t="str">
        <f>""</f>
        <v/>
      </c>
      <c r="DQ64" t="str">
        <f>""</f>
        <v/>
      </c>
      <c r="DW64" t="str">
        <f>""</f>
        <v/>
      </c>
      <c r="DY64" t="str">
        <f>""</f>
        <v/>
      </c>
      <c r="EE64" t="str">
        <f>""</f>
        <v/>
      </c>
      <c r="EG64" t="str">
        <f>""</f>
        <v/>
      </c>
      <c r="EI64" s="1">
        <v>45959</v>
      </c>
      <c r="EJ64" s="2">
        <v>0.63688657407407401</v>
      </c>
    </row>
    <row r="65" spans="1:140" x14ac:dyDescent="0.25">
      <c r="A65" t="str">
        <f>"038354"</f>
        <v>038354</v>
      </c>
      <c r="B65">
        <v>1</v>
      </c>
      <c r="C65">
        <v>3530</v>
      </c>
      <c r="D65">
        <v>1</v>
      </c>
      <c r="E65" t="str">
        <f>"01"</f>
        <v>01</v>
      </c>
      <c r="F65" t="s">
        <v>249</v>
      </c>
      <c r="G65" t="s">
        <v>250</v>
      </c>
      <c r="H65" t="str">
        <f>" 449"</f>
        <v xml:space="preserve"> 449</v>
      </c>
      <c r="I65" t="s">
        <v>338</v>
      </c>
      <c r="J65" t="str">
        <f>"3382"</f>
        <v>3382</v>
      </c>
      <c r="K65" t="s">
        <v>142</v>
      </c>
      <c r="L65" t="s">
        <v>143</v>
      </c>
      <c r="M65">
        <v>1</v>
      </c>
      <c r="N65" t="s">
        <v>144</v>
      </c>
      <c r="O65" t="s">
        <v>145</v>
      </c>
      <c r="P65">
        <v>40</v>
      </c>
      <c r="Q65">
        <v>10</v>
      </c>
      <c r="R65">
        <v>0</v>
      </c>
      <c r="S65">
        <v>0</v>
      </c>
      <c r="T65" t="s">
        <v>146</v>
      </c>
      <c r="U65">
        <v>40</v>
      </c>
      <c r="V65" s="1">
        <v>46048</v>
      </c>
      <c r="W65" s="1">
        <v>46155</v>
      </c>
      <c r="Y65">
        <v>1</v>
      </c>
      <c r="Z65" t="s">
        <v>147</v>
      </c>
      <c r="AA65">
        <v>1</v>
      </c>
      <c r="AB65" t="s">
        <v>214</v>
      </c>
      <c r="AC65" t="s">
        <v>167</v>
      </c>
      <c r="AD65" t="s">
        <v>168</v>
      </c>
      <c r="AE65" t="s">
        <v>151</v>
      </c>
      <c r="AF65" s="1">
        <v>46048</v>
      </c>
      <c r="AG65" s="1">
        <v>46155</v>
      </c>
      <c r="AH65" t="s">
        <v>145</v>
      </c>
      <c r="AI65" t="s">
        <v>147</v>
      </c>
      <c r="AJ65" t="str">
        <f>"02146306"</f>
        <v>02146306</v>
      </c>
      <c r="AK65" t="s">
        <v>339</v>
      </c>
      <c r="AL65" t="s">
        <v>153</v>
      </c>
      <c r="AM65" t="s">
        <v>144</v>
      </c>
      <c r="AN65" t="str">
        <f>""</f>
        <v/>
      </c>
      <c r="AP65" t="s">
        <v>214</v>
      </c>
      <c r="AQ65" t="s">
        <v>147</v>
      </c>
      <c r="AR65" t="s">
        <v>147</v>
      </c>
      <c r="AS65" t="s">
        <v>147</v>
      </c>
      <c r="AT65" t="s">
        <v>147</v>
      </c>
      <c r="AU65">
        <v>1</v>
      </c>
      <c r="AV65">
        <v>3</v>
      </c>
      <c r="AW65">
        <v>3</v>
      </c>
      <c r="AX65" t="s">
        <v>154</v>
      </c>
      <c r="AY65" t="s">
        <v>155</v>
      </c>
      <c r="AZ65" t="s">
        <v>142</v>
      </c>
      <c r="BA65" t="s">
        <v>147</v>
      </c>
      <c r="BB65">
        <v>0</v>
      </c>
      <c r="BC65" t="s">
        <v>147</v>
      </c>
      <c r="BD65" t="s">
        <v>147</v>
      </c>
      <c r="BE65" t="s">
        <v>147</v>
      </c>
      <c r="BF65" t="s">
        <v>147</v>
      </c>
      <c r="BG65" t="s">
        <v>147</v>
      </c>
      <c r="BH65" t="s">
        <v>147</v>
      </c>
      <c r="BI65" t="s">
        <v>147</v>
      </c>
      <c r="BJ65" t="s">
        <v>147</v>
      </c>
      <c r="BK65" t="s">
        <v>147</v>
      </c>
      <c r="BS65" t="str">
        <f>""</f>
        <v/>
      </c>
      <c r="BU65" t="str">
        <f>""</f>
        <v/>
      </c>
      <c r="CA65" t="str">
        <f>""</f>
        <v/>
      </c>
      <c r="CC65" t="str">
        <f>""</f>
        <v/>
      </c>
      <c r="CI65" t="str">
        <f>""</f>
        <v/>
      </c>
      <c r="CK65" t="str">
        <f>""</f>
        <v/>
      </c>
      <c r="CQ65" t="str">
        <f>""</f>
        <v/>
      </c>
      <c r="CS65" t="str">
        <f>""</f>
        <v/>
      </c>
      <c r="CY65" t="str">
        <f>""</f>
        <v/>
      </c>
      <c r="DA65" t="str">
        <f>""</f>
        <v/>
      </c>
      <c r="DG65" t="str">
        <f>""</f>
        <v/>
      </c>
      <c r="DI65" t="str">
        <f>""</f>
        <v/>
      </c>
      <c r="DO65" t="str">
        <f>""</f>
        <v/>
      </c>
      <c r="DQ65" t="str">
        <f>""</f>
        <v/>
      </c>
      <c r="DW65" t="str">
        <f>""</f>
        <v/>
      </c>
      <c r="DY65" t="str">
        <f>""</f>
        <v/>
      </c>
      <c r="EE65" t="str">
        <f>""</f>
        <v/>
      </c>
      <c r="EG65" t="str">
        <f>""</f>
        <v/>
      </c>
      <c r="EI65" s="1">
        <v>45959</v>
      </c>
      <c r="EJ65" s="2">
        <v>0.63688657407407401</v>
      </c>
    </row>
    <row r="66" spans="1:140" x14ac:dyDescent="0.25">
      <c r="A66" t="str">
        <f>"000912"</f>
        <v>000912</v>
      </c>
      <c r="B66">
        <v>1</v>
      </c>
      <c r="C66">
        <v>3530</v>
      </c>
      <c r="D66">
        <v>1</v>
      </c>
      <c r="E66" t="str">
        <f>"01"</f>
        <v>01</v>
      </c>
      <c r="F66" t="s">
        <v>249</v>
      </c>
      <c r="G66" t="s">
        <v>250</v>
      </c>
      <c r="H66" t="str">
        <f>" 450"</f>
        <v xml:space="preserve"> 450</v>
      </c>
      <c r="I66" t="s">
        <v>340</v>
      </c>
      <c r="J66" t="str">
        <f>"2286"</f>
        <v>2286</v>
      </c>
      <c r="K66" t="s">
        <v>142</v>
      </c>
      <c r="L66" t="s">
        <v>143</v>
      </c>
      <c r="M66">
        <v>1</v>
      </c>
      <c r="N66" t="s">
        <v>144</v>
      </c>
      <c r="O66" t="s">
        <v>145</v>
      </c>
      <c r="P66">
        <v>23</v>
      </c>
      <c r="Q66">
        <v>10</v>
      </c>
      <c r="R66">
        <v>0</v>
      </c>
      <c r="S66">
        <v>0</v>
      </c>
      <c r="T66" t="s">
        <v>146</v>
      </c>
      <c r="U66">
        <v>23</v>
      </c>
      <c r="V66" s="1">
        <v>46048</v>
      </c>
      <c r="W66" s="1">
        <v>46155</v>
      </c>
      <c r="Y66">
        <v>1</v>
      </c>
      <c r="Z66" t="s">
        <v>147</v>
      </c>
      <c r="AA66">
        <v>1</v>
      </c>
      <c r="AB66" t="s">
        <v>341</v>
      </c>
      <c r="AC66" t="s">
        <v>198</v>
      </c>
      <c r="AD66" t="s">
        <v>199</v>
      </c>
      <c r="AE66" t="s">
        <v>157</v>
      </c>
      <c r="AF66" s="1">
        <v>46048</v>
      </c>
      <c r="AG66" s="1">
        <v>46155</v>
      </c>
      <c r="AH66" t="s">
        <v>145</v>
      </c>
      <c r="AI66" t="s">
        <v>147</v>
      </c>
      <c r="AJ66" t="str">
        <f>"0000000 "</f>
        <v xml:space="preserve">0000000 </v>
      </c>
      <c r="AL66" t="s">
        <v>153</v>
      </c>
      <c r="AM66" t="s">
        <v>144</v>
      </c>
      <c r="AN66" t="str">
        <f>""</f>
        <v/>
      </c>
      <c r="AP66" t="s">
        <v>341</v>
      </c>
      <c r="AQ66" t="s">
        <v>147</v>
      </c>
      <c r="AR66" t="s">
        <v>147</v>
      </c>
      <c r="AS66" t="s">
        <v>147</v>
      </c>
      <c r="AT66" t="s">
        <v>147</v>
      </c>
      <c r="AU66">
        <v>1</v>
      </c>
      <c r="AV66">
        <v>3</v>
      </c>
      <c r="AW66">
        <v>3</v>
      </c>
      <c r="AX66" t="s">
        <v>154</v>
      </c>
      <c r="AY66" t="s">
        <v>155</v>
      </c>
      <c r="AZ66" t="s">
        <v>142</v>
      </c>
      <c r="BA66" t="s">
        <v>147</v>
      </c>
      <c r="BB66">
        <v>0</v>
      </c>
      <c r="BC66" t="s">
        <v>147</v>
      </c>
      <c r="BD66" t="s">
        <v>147</v>
      </c>
      <c r="BE66" t="s">
        <v>147</v>
      </c>
      <c r="BF66" t="s">
        <v>147</v>
      </c>
      <c r="BG66" t="s">
        <v>147</v>
      </c>
      <c r="BH66" t="s">
        <v>147</v>
      </c>
      <c r="BI66" t="s">
        <v>147</v>
      </c>
      <c r="BJ66" t="s">
        <v>147</v>
      </c>
      <c r="BK66" t="s">
        <v>147</v>
      </c>
      <c r="BS66" t="str">
        <f>""</f>
        <v/>
      </c>
      <c r="BU66" t="str">
        <f>""</f>
        <v/>
      </c>
      <c r="CA66" t="str">
        <f>""</f>
        <v/>
      </c>
      <c r="CC66" t="str">
        <f>""</f>
        <v/>
      </c>
      <c r="CI66" t="str">
        <f>""</f>
        <v/>
      </c>
      <c r="CK66" t="str">
        <f>""</f>
        <v/>
      </c>
      <c r="CQ66" t="str">
        <f>""</f>
        <v/>
      </c>
      <c r="CS66" t="str">
        <f>""</f>
        <v/>
      </c>
      <c r="CY66" t="str">
        <f>""</f>
        <v/>
      </c>
      <c r="DA66" t="str">
        <f>""</f>
        <v/>
      </c>
      <c r="DG66" t="str">
        <f>""</f>
        <v/>
      </c>
      <c r="DI66" t="str">
        <f>""</f>
        <v/>
      </c>
      <c r="DO66" t="str">
        <f>""</f>
        <v/>
      </c>
      <c r="DQ66" t="str">
        <f>""</f>
        <v/>
      </c>
      <c r="DW66" t="str">
        <f>""</f>
        <v/>
      </c>
      <c r="DY66" t="str">
        <f>""</f>
        <v/>
      </c>
      <c r="EE66" t="str">
        <f>""</f>
        <v/>
      </c>
      <c r="EG66" t="str">
        <f>""</f>
        <v/>
      </c>
      <c r="EI66" s="1">
        <v>45959</v>
      </c>
      <c r="EJ66" s="2">
        <v>0.63688657407407401</v>
      </c>
    </row>
    <row r="67" spans="1:140" x14ac:dyDescent="0.25">
      <c r="A67" t="str">
        <f>"000912"</f>
        <v>000912</v>
      </c>
      <c r="B67">
        <v>1</v>
      </c>
      <c r="C67">
        <v>3530</v>
      </c>
      <c r="D67">
        <v>1</v>
      </c>
      <c r="E67" t="str">
        <f>"02"</f>
        <v>02</v>
      </c>
      <c r="F67" t="s">
        <v>249</v>
      </c>
      <c r="G67" t="s">
        <v>250</v>
      </c>
      <c r="H67" t="str">
        <f>" 450"</f>
        <v xml:space="preserve"> 450</v>
      </c>
      <c r="I67" t="s">
        <v>340</v>
      </c>
      <c r="J67" t="str">
        <f>"3405"</f>
        <v>3405</v>
      </c>
      <c r="K67" t="s">
        <v>142</v>
      </c>
      <c r="L67" t="s">
        <v>143</v>
      </c>
      <c r="M67">
        <v>2</v>
      </c>
      <c r="N67" t="s">
        <v>144</v>
      </c>
      <c r="O67" t="s">
        <v>145</v>
      </c>
      <c r="P67">
        <v>30</v>
      </c>
      <c r="Q67">
        <v>10</v>
      </c>
      <c r="R67">
        <v>0</v>
      </c>
      <c r="S67">
        <v>0</v>
      </c>
      <c r="T67" t="s">
        <v>146</v>
      </c>
      <c r="U67">
        <v>30</v>
      </c>
      <c r="V67" s="1">
        <v>46048</v>
      </c>
      <c r="W67" s="1">
        <v>46155</v>
      </c>
      <c r="Y67">
        <v>2</v>
      </c>
      <c r="Z67" t="s">
        <v>147</v>
      </c>
      <c r="AA67">
        <v>1</v>
      </c>
      <c r="AB67" t="s">
        <v>156</v>
      </c>
      <c r="AC67" t="s">
        <v>206</v>
      </c>
      <c r="AD67" t="s">
        <v>161</v>
      </c>
      <c r="AE67" t="s">
        <v>157</v>
      </c>
      <c r="AF67" s="1">
        <v>46048</v>
      </c>
      <c r="AG67" s="1">
        <v>46155</v>
      </c>
      <c r="AH67" t="s">
        <v>145</v>
      </c>
      <c r="AI67" t="s">
        <v>147</v>
      </c>
      <c r="AJ67" t="str">
        <f>"01945260"</f>
        <v>01945260</v>
      </c>
      <c r="AK67" t="s">
        <v>342</v>
      </c>
      <c r="AL67" t="s">
        <v>153</v>
      </c>
      <c r="AM67" t="s">
        <v>144</v>
      </c>
      <c r="AN67" t="str">
        <f>""</f>
        <v/>
      </c>
      <c r="AP67" t="s">
        <v>156</v>
      </c>
      <c r="AQ67" t="s">
        <v>147</v>
      </c>
      <c r="AR67" t="s">
        <v>147</v>
      </c>
      <c r="AS67" t="s">
        <v>147</v>
      </c>
      <c r="AT67" t="s">
        <v>147</v>
      </c>
      <c r="AU67">
        <v>2</v>
      </c>
      <c r="AV67">
        <v>3</v>
      </c>
      <c r="AW67">
        <v>3</v>
      </c>
      <c r="AX67" t="s">
        <v>154</v>
      </c>
      <c r="AY67" t="s">
        <v>155</v>
      </c>
      <c r="AZ67" t="s">
        <v>142</v>
      </c>
      <c r="BA67" t="s">
        <v>147</v>
      </c>
      <c r="BB67">
        <v>0</v>
      </c>
      <c r="BC67" t="s">
        <v>147</v>
      </c>
      <c r="BD67" t="s">
        <v>147</v>
      </c>
      <c r="BE67" t="s">
        <v>147</v>
      </c>
      <c r="BF67" t="s">
        <v>147</v>
      </c>
      <c r="BG67" t="s">
        <v>147</v>
      </c>
      <c r="BH67" t="s">
        <v>147</v>
      </c>
      <c r="BI67" t="s">
        <v>147</v>
      </c>
      <c r="BJ67" t="s">
        <v>147</v>
      </c>
      <c r="BK67" t="s">
        <v>147</v>
      </c>
      <c r="BS67" t="str">
        <f>""</f>
        <v/>
      </c>
      <c r="BU67" t="str">
        <f>""</f>
        <v/>
      </c>
      <c r="CA67" t="str">
        <f>""</f>
        <v/>
      </c>
      <c r="CC67" t="str">
        <f>""</f>
        <v/>
      </c>
      <c r="CI67" t="str">
        <f>""</f>
        <v/>
      </c>
      <c r="CK67" t="str">
        <f>""</f>
        <v/>
      </c>
      <c r="CQ67" t="str">
        <f>""</f>
        <v/>
      </c>
      <c r="CS67" t="str">
        <f>""</f>
        <v/>
      </c>
      <c r="CY67" t="str">
        <f>""</f>
        <v/>
      </c>
      <c r="DA67" t="str">
        <f>""</f>
        <v/>
      </c>
      <c r="DG67" t="str">
        <f>""</f>
        <v/>
      </c>
      <c r="DI67" t="str">
        <f>""</f>
        <v/>
      </c>
      <c r="DO67" t="str">
        <f>""</f>
        <v/>
      </c>
      <c r="DQ67" t="str">
        <f>""</f>
        <v/>
      </c>
      <c r="DW67" t="str">
        <f>""</f>
        <v/>
      </c>
      <c r="DY67" t="str">
        <f>""</f>
        <v/>
      </c>
      <c r="EE67" t="str">
        <f>""</f>
        <v/>
      </c>
      <c r="EG67" t="str">
        <f>""</f>
        <v/>
      </c>
      <c r="EI67" s="1">
        <v>45959</v>
      </c>
      <c r="EJ67" s="2">
        <v>0.63688657407407401</v>
      </c>
    </row>
    <row r="68" spans="1:140" x14ac:dyDescent="0.25">
      <c r="A68" t="str">
        <f>"032229"</f>
        <v>032229</v>
      </c>
      <c r="B68">
        <v>1</v>
      </c>
      <c r="C68">
        <v>3530</v>
      </c>
      <c r="D68">
        <v>1</v>
      </c>
      <c r="E68" t="str">
        <f>"01"</f>
        <v>01</v>
      </c>
      <c r="F68" t="s">
        <v>249</v>
      </c>
      <c r="G68" t="s">
        <v>250</v>
      </c>
      <c r="H68" t="str">
        <f>" 451"</f>
        <v xml:space="preserve"> 451</v>
      </c>
      <c r="I68" t="s">
        <v>343</v>
      </c>
      <c r="J68" t="str">
        <f>"1488"</f>
        <v>1488</v>
      </c>
      <c r="K68" t="s">
        <v>142</v>
      </c>
      <c r="L68" t="s">
        <v>143</v>
      </c>
      <c r="M68">
        <v>1</v>
      </c>
      <c r="N68" t="s">
        <v>144</v>
      </c>
      <c r="O68" t="s">
        <v>145</v>
      </c>
      <c r="P68">
        <v>75</v>
      </c>
      <c r="Q68">
        <v>10</v>
      </c>
      <c r="R68">
        <v>0</v>
      </c>
      <c r="S68">
        <v>0</v>
      </c>
      <c r="T68" t="s">
        <v>146</v>
      </c>
      <c r="U68">
        <v>75</v>
      </c>
      <c r="V68" s="1">
        <v>46048</v>
      </c>
      <c r="W68" s="1">
        <v>46155</v>
      </c>
      <c r="Y68">
        <v>1</v>
      </c>
      <c r="Z68" t="s">
        <v>155</v>
      </c>
      <c r="AA68">
        <v>1</v>
      </c>
      <c r="AB68" t="s">
        <v>290</v>
      </c>
      <c r="AC68" t="s">
        <v>149</v>
      </c>
      <c r="AD68" t="s">
        <v>150</v>
      </c>
      <c r="AE68" t="s">
        <v>157</v>
      </c>
      <c r="AF68" s="1">
        <v>46048</v>
      </c>
      <c r="AG68" s="1">
        <v>46155</v>
      </c>
      <c r="AH68" t="s">
        <v>145</v>
      </c>
      <c r="AI68" t="s">
        <v>147</v>
      </c>
      <c r="AJ68" t="str">
        <f>"00035909"</f>
        <v>00035909</v>
      </c>
      <c r="AK68" t="s">
        <v>259</v>
      </c>
      <c r="AL68" t="s">
        <v>153</v>
      </c>
      <c r="AM68" t="s">
        <v>144</v>
      </c>
      <c r="AN68" t="str">
        <f>""</f>
        <v/>
      </c>
      <c r="AP68" t="s">
        <v>290</v>
      </c>
      <c r="AQ68" t="s">
        <v>147</v>
      </c>
      <c r="AR68" t="s">
        <v>147</v>
      </c>
      <c r="AS68" t="s">
        <v>147</v>
      </c>
      <c r="AT68" t="s">
        <v>147</v>
      </c>
      <c r="AU68">
        <v>1</v>
      </c>
      <c r="AV68">
        <v>3</v>
      </c>
      <c r="AW68">
        <v>3</v>
      </c>
      <c r="AX68" t="s">
        <v>154</v>
      </c>
      <c r="AY68" t="s">
        <v>155</v>
      </c>
      <c r="AZ68" t="s">
        <v>142</v>
      </c>
      <c r="BA68" t="s">
        <v>147</v>
      </c>
      <c r="BB68">
        <v>0</v>
      </c>
      <c r="BC68" t="s">
        <v>147</v>
      </c>
      <c r="BD68" t="s">
        <v>147</v>
      </c>
      <c r="BE68" t="s">
        <v>147</v>
      </c>
      <c r="BF68" t="s">
        <v>147</v>
      </c>
      <c r="BG68" t="s">
        <v>147</v>
      </c>
      <c r="BH68" t="s">
        <v>147</v>
      </c>
      <c r="BI68" t="s">
        <v>147</v>
      </c>
      <c r="BJ68" t="s">
        <v>147</v>
      </c>
      <c r="BK68" t="s">
        <v>147</v>
      </c>
      <c r="BS68" t="str">
        <f>""</f>
        <v/>
      </c>
      <c r="BU68" t="str">
        <f>""</f>
        <v/>
      </c>
      <c r="CA68" t="str">
        <f>""</f>
        <v/>
      </c>
      <c r="CC68" t="str">
        <f>""</f>
        <v/>
      </c>
      <c r="CI68" t="str">
        <f>""</f>
        <v/>
      </c>
      <c r="CK68" t="str">
        <f>""</f>
        <v/>
      </c>
      <c r="CQ68" t="str">
        <f>""</f>
        <v/>
      </c>
      <c r="CS68" t="str">
        <f>""</f>
        <v/>
      </c>
      <c r="CY68" t="str">
        <f>""</f>
        <v/>
      </c>
      <c r="DA68" t="str">
        <f>""</f>
        <v/>
      </c>
      <c r="DG68" t="str">
        <f>""</f>
        <v/>
      </c>
      <c r="DI68" t="str">
        <f>""</f>
        <v/>
      </c>
      <c r="DO68" t="str">
        <f>""</f>
        <v/>
      </c>
      <c r="DQ68" t="str">
        <f>""</f>
        <v/>
      </c>
      <c r="DW68" t="str">
        <f>""</f>
        <v/>
      </c>
      <c r="DY68" t="str">
        <f>""</f>
        <v/>
      </c>
      <c r="EE68" t="str">
        <f>""</f>
        <v/>
      </c>
      <c r="EG68" t="str">
        <f>""</f>
        <v/>
      </c>
      <c r="EI68" s="1">
        <v>45959</v>
      </c>
      <c r="EJ68" s="2">
        <v>0.63688657407407401</v>
      </c>
    </row>
    <row r="69" spans="1:140" x14ac:dyDescent="0.25">
      <c r="A69" t="str">
        <f>"039485"</f>
        <v>039485</v>
      </c>
      <c r="B69">
        <v>1</v>
      </c>
      <c r="C69">
        <v>3530</v>
      </c>
      <c r="D69">
        <v>1</v>
      </c>
      <c r="E69" t="str">
        <f>"01"</f>
        <v>01</v>
      </c>
      <c r="F69" t="s">
        <v>249</v>
      </c>
      <c r="G69" t="s">
        <v>250</v>
      </c>
      <c r="H69" t="str">
        <f>" 461"</f>
        <v xml:space="preserve"> 461</v>
      </c>
      <c r="I69" t="s">
        <v>344</v>
      </c>
      <c r="J69" t="str">
        <f>"2885"</f>
        <v>2885</v>
      </c>
      <c r="K69" t="s">
        <v>142</v>
      </c>
      <c r="L69" t="s">
        <v>143</v>
      </c>
      <c r="M69">
        <v>1</v>
      </c>
      <c r="N69" t="s">
        <v>144</v>
      </c>
      <c r="O69" t="s">
        <v>145</v>
      </c>
      <c r="P69">
        <v>30</v>
      </c>
      <c r="Q69">
        <v>10</v>
      </c>
      <c r="R69">
        <v>0</v>
      </c>
      <c r="S69">
        <v>0</v>
      </c>
      <c r="T69" t="s">
        <v>146</v>
      </c>
      <c r="U69">
        <v>30</v>
      </c>
      <c r="V69" s="1">
        <v>46048</v>
      </c>
      <c r="W69" s="1">
        <v>46155</v>
      </c>
      <c r="Y69">
        <v>1</v>
      </c>
      <c r="Z69" t="s">
        <v>147</v>
      </c>
      <c r="AA69">
        <v>1</v>
      </c>
      <c r="AB69" t="s">
        <v>247</v>
      </c>
      <c r="AC69" t="s">
        <v>206</v>
      </c>
      <c r="AD69" t="s">
        <v>161</v>
      </c>
      <c r="AE69" t="s">
        <v>157</v>
      </c>
      <c r="AF69" s="1">
        <v>46048</v>
      </c>
      <c r="AG69" s="1">
        <v>46155</v>
      </c>
      <c r="AH69" t="s">
        <v>145</v>
      </c>
      <c r="AI69" t="s">
        <v>147</v>
      </c>
      <c r="AJ69" t="str">
        <f>"01887148"</f>
        <v>01887148</v>
      </c>
      <c r="AK69" t="s">
        <v>345</v>
      </c>
      <c r="AL69" t="s">
        <v>153</v>
      </c>
      <c r="AM69" t="s">
        <v>144</v>
      </c>
      <c r="AN69" t="str">
        <f>"01887148"</f>
        <v>01887148</v>
      </c>
      <c r="AO69" t="s">
        <v>346</v>
      </c>
      <c r="AP69" t="s">
        <v>247</v>
      </c>
      <c r="AQ69" t="s">
        <v>147</v>
      </c>
      <c r="AR69" t="s">
        <v>147</v>
      </c>
      <c r="AS69" t="s">
        <v>147</v>
      </c>
      <c r="AT69" t="s">
        <v>147</v>
      </c>
      <c r="AU69">
        <v>1</v>
      </c>
      <c r="AV69">
        <v>3</v>
      </c>
      <c r="AW69">
        <v>3</v>
      </c>
      <c r="AX69" t="s">
        <v>154</v>
      </c>
      <c r="AY69" t="s">
        <v>155</v>
      </c>
      <c r="AZ69" t="s">
        <v>142</v>
      </c>
      <c r="BA69" t="s">
        <v>147</v>
      </c>
      <c r="BB69">
        <v>0</v>
      </c>
      <c r="BC69" t="s">
        <v>147</v>
      </c>
      <c r="BD69" t="s">
        <v>147</v>
      </c>
      <c r="BE69" t="s">
        <v>147</v>
      </c>
      <c r="BF69" t="s">
        <v>147</v>
      </c>
      <c r="BG69" t="s">
        <v>147</v>
      </c>
      <c r="BH69" t="s">
        <v>147</v>
      </c>
      <c r="BI69" t="s">
        <v>147</v>
      </c>
      <c r="BJ69" t="s">
        <v>147</v>
      </c>
      <c r="BK69" t="s">
        <v>147</v>
      </c>
      <c r="BS69" t="str">
        <f>""</f>
        <v/>
      </c>
      <c r="BU69" t="str">
        <f>""</f>
        <v/>
      </c>
      <c r="CA69" t="str">
        <f>""</f>
        <v/>
      </c>
      <c r="CC69" t="str">
        <f>""</f>
        <v/>
      </c>
      <c r="CI69" t="str">
        <f>""</f>
        <v/>
      </c>
      <c r="CK69" t="str">
        <f>""</f>
        <v/>
      </c>
      <c r="CQ69" t="str">
        <f>""</f>
        <v/>
      </c>
      <c r="CS69" t="str">
        <f>""</f>
        <v/>
      </c>
      <c r="CY69" t="str">
        <f>""</f>
        <v/>
      </c>
      <c r="DA69" t="str">
        <f>""</f>
        <v/>
      </c>
      <c r="DG69" t="str">
        <f>""</f>
        <v/>
      </c>
      <c r="DI69" t="str">
        <f>""</f>
        <v/>
      </c>
      <c r="DO69" t="str">
        <f>""</f>
        <v/>
      </c>
      <c r="DQ69" t="str">
        <f>""</f>
        <v/>
      </c>
      <c r="DW69" t="str">
        <f>""</f>
        <v/>
      </c>
      <c r="DY69" t="str">
        <f>""</f>
        <v/>
      </c>
      <c r="EE69" t="str">
        <f>""</f>
        <v/>
      </c>
      <c r="EG69" t="str">
        <f>""</f>
        <v/>
      </c>
      <c r="EI69" s="1">
        <v>45959</v>
      </c>
      <c r="EJ69" s="2">
        <v>0.63688657407407401</v>
      </c>
    </row>
    <row r="70" spans="1:140" x14ac:dyDescent="0.25">
      <c r="A70" t="str">
        <f>"013096"</f>
        <v>013096</v>
      </c>
      <c r="B70">
        <v>1</v>
      </c>
      <c r="C70">
        <v>3530</v>
      </c>
      <c r="D70">
        <v>1</v>
      </c>
      <c r="E70" t="str">
        <f>"01"</f>
        <v>01</v>
      </c>
      <c r="F70" t="s">
        <v>249</v>
      </c>
      <c r="G70" t="s">
        <v>250</v>
      </c>
      <c r="H70" t="str">
        <f>" 470"</f>
        <v xml:space="preserve"> 470</v>
      </c>
      <c r="I70" t="s">
        <v>347</v>
      </c>
      <c r="J70" t="str">
        <f>"6730"</f>
        <v>6730</v>
      </c>
      <c r="K70" t="s">
        <v>142</v>
      </c>
      <c r="L70" t="s">
        <v>143</v>
      </c>
      <c r="M70">
        <v>1</v>
      </c>
      <c r="N70" t="s">
        <v>144</v>
      </c>
      <c r="O70" t="s">
        <v>145</v>
      </c>
      <c r="P70">
        <v>25</v>
      </c>
      <c r="Q70">
        <v>10</v>
      </c>
      <c r="R70">
        <v>0</v>
      </c>
      <c r="S70">
        <v>0</v>
      </c>
      <c r="T70" t="s">
        <v>146</v>
      </c>
      <c r="U70">
        <v>25</v>
      </c>
      <c r="V70" s="1">
        <v>46048</v>
      </c>
      <c r="W70" s="1">
        <v>46155</v>
      </c>
      <c r="Y70">
        <v>1</v>
      </c>
      <c r="Z70" t="s">
        <v>155</v>
      </c>
      <c r="AA70">
        <v>1</v>
      </c>
      <c r="AB70" t="s">
        <v>348</v>
      </c>
      <c r="AC70" t="s">
        <v>149</v>
      </c>
      <c r="AD70" t="s">
        <v>150</v>
      </c>
      <c r="AE70" t="s">
        <v>151</v>
      </c>
      <c r="AF70" s="1">
        <v>46048</v>
      </c>
      <c r="AG70" s="1">
        <v>46155</v>
      </c>
      <c r="AH70" t="s">
        <v>145</v>
      </c>
      <c r="AI70" t="s">
        <v>147</v>
      </c>
      <c r="AJ70" t="str">
        <f>"02146757"</f>
        <v>02146757</v>
      </c>
      <c r="AK70" t="s">
        <v>349</v>
      </c>
      <c r="AL70" t="s">
        <v>153</v>
      </c>
      <c r="AM70" t="s">
        <v>144</v>
      </c>
      <c r="AN70" t="str">
        <f>""</f>
        <v/>
      </c>
      <c r="AP70" t="s">
        <v>348</v>
      </c>
      <c r="AQ70" t="s">
        <v>147</v>
      </c>
      <c r="AR70" t="s">
        <v>147</v>
      </c>
      <c r="AS70" t="s">
        <v>147</v>
      </c>
      <c r="AT70" t="s">
        <v>147</v>
      </c>
      <c r="AU70">
        <v>1</v>
      </c>
      <c r="AV70">
        <v>3</v>
      </c>
      <c r="AW70">
        <v>3</v>
      </c>
      <c r="AX70" t="s">
        <v>154</v>
      </c>
      <c r="AY70" t="s">
        <v>155</v>
      </c>
      <c r="AZ70" t="s">
        <v>142</v>
      </c>
      <c r="BA70" t="s">
        <v>147</v>
      </c>
      <c r="BB70">
        <v>0</v>
      </c>
      <c r="BC70" t="s">
        <v>147</v>
      </c>
      <c r="BD70" t="s">
        <v>147</v>
      </c>
      <c r="BE70" t="s">
        <v>147</v>
      </c>
      <c r="BF70" t="s">
        <v>147</v>
      </c>
      <c r="BG70" t="s">
        <v>147</v>
      </c>
      <c r="BH70" t="s">
        <v>147</v>
      </c>
      <c r="BI70" t="s">
        <v>147</v>
      </c>
      <c r="BJ70" t="s">
        <v>147</v>
      </c>
      <c r="BK70" t="s">
        <v>147</v>
      </c>
      <c r="BS70" t="str">
        <f>""</f>
        <v/>
      </c>
      <c r="BU70" t="str">
        <f>""</f>
        <v/>
      </c>
      <c r="CA70" t="str">
        <f>""</f>
        <v/>
      </c>
      <c r="CC70" t="str">
        <f>""</f>
        <v/>
      </c>
      <c r="CI70" t="str">
        <f>""</f>
        <v/>
      </c>
      <c r="CK70" t="str">
        <f>""</f>
        <v/>
      </c>
      <c r="CQ70" t="str">
        <f>""</f>
        <v/>
      </c>
      <c r="CS70" t="str">
        <f>""</f>
        <v/>
      </c>
      <c r="CY70" t="str">
        <f>""</f>
        <v/>
      </c>
      <c r="DA70" t="str">
        <f>""</f>
        <v/>
      </c>
      <c r="DG70" t="str">
        <f>""</f>
        <v/>
      </c>
      <c r="DI70" t="str">
        <f>""</f>
        <v/>
      </c>
      <c r="DO70" t="str">
        <f>""</f>
        <v/>
      </c>
      <c r="DQ70" t="str">
        <f>""</f>
        <v/>
      </c>
      <c r="DW70" t="str">
        <f>""</f>
        <v/>
      </c>
      <c r="DY70" t="str">
        <f>""</f>
        <v/>
      </c>
      <c r="EE70" t="str">
        <f>""</f>
        <v/>
      </c>
      <c r="EG70" t="str">
        <f>""</f>
        <v/>
      </c>
      <c r="EI70" s="1">
        <v>45959</v>
      </c>
      <c r="EJ70" s="2">
        <v>0.63688657407407401</v>
      </c>
    </row>
    <row r="71" spans="1:140" x14ac:dyDescent="0.25">
      <c r="A71" t="str">
        <f t="shared" ref="A71:A76" si="7">"013098"</f>
        <v>013098</v>
      </c>
      <c r="B71">
        <v>1</v>
      </c>
      <c r="C71">
        <v>3530</v>
      </c>
      <c r="D71">
        <v>1</v>
      </c>
      <c r="E71" t="str">
        <f>"01"</f>
        <v>01</v>
      </c>
      <c r="F71" t="s">
        <v>249</v>
      </c>
      <c r="G71" t="s">
        <v>250</v>
      </c>
      <c r="H71" t="str">
        <f t="shared" ref="H71:H76" si="8">" 478"</f>
        <v xml:space="preserve"> 478</v>
      </c>
      <c r="I71" t="s">
        <v>238</v>
      </c>
      <c r="J71" t="str">
        <f>"1250"</f>
        <v>1250</v>
      </c>
      <c r="K71" t="s">
        <v>142</v>
      </c>
      <c r="L71" t="s">
        <v>143</v>
      </c>
      <c r="M71">
        <v>1</v>
      </c>
      <c r="N71" t="s">
        <v>144</v>
      </c>
      <c r="O71" t="s">
        <v>282</v>
      </c>
      <c r="P71">
        <v>10</v>
      </c>
      <c r="Q71">
        <v>10</v>
      </c>
      <c r="R71">
        <v>0</v>
      </c>
      <c r="S71">
        <v>0</v>
      </c>
      <c r="T71" t="s">
        <v>146</v>
      </c>
      <c r="U71">
        <v>10</v>
      </c>
      <c r="V71" s="1">
        <v>46048</v>
      </c>
      <c r="W71" s="1">
        <v>46155</v>
      </c>
      <c r="Y71">
        <v>1</v>
      </c>
      <c r="Z71" t="s">
        <v>147</v>
      </c>
      <c r="AA71">
        <v>1</v>
      </c>
      <c r="AB71" t="s">
        <v>147</v>
      </c>
      <c r="AE71" t="s">
        <v>188</v>
      </c>
      <c r="AF71" s="1">
        <v>46048</v>
      </c>
      <c r="AG71" s="1">
        <v>46155</v>
      </c>
      <c r="AH71" t="s">
        <v>145</v>
      </c>
      <c r="AI71" t="s">
        <v>147</v>
      </c>
      <c r="AJ71" t="str">
        <f>"02147315"</f>
        <v>02147315</v>
      </c>
      <c r="AK71" t="s">
        <v>312</v>
      </c>
      <c r="AL71" t="s">
        <v>153</v>
      </c>
      <c r="AM71" t="s">
        <v>144</v>
      </c>
      <c r="AN71" t="str">
        <f>""</f>
        <v/>
      </c>
      <c r="AP71" t="s">
        <v>147</v>
      </c>
      <c r="AQ71" t="s">
        <v>147</v>
      </c>
      <c r="AR71" t="s">
        <v>147</v>
      </c>
      <c r="AS71" t="s">
        <v>147</v>
      </c>
      <c r="AT71" t="s">
        <v>147</v>
      </c>
      <c r="AU71">
        <v>1</v>
      </c>
      <c r="AV71">
        <v>1</v>
      </c>
      <c r="AW71">
        <v>3</v>
      </c>
      <c r="AX71" t="s">
        <v>154</v>
      </c>
      <c r="AY71" t="s">
        <v>155</v>
      </c>
      <c r="AZ71" t="s">
        <v>142</v>
      </c>
      <c r="BA71" t="s">
        <v>147</v>
      </c>
      <c r="BB71">
        <v>0</v>
      </c>
      <c r="BC71" t="s">
        <v>147</v>
      </c>
      <c r="BD71" t="s">
        <v>147</v>
      </c>
      <c r="BE71" t="s">
        <v>147</v>
      </c>
      <c r="BF71" t="s">
        <v>147</v>
      </c>
      <c r="BG71" t="s">
        <v>147</v>
      </c>
      <c r="BH71" t="s">
        <v>147</v>
      </c>
      <c r="BI71" t="s">
        <v>147</v>
      </c>
      <c r="BJ71" t="s">
        <v>147</v>
      </c>
      <c r="BK71" t="s">
        <v>147</v>
      </c>
      <c r="BS71" t="str">
        <f>""</f>
        <v/>
      </c>
      <c r="BU71" t="str">
        <f>""</f>
        <v/>
      </c>
      <c r="CA71" t="str">
        <f>""</f>
        <v/>
      </c>
      <c r="CC71" t="str">
        <f>""</f>
        <v/>
      </c>
      <c r="CI71" t="str">
        <f>""</f>
        <v/>
      </c>
      <c r="CK71" t="str">
        <f>""</f>
        <v/>
      </c>
      <c r="CQ71" t="str">
        <f>""</f>
        <v/>
      </c>
      <c r="CS71" t="str">
        <f>""</f>
        <v/>
      </c>
      <c r="CY71" t="str">
        <f>""</f>
        <v/>
      </c>
      <c r="DA71" t="str">
        <f>""</f>
        <v/>
      </c>
      <c r="DG71" t="str">
        <f>""</f>
        <v/>
      </c>
      <c r="DI71" t="str">
        <f>""</f>
        <v/>
      </c>
      <c r="DO71" t="str">
        <f>""</f>
        <v/>
      </c>
      <c r="DQ71" t="str">
        <f>""</f>
        <v/>
      </c>
      <c r="DW71" t="str">
        <f>""</f>
        <v/>
      </c>
      <c r="DY71" t="str">
        <f>""</f>
        <v/>
      </c>
      <c r="EE71" t="str">
        <f>""</f>
        <v/>
      </c>
      <c r="EG71" t="str">
        <f>""</f>
        <v/>
      </c>
      <c r="EI71" s="1">
        <v>45959</v>
      </c>
      <c r="EJ71" s="2">
        <v>0.63688657407407401</v>
      </c>
    </row>
    <row r="72" spans="1:140" x14ac:dyDescent="0.25">
      <c r="A72" t="str">
        <f t="shared" si="7"/>
        <v>013098</v>
      </c>
      <c r="B72">
        <v>1</v>
      </c>
      <c r="C72">
        <v>3530</v>
      </c>
      <c r="D72">
        <v>1</v>
      </c>
      <c r="E72" t="str">
        <f>"02"</f>
        <v>02</v>
      </c>
      <c r="F72" t="s">
        <v>249</v>
      </c>
      <c r="G72" t="s">
        <v>250</v>
      </c>
      <c r="H72" t="str">
        <f t="shared" si="8"/>
        <v xml:space="preserve"> 478</v>
      </c>
      <c r="I72" t="s">
        <v>238</v>
      </c>
      <c r="J72" t="str">
        <f>"1251"</f>
        <v>1251</v>
      </c>
      <c r="K72" t="s">
        <v>142</v>
      </c>
      <c r="L72" t="s">
        <v>143</v>
      </c>
      <c r="M72">
        <v>2</v>
      </c>
      <c r="N72" t="s">
        <v>144</v>
      </c>
      <c r="O72" t="s">
        <v>282</v>
      </c>
      <c r="P72">
        <v>10</v>
      </c>
      <c r="Q72">
        <v>10</v>
      </c>
      <c r="R72">
        <v>0</v>
      </c>
      <c r="S72">
        <v>0</v>
      </c>
      <c r="T72" t="s">
        <v>146</v>
      </c>
      <c r="U72">
        <v>10</v>
      </c>
      <c r="V72" s="1">
        <v>46048</v>
      </c>
      <c r="W72" s="1">
        <v>46155</v>
      </c>
      <c r="Y72">
        <v>2</v>
      </c>
      <c r="Z72" t="s">
        <v>147</v>
      </c>
      <c r="AA72">
        <v>1</v>
      </c>
      <c r="AB72" t="s">
        <v>147</v>
      </c>
      <c r="AE72" t="s">
        <v>188</v>
      </c>
      <c r="AF72" s="1">
        <v>46048</v>
      </c>
      <c r="AG72" s="1">
        <v>46155</v>
      </c>
      <c r="AH72" t="s">
        <v>145</v>
      </c>
      <c r="AI72" t="s">
        <v>147</v>
      </c>
      <c r="AJ72" t="str">
        <f>"01058220"</f>
        <v>01058220</v>
      </c>
      <c r="AK72" t="s">
        <v>350</v>
      </c>
      <c r="AL72" t="s">
        <v>153</v>
      </c>
      <c r="AM72" t="s">
        <v>144</v>
      </c>
      <c r="AN72" t="str">
        <f>""</f>
        <v/>
      </c>
      <c r="AP72" t="s">
        <v>147</v>
      </c>
      <c r="AQ72" t="s">
        <v>147</v>
      </c>
      <c r="AR72" t="s">
        <v>147</v>
      </c>
      <c r="AS72" t="s">
        <v>147</v>
      </c>
      <c r="AT72" t="s">
        <v>147</v>
      </c>
      <c r="AU72">
        <v>2</v>
      </c>
      <c r="AV72">
        <v>1</v>
      </c>
      <c r="AW72">
        <v>3</v>
      </c>
      <c r="AX72" t="s">
        <v>154</v>
      </c>
      <c r="AY72" t="s">
        <v>155</v>
      </c>
      <c r="AZ72" t="s">
        <v>142</v>
      </c>
      <c r="BA72" t="s">
        <v>147</v>
      </c>
      <c r="BB72">
        <v>0</v>
      </c>
      <c r="BC72" t="s">
        <v>147</v>
      </c>
      <c r="BD72" t="s">
        <v>147</v>
      </c>
      <c r="BE72" t="s">
        <v>147</v>
      </c>
      <c r="BF72" t="s">
        <v>147</v>
      </c>
      <c r="BG72" t="s">
        <v>147</v>
      </c>
      <c r="BH72" t="s">
        <v>147</v>
      </c>
      <c r="BI72" t="s">
        <v>147</v>
      </c>
      <c r="BJ72" t="s">
        <v>147</v>
      </c>
      <c r="BK72" t="s">
        <v>147</v>
      </c>
      <c r="BS72" t="str">
        <f>""</f>
        <v/>
      </c>
      <c r="BU72" t="str">
        <f>""</f>
        <v/>
      </c>
      <c r="CA72" t="str">
        <f>""</f>
        <v/>
      </c>
      <c r="CC72" t="str">
        <f>""</f>
        <v/>
      </c>
      <c r="CI72" t="str">
        <f>""</f>
        <v/>
      </c>
      <c r="CK72" t="str">
        <f>""</f>
        <v/>
      </c>
      <c r="CQ72" t="str">
        <f>""</f>
        <v/>
      </c>
      <c r="CS72" t="str">
        <f>""</f>
        <v/>
      </c>
      <c r="CY72" t="str">
        <f>""</f>
        <v/>
      </c>
      <c r="DA72" t="str">
        <f>""</f>
        <v/>
      </c>
      <c r="DG72" t="str">
        <f>""</f>
        <v/>
      </c>
      <c r="DI72" t="str">
        <f>""</f>
        <v/>
      </c>
      <c r="DO72" t="str">
        <f>""</f>
        <v/>
      </c>
      <c r="DQ72" t="str">
        <f>""</f>
        <v/>
      </c>
      <c r="DW72" t="str">
        <f>""</f>
        <v/>
      </c>
      <c r="DY72" t="str">
        <f>""</f>
        <v/>
      </c>
      <c r="EE72" t="str">
        <f>""</f>
        <v/>
      </c>
      <c r="EG72" t="str">
        <f>""</f>
        <v/>
      </c>
      <c r="EI72" s="1">
        <v>45959</v>
      </c>
      <c r="EJ72" s="2">
        <v>0.63688657407407401</v>
      </c>
    </row>
    <row r="73" spans="1:140" x14ac:dyDescent="0.25">
      <c r="A73" t="str">
        <f t="shared" si="7"/>
        <v>013098</v>
      </c>
      <c r="B73">
        <v>1</v>
      </c>
      <c r="C73">
        <v>3530</v>
      </c>
      <c r="D73">
        <v>1</v>
      </c>
      <c r="E73" t="str">
        <f>"03"</f>
        <v>03</v>
      </c>
      <c r="F73" t="s">
        <v>249</v>
      </c>
      <c r="G73" t="s">
        <v>250</v>
      </c>
      <c r="H73" t="str">
        <f t="shared" si="8"/>
        <v xml:space="preserve"> 478</v>
      </c>
      <c r="I73" t="s">
        <v>238</v>
      </c>
      <c r="J73" t="str">
        <f>"1252"</f>
        <v>1252</v>
      </c>
      <c r="K73" t="s">
        <v>142</v>
      </c>
      <c r="L73" t="s">
        <v>143</v>
      </c>
      <c r="M73">
        <v>3</v>
      </c>
      <c r="N73" t="s">
        <v>144</v>
      </c>
      <c r="O73" t="s">
        <v>282</v>
      </c>
      <c r="P73">
        <v>10</v>
      </c>
      <c r="Q73">
        <v>10</v>
      </c>
      <c r="R73">
        <v>0</v>
      </c>
      <c r="S73">
        <v>0</v>
      </c>
      <c r="T73" t="s">
        <v>146</v>
      </c>
      <c r="U73">
        <v>10</v>
      </c>
      <c r="V73" s="1">
        <v>46048</v>
      </c>
      <c r="W73" s="1">
        <v>46155</v>
      </c>
      <c r="Y73">
        <v>3</v>
      </c>
      <c r="Z73" t="s">
        <v>147</v>
      </c>
      <c r="AA73">
        <v>1</v>
      </c>
      <c r="AB73" t="s">
        <v>147</v>
      </c>
      <c r="AE73" t="s">
        <v>188</v>
      </c>
      <c r="AF73" s="1">
        <v>46048</v>
      </c>
      <c r="AG73" s="1">
        <v>46155</v>
      </c>
      <c r="AH73" t="s">
        <v>145</v>
      </c>
      <c r="AI73" t="s">
        <v>147</v>
      </c>
      <c r="AJ73" t="str">
        <f>"01699523"</f>
        <v>01699523</v>
      </c>
      <c r="AK73" t="s">
        <v>351</v>
      </c>
      <c r="AL73" t="s">
        <v>153</v>
      </c>
      <c r="AM73" t="s">
        <v>144</v>
      </c>
      <c r="AN73" t="str">
        <f>""</f>
        <v/>
      </c>
      <c r="AP73" t="s">
        <v>147</v>
      </c>
      <c r="AQ73" t="s">
        <v>147</v>
      </c>
      <c r="AR73" t="s">
        <v>147</v>
      </c>
      <c r="AS73" t="s">
        <v>147</v>
      </c>
      <c r="AT73" t="s">
        <v>147</v>
      </c>
      <c r="AU73">
        <v>3</v>
      </c>
      <c r="AV73">
        <v>1</v>
      </c>
      <c r="AW73">
        <v>3</v>
      </c>
      <c r="AX73" t="s">
        <v>154</v>
      </c>
      <c r="AY73" t="s">
        <v>155</v>
      </c>
      <c r="AZ73" t="s">
        <v>142</v>
      </c>
      <c r="BA73" t="s">
        <v>147</v>
      </c>
      <c r="BB73">
        <v>0</v>
      </c>
      <c r="BC73" t="s">
        <v>147</v>
      </c>
      <c r="BD73" t="s">
        <v>147</v>
      </c>
      <c r="BE73" t="s">
        <v>147</v>
      </c>
      <c r="BF73" t="s">
        <v>147</v>
      </c>
      <c r="BG73" t="s">
        <v>147</v>
      </c>
      <c r="BH73" t="s">
        <v>147</v>
      </c>
      <c r="BI73" t="s">
        <v>147</v>
      </c>
      <c r="BJ73" t="s">
        <v>147</v>
      </c>
      <c r="BK73" t="s">
        <v>147</v>
      </c>
      <c r="BS73" t="str">
        <f>""</f>
        <v/>
      </c>
      <c r="BU73" t="str">
        <f>""</f>
        <v/>
      </c>
      <c r="CA73" t="str">
        <f>""</f>
        <v/>
      </c>
      <c r="CC73" t="str">
        <f>""</f>
        <v/>
      </c>
      <c r="CI73" t="str">
        <f>""</f>
        <v/>
      </c>
      <c r="CK73" t="str">
        <f>""</f>
        <v/>
      </c>
      <c r="CQ73" t="str">
        <f>""</f>
        <v/>
      </c>
      <c r="CS73" t="str">
        <f>""</f>
        <v/>
      </c>
      <c r="CY73" t="str">
        <f>""</f>
        <v/>
      </c>
      <c r="DA73" t="str">
        <f>""</f>
        <v/>
      </c>
      <c r="DG73" t="str">
        <f>""</f>
        <v/>
      </c>
      <c r="DI73" t="str">
        <f>""</f>
        <v/>
      </c>
      <c r="DO73" t="str">
        <f>""</f>
        <v/>
      </c>
      <c r="DQ73" t="str">
        <f>""</f>
        <v/>
      </c>
      <c r="DW73" t="str">
        <f>""</f>
        <v/>
      </c>
      <c r="DY73" t="str">
        <f>""</f>
        <v/>
      </c>
      <c r="EE73" t="str">
        <f>""</f>
        <v/>
      </c>
      <c r="EG73" t="str">
        <f>""</f>
        <v/>
      </c>
      <c r="EI73" s="1">
        <v>45959</v>
      </c>
      <c r="EJ73" s="2">
        <v>0.63688657407407401</v>
      </c>
    </row>
    <row r="74" spans="1:140" x14ac:dyDescent="0.25">
      <c r="A74" t="str">
        <f t="shared" si="7"/>
        <v>013098</v>
      </c>
      <c r="B74">
        <v>1</v>
      </c>
      <c r="C74">
        <v>3530</v>
      </c>
      <c r="D74">
        <v>1</v>
      </c>
      <c r="E74" t="str">
        <f>"04"</f>
        <v>04</v>
      </c>
      <c r="F74" t="s">
        <v>249</v>
      </c>
      <c r="G74" t="s">
        <v>250</v>
      </c>
      <c r="H74" t="str">
        <f t="shared" si="8"/>
        <v xml:space="preserve"> 478</v>
      </c>
      <c r="I74" t="s">
        <v>238</v>
      </c>
      <c r="J74" t="str">
        <f>"1253"</f>
        <v>1253</v>
      </c>
      <c r="K74" t="s">
        <v>142</v>
      </c>
      <c r="L74" t="s">
        <v>143</v>
      </c>
      <c r="M74">
        <v>4</v>
      </c>
      <c r="N74" t="s">
        <v>144</v>
      </c>
      <c r="O74" t="s">
        <v>282</v>
      </c>
      <c r="P74">
        <v>10</v>
      </c>
      <c r="Q74">
        <v>10</v>
      </c>
      <c r="R74">
        <v>0</v>
      </c>
      <c r="S74">
        <v>0</v>
      </c>
      <c r="T74" t="s">
        <v>146</v>
      </c>
      <c r="U74">
        <v>10</v>
      </c>
      <c r="V74" s="1">
        <v>46048</v>
      </c>
      <c r="W74" s="1">
        <v>46155</v>
      </c>
      <c r="Y74">
        <v>4</v>
      </c>
      <c r="Z74" t="s">
        <v>147</v>
      </c>
      <c r="AA74">
        <v>1</v>
      </c>
      <c r="AB74" t="s">
        <v>147</v>
      </c>
      <c r="AE74" t="s">
        <v>188</v>
      </c>
      <c r="AF74" s="1">
        <v>46048</v>
      </c>
      <c r="AG74" s="1">
        <v>46155</v>
      </c>
      <c r="AH74" t="s">
        <v>145</v>
      </c>
      <c r="AI74" t="s">
        <v>147</v>
      </c>
      <c r="AJ74" t="str">
        <f>"01885046"</f>
        <v>01885046</v>
      </c>
      <c r="AK74" t="s">
        <v>352</v>
      </c>
      <c r="AL74" t="s">
        <v>153</v>
      </c>
      <c r="AM74" t="s">
        <v>144</v>
      </c>
      <c r="AN74" t="str">
        <f>""</f>
        <v/>
      </c>
      <c r="AP74" t="s">
        <v>147</v>
      </c>
      <c r="AQ74" t="s">
        <v>147</v>
      </c>
      <c r="AR74" t="s">
        <v>147</v>
      </c>
      <c r="AS74" t="s">
        <v>147</v>
      </c>
      <c r="AT74" t="s">
        <v>147</v>
      </c>
      <c r="AU74">
        <v>4</v>
      </c>
      <c r="AV74">
        <v>1</v>
      </c>
      <c r="AW74">
        <v>3</v>
      </c>
      <c r="AX74" t="s">
        <v>154</v>
      </c>
      <c r="AY74" t="s">
        <v>155</v>
      </c>
      <c r="AZ74" t="s">
        <v>142</v>
      </c>
      <c r="BA74" t="s">
        <v>147</v>
      </c>
      <c r="BB74">
        <v>0</v>
      </c>
      <c r="BC74" t="s">
        <v>147</v>
      </c>
      <c r="BD74" t="s">
        <v>147</v>
      </c>
      <c r="BE74" t="s">
        <v>147</v>
      </c>
      <c r="BF74" t="s">
        <v>147</v>
      </c>
      <c r="BG74" t="s">
        <v>147</v>
      </c>
      <c r="BH74" t="s">
        <v>147</v>
      </c>
      <c r="BI74" t="s">
        <v>147</v>
      </c>
      <c r="BJ74" t="s">
        <v>147</v>
      </c>
      <c r="BK74" t="s">
        <v>147</v>
      </c>
      <c r="BS74" t="str">
        <f>""</f>
        <v/>
      </c>
      <c r="BU74" t="str">
        <f>""</f>
        <v/>
      </c>
      <c r="CA74" t="str">
        <f>""</f>
        <v/>
      </c>
      <c r="CC74" t="str">
        <f>""</f>
        <v/>
      </c>
      <c r="CI74" t="str">
        <f>""</f>
        <v/>
      </c>
      <c r="CK74" t="str">
        <f>""</f>
        <v/>
      </c>
      <c r="CQ74" t="str">
        <f>""</f>
        <v/>
      </c>
      <c r="CS74" t="str">
        <f>""</f>
        <v/>
      </c>
      <c r="CY74" t="str">
        <f>""</f>
        <v/>
      </c>
      <c r="DA74" t="str">
        <f>""</f>
        <v/>
      </c>
      <c r="DG74" t="str">
        <f>""</f>
        <v/>
      </c>
      <c r="DI74" t="str">
        <f>""</f>
        <v/>
      </c>
      <c r="DO74" t="str">
        <f>""</f>
        <v/>
      </c>
      <c r="DQ74" t="str">
        <f>""</f>
        <v/>
      </c>
      <c r="DW74" t="str">
        <f>""</f>
        <v/>
      </c>
      <c r="DY74" t="str">
        <f>""</f>
        <v/>
      </c>
      <c r="EE74" t="str">
        <f>""</f>
        <v/>
      </c>
      <c r="EG74" t="str">
        <f>""</f>
        <v/>
      </c>
      <c r="EI74" s="1">
        <v>45959</v>
      </c>
      <c r="EJ74" s="2">
        <v>0.63688657407407401</v>
      </c>
    </row>
    <row r="75" spans="1:140" x14ac:dyDescent="0.25">
      <c r="A75" t="str">
        <f t="shared" si="7"/>
        <v>013098</v>
      </c>
      <c r="B75">
        <v>1</v>
      </c>
      <c r="C75">
        <v>3530</v>
      </c>
      <c r="D75">
        <v>1</v>
      </c>
      <c r="E75" t="str">
        <f>"05"</f>
        <v>05</v>
      </c>
      <c r="F75" t="s">
        <v>249</v>
      </c>
      <c r="G75" t="s">
        <v>250</v>
      </c>
      <c r="H75" t="str">
        <f t="shared" si="8"/>
        <v xml:space="preserve"> 478</v>
      </c>
      <c r="I75" t="s">
        <v>238</v>
      </c>
      <c r="J75" t="str">
        <f>"1254"</f>
        <v>1254</v>
      </c>
      <c r="K75" t="s">
        <v>142</v>
      </c>
      <c r="L75" t="s">
        <v>143</v>
      </c>
      <c r="M75">
        <v>5</v>
      </c>
      <c r="N75" t="s">
        <v>144</v>
      </c>
      <c r="O75" t="s">
        <v>282</v>
      </c>
      <c r="P75">
        <v>10</v>
      </c>
      <c r="Q75">
        <v>10</v>
      </c>
      <c r="R75">
        <v>0</v>
      </c>
      <c r="S75">
        <v>0</v>
      </c>
      <c r="T75" t="s">
        <v>146</v>
      </c>
      <c r="U75">
        <v>10</v>
      </c>
      <c r="V75" s="1">
        <v>46048</v>
      </c>
      <c r="W75" s="1">
        <v>46155</v>
      </c>
      <c r="Y75">
        <v>5</v>
      </c>
      <c r="Z75" t="s">
        <v>147</v>
      </c>
      <c r="AA75">
        <v>1</v>
      </c>
      <c r="AB75" t="s">
        <v>147</v>
      </c>
      <c r="AE75" t="s">
        <v>188</v>
      </c>
      <c r="AF75" s="1">
        <v>46048</v>
      </c>
      <c r="AG75" s="1">
        <v>46155</v>
      </c>
      <c r="AH75" t="s">
        <v>145</v>
      </c>
      <c r="AI75" t="s">
        <v>147</v>
      </c>
      <c r="AJ75" t="str">
        <f>"02146306"</f>
        <v>02146306</v>
      </c>
      <c r="AK75" t="s">
        <v>339</v>
      </c>
      <c r="AL75" t="s">
        <v>153</v>
      </c>
      <c r="AM75" t="s">
        <v>144</v>
      </c>
      <c r="AN75" t="str">
        <f>""</f>
        <v/>
      </c>
      <c r="AP75" t="s">
        <v>147</v>
      </c>
      <c r="AQ75" t="s">
        <v>147</v>
      </c>
      <c r="AR75" t="s">
        <v>147</v>
      </c>
      <c r="AS75" t="s">
        <v>147</v>
      </c>
      <c r="AT75" t="s">
        <v>147</v>
      </c>
      <c r="AU75">
        <v>5</v>
      </c>
      <c r="AV75">
        <v>1</v>
      </c>
      <c r="AW75">
        <v>3</v>
      </c>
      <c r="AX75" t="s">
        <v>154</v>
      </c>
      <c r="AY75" t="s">
        <v>155</v>
      </c>
      <c r="AZ75" t="s">
        <v>142</v>
      </c>
      <c r="BA75" t="s">
        <v>147</v>
      </c>
      <c r="BB75">
        <v>0</v>
      </c>
      <c r="BC75" t="s">
        <v>147</v>
      </c>
      <c r="BD75" t="s">
        <v>147</v>
      </c>
      <c r="BE75" t="s">
        <v>147</v>
      </c>
      <c r="BF75" t="s">
        <v>147</v>
      </c>
      <c r="BG75" t="s">
        <v>147</v>
      </c>
      <c r="BH75" t="s">
        <v>147</v>
      </c>
      <c r="BI75" t="s">
        <v>147</v>
      </c>
      <c r="BJ75" t="s">
        <v>147</v>
      </c>
      <c r="BK75" t="s">
        <v>147</v>
      </c>
      <c r="BS75" t="str">
        <f>""</f>
        <v/>
      </c>
      <c r="BU75" t="str">
        <f>""</f>
        <v/>
      </c>
      <c r="CA75" t="str">
        <f>""</f>
        <v/>
      </c>
      <c r="CC75" t="str">
        <f>""</f>
        <v/>
      </c>
      <c r="CI75" t="str">
        <f>""</f>
        <v/>
      </c>
      <c r="CK75" t="str">
        <f>""</f>
        <v/>
      </c>
      <c r="CQ75" t="str">
        <f>""</f>
        <v/>
      </c>
      <c r="CS75" t="str">
        <f>""</f>
        <v/>
      </c>
      <c r="CY75" t="str">
        <f>""</f>
        <v/>
      </c>
      <c r="DA75" t="str">
        <f>""</f>
        <v/>
      </c>
      <c r="DG75" t="str">
        <f>""</f>
        <v/>
      </c>
      <c r="DI75" t="str">
        <f>""</f>
        <v/>
      </c>
      <c r="DO75" t="str">
        <f>""</f>
        <v/>
      </c>
      <c r="DQ75" t="str">
        <f>""</f>
        <v/>
      </c>
      <c r="DW75" t="str">
        <f>""</f>
        <v/>
      </c>
      <c r="DY75" t="str">
        <f>""</f>
        <v/>
      </c>
      <c r="EE75" t="str">
        <f>""</f>
        <v/>
      </c>
      <c r="EG75" t="str">
        <f>""</f>
        <v/>
      </c>
      <c r="EI75" s="1">
        <v>45959</v>
      </c>
      <c r="EJ75" s="2">
        <v>0.63688657407407401</v>
      </c>
    </row>
    <row r="76" spans="1:140" x14ac:dyDescent="0.25">
      <c r="A76" t="str">
        <f t="shared" si="7"/>
        <v>013098</v>
      </c>
      <c r="B76">
        <v>1</v>
      </c>
      <c r="C76">
        <v>3530</v>
      </c>
      <c r="D76">
        <v>1</v>
      </c>
      <c r="E76" t="str">
        <f>"06"</f>
        <v>06</v>
      </c>
      <c r="F76" t="s">
        <v>249</v>
      </c>
      <c r="G76" t="s">
        <v>250</v>
      </c>
      <c r="H76" t="str">
        <f t="shared" si="8"/>
        <v xml:space="preserve"> 478</v>
      </c>
      <c r="I76" t="s">
        <v>238</v>
      </c>
      <c r="J76" t="str">
        <f>"3081"</f>
        <v>3081</v>
      </c>
      <c r="K76" t="s">
        <v>142</v>
      </c>
      <c r="L76" t="s">
        <v>143</v>
      </c>
      <c r="M76">
        <v>6</v>
      </c>
      <c r="N76" t="s">
        <v>144</v>
      </c>
      <c r="O76" t="s">
        <v>240</v>
      </c>
      <c r="P76">
        <v>10</v>
      </c>
      <c r="Q76">
        <v>5</v>
      </c>
      <c r="R76">
        <v>0</v>
      </c>
      <c r="S76">
        <v>0</v>
      </c>
      <c r="T76" t="s">
        <v>146</v>
      </c>
      <c r="U76">
        <v>10</v>
      </c>
      <c r="V76" s="1">
        <v>46048</v>
      </c>
      <c r="W76" s="1">
        <v>46155</v>
      </c>
      <c r="Y76">
        <v>6</v>
      </c>
      <c r="Z76" t="s">
        <v>147</v>
      </c>
      <c r="AA76">
        <v>1</v>
      </c>
      <c r="AB76" t="s">
        <v>147</v>
      </c>
      <c r="AE76" t="s">
        <v>188</v>
      </c>
      <c r="AF76" s="1">
        <v>46048</v>
      </c>
      <c r="AG76" s="1">
        <v>46155</v>
      </c>
      <c r="AH76" t="s">
        <v>145</v>
      </c>
      <c r="AI76" t="s">
        <v>147</v>
      </c>
      <c r="AJ76" t="str">
        <f>"01945260"</f>
        <v>01945260</v>
      </c>
      <c r="AK76" t="s">
        <v>342</v>
      </c>
      <c r="AL76" t="s">
        <v>153</v>
      </c>
      <c r="AM76" t="s">
        <v>144</v>
      </c>
      <c r="AN76" t="str">
        <f>""</f>
        <v/>
      </c>
      <c r="AP76" t="s">
        <v>147</v>
      </c>
      <c r="AQ76" t="s">
        <v>147</v>
      </c>
      <c r="AR76" t="s">
        <v>147</v>
      </c>
      <c r="AS76" t="s">
        <v>147</v>
      </c>
      <c r="AT76" t="s">
        <v>147</v>
      </c>
      <c r="AU76">
        <v>6</v>
      </c>
      <c r="AV76">
        <v>1</v>
      </c>
      <c r="AW76">
        <v>3</v>
      </c>
      <c r="AX76" t="s">
        <v>154</v>
      </c>
      <c r="AY76" t="s">
        <v>155</v>
      </c>
      <c r="AZ76" t="s">
        <v>142</v>
      </c>
      <c r="BA76" t="s">
        <v>147</v>
      </c>
      <c r="BB76">
        <v>0</v>
      </c>
      <c r="BC76" t="s">
        <v>147</v>
      </c>
      <c r="BD76" t="s">
        <v>147</v>
      </c>
      <c r="BE76" t="s">
        <v>147</v>
      </c>
      <c r="BF76" t="s">
        <v>147</v>
      </c>
      <c r="BG76" t="s">
        <v>147</v>
      </c>
      <c r="BH76" t="s">
        <v>147</v>
      </c>
      <c r="BI76" t="s">
        <v>147</v>
      </c>
      <c r="BJ76" t="s">
        <v>147</v>
      </c>
      <c r="BK76" t="s">
        <v>147</v>
      </c>
      <c r="BS76" t="str">
        <f>""</f>
        <v/>
      </c>
      <c r="BU76" t="str">
        <f>""</f>
        <v/>
      </c>
      <c r="CA76" t="str">
        <f>""</f>
        <v/>
      </c>
      <c r="CC76" t="str">
        <f>""</f>
        <v/>
      </c>
      <c r="CI76" t="str">
        <f>""</f>
        <v/>
      </c>
      <c r="CK76" t="str">
        <f>""</f>
        <v/>
      </c>
      <c r="CQ76" t="str">
        <f>""</f>
        <v/>
      </c>
      <c r="CS76" t="str">
        <f>""</f>
        <v/>
      </c>
      <c r="CY76" t="str">
        <f>""</f>
        <v/>
      </c>
      <c r="DA76" t="str">
        <f>""</f>
        <v/>
      </c>
      <c r="DG76" t="str">
        <f>""</f>
        <v/>
      </c>
      <c r="DI76" t="str">
        <f>""</f>
        <v/>
      </c>
      <c r="DO76" t="str">
        <f>""</f>
        <v/>
      </c>
      <c r="DQ76" t="str">
        <f>""</f>
        <v/>
      </c>
      <c r="DW76" t="str">
        <f>""</f>
        <v/>
      </c>
      <c r="DY76" t="str">
        <f>""</f>
        <v/>
      </c>
      <c r="EE76" t="str">
        <f>""</f>
        <v/>
      </c>
      <c r="EG76" t="str">
        <f>""</f>
        <v/>
      </c>
      <c r="EI76" s="1">
        <v>45959</v>
      </c>
      <c r="EJ76" s="2">
        <v>0.63688657407407401</v>
      </c>
    </row>
    <row r="77" spans="1:140" x14ac:dyDescent="0.25">
      <c r="A77" t="str">
        <f>"013099"</f>
        <v>013099</v>
      </c>
      <c r="B77">
        <v>1</v>
      </c>
      <c r="C77">
        <v>3530</v>
      </c>
      <c r="D77">
        <v>1</v>
      </c>
      <c r="E77" t="str">
        <f>"01"</f>
        <v>01</v>
      </c>
      <c r="F77" t="s">
        <v>249</v>
      </c>
      <c r="G77" t="s">
        <v>250</v>
      </c>
      <c r="H77" t="str">
        <f>" 480"</f>
        <v xml:space="preserve"> 480</v>
      </c>
      <c r="I77" t="s">
        <v>242</v>
      </c>
      <c r="J77" t="str">
        <f>"7044"</f>
        <v>7044</v>
      </c>
      <c r="K77" t="s">
        <v>142</v>
      </c>
      <c r="L77" t="s">
        <v>143</v>
      </c>
      <c r="M77">
        <v>1</v>
      </c>
      <c r="N77" t="s">
        <v>144</v>
      </c>
      <c r="O77" t="s">
        <v>145</v>
      </c>
      <c r="P77">
        <v>24</v>
      </c>
      <c r="Q77">
        <v>10</v>
      </c>
      <c r="R77">
        <v>0</v>
      </c>
      <c r="S77">
        <v>0</v>
      </c>
      <c r="T77" t="s">
        <v>146</v>
      </c>
      <c r="U77">
        <v>24</v>
      </c>
      <c r="V77" s="1">
        <v>46048</v>
      </c>
      <c r="W77" s="1">
        <v>46155</v>
      </c>
      <c r="Y77">
        <v>1</v>
      </c>
      <c r="Z77" t="s">
        <v>147</v>
      </c>
      <c r="AA77">
        <v>1</v>
      </c>
      <c r="AB77" t="s">
        <v>353</v>
      </c>
      <c r="AC77" t="s">
        <v>306</v>
      </c>
      <c r="AD77" t="s">
        <v>354</v>
      </c>
      <c r="AE77" t="s">
        <v>151</v>
      </c>
      <c r="AF77" s="1">
        <v>46048</v>
      </c>
      <c r="AG77" s="1">
        <v>46155</v>
      </c>
      <c r="AH77" t="s">
        <v>145</v>
      </c>
      <c r="AI77" t="s">
        <v>355</v>
      </c>
      <c r="AJ77" t="str">
        <f>"01208399"</f>
        <v>01208399</v>
      </c>
      <c r="AK77" t="s">
        <v>356</v>
      </c>
      <c r="AL77" t="s">
        <v>153</v>
      </c>
      <c r="AM77" t="s">
        <v>144</v>
      </c>
      <c r="AN77" t="str">
        <f>""</f>
        <v/>
      </c>
      <c r="AP77" t="s">
        <v>353</v>
      </c>
      <c r="AQ77" t="s">
        <v>147</v>
      </c>
      <c r="AR77" t="s">
        <v>147</v>
      </c>
      <c r="AS77" t="s">
        <v>147</v>
      </c>
      <c r="AT77" t="s">
        <v>147</v>
      </c>
      <c r="AU77">
        <v>1</v>
      </c>
      <c r="AV77">
        <v>3</v>
      </c>
      <c r="AW77">
        <v>3</v>
      </c>
      <c r="AX77" t="s">
        <v>154</v>
      </c>
      <c r="AY77" t="s">
        <v>155</v>
      </c>
      <c r="AZ77" t="s">
        <v>142</v>
      </c>
      <c r="BA77" t="s">
        <v>147</v>
      </c>
      <c r="BB77">
        <v>0</v>
      </c>
      <c r="BC77" t="s">
        <v>147</v>
      </c>
      <c r="BD77" t="s">
        <v>147</v>
      </c>
      <c r="BE77" t="s">
        <v>147</v>
      </c>
      <c r="BF77" t="s">
        <v>147</v>
      </c>
      <c r="BG77" t="s">
        <v>147</v>
      </c>
      <c r="BH77" t="s">
        <v>147</v>
      </c>
      <c r="BI77" t="s">
        <v>147</v>
      </c>
      <c r="BJ77" t="s">
        <v>147</v>
      </c>
      <c r="BK77" t="s">
        <v>147</v>
      </c>
      <c r="BS77" t="str">
        <f>""</f>
        <v/>
      </c>
      <c r="BU77" t="str">
        <f>""</f>
        <v/>
      </c>
      <c r="CA77" t="str">
        <f>""</f>
        <v/>
      </c>
      <c r="CC77" t="str">
        <f>""</f>
        <v/>
      </c>
      <c r="CI77" t="str">
        <f>""</f>
        <v/>
      </c>
      <c r="CK77" t="str">
        <f>""</f>
        <v/>
      </c>
      <c r="CQ77" t="str">
        <f>""</f>
        <v/>
      </c>
      <c r="CS77" t="str">
        <f>""</f>
        <v/>
      </c>
      <c r="CY77" t="str">
        <f>""</f>
        <v/>
      </c>
      <c r="DA77" t="str">
        <f>""</f>
        <v/>
      </c>
      <c r="DG77" t="str">
        <f>""</f>
        <v/>
      </c>
      <c r="DI77" t="str">
        <f>""</f>
        <v/>
      </c>
      <c r="DO77" t="str">
        <f>""</f>
        <v/>
      </c>
      <c r="DQ77" t="str">
        <f>""</f>
        <v/>
      </c>
      <c r="DW77" t="str">
        <f>""</f>
        <v/>
      </c>
      <c r="DY77" t="str">
        <f>""</f>
        <v/>
      </c>
      <c r="EE77" t="str">
        <f>""</f>
        <v/>
      </c>
      <c r="EG77" t="str">
        <f>""</f>
        <v/>
      </c>
      <c r="EI77" s="1">
        <v>45959</v>
      </c>
      <c r="EJ77" s="2">
        <v>0.63688657407407401</v>
      </c>
    </row>
    <row r="78" spans="1:140" x14ac:dyDescent="0.25">
      <c r="A78" t="str">
        <f>"013099"</f>
        <v>013099</v>
      </c>
      <c r="B78">
        <v>1</v>
      </c>
      <c r="C78">
        <v>3530</v>
      </c>
      <c r="D78">
        <v>1</v>
      </c>
      <c r="E78" t="str">
        <f>"02"</f>
        <v>02</v>
      </c>
      <c r="F78" t="s">
        <v>249</v>
      </c>
      <c r="G78" t="s">
        <v>250</v>
      </c>
      <c r="H78" t="str">
        <f>" 480"</f>
        <v xml:space="preserve"> 480</v>
      </c>
      <c r="I78" t="s">
        <v>242</v>
      </c>
      <c r="J78" t="str">
        <f>"7096"</f>
        <v>7096</v>
      </c>
      <c r="K78" t="s">
        <v>142</v>
      </c>
      <c r="L78" t="s">
        <v>143</v>
      </c>
      <c r="M78">
        <v>2</v>
      </c>
      <c r="N78" t="s">
        <v>144</v>
      </c>
      <c r="O78" t="s">
        <v>145</v>
      </c>
      <c r="P78">
        <v>12</v>
      </c>
      <c r="Q78">
        <v>5</v>
      </c>
      <c r="R78">
        <v>0</v>
      </c>
      <c r="S78">
        <v>0</v>
      </c>
      <c r="T78" t="s">
        <v>146</v>
      </c>
      <c r="U78">
        <v>12</v>
      </c>
      <c r="V78" s="1">
        <v>46048</v>
      </c>
      <c r="W78" s="1">
        <v>46155</v>
      </c>
      <c r="Y78">
        <v>2</v>
      </c>
      <c r="Z78" t="s">
        <v>155</v>
      </c>
      <c r="AA78">
        <v>1</v>
      </c>
      <c r="AB78" t="s">
        <v>357</v>
      </c>
      <c r="AC78" t="s">
        <v>171</v>
      </c>
      <c r="AD78" t="s">
        <v>172</v>
      </c>
      <c r="AE78" t="s">
        <v>157</v>
      </c>
      <c r="AF78" s="1">
        <v>46048</v>
      </c>
      <c r="AG78" s="1">
        <v>46155</v>
      </c>
      <c r="AH78" t="s">
        <v>145</v>
      </c>
      <c r="AI78" t="s">
        <v>358</v>
      </c>
      <c r="AJ78" t="str">
        <f>"01885046"</f>
        <v>01885046</v>
      </c>
      <c r="AK78" t="s">
        <v>352</v>
      </c>
      <c r="AL78" t="s">
        <v>153</v>
      </c>
      <c r="AM78" t="s">
        <v>144</v>
      </c>
      <c r="AN78" t="str">
        <f>""</f>
        <v/>
      </c>
      <c r="AP78" t="s">
        <v>357</v>
      </c>
      <c r="AQ78" t="s">
        <v>147</v>
      </c>
      <c r="AR78" t="s">
        <v>147</v>
      </c>
      <c r="AS78" t="s">
        <v>147</v>
      </c>
      <c r="AT78" t="s">
        <v>147</v>
      </c>
      <c r="AU78">
        <v>2</v>
      </c>
      <c r="AV78">
        <v>3</v>
      </c>
      <c r="AW78">
        <v>3</v>
      </c>
      <c r="AX78" t="s">
        <v>154</v>
      </c>
      <c r="AY78" t="s">
        <v>155</v>
      </c>
      <c r="AZ78" t="s">
        <v>142</v>
      </c>
      <c r="BA78" t="s">
        <v>147</v>
      </c>
      <c r="BB78">
        <v>0</v>
      </c>
      <c r="BC78" t="s">
        <v>147</v>
      </c>
      <c r="BD78" t="s">
        <v>147</v>
      </c>
      <c r="BE78" t="s">
        <v>147</v>
      </c>
      <c r="BF78" t="s">
        <v>147</v>
      </c>
      <c r="BG78" t="s">
        <v>147</v>
      </c>
      <c r="BH78" t="s">
        <v>147</v>
      </c>
      <c r="BI78" t="s">
        <v>147</v>
      </c>
      <c r="BJ78" t="s">
        <v>147</v>
      </c>
      <c r="BK78" t="s">
        <v>147</v>
      </c>
      <c r="BS78" t="str">
        <f>""</f>
        <v/>
      </c>
      <c r="BU78" t="str">
        <f>""</f>
        <v/>
      </c>
      <c r="CA78" t="str">
        <f>""</f>
        <v/>
      </c>
      <c r="CC78" t="str">
        <f>""</f>
        <v/>
      </c>
      <c r="CI78" t="str">
        <f>""</f>
        <v/>
      </c>
      <c r="CK78" t="str">
        <f>""</f>
        <v/>
      </c>
      <c r="CQ78" t="str">
        <f>""</f>
        <v/>
      </c>
      <c r="CS78" t="str">
        <f>""</f>
        <v/>
      </c>
      <c r="CY78" t="str">
        <f>""</f>
        <v/>
      </c>
      <c r="DA78" t="str">
        <f>""</f>
        <v/>
      </c>
      <c r="DG78" t="str">
        <f>""</f>
        <v/>
      </c>
      <c r="DI78" t="str">
        <f>""</f>
        <v/>
      </c>
      <c r="DO78" t="str">
        <f>""</f>
        <v/>
      </c>
      <c r="DQ78" t="str">
        <f>""</f>
        <v/>
      </c>
      <c r="DW78" t="str">
        <f>""</f>
        <v/>
      </c>
      <c r="DY78" t="str">
        <f>""</f>
        <v/>
      </c>
      <c r="EE78" t="str">
        <f>""</f>
        <v/>
      </c>
      <c r="EG78" t="str">
        <f>""</f>
        <v/>
      </c>
      <c r="EI78" s="1">
        <v>45959</v>
      </c>
      <c r="EJ78" s="2">
        <v>0.63688657407407401</v>
      </c>
    </row>
    <row r="79" spans="1:140" x14ac:dyDescent="0.25">
      <c r="A79" t="str">
        <f>"013099"</f>
        <v>013099</v>
      </c>
      <c r="B79">
        <v>1</v>
      </c>
      <c r="C79">
        <v>3530</v>
      </c>
      <c r="D79">
        <v>1</v>
      </c>
      <c r="E79" t="str">
        <f>"03"</f>
        <v>03</v>
      </c>
      <c r="F79" t="s">
        <v>249</v>
      </c>
      <c r="G79" t="s">
        <v>250</v>
      </c>
      <c r="H79" t="str">
        <f>" 480"</f>
        <v xml:space="preserve"> 480</v>
      </c>
      <c r="I79" t="s">
        <v>242</v>
      </c>
      <c r="J79" t="str">
        <f>"7371"</f>
        <v>7371</v>
      </c>
      <c r="K79" t="s">
        <v>142</v>
      </c>
      <c r="L79" t="s">
        <v>143</v>
      </c>
      <c r="M79">
        <v>3</v>
      </c>
      <c r="N79" t="s">
        <v>144</v>
      </c>
      <c r="O79" t="s">
        <v>145</v>
      </c>
      <c r="P79">
        <v>15</v>
      </c>
      <c r="Q79">
        <v>5</v>
      </c>
      <c r="R79">
        <v>0</v>
      </c>
      <c r="S79">
        <v>0</v>
      </c>
      <c r="T79" t="s">
        <v>146</v>
      </c>
      <c r="U79">
        <v>15</v>
      </c>
      <c r="V79" s="1">
        <v>46048</v>
      </c>
      <c r="W79" s="1">
        <v>46155</v>
      </c>
      <c r="Y79">
        <v>3</v>
      </c>
      <c r="Z79" t="s">
        <v>155</v>
      </c>
      <c r="AA79">
        <v>1</v>
      </c>
      <c r="AB79" t="s">
        <v>247</v>
      </c>
      <c r="AC79" t="s">
        <v>149</v>
      </c>
      <c r="AD79" t="s">
        <v>150</v>
      </c>
      <c r="AE79" t="s">
        <v>151</v>
      </c>
      <c r="AF79" s="1">
        <v>46048</v>
      </c>
      <c r="AG79" s="1">
        <v>46155</v>
      </c>
      <c r="AH79" t="s">
        <v>145</v>
      </c>
      <c r="AI79" t="s">
        <v>359</v>
      </c>
      <c r="AJ79" t="str">
        <f>"02146306"</f>
        <v>02146306</v>
      </c>
      <c r="AK79" t="s">
        <v>339</v>
      </c>
      <c r="AL79" t="s">
        <v>153</v>
      </c>
      <c r="AM79" t="s">
        <v>144</v>
      </c>
      <c r="AN79" t="str">
        <f>""</f>
        <v/>
      </c>
      <c r="AP79" t="s">
        <v>247</v>
      </c>
      <c r="AQ79" t="s">
        <v>147</v>
      </c>
      <c r="AR79" t="s">
        <v>147</v>
      </c>
      <c r="AS79" t="s">
        <v>147</v>
      </c>
      <c r="AT79" t="s">
        <v>147</v>
      </c>
      <c r="AU79">
        <v>3</v>
      </c>
      <c r="AV79">
        <v>3</v>
      </c>
      <c r="AW79">
        <v>3</v>
      </c>
      <c r="AX79" t="s">
        <v>154</v>
      </c>
      <c r="AY79" t="s">
        <v>155</v>
      </c>
      <c r="AZ79" t="s">
        <v>142</v>
      </c>
      <c r="BA79" t="s">
        <v>147</v>
      </c>
      <c r="BB79">
        <v>0</v>
      </c>
      <c r="BC79" t="s">
        <v>147</v>
      </c>
      <c r="BD79" t="s">
        <v>147</v>
      </c>
      <c r="BE79" t="s">
        <v>147</v>
      </c>
      <c r="BF79" t="s">
        <v>147</v>
      </c>
      <c r="BG79" t="s">
        <v>147</v>
      </c>
      <c r="BH79" t="s">
        <v>147</v>
      </c>
      <c r="BI79" t="s">
        <v>147</v>
      </c>
      <c r="BJ79" t="s">
        <v>147</v>
      </c>
      <c r="BK79" t="s">
        <v>147</v>
      </c>
      <c r="BS79" t="str">
        <f>""</f>
        <v/>
      </c>
      <c r="BU79" t="str">
        <f>""</f>
        <v/>
      </c>
      <c r="CA79" t="str">
        <f>""</f>
        <v/>
      </c>
      <c r="CC79" t="str">
        <f>""</f>
        <v/>
      </c>
      <c r="CI79" t="str">
        <f>""</f>
        <v/>
      </c>
      <c r="CK79" t="str">
        <f>""</f>
        <v/>
      </c>
      <c r="CQ79" t="str">
        <f>""</f>
        <v/>
      </c>
      <c r="CS79" t="str">
        <f>""</f>
        <v/>
      </c>
      <c r="CY79" t="str">
        <f>""</f>
        <v/>
      </c>
      <c r="DA79" t="str">
        <f>""</f>
        <v/>
      </c>
      <c r="DG79" t="str">
        <f>""</f>
        <v/>
      </c>
      <c r="DI79" t="str">
        <f>""</f>
        <v/>
      </c>
      <c r="DO79" t="str">
        <f>""</f>
        <v/>
      </c>
      <c r="DQ79" t="str">
        <f>""</f>
        <v/>
      </c>
      <c r="DW79" t="str">
        <f>""</f>
        <v/>
      </c>
      <c r="DY79" t="str">
        <f>""</f>
        <v/>
      </c>
      <c r="EE79" t="str">
        <f>""</f>
        <v/>
      </c>
      <c r="EG79" t="str">
        <f>""</f>
        <v/>
      </c>
      <c r="EI79" s="1">
        <v>45959</v>
      </c>
      <c r="EJ79" s="2">
        <v>0.63688657407407401</v>
      </c>
    </row>
    <row r="80" spans="1:140" x14ac:dyDescent="0.25">
      <c r="A80" t="str">
        <f t="shared" ref="A80:A85" si="9">"032230"</f>
        <v>032230</v>
      </c>
      <c r="B80">
        <v>1</v>
      </c>
      <c r="C80">
        <v>3530</v>
      </c>
      <c r="D80">
        <v>1</v>
      </c>
      <c r="E80" t="str">
        <f>"01"</f>
        <v>01</v>
      </c>
      <c r="F80" t="s">
        <v>249</v>
      </c>
      <c r="G80" t="s">
        <v>250</v>
      </c>
      <c r="H80" t="str">
        <f t="shared" ref="H80:H85" si="10">" 495"</f>
        <v xml:space="preserve"> 495</v>
      </c>
      <c r="I80" t="s">
        <v>360</v>
      </c>
      <c r="J80" t="str">
        <f>"1255"</f>
        <v>1255</v>
      </c>
      <c r="K80" t="s">
        <v>142</v>
      </c>
      <c r="L80" t="s">
        <v>143</v>
      </c>
      <c r="M80">
        <v>1</v>
      </c>
      <c r="N80" t="s">
        <v>144</v>
      </c>
      <c r="O80" t="s">
        <v>282</v>
      </c>
      <c r="P80">
        <v>5</v>
      </c>
      <c r="Q80">
        <v>5</v>
      </c>
      <c r="R80">
        <v>0</v>
      </c>
      <c r="S80">
        <v>0</v>
      </c>
      <c r="T80" t="s">
        <v>146</v>
      </c>
      <c r="U80">
        <v>5</v>
      </c>
      <c r="V80" s="1">
        <v>46048</v>
      </c>
      <c r="W80" s="1">
        <v>46155</v>
      </c>
      <c r="Y80">
        <v>1</v>
      </c>
      <c r="Z80" t="s">
        <v>147</v>
      </c>
      <c r="AA80">
        <v>1</v>
      </c>
      <c r="AB80" t="s">
        <v>147</v>
      </c>
      <c r="AE80" t="s">
        <v>188</v>
      </c>
      <c r="AF80" s="1">
        <v>46048</v>
      </c>
      <c r="AG80" s="1">
        <v>46155</v>
      </c>
      <c r="AH80" t="s">
        <v>145</v>
      </c>
      <c r="AI80" t="s">
        <v>147</v>
      </c>
      <c r="AJ80" t="str">
        <f>"01824687"</f>
        <v>01824687</v>
      </c>
      <c r="AK80" t="s">
        <v>361</v>
      </c>
      <c r="AL80" t="s">
        <v>153</v>
      </c>
      <c r="AM80" t="s">
        <v>144</v>
      </c>
      <c r="AN80" t="str">
        <f>""</f>
        <v/>
      </c>
      <c r="AP80" t="s">
        <v>147</v>
      </c>
      <c r="AQ80" t="s">
        <v>147</v>
      </c>
      <c r="AR80" t="s">
        <v>147</v>
      </c>
      <c r="AS80" t="s">
        <v>147</v>
      </c>
      <c r="AT80" t="s">
        <v>147</v>
      </c>
      <c r="AU80">
        <v>1</v>
      </c>
      <c r="AV80">
        <v>1</v>
      </c>
      <c r="AW80">
        <v>1</v>
      </c>
      <c r="AX80" t="s">
        <v>154</v>
      </c>
      <c r="AY80" t="s">
        <v>155</v>
      </c>
      <c r="AZ80" t="s">
        <v>142</v>
      </c>
      <c r="BA80" t="s">
        <v>147</v>
      </c>
      <c r="BB80">
        <v>0</v>
      </c>
      <c r="BC80" t="s">
        <v>147</v>
      </c>
      <c r="BD80" t="s">
        <v>147</v>
      </c>
      <c r="BE80" t="s">
        <v>147</v>
      </c>
      <c r="BF80" t="s">
        <v>147</v>
      </c>
      <c r="BG80" t="s">
        <v>147</v>
      </c>
      <c r="BH80" t="s">
        <v>147</v>
      </c>
      <c r="BI80" t="s">
        <v>147</v>
      </c>
      <c r="BJ80" t="s">
        <v>147</v>
      </c>
      <c r="BK80" t="s">
        <v>147</v>
      </c>
      <c r="BS80" t="str">
        <f>""</f>
        <v/>
      </c>
      <c r="BU80" t="str">
        <f>""</f>
        <v/>
      </c>
      <c r="CA80" t="str">
        <f>""</f>
        <v/>
      </c>
      <c r="CC80" t="str">
        <f>""</f>
        <v/>
      </c>
      <c r="CI80" t="str">
        <f>""</f>
        <v/>
      </c>
      <c r="CK80" t="str">
        <f>""</f>
        <v/>
      </c>
      <c r="CQ80" t="str">
        <f>""</f>
        <v/>
      </c>
      <c r="CS80" t="str">
        <f>""</f>
        <v/>
      </c>
      <c r="CY80" t="str">
        <f>""</f>
        <v/>
      </c>
      <c r="DA80" t="str">
        <f>""</f>
        <v/>
      </c>
      <c r="DG80" t="str">
        <f>""</f>
        <v/>
      </c>
      <c r="DI80" t="str">
        <f>""</f>
        <v/>
      </c>
      <c r="DO80" t="str">
        <f>""</f>
        <v/>
      </c>
      <c r="DQ80" t="str">
        <f>""</f>
        <v/>
      </c>
      <c r="DW80" t="str">
        <f>""</f>
        <v/>
      </c>
      <c r="DY80" t="str">
        <f>""</f>
        <v/>
      </c>
      <c r="EE80" t="str">
        <f>""</f>
        <v/>
      </c>
      <c r="EG80" t="str">
        <f>""</f>
        <v/>
      </c>
      <c r="EI80" s="1">
        <v>45959</v>
      </c>
      <c r="EJ80" s="2">
        <v>0.63688657407407401</v>
      </c>
    </row>
    <row r="81" spans="1:140" x14ac:dyDescent="0.25">
      <c r="A81" t="str">
        <f t="shared" si="9"/>
        <v>032230</v>
      </c>
      <c r="B81">
        <v>1</v>
      </c>
      <c r="C81">
        <v>3530</v>
      </c>
      <c r="D81">
        <v>1</v>
      </c>
      <c r="E81" t="str">
        <f>"02"</f>
        <v>02</v>
      </c>
      <c r="F81" t="s">
        <v>249</v>
      </c>
      <c r="G81" t="s">
        <v>250</v>
      </c>
      <c r="H81" t="str">
        <f t="shared" si="10"/>
        <v xml:space="preserve"> 495</v>
      </c>
      <c r="I81" t="s">
        <v>360</v>
      </c>
      <c r="J81" t="str">
        <f>"1256"</f>
        <v>1256</v>
      </c>
      <c r="K81" t="s">
        <v>142</v>
      </c>
      <c r="L81" t="s">
        <v>143</v>
      </c>
      <c r="M81">
        <v>2</v>
      </c>
      <c r="N81" t="s">
        <v>144</v>
      </c>
      <c r="O81" t="s">
        <v>282</v>
      </c>
      <c r="P81">
        <v>5</v>
      </c>
      <c r="Q81">
        <v>5</v>
      </c>
      <c r="R81">
        <v>0</v>
      </c>
      <c r="S81">
        <v>0</v>
      </c>
      <c r="T81" t="s">
        <v>146</v>
      </c>
      <c r="U81">
        <v>5</v>
      </c>
      <c r="V81" s="1">
        <v>46048</v>
      </c>
      <c r="W81" s="1">
        <v>46155</v>
      </c>
      <c r="Y81">
        <v>2</v>
      </c>
      <c r="Z81" t="s">
        <v>147</v>
      </c>
      <c r="AA81">
        <v>1</v>
      </c>
      <c r="AB81" t="s">
        <v>147</v>
      </c>
      <c r="AE81" t="s">
        <v>188</v>
      </c>
      <c r="AF81" s="1">
        <v>46048</v>
      </c>
      <c r="AG81" s="1">
        <v>46155</v>
      </c>
      <c r="AH81" t="s">
        <v>145</v>
      </c>
      <c r="AI81" t="s">
        <v>147</v>
      </c>
      <c r="AJ81" t="str">
        <f>"02146757"</f>
        <v>02146757</v>
      </c>
      <c r="AK81" t="s">
        <v>349</v>
      </c>
      <c r="AL81" t="s">
        <v>153</v>
      </c>
      <c r="AM81" t="s">
        <v>144</v>
      </c>
      <c r="AN81" t="str">
        <f>""</f>
        <v/>
      </c>
      <c r="AP81" t="s">
        <v>147</v>
      </c>
      <c r="AQ81" t="s">
        <v>147</v>
      </c>
      <c r="AR81" t="s">
        <v>147</v>
      </c>
      <c r="AS81" t="s">
        <v>147</v>
      </c>
      <c r="AT81" t="s">
        <v>147</v>
      </c>
      <c r="AU81">
        <v>2</v>
      </c>
      <c r="AV81">
        <v>1</v>
      </c>
      <c r="AW81">
        <v>1</v>
      </c>
      <c r="AX81" t="s">
        <v>154</v>
      </c>
      <c r="AY81" t="s">
        <v>155</v>
      </c>
      <c r="AZ81" t="s">
        <v>142</v>
      </c>
      <c r="BA81" t="s">
        <v>147</v>
      </c>
      <c r="BB81">
        <v>0</v>
      </c>
      <c r="BC81" t="s">
        <v>147</v>
      </c>
      <c r="BD81" t="s">
        <v>147</v>
      </c>
      <c r="BE81" t="s">
        <v>147</v>
      </c>
      <c r="BF81" t="s">
        <v>147</v>
      </c>
      <c r="BG81" t="s">
        <v>147</v>
      </c>
      <c r="BH81" t="s">
        <v>147</v>
      </c>
      <c r="BI81" t="s">
        <v>147</v>
      </c>
      <c r="BJ81" t="s">
        <v>147</v>
      </c>
      <c r="BK81" t="s">
        <v>147</v>
      </c>
      <c r="BS81" t="str">
        <f>""</f>
        <v/>
      </c>
      <c r="BU81" t="str">
        <f>""</f>
        <v/>
      </c>
      <c r="CA81" t="str">
        <f>""</f>
        <v/>
      </c>
      <c r="CC81" t="str">
        <f>""</f>
        <v/>
      </c>
      <c r="CI81" t="str">
        <f>""</f>
        <v/>
      </c>
      <c r="CK81" t="str">
        <f>""</f>
        <v/>
      </c>
      <c r="CQ81" t="str">
        <f>""</f>
        <v/>
      </c>
      <c r="CS81" t="str">
        <f>""</f>
        <v/>
      </c>
      <c r="CY81" t="str">
        <f>""</f>
        <v/>
      </c>
      <c r="DA81" t="str">
        <f>""</f>
        <v/>
      </c>
      <c r="DG81" t="str">
        <f>""</f>
        <v/>
      </c>
      <c r="DI81" t="str">
        <f>""</f>
        <v/>
      </c>
      <c r="DO81" t="str">
        <f>""</f>
        <v/>
      </c>
      <c r="DQ81" t="str">
        <f>""</f>
        <v/>
      </c>
      <c r="DW81" t="str">
        <f>""</f>
        <v/>
      </c>
      <c r="DY81" t="str">
        <f>""</f>
        <v/>
      </c>
      <c r="EE81" t="str">
        <f>""</f>
        <v/>
      </c>
      <c r="EG81" t="str">
        <f>""</f>
        <v/>
      </c>
      <c r="EI81" s="1">
        <v>45959</v>
      </c>
      <c r="EJ81" s="2">
        <v>0.63688657407407401</v>
      </c>
    </row>
    <row r="82" spans="1:140" x14ac:dyDescent="0.25">
      <c r="A82" t="str">
        <f t="shared" si="9"/>
        <v>032230</v>
      </c>
      <c r="B82">
        <v>1</v>
      </c>
      <c r="C82">
        <v>3530</v>
      </c>
      <c r="D82">
        <v>1</v>
      </c>
      <c r="E82" t="str">
        <f>"03"</f>
        <v>03</v>
      </c>
      <c r="F82" t="s">
        <v>249</v>
      </c>
      <c r="G82" t="s">
        <v>250</v>
      </c>
      <c r="H82" t="str">
        <f t="shared" si="10"/>
        <v xml:space="preserve"> 495</v>
      </c>
      <c r="I82" t="s">
        <v>360</v>
      </c>
      <c r="J82" t="str">
        <f>"1257"</f>
        <v>1257</v>
      </c>
      <c r="K82" t="s">
        <v>142</v>
      </c>
      <c r="L82" t="s">
        <v>143</v>
      </c>
      <c r="M82">
        <v>3</v>
      </c>
      <c r="N82" t="s">
        <v>144</v>
      </c>
      <c r="O82" t="s">
        <v>282</v>
      </c>
      <c r="P82">
        <v>5</v>
      </c>
      <c r="Q82">
        <v>5</v>
      </c>
      <c r="R82">
        <v>0</v>
      </c>
      <c r="S82">
        <v>0</v>
      </c>
      <c r="T82" t="s">
        <v>146</v>
      </c>
      <c r="U82">
        <v>5</v>
      </c>
      <c r="V82" s="1">
        <v>46048</v>
      </c>
      <c r="W82" s="1">
        <v>46155</v>
      </c>
      <c r="Y82">
        <v>3</v>
      </c>
      <c r="Z82" t="s">
        <v>147</v>
      </c>
      <c r="AA82">
        <v>1</v>
      </c>
      <c r="AB82" t="s">
        <v>147</v>
      </c>
      <c r="AE82" t="s">
        <v>188</v>
      </c>
      <c r="AF82" s="1">
        <v>46048</v>
      </c>
      <c r="AG82" s="1">
        <v>46155</v>
      </c>
      <c r="AH82" t="s">
        <v>145</v>
      </c>
      <c r="AI82" t="s">
        <v>147</v>
      </c>
      <c r="AJ82" t="str">
        <f>"01134036"</f>
        <v>01134036</v>
      </c>
      <c r="AK82" t="s">
        <v>362</v>
      </c>
      <c r="AL82" t="s">
        <v>153</v>
      </c>
      <c r="AM82" t="s">
        <v>144</v>
      </c>
      <c r="AN82" t="str">
        <f>""</f>
        <v/>
      </c>
      <c r="AP82" t="s">
        <v>147</v>
      </c>
      <c r="AQ82" t="s">
        <v>147</v>
      </c>
      <c r="AR82" t="s">
        <v>147</v>
      </c>
      <c r="AS82" t="s">
        <v>147</v>
      </c>
      <c r="AT82" t="s">
        <v>147</v>
      </c>
      <c r="AU82">
        <v>3</v>
      </c>
      <c r="AV82">
        <v>1</v>
      </c>
      <c r="AW82">
        <v>1</v>
      </c>
      <c r="AX82" t="s">
        <v>154</v>
      </c>
      <c r="AY82" t="s">
        <v>155</v>
      </c>
      <c r="AZ82" t="s">
        <v>142</v>
      </c>
      <c r="BA82" t="s">
        <v>147</v>
      </c>
      <c r="BB82">
        <v>0</v>
      </c>
      <c r="BC82" t="s">
        <v>147</v>
      </c>
      <c r="BD82" t="s">
        <v>147</v>
      </c>
      <c r="BE82" t="s">
        <v>147</v>
      </c>
      <c r="BF82" t="s">
        <v>147</v>
      </c>
      <c r="BG82" t="s">
        <v>147</v>
      </c>
      <c r="BH82" t="s">
        <v>147</v>
      </c>
      <c r="BI82" t="s">
        <v>147</v>
      </c>
      <c r="BJ82" t="s">
        <v>147</v>
      </c>
      <c r="BK82" t="s">
        <v>147</v>
      </c>
      <c r="BS82" t="str">
        <f>""</f>
        <v/>
      </c>
      <c r="BU82" t="str">
        <f>""</f>
        <v/>
      </c>
      <c r="CA82" t="str">
        <f>""</f>
        <v/>
      </c>
      <c r="CC82" t="str">
        <f>""</f>
        <v/>
      </c>
      <c r="CI82" t="str">
        <f>""</f>
        <v/>
      </c>
      <c r="CK82" t="str">
        <f>""</f>
        <v/>
      </c>
      <c r="CQ82" t="str">
        <f>""</f>
        <v/>
      </c>
      <c r="CS82" t="str">
        <f>""</f>
        <v/>
      </c>
      <c r="CY82" t="str">
        <f>""</f>
        <v/>
      </c>
      <c r="DA82" t="str">
        <f>""</f>
        <v/>
      </c>
      <c r="DG82" t="str">
        <f>""</f>
        <v/>
      </c>
      <c r="DI82" t="str">
        <f>""</f>
        <v/>
      </c>
      <c r="DO82" t="str">
        <f>""</f>
        <v/>
      </c>
      <c r="DQ82" t="str">
        <f>""</f>
        <v/>
      </c>
      <c r="DW82" t="str">
        <f>""</f>
        <v/>
      </c>
      <c r="DY82" t="str">
        <f>""</f>
        <v/>
      </c>
      <c r="EE82" t="str">
        <f>""</f>
        <v/>
      </c>
      <c r="EG82" t="str">
        <f>""</f>
        <v/>
      </c>
      <c r="EI82" s="1">
        <v>45959</v>
      </c>
      <c r="EJ82" s="2">
        <v>0.63688657407407401</v>
      </c>
    </row>
    <row r="83" spans="1:140" x14ac:dyDescent="0.25">
      <c r="A83" t="str">
        <f t="shared" si="9"/>
        <v>032230</v>
      </c>
      <c r="B83">
        <v>1</v>
      </c>
      <c r="C83">
        <v>3530</v>
      </c>
      <c r="D83">
        <v>1</v>
      </c>
      <c r="E83" t="str">
        <f>"04"</f>
        <v>04</v>
      </c>
      <c r="F83" t="s">
        <v>249</v>
      </c>
      <c r="G83" t="s">
        <v>250</v>
      </c>
      <c r="H83" t="str">
        <f t="shared" si="10"/>
        <v xml:space="preserve"> 495</v>
      </c>
      <c r="I83" t="s">
        <v>360</v>
      </c>
      <c r="J83" t="str">
        <f>"1258"</f>
        <v>1258</v>
      </c>
      <c r="K83" t="s">
        <v>142</v>
      </c>
      <c r="L83" t="s">
        <v>143</v>
      </c>
      <c r="M83">
        <v>4</v>
      </c>
      <c r="N83" t="s">
        <v>144</v>
      </c>
      <c r="O83" t="s">
        <v>282</v>
      </c>
      <c r="P83">
        <v>5</v>
      </c>
      <c r="Q83">
        <v>5</v>
      </c>
      <c r="R83">
        <v>0</v>
      </c>
      <c r="S83">
        <v>0</v>
      </c>
      <c r="T83" t="s">
        <v>146</v>
      </c>
      <c r="U83">
        <v>5</v>
      </c>
      <c r="V83" s="1">
        <v>46048</v>
      </c>
      <c r="W83" s="1">
        <v>46155</v>
      </c>
      <c r="Y83">
        <v>4</v>
      </c>
      <c r="Z83" t="s">
        <v>147</v>
      </c>
      <c r="AA83">
        <v>1</v>
      </c>
      <c r="AB83" t="s">
        <v>147</v>
      </c>
      <c r="AE83" t="s">
        <v>188</v>
      </c>
      <c r="AF83" s="1">
        <v>46048</v>
      </c>
      <c r="AG83" s="1">
        <v>46155</v>
      </c>
      <c r="AH83" t="s">
        <v>145</v>
      </c>
      <c r="AI83" t="s">
        <v>147</v>
      </c>
      <c r="AJ83" t="str">
        <f>"01887148"</f>
        <v>01887148</v>
      </c>
      <c r="AK83" t="s">
        <v>345</v>
      </c>
      <c r="AL83" t="s">
        <v>153</v>
      </c>
      <c r="AM83" t="s">
        <v>144</v>
      </c>
      <c r="AN83" t="str">
        <f>""</f>
        <v/>
      </c>
      <c r="AP83" t="s">
        <v>147</v>
      </c>
      <c r="AQ83" t="s">
        <v>147</v>
      </c>
      <c r="AR83" t="s">
        <v>147</v>
      </c>
      <c r="AS83" t="s">
        <v>147</v>
      </c>
      <c r="AT83" t="s">
        <v>147</v>
      </c>
      <c r="AU83">
        <v>4</v>
      </c>
      <c r="AV83">
        <v>1</v>
      </c>
      <c r="AW83">
        <v>1</v>
      </c>
      <c r="AX83" t="s">
        <v>154</v>
      </c>
      <c r="AY83" t="s">
        <v>155</v>
      </c>
      <c r="AZ83" t="s">
        <v>142</v>
      </c>
      <c r="BA83" t="s">
        <v>147</v>
      </c>
      <c r="BB83">
        <v>0</v>
      </c>
      <c r="BC83" t="s">
        <v>147</v>
      </c>
      <c r="BD83" t="s">
        <v>147</v>
      </c>
      <c r="BE83" t="s">
        <v>147</v>
      </c>
      <c r="BF83" t="s">
        <v>147</v>
      </c>
      <c r="BG83" t="s">
        <v>147</v>
      </c>
      <c r="BH83" t="s">
        <v>147</v>
      </c>
      <c r="BI83" t="s">
        <v>147</v>
      </c>
      <c r="BJ83" t="s">
        <v>147</v>
      </c>
      <c r="BK83" t="s">
        <v>147</v>
      </c>
      <c r="BS83" t="str">
        <f>""</f>
        <v/>
      </c>
      <c r="BU83" t="str">
        <f>""</f>
        <v/>
      </c>
      <c r="CA83" t="str">
        <f>""</f>
        <v/>
      </c>
      <c r="CC83" t="str">
        <f>""</f>
        <v/>
      </c>
      <c r="CI83" t="str">
        <f>""</f>
        <v/>
      </c>
      <c r="CK83" t="str">
        <f>""</f>
        <v/>
      </c>
      <c r="CQ83" t="str">
        <f>""</f>
        <v/>
      </c>
      <c r="CS83" t="str">
        <f>""</f>
        <v/>
      </c>
      <c r="CY83" t="str">
        <f>""</f>
        <v/>
      </c>
      <c r="DA83" t="str">
        <f>""</f>
        <v/>
      </c>
      <c r="DG83" t="str">
        <f>""</f>
        <v/>
      </c>
      <c r="DI83" t="str">
        <f>""</f>
        <v/>
      </c>
      <c r="DO83" t="str">
        <f>""</f>
        <v/>
      </c>
      <c r="DQ83" t="str">
        <f>""</f>
        <v/>
      </c>
      <c r="DW83" t="str">
        <f>""</f>
        <v/>
      </c>
      <c r="DY83" t="str">
        <f>""</f>
        <v/>
      </c>
      <c r="EE83" t="str">
        <f>""</f>
        <v/>
      </c>
      <c r="EG83" t="str">
        <f>""</f>
        <v/>
      </c>
      <c r="EI83" s="1">
        <v>45959</v>
      </c>
      <c r="EJ83" s="2">
        <v>0.63688657407407401</v>
      </c>
    </row>
    <row r="84" spans="1:140" x14ac:dyDescent="0.25">
      <c r="A84" t="str">
        <f t="shared" si="9"/>
        <v>032230</v>
      </c>
      <c r="B84">
        <v>1</v>
      </c>
      <c r="C84">
        <v>3530</v>
      </c>
      <c r="D84">
        <v>1</v>
      </c>
      <c r="E84" t="str">
        <f>"05"</f>
        <v>05</v>
      </c>
      <c r="F84" t="s">
        <v>249</v>
      </c>
      <c r="G84" t="s">
        <v>250</v>
      </c>
      <c r="H84" t="str">
        <f t="shared" si="10"/>
        <v xml:space="preserve"> 495</v>
      </c>
      <c r="I84" t="s">
        <v>360</v>
      </c>
      <c r="J84" t="str">
        <f>"1259"</f>
        <v>1259</v>
      </c>
      <c r="K84" t="s">
        <v>142</v>
      </c>
      <c r="L84" t="s">
        <v>143</v>
      </c>
      <c r="M84">
        <v>5</v>
      </c>
      <c r="N84" t="s">
        <v>144</v>
      </c>
      <c r="O84" t="s">
        <v>282</v>
      </c>
      <c r="P84">
        <v>5</v>
      </c>
      <c r="Q84">
        <v>5</v>
      </c>
      <c r="R84">
        <v>0</v>
      </c>
      <c r="S84">
        <v>0</v>
      </c>
      <c r="T84" t="s">
        <v>146</v>
      </c>
      <c r="U84">
        <v>5</v>
      </c>
      <c r="V84" s="1">
        <v>46048</v>
      </c>
      <c r="W84" s="1">
        <v>46155</v>
      </c>
      <c r="Y84">
        <v>5</v>
      </c>
      <c r="Z84" t="s">
        <v>147</v>
      </c>
      <c r="AA84">
        <v>1</v>
      </c>
      <c r="AB84" t="s">
        <v>147</v>
      </c>
      <c r="AE84" t="s">
        <v>188</v>
      </c>
      <c r="AF84" s="1">
        <v>46048</v>
      </c>
      <c r="AG84" s="1">
        <v>46155</v>
      </c>
      <c r="AH84" t="s">
        <v>145</v>
      </c>
      <c r="AI84" t="s">
        <v>147</v>
      </c>
      <c r="AJ84" t="str">
        <f>"00495942"</f>
        <v>00495942</v>
      </c>
      <c r="AK84" t="s">
        <v>173</v>
      </c>
      <c r="AL84" t="s">
        <v>153</v>
      </c>
      <c r="AM84" t="s">
        <v>144</v>
      </c>
      <c r="AN84" t="str">
        <f>""</f>
        <v/>
      </c>
      <c r="AP84" t="s">
        <v>147</v>
      </c>
      <c r="AQ84" t="s">
        <v>147</v>
      </c>
      <c r="AR84" t="s">
        <v>147</v>
      </c>
      <c r="AS84" t="s">
        <v>147</v>
      </c>
      <c r="AT84" t="s">
        <v>147</v>
      </c>
      <c r="AU84">
        <v>5</v>
      </c>
      <c r="AV84">
        <v>1</v>
      </c>
      <c r="AW84">
        <v>1</v>
      </c>
      <c r="AX84" t="s">
        <v>154</v>
      </c>
      <c r="AY84" t="s">
        <v>155</v>
      </c>
      <c r="AZ84" t="s">
        <v>142</v>
      </c>
      <c r="BA84" t="s">
        <v>147</v>
      </c>
      <c r="BB84">
        <v>0</v>
      </c>
      <c r="BC84" t="s">
        <v>147</v>
      </c>
      <c r="BD84" t="s">
        <v>147</v>
      </c>
      <c r="BE84" t="s">
        <v>147</v>
      </c>
      <c r="BF84" t="s">
        <v>147</v>
      </c>
      <c r="BG84" t="s">
        <v>147</v>
      </c>
      <c r="BH84" t="s">
        <v>147</v>
      </c>
      <c r="BI84" t="s">
        <v>147</v>
      </c>
      <c r="BJ84" t="s">
        <v>147</v>
      </c>
      <c r="BK84" t="s">
        <v>147</v>
      </c>
      <c r="BS84" t="str">
        <f>""</f>
        <v/>
      </c>
      <c r="BU84" t="str">
        <f>""</f>
        <v/>
      </c>
      <c r="CA84" t="str">
        <f>""</f>
        <v/>
      </c>
      <c r="CC84" t="str">
        <f>""</f>
        <v/>
      </c>
      <c r="CI84" t="str">
        <f>""</f>
        <v/>
      </c>
      <c r="CK84" t="str">
        <f>""</f>
        <v/>
      </c>
      <c r="CQ84" t="str">
        <f>""</f>
        <v/>
      </c>
      <c r="CS84" t="str">
        <f>""</f>
        <v/>
      </c>
      <c r="CY84" t="str">
        <f>""</f>
        <v/>
      </c>
      <c r="DA84" t="str">
        <f>""</f>
        <v/>
      </c>
      <c r="DG84" t="str">
        <f>""</f>
        <v/>
      </c>
      <c r="DI84" t="str">
        <f>""</f>
        <v/>
      </c>
      <c r="DO84" t="str">
        <f>""</f>
        <v/>
      </c>
      <c r="DQ84" t="str">
        <f>""</f>
        <v/>
      </c>
      <c r="DW84" t="str">
        <f>""</f>
        <v/>
      </c>
      <c r="DY84" t="str">
        <f>""</f>
        <v/>
      </c>
      <c r="EE84" t="str">
        <f>""</f>
        <v/>
      </c>
      <c r="EG84" t="str">
        <f>""</f>
        <v/>
      </c>
      <c r="EI84" s="1">
        <v>45959</v>
      </c>
      <c r="EJ84" s="2">
        <v>0.63688657407407401</v>
      </c>
    </row>
    <row r="85" spans="1:140" x14ac:dyDescent="0.25">
      <c r="A85" t="str">
        <f t="shared" si="9"/>
        <v>032230</v>
      </c>
      <c r="B85">
        <v>1</v>
      </c>
      <c r="C85">
        <v>3530</v>
      </c>
      <c r="D85">
        <v>1</v>
      </c>
      <c r="E85" t="str">
        <f>"06"</f>
        <v>06</v>
      </c>
      <c r="F85" t="s">
        <v>249</v>
      </c>
      <c r="G85" t="s">
        <v>250</v>
      </c>
      <c r="H85" t="str">
        <f t="shared" si="10"/>
        <v xml:space="preserve"> 495</v>
      </c>
      <c r="I85" t="s">
        <v>360</v>
      </c>
      <c r="J85" t="str">
        <f>"4572"</f>
        <v>4572</v>
      </c>
      <c r="K85" t="s">
        <v>142</v>
      </c>
      <c r="L85" t="s">
        <v>143</v>
      </c>
      <c r="M85">
        <v>6</v>
      </c>
      <c r="N85" t="s">
        <v>144</v>
      </c>
      <c r="O85" t="s">
        <v>240</v>
      </c>
      <c r="P85">
        <v>5</v>
      </c>
      <c r="Q85">
        <v>5</v>
      </c>
      <c r="R85">
        <v>0</v>
      </c>
      <c r="S85">
        <v>0</v>
      </c>
      <c r="T85" t="s">
        <v>146</v>
      </c>
      <c r="U85">
        <v>5</v>
      </c>
      <c r="V85" s="1">
        <v>46048</v>
      </c>
      <c r="W85" s="1">
        <v>46155</v>
      </c>
      <c r="Y85">
        <v>6</v>
      </c>
      <c r="Z85" t="s">
        <v>147</v>
      </c>
      <c r="AA85">
        <v>1</v>
      </c>
      <c r="AB85" t="s">
        <v>147</v>
      </c>
      <c r="AE85" t="s">
        <v>188</v>
      </c>
      <c r="AF85" s="1">
        <v>46048</v>
      </c>
      <c r="AG85" s="1">
        <v>46155</v>
      </c>
      <c r="AH85" t="s">
        <v>145</v>
      </c>
      <c r="AI85" t="s">
        <v>147</v>
      </c>
      <c r="AJ85" t="str">
        <f>"01177788"</f>
        <v>01177788</v>
      </c>
      <c r="AK85" t="s">
        <v>224</v>
      </c>
      <c r="AL85" t="s">
        <v>153</v>
      </c>
      <c r="AM85" t="s">
        <v>144</v>
      </c>
      <c r="AN85" t="str">
        <f>""</f>
        <v/>
      </c>
      <c r="AP85" t="s">
        <v>147</v>
      </c>
      <c r="AQ85" t="s">
        <v>147</v>
      </c>
      <c r="AR85" t="s">
        <v>147</v>
      </c>
      <c r="AS85" t="s">
        <v>147</v>
      </c>
      <c r="AT85" t="s">
        <v>147</v>
      </c>
      <c r="AU85">
        <v>6</v>
      </c>
      <c r="AV85">
        <v>1</v>
      </c>
      <c r="AW85">
        <v>1</v>
      </c>
      <c r="AX85" t="s">
        <v>154</v>
      </c>
      <c r="AY85" t="s">
        <v>155</v>
      </c>
      <c r="AZ85" t="s">
        <v>142</v>
      </c>
      <c r="BA85" t="s">
        <v>147</v>
      </c>
      <c r="BB85">
        <v>0</v>
      </c>
      <c r="BC85" t="s">
        <v>147</v>
      </c>
      <c r="BD85" t="s">
        <v>147</v>
      </c>
      <c r="BE85" t="s">
        <v>147</v>
      </c>
      <c r="BF85" t="s">
        <v>147</v>
      </c>
      <c r="BG85" t="s">
        <v>147</v>
      </c>
      <c r="BH85" t="s">
        <v>147</v>
      </c>
      <c r="BI85" t="s">
        <v>147</v>
      </c>
      <c r="BJ85" t="s">
        <v>147</v>
      </c>
      <c r="BK85" t="s">
        <v>147</v>
      </c>
      <c r="BS85" t="str">
        <f>""</f>
        <v/>
      </c>
      <c r="BU85" t="str">
        <f>""</f>
        <v/>
      </c>
      <c r="CA85" t="str">
        <f>""</f>
        <v/>
      </c>
      <c r="CC85" t="str">
        <f>""</f>
        <v/>
      </c>
      <c r="CI85" t="str">
        <f>""</f>
        <v/>
      </c>
      <c r="CK85" t="str">
        <f>""</f>
        <v/>
      </c>
      <c r="CQ85" t="str">
        <f>""</f>
        <v/>
      </c>
      <c r="CS85" t="str">
        <f>""</f>
        <v/>
      </c>
      <c r="CY85" t="str">
        <f>""</f>
        <v/>
      </c>
      <c r="DA85" t="str">
        <f>""</f>
        <v/>
      </c>
      <c r="DG85" t="str">
        <f>""</f>
        <v/>
      </c>
      <c r="DI85" t="str">
        <f>""</f>
        <v/>
      </c>
      <c r="DO85" t="str">
        <f>""</f>
        <v/>
      </c>
      <c r="DQ85" t="str">
        <f>""</f>
        <v/>
      </c>
      <c r="DW85" t="str">
        <f>""</f>
        <v/>
      </c>
      <c r="DY85" t="str">
        <f>""</f>
        <v/>
      </c>
      <c r="EE85" t="str">
        <f>""</f>
        <v/>
      </c>
      <c r="EG85" t="str">
        <f>""</f>
        <v/>
      </c>
      <c r="EI85" s="1">
        <v>45959</v>
      </c>
      <c r="EJ85" s="2">
        <v>0.63688657407407401</v>
      </c>
    </row>
    <row r="86" spans="1:140" x14ac:dyDescent="0.25">
      <c r="A86" t="str">
        <f>"013104"</f>
        <v>013104</v>
      </c>
      <c r="B86">
        <v>1</v>
      </c>
      <c r="C86">
        <v>3530</v>
      </c>
      <c r="D86">
        <v>1</v>
      </c>
      <c r="E86" t="str">
        <f>"01"</f>
        <v>01</v>
      </c>
      <c r="F86" t="s">
        <v>249</v>
      </c>
      <c r="G86" t="s">
        <v>250</v>
      </c>
      <c r="H86" t="str">
        <f>" 498"</f>
        <v xml:space="preserve"> 498</v>
      </c>
      <c r="I86" t="s">
        <v>363</v>
      </c>
      <c r="J86" t="str">
        <f>"1260"</f>
        <v>1260</v>
      </c>
      <c r="K86" t="s">
        <v>142</v>
      </c>
      <c r="L86" t="s">
        <v>143</v>
      </c>
      <c r="M86">
        <v>1</v>
      </c>
      <c r="N86" t="s">
        <v>144</v>
      </c>
      <c r="O86" t="s">
        <v>282</v>
      </c>
      <c r="P86">
        <v>5</v>
      </c>
      <c r="Q86">
        <v>5</v>
      </c>
      <c r="R86">
        <v>0</v>
      </c>
      <c r="S86">
        <v>0</v>
      </c>
      <c r="T86" t="s">
        <v>146</v>
      </c>
      <c r="U86">
        <v>5</v>
      </c>
      <c r="V86" s="1">
        <v>46048</v>
      </c>
      <c r="W86" s="1">
        <v>46155</v>
      </c>
      <c r="Y86">
        <v>1</v>
      </c>
      <c r="Z86" t="s">
        <v>147</v>
      </c>
      <c r="AA86">
        <v>1</v>
      </c>
      <c r="AB86" t="s">
        <v>147</v>
      </c>
      <c r="AE86" t="s">
        <v>188</v>
      </c>
      <c r="AF86" s="1">
        <v>46048</v>
      </c>
      <c r="AG86" s="1">
        <v>46155</v>
      </c>
      <c r="AH86" t="s">
        <v>145</v>
      </c>
      <c r="AI86" t="s">
        <v>147</v>
      </c>
      <c r="AJ86" t="str">
        <f>"01824687"</f>
        <v>01824687</v>
      </c>
      <c r="AK86" t="s">
        <v>361</v>
      </c>
      <c r="AL86" t="s">
        <v>153</v>
      </c>
      <c r="AM86" t="s">
        <v>144</v>
      </c>
      <c r="AN86" t="str">
        <f>""</f>
        <v/>
      </c>
      <c r="AP86" t="s">
        <v>147</v>
      </c>
      <c r="AQ86" t="s">
        <v>147</v>
      </c>
      <c r="AR86" t="s">
        <v>147</v>
      </c>
      <c r="AS86" t="s">
        <v>147</v>
      </c>
      <c r="AT86" t="s">
        <v>147</v>
      </c>
      <c r="AU86">
        <v>1</v>
      </c>
      <c r="AV86">
        <v>3</v>
      </c>
      <c r="AW86">
        <v>3</v>
      </c>
      <c r="AX86" t="s">
        <v>154</v>
      </c>
      <c r="AY86" t="s">
        <v>155</v>
      </c>
      <c r="AZ86" t="s">
        <v>142</v>
      </c>
      <c r="BA86" t="s">
        <v>147</v>
      </c>
      <c r="BB86">
        <v>0</v>
      </c>
      <c r="BC86" t="s">
        <v>147</v>
      </c>
      <c r="BD86" t="s">
        <v>147</v>
      </c>
      <c r="BE86" t="s">
        <v>147</v>
      </c>
      <c r="BF86" t="s">
        <v>147</v>
      </c>
      <c r="BG86" t="s">
        <v>147</v>
      </c>
      <c r="BH86" t="s">
        <v>147</v>
      </c>
      <c r="BI86" t="s">
        <v>147</v>
      </c>
      <c r="BJ86" t="s">
        <v>147</v>
      </c>
      <c r="BK86" t="s">
        <v>147</v>
      </c>
      <c r="BS86" t="str">
        <f>""</f>
        <v/>
      </c>
      <c r="BU86" t="str">
        <f>""</f>
        <v/>
      </c>
      <c r="CA86" t="str">
        <f>""</f>
        <v/>
      </c>
      <c r="CC86" t="str">
        <f>""</f>
        <v/>
      </c>
      <c r="CI86" t="str">
        <f>""</f>
        <v/>
      </c>
      <c r="CK86" t="str">
        <f>""</f>
        <v/>
      </c>
      <c r="CQ86" t="str">
        <f>""</f>
        <v/>
      </c>
      <c r="CS86" t="str">
        <f>""</f>
        <v/>
      </c>
      <c r="CY86" t="str">
        <f>""</f>
        <v/>
      </c>
      <c r="DA86" t="str">
        <f>""</f>
        <v/>
      </c>
      <c r="DG86" t="str">
        <f>""</f>
        <v/>
      </c>
      <c r="DI86" t="str">
        <f>""</f>
        <v/>
      </c>
      <c r="DO86" t="str">
        <f>""</f>
        <v/>
      </c>
      <c r="DQ86" t="str">
        <f>""</f>
        <v/>
      </c>
      <c r="DW86" t="str">
        <f>""</f>
        <v/>
      </c>
      <c r="DY86" t="str">
        <f>""</f>
        <v/>
      </c>
      <c r="EE86" t="str">
        <f>""</f>
        <v/>
      </c>
      <c r="EG86" t="str">
        <f>""</f>
        <v/>
      </c>
      <c r="EI86" s="1">
        <v>45959</v>
      </c>
      <c r="EJ86" s="2">
        <v>0.63688657407407401</v>
      </c>
    </row>
    <row r="87" spans="1:140" x14ac:dyDescent="0.25">
      <c r="A87" t="str">
        <f>"013104"</f>
        <v>013104</v>
      </c>
      <c r="B87">
        <v>1</v>
      </c>
      <c r="C87">
        <v>3530</v>
      </c>
      <c r="D87">
        <v>1</v>
      </c>
      <c r="E87" t="str">
        <f>"02"</f>
        <v>02</v>
      </c>
      <c r="F87" t="s">
        <v>249</v>
      </c>
      <c r="G87" t="s">
        <v>250</v>
      </c>
      <c r="H87" t="str">
        <f>" 498"</f>
        <v xml:space="preserve"> 498</v>
      </c>
      <c r="I87" t="s">
        <v>363</v>
      </c>
      <c r="J87" t="str">
        <f>"3101"</f>
        <v>3101</v>
      </c>
      <c r="K87" t="s">
        <v>142</v>
      </c>
      <c r="L87" t="s">
        <v>143</v>
      </c>
      <c r="M87">
        <v>2</v>
      </c>
      <c r="N87" t="s">
        <v>144</v>
      </c>
      <c r="O87" t="s">
        <v>145</v>
      </c>
      <c r="P87">
        <v>5</v>
      </c>
      <c r="Q87">
        <v>5</v>
      </c>
      <c r="R87">
        <v>0</v>
      </c>
      <c r="S87">
        <v>0</v>
      </c>
      <c r="T87" t="s">
        <v>146</v>
      </c>
      <c r="U87">
        <v>5</v>
      </c>
      <c r="V87" s="1">
        <v>46048</v>
      </c>
      <c r="W87" s="1">
        <v>46155</v>
      </c>
      <c r="Y87">
        <v>2</v>
      </c>
      <c r="Z87" t="s">
        <v>147</v>
      </c>
      <c r="AA87">
        <v>1</v>
      </c>
      <c r="AB87" t="s">
        <v>147</v>
      </c>
      <c r="AE87" t="s">
        <v>188</v>
      </c>
      <c r="AF87" s="1">
        <v>46048</v>
      </c>
      <c r="AG87" s="1">
        <v>46155</v>
      </c>
      <c r="AH87" t="s">
        <v>145</v>
      </c>
      <c r="AI87" t="s">
        <v>147</v>
      </c>
      <c r="AJ87" t="str">
        <f>"01625905"</f>
        <v>01625905</v>
      </c>
      <c r="AK87" t="s">
        <v>328</v>
      </c>
      <c r="AL87" t="s">
        <v>153</v>
      </c>
      <c r="AM87" t="s">
        <v>144</v>
      </c>
      <c r="AN87" t="str">
        <f>""</f>
        <v/>
      </c>
      <c r="AP87" t="s">
        <v>147</v>
      </c>
      <c r="AQ87" t="s">
        <v>147</v>
      </c>
      <c r="AR87" t="s">
        <v>147</v>
      </c>
      <c r="AS87" t="s">
        <v>147</v>
      </c>
      <c r="AT87" t="s">
        <v>147</v>
      </c>
      <c r="AU87">
        <v>2</v>
      </c>
      <c r="AV87">
        <v>3</v>
      </c>
      <c r="AW87">
        <v>3</v>
      </c>
      <c r="AX87" t="s">
        <v>154</v>
      </c>
      <c r="AY87" t="s">
        <v>155</v>
      </c>
      <c r="AZ87" t="s">
        <v>142</v>
      </c>
      <c r="BA87" t="s">
        <v>147</v>
      </c>
      <c r="BB87">
        <v>0</v>
      </c>
      <c r="BC87" t="s">
        <v>147</v>
      </c>
      <c r="BD87" t="s">
        <v>147</v>
      </c>
      <c r="BE87" t="s">
        <v>147</v>
      </c>
      <c r="BF87" t="s">
        <v>147</v>
      </c>
      <c r="BG87" t="s">
        <v>147</v>
      </c>
      <c r="BH87" t="s">
        <v>147</v>
      </c>
      <c r="BI87" t="s">
        <v>147</v>
      </c>
      <c r="BJ87" t="s">
        <v>147</v>
      </c>
      <c r="BK87" t="s">
        <v>147</v>
      </c>
      <c r="BS87" t="str">
        <f>""</f>
        <v/>
      </c>
      <c r="BU87" t="str">
        <f>""</f>
        <v/>
      </c>
      <c r="CA87" t="str">
        <f>""</f>
        <v/>
      </c>
      <c r="CC87" t="str">
        <f>""</f>
        <v/>
      </c>
      <c r="CI87" t="str">
        <f>""</f>
        <v/>
      </c>
      <c r="CK87" t="str">
        <f>""</f>
        <v/>
      </c>
      <c r="CQ87" t="str">
        <f>""</f>
        <v/>
      </c>
      <c r="CS87" t="str">
        <f>""</f>
        <v/>
      </c>
      <c r="CY87" t="str">
        <f>""</f>
        <v/>
      </c>
      <c r="DA87" t="str">
        <f>""</f>
        <v/>
      </c>
      <c r="DG87" t="str">
        <f>""</f>
        <v/>
      </c>
      <c r="DI87" t="str">
        <f>""</f>
        <v/>
      </c>
      <c r="DO87" t="str">
        <f>""</f>
        <v/>
      </c>
      <c r="DQ87" t="str">
        <f>""</f>
        <v/>
      </c>
      <c r="DW87" t="str">
        <f>""</f>
        <v/>
      </c>
      <c r="DY87" t="str">
        <f>""</f>
        <v/>
      </c>
      <c r="EE87" t="str">
        <f>""</f>
        <v/>
      </c>
      <c r="EG87" t="str">
        <f>""</f>
        <v/>
      </c>
      <c r="EI87" s="1">
        <v>45959</v>
      </c>
      <c r="EJ87" s="2">
        <v>0.63688657407407401</v>
      </c>
    </row>
    <row r="88" spans="1:140" x14ac:dyDescent="0.25">
      <c r="A88" t="str">
        <f>"041539"</f>
        <v>041539</v>
      </c>
      <c r="B88">
        <v>1</v>
      </c>
      <c r="C88">
        <v>3530</v>
      </c>
      <c r="D88">
        <v>1</v>
      </c>
      <c r="E88" t="str">
        <f t="shared" ref="E88:E105" si="11">"01"</f>
        <v>01</v>
      </c>
      <c r="F88" t="s">
        <v>249</v>
      </c>
      <c r="G88" t="s">
        <v>250</v>
      </c>
      <c r="H88" t="str">
        <f>" 613"</f>
        <v xml:space="preserve"> 613</v>
      </c>
      <c r="I88" t="s">
        <v>327</v>
      </c>
      <c r="J88" t="str">
        <f>"3071"</f>
        <v>3071</v>
      </c>
      <c r="K88" t="s">
        <v>142</v>
      </c>
      <c r="L88" t="s">
        <v>143</v>
      </c>
      <c r="M88">
        <v>1</v>
      </c>
      <c r="N88" t="s">
        <v>144</v>
      </c>
      <c r="O88" t="s">
        <v>145</v>
      </c>
      <c r="P88">
        <v>20</v>
      </c>
      <c r="Q88">
        <v>5</v>
      </c>
      <c r="R88">
        <v>0</v>
      </c>
      <c r="S88">
        <v>0</v>
      </c>
      <c r="T88" t="s">
        <v>146</v>
      </c>
      <c r="U88">
        <v>20</v>
      </c>
      <c r="V88" s="1">
        <v>46048</v>
      </c>
      <c r="W88" s="1">
        <v>46155</v>
      </c>
      <c r="Y88">
        <v>1</v>
      </c>
      <c r="Z88" t="s">
        <v>155</v>
      </c>
      <c r="AA88">
        <v>1</v>
      </c>
      <c r="AB88" t="s">
        <v>204</v>
      </c>
      <c r="AC88" t="s">
        <v>149</v>
      </c>
      <c r="AD88" t="s">
        <v>150</v>
      </c>
      <c r="AE88" t="s">
        <v>151</v>
      </c>
      <c r="AF88" s="1">
        <v>46048</v>
      </c>
      <c r="AG88" s="1">
        <v>46155</v>
      </c>
      <c r="AH88" t="s">
        <v>145</v>
      </c>
      <c r="AI88" t="s">
        <v>147</v>
      </c>
      <c r="AJ88" t="str">
        <f>"01625905"</f>
        <v>01625905</v>
      </c>
      <c r="AK88" t="s">
        <v>328</v>
      </c>
      <c r="AL88" t="s">
        <v>153</v>
      </c>
      <c r="AM88" t="s">
        <v>144</v>
      </c>
      <c r="AN88" t="str">
        <f>""</f>
        <v/>
      </c>
      <c r="AP88" t="s">
        <v>204</v>
      </c>
      <c r="AQ88" t="s">
        <v>147</v>
      </c>
      <c r="AR88" t="s">
        <v>147</v>
      </c>
      <c r="AS88" t="s">
        <v>147</v>
      </c>
      <c r="AT88" t="s">
        <v>147</v>
      </c>
      <c r="AU88">
        <v>1</v>
      </c>
      <c r="AV88">
        <v>3</v>
      </c>
      <c r="AW88">
        <v>3</v>
      </c>
      <c r="AX88" t="s">
        <v>364</v>
      </c>
      <c r="AY88" t="s">
        <v>155</v>
      </c>
      <c r="AZ88" t="s">
        <v>142</v>
      </c>
      <c r="BA88" t="s">
        <v>147</v>
      </c>
      <c r="BB88">
        <v>0</v>
      </c>
      <c r="BC88" t="s">
        <v>147</v>
      </c>
      <c r="BD88" t="s">
        <v>147</v>
      </c>
      <c r="BE88" t="s">
        <v>147</v>
      </c>
      <c r="BF88" t="s">
        <v>147</v>
      </c>
      <c r="BG88" t="s">
        <v>147</v>
      </c>
      <c r="BH88" t="s">
        <v>147</v>
      </c>
      <c r="BI88" t="s">
        <v>147</v>
      </c>
      <c r="BJ88" t="s">
        <v>147</v>
      </c>
      <c r="BK88" t="s">
        <v>147</v>
      </c>
      <c r="BS88" t="str">
        <f>""</f>
        <v/>
      </c>
      <c r="BU88" t="str">
        <f>""</f>
        <v/>
      </c>
      <c r="CA88" t="str">
        <f>""</f>
        <v/>
      </c>
      <c r="CC88" t="str">
        <f>""</f>
        <v/>
      </c>
      <c r="CI88" t="str">
        <f>""</f>
        <v/>
      </c>
      <c r="CK88" t="str">
        <f>""</f>
        <v/>
      </c>
      <c r="CQ88" t="str">
        <f>""</f>
        <v/>
      </c>
      <c r="CS88" t="str">
        <f>""</f>
        <v/>
      </c>
      <c r="CY88" t="str">
        <f>""</f>
        <v/>
      </c>
      <c r="DA88" t="str">
        <f>""</f>
        <v/>
      </c>
      <c r="DG88" t="str">
        <f>""</f>
        <v/>
      </c>
      <c r="DI88" t="str">
        <f>""</f>
        <v/>
      </c>
      <c r="DO88" t="str">
        <f>""</f>
        <v/>
      </c>
      <c r="DQ88" t="str">
        <f>""</f>
        <v/>
      </c>
      <c r="DW88" t="str">
        <f>""</f>
        <v/>
      </c>
      <c r="DY88" t="str">
        <f>""</f>
        <v/>
      </c>
      <c r="EE88" t="str">
        <f>""</f>
        <v/>
      </c>
      <c r="EG88" t="str">
        <f>""</f>
        <v/>
      </c>
      <c r="EI88" s="1">
        <v>45959</v>
      </c>
      <c r="EJ88" s="2">
        <v>0.63688657407407401</v>
      </c>
    </row>
    <row r="89" spans="1:140" x14ac:dyDescent="0.25">
      <c r="A89" t="str">
        <f>"013110"</f>
        <v>013110</v>
      </c>
      <c r="B89">
        <v>1</v>
      </c>
      <c r="C89">
        <v>3530</v>
      </c>
      <c r="D89">
        <v>1</v>
      </c>
      <c r="E89" t="str">
        <f t="shared" si="11"/>
        <v>01</v>
      </c>
      <c r="F89" t="s">
        <v>249</v>
      </c>
      <c r="G89" t="s">
        <v>250</v>
      </c>
      <c r="H89" t="str">
        <f>" 615"</f>
        <v xml:space="preserve"> 615</v>
      </c>
      <c r="I89" t="s">
        <v>365</v>
      </c>
      <c r="J89" t="str">
        <f>"3743"</f>
        <v>3743</v>
      </c>
      <c r="K89" t="s">
        <v>142</v>
      </c>
      <c r="L89" t="s">
        <v>143</v>
      </c>
      <c r="M89">
        <v>1</v>
      </c>
      <c r="N89" t="s">
        <v>144</v>
      </c>
      <c r="O89" t="s">
        <v>240</v>
      </c>
      <c r="P89">
        <v>30</v>
      </c>
      <c r="Q89">
        <v>10</v>
      </c>
      <c r="R89">
        <v>0</v>
      </c>
      <c r="S89">
        <v>0</v>
      </c>
      <c r="T89" t="s">
        <v>146</v>
      </c>
      <c r="U89">
        <v>30</v>
      </c>
      <c r="V89" s="1">
        <v>46048</v>
      </c>
      <c r="W89" s="1">
        <v>46155</v>
      </c>
      <c r="Y89">
        <v>1</v>
      </c>
      <c r="Z89" t="s">
        <v>147</v>
      </c>
      <c r="AA89">
        <v>1</v>
      </c>
      <c r="AB89" t="s">
        <v>156</v>
      </c>
      <c r="AC89" t="s">
        <v>198</v>
      </c>
      <c r="AD89" t="s">
        <v>199</v>
      </c>
      <c r="AE89" t="s">
        <v>157</v>
      </c>
      <c r="AF89" s="1">
        <v>46048</v>
      </c>
      <c r="AG89" s="1">
        <v>46155</v>
      </c>
      <c r="AH89" t="s">
        <v>145</v>
      </c>
      <c r="AI89" t="s">
        <v>147</v>
      </c>
      <c r="AJ89" t="str">
        <f>"01887148"</f>
        <v>01887148</v>
      </c>
      <c r="AK89" t="s">
        <v>345</v>
      </c>
      <c r="AL89" t="s">
        <v>153</v>
      </c>
      <c r="AM89" t="s">
        <v>144</v>
      </c>
      <c r="AN89" t="str">
        <f>""</f>
        <v/>
      </c>
      <c r="AP89" t="s">
        <v>156</v>
      </c>
      <c r="AQ89" t="s">
        <v>147</v>
      </c>
      <c r="AR89" t="s">
        <v>147</v>
      </c>
      <c r="AS89" t="s">
        <v>147</v>
      </c>
      <c r="AT89" t="s">
        <v>147</v>
      </c>
      <c r="AU89">
        <v>1</v>
      </c>
      <c r="AV89">
        <v>3</v>
      </c>
      <c r="AW89">
        <v>3</v>
      </c>
      <c r="AX89" t="s">
        <v>364</v>
      </c>
      <c r="AY89" t="s">
        <v>155</v>
      </c>
      <c r="AZ89" t="s">
        <v>142</v>
      </c>
      <c r="BA89" t="s">
        <v>147</v>
      </c>
      <c r="BB89">
        <v>0</v>
      </c>
      <c r="BC89" t="s">
        <v>147</v>
      </c>
      <c r="BD89" t="s">
        <v>147</v>
      </c>
      <c r="BE89" t="s">
        <v>147</v>
      </c>
      <c r="BF89" t="s">
        <v>147</v>
      </c>
      <c r="BG89" t="s">
        <v>147</v>
      </c>
      <c r="BH89" t="s">
        <v>147</v>
      </c>
      <c r="BI89" t="s">
        <v>147</v>
      </c>
      <c r="BJ89" t="s">
        <v>147</v>
      </c>
      <c r="BK89" t="s">
        <v>147</v>
      </c>
      <c r="BS89" t="str">
        <f>""</f>
        <v/>
      </c>
      <c r="BU89" t="str">
        <f>""</f>
        <v/>
      </c>
      <c r="CA89" t="str">
        <f>""</f>
        <v/>
      </c>
      <c r="CC89" t="str">
        <f>""</f>
        <v/>
      </c>
      <c r="CI89" t="str">
        <f>""</f>
        <v/>
      </c>
      <c r="CK89" t="str">
        <f>""</f>
        <v/>
      </c>
      <c r="CQ89" t="str">
        <f>""</f>
        <v/>
      </c>
      <c r="CS89" t="str">
        <f>""</f>
        <v/>
      </c>
      <c r="CY89" t="str">
        <f>""</f>
        <v/>
      </c>
      <c r="DA89" t="str">
        <f>""</f>
        <v/>
      </c>
      <c r="DG89" t="str">
        <f>""</f>
        <v/>
      </c>
      <c r="DI89" t="str">
        <f>""</f>
        <v/>
      </c>
      <c r="DO89" t="str">
        <f>""</f>
        <v/>
      </c>
      <c r="DQ89" t="str">
        <f>""</f>
        <v/>
      </c>
      <c r="DW89" t="str">
        <f>""</f>
        <v/>
      </c>
      <c r="DY89" t="str">
        <f>""</f>
        <v/>
      </c>
      <c r="EE89" t="str">
        <f>""</f>
        <v/>
      </c>
      <c r="EG89" t="str">
        <f>""</f>
        <v/>
      </c>
      <c r="EI89" s="1">
        <v>45959</v>
      </c>
      <c r="EJ89" s="2">
        <v>0.63688657407407401</v>
      </c>
    </row>
    <row r="90" spans="1:140" x14ac:dyDescent="0.25">
      <c r="A90" t="str">
        <f>"013114"</f>
        <v>013114</v>
      </c>
      <c r="B90">
        <v>1</v>
      </c>
      <c r="C90">
        <v>3530</v>
      </c>
      <c r="D90">
        <v>1</v>
      </c>
      <c r="E90" t="str">
        <f t="shared" si="11"/>
        <v>01</v>
      </c>
      <c r="F90" t="s">
        <v>249</v>
      </c>
      <c r="G90" t="s">
        <v>250</v>
      </c>
      <c r="H90" t="str">
        <f>" 622"</f>
        <v xml:space="preserve"> 622</v>
      </c>
      <c r="I90" t="s">
        <v>366</v>
      </c>
      <c r="J90" t="str">
        <f>"3744"</f>
        <v>3744</v>
      </c>
      <c r="K90" t="s">
        <v>142</v>
      </c>
      <c r="L90" t="s">
        <v>143</v>
      </c>
      <c r="M90">
        <v>1</v>
      </c>
      <c r="N90" t="s">
        <v>144</v>
      </c>
      <c r="O90" t="s">
        <v>240</v>
      </c>
      <c r="P90">
        <v>30</v>
      </c>
      <c r="Q90">
        <v>10</v>
      </c>
      <c r="R90">
        <v>0</v>
      </c>
      <c r="S90">
        <v>0</v>
      </c>
      <c r="T90" t="s">
        <v>146</v>
      </c>
      <c r="U90">
        <v>30</v>
      </c>
      <c r="V90" s="1">
        <v>46048</v>
      </c>
      <c r="W90" s="1">
        <v>46155</v>
      </c>
      <c r="Y90">
        <v>1</v>
      </c>
      <c r="Z90" t="s">
        <v>147</v>
      </c>
      <c r="AA90">
        <v>1</v>
      </c>
      <c r="AB90" t="s">
        <v>248</v>
      </c>
      <c r="AC90" t="s">
        <v>149</v>
      </c>
      <c r="AD90" t="s">
        <v>150</v>
      </c>
      <c r="AE90" t="s">
        <v>151</v>
      </c>
      <c r="AF90" s="1">
        <v>46048</v>
      </c>
      <c r="AG90" s="1">
        <v>46155</v>
      </c>
      <c r="AH90" t="s">
        <v>145</v>
      </c>
      <c r="AI90" t="s">
        <v>147</v>
      </c>
      <c r="AJ90" t="str">
        <f>"00281136"</f>
        <v>00281136</v>
      </c>
      <c r="AK90" t="s">
        <v>367</v>
      </c>
      <c r="AL90" t="s">
        <v>153</v>
      </c>
      <c r="AM90" t="s">
        <v>144</v>
      </c>
      <c r="AN90" t="str">
        <f>""</f>
        <v/>
      </c>
      <c r="AP90" t="s">
        <v>248</v>
      </c>
      <c r="AQ90" t="s">
        <v>147</v>
      </c>
      <c r="AR90" t="s">
        <v>147</v>
      </c>
      <c r="AS90" t="s">
        <v>147</v>
      </c>
      <c r="AT90" t="s">
        <v>147</v>
      </c>
      <c r="AU90">
        <v>1</v>
      </c>
      <c r="AV90">
        <v>3</v>
      </c>
      <c r="AW90">
        <v>3</v>
      </c>
      <c r="AX90" t="s">
        <v>364</v>
      </c>
      <c r="AY90" t="s">
        <v>155</v>
      </c>
      <c r="AZ90" t="s">
        <v>142</v>
      </c>
      <c r="BA90" t="s">
        <v>147</v>
      </c>
      <c r="BB90">
        <v>0</v>
      </c>
      <c r="BC90" t="s">
        <v>147</v>
      </c>
      <c r="BD90" t="s">
        <v>147</v>
      </c>
      <c r="BE90" t="s">
        <v>147</v>
      </c>
      <c r="BF90" t="s">
        <v>147</v>
      </c>
      <c r="BG90" t="s">
        <v>147</v>
      </c>
      <c r="BH90" t="s">
        <v>147</v>
      </c>
      <c r="BI90" t="s">
        <v>147</v>
      </c>
      <c r="BJ90" t="s">
        <v>147</v>
      </c>
      <c r="BK90" t="s">
        <v>147</v>
      </c>
      <c r="BS90" t="str">
        <f>""</f>
        <v/>
      </c>
      <c r="BU90" t="str">
        <f>""</f>
        <v/>
      </c>
      <c r="CA90" t="str">
        <f>""</f>
        <v/>
      </c>
      <c r="CC90" t="str">
        <f>""</f>
        <v/>
      </c>
      <c r="CI90" t="str">
        <f>""</f>
        <v/>
      </c>
      <c r="CK90" t="str">
        <f>""</f>
        <v/>
      </c>
      <c r="CQ90" t="str">
        <f>""</f>
        <v/>
      </c>
      <c r="CS90" t="str">
        <f>""</f>
        <v/>
      </c>
      <c r="CY90" t="str">
        <f>""</f>
        <v/>
      </c>
      <c r="DA90" t="str">
        <f>""</f>
        <v/>
      </c>
      <c r="DG90" t="str">
        <f>""</f>
        <v/>
      </c>
      <c r="DI90" t="str">
        <f>""</f>
        <v/>
      </c>
      <c r="DO90" t="str">
        <f>""</f>
        <v/>
      </c>
      <c r="DQ90" t="str">
        <f>""</f>
        <v/>
      </c>
      <c r="DW90" t="str">
        <f>""</f>
        <v/>
      </c>
      <c r="DY90" t="str">
        <f>""</f>
        <v/>
      </c>
      <c r="EE90" t="str">
        <f>""</f>
        <v/>
      </c>
      <c r="EG90" t="str">
        <f>""</f>
        <v/>
      </c>
      <c r="EI90" s="1">
        <v>45959</v>
      </c>
      <c r="EJ90" s="2">
        <v>0.63688657407407401</v>
      </c>
    </row>
    <row r="91" spans="1:140" x14ac:dyDescent="0.25">
      <c r="A91" t="str">
        <f>"013118"</f>
        <v>013118</v>
      </c>
      <c r="B91">
        <v>1</v>
      </c>
      <c r="C91">
        <v>3530</v>
      </c>
      <c r="D91">
        <v>1</v>
      </c>
      <c r="E91" t="str">
        <f t="shared" si="11"/>
        <v>01</v>
      </c>
      <c r="F91" t="s">
        <v>249</v>
      </c>
      <c r="G91" t="s">
        <v>250</v>
      </c>
      <c r="H91" t="str">
        <f>" 624"</f>
        <v xml:space="preserve"> 624</v>
      </c>
      <c r="I91" t="s">
        <v>368</v>
      </c>
      <c r="J91" t="str">
        <f>"6728"</f>
        <v>6728</v>
      </c>
      <c r="K91" t="s">
        <v>142</v>
      </c>
      <c r="L91" t="s">
        <v>143</v>
      </c>
      <c r="M91">
        <v>1</v>
      </c>
      <c r="N91" t="s">
        <v>144</v>
      </c>
      <c r="O91" t="s">
        <v>240</v>
      </c>
      <c r="P91">
        <v>24</v>
      </c>
      <c r="Q91">
        <v>10</v>
      </c>
      <c r="R91">
        <v>0</v>
      </c>
      <c r="S91">
        <v>0</v>
      </c>
      <c r="T91" t="s">
        <v>146</v>
      </c>
      <c r="U91">
        <v>24</v>
      </c>
      <c r="V91" s="1">
        <v>46048</v>
      </c>
      <c r="W91" s="1">
        <v>46155</v>
      </c>
      <c r="Y91">
        <v>1</v>
      </c>
      <c r="Z91" t="s">
        <v>147</v>
      </c>
      <c r="AA91">
        <v>1</v>
      </c>
      <c r="AB91" t="s">
        <v>369</v>
      </c>
      <c r="AC91" t="s">
        <v>198</v>
      </c>
      <c r="AD91" t="s">
        <v>199</v>
      </c>
      <c r="AE91" t="s">
        <v>157</v>
      </c>
      <c r="AF91" s="1">
        <v>46048</v>
      </c>
      <c r="AG91" s="1">
        <v>46155</v>
      </c>
      <c r="AH91" t="s">
        <v>145</v>
      </c>
      <c r="AI91" t="s">
        <v>147</v>
      </c>
      <c r="AJ91" t="str">
        <f>"01134036"</f>
        <v>01134036</v>
      </c>
      <c r="AK91" t="s">
        <v>362</v>
      </c>
      <c r="AL91" t="s">
        <v>153</v>
      </c>
      <c r="AM91" t="s">
        <v>144</v>
      </c>
      <c r="AN91" t="str">
        <f>""</f>
        <v/>
      </c>
      <c r="AP91" t="s">
        <v>369</v>
      </c>
      <c r="AQ91" t="s">
        <v>147</v>
      </c>
      <c r="AR91" t="s">
        <v>147</v>
      </c>
      <c r="AS91" t="s">
        <v>147</v>
      </c>
      <c r="AT91" t="s">
        <v>147</v>
      </c>
      <c r="AU91">
        <v>1</v>
      </c>
      <c r="AV91">
        <v>3</v>
      </c>
      <c r="AW91">
        <v>3</v>
      </c>
      <c r="AX91" t="s">
        <v>364</v>
      </c>
      <c r="AY91" t="s">
        <v>155</v>
      </c>
      <c r="AZ91" t="s">
        <v>142</v>
      </c>
      <c r="BA91" t="s">
        <v>147</v>
      </c>
      <c r="BB91">
        <v>0</v>
      </c>
      <c r="BC91" t="s">
        <v>147</v>
      </c>
      <c r="BD91" t="s">
        <v>147</v>
      </c>
      <c r="BE91" t="s">
        <v>147</v>
      </c>
      <c r="BF91" t="s">
        <v>147</v>
      </c>
      <c r="BG91" t="s">
        <v>147</v>
      </c>
      <c r="BH91" t="s">
        <v>147</v>
      </c>
      <c r="BI91" t="s">
        <v>147</v>
      </c>
      <c r="BJ91" t="s">
        <v>147</v>
      </c>
      <c r="BK91" t="s">
        <v>147</v>
      </c>
      <c r="BS91" t="str">
        <f>""</f>
        <v/>
      </c>
      <c r="BU91" t="str">
        <f>""</f>
        <v/>
      </c>
      <c r="CA91" t="str">
        <f>""</f>
        <v/>
      </c>
      <c r="CC91" t="str">
        <f>""</f>
        <v/>
      </c>
      <c r="CI91" t="str">
        <f>""</f>
        <v/>
      </c>
      <c r="CK91" t="str">
        <f>""</f>
        <v/>
      </c>
      <c r="CQ91" t="str">
        <f>""</f>
        <v/>
      </c>
      <c r="CS91" t="str">
        <f>""</f>
        <v/>
      </c>
      <c r="CY91" t="str">
        <f>""</f>
        <v/>
      </c>
      <c r="DA91" t="str">
        <f>""</f>
        <v/>
      </c>
      <c r="DG91" t="str">
        <f>""</f>
        <v/>
      </c>
      <c r="DI91" t="str">
        <f>""</f>
        <v/>
      </c>
      <c r="DO91" t="str">
        <f>""</f>
        <v/>
      </c>
      <c r="DQ91" t="str">
        <f>""</f>
        <v/>
      </c>
      <c r="DW91" t="str">
        <f>""</f>
        <v/>
      </c>
      <c r="DY91" t="str">
        <f>""</f>
        <v/>
      </c>
      <c r="EE91" t="str">
        <f>""</f>
        <v/>
      </c>
      <c r="EG91" t="str">
        <f>""</f>
        <v/>
      </c>
      <c r="EI91" s="1">
        <v>45959</v>
      </c>
      <c r="EJ91" s="2">
        <v>0.63688657407407401</v>
      </c>
    </row>
    <row r="92" spans="1:140" x14ac:dyDescent="0.25">
      <c r="A92" t="str">
        <f>"013120"</f>
        <v>013120</v>
      </c>
      <c r="B92">
        <v>1</v>
      </c>
      <c r="C92">
        <v>3530</v>
      </c>
      <c r="D92">
        <v>1</v>
      </c>
      <c r="E92" t="str">
        <f t="shared" si="11"/>
        <v>01</v>
      </c>
      <c r="F92" t="s">
        <v>249</v>
      </c>
      <c r="G92" t="s">
        <v>250</v>
      </c>
      <c r="H92" t="str">
        <f>" 630"</f>
        <v xml:space="preserve"> 630</v>
      </c>
      <c r="I92" t="s">
        <v>370</v>
      </c>
      <c r="J92" t="str">
        <f>"2725"</f>
        <v>2725</v>
      </c>
      <c r="K92" t="s">
        <v>142</v>
      </c>
      <c r="L92" t="s">
        <v>143</v>
      </c>
      <c r="M92">
        <v>1</v>
      </c>
      <c r="N92" t="s">
        <v>144</v>
      </c>
      <c r="O92" t="s">
        <v>145</v>
      </c>
      <c r="P92">
        <v>15</v>
      </c>
      <c r="Q92">
        <v>5</v>
      </c>
      <c r="R92">
        <v>0</v>
      </c>
      <c r="S92">
        <v>0</v>
      </c>
      <c r="T92" t="s">
        <v>146</v>
      </c>
      <c r="U92">
        <v>15</v>
      </c>
      <c r="V92" s="1">
        <v>46048</v>
      </c>
      <c r="W92" s="1">
        <v>46155</v>
      </c>
      <c r="Y92">
        <v>1</v>
      </c>
      <c r="Z92" t="s">
        <v>155</v>
      </c>
      <c r="AA92">
        <v>1</v>
      </c>
      <c r="AB92" t="s">
        <v>205</v>
      </c>
      <c r="AC92" t="s">
        <v>227</v>
      </c>
      <c r="AD92" t="s">
        <v>181</v>
      </c>
      <c r="AE92" t="s">
        <v>151</v>
      </c>
      <c r="AF92" s="1">
        <v>46048</v>
      </c>
      <c r="AG92" s="1">
        <v>46155</v>
      </c>
      <c r="AH92" t="s">
        <v>145</v>
      </c>
      <c r="AI92" t="s">
        <v>147</v>
      </c>
      <c r="AJ92" t="str">
        <f>"01289228"</f>
        <v>01289228</v>
      </c>
      <c r="AK92" t="s">
        <v>331</v>
      </c>
      <c r="AL92" t="s">
        <v>153</v>
      </c>
      <c r="AM92" t="s">
        <v>144</v>
      </c>
      <c r="AN92" t="str">
        <f>""</f>
        <v/>
      </c>
      <c r="AP92" t="s">
        <v>205</v>
      </c>
      <c r="AQ92" t="s">
        <v>147</v>
      </c>
      <c r="AR92" t="s">
        <v>147</v>
      </c>
      <c r="AS92" t="s">
        <v>147</v>
      </c>
      <c r="AT92" t="s">
        <v>147</v>
      </c>
      <c r="AU92">
        <v>1</v>
      </c>
      <c r="AV92">
        <v>3</v>
      </c>
      <c r="AW92">
        <v>3</v>
      </c>
      <c r="AX92" t="s">
        <v>364</v>
      </c>
      <c r="AY92" t="s">
        <v>155</v>
      </c>
      <c r="AZ92" t="s">
        <v>142</v>
      </c>
      <c r="BA92" t="s">
        <v>147</v>
      </c>
      <c r="BB92">
        <v>0</v>
      </c>
      <c r="BC92" t="s">
        <v>147</v>
      </c>
      <c r="BD92" t="s">
        <v>147</v>
      </c>
      <c r="BE92" t="s">
        <v>147</v>
      </c>
      <c r="BF92" t="s">
        <v>147</v>
      </c>
      <c r="BG92" t="s">
        <v>147</v>
      </c>
      <c r="BH92" t="s">
        <v>147</v>
      </c>
      <c r="BI92" t="s">
        <v>147</v>
      </c>
      <c r="BJ92" t="s">
        <v>147</v>
      </c>
      <c r="BK92" t="s">
        <v>147</v>
      </c>
      <c r="BS92" t="str">
        <f>""</f>
        <v/>
      </c>
      <c r="BU92" t="str">
        <f>""</f>
        <v/>
      </c>
      <c r="CA92" t="str">
        <f>""</f>
        <v/>
      </c>
      <c r="CC92" t="str">
        <f>""</f>
        <v/>
      </c>
      <c r="CI92" t="str">
        <f>""</f>
        <v/>
      </c>
      <c r="CK92" t="str">
        <f>""</f>
        <v/>
      </c>
      <c r="CQ92" t="str">
        <f>""</f>
        <v/>
      </c>
      <c r="CS92" t="str">
        <f>""</f>
        <v/>
      </c>
      <c r="CY92" t="str">
        <f>""</f>
        <v/>
      </c>
      <c r="DA92" t="str">
        <f>""</f>
        <v/>
      </c>
      <c r="DG92" t="str">
        <f>""</f>
        <v/>
      </c>
      <c r="DI92" t="str">
        <f>""</f>
        <v/>
      </c>
      <c r="DO92" t="str">
        <f>""</f>
        <v/>
      </c>
      <c r="DQ92" t="str">
        <f>""</f>
        <v/>
      </c>
      <c r="DW92" t="str">
        <f>""</f>
        <v/>
      </c>
      <c r="DY92" t="str">
        <f>""</f>
        <v/>
      </c>
      <c r="EE92" t="str">
        <f>""</f>
        <v/>
      </c>
      <c r="EG92" t="str">
        <f>""</f>
        <v/>
      </c>
      <c r="EI92" s="1">
        <v>45959</v>
      </c>
      <c r="EJ92" s="2">
        <v>0.63688657407407401</v>
      </c>
    </row>
    <row r="93" spans="1:140" x14ac:dyDescent="0.25">
      <c r="A93" t="str">
        <f>"013127"</f>
        <v>013127</v>
      </c>
      <c r="B93">
        <v>1</v>
      </c>
      <c r="C93">
        <v>3530</v>
      </c>
      <c r="D93">
        <v>1</v>
      </c>
      <c r="E93" t="str">
        <f t="shared" si="11"/>
        <v>01</v>
      </c>
      <c r="F93" t="s">
        <v>249</v>
      </c>
      <c r="G93" t="s">
        <v>250</v>
      </c>
      <c r="H93" t="str">
        <f>" 636"</f>
        <v xml:space="preserve"> 636</v>
      </c>
      <c r="I93" t="s">
        <v>332</v>
      </c>
      <c r="J93" t="str">
        <f>"3381"</f>
        <v>3381</v>
      </c>
      <c r="K93" t="s">
        <v>142</v>
      </c>
      <c r="L93" t="s">
        <v>143</v>
      </c>
      <c r="M93">
        <v>1</v>
      </c>
      <c r="N93" t="s">
        <v>144</v>
      </c>
      <c r="O93" t="s">
        <v>145</v>
      </c>
      <c r="P93">
        <v>20</v>
      </c>
      <c r="Q93">
        <v>10</v>
      </c>
      <c r="R93">
        <v>0</v>
      </c>
      <c r="S93">
        <v>0</v>
      </c>
      <c r="T93" t="s">
        <v>146</v>
      </c>
      <c r="U93">
        <v>20</v>
      </c>
      <c r="V93" s="1">
        <v>46048</v>
      </c>
      <c r="W93" s="1">
        <v>46155</v>
      </c>
      <c r="Y93">
        <v>1</v>
      </c>
      <c r="Z93" t="s">
        <v>155</v>
      </c>
      <c r="AA93">
        <v>1</v>
      </c>
      <c r="AB93" t="s">
        <v>174</v>
      </c>
      <c r="AC93" t="s">
        <v>198</v>
      </c>
      <c r="AD93" t="s">
        <v>199</v>
      </c>
      <c r="AE93" t="s">
        <v>157</v>
      </c>
      <c r="AF93" s="1">
        <v>46048</v>
      </c>
      <c r="AG93" s="1">
        <v>46155</v>
      </c>
      <c r="AH93" t="s">
        <v>145</v>
      </c>
      <c r="AI93" t="s">
        <v>147</v>
      </c>
      <c r="AJ93" t="str">
        <f>"01846791"</f>
        <v>01846791</v>
      </c>
      <c r="AK93" t="s">
        <v>333</v>
      </c>
      <c r="AL93" t="s">
        <v>153</v>
      </c>
      <c r="AM93" t="s">
        <v>144</v>
      </c>
      <c r="AN93" t="str">
        <f>""</f>
        <v/>
      </c>
      <c r="AP93" t="s">
        <v>174</v>
      </c>
      <c r="AQ93" t="s">
        <v>147</v>
      </c>
      <c r="AR93" t="s">
        <v>147</v>
      </c>
      <c r="AS93" t="s">
        <v>147</v>
      </c>
      <c r="AT93" t="s">
        <v>147</v>
      </c>
      <c r="AU93">
        <v>1</v>
      </c>
      <c r="AV93">
        <v>3</v>
      </c>
      <c r="AW93">
        <v>3</v>
      </c>
      <c r="AX93" t="s">
        <v>364</v>
      </c>
      <c r="AY93" t="s">
        <v>155</v>
      </c>
      <c r="AZ93" t="s">
        <v>142</v>
      </c>
      <c r="BA93" t="s">
        <v>147</v>
      </c>
      <c r="BB93">
        <v>0</v>
      </c>
      <c r="BC93" t="s">
        <v>147</v>
      </c>
      <c r="BD93" t="s">
        <v>147</v>
      </c>
      <c r="BE93" t="s">
        <v>147</v>
      </c>
      <c r="BF93" t="s">
        <v>147</v>
      </c>
      <c r="BG93" t="s">
        <v>147</v>
      </c>
      <c r="BH93" t="s">
        <v>147</v>
      </c>
      <c r="BI93" t="s">
        <v>147</v>
      </c>
      <c r="BJ93" t="s">
        <v>147</v>
      </c>
      <c r="BK93" t="s">
        <v>147</v>
      </c>
      <c r="BS93" t="str">
        <f>""</f>
        <v/>
      </c>
      <c r="BU93" t="str">
        <f>""</f>
        <v/>
      </c>
      <c r="CA93" t="str">
        <f>""</f>
        <v/>
      </c>
      <c r="CC93" t="str">
        <f>""</f>
        <v/>
      </c>
      <c r="CI93" t="str">
        <f>""</f>
        <v/>
      </c>
      <c r="CK93" t="str">
        <f>""</f>
        <v/>
      </c>
      <c r="CQ93" t="str">
        <f>""</f>
        <v/>
      </c>
      <c r="CS93" t="str">
        <f>""</f>
        <v/>
      </c>
      <c r="CY93" t="str">
        <f>""</f>
        <v/>
      </c>
      <c r="DA93" t="str">
        <f>""</f>
        <v/>
      </c>
      <c r="DG93" t="str">
        <f>""</f>
        <v/>
      </c>
      <c r="DI93" t="str">
        <f>""</f>
        <v/>
      </c>
      <c r="DO93" t="str">
        <f>""</f>
        <v/>
      </c>
      <c r="DQ93" t="str">
        <f>""</f>
        <v/>
      </c>
      <c r="DW93" t="str">
        <f>""</f>
        <v/>
      </c>
      <c r="DY93" t="str">
        <f>""</f>
        <v/>
      </c>
      <c r="EE93" t="str">
        <f>""</f>
        <v/>
      </c>
      <c r="EG93" t="str">
        <f>""</f>
        <v/>
      </c>
      <c r="EI93" s="1">
        <v>45959</v>
      </c>
      <c r="EJ93" s="2">
        <v>0.63688657407407401</v>
      </c>
    </row>
    <row r="94" spans="1:140" x14ac:dyDescent="0.25">
      <c r="A94" t="str">
        <f>"039369"</f>
        <v>039369</v>
      </c>
      <c r="B94">
        <v>1</v>
      </c>
      <c r="C94">
        <v>3530</v>
      </c>
      <c r="D94">
        <v>1</v>
      </c>
      <c r="E94" t="str">
        <f t="shared" si="11"/>
        <v>01</v>
      </c>
      <c r="F94" t="s">
        <v>249</v>
      </c>
      <c r="G94" t="s">
        <v>250</v>
      </c>
      <c r="H94" t="str">
        <f>" 638"</f>
        <v xml:space="preserve"> 638</v>
      </c>
      <c r="I94" t="s">
        <v>334</v>
      </c>
      <c r="J94" t="str">
        <f>"3742"</f>
        <v>3742</v>
      </c>
      <c r="K94" t="s">
        <v>142</v>
      </c>
      <c r="L94" t="s">
        <v>143</v>
      </c>
      <c r="M94">
        <v>1</v>
      </c>
      <c r="N94" t="s">
        <v>144</v>
      </c>
      <c r="O94" t="s">
        <v>145</v>
      </c>
      <c r="P94">
        <v>25</v>
      </c>
      <c r="Q94">
        <v>5</v>
      </c>
      <c r="R94">
        <v>0</v>
      </c>
      <c r="S94">
        <v>0</v>
      </c>
      <c r="T94" t="s">
        <v>146</v>
      </c>
      <c r="U94">
        <v>25</v>
      </c>
      <c r="V94" s="1">
        <v>46048</v>
      </c>
      <c r="W94" s="1">
        <v>46155</v>
      </c>
      <c r="Y94">
        <v>1</v>
      </c>
      <c r="Z94" t="s">
        <v>155</v>
      </c>
      <c r="AA94">
        <v>1</v>
      </c>
      <c r="AB94" t="s">
        <v>202</v>
      </c>
      <c r="AC94" t="s">
        <v>335</v>
      </c>
      <c r="AD94" t="s">
        <v>307</v>
      </c>
      <c r="AE94" t="s">
        <v>151</v>
      </c>
      <c r="AF94" s="1">
        <v>46048</v>
      </c>
      <c r="AG94" s="1">
        <v>46155</v>
      </c>
      <c r="AH94" t="s">
        <v>145</v>
      </c>
      <c r="AI94" t="s">
        <v>147</v>
      </c>
      <c r="AJ94" t="str">
        <f>"0000000 "</f>
        <v xml:space="preserve">0000000 </v>
      </c>
      <c r="AL94" t="s">
        <v>153</v>
      </c>
      <c r="AM94" t="s">
        <v>144</v>
      </c>
      <c r="AN94" t="str">
        <f>""</f>
        <v/>
      </c>
      <c r="AP94" t="s">
        <v>202</v>
      </c>
      <c r="AQ94" t="s">
        <v>147</v>
      </c>
      <c r="AR94" t="s">
        <v>147</v>
      </c>
      <c r="AS94" t="s">
        <v>147</v>
      </c>
      <c r="AT94" t="s">
        <v>147</v>
      </c>
      <c r="AU94">
        <v>1</v>
      </c>
      <c r="AV94">
        <v>3</v>
      </c>
      <c r="AW94">
        <v>3</v>
      </c>
      <c r="AX94" t="s">
        <v>364</v>
      </c>
      <c r="AY94" t="s">
        <v>155</v>
      </c>
      <c r="AZ94" t="s">
        <v>142</v>
      </c>
      <c r="BA94" t="s">
        <v>147</v>
      </c>
      <c r="BB94">
        <v>0</v>
      </c>
      <c r="BC94" t="s">
        <v>147</v>
      </c>
      <c r="BD94" t="s">
        <v>147</v>
      </c>
      <c r="BE94" t="s">
        <v>147</v>
      </c>
      <c r="BF94" t="s">
        <v>147</v>
      </c>
      <c r="BG94" t="s">
        <v>147</v>
      </c>
      <c r="BH94" t="s">
        <v>147</v>
      </c>
      <c r="BI94" t="s">
        <v>147</v>
      </c>
      <c r="BJ94" t="s">
        <v>147</v>
      </c>
      <c r="BK94" t="s">
        <v>147</v>
      </c>
      <c r="BS94" t="str">
        <f>""</f>
        <v/>
      </c>
      <c r="BU94" t="str">
        <f>""</f>
        <v/>
      </c>
      <c r="CA94" t="str">
        <f>""</f>
        <v/>
      </c>
      <c r="CC94" t="str">
        <f>""</f>
        <v/>
      </c>
      <c r="CI94" t="str">
        <f>""</f>
        <v/>
      </c>
      <c r="CK94" t="str">
        <f>""</f>
        <v/>
      </c>
      <c r="CQ94" t="str">
        <f>""</f>
        <v/>
      </c>
      <c r="CS94" t="str">
        <f>""</f>
        <v/>
      </c>
      <c r="CY94" t="str">
        <f>""</f>
        <v/>
      </c>
      <c r="DA94" t="str">
        <f>""</f>
        <v/>
      </c>
      <c r="DG94" t="str">
        <f>""</f>
        <v/>
      </c>
      <c r="DI94" t="str">
        <f>""</f>
        <v/>
      </c>
      <c r="DO94" t="str">
        <f>""</f>
        <v/>
      </c>
      <c r="DQ94" t="str">
        <f>""</f>
        <v/>
      </c>
      <c r="DW94" t="str">
        <f>""</f>
        <v/>
      </c>
      <c r="DY94" t="str">
        <f>""</f>
        <v/>
      </c>
      <c r="EE94" t="str">
        <f>""</f>
        <v/>
      </c>
      <c r="EG94" t="str">
        <f>""</f>
        <v/>
      </c>
      <c r="EI94" s="1">
        <v>45959</v>
      </c>
      <c r="EJ94" s="2">
        <v>0.63688657407407401</v>
      </c>
    </row>
    <row r="95" spans="1:140" x14ac:dyDescent="0.25">
      <c r="A95" t="str">
        <f>"013136"</f>
        <v>013136</v>
      </c>
      <c r="B95">
        <v>1</v>
      </c>
      <c r="C95">
        <v>3530</v>
      </c>
      <c r="D95">
        <v>1</v>
      </c>
      <c r="E95" t="str">
        <f t="shared" si="11"/>
        <v>01</v>
      </c>
      <c r="F95" t="s">
        <v>249</v>
      </c>
      <c r="G95" t="s">
        <v>250</v>
      </c>
      <c r="H95" t="str">
        <f>" 646"</f>
        <v xml:space="preserve"> 646</v>
      </c>
      <c r="I95" t="s">
        <v>371</v>
      </c>
      <c r="J95" t="str">
        <f>"7144"</f>
        <v>7144</v>
      </c>
      <c r="K95" t="s">
        <v>142</v>
      </c>
      <c r="L95" t="s">
        <v>143</v>
      </c>
      <c r="M95">
        <v>1</v>
      </c>
      <c r="N95" t="s">
        <v>144</v>
      </c>
      <c r="O95" t="s">
        <v>145</v>
      </c>
      <c r="P95">
        <v>20</v>
      </c>
      <c r="Q95">
        <v>5</v>
      </c>
      <c r="R95">
        <v>0</v>
      </c>
      <c r="S95">
        <v>0</v>
      </c>
      <c r="T95" t="s">
        <v>146</v>
      </c>
      <c r="U95">
        <v>20</v>
      </c>
      <c r="V95" s="1">
        <v>46048</v>
      </c>
      <c r="W95" s="1">
        <v>46155</v>
      </c>
      <c r="Y95">
        <v>1</v>
      </c>
      <c r="Z95" t="s">
        <v>155</v>
      </c>
      <c r="AA95">
        <v>1</v>
      </c>
      <c r="AB95" t="s">
        <v>270</v>
      </c>
      <c r="AC95" t="s">
        <v>167</v>
      </c>
      <c r="AD95" t="s">
        <v>168</v>
      </c>
      <c r="AE95" t="s">
        <v>157</v>
      </c>
      <c r="AF95" s="1">
        <v>46048</v>
      </c>
      <c r="AG95" s="1">
        <v>46155</v>
      </c>
      <c r="AH95" t="s">
        <v>145</v>
      </c>
      <c r="AI95" t="s">
        <v>147</v>
      </c>
      <c r="AJ95" t="str">
        <f>"02147315"</f>
        <v>02147315</v>
      </c>
      <c r="AK95" t="s">
        <v>312</v>
      </c>
      <c r="AL95" t="s">
        <v>153</v>
      </c>
      <c r="AM95" t="s">
        <v>144</v>
      </c>
      <c r="AN95" t="str">
        <f>""</f>
        <v/>
      </c>
      <c r="AP95" t="s">
        <v>270</v>
      </c>
      <c r="AQ95" t="s">
        <v>147</v>
      </c>
      <c r="AR95" t="s">
        <v>147</v>
      </c>
      <c r="AS95" t="s">
        <v>147</v>
      </c>
      <c r="AT95" t="s">
        <v>147</v>
      </c>
      <c r="AU95">
        <v>1</v>
      </c>
      <c r="AV95">
        <v>3</v>
      </c>
      <c r="AW95">
        <v>3</v>
      </c>
      <c r="AX95" t="s">
        <v>364</v>
      </c>
      <c r="AY95" t="s">
        <v>155</v>
      </c>
      <c r="AZ95" t="s">
        <v>142</v>
      </c>
      <c r="BA95" t="s">
        <v>147</v>
      </c>
      <c r="BB95">
        <v>0</v>
      </c>
      <c r="BC95" t="s">
        <v>147</v>
      </c>
      <c r="BD95" t="s">
        <v>147</v>
      </c>
      <c r="BE95" t="s">
        <v>147</v>
      </c>
      <c r="BF95" t="s">
        <v>147</v>
      </c>
      <c r="BG95" t="s">
        <v>147</v>
      </c>
      <c r="BH95" t="s">
        <v>147</v>
      </c>
      <c r="BI95" t="s">
        <v>147</v>
      </c>
      <c r="BJ95" t="s">
        <v>147</v>
      </c>
      <c r="BK95" t="s">
        <v>147</v>
      </c>
      <c r="BS95" t="str">
        <f>""</f>
        <v/>
      </c>
      <c r="BU95" t="str">
        <f>""</f>
        <v/>
      </c>
      <c r="CA95" t="str">
        <f>""</f>
        <v/>
      </c>
      <c r="CC95" t="str">
        <f>""</f>
        <v/>
      </c>
      <c r="CI95" t="str">
        <f>""</f>
        <v/>
      </c>
      <c r="CK95" t="str">
        <f>""</f>
        <v/>
      </c>
      <c r="CQ95" t="str">
        <f>""</f>
        <v/>
      </c>
      <c r="CS95" t="str">
        <f>""</f>
        <v/>
      </c>
      <c r="CY95" t="str">
        <f>""</f>
        <v/>
      </c>
      <c r="DA95" t="str">
        <f>""</f>
        <v/>
      </c>
      <c r="DG95" t="str">
        <f>""</f>
        <v/>
      </c>
      <c r="DI95" t="str">
        <f>""</f>
        <v/>
      </c>
      <c r="DO95" t="str">
        <f>""</f>
        <v/>
      </c>
      <c r="DQ95" t="str">
        <f>""</f>
        <v/>
      </c>
      <c r="DW95" t="str">
        <f>""</f>
        <v/>
      </c>
      <c r="DY95" t="str">
        <f>""</f>
        <v/>
      </c>
      <c r="EE95" t="str">
        <f>""</f>
        <v/>
      </c>
      <c r="EG95" t="str">
        <f>""</f>
        <v/>
      </c>
      <c r="EI95" s="1">
        <v>45959</v>
      </c>
      <c r="EJ95" s="2">
        <v>0.63688657407407401</v>
      </c>
    </row>
    <row r="96" spans="1:140" x14ac:dyDescent="0.25">
      <c r="A96" t="str">
        <f>"032251"</f>
        <v>032251</v>
      </c>
      <c r="B96">
        <v>1</v>
      </c>
      <c r="C96">
        <v>3530</v>
      </c>
      <c r="D96">
        <v>1</v>
      </c>
      <c r="E96" t="str">
        <f t="shared" si="11"/>
        <v>01</v>
      </c>
      <c r="F96" t="s">
        <v>249</v>
      </c>
      <c r="G96" t="s">
        <v>250</v>
      </c>
      <c r="H96" t="str">
        <f>" 648"</f>
        <v xml:space="preserve"> 648</v>
      </c>
      <c r="I96" t="s">
        <v>372</v>
      </c>
      <c r="J96" t="str">
        <f>"6729"</f>
        <v>6729</v>
      </c>
      <c r="K96" t="s">
        <v>142</v>
      </c>
      <c r="L96" t="s">
        <v>143</v>
      </c>
      <c r="M96">
        <v>1</v>
      </c>
      <c r="N96" t="s">
        <v>144</v>
      </c>
      <c r="O96" t="s">
        <v>145</v>
      </c>
      <c r="P96">
        <v>24</v>
      </c>
      <c r="Q96">
        <v>10</v>
      </c>
      <c r="R96">
        <v>0</v>
      </c>
      <c r="S96">
        <v>0</v>
      </c>
      <c r="T96" t="s">
        <v>146</v>
      </c>
      <c r="U96">
        <v>24</v>
      </c>
      <c r="V96" s="1">
        <v>46048</v>
      </c>
      <c r="W96" s="1">
        <v>46155</v>
      </c>
      <c r="Y96">
        <v>1</v>
      </c>
      <c r="Z96" t="s">
        <v>147</v>
      </c>
      <c r="AA96">
        <v>1</v>
      </c>
      <c r="AB96" t="s">
        <v>293</v>
      </c>
      <c r="AC96" t="s">
        <v>306</v>
      </c>
      <c r="AD96" t="s">
        <v>354</v>
      </c>
      <c r="AE96" t="s">
        <v>151</v>
      </c>
      <c r="AF96" s="1">
        <v>46048</v>
      </c>
      <c r="AG96" s="1">
        <v>46155</v>
      </c>
      <c r="AH96" t="s">
        <v>145</v>
      </c>
      <c r="AI96" t="s">
        <v>147</v>
      </c>
      <c r="AJ96" t="str">
        <f>"0000000 "</f>
        <v xml:space="preserve">0000000 </v>
      </c>
      <c r="AL96" t="s">
        <v>153</v>
      </c>
      <c r="AM96" t="s">
        <v>144</v>
      </c>
      <c r="AN96" t="str">
        <f>""</f>
        <v/>
      </c>
      <c r="AP96" t="s">
        <v>293</v>
      </c>
      <c r="AQ96" t="s">
        <v>147</v>
      </c>
      <c r="AR96" t="s">
        <v>147</v>
      </c>
      <c r="AS96" t="s">
        <v>147</v>
      </c>
      <c r="AT96" t="s">
        <v>147</v>
      </c>
      <c r="AU96">
        <v>1</v>
      </c>
      <c r="AV96">
        <v>3</v>
      </c>
      <c r="AW96">
        <v>3</v>
      </c>
      <c r="AX96" t="s">
        <v>364</v>
      </c>
      <c r="AY96" t="s">
        <v>155</v>
      </c>
      <c r="AZ96" t="s">
        <v>142</v>
      </c>
      <c r="BA96" t="s">
        <v>147</v>
      </c>
      <c r="BB96">
        <v>0</v>
      </c>
      <c r="BC96" t="s">
        <v>147</v>
      </c>
      <c r="BD96" t="s">
        <v>147</v>
      </c>
      <c r="BE96" t="s">
        <v>147</v>
      </c>
      <c r="BF96" t="s">
        <v>147</v>
      </c>
      <c r="BG96" t="s">
        <v>147</v>
      </c>
      <c r="BH96" t="s">
        <v>147</v>
      </c>
      <c r="BI96" t="s">
        <v>147</v>
      </c>
      <c r="BJ96" t="s">
        <v>147</v>
      </c>
      <c r="BK96" t="s">
        <v>147</v>
      </c>
      <c r="BS96" t="str">
        <f>""</f>
        <v/>
      </c>
      <c r="BU96" t="str">
        <f>""</f>
        <v/>
      </c>
      <c r="CA96" t="str">
        <f>""</f>
        <v/>
      </c>
      <c r="CC96" t="str">
        <f>""</f>
        <v/>
      </c>
      <c r="CI96" t="str">
        <f>""</f>
        <v/>
      </c>
      <c r="CK96" t="str">
        <f>""</f>
        <v/>
      </c>
      <c r="CQ96" t="str">
        <f>""</f>
        <v/>
      </c>
      <c r="CS96" t="str">
        <f>""</f>
        <v/>
      </c>
      <c r="CY96" t="str">
        <f>""</f>
        <v/>
      </c>
      <c r="DA96" t="str">
        <f>""</f>
        <v/>
      </c>
      <c r="DG96" t="str">
        <f>""</f>
        <v/>
      </c>
      <c r="DI96" t="str">
        <f>""</f>
        <v/>
      </c>
      <c r="DO96" t="str">
        <f>""</f>
        <v/>
      </c>
      <c r="DQ96" t="str">
        <f>""</f>
        <v/>
      </c>
      <c r="DW96" t="str">
        <f>""</f>
        <v/>
      </c>
      <c r="DY96" t="str">
        <f>""</f>
        <v/>
      </c>
      <c r="EE96" t="str">
        <f>""</f>
        <v/>
      </c>
      <c r="EG96" t="str">
        <f>""</f>
        <v/>
      </c>
      <c r="EI96" s="1">
        <v>45959</v>
      </c>
      <c r="EJ96" s="2">
        <v>0.63688657407407401</v>
      </c>
    </row>
    <row r="97" spans="1:140" x14ac:dyDescent="0.25">
      <c r="A97" t="str">
        <f>"000909"</f>
        <v>000909</v>
      </c>
      <c r="B97">
        <v>1</v>
      </c>
      <c r="C97">
        <v>3530</v>
      </c>
      <c r="D97">
        <v>1</v>
      </c>
      <c r="E97" t="str">
        <f t="shared" si="11"/>
        <v>01</v>
      </c>
      <c r="F97" t="s">
        <v>249</v>
      </c>
      <c r="G97" t="s">
        <v>250</v>
      </c>
      <c r="H97" t="str">
        <f>" 651"</f>
        <v xml:space="preserve"> 651</v>
      </c>
      <c r="I97" t="s">
        <v>373</v>
      </c>
      <c r="J97" t="str">
        <f>"1071"</f>
        <v>1071</v>
      </c>
      <c r="K97" t="s">
        <v>142</v>
      </c>
      <c r="L97" t="s">
        <v>143</v>
      </c>
      <c r="M97">
        <v>1</v>
      </c>
      <c r="N97" t="s">
        <v>144</v>
      </c>
      <c r="O97" t="s">
        <v>145</v>
      </c>
      <c r="P97">
        <v>10</v>
      </c>
      <c r="Q97">
        <v>5</v>
      </c>
      <c r="R97">
        <v>0</v>
      </c>
      <c r="S97">
        <v>0</v>
      </c>
      <c r="T97" t="s">
        <v>146</v>
      </c>
      <c r="U97">
        <v>10</v>
      </c>
      <c r="V97" s="1">
        <v>46048</v>
      </c>
      <c r="W97" s="1">
        <v>46155</v>
      </c>
      <c r="Y97">
        <v>1</v>
      </c>
      <c r="Z97" t="s">
        <v>155</v>
      </c>
      <c r="AA97">
        <v>1</v>
      </c>
      <c r="AB97" t="s">
        <v>290</v>
      </c>
      <c r="AC97" t="s">
        <v>149</v>
      </c>
      <c r="AD97" t="s">
        <v>150</v>
      </c>
      <c r="AE97" t="s">
        <v>157</v>
      </c>
      <c r="AF97" s="1">
        <v>46048</v>
      </c>
      <c r="AG97" s="1">
        <v>46155</v>
      </c>
      <c r="AH97" t="s">
        <v>145</v>
      </c>
      <c r="AI97" t="s">
        <v>147</v>
      </c>
      <c r="AJ97" t="str">
        <f>"00035909"</f>
        <v>00035909</v>
      </c>
      <c r="AK97" t="s">
        <v>259</v>
      </c>
      <c r="AL97" t="s">
        <v>153</v>
      </c>
      <c r="AM97" t="s">
        <v>144</v>
      </c>
      <c r="AN97" t="str">
        <f>""</f>
        <v/>
      </c>
      <c r="AP97" t="s">
        <v>290</v>
      </c>
      <c r="AQ97" t="s">
        <v>147</v>
      </c>
      <c r="AR97" t="s">
        <v>147</v>
      </c>
      <c r="AS97" t="s">
        <v>147</v>
      </c>
      <c r="AT97" t="s">
        <v>147</v>
      </c>
      <c r="AU97">
        <v>1</v>
      </c>
      <c r="AV97">
        <v>3</v>
      </c>
      <c r="AW97">
        <v>3</v>
      </c>
      <c r="AX97" t="s">
        <v>364</v>
      </c>
      <c r="AY97" t="s">
        <v>155</v>
      </c>
      <c r="AZ97" t="s">
        <v>142</v>
      </c>
      <c r="BA97" t="s">
        <v>147</v>
      </c>
      <c r="BB97">
        <v>0</v>
      </c>
      <c r="BC97" t="s">
        <v>147</v>
      </c>
      <c r="BD97" t="s">
        <v>147</v>
      </c>
      <c r="BE97" t="s">
        <v>147</v>
      </c>
      <c r="BF97" t="s">
        <v>147</v>
      </c>
      <c r="BG97" t="s">
        <v>147</v>
      </c>
      <c r="BH97" t="s">
        <v>147</v>
      </c>
      <c r="BI97" t="s">
        <v>147</v>
      </c>
      <c r="BJ97" t="s">
        <v>147</v>
      </c>
      <c r="BK97" t="s">
        <v>147</v>
      </c>
      <c r="BS97" t="str">
        <f>""</f>
        <v/>
      </c>
      <c r="BU97" t="str">
        <f>""</f>
        <v/>
      </c>
      <c r="CA97" t="str">
        <f>""</f>
        <v/>
      </c>
      <c r="CC97" t="str">
        <f>""</f>
        <v/>
      </c>
      <c r="CI97" t="str">
        <f>""</f>
        <v/>
      </c>
      <c r="CK97" t="str">
        <f>""</f>
        <v/>
      </c>
      <c r="CQ97" t="str">
        <f>""</f>
        <v/>
      </c>
      <c r="CS97" t="str">
        <f>""</f>
        <v/>
      </c>
      <c r="CY97" t="str">
        <f>""</f>
        <v/>
      </c>
      <c r="DA97" t="str">
        <f>""</f>
        <v/>
      </c>
      <c r="DG97" t="str">
        <f>""</f>
        <v/>
      </c>
      <c r="DI97" t="str">
        <f>""</f>
        <v/>
      </c>
      <c r="DO97" t="str">
        <f>""</f>
        <v/>
      </c>
      <c r="DQ97" t="str">
        <f>""</f>
        <v/>
      </c>
      <c r="DW97" t="str">
        <f>""</f>
        <v/>
      </c>
      <c r="DY97" t="str">
        <f>""</f>
        <v/>
      </c>
      <c r="EE97" t="str">
        <f>""</f>
        <v/>
      </c>
      <c r="EG97" t="str">
        <f>""</f>
        <v/>
      </c>
      <c r="EI97" s="1">
        <v>45959</v>
      </c>
      <c r="EJ97" s="2">
        <v>0.63688657407407401</v>
      </c>
    </row>
    <row r="98" spans="1:140" x14ac:dyDescent="0.25">
      <c r="A98" t="str">
        <f>"042145"</f>
        <v>042145</v>
      </c>
      <c r="B98">
        <v>1</v>
      </c>
      <c r="C98">
        <v>3530</v>
      </c>
      <c r="D98">
        <v>1</v>
      </c>
      <c r="E98" t="str">
        <f t="shared" si="11"/>
        <v>01</v>
      </c>
      <c r="F98" t="s">
        <v>249</v>
      </c>
      <c r="G98" t="s">
        <v>250</v>
      </c>
      <c r="H98" t="str">
        <f>" 666"</f>
        <v xml:space="preserve"> 666</v>
      </c>
      <c r="I98" t="s">
        <v>374</v>
      </c>
      <c r="J98" t="str">
        <f>"6733"</f>
        <v>6733</v>
      </c>
      <c r="K98" t="s">
        <v>142</v>
      </c>
      <c r="L98" t="s">
        <v>143</v>
      </c>
      <c r="M98">
        <v>1</v>
      </c>
      <c r="N98" t="s">
        <v>144</v>
      </c>
      <c r="O98" t="s">
        <v>145</v>
      </c>
      <c r="P98">
        <v>20</v>
      </c>
      <c r="Q98">
        <v>10</v>
      </c>
      <c r="R98">
        <v>0</v>
      </c>
      <c r="S98">
        <v>0</v>
      </c>
      <c r="T98" t="s">
        <v>146</v>
      </c>
      <c r="U98">
        <v>20</v>
      </c>
      <c r="V98" s="1">
        <v>46048</v>
      </c>
      <c r="W98" s="1">
        <v>46155</v>
      </c>
      <c r="Y98">
        <v>1</v>
      </c>
      <c r="Z98" t="s">
        <v>147</v>
      </c>
      <c r="AA98">
        <v>1</v>
      </c>
      <c r="AB98" t="s">
        <v>214</v>
      </c>
      <c r="AC98" t="s">
        <v>206</v>
      </c>
      <c r="AD98" t="s">
        <v>161</v>
      </c>
      <c r="AE98" t="s">
        <v>157</v>
      </c>
      <c r="AF98" s="1">
        <v>46048</v>
      </c>
      <c r="AG98" s="1">
        <v>46155</v>
      </c>
      <c r="AH98" t="s">
        <v>145</v>
      </c>
      <c r="AI98" t="s">
        <v>147</v>
      </c>
      <c r="AJ98" t="str">
        <f>"01885046"</f>
        <v>01885046</v>
      </c>
      <c r="AK98" t="s">
        <v>352</v>
      </c>
      <c r="AL98" t="s">
        <v>153</v>
      </c>
      <c r="AM98" t="s">
        <v>144</v>
      </c>
      <c r="AN98" t="str">
        <f>""</f>
        <v/>
      </c>
      <c r="AP98" t="s">
        <v>214</v>
      </c>
      <c r="AQ98" t="s">
        <v>147</v>
      </c>
      <c r="AR98" t="s">
        <v>147</v>
      </c>
      <c r="AS98" t="s">
        <v>147</v>
      </c>
      <c r="AT98" t="s">
        <v>147</v>
      </c>
      <c r="AU98">
        <v>1</v>
      </c>
      <c r="AV98">
        <v>3</v>
      </c>
      <c r="AW98">
        <v>3</v>
      </c>
      <c r="AX98" t="s">
        <v>364</v>
      </c>
      <c r="AY98" t="s">
        <v>155</v>
      </c>
      <c r="AZ98" t="s">
        <v>142</v>
      </c>
      <c r="BA98" t="s">
        <v>147</v>
      </c>
      <c r="BB98">
        <v>0</v>
      </c>
      <c r="BC98" t="s">
        <v>147</v>
      </c>
      <c r="BD98" t="s">
        <v>147</v>
      </c>
      <c r="BE98" t="s">
        <v>147</v>
      </c>
      <c r="BF98" t="s">
        <v>147</v>
      </c>
      <c r="BG98" t="s">
        <v>147</v>
      </c>
      <c r="BH98" t="s">
        <v>147</v>
      </c>
      <c r="BI98" t="s">
        <v>147</v>
      </c>
      <c r="BJ98" t="s">
        <v>147</v>
      </c>
      <c r="BK98" t="s">
        <v>147</v>
      </c>
      <c r="BS98" t="str">
        <f>""</f>
        <v/>
      </c>
      <c r="BU98" t="str">
        <f>""</f>
        <v/>
      </c>
      <c r="CA98" t="str">
        <f>""</f>
        <v/>
      </c>
      <c r="CC98" t="str">
        <f>""</f>
        <v/>
      </c>
      <c r="CI98" t="str">
        <f>""</f>
        <v/>
      </c>
      <c r="CK98" t="str">
        <f>""</f>
        <v/>
      </c>
      <c r="CQ98" t="str">
        <f>""</f>
        <v/>
      </c>
      <c r="CS98" t="str">
        <f>""</f>
        <v/>
      </c>
      <c r="CY98" t="str">
        <f>""</f>
        <v/>
      </c>
      <c r="DA98" t="str">
        <f>""</f>
        <v/>
      </c>
      <c r="DG98" t="str">
        <f>""</f>
        <v/>
      </c>
      <c r="DI98" t="str">
        <f>""</f>
        <v/>
      </c>
      <c r="DO98" t="str">
        <f>""</f>
        <v/>
      </c>
      <c r="DQ98" t="str">
        <f>""</f>
        <v/>
      </c>
      <c r="DW98" t="str">
        <f>""</f>
        <v/>
      </c>
      <c r="DY98" t="str">
        <f>""</f>
        <v/>
      </c>
      <c r="EE98" t="str">
        <f>""</f>
        <v/>
      </c>
      <c r="EG98" t="str">
        <f>""</f>
        <v/>
      </c>
      <c r="EI98" s="1">
        <v>45959</v>
      </c>
      <c r="EJ98" s="2">
        <v>0.63688657407407401</v>
      </c>
    </row>
    <row r="99" spans="1:140" x14ac:dyDescent="0.25">
      <c r="A99" t="str">
        <f>"013144"</f>
        <v>013144</v>
      </c>
      <c r="B99">
        <v>1</v>
      </c>
      <c r="C99">
        <v>3530</v>
      </c>
      <c r="D99">
        <v>1</v>
      </c>
      <c r="E99" t="str">
        <f t="shared" si="11"/>
        <v>01</v>
      </c>
      <c r="F99" t="s">
        <v>249</v>
      </c>
      <c r="G99" t="s">
        <v>250</v>
      </c>
      <c r="H99" t="str">
        <f>" 670"</f>
        <v xml:space="preserve"> 670</v>
      </c>
      <c r="I99" t="s">
        <v>375</v>
      </c>
      <c r="J99" t="str">
        <f>"6731"</f>
        <v>6731</v>
      </c>
      <c r="K99" t="s">
        <v>142</v>
      </c>
      <c r="L99" t="s">
        <v>143</v>
      </c>
      <c r="M99">
        <v>1</v>
      </c>
      <c r="N99" t="s">
        <v>144</v>
      </c>
      <c r="O99" t="s">
        <v>240</v>
      </c>
      <c r="P99">
        <v>25</v>
      </c>
      <c r="Q99">
        <v>10</v>
      </c>
      <c r="R99">
        <v>0</v>
      </c>
      <c r="S99">
        <v>0</v>
      </c>
      <c r="T99" t="s">
        <v>146</v>
      </c>
      <c r="U99">
        <v>25</v>
      </c>
      <c r="V99" s="1">
        <v>46048</v>
      </c>
      <c r="W99" s="1">
        <v>46155</v>
      </c>
      <c r="Y99">
        <v>1</v>
      </c>
      <c r="Z99" t="s">
        <v>155</v>
      </c>
      <c r="AA99">
        <v>1</v>
      </c>
      <c r="AB99" t="s">
        <v>348</v>
      </c>
      <c r="AC99" t="s">
        <v>149</v>
      </c>
      <c r="AD99" t="s">
        <v>150</v>
      </c>
      <c r="AE99" t="s">
        <v>151</v>
      </c>
      <c r="AF99" s="1">
        <v>46048</v>
      </c>
      <c r="AG99" s="1">
        <v>46155</v>
      </c>
      <c r="AH99" t="s">
        <v>145</v>
      </c>
      <c r="AI99" t="s">
        <v>147</v>
      </c>
      <c r="AJ99" t="str">
        <f>"02146757"</f>
        <v>02146757</v>
      </c>
      <c r="AK99" t="s">
        <v>349</v>
      </c>
      <c r="AL99" t="s">
        <v>153</v>
      </c>
      <c r="AM99" t="s">
        <v>144</v>
      </c>
      <c r="AN99" t="str">
        <f>""</f>
        <v/>
      </c>
      <c r="AP99" t="s">
        <v>348</v>
      </c>
      <c r="AQ99" t="s">
        <v>147</v>
      </c>
      <c r="AR99" t="s">
        <v>147</v>
      </c>
      <c r="AS99" t="s">
        <v>147</v>
      </c>
      <c r="AT99" t="s">
        <v>147</v>
      </c>
      <c r="AU99">
        <v>1</v>
      </c>
      <c r="AV99">
        <v>3</v>
      </c>
      <c r="AW99">
        <v>3</v>
      </c>
      <c r="AX99" t="s">
        <v>364</v>
      </c>
      <c r="AY99" t="s">
        <v>155</v>
      </c>
      <c r="AZ99" t="s">
        <v>142</v>
      </c>
      <c r="BA99" t="s">
        <v>147</v>
      </c>
      <c r="BB99">
        <v>0</v>
      </c>
      <c r="BC99" t="s">
        <v>147</v>
      </c>
      <c r="BD99" t="s">
        <v>147</v>
      </c>
      <c r="BE99" t="s">
        <v>147</v>
      </c>
      <c r="BF99" t="s">
        <v>147</v>
      </c>
      <c r="BG99" t="s">
        <v>147</v>
      </c>
      <c r="BH99" t="s">
        <v>147</v>
      </c>
      <c r="BI99" t="s">
        <v>147</v>
      </c>
      <c r="BJ99" t="s">
        <v>147</v>
      </c>
      <c r="BK99" t="s">
        <v>147</v>
      </c>
      <c r="BS99" t="str">
        <f>""</f>
        <v/>
      </c>
      <c r="BU99" t="str">
        <f>""</f>
        <v/>
      </c>
      <c r="CA99" t="str">
        <f>""</f>
        <v/>
      </c>
      <c r="CC99" t="str">
        <f>""</f>
        <v/>
      </c>
      <c r="CI99" t="str">
        <f>""</f>
        <v/>
      </c>
      <c r="CK99" t="str">
        <f>""</f>
        <v/>
      </c>
      <c r="CQ99" t="str">
        <f>""</f>
        <v/>
      </c>
      <c r="CS99" t="str">
        <f>""</f>
        <v/>
      </c>
      <c r="CY99" t="str">
        <f>""</f>
        <v/>
      </c>
      <c r="DA99" t="str">
        <f>""</f>
        <v/>
      </c>
      <c r="DG99" t="str">
        <f>""</f>
        <v/>
      </c>
      <c r="DI99" t="str">
        <f>""</f>
        <v/>
      </c>
      <c r="DO99" t="str">
        <f>""</f>
        <v/>
      </c>
      <c r="DQ99" t="str">
        <f>""</f>
        <v/>
      </c>
      <c r="DW99" t="str">
        <f>""</f>
        <v/>
      </c>
      <c r="DY99" t="str">
        <f>""</f>
        <v/>
      </c>
      <c r="EE99" t="str">
        <f>""</f>
        <v/>
      </c>
      <c r="EG99" t="str">
        <f>""</f>
        <v/>
      </c>
      <c r="EI99" s="1">
        <v>45959</v>
      </c>
      <c r="EJ99" s="2">
        <v>0.63688657407407401</v>
      </c>
    </row>
    <row r="100" spans="1:140" x14ac:dyDescent="0.25">
      <c r="A100" t="str">
        <f>"013145"</f>
        <v>013145</v>
      </c>
      <c r="B100">
        <v>1</v>
      </c>
      <c r="C100">
        <v>3530</v>
      </c>
      <c r="D100">
        <v>1</v>
      </c>
      <c r="E100" t="str">
        <f t="shared" si="11"/>
        <v>01</v>
      </c>
      <c r="F100" t="s">
        <v>249</v>
      </c>
      <c r="G100" t="s">
        <v>250</v>
      </c>
      <c r="H100" t="str">
        <f>" 672"</f>
        <v xml:space="preserve"> 672</v>
      </c>
      <c r="I100" t="s">
        <v>376</v>
      </c>
      <c r="J100" t="str">
        <f>"6996"</f>
        <v>6996</v>
      </c>
      <c r="K100" t="s">
        <v>142</v>
      </c>
      <c r="L100" t="s">
        <v>143</v>
      </c>
      <c r="M100">
        <v>1</v>
      </c>
      <c r="N100" t="s">
        <v>144</v>
      </c>
      <c r="O100" t="s">
        <v>240</v>
      </c>
      <c r="P100">
        <v>30</v>
      </c>
      <c r="Q100">
        <v>10</v>
      </c>
      <c r="R100">
        <v>0</v>
      </c>
      <c r="S100">
        <v>0</v>
      </c>
      <c r="T100" t="s">
        <v>146</v>
      </c>
      <c r="U100">
        <v>30</v>
      </c>
      <c r="V100" s="1">
        <v>46048</v>
      </c>
      <c r="W100" s="1">
        <v>46155</v>
      </c>
      <c r="Y100">
        <v>1</v>
      </c>
      <c r="Z100" t="s">
        <v>147</v>
      </c>
      <c r="AA100">
        <v>1</v>
      </c>
      <c r="AB100" t="s">
        <v>156</v>
      </c>
      <c r="AC100" t="s">
        <v>171</v>
      </c>
      <c r="AD100" t="s">
        <v>172</v>
      </c>
      <c r="AE100" t="s">
        <v>157</v>
      </c>
      <c r="AF100" s="1">
        <v>46048</v>
      </c>
      <c r="AG100" s="1">
        <v>46155</v>
      </c>
      <c r="AH100" t="s">
        <v>145</v>
      </c>
      <c r="AI100" t="s">
        <v>147</v>
      </c>
      <c r="AJ100" t="str">
        <f>"02207773"</f>
        <v>02207773</v>
      </c>
      <c r="AK100" t="s">
        <v>377</v>
      </c>
      <c r="AL100" t="s">
        <v>153</v>
      </c>
      <c r="AM100" t="s">
        <v>144</v>
      </c>
      <c r="AN100" t="str">
        <f>""</f>
        <v/>
      </c>
      <c r="AP100" t="s">
        <v>156</v>
      </c>
      <c r="AQ100" t="s">
        <v>147</v>
      </c>
      <c r="AR100" t="s">
        <v>147</v>
      </c>
      <c r="AS100" t="s">
        <v>147</v>
      </c>
      <c r="AT100" t="s">
        <v>147</v>
      </c>
      <c r="AU100">
        <v>1</v>
      </c>
      <c r="AV100">
        <v>3</v>
      </c>
      <c r="AW100">
        <v>3</v>
      </c>
      <c r="AX100" t="s">
        <v>364</v>
      </c>
      <c r="AY100" t="s">
        <v>155</v>
      </c>
      <c r="AZ100" t="s">
        <v>142</v>
      </c>
      <c r="BA100" t="s">
        <v>147</v>
      </c>
      <c r="BB100">
        <v>0</v>
      </c>
      <c r="BC100" t="s">
        <v>147</v>
      </c>
      <c r="BD100" t="s">
        <v>147</v>
      </c>
      <c r="BE100" t="s">
        <v>147</v>
      </c>
      <c r="BF100" t="s">
        <v>147</v>
      </c>
      <c r="BG100" t="s">
        <v>147</v>
      </c>
      <c r="BH100" t="s">
        <v>147</v>
      </c>
      <c r="BI100" t="s">
        <v>147</v>
      </c>
      <c r="BJ100" t="s">
        <v>147</v>
      </c>
      <c r="BK100" t="s">
        <v>147</v>
      </c>
      <c r="BS100" t="str">
        <f>""</f>
        <v/>
      </c>
      <c r="BU100" t="str">
        <f>""</f>
        <v/>
      </c>
      <c r="CA100" t="str">
        <f>""</f>
        <v/>
      </c>
      <c r="CC100" t="str">
        <f>""</f>
        <v/>
      </c>
      <c r="CI100" t="str">
        <f>""</f>
        <v/>
      </c>
      <c r="CK100" t="str">
        <f>""</f>
        <v/>
      </c>
      <c r="CQ100" t="str">
        <f>""</f>
        <v/>
      </c>
      <c r="CS100" t="str">
        <f>""</f>
        <v/>
      </c>
      <c r="CY100" t="str">
        <f>""</f>
        <v/>
      </c>
      <c r="DA100" t="str">
        <f>""</f>
        <v/>
      </c>
      <c r="DG100" t="str">
        <f>""</f>
        <v/>
      </c>
      <c r="DI100" t="str">
        <f>""</f>
        <v/>
      </c>
      <c r="DO100" t="str">
        <f>""</f>
        <v/>
      </c>
      <c r="DQ100" t="str">
        <f>""</f>
        <v/>
      </c>
      <c r="DW100" t="str">
        <f>""</f>
        <v/>
      </c>
      <c r="DY100" t="str">
        <f>""</f>
        <v/>
      </c>
      <c r="EE100" t="str">
        <f>""</f>
        <v/>
      </c>
      <c r="EG100" t="str">
        <f>""</f>
        <v/>
      </c>
      <c r="EI100" s="1">
        <v>45959</v>
      </c>
      <c r="EJ100" s="2">
        <v>0.63688657407407401</v>
      </c>
    </row>
    <row r="101" spans="1:140" x14ac:dyDescent="0.25">
      <c r="A101" t="str">
        <f>"032231"</f>
        <v>032231</v>
      </c>
      <c r="B101">
        <v>1</v>
      </c>
      <c r="C101">
        <v>3530</v>
      </c>
      <c r="D101">
        <v>1</v>
      </c>
      <c r="E101" t="str">
        <f t="shared" si="11"/>
        <v>01</v>
      </c>
      <c r="F101" t="s">
        <v>249</v>
      </c>
      <c r="G101" t="s">
        <v>250</v>
      </c>
      <c r="H101" t="str">
        <f>" 675"</f>
        <v xml:space="preserve"> 675</v>
      </c>
      <c r="I101" t="s">
        <v>378</v>
      </c>
      <c r="J101" t="str">
        <f>"4279"</f>
        <v>4279</v>
      </c>
      <c r="K101" t="s">
        <v>142</v>
      </c>
      <c r="L101" t="s">
        <v>143</v>
      </c>
      <c r="M101">
        <v>1</v>
      </c>
      <c r="N101" t="s">
        <v>144</v>
      </c>
      <c r="O101" t="s">
        <v>145</v>
      </c>
      <c r="P101">
        <v>24</v>
      </c>
      <c r="Q101">
        <v>10</v>
      </c>
      <c r="R101">
        <v>0</v>
      </c>
      <c r="S101">
        <v>0</v>
      </c>
      <c r="T101" t="s">
        <v>146</v>
      </c>
      <c r="U101">
        <v>24</v>
      </c>
      <c r="V101" s="1">
        <v>46048</v>
      </c>
      <c r="W101" s="1">
        <v>46155</v>
      </c>
      <c r="Y101">
        <v>1</v>
      </c>
      <c r="Z101" t="s">
        <v>147</v>
      </c>
      <c r="AA101">
        <v>1</v>
      </c>
      <c r="AB101" t="s">
        <v>379</v>
      </c>
      <c r="AC101" t="s">
        <v>149</v>
      </c>
      <c r="AD101" t="s">
        <v>150</v>
      </c>
      <c r="AE101" t="s">
        <v>157</v>
      </c>
      <c r="AF101" s="1">
        <v>46048</v>
      </c>
      <c r="AG101" s="1">
        <v>46155</v>
      </c>
      <c r="AH101" t="s">
        <v>145</v>
      </c>
      <c r="AI101" t="s">
        <v>147</v>
      </c>
      <c r="AJ101" t="str">
        <f>"02207773"</f>
        <v>02207773</v>
      </c>
      <c r="AK101" t="s">
        <v>377</v>
      </c>
      <c r="AL101" t="s">
        <v>153</v>
      </c>
      <c r="AM101" t="s">
        <v>144</v>
      </c>
      <c r="AN101" t="str">
        <f>"02207773"</f>
        <v>02207773</v>
      </c>
      <c r="AO101" t="s">
        <v>380</v>
      </c>
      <c r="AP101" t="s">
        <v>379</v>
      </c>
      <c r="AQ101" t="s">
        <v>147</v>
      </c>
      <c r="AR101" t="s">
        <v>147</v>
      </c>
      <c r="AS101" t="s">
        <v>147</v>
      </c>
      <c r="AT101" t="s">
        <v>147</v>
      </c>
      <c r="AU101">
        <v>1</v>
      </c>
      <c r="AV101">
        <v>3</v>
      </c>
      <c r="AW101">
        <v>3</v>
      </c>
      <c r="AX101" t="s">
        <v>364</v>
      </c>
      <c r="AY101" t="s">
        <v>155</v>
      </c>
      <c r="AZ101" t="s">
        <v>142</v>
      </c>
      <c r="BA101" t="s">
        <v>147</v>
      </c>
      <c r="BB101">
        <v>0</v>
      </c>
      <c r="BC101" t="s">
        <v>147</v>
      </c>
      <c r="BD101" t="s">
        <v>147</v>
      </c>
      <c r="BE101" t="s">
        <v>147</v>
      </c>
      <c r="BF101" t="s">
        <v>147</v>
      </c>
      <c r="BG101" t="s">
        <v>147</v>
      </c>
      <c r="BH101" t="s">
        <v>147</v>
      </c>
      <c r="BI101" t="s">
        <v>147</v>
      </c>
      <c r="BJ101" t="s">
        <v>147</v>
      </c>
      <c r="BK101" t="s">
        <v>147</v>
      </c>
      <c r="BS101" t="str">
        <f>""</f>
        <v/>
      </c>
      <c r="BU101" t="str">
        <f>""</f>
        <v/>
      </c>
      <c r="CA101" t="str">
        <f>""</f>
        <v/>
      </c>
      <c r="CC101" t="str">
        <f>""</f>
        <v/>
      </c>
      <c r="CI101" t="str">
        <f>""</f>
        <v/>
      </c>
      <c r="CK101" t="str">
        <f>""</f>
        <v/>
      </c>
      <c r="CQ101" t="str">
        <f>""</f>
        <v/>
      </c>
      <c r="CS101" t="str">
        <f>""</f>
        <v/>
      </c>
      <c r="CY101" t="str">
        <f>""</f>
        <v/>
      </c>
      <c r="DA101" t="str">
        <f>""</f>
        <v/>
      </c>
      <c r="DG101" t="str">
        <f>""</f>
        <v/>
      </c>
      <c r="DI101" t="str">
        <f>""</f>
        <v/>
      </c>
      <c r="DO101" t="str">
        <f>""</f>
        <v/>
      </c>
      <c r="DQ101" t="str">
        <f>""</f>
        <v/>
      </c>
      <c r="DW101" t="str">
        <f>""</f>
        <v/>
      </c>
      <c r="DY101" t="str">
        <f>""</f>
        <v/>
      </c>
      <c r="EE101" t="str">
        <f>""</f>
        <v/>
      </c>
      <c r="EG101" t="str">
        <f>""</f>
        <v/>
      </c>
      <c r="EI101" s="1">
        <v>45959</v>
      </c>
      <c r="EJ101" s="2">
        <v>0.63688657407407401</v>
      </c>
    </row>
    <row r="102" spans="1:140" x14ac:dyDescent="0.25">
      <c r="A102" t="str">
        <f>"000908"</f>
        <v>000908</v>
      </c>
      <c r="B102">
        <v>1</v>
      </c>
      <c r="C102">
        <v>3530</v>
      </c>
      <c r="D102">
        <v>1</v>
      </c>
      <c r="E102" t="str">
        <f t="shared" si="11"/>
        <v>01</v>
      </c>
      <c r="F102" t="s">
        <v>249</v>
      </c>
      <c r="G102" t="s">
        <v>250</v>
      </c>
      <c r="H102" t="str">
        <f>" 680"</f>
        <v xml:space="preserve"> 680</v>
      </c>
      <c r="I102" t="s">
        <v>381</v>
      </c>
      <c r="J102" t="str">
        <f>"2663"</f>
        <v>2663</v>
      </c>
      <c r="K102" t="s">
        <v>142</v>
      </c>
      <c r="L102" t="s">
        <v>143</v>
      </c>
      <c r="M102">
        <v>1</v>
      </c>
      <c r="N102" t="s">
        <v>144</v>
      </c>
      <c r="O102" t="s">
        <v>145</v>
      </c>
      <c r="P102">
        <v>60</v>
      </c>
      <c r="Q102">
        <v>10</v>
      </c>
      <c r="R102">
        <v>0</v>
      </c>
      <c r="S102">
        <v>0</v>
      </c>
      <c r="T102" t="s">
        <v>146</v>
      </c>
      <c r="U102">
        <v>60</v>
      </c>
      <c r="V102" s="1">
        <v>46048</v>
      </c>
      <c r="W102" s="1">
        <v>46155</v>
      </c>
      <c r="Y102">
        <v>1</v>
      </c>
      <c r="Z102" t="s">
        <v>147</v>
      </c>
      <c r="AA102">
        <v>1</v>
      </c>
      <c r="AB102" t="s">
        <v>193</v>
      </c>
      <c r="AC102" t="s">
        <v>227</v>
      </c>
      <c r="AD102" t="s">
        <v>181</v>
      </c>
      <c r="AE102" t="s">
        <v>157</v>
      </c>
      <c r="AF102" s="1">
        <v>46048</v>
      </c>
      <c r="AG102" s="1">
        <v>46155</v>
      </c>
      <c r="AH102" t="s">
        <v>145</v>
      </c>
      <c r="AI102" t="s">
        <v>147</v>
      </c>
      <c r="AJ102" t="str">
        <f>"00703711"</f>
        <v>00703711</v>
      </c>
      <c r="AK102" t="s">
        <v>382</v>
      </c>
      <c r="AL102" t="s">
        <v>153</v>
      </c>
      <c r="AM102" t="s">
        <v>144</v>
      </c>
      <c r="AN102" t="str">
        <f>""</f>
        <v/>
      </c>
      <c r="AP102" t="s">
        <v>193</v>
      </c>
      <c r="AQ102" t="s">
        <v>147</v>
      </c>
      <c r="AR102" t="s">
        <v>147</v>
      </c>
      <c r="AS102" t="s">
        <v>147</v>
      </c>
      <c r="AT102" t="s">
        <v>147</v>
      </c>
      <c r="AU102">
        <v>1</v>
      </c>
      <c r="AV102">
        <v>3</v>
      </c>
      <c r="AW102">
        <v>3</v>
      </c>
      <c r="AX102" t="s">
        <v>364</v>
      </c>
      <c r="AY102" t="s">
        <v>155</v>
      </c>
      <c r="AZ102" t="s">
        <v>142</v>
      </c>
      <c r="BA102" t="s">
        <v>147</v>
      </c>
      <c r="BB102">
        <v>0</v>
      </c>
      <c r="BC102" t="s">
        <v>147</v>
      </c>
      <c r="BD102" t="s">
        <v>147</v>
      </c>
      <c r="BE102" t="s">
        <v>147</v>
      </c>
      <c r="BF102" t="s">
        <v>147</v>
      </c>
      <c r="BG102" t="s">
        <v>147</v>
      </c>
      <c r="BH102" t="s">
        <v>147</v>
      </c>
      <c r="BI102" t="s">
        <v>147</v>
      </c>
      <c r="BJ102" t="s">
        <v>147</v>
      </c>
      <c r="BK102" t="s">
        <v>147</v>
      </c>
      <c r="BS102" t="str">
        <f>""</f>
        <v/>
      </c>
      <c r="BU102" t="str">
        <f>""</f>
        <v/>
      </c>
      <c r="CA102" t="str">
        <f>""</f>
        <v/>
      </c>
      <c r="CC102" t="str">
        <f>""</f>
        <v/>
      </c>
      <c r="CI102" t="str">
        <f>""</f>
        <v/>
      </c>
      <c r="CK102" t="str">
        <f>""</f>
        <v/>
      </c>
      <c r="CQ102" t="str">
        <f>""</f>
        <v/>
      </c>
      <c r="CS102" t="str">
        <f>""</f>
        <v/>
      </c>
      <c r="CY102" t="str">
        <f>""</f>
        <v/>
      </c>
      <c r="DA102" t="str">
        <f>""</f>
        <v/>
      </c>
      <c r="DG102" t="str">
        <f>""</f>
        <v/>
      </c>
      <c r="DI102" t="str">
        <f>""</f>
        <v/>
      </c>
      <c r="DO102" t="str">
        <f>""</f>
        <v/>
      </c>
      <c r="DQ102" t="str">
        <f>""</f>
        <v/>
      </c>
      <c r="DW102" t="str">
        <f>""</f>
        <v/>
      </c>
      <c r="DY102" t="str">
        <f>""</f>
        <v/>
      </c>
      <c r="EE102" t="str">
        <f>""</f>
        <v/>
      </c>
      <c r="EG102" t="str">
        <f>""</f>
        <v/>
      </c>
      <c r="EI102" s="1">
        <v>45959</v>
      </c>
      <c r="EJ102" s="2">
        <v>0.63688657407407401</v>
      </c>
    </row>
    <row r="103" spans="1:140" x14ac:dyDescent="0.25">
      <c r="A103" t="str">
        <f>"000907"</f>
        <v>000907</v>
      </c>
      <c r="B103">
        <v>1</v>
      </c>
      <c r="C103">
        <v>3530</v>
      </c>
      <c r="D103">
        <v>1</v>
      </c>
      <c r="E103" t="str">
        <f t="shared" si="11"/>
        <v>01</v>
      </c>
      <c r="F103" t="s">
        <v>249</v>
      </c>
      <c r="G103" t="s">
        <v>250</v>
      </c>
      <c r="H103" t="str">
        <f>" 681"</f>
        <v xml:space="preserve"> 681</v>
      </c>
      <c r="I103" t="s">
        <v>383</v>
      </c>
      <c r="J103" t="str">
        <f>"1526"</f>
        <v>1526</v>
      </c>
      <c r="K103" t="s">
        <v>142</v>
      </c>
      <c r="L103" t="s">
        <v>143</v>
      </c>
      <c r="M103">
        <v>1</v>
      </c>
      <c r="N103" t="s">
        <v>144</v>
      </c>
      <c r="O103" t="s">
        <v>145</v>
      </c>
      <c r="P103">
        <v>60</v>
      </c>
      <c r="Q103">
        <v>10</v>
      </c>
      <c r="R103">
        <v>0</v>
      </c>
      <c r="S103">
        <v>0</v>
      </c>
      <c r="T103" t="s">
        <v>146</v>
      </c>
      <c r="U103">
        <v>60</v>
      </c>
      <c r="V103" s="1">
        <v>46048</v>
      </c>
      <c r="W103" s="1">
        <v>46155</v>
      </c>
      <c r="Y103">
        <v>1</v>
      </c>
      <c r="Z103" t="s">
        <v>147</v>
      </c>
      <c r="AA103">
        <v>1</v>
      </c>
      <c r="AB103" t="s">
        <v>193</v>
      </c>
      <c r="AC103" t="s">
        <v>167</v>
      </c>
      <c r="AD103" t="s">
        <v>168</v>
      </c>
      <c r="AE103" t="s">
        <v>157</v>
      </c>
      <c r="AF103" s="1">
        <v>46048</v>
      </c>
      <c r="AG103" s="1">
        <v>46155</v>
      </c>
      <c r="AH103" t="s">
        <v>145</v>
      </c>
      <c r="AI103" t="s">
        <v>147</v>
      </c>
      <c r="AJ103" t="str">
        <f>"00703711"</f>
        <v>00703711</v>
      </c>
      <c r="AK103" t="s">
        <v>382</v>
      </c>
      <c r="AL103" t="s">
        <v>153</v>
      </c>
      <c r="AM103" t="s">
        <v>144</v>
      </c>
      <c r="AN103" t="str">
        <f>""</f>
        <v/>
      </c>
      <c r="AP103" t="s">
        <v>193</v>
      </c>
      <c r="AQ103" t="s">
        <v>147</v>
      </c>
      <c r="AR103" t="s">
        <v>147</v>
      </c>
      <c r="AS103" t="s">
        <v>147</v>
      </c>
      <c r="AT103" t="s">
        <v>147</v>
      </c>
      <c r="AU103">
        <v>1</v>
      </c>
      <c r="AV103">
        <v>3</v>
      </c>
      <c r="AW103">
        <v>3</v>
      </c>
      <c r="AX103" t="s">
        <v>364</v>
      </c>
      <c r="AY103" t="s">
        <v>155</v>
      </c>
      <c r="AZ103" t="s">
        <v>142</v>
      </c>
      <c r="BA103" t="s">
        <v>147</v>
      </c>
      <c r="BB103">
        <v>0</v>
      </c>
      <c r="BC103" t="s">
        <v>147</v>
      </c>
      <c r="BD103" t="s">
        <v>147</v>
      </c>
      <c r="BE103" t="s">
        <v>147</v>
      </c>
      <c r="BF103" t="s">
        <v>147</v>
      </c>
      <c r="BG103" t="s">
        <v>147</v>
      </c>
      <c r="BH103" t="s">
        <v>147</v>
      </c>
      <c r="BI103" t="s">
        <v>147</v>
      </c>
      <c r="BJ103" t="s">
        <v>147</v>
      </c>
      <c r="BK103" t="s">
        <v>147</v>
      </c>
      <c r="BS103" t="str">
        <f>""</f>
        <v/>
      </c>
      <c r="BU103" t="str">
        <f>""</f>
        <v/>
      </c>
      <c r="CA103" t="str">
        <f>""</f>
        <v/>
      </c>
      <c r="CC103" t="str">
        <f>""</f>
        <v/>
      </c>
      <c r="CI103" t="str">
        <f>""</f>
        <v/>
      </c>
      <c r="CK103" t="str">
        <f>""</f>
        <v/>
      </c>
      <c r="CQ103" t="str">
        <f>""</f>
        <v/>
      </c>
      <c r="CS103" t="str">
        <f>""</f>
        <v/>
      </c>
      <c r="CY103" t="str">
        <f>""</f>
        <v/>
      </c>
      <c r="DA103" t="str">
        <f>""</f>
        <v/>
      </c>
      <c r="DG103" t="str">
        <f>""</f>
        <v/>
      </c>
      <c r="DI103" t="str">
        <f>""</f>
        <v/>
      </c>
      <c r="DO103" t="str">
        <f>""</f>
        <v/>
      </c>
      <c r="DQ103" t="str">
        <f>""</f>
        <v/>
      </c>
      <c r="DW103" t="str">
        <f>""</f>
        <v/>
      </c>
      <c r="DY103" t="str">
        <f>""</f>
        <v/>
      </c>
      <c r="EE103" t="str">
        <f>""</f>
        <v/>
      </c>
      <c r="EG103" t="str">
        <f>""</f>
        <v/>
      </c>
      <c r="EI103" s="1">
        <v>45959</v>
      </c>
      <c r="EJ103" s="2">
        <v>0.63688657407407401</v>
      </c>
    </row>
    <row r="104" spans="1:140" x14ac:dyDescent="0.25">
      <c r="A104" t="str">
        <f>"000906"</f>
        <v>000906</v>
      </c>
      <c r="B104">
        <v>1</v>
      </c>
      <c r="C104">
        <v>3530</v>
      </c>
      <c r="D104">
        <v>1</v>
      </c>
      <c r="E104" t="str">
        <f t="shared" si="11"/>
        <v>01</v>
      </c>
      <c r="F104" t="s">
        <v>249</v>
      </c>
      <c r="G104" t="s">
        <v>250</v>
      </c>
      <c r="H104" t="str">
        <f>" 682"</f>
        <v xml:space="preserve"> 682</v>
      </c>
      <c r="I104" t="s">
        <v>384</v>
      </c>
      <c r="J104" t="str">
        <f>"2673"</f>
        <v>2673</v>
      </c>
      <c r="K104" t="s">
        <v>142</v>
      </c>
      <c r="L104" t="s">
        <v>143</v>
      </c>
      <c r="M104">
        <v>1</v>
      </c>
      <c r="N104" t="s">
        <v>144</v>
      </c>
      <c r="O104" t="s">
        <v>145</v>
      </c>
      <c r="P104">
        <v>50</v>
      </c>
      <c r="Q104">
        <v>10</v>
      </c>
      <c r="R104">
        <v>0</v>
      </c>
      <c r="S104">
        <v>0</v>
      </c>
      <c r="T104" t="s">
        <v>146</v>
      </c>
      <c r="U104">
        <v>50</v>
      </c>
      <c r="V104" s="1">
        <v>46048</v>
      </c>
      <c r="W104" s="1">
        <v>46155</v>
      </c>
      <c r="Y104">
        <v>1</v>
      </c>
      <c r="Z104" t="s">
        <v>147</v>
      </c>
      <c r="AA104">
        <v>1</v>
      </c>
      <c r="AB104" t="s">
        <v>205</v>
      </c>
      <c r="AC104" t="s">
        <v>227</v>
      </c>
      <c r="AD104" t="s">
        <v>181</v>
      </c>
      <c r="AE104" t="s">
        <v>157</v>
      </c>
      <c r="AF104" s="1">
        <v>46048</v>
      </c>
      <c r="AG104" s="1">
        <v>46155</v>
      </c>
      <c r="AH104" t="s">
        <v>145</v>
      </c>
      <c r="AI104" t="s">
        <v>147</v>
      </c>
      <c r="AJ104" t="str">
        <f>"0000000 "</f>
        <v xml:space="preserve">0000000 </v>
      </c>
      <c r="AL104" t="s">
        <v>153</v>
      </c>
      <c r="AM104" t="s">
        <v>144</v>
      </c>
      <c r="AN104" t="str">
        <f>""</f>
        <v/>
      </c>
      <c r="AP104" t="s">
        <v>205</v>
      </c>
      <c r="AQ104" t="s">
        <v>147</v>
      </c>
      <c r="AR104" t="s">
        <v>147</v>
      </c>
      <c r="AS104" t="s">
        <v>147</v>
      </c>
      <c r="AT104" t="s">
        <v>147</v>
      </c>
      <c r="AU104">
        <v>1</v>
      </c>
      <c r="AV104">
        <v>3</v>
      </c>
      <c r="AW104">
        <v>3</v>
      </c>
      <c r="AX104" t="s">
        <v>364</v>
      </c>
      <c r="AY104" t="s">
        <v>155</v>
      </c>
      <c r="AZ104" t="s">
        <v>142</v>
      </c>
      <c r="BA104" t="s">
        <v>147</v>
      </c>
      <c r="BB104">
        <v>0</v>
      </c>
      <c r="BC104" t="s">
        <v>147</v>
      </c>
      <c r="BD104" t="s">
        <v>147</v>
      </c>
      <c r="BE104" t="s">
        <v>147</v>
      </c>
      <c r="BF104" t="s">
        <v>147</v>
      </c>
      <c r="BG104" t="s">
        <v>147</v>
      </c>
      <c r="BH104" t="s">
        <v>147</v>
      </c>
      <c r="BI104" t="s">
        <v>147</v>
      </c>
      <c r="BJ104" t="s">
        <v>147</v>
      </c>
      <c r="BK104" t="s">
        <v>147</v>
      </c>
      <c r="BS104" t="str">
        <f>""</f>
        <v/>
      </c>
      <c r="BU104" t="str">
        <f>""</f>
        <v/>
      </c>
      <c r="CA104" t="str">
        <f>""</f>
        <v/>
      </c>
      <c r="CC104" t="str">
        <f>""</f>
        <v/>
      </c>
      <c r="CI104" t="str">
        <f>""</f>
        <v/>
      </c>
      <c r="CK104" t="str">
        <f>""</f>
        <v/>
      </c>
      <c r="CQ104" t="str">
        <f>""</f>
        <v/>
      </c>
      <c r="CS104" t="str">
        <f>""</f>
        <v/>
      </c>
      <c r="CY104" t="str">
        <f>""</f>
        <v/>
      </c>
      <c r="DA104" t="str">
        <f>""</f>
        <v/>
      </c>
      <c r="DG104" t="str">
        <f>""</f>
        <v/>
      </c>
      <c r="DI104" t="str">
        <f>""</f>
        <v/>
      </c>
      <c r="DO104" t="str">
        <f>""</f>
        <v/>
      </c>
      <c r="DQ104" t="str">
        <f>""</f>
        <v/>
      </c>
      <c r="DW104" t="str">
        <f>""</f>
        <v/>
      </c>
      <c r="DY104" t="str">
        <f>""</f>
        <v/>
      </c>
      <c r="EE104" t="str">
        <f>""</f>
        <v/>
      </c>
      <c r="EG104" t="str">
        <f>""</f>
        <v/>
      </c>
      <c r="EI104" s="1">
        <v>45959</v>
      </c>
      <c r="EJ104" s="2">
        <v>0.63688657407407401</v>
      </c>
    </row>
    <row r="105" spans="1:140" x14ac:dyDescent="0.25">
      <c r="A105" t="str">
        <f t="shared" ref="A105:A116" si="12">"032232"</f>
        <v>032232</v>
      </c>
      <c r="B105">
        <v>1</v>
      </c>
      <c r="C105">
        <v>3530</v>
      </c>
      <c r="D105">
        <v>1</v>
      </c>
      <c r="E105" t="str">
        <f t="shared" si="11"/>
        <v>01</v>
      </c>
      <c r="F105" t="s">
        <v>249</v>
      </c>
      <c r="G105" t="s">
        <v>250</v>
      </c>
      <c r="H105" t="str">
        <f t="shared" ref="H105:H116" si="13">" 696"</f>
        <v xml:space="preserve"> 696</v>
      </c>
      <c r="I105" t="s">
        <v>238</v>
      </c>
      <c r="J105" t="str">
        <f>"1480"</f>
        <v>1480</v>
      </c>
      <c r="K105" t="s">
        <v>142</v>
      </c>
      <c r="L105" t="s">
        <v>143</v>
      </c>
      <c r="M105">
        <v>1</v>
      </c>
      <c r="N105" t="s">
        <v>144</v>
      </c>
      <c r="O105" t="s">
        <v>282</v>
      </c>
      <c r="P105">
        <v>10</v>
      </c>
      <c r="Q105">
        <v>10</v>
      </c>
      <c r="R105">
        <v>0</v>
      </c>
      <c r="S105">
        <v>0</v>
      </c>
      <c r="T105" t="s">
        <v>146</v>
      </c>
      <c r="U105">
        <v>10</v>
      </c>
      <c r="V105" s="1">
        <v>46048</v>
      </c>
      <c r="W105" s="1">
        <v>46155</v>
      </c>
      <c r="Y105">
        <v>1</v>
      </c>
      <c r="Z105" t="s">
        <v>147</v>
      </c>
      <c r="AA105">
        <v>1</v>
      </c>
      <c r="AB105" t="s">
        <v>147</v>
      </c>
      <c r="AE105" t="s">
        <v>188</v>
      </c>
      <c r="AF105" s="1">
        <v>46048</v>
      </c>
      <c r="AG105" s="1">
        <v>46155</v>
      </c>
      <c r="AH105" t="s">
        <v>145</v>
      </c>
      <c r="AI105" t="s">
        <v>147</v>
      </c>
      <c r="AJ105" t="str">
        <f>"01699523"</f>
        <v>01699523</v>
      </c>
      <c r="AK105" t="s">
        <v>351</v>
      </c>
      <c r="AL105" t="s">
        <v>153</v>
      </c>
      <c r="AM105" t="s">
        <v>144</v>
      </c>
      <c r="AN105" t="str">
        <f>""</f>
        <v/>
      </c>
      <c r="AP105" t="s">
        <v>147</v>
      </c>
      <c r="AQ105" t="s">
        <v>147</v>
      </c>
      <c r="AR105" t="s">
        <v>147</v>
      </c>
      <c r="AS105" t="s">
        <v>147</v>
      </c>
      <c r="AT105" t="s">
        <v>147</v>
      </c>
      <c r="AU105">
        <v>1</v>
      </c>
      <c r="AV105">
        <v>1</v>
      </c>
      <c r="AW105">
        <v>6</v>
      </c>
      <c r="AX105" t="s">
        <v>364</v>
      </c>
      <c r="AY105" t="s">
        <v>155</v>
      </c>
      <c r="AZ105" t="s">
        <v>142</v>
      </c>
      <c r="BA105" t="s">
        <v>147</v>
      </c>
      <c r="BB105">
        <v>0</v>
      </c>
      <c r="BC105" t="s">
        <v>147</v>
      </c>
      <c r="BD105" t="s">
        <v>147</v>
      </c>
      <c r="BE105" t="s">
        <v>147</v>
      </c>
      <c r="BF105" t="s">
        <v>147</v>
      </c>
      <c r="BG105" t="s">
        <v>147</v>
      </c>
      <c r="BH105" t="s">
        <v>147</v>
      </c>
      <c r="BI105" t="s">
        <v>147</v>
      </c>
      <c r="BJ105" t="s">
        <v>147</v>
      </c>
      <c r="BK105" t="s">
        <v>147</v>
      </c>
      <c r="BS105" t="str">
        <f>""</f>
        <v/>
      </c>
      <c r="BU105" t="str">
        <f>""</f>
        <v/>
      </c>
      <c r="CA105" t="str">
        <f>""</f>
        <v/>
      </c>
      <c r="CC105" t="str">
        <f>""</f>
        <v/>
      </c>
      <c r="CI105" t="str">
        <f>""</f>
        <v/>
      </c>
      <c r="CK105" t="str">
        <f>""</f>
        <v/>
      </c>
      <c r="CQ105" t="str">
        <f>""</f>
        <v/>
      </c>
      <c r="CS105" t="str">
        <f>""</f>
        <v/>
      </c>
      <c r="CY105" t="str">
        <f>""</f>
        <v/>
      </c>
      <c r="DA105" t="str">
        <f>""</f>
        <v/>
      </c>
      <c r="DG105" t="str">
        <f>""</f>
        <v/>
      </c>
      <c r="DI105" t="str">
        <f>""</f>
        <v/>
      </c>
      <c r="DO105" t="str">
        <f>""</f>
        <v/>
      </c>
      <c r="DQ105" t="str">
        <f>""</f>
        <v/>
      </c>
      <c r="DW105" t="str">
        <f>""</f>
        <v/>
      </c>
      <c r="DY105" t="str">
        <f>""</f>
        <v/>
      </c>
      <c r="EE105" t="str">
        <f>""</f>
        <v/>
      </c>
      <c r="EG105" t="str">
        <f>""</f>
        <v/>
      </c>
      <c r="EI105" s="1">
        <v>45959</v>
      </c>
      <c r="EJ105" s="2">
        <v>0.63688657407407401</v>
      </c>
    </row>
    <row r="106" spans="1:140" x14ac:dyDescent="0.25">
      <c r="A106" t="str">
        <f t="shared" si="12"/>
        <v>032232</v>
      </c>
      <c r="B106">
        <v>1</v>
      </c>
      <c r="C106">
        <v>3530</v>
      </c>
      <c r="D106">
        <v>1</v>
      </c>
      <c r="E106" t="str">
        <f>"02"</f>
        <v>02</v>
      </c>
      <c r="F106" t="s">
        <v>249</v>
      </c>
      <c r="G106" t="s">
        <v>250</v>
      </c>
      <c r="H106" t="str">
        <f t="shared" si="13"/>
        <v xml:space="preserve"> 696</v>
      </c>
      <c r="I106" t="s">
        <v>238</v>
      </c>
      <c r="J106" t="str">
        <f>"1481"</f>
        <v>1481</v>
      </c>
      <c r="K106" t="s">
        <v>142</v>
      </c>
      <c r="L106" t="s">
        <v>143</v>
      </c>
      <c r="M106">
        <v>2</v>
      </c>
      <c r="N106" t="s">
        <v>144</v>
      </c>
      <c r="O106" t="s">
        <v>282</v>
      </c>
      <c r="P106">
        <v>10</v>
      </c>
      <c r="Q106">
        <v>10</v>
      </c>
      <c r="R106">
        <v>0</v>
      </c>
      <c r="S106">
        <v>0</v>
      </c>
      <c r="T106" t="s">
        <v>146</v>
      </c>
      <c r="U106">
        <v>10</v>
      </c>
      <c r="V106" s="1">
        <v>46048</v>
      </c>
      <c r="W106" s="1">
        <v>46155</v>
      </c>
      <c r="Y106">
        <v>2</v>
      </c>
      <c r="Z106" t="s">
        <v>147</v>
      </c>
      <c r="AA106">
        <v>1</v>
      </c>
      <c r="AB106" t="s">
        <v>147</v>
      </c>
      <c r="AE106" t="s">
        <v>188</v>
      </c>
      <c r="AF106" s="1">
        <v>46048</v>
      </c>
      <c r="AG106" s="1">
        <v>46155</v>
      </c>
      <c r="AH106" t="s">
        <v>145</v>
      </c>
      <c r="AI106" t="s">
        <v>147</v>
      </c>
      <c r="AJ106" t="str">
        <f>"02146306"</f>
        <v>02146306</v>
      </c>
      <c r="AK106" t="s">
        <v>339</v>
      </c>
      <c r="AL106" t="s">
        <v>153</v>
      </c>
      <c r="AM106" t="s">
        <v>144</v>
      </c>
      <c r="AN106" t="str">
        <f>""</f>
        <v/>
      </c>
      <c r="AP106" t="s">
        <v>147</v>
      </c>
      <c r="AQ106" t="s">
        <v>147</v>
      </c>
      <c r="AR106" t="s">
        <v>147</v>
      </c>
      <c r="AS106" t="s">
        <v>147</v>
      </c>
      <c r="AT106" t="s">
        <v>147</v>
      </c>
      <c r="AU106">
        <v>2</v>
      </c>
      <c r="AV106">
        <v>1</v>
      </c>
      <c r="AW106">
        <v>6</v>
      </c>
      <c r="AX106" t="s">
        <v>364</v>
      </c>
      <c r="AY106" t="s">
        <v>155</v>
      </c>
      <c r="AZ106" t="s">
        <v>142</v>
      </c>
      <c r="BA106" t="s">
        <v>147</v>
      </c>
      <c r="BB106">
        <v>0</v>
      </c>
      <c r="BC106" t="s">
        <v>147</v>
      </c>
      <c r="BD106" t="s">
        <v>147</v>
      </c>
      <c r="BE106" t="s">
        <v>147</v>
      </c>
      <c r="BF106" t="s">
        <v>147</v>
      </c>
      <c r="BG106" t="s">
        <v>147</v>
      </c>
      <c r="BH106" t="s">
        <v>147</v>
      </c>
      <c r="BI106" t="s">
        <v>147</v>
      </c>
      <c r="BJ106" t="s">
        <v>147</v>
      </c>
      <c r="BK106" t="s">
        <v>147</v>
      </c>
      <c r="BS106" t="str">
        <f>""</f>
        <v/>
      </c>
      <c r="BU106" t="str">
        <f>""</f>
        <v/>
      </c>
      <c r="CA106" t="str">
        <f>""</f>
        <v/>
      </c>
      <c r="CC106" t="str">
        <f>""</f>
        <v/>
      </c>
      <c r="CI106" t="str">
        <f>""</f>
        <v/>
      </c>
      <c r="CK106" t="str">
        <f>""</f>
        <v/>
      </c>
      <c r="CQ106" t="str">
        <f>""</f>
        <v/>
      </c>
      <c r="CS106" t="str">
        <f>""</f>
        <v/>
      </c>
      <c r="CY106" t="str">
        <f>""</f>
        <v/>
      </c>
      <c r="DA106" t="str">
        <f>""</f>
        <v/>
      </c>
      <c r="DG106" t="str">
        <f>""</f>
        <v/>
      </c>
      <c r="DI106" t="str">
        <f>""</f>
        <v/>
      </c>
      <c r="DO106" t="str">
        <f>""</f>
        <v/>
      </c>
      <c r="DQ106" t="str">
        <f>""</f>
        <v/>
      </c>
      <c r="DW106" t="str">
        <f>""</f>
        <v/>
      </c>
      <c r="DY106" t="str">
        <f>""</f>
        <v/>
      </c>
      <c r="EE106" t="str">
        <f>""</f>
        <v/>
      </c>
      <c r="EG106" t="str">
        <f>""</f>
        <v/>
      </c>
      <c r="EI106" s="1">
        <v>45959</v>
      </c>
      <c r="EJ106" s="2">
        <v>0.63688657407407401</v>
      </c>
    </row>
    <row r="107" spans="1:140" x14ac:dyDescent="0.25">
      <c r="A107" t="str">
        <f t="shared" si="12"/>
        <v>032232</v>
      </c>
      <c r="B107">
        <v>1</v>
      </c>
      <c r="C107">
        <v>3530</v>
      </c>
      <c r="D107">
        <v>1</v>
      </c>
      <c r="E107" t="str">
        <f>"03"</f>
        <v>03</v>
      </c>
      <c r="F107" t="s">
        <v>249</v>
      </c>
      <c r="G107" t="s">
        <v>250</v>
      </c>
      <c r="H107" t="str">
        <f t="shared" si="13"/>
        <v xml:space="preserve"> 696</v>
      </c>
      <c r="I107" t="s">
        <v>238</v>
      </c>
      <c r="J107" t="str">
        <f>"1565"</f>
        <v>1565</v>
      </c>
      <c r="K107" t="s">
        <v>142</v>
      </c>
      <c r="L107" t="s">
        <v>143</v>
      </c>
      <c r="M107">
        <v>3</v>
      </c>
      <c r="N107" t="s">
        <v>144</v>
      </c>
      <c r="O107" t="s">
        <v>145</v>
      </c>
      <c r="P107">
        <v>30</v>
      </c>
      <c r="Q107">
        <v>20</v>
      </c>
      <c r="R107">
        <v>0</v>
      </c>
      <c r="S107">
        <v>0</v>
      </c>
      <c r="T107" t="s">
        <v>146</v>
      </c>
      <c r="U107">
        <v>30</v>
      </c>
      <c r="V107" s="1">
        <v>46048</v>
      </c>
      <c r="W107" s="1">
        <v>46155</v>
      </c>
      <c r="Y107">
        <v>3</v>
      </c>
      <c r="Z107" t="s">
        <v>147</v>
      </c>
      <c r="AA107">
        <v>1</v>
      </c>
      <c r="AB107" t="s">
        <v>147</v>
      </c>
      <c r="AE107" t="s">
        <v>188</v>
      </c>
      <c r="AF107" s="1">
        <v>46048</v>
      </c>
      <c r="AG107" s="1">
        <v>46155</v>
      </c>
      <c r="AH107" t="s">
        <v>145</v>
      </c>
      <c r="AI107" t="s">
        <v>147</v>
      </c>
      <c r="AJ107" t="str">
        <f>"01824687"</f>
        <v>01824687</v>
      </c>
      <c r="AK107" t="s">
        <v>361</v>
      </c>
      <c r="AL107" t="s">
        <v>153</v>
      </c>
      <c r="AM107" t="s">
        <v>144</v>
      </c>
      <c r="AN107" t="str">
        <f>""</f>
        <v/>
      </c>
      <c r="AP107" t="s">
        <v>147</v>
      </c>
      <c r="AQ107" t="s">
        <v>147</v>
      </c>
      <c r="AR107" t="s">
        <v>147</v>
      </c>
      <c r="AS107" t="s">
        <v>147</v>
      </c>
      <c r="AT107" t="s">
        <v>147</v>
      </c>
      <c r="AU107">
        <v>3</v>
      </c>
      <c r="AV107">
        <v>1</v>
      </c>
      <c r="AW107">
        <v>6</v>
      </c>
      <c r="AX107" t="s">
        <v>364</v>
      </c>
      <c r="AY107" t="s">
        <v>155</v>
      </c>
      <c r="AZ107" t="s">
        <v>142</v>
      </c>
      <c r="BA107" t="s">
        <v>147</v>
      </c>
      <c r="BB107">
        <v>0</v>
      </c>
      <c r="BC107" t="s">
        <v>147</v>
      </c>
      <c r="BD107" t="s">
        <v>147</v>
      </c>
      <c r="BE107" t="s">
        <v>147</v>
      </c>
      <c r="BF107" t="s">
        <v>147</v>
      </c>
      <c r="BG107" t="s">
        <v>147</v>
      </c>
      <c r="BH107" t="s">
        <v>147</v>
      </c>
      <c r="BI107" t="s">
        <v>147</v>
      </c>
      <c r="BJ107" t="s">
        <v>147</v>
      </c>
      <c r="BK107" t="s">
        <v>147</v>
      </c>
      <c r="BS107" t="str">
        <f>""</f>
        <v/>
      </c>
      <c r="BU107" t="str">
        <f>""</f>
        <v/>
      </c>
      <c r="CA107" t="str">
        <f>""</f>
        <v/>
      </c>
      <c r="CC107" t="str">
        <f>""</f>
        <v/>
      </c>
      <c r="CI107" t="str">
        <f>""</f>
        <v/>
      </c>
      <c r="CK107" t="str">
        <f>""</f>
        <v/>
      </c>
      <c r="CQ107" t="str">
        <f>""</f>
        <v/>
      </c>
      <c r="CS107" t="str">
        <f>""</f>
        <v/>
      </c>
      <c r="CY107" t="str">
        <f>""</f>
        <v/>
      </c>
      <c r="DA107" t="str">
        <f>""</f>
        <v/>
      </c>
      <c r="DG107" t="str">
        <f>""</f>
        <v/>
      </c>
      <c r="DI107" t="str">
        <f>""</f>
        <v/>
      </c>
      <c r="DO107" t="str">
        <f>""</f>
        <v/>
      </c>
      <c r="DQ107" t="str">
        <f>""</f>
        <v/>
      </c>
      <c r="DW107" t="str">
        <f>""</f>
        <v/>
      </c>
      <c r="DY107" t="str">
        <f>""</f>
        <v/>
      </c>
      <c r="EE107" t="str">
        <f>""</f>
        <v/>
      </c>
      <c r="EG107" t="str">
        <f>""</f>
        <v/>
      </c>
      <c r="EI107" s="1">
        <v>45959</v>
      </c>
      <c r="EJ107" s="2">
        <v>0.63688657407407401</v>
      </c>
    </row>
    <row r="108" spans="1:140" x14ac:dyDescent="0.25">
      <c r="A108" t="str">
        <f t="shared" si="12"/>
        <v>032232</v>
      </c>
      <c r="B108">
        <v>1</v>
      </c>
      <c r="C108">
        <v>3530</v>
      </c>
      <c r="D108">
        <v>1</v>
      </c>
      <c r="E108" t="str">
        <f>"04"</f>
        <v>04</v>
      </c>
      <c r="F108" t="s">
        <v>249</v>
      </c>
      <c r="G108" t="s">
        <v>250</v>
      </c>
      <c r="H108" t="str">
        <f t="shared" si="13"/>
        <v xml:space="preserve"> 696</v>
      </c>
      <c r="I108" t="s">
        <v>238</v>
      </c>
      <c r="J108" t="str">
        <f>"1566"</f>
        <v>1566</v>
      </c>
      <c r="K108" t="s">
        <v>142</v>
      </c>
      <c r="L108" t="s">
        <v>143</v>
      </c>
      <c r="M108">
        <v>4</v>
      </c>
      <c r="N108" t="s">
        <v>144</v>
      </c>
      <c r="O108" t="s">
        <v>145</v>
      </c>
      <c r="P108">
        <v>30</v>
      </c>
      <c r="Q108">
        <v>20</v>
      </c>
      <c r="R108">
        <v>0</v>
      </c>
      <c r="S108">
        <v>0</v>
      </c>
      <c r="T108" t="s">
        <v>146</v>
      </c>
      <c r="U108">
        <v>30</v>
      </c>
      <c r="V108" s="1">
        <v>46048</v>
      </c>
      <c r="W108" s="1">
        <v>46155</v>
      </c>
      <c r="Y108">
        <v>4</v>
      </c>
      <c r="Z108" t="s">
        <v>147</v>
      </c>
      <c r="AA108">
        <v>1</v>
      </c>
      <c r="AB108" t="s">
        <v>147</v>
      </c>
      <c r="AE108" t="s">
        <v>188</v>
      </c>
      <c r="AF108" s="1">
        <v>46048</v>
      </c>
      <c r="AG108" s="1">
        <v>46155</v>
      </c>
      <c r="AH108" t="s">
        <v>145</v>
      </c>
      <c r="AI108" t="s">
        <v>147</v>
      </c>
      <c r="AJ108" t="str">
        <f>"01625905"</f>
        <v>01625905</v>
      </c>
      <c r="AK108" t="s">
        <v>328</v>
      </c>
      <c r="AL108" t="s">
        <v>153</v>
      </c>
      <c r="AM108" t="s">
        <v>144</v>
      </c>
      <c r="AN108" t="str">
        <f>""</f>
        <v/>
      </c>
      <c r="AP108" t="s">
        <v>147</v>
      </c>
      <c r="AQ108" t="s">
        <v>147</v>
      </c>
      <c r="AR108" t="s">
        <v>147</v>
      </c>
      <c r="AS108" t="s">
        <v>147</v>
      </c>
      <c r="AT108" t="s">
        <v>147</v>
      </c>
      <c r="AU108">
        <v>4</v>
      </c>
      <c r="AV108">
        <v>1</v>
      </c>
      <c r="AW108">
        <v>6</v>
      </c>
      <c r="AX108" t="s">
        <v>364</v>
      </c>
      <c r="AY108" t="s">
        <v>155</v>
      </c>
      <c r="AZ108" t="s">
        <v>142</v>
      </c>
      <c r="BA108" t="s">
        <v>147</v>
      </c>
      <c r="BB108">
        <v>0</v>
      </c>
      <c r="BC108" t="s">
        <v>147</v>
      </c>
      <c r="BD108" t="s">
        <v>147</v>
      </c>
      <c r="BE108" t="s">
        <v>147</v>
      </c>
      <c r="BF108" t="s">
        <v>147</v>
      </c>
      <c r="BG108" t="s">
        <v>147</v>
      </c>
      <c r="BH108" t="s">
        <v>147</v>
      </c>
      <c r="BI108" t="s">
        <v>147</v>
      </c>
      <c r="BJ108" t="s">
        <v>147</v>
      </c>
      <c r="BK108" t="s">
        <v>147</v>
      </c>
      <c r="BS108" t="str">
        <f>""</f>
        <v/>
      </c>
      <c r="BU108" t="str">
        <f>""</f>
        <v/>
      </c>
      <c r="CA108" t="str">
        <f>""</f>
        <v/>
      </c>
      <c r="CC108" t="str">
        <f>""</f>
        <v/>
      </c>
      <c r="CI108" t="str">
        <f>""</f>
        <v/>
      </c>
      <c r="CK108" t="str">
        <f>""</f>
        <v/>
      </c>
      <c r="CQ108" t="str">
        <f>""</f>
        <v/>
      </c>
      <c r="CS108" t="str">
        <f>""</f>
        <v/>
      </c>
      <c r="CY108" t="str">
        <f>""</f>
        <v/>
      </c>
      <c r="DA108" t="str">
        <f>""</f>
        <v/>
      </c>
      <c r="DG108" t="str">
        <f>""</f>
        <v/>
      </c>
      <c r="DI108" t="str">
        <f>""</f>
        <v/>
      </c>
      <c r="DO108" t="str">
        <f>""</f>
        <v/>
      </c>
      <c r="DQ108" t="str">
        <f>""</f>
        <v/>
      </c>
      <c r="DW108" t="str">
        <f>""</f>
        <v/>
      </c>
      <c r="DY108" t="str">
        <f>""</f>
        <v/>
      </c>
      <c r="EE108" t="str">
        <f>""</f>
        <v/>
      </c>
      <c r="EG108" t="str">
        <f>""</f>
        <v/>
      </c>
      <c r="EI108" s="1">
        <v>45959</v>
      </c>
      <c r="EJ108" s="2">
        <v>0.63688657407407401</v>
      </c>
    </row>
    <row r="109" spans="1:140" x14ac:dyDescent="0.25">
      <c r="A109" t="str">
        <f t="shared" si="12"/>
        <v>032232</v>
      </c>
      <c r="B109">
        <v>1</v>
      </c>
      <c r="C109">
        <v>3530</v>
      </c>
      <c r="D109">
        <v>1</v>
      </c>
      <c r="E109" t="str">
        <f>"05"</f>
        <v>05</v>
      </c>
      <c r="F109" t="s">
        <v>249</v>
      </c>
      <c r="G109" t="s">
        <v>250</v>
      </c>
      <c r="H109" t="str">
        <f t="shared" si="13"/>
        <v xml:space="preserve"> 696</v>
      </c>
      <c r="I109" t="s">
        <v>238</v>
      </c>
      <c r="J109" t="str">
        <f>"1567"</f>
        <v>1567</v>
      </c>
      <c r="K109" t="s">
        <v>142</v>
      </c>
      <c r="L109" t="s">
        <v>143</v>
      </c>
      <c r="M109">
        <v>5</v>
      </c>
      <c r="N109" t="s">
        <v>144</v>
      </c>
      <c r="O109" t="s">
        <v>145</v>
      </c>
      <c r="P109">
        <v>30</v>
      </c>
      <c r="Q109">
        <v>20</v>
      </c>
      <c r="R109">
        <v>0</v>
      </c>
      <c r="S109">
        <v>0</v>
      </c>
      <c r="T109" t="s">
        <v>146</v>
      </c>
      <c r="U109">
        <v>30</v>
      </c>
      <c r="V109" s="1">
        <v>46048</v>
      </c>
      <c r="W109" s="1">
        <v>46155</v>
      </c>
      <c r="Y109">
        <v>5</v>
      </c>
      <c r="Z109" t="s">
        <v>147</v>
      </c>
      <c r="AA109">
        <v>1</v>
      </c>
      <c r="AB109" t="s">
        <v>147</v>
      </c>
      <c r="AE109" t="s">
        <v>188</v>
      </c>
      <c r="AF109" s="1">
        <v>46048</v>
      </c>
      <c r="AG109" s="1">
        <v>46155</v>
      </c>
      <c r="AH109" t="s">
        <v>145</v>
      </c>
      <c r="AI109" t="s">
        <v>147</v>
      </c>
      <c r="AJ109" t="str">
        <f>"01885046"</f>
        <v>01885046</v>
      </c>
      <c r="AK109" t="s">
        <v>352</v>
      </c>
      <c r="AL109" t="s">
        <v>153</v>
      </c>
      <c r="AM109" t="s">
        <v>144</v>
      </c>
      <c r="AN109" t="str">
        <f>""</f>
        <v/>
      </c>
      <c r="AP109" t="s">
        <v>147</v>
      </c>
      <c r="AQ109" t="s">
        <v>147</v>
      </c>
      <c r="AR109" t="s">
        <v>147</v>
      </c>
      <c r="AS109" t="s">
        <v>147</v>
      </c>
      <c r="AT109" t="s">
        <v>147</v>
      </c>
      <c r="AU109">
        <v>5</v>
      </c>
      <c r="AV109">
        <v>1</v>
      </c>
      <c r="AW109">
        <v>6</v>
      </c>
      <c r="AX109" t="s">
        <v>364</v>
      </c>
      <c r="AY109" t="s">
        <v>155</v>
      </c>
      <c r="AZ109" t="s">
        <v>142</v>
      </c>
      <c r="BA109" t="s">
        <v>147</v>
      </c>
      <c r="BB109">
        <v>0</v>
      </c>
      <c r="BC109" t="s">
        <v>147</v>
      </c>
      <c r="BD109" t="s">
        <v>147</v>
      </c>
      <c r="BE109" t="s">
        <v>147</v>
      </c>
      <c r="BF109" t="s">
        <v>147</v>
      </c>
      <c r="BG109" t="s">
        <v>147</v>
      </c>
      <c r="BH109" t="s">
        <v>147</v>
      </c>
      <c r="BI109" t="s">
        <v>147</v>
      </c>
      <c r="BJ109" t="s">
        <v>147</v>
      </c>
      <c r="BK109" t="s">
        <v>147</v>
      </c>
      <c r="BS109" t="str">
        <f>""</f>
        <v/>
      </c>
      <c r="BU109" t="str">
        <f>""</f>
        <v/>
      </c>
      <c r="CA109" t="str">
        <f>""</f>
        <v/>
      </c>
      <c r="CC109" t="str">
        <f>""</f>
        <v/>
      </c>
      <c r="CI109" t="str">
        <f>""</f>
        <v/>
      </c>
      <c r="CK109" t="str">
        <f>""</f>
        <v/>
      </c>
      <c r="CQ109" t="str">
        <f>""</f>
        <v/>
      </c>
      <c r="CS109" t="str">
        <f>""</f>
        <v/>
      </c>
      <c r="CY109" t="str">
        <f>""</f>
        <v/>
      </c>
      <c r="DA109" t="str">
        <f>""</f>
        <v/>
      </c>
      <c r="DG109" t="str">
        <f>""</f>
        <v/>
      </c>
      <c r="DI109" t="str">
        <f>""</f>
        <v/>
      </c>
      <c r="DO109" t="str">
        <f>""</f>
        <v/>
      </c>
      <c r="DQ109" t="str">
        <f>""</f>
        <v/>
      </c>
      <c r="DW109" t="str">
        <f>""</f>
        <v/>
      </c>
      <c r="DY109" t="str">
        <f>""</f>
        <v/>
      </c>
      <c r="EE109" t="str">
        <f>""</f>
        <v/>
      </c>
      <c r="EG109" t="str">
        <f>""</f>
        <v/>
      </c>
      <c r="EI109" s="1">
        <v>45959</v>
      </c>
      <c r="EJ109" s="2">
        <v>0.63688657407407401</v>
      </c>
    </row>
    <row r="110" spans="1:140" x14ac:dyDescent="0.25">
      <c r="A110" t="str">
        <f t="shared" si="12"/>
        <v>032232</v>
      </c>
      <c r="B110">
        <v>1</v>
      </c>
      <c r="C110">
        <v>3530</v>
      </c>
      <c r="D110">
        <v>1</v>
      </c>
      <c r="E110" t="str">
        <f>"06"</f>
        <v>06</v>
      </c>
      <c r="F110" t="s">
        <v>249</v>
      </c>
      <c r="G110" t="s">
        <v>250</v>
      </c>
      <c r="H110" t="str">
        <f t="shared" si="13"/>
        <v xml:space="preserve"> 696</v>
      </c>
      <c r="I110" t="s">
        <v>238</v>
      </c>
      <c r="J110" t="str">
        <f>"1568"</f>
        <v>1568</v>
      </c>
      <c r="K110" t="s">
        <v>142</v>
      </c>
      <c r="L110" t="s">
        <v>143</v>
      </c>
      <c r="M110">
        <v>6</v>
      </c>
      <c r="N110" t="s">
        <v>144</v>
      </c>
      <c r="O110" t="s">
        <v>145</v>
      </c>
      <c r="P110">
        <v>30</v>
      </c>
      <c r="Q110">
        <v>20</v>
      </c>
      <c r="R110">
        <v>0</v>
      </c>
      <c r="S110">
        <v>0</v>
      </c>
      <c r="T110" t="s">
        <v>146</v>
      </c>
      <c r="U110">
        <v>30</v>
      </c>
      <c r="V110" s="1">
        <v>46048</v>
      </c>
      <c r="W110" s="1">
        <v>46155</v>
      </c>
      <c r="Y110">
        <v>6</v>
      </c>
      <c r="Z110" t="s">
        <v>147</v>
      </c>
      <c r="AA110">
        <v>1</v>
      </c>
      <c r="AB110" t="s">
        <v>147</v>
      </c>
      <c r="AE110" t="s">
        <v>188</v>
      </c>
      <c r="AF110" s="1">
        <v>46048</v>
      </c>
      <c r="AG110" s="1">
        <v>46155</v>
      </c>
      <c r="AH110" t="s">
        <v>145</v>
      </c>
      <c r="AI110" t="s">
        <v>147</v>
      </c>
      <c r="AJ110" t="str">
        <f>"02207773"</f>
        <v>02207773</v>
      </c>
      <c r="AK110" t="s">
        <v>377</v>
      </c>
      <c r="AL110" t="s">
        <v>153</v>
      </c>
      <c r="AM110" t="s">
        <v>144</v>
      </c>
      <c r="AN110" t="str">
        <f>""</f>
        <v/>
      </c>
      <c r="AP110" t="s">
        <v>147</v>
      </c>
      <c r="AQ110" t="s">
        <v>147</v>
      </c>
      <c r="AR110" t="s">
        <v>147</v>
      </c>
      <c r="AS110" t="s">
        <v>147</v>
      </c>
      <c r="AT110" t="s">
        <v>147</v>
      </c>
      <c r="AU110">
        <v>6</v>
      </c>
      <c r="AV110">
        <v>1</v>
      </c>
      <c r="AW110">
        <v>6</v>
      </c>
      <c r="AX110" t="s">
        <v>364</v>
      </c>
      <c r="AY110" t="s">
        <v>155</v>
      </c>
      <c r="AZ110" t="s">
        <v>142</v>
      </c>
      <c r="BA110" t="s">
        <v>147</v>
      </c>
      <c r="BB110">
        <v>0</v>
      </c>
      <c r="BC110" t="s">
        <v>147</v>
      </c>
      <c r="BD110" t="s">
        <v>147</v>
      </c>
      <c r="BE110" t="s">
        <v>147</v>
      </c>
      <c r="BF110" t="s">
        <v>147</v>
      </c>
      <c r="BG110" t="s">
        <v>147</v>
      </c>
      <c r="BH110" t="s">
        <v>147</v>
      </c>
      <c r="BI110" t="s">
        <v>147</v>
      </c>
      <c r="BJ110" t="s">
        <v>147</v>
      </c>
      <c r="BK110" t="s">
        <v>147</v>
      </c>
      <c r="BS110" t="str">
        <f>""</f>
        <v/>
      </c>
      <c r="BU110" t="str">
        <f>""</f>
        <v/>
      </c>
      <c r="CA110" t="str">
        <f>""</f>
        <v/>
      </c>
      <c r="CC110" t="str">
        <f>""</f>
        <v/>
      </c>
      <c r="CI110" t="str">
        <f>""</f>
        <v/>
      </c>
      <c r="CK110" t="str">
        <f>""</f>
        <v/>
      </c>
      <c r="CQ110" t="str">
        <f>""</f>
        <v/>
      </c>
      <c r="CS110" t="str">
        <f>""</f>
        <v/>
      </c>
      <c r="CY110" t="str">
        <f>""</f>
        <v/>
      </c>
      <c r="DA110" t="str">
        <f>""</f>
        <v/>
      </c>
      <c r="DG110" t="str">
        <f>""</f>
        <v/>
      </c>
      <c r="DI110" t="str">
        <f>""</f>
        <v/>
      </c>
      <c r="DO110" t="str">
        <f>""</f>
        <v/>
      </c>
      <c r="DQ110" t="str">
        <f>""</f>
        <v/>
      </c>
      <c r="DW110" t="str">
        <f>""</f>
        <v/>
      </c>
      <c r="DY110" t="str">
        <f>""</f>
        <v/>
      </c>
      <c r="EE110" t="str">
        <f>""</f>
        <v/>
      </c>
      <c r="EG110" t="str">
        <f>""</f>
        <v/>
      </c>
      <c r="EI110" s="1">
        <v>45959</v>
      </c>
      <c r="EJ110" s="2">
        <v>0.63688657407407401</v>
      </c>
    </row>
    <row r="111" spans="1:140" x14ac:dyDescent="0.25">
      <c r="A111" t="str">
        <f t="shared" si="12"/>
        <v>032232</v>
      </c>
      <c r="B111">
        <v>1</v>
      </c>
      <c r="C111">
        <v>3530</v>
      </c>
      <c r="D111">
        <v>1</v>
      </c>
      <c r="E111" t="str">
        <f>"07"</f>
        <v>07</v>
      </c>
      <c r="F111" t="s">
        <v>249</v>
      </c>
      <c r="G111" t="s">
        <v>250</v>
      </c>
      <c r="H111" t="str">
        <f t="shared" si="13"/>
        <v xml:space="preserve"> 696</v>
      </c>
      <c r="I111" t="s">
        <v>238</v>
      </c>
      <c r="J111" t="str">
        <f>"1907"</f>
        <v>1907</v>
      </c>
      <c r="K111" t="s">
        <v>142</v>
      </c>
      <c r="L111" t="s">
        <v>143</v>
      </c>
      <c r="M111">
        <v>7</v>
      </c>
      <c r="N111" t="s">
        <v>144</v>
      </c>
      <c r="O111" t="s">
        <v>145</v>
      </c>
      <c r="P111">
        <v>30</v>
      </c>
      <c r="Q111">
        <v>20</v>
      </c>
      <c r="R111">
        <v>0</v>
      </c>
      <c r="S111">
        <v>0</v>
      </c>
      <c r="T111" t="s">
        <v>146</v>
      </c>
      <c r="U111">
        <v>30</v>
      </c>
      <c r="V111" s="1">
        <v>46048</v>
      </c>
      <c r="W111" s="1">
        <v>46155</v>
      </c>
      <c r="Y111">
        <v>7</v>
      </c>
      <c r="Z111" t="s">
        <v>147</v>
      </c>
      <c r="AA111">
        <v>1</v>
      </c>
      <c r="AB111" t="s">
        <v>147</v>
      </c>
      <c r="AE111" t="s">
        <v>188</v>
      </c>
      <c r="AF111" s="1">
        <v>46048</v>
      </c>
      <c r="AG111" s="1">
        <v>46155</v>
      </c>
      <c r="AH111" t="s">
        <v>145</v>
      </c>
      <c r="AI111" t="s">
        <v>147</v>
      </c>
      <c r="AJ111" t="str">
        <f>"00766353"</f>
        <v>00766353</v>
      </c>
      <c r="AK111" t="s">
        <v>301</v>
      </c>
      <c r="AL111" t="s">
        <v>153</v>
      </c>
      <c r="AM111" t="s">
        <v>144</v>
      </c>
      <c r="AN111" t="str">
        <f>""</f>
        <v/>
      </c>
      <c r="AP111" t="s">
        <v>147</v>
      </c>
      <c r="AQ111" t="s">
        <v>147</v>
      </c>
      <c r="AR111" t="s">
        <v>147</v>
      </c>
      <c r="AS111" t="s">
        <v>147</v>
      </c>
      <c r="AT111" t="s">
        <v>147</v>
      </c>
      <c r="AU111">
        <v>7</v>
      </c>
      <c r="AV111">
        <v>1</v>
      </c>
      <c r="AW111">
        <v>6</v>
      </c>
      <c r="AX111" t="s">
        <v>364</v>
      </c>
      <c r="AY111" t="s">
        <v>155</v>
      </c>
      <c r="AZ111" t="s">
        <v>142</v>
      </c>
      <c r="BA111" t="s">
        <v>147</v>
      </c>
      <c r="BB111">
        <v>0</v>
      </c>
      <c r="BC111" t="s">
        <v>147</v>
      </c>
      <c r="BD111" t="s">
        <v>147</v>
      </c>
      <c r="BE111" t="s">
        <v>147</v>
      </c>
      <c r="BF111" t="s">
        <v>147</v>
      </c>
      <c r="BG111" t="s">
        <v>147</v>
      </c>
      <c r="BH111" t="s">
        <v>147</v>
      </c>
      <c r="BI111" t="s">
        <v>147</v>
      </c>
      <c r="BJ111" t="s">
        <v>147</v>
      </c>
      <c r="BK111" t="s">
        <v>147</v>
      </c>
      <c r="BS111" t="str">
        <f>""</f>
        <v/>
      </c>
      <c r="BU111" t="str">
        <f>""</f>
        <v/>
      </c>
      <c r="CA111" t="str">
        <f>""</f>
        <v/>
      </c>
      <c r="CC111" t="str">
        <f>""</f>
        <v/>
      </c>
      <c r="CI111" t="str">
        <f>""</f>
        <v/>
      </c>
      <c r="CK111" t="str">
        <f>""</f>
        <v/>
      </c>
      <c r="CQ111" t="str">
        <f>""</f>
        <v/>
      </c>
      <c r="CS111" t="str">
        <f>""</f>
        <v/>
      </c>
      <c r="CY111" t="str">
        <f>""</f>
        <v/>
      </c>
      <c r="DA111" t="str">
        <f>""</f>
        <v/>
      </c>
      <c r="DG111" t="str">
        <f>""</f>
        <v/>
      </c>
      <c r="DI111" t="str">
        <f>""</f>
        <v/>
      </c>
      <c r="DO111" t="str">
        <f>""</f>
        <v/>
      </c>
      <c r="DQ111" t="str">
        <f>""</f>
        <v/>
      </c>
      <c r="DW111" t="str">
        <f>""</f>
        <v/>
      </c>
      <c r="DY111" t="str">
        <f>""</f>
        <v/>
      </c>
      <c r="EE111" t="str">
        <f>""</f>
        <v/>
      </c>
      <c r="EG111" t="str">
        <f>""</f>
        <v/>
      </c>
      <c r="EI111" s="1">
        <v>45959</v>
      </c>
      <c r="EJ111" s="2">
        <v>0.63688657407407401</v>
      </c>
    </row>
    <row r="112" spans="1:140" x14ac:dyDescent="0.25">
      <c r="A112" t="str">
        <f t="shared" si="12"/>
        <v>032232</v>
      </c>
      <c r="B112">
        <v>1</v>
      </c>
      <c r="C112">
        <v>3530</v>
      </c>
      <c r="D112">
        <v>1</v>
      </c>
      <c r="E112" t="str">
        <f>"08"</f>
        <v>08</v>
      </c>
      <c r="F112" t="s">
        <v>249</v>
      </c>
      <c r="G112" t="s">
        <v>250</v>
      </c>
      <c r="H112" t="str">
        <f t="shared" si="13"/>
        <v xml:space="preserve"> 696</v>
      </c>
      <c r="I112" t="s">
        <v>238</v>
      </c>
      <c r="J112" t="str">
        <f>"1908"</f>
        <v>1908</v>
      </c>
      <c r="K112" t="s">
        <v>142</v>
      </c>
      <c r="L112" t="s">
        <v>143</v>
      </c>
      <c r="M112">
        <v>8</v>
      </c>
      <c r="N112" t="s">
        <v>144</v>
      </c>
      <c r="O112" t="s">
        <v>145</v>
      </c>
      <c r="P112">
        <v>30</v>
      </c>
      <c r="Q112">
        <v>20</v>
      </c>
      <c r="R112">
        <v>0</v>
      </c>
      <c r="S112">
        <v>0</v>
      </c>
      <c r="T112" t="s">
        <v>146</v>
      </c>
      <c r="U112">
        <v>30</v>
      </c>
      <c r="V112" s="1">
        <v>46048</v>
      </c>
      <c r="W112" s="1">
        <v>46155</v>
      </c>
      <c r="Y112">
        <v>8</v>
      </c>
      <c r="Z112" t="s">
        <v>147</v>
      </c>
      <c r="AA112">
        <v>1</v>
      </c>
      <c r="AB112" t="s">
        <v>147</v>
      </c>
      <c r="AE112" t="s">
        <v>188</v>
      </c>
      <c r="AF112" s="1">
        <v>46048</v>
      </c>
      <c r="AG112" s="1">
        <v>46155</v>
      </c>
      <c r="AH112" t="s">
        <v>145</v>
      </c>
      <c r="AI112" t="s">
        <v>147</v>
      </c>
      <c r="AJ112" t="str">
        <f>"01945260"</f>
        <v>01945260</v>
      </c>
      <c r="AK112" t="s">
        <v>342</v>
      </c>
      <c r="AL112" t="s">
        <v>153</v>
      </c>
      <c r="AM112" t="s">
        <v>144</v>
      </c>
      <c r="AN112" t="str">
        <f>""</f>
        <v/>
      </c>
      <c r="AP112" t="s">
        <v>147</v>
      </c>
      <c r="AQ112" t="s">
        <v>147</v>
      </c>
      <c r="AR112" t="s">
        <v>147</v>
      </c>
      <c r="AS112" t="s">
        <v>147</v>
      </c>
      <c r="AT112" t="s">
        <v>147</v>
      </c>
      <c r="AU112">
        <v>8</v>
      </c>
      <c r="AV112">
        <v>1</v>
      </c>
      <c r="AW112">
        <v>6</v>
      </c>
      <c r="AX112" t="s">
        <v>364</v>
      </c>
      <c r="AY112" t="s">
        <v>155</v>
      </c>
      <c r="AZ112" t="s">
        <v>142</v>
      </c>
      <c r="BA112" t="s">
        <v>147</v>
      </c>
      <c r="BB112">
        <v>0</v>
      </c>
      <c r="BC112" t="s">
        <v>147</v>
      </c>
      <c r="BD112" t="s">
        <v>147</v>
      </c>
      <c r="BE112" t="s">
        <v>147</v>
      </c>
      <c r="BF112" t="s">
        <v>147</v>
      </c>
      <c r="BG112" t="s">
        <v>147</v>
      </c>
      <c r="BH112" t="s">
        <v>147</v>
      </c>
      <c r="BI112" t="s">
        <v>147</v>
      </c>
      <c r="BJ112" t="s">
        <v>147</v>
      </c>
      <c r="BK112" t="s">
        <v>147</v>
      </c>
      <c r="BS112" t="str">
        <f>""</f>
        <v/>
      </c>
      <c r="BU112" t="str">
        <f>""</f>
        <v/>
      </c>
      <c r="CA112" t="str">
        <f>""</f>
        <v/>
      </c>
      <c r="CC112" t="str">
        <f>""</f>
        <v/>
      </c>
      <c r="CI112" t="str">
        <f>""</f>
        <v/>
      </c>
      <c r="CK112" t="str">
        <f>""</f>
        <v/>
      </c>
      <c r="CQ112" t="str">
        <f>""</f>
        <v/>
      </c>
      <c r="CS112" t="str">
        <f>""</f>
        <v/>
      </c>
      <c r="CY112" t="str">
        <f>""</f>
        <v/>
      </c>
      <c r="DA112" t="str">
        <f>""</f>
        <v/>
      </c>
      <c r="DG112" t="str">
        <f>""</f>
        <v/>
      </c>
      <c r="DI112" t="str">
        <f>""</f>
        <v/>
      </c>
      <c r="DO112" t="str">
        <f>""</f>
        <v/>
      </c>
      <c r="DQ112" t="str">
        <f>""</f>
        <v/>
      </c>
      <c r="DW112" t="str">
        <f>""</f>
        <v/>
      </c>
      <c r="DY112" t="str">
        <f>""</f>
        <v/>
      </c>
      <c r="EE112" t="str">
        <f>""</f>
        <v/>
      </c>
      <c r="EG112" t="str">
        <f>""</f>
        <v/>
      </c>
      <c r="EI112" s="1">
        <v>45959</v>
      </c>
      <c r="EJ112" s="2">
        <v>0.63688657407407401</v>
      </c>
    </row>
    <row r="113" spans="1:140" x14ac:dyDescent="0.25">
      <c r="A113" t="str">
        <f t="shared" si="12"/>
        <v>032232</v>
      </c>
      <c r="B113">
        <v>1</v>
      </c>
      <c r="C113">
        <v>3530</v>
      </c>
      <c r="D113">
        <v>1</v>
      </c>
      <c r="E113" t="str">
        <f>"09"</f>
        <v>09</v>
      </c>
      <c r="F113" t="s">
        <v>249</v>
      </c>
      <c r="G113" t="s">
        <v>250</v>
      </c>
      <c r="H113" t="str">
        <f t="shared" si="13"/>
        <v xml:space="preserve"> 696</v>
      </c>
      <c r="I113" t="s">
        <v>238</v>
      </c>
      <c r="J113" t="str">
        <f>"1909"</f>
        <v>1909</v>
      </c>
      <c r="K113" t="s">
        <v>142</v>
      </c>
      <c r="L113" t="s">
        <v>143</v>
      </c>
      <c r="M113">
        <v>9</v>
      </c>
      <c r="N113" t="s">
        <v>144</v>
      </c>
      <c r="O113" t="s">
        <v>145</v>
      </c>
      <c r="P113">
        <v>30</v>
      </c>
      <c r="Q113">
        <v>20</v>
      </c>
      <c r="R113">
        <v>0</v>
      </c>
      <c r="S113">
        <v>0</v>
      </c>
      <c r="T113" t="s">
        <v>146</v>
      </c>
      <c r="U113">
        <v>30</v>
      </c>
      <c r="V113" s="1">
        <v>46048</v>
      </c>
      <c r="W113" s="1">
        <v>46155</v>
      </c>
      <c r="Y113">
        <v>9</v>
      </c>
      <c r="Z113" t="s">
        <v>147</v>
      </c>
      <c r="AA113">
        <v>1</v>
      </c>
      <c r="AB113" t="s">
        <v>147</v>
      </c>
      <c r="AE113" t="s">
        <v>188</v>
      </c>
      <c r="AF113" s="1">
        <v>46048</v>
      </c>
      <c r="AG113" s="1">
        <v>46155</v>
      </c>
      <c r="AH113" t="s">
        <v>145</v>
      </c>
      <c r="AI113" t="s">
        <v>147</v>
      </c>
      <c r="AJ113" t="str">
        <f>"01944303"</f>
        <v>01944303</v>
      </c>
      <c r="AK113" t="s">
        <v>297</v>
      </c>
      <c r="AL113" t="s">
        <v>153</v>
      </c>
      <c r="AM113" t="s">
        <v>144</v>
      </c>
      <c r="AN113" t="str">
        <f>""</f>
        <v/>
      </c>
      <c r="AP113" t="s">
        <v>147</v>
      </c>
      <c r="AQ113" t="s">
        <v>147</v>
      </c>
      <c r="AR113" t="s">
        <v>147</v>
      </c>
      <c r="AS113" t="s">
        <v>147</v>
      </c>
      <c r="AT113" t="s">
        <v>147</v>
      </c>
      <c r="AU113">
        <v>9</v>
      </c>
      <c r="AV113">
        <v>1</v>
      </c>
      <c r="AW113">
        <v>6</v>
      </c>
      <c r="AX113" t="s">
        <v>364</v>
      </c>
      <c r="AY113" t="s">
        <v>155</v>
      </c>
      <c r="AZ113" t="s">
        <v>142</v>
      </c>
      <c r="BA113" t="s">
        <v>147</v>
      </c>
      <c r="BB113">
        <v>0</v>
      </c>
      <c r="BC113" t="s">
        <v>147</v>
      </c>
      <c r="BD113" t="s">
        <v>147</v>
      </c>
      <c r="BE113" t="s">
        <v>147</v>
      </c>
      <c r="BF113" t="s">
        <v>147</v>
      </c>
      <c r="BG113" t="s">
        <v>147</v>
      </c>
      <c r="BH113" t="s">
        <v>147</v>
      </c>
      <c r="BI113" t="s">
        <v>147</v>
      </c>
      <c r="BJ113" t="s">
        <v>147</v>
      </c>
      <c r="BK113" t="s">
        <v>147</v>
      </c>
      <c r="BS113" t="str">
        <f>""</f>
        <v/>
      </c>
      <c r="BU113" t="str">
        <f>""</f>
        <v/>
      </c>
      <c r="CA113" t="str">
        <f>""</f>
        <v/>
      </c>
      <c r="CC113" t="str">
        <f>""</f>
        <v/>
      </c>
      <c r="CI113" t="str">
        <f>""</f>
        <v/>
      </c>
      <c r="CK113" t="str">
        <f>""</f>
        <v/>
      </c>
      <c r="CQ113" t="str">
        <f>""</f>
        <v/>
      </c>
      <c r="CS113" t="str">
        <f>""</f>
        <v/>
      </c>
      <c r="CY113" t="str">
        <f>""</f>
        <v/>
      </c>
      <c r="DA113" t="str">
        <f>""</f>
        <v/>
      </c>
      <c r="DG113" t="str">
        <f>""</f>
        <v/>
      </c>
      <c r="DI113" t="str">
        <f>""</f>
        <v/>
      </c>
      <c r="DO113" t="str">
        <f>""</f>
        <v/>
      </c>
      <c r="DQ113" t="str">
        <f>""</f>
        <v/>
      </c>
      <c r="DW113" t="str">
        <f>""</f>
        <v/>
      </c>
      <c r="DY113" t="str">
        <f>""</f>
        <v/>
      </c>
      <c r="EE113" t="str">
        <f>""</f>
        <v/>
      </c>
      <c r="EG113" t="str">
        <f>""</f>
        <v/>
      </c>
      <c r="EI113" s="1">
        <v>45959</v>
      </c>
      <c r="EJ113" s="2">
        <v>0.63688657407407401</v>
      </c>
    </row>
    <row r="114" spans="1:140" x14ac:dyDescent="0.25">
      <c r="A114" t="str">
        <f t="shared" si="12"/>
        <v>032232</v>
      </c>
      <c r="B114">
        <v>1</v>
      </c>
      <c r="C114">
        <v>3530</v>
      </c>
      <c r="D114">
        <v>1</v>
      </c>
      <c r="E114" t="str">
        <f>"10"</f>
        <v>10</v>
      </c>
      <c r="F114" t="s">
        <v>249</v>
      </c>
      <c r="G114" t="s">
        <v>250</v>
      </c>
      <c r="H114" t="str">
        <f t="shared" si="13"/>
        <v xml:space="preserve"> 696</v>
      </c>
      <c r="I114" t="s">
        <v>238</v>
      </c>
      <c r="J114" t="str">
        <f>"2705"</f>
        <v>2705</v>
      </c>
      <c r="K114" t="s">
        <v>142</v>
      </c>
      <c r="L114" t="s">
        <v>143</v>
      </c>
      <c r="M114">
        <v>10</v>
      </c>
      <c r="N114" t="s">
        <v>144</v>
      </c>
      <c r="O114" t="s">
        <v>145</v>
      </c>
      <c r="P114">
        <v>30</v>
      </c>
      <c r="Q114">
        <v>20</v>
      </c>
      <c r="R114">
        <v>0</v>
      </c>
      <c r="S114">
        <v>0</v>
      </c>
      <c r="T114" t="s">
        <v>146</v>
      </c>
      <c r="U114">
        <v>30</v>
      </c>
      <c r="V114" s="1">
        <v>46048</v>
      </c>
      <c r="W114" s="1">
        <v>46155</v>
      </c>
      <c r="Y114">
        <v>10</v>
      </c>
      <c r="Z114" t="s">
        <v>147</v>
      </c>
      <c r="AA114">
        <v>1</v>
      </c>
      <c r="AB114" t="s">
        <v>147</v>
      </c>
      <c r="AE114" t="s">
        <v>188</v>
      </c>
      <c r="AF114" s="1">
        <v>46048</v>
      </c>
      <c r="AG114" s="1">
        <v>46155</v>
      </c>
      <c r="AH114" t="s">
        <v>145</v>
      </c>
      <c r="AI114" t="s">
        <v>147</v>
      </c>
      <c r="AJ114" t="str">
        <f>"01443731"</f>
        <v>01443731</v>
      </c>
      <c r="AK114" t="s">
        <v>385</v>
      </c>
      <c r="AL114" t="s">
        <v>153</v>
      </c>
      <c r="AM114" t="s">
        <v>144</v>
      </c>
      <c r="AN114" t="str">
        <f>""</f>
        <v/>
      </c>
      <c r="AP114" t="s">
        <v>147</v>
      </c>
      <c r="AQ114" t="s">
        <v>147</v>
      </c>
      <c r="AR114" t="s">
        <v>147</v>
      </c>
      <c r="AS114" t="s">
        <v>147</v>
      </c>
      <c r="AT114" t="s">
        <v>147</v>
      </c>
      <c r="AU114">
        <v>10</v>
      </c>
      <c r="AV114">
        <v>1</v>
      </c>
      <c r="AW114">
        <v>6</v>
      </c>
      <c r="AX114" t="s">
        <v>364</v>
      </c>
      <c r="AY114" t="s">
        <v>155</v>
      </c>
      <c r="AZ114" t="s">
        <v>142</v>
      </c>
      <c r="BA114" t="s">
        <v>147</v>
      </c>
      <c r="BB114">
        <v>0</v>
      </c>
      <c r="BC114" t="s">
        <v>147</v>
      </c>
      <c r="BD114" t="s">
        <v>147</v>
      </c>
      <c r="BE114" t="s">
        <v>147</v>
      </c>
      <c r="BF114" t="s">
        <v>147</v>
      </c>
      <c r="BG114" t="s">
        <v>147</v>
      </c>
      <c r="BH114" t="s">
        <v>147</v>
      </c>
      <c r="BI114" t="s">
        <v>147</v>
      </c>
      <c r="BJ114" t="s">
        <v>147</v>
      </c>
      <c r="BK114" t="s">
        <v>147</v>
      </c>
      <c r="BS114" t="str">
        <f>""</f>
        <v/>
      </c>
      <c r="BU114" t="str">
        <f>""</f>
        <v/>
      </c>
      <c r="CA114" t="str">
        <f>""</f>
        <v/>
      </c>
      <c r="CC114" t="str">
        <f>""</f>
        <v/>
      </c>
      <c r="CI114" t="str">
        <f>""</f>
        <v/>
      </c>
      <c r="CK114" t="str">
        <f>""</f>
        <v/>
      </c>
      <c r="CQ114" t="str">
        <f>""</f>
        <v/>
      </c>
      <c r="CS114" t="str">
        <f>""</f>
        <v/>
      </c>
      <c r="CY114" t="str">
        <f>""</f>
        <v/>
      </c>
      <c r="DA114" t="str">
        <f>""</f>
        <v/>
      </c>
      <c r="DG114" t="str">
        <f>""</f>
        <v/>
      </c>
      <c r="DI114" t="str">
        <f>""</f>
        <v/>
      </c>
      <c r="DO114" t="str">
        <f>""</f>
        <v/>
      </c>
      <c r="DQ114" t="str">
        <f>""</f>
        <v/>
      </c>
      <c r="DW114" t="str">
        <f>""</f>
        <v/>
      </c>
      <c r="DY114" t="str">
        <f>""</f>
        <v/>
      </c>
      <c r="EE114" t="str">
        <f>""</f>
        <v/>
      </c>
      <c r="EG114" t="str">
        <f>""</f>
        <v/>
      </c>
      <c r="EI114" s="1">
        <v>45959</v>
      </c>
      <c r="EJ114" s="2">
        <v>0.63688657407407401</v>
      </c>
    </row>
    <row r="115" spans="1:140" x14ac:dyDescent="0.25">
      <c r="A115" t="str">
        <f t="shared" si="12"/>
        <v>032232</v>
      </c>
      <c r="B115">
        <v>1</v>
      </c>
      <c r="C115">
        <v>3530</v>
      </c>
      <c r="D115">
        <v>1</v>
      </c>
      <c r="E115" t="str">
        <f>"11"</f>
        <v>11</v>
      </c>
      <c r="F115" t="s">
        <v>249</v>
      </c>
      <c r="G115" t="s">
        <v>250</v>
      </c>
      <c r="H115" t="str">
        <f t="shared" si="13"/>
        <v xml:space="preserve"> 696</v>
      </c>
      <c r="I115" t="s">
        <v>238</v>
      </c>
      <c r="J115" t="str">
        <f>"2706"</f>
        <v>2706</v>
      </c>
      <c r="K115" t="s">
        <v>142</v>
      </c>
      <c r="L115" t="s">
        <v>143</v>
      </c>
      <c r="M115">
        <v>11</v>
      </c>
      <c r="N115" t="s">
        <v>144</v>
      </c>
      <c r="O115" t="s">
        <v>145</v>
      </c>
      <c r="P115">
        <v>30</v>
      </c>
      <c r="Q115">
        <v>10</v>
      </c>
      <c r="R115">
        <v>0</v>
      </c>
      <c r="S115">
        <v>0</v>
      </c>
      <c r="T115" t="s">
        <v>146</v>
      </c>
      <c r="U115">
        <v>30</v>
      </c>
      <c r="V115" s="1">
        <v>46048</v>
      </c>
      <c r="W115" s="1">
        <v>46155</v>
      </c>
      <c r="Y115">
        <v>11</v>
      </c>
      <c r="Z115" t="s">
        <v>147</v>
      </c>
      <c r="AA115">
        <v>1</v>
      </c>
      <c r="AB115" t="s">
        <v>147</v>
      </c>
      <c r="AE115" t="s">
        <v>188</v>
      </c>
      <c r="AF115" s="1">
        <v>46048</v>
      </c>
      <c r="AG115" s="1">
        <v>46155</v>
      </c>
      <c r="AH115" t="s">
        <v>145</v>
      </c>
      <c r="AI115" t="s">
        <v>147</v>
      </c>
      <c r="AJ115" t="str">
        <f>"02146757"</f>
        <v>02146757</v>
      </c>
      <c r="AK115" t="s">
        <v>349</v>
      </c>
      <c r="AL115" t="s">
        <v>153</v>
      </c>
      <c r="AM115" t="s">
        <v>144</v>
      </c>
      <c r="AN115" t="str">
        <f>""</f>
        <v/>
      </c>
      <c r="AP115" t="s">
        <v>147</v>
      </c>
      <c r="AQ115" t="s">
        <v>147</v>
      </c>
      <c r="AR115" t="s">
        <v>147</v>
      </c>
      <c r="AS115" t="s">
        <v>147</v>
      </c>
      <c r="AT115" t="s">
        <v>147</v>
      </c>
      <c r="AU115">
        <v>11</v>
      </c>
      <c r="AV115">
        <v>1</v>
      </c>
      <c r="AW115">
        <v>6</v>
      </c>
      <c r="AX115" t="s">
        <v>364</v>
      </c>
      <c r="AY115" t="s">
        <v>155</v>
      </c>
      <c r="AZ115" t="s">
        <v>142</v>
      </c>
      <c r="BA115" t="s">
        <v>147</v>
      </c>
      <c r="BB115">
        <v>0</v>
      </c>
      <c r="BC115" t="s">
        <v>147</v>
      </c>
      <c r="BD115" t="s">
        <v>147</v>
      </c>
      <c r="BE115" t="s">
        <v>147</v>
      </c>
      <c r="BF115" t="s">
        <v>147</v>
      </c>
      <c r="BG115" t="s">
        <v>147</v>
      </c>
      <c r="BH115" t="s">
        <v>147</v>
      </c>
      <c r="BI115" t="s">
        <v>147</v>
      </c>
      <c r="BJ115" t="s">
        <v>147</v>
      </c>
      <c r="BK115" t="s">
        <v>147</v>
      </c>
      <c r="BS115" t="str">
        <f>""</f>
        <v/>
      </c>
      <c r="BU115" t="str">
        <f>""</f>
        <v/>
      </c>
      <c r="CA115" t="str">
        <f>""</f>
        <v/>
      </c>
      <c r="CC115" t="str">
        <f>""</f>
        <v/>
      </c>
      <c r="CI115" t="str">
        <f>""</f>
        <v/>
      </c>
      <c r="CK115" t="str">
        <f>""</f>
        <v/>
      </c>
      <c r="CQ115" t="str">
        <f>""</f>
        <v/>
      </c>
      <c r="CS115" t="str">
        <f>""</f>
        <v/>
      </c>
      <c r="CY115" t="str">
        <f>""</f>
        <v/>
      </c>
      <c r="DA115" t="str">
        <f>""</f>
        <v/>
      </c>
      <c r="DG115" t="str">
        <f>""</f>
        <v/>
      </c>
      <c r="DI115" t="str">
        <f>""</f>
        <v/>
      </c>
      <c r="DO115" t="str">
        <f>""</f>
        <v/>
      </c>
      <c r="DQ115" t="str">
        <f>""</f>
        <v/>
      </c>
      <c r="DW115" t="str">
        <f>""</f>
        <v/>
      </c>
      <c r="DY115" t="str">
        <f>""</f>
        <v/>
      </c>
      <c r="EE115" t="str">
        <f>""</f>
        <v/>
      </c>
      <c r="EG115" t="str">
        <f>""</f>
        <v/>
      </c>
      <c r="EI115" s="1">
        <v>45959</v>
      </c>
      <c r="EJ115" s="2">
        <v>0.63688657407407401</v>
      </c>
    </row>
    <row r="116" spans="1:140" x14ac:dyDescent="0.25">
      <c r="A116" t="str">
        <f t="shared" si="12"/>
        <v>032232</v>
      </c>
      <c r="B116">
        <v>1</v>
      </c>
      <c r="C116">
        <v>3530</v>
      </c>
      <c r="D116">
        <v>1</v>
      </c>
      <c r="E116" t="str">
        <f>"12"</f>
        <v>12</v>
      </c>
      <c r="F116" t="s">
        <v>249</v>
      </c>
      <c r="G116" t="s">
        <v>250</v>
      </c>
      <c r="H116" t="str">
        <f t="shared" si="13"/>
        <v xml:space="preserve"> 696</v>
      </c>
      <c r="I116" t="s">
        <v>238</v>
      </c>
      <c r="J116" t="str">
        <f>"2707"</f>
        <v>2707</v>
      </c>
      <c r="K116" t="s">
        <v>142</v>
      </c>
      <c r="L116" t="s">
        <v>143</v>
      </c>
      <c r="M116">
        <v>12</v>
      </c>
      <c r="N116" t="s">
        <v>144</v>
      </c>
      <c r="O116" t="s">
        <v>145</v>
      </c>
      <c r="P116">
        <v>15</v>
      </c>
      <c r="Q116">
        <v>5</v>
      </c>
      <c r="R116">
        <v>0</v>
      </c>
      <c r="S116">
        <v>0</v>
      </c>
      <c r="T116" t="s">
        <v>146</v>
      </c>
      <c r="U116">
        <v>15</v>
      </c>
      <c r="V116" s="1">
        <v>46048</v>
      </c>
      <c r="W116" s="1">
        <v>46155</v>
      </c>
      <c r="Y116">
        <v>12</v>
      </c>
      <c r="Z116" t="s">
        <v>147</v>
      </c>
      <c r="AA116">
        <v>1</v>
      </c>
      <c r="AB116" t="s">
        <v>147</v>
      </c>
      <c r="AE116" t="s">
        <v>188</v>
      </c>
      <c r="AF116" s="1">
        <v>46048</v>
      </c>
      <c r="AG116" s="1">
        <v>46155</v>
      </c>
      <c r="AH116" t="s">
        <v>145</v>
      </c>
      <c r="AI116" t="s">
        <v>147</v>
      </c>
      <c r="AJ116" t="str">
        <f>"01887148"</f>
        <v>01887148</v>
      </c>
      <c r="AK116" t="s">
        <v>345</v>
      </c>
      <c r="AL116" t="s">
        <v>153</v>
      </c>
      <c r="AM116" t="s">
        <v>144</v>
      </c>
      <c r="AN116" t="str">
        <f>""</f>
        <v/>
      </c>
      <c r="AP116" t="s">
        <v>147</v>
      </c>
      <c r="AQ116" t="s">
        <v>147</v>
      </c>
      <c r="AR116" t="s">
        <v>147</v>
      </c>
      <c r="AS116" t="s">
        <v>147</v>
      </c>
      <c r="AT116" t="s">
        <v>147</v>
      </c>
      <c r="AU116">
        <v>12</v>
      </c>
      <c r="AV116">
        <v>1</v>
      </c>
      <c r="AW116">
        <v>6</v>
      </c>
      <c r="AX116" t="s">
        <v>364</v>
      </c>
      <c r="AY116" t="s">
        <v>155</v>
      </c>
      <c r="AZ116" t="s">
        <v>142</v>
      </c>
      <c r="BA116" t="s">
        <v>147</v>
      </c>
      <c r="BB116">
        <v>0</v>
      </c>
      <c r="BC116" t="s">
        <v>147</v>
      </c>
      <c r="BD116" t="s">
        <v>147</v>
      </c>
      <c r="BE116" t="s">
        <v>147</v>
      </c>
      <c r="BF116" t="s">
        <v>147</v>
      </c>
      <c r="BG116" t="s">
        <v>147</v>
      </c>
      <c r="BH116" t="s">
        <v>147</v>
      </c>
      <c r="BI116" t="s">
        <v>147</v>
      </c>
      <c r="BJ116" t="s">
        <v>147</v>
      </c>
      <c r="BK116" t="s">
        <v>147</v>
      </c>
      <c r="BS116" t="str">
        <f>""</f>
        <v/>
      </c>
      <c r="BU116" t="str">
        <f>""</f>
        <v/>
      </c>
      <c r="CA116" t="str">
        <f>""</f>
        <v/>
      </c>
      <c r="CC116" t="str">
        <f>""</f>
        <v/>
      </c>
      <c r="CI116" t="str">
        <f>""</f>
        <v/>
      </c>
      <c r="CK116" t="str">
        <f>""</f>
        <v/>
      </c>
      <c r="CQ116" t="str">
        <f>""</f>
        <v/>
      </c>
      <c r="CS116" t="str">
        <f>""</f>
        <v/>
      </c>
      <c r="CY116" t="str">
        <f>""</f>
        <v/>
      </c>
      <c r="DA116" t="str">
        <f>""</f>
        <v/>
      </c>
      <c r="DG116" t="str">
        <f>""</f>
        <v/>
      </c>
      <c r="DI116" t="str">
        <f>""</f>
        <v/>
      </c>
      <c r="DO116" t="str">
        <f>""</f>
        <v/>
      </c>
      <c r="DQ116" t="str">
        <f>""</f>
        <v/>
      </c>
      <c r="DW116" t="str">
        <f>""</f>
        <v/>
      </c>
      <c r="DY116" t="str">
        <f>""</f>
        <v/>
      </c>
      <c r="EE116" t="str">
        <f>""</f>
        <v/>
      </c>
      <c r="EG116" t="str">
        <f>""</f>
        <v/>
      </c>
      <c r="EI116" s="1">
        <v>45959</v>
      </c>
      <c r="EJ116" s="2">
        <v>0.63688657407407401</v>
      </c>
    </row>
    <row r="117" spans="1:140" x14ac:dyDescent="0.25">
      <c r="A117" t="str">
        <f>"013150"</f>
        <v>013150</v>
      </c>
      <c r="B117">
        <v>1</v>
      </c>
      <c r="C117">
        <v>3530</v>
      </c>
      <c r="D117">
        <v>1</v>
      </c>
      <c r="E117" t="str">
        <f>"01"</f>
        <v>01</v>
      </c>
      <c r="F117" t="s">
        <v>249</v>
      </c>
      <c r="G117" t="s">
        <v>250</v>
      </c>
      <c r="H117" t="str">
        <f>" 697"</f>
        <v xml:space="preserve"> 697</v>
      </c>
      <c r="I117" t="s">
        <v>242</v>
      </c>
      <c r="J117" t="str">
        <f>"7102"</f>
        <v>7102</v>
      </c>
      <c r="K117" t="s">
        <v>142</v>
      </c>
      <c r="L117" t="s">
        <v>143</v>
      </c>
      <c r="M117">
        <v>1</v>
      </c>
      <c r="N117" t="s">
        <v>144</v>
      </c>
      <c r="O117" t="s">
        <v>240</v>
      </c>
      <c r="P117">
        <v>12</v>
      </c>
      <c r="Q117">
        <v>5</v>
      </c>
      <c r="R117">
        <v>0</v>
      </c>
      <c r="S117">
        <v>0</v>
      </c>
      <c r="T117" t="s">
        <v>146</v>
      </c>
      <c r="U117">
        <v>12</v>
      </c>
      <c r="V117" s="1">
        <v>46048</v>
      </c>
      <c r="W117" s="1">
        <v>46155</v>
      </c>
      <c r="Y117">
        <v>1</v>
      </c>
      <c r="Z117" t="s">
        <v>155</v>
      </c>
      <c r="AA117">
        <v>1</v>
      </c>
      <c r="AB117" t="s">
        <v>357</v>
      </c>
      <c r="AC117" t="s">
        <v>171</v>
      </c>
      <c r="AD117" t="s">
        <v>172</v>
      </c>
      <c r="AE117" t="s">
        <v>157</v>
      </c>
      <c r="AF117" s="1">
        <v>46048</v>
      </c>
      <c r="AG117" s="1">
        <v>46155</v>
      </c>
      <c r="AH117" t="s">
        <v>145</v>
      </c>
      <c r="AI117" t="s">
        <v>358</v>
      </c>
      <c r="AJ117" t="str">
        <f>"01885046"</f>
        <v>01885046</v>
      </c>
      <c r="AK117" t="s">
        <v>352</v>
      </c>
      <c r="AL117" t="s">
        <v>153</v>
      </c>
      <c r="AM117" t="s">
        <v>144</v>
      </c>
      <c r="AN117" t="str">
        <f>""</f>
        <v/>
      </c>
      <c r="AP117" t="s">
        <v>357</v>
      </c>
      <c r="AQ117" t="s">
        <v>147</v>
      </c>
      <c r="AR117" t="s">
        <v>147</v>
      </c>
      <c r="AS117" t="s">
        <v>147</v>
      </c>
      <c r="AT117" t="s">
        <v>147</v>
      </c>
      <c r="AU117">
        <v>1</v>
      </c>
      <c r="AV117">
        <v>1</v>
      </c>
      <c r="AW117">
        <v>6</v>
      </c>
      <c r="AX117" t="s">
        <v>364</v>
      </c>
      <c r="AY117" t="s">
        <v>155</v>
      </c>
      <c r="AZ117" t="s">
        <v>142</v>
      </c>
      <c r="BA117" t="s">
        <v>147</v>
      </c>
      <c r="BB117">
        <v>0</v>
      </c>
      <c r="BC117" t="s">
        <v>147</v>
      </c>
      <c r="BD117" t="s">
        <v>147</v>
      </c>
      <c r="BE117" t="s">
        <v>147</v>
      </c>
      <c r="BF117" t="s">
        <v>147</v>
      </c>
      <c r="BG117" t="s">
        <v>147</v>
      </c>
      <c r="BH117" t="s">
        <v>147</v>
      </c>
      <c r="BI117" t="s">
        <v>147</v>
      </c>
      <c r="BJ117" t="s">
        <v>147</v>
      </c>
      <c r="BK117" t="s">
        <v>147</v>
      </c>
      <c r="BS117" t="str">
        <f>""</f>
        <v/>
      </c>
      <c r="BU117" t="str">
        <f>""</f>
        <v/>
      </c>
      <c r="CA117" t="str">
        <f>""</f>
        <v/>
      </c>
      <c r="CC117" t="str">
        <f>""</f>
        <v/>
      </c>
      <c r="CI117" t="str">
        <f>""</f>
        <v/>
      </c>
      <c r="CK117" t="str">
        <f>""</f>
        <v/>
      </c>
      <c r="CQ117" t="str">
        <f>""</f>
        <v/>
      </c>
      <c r="CS117" t="str">
        <f>""</f>
        <v/>
      </c>
      <c r="CY117" t="str">
        <f>""</f>
        <v/>
      </c>
      <c r="DA117" t="str">
        <f>""</f>
        <v/>
      </c>
      <c r="DG117" t="str">
        <f>""</f>
        <v/>
      </c>
      <c r="DI117" t="str">
        <f>""</f>
        <v/>
      </c>
      <c r="DO117" t="str">
        <f>""</f>
        <v/>
      </c>
      <c r="DQ117" t="str">
        <f>""</f>
        <v/>
      </c>
      <c r="DW117" t="str">
        <f>""</f>
        <v/>
      </c>
      <c r="DY117" t="str">
        <f>""</f>
        <v/>
      </c>
      <c r="EE117" t="str">
        <f>""</f>
        <v/>
      </c>
      <c r="EG117" t="str">
        <f>""</f>
        <v/>
      </c>
      <c r="EI117" s="1">
        <v>45959</v>
      </c>
      <c r="EJ117" s="2">
        <v>0.63688657407407401</v>
      </c>
    </row>
    <row r="118" spans="1:140" x14ac:dyDescent="0.25">
      <c r="A118" t="str">
        <f>"013150"</f>
        <v>013150</v>
      </c>
      <c r="B118">
        <v>1</v>
      </c>
      <c r="C118">
        <v>3530</v>
      </c>
      <c r="D118">
        <v>1</v>
      </c>
      <c r="E118" t="str">
        <f>"02"</f>
        <v>02</v>
      </c>
      <c r="F118" t="s">
        <v>249</v>
      </c>
      <c r="G118" t="s">
        <v>250</v>
      </c>
      <c r="H118" t="str">
        <f>" 697"</f>
        <v xml:space="preserve"> 697</v>
      </c>
      <c r="I118" t="s">
        <v>242</v>
      </c>
      <c r="J118" t="str">
        <f>"7372"</f>
        <v>7372</v>
      </c>
      <c r="K118" t="s">
        <v>142</v>
      </c>
      <c r="L118" t="s">
        <v>143</v>
      </c>
      <c r="M118">
        <v>2</v>
      </c>
      <c r="N118" t="s">
        <v>144</v>
      </c>
      <c r="O118" t="s">
        <v>240</v>
      </c>
      <c r="P118">
        <v>15</v>
      </c>
      <c r="Q118">
        <v>5</v>
      </c>
      <c r="R118">
        <v>0</v>
      </c>
      <c r="S118">
        <v>0</v>
      </c>
      <c r="T118" t="s">
        <v>146</v>
      </c>
      <c r="U118">
        <v>15</v>
      </c>
      <c r="V118" s="1">
        <v>46048</v>
      </c>
      <c r="W118" s="1">
        <v>46155</v>
      </c>
      <c r="Y118">
        <v>2</v>
      </c>
      <c r="Z118" t="s">
        <v>155</v>
      </c>
      <c r="AA118">
        <v>1</v>
      </c>
      <c r="AB118" t="s">
        <v>247</v>
      </c>
      <c r="AC118" t="s">
        <v>149</v>
      </c>
      <c r="AD118" t="s">
        <v>150</v>
      </c>
      <c r="AE118" t="s">
        <v>151</v>
      </c>
      <c r="AF118" s="1">
        <v>46048</v>
      </c>
      <c r="AG118" s="1">
        <v>46155</v>
      </c>
      <c r="AH118" t="s">
        <v>145</v>
      </c>
      <c r="AI118" t="s">
        <v>359</v>
      </c>
      <c r="AJ118" t="str">
        <f>"02146306"</f>
        <v>02146306</v>
      </c>
      <c r="AK118" t="s">
        <v>339</v>
      </c>
      <c r="AL118" t="s">
        <v>153</v>
      </c>
      <c r="AM118" t="s">
        <v>144</v>
      </c>
      <c r="AN118" t="str">
        <f>""</f>
        <v/>
      </c>
      <c r="AP118" t="s">
        <v>247</v>
      </c>
      <c r="AQ118" t="s">
        <v>147</v>
      </c>
      <c r="AR118" t="s">
        <v>147</v>
      </c>
      <c r="AS118" t="s">
        <v>147</v>
      </c>
      <c r="AT118" t="s">
        <v>147</v>
      </c>
      <c r="AU118">
        <v>2</v>
      </c>
      <c r="AV118">
        <v>1</v>
      </c>
      <c r="AW118">
        <v>6</v>
      </c>
      <c r="AX118" t="s">
        <v>364</v>
      </c>
      <c r="AY118" t="s">
        <v>155</v>
      </c>
      <c r="AZ118" t="s">
        <v>142</v>
      </c>
      <c r="BA118" t="s">
        <v>147</v>
      </c>
      <c r="BB118">
        <v>0</v>
      </c>
      <c r="BC118" t="s">
        <v>147</v>
      </c>
      <c r="BD118" t="s">
        <v>147</v>
      </c>
      <c r="BE118" t="s">
        <v>147</v>
      </c>
      <c r="BF118" t="s">
        <v>147</v>
      </c>
      <c r="BG118" t="s">
        <v>147</v>
      </c>
      <c r="BH118" t="s">
        <v>147</v>
      </c>
      <c r="BI118" t="s">
        <v>147</v>
      </c>
      <c r="BJ118" t="s">
        <v>147</v>
      </c>
      <c r="BK118" t="s">
        <v>147</v>
      </c>
      <c r="BS118" t="str">
        <f>""</f>
        <v/>
      </c>
      <c r="BU118" t="str">
        <f>""</f>
        <v/>
      </c>
      <c r="CA118" t="str">
        <f>""</f>
        <v/>
      </c>
      <c r="CC118" t="str">
        <f>""</f>
        <v/>
      </c>
      <c r="CI118" t="str">
        <f>""</f>
        <v/>
      </c>
      <c r="CK118" t="str">
        <f>""</f>
        <v/>
      </c>
      <c r="CQ118" t="str">
        <f>""</f>
        <v/>
      </c>
      <c r="CS118" t="str">
        <f>""</f>
        <v/>
      </c>
      <c r="CY118" t="str">
        <f>""</f>
        <v/>
      </c>
      <c r="DA118" t="str">
        <f>""</f>
        <v/>
      </c>
      <c r="DG118" t="str">
        <f>""</f>
        <v/>
      </c>
      <c r="DI118" t="str">
        <f>""</f>
        <v/>
      </c>
      <c r="DO118" t="str">
        <f>""</f>
        <v/>
      </c>
      <c r="DQ118" t="str">
        <f>""</f>
        <v/>
      </c>
      <c r="DW118" t="str">
        <f>""</f>
        <v/>
      </c>
      <c r="DY118" t="str">
        <f>""</f>
        <v/>
      </c>
      <c r="EE118" t="str">
        <f>""</f>
        <v/>
      </c>
      <c r="EG118" t="str">
        <f>""</f>
        <v/>
      </c>
      <c r="EI118" s="1">
        <v>45959</v>
      </c>
      <c r="EJ118" s="2">
        <v>0.63688657407407401</v>
      </c>
    </row>
    <row r="119" spans="1:140" x14ac:dyDescent="0.25">
      <c r="A119" t="str">
        <f t="shared" ref="A119:A124" si="14">"013163"</f>
        <v>013163</v>
      </c>
      <c r="B119">
        <v>1</v>
      </c>
      <c r="C119">
        <v>3530</v>
      </c>
      <c r="D119">
        <v>1</v>
      </c>
      <c r="E119" t="str">
        <f>"01"</f>
        <v>01</v>
      </c>
      <c r="F119" t="s">
        <v>249</v>
      </c>
      <c r="G119" t="s">
        <v>250</v>
      </c>
      <c r="H119" t="str">
        <f t="shared" ref="H119:H124" si="15">" 698"</f>
        <v xml:space="preserve"> 698</v>
      </c>
      <c r="I119" t="s">
        <v>386</v>
      </c>
      <c r="J119" t="str">
        <f>"1527"</f>
        <v>1527</v>
      </c>
      <c r="K119" t="s">
        <v>142</v>
      </c>
      <c r="L119" t="s">
        <v>143</v>
      </c>
      <c r="M119">
        <v>1</v>
      </c>
      <c r="N119" t="s">
        <v>144</v>
      </c>
      <c r="O119" t="s">
        <v>282</v>
      </c>
      <c r="P119">
        <v>30</v>
      </c>
      <c r="Q119">
        <v>20</v>
      </c>
      <c r="R119">
        <v>0</v>
      </c>
      <c r="S119">
        <v>0</v>
      </c>
      <c r="T119" t="s">
        <v>146</v>
      </c>
      <c r="U119">
        <v>30</v>
      </c>
      <c r="V119" s="1">
        <v>46048</v>
      </c>
      <c r="W119" s="1">
        <v>46155</v>
      </c>
      <c r="Y119">
        <v>1</v>
      </c>
      <c r="Z119" t="s">
        <v>147</v>
      </c>
      <c r="AA119">
        <v>1</v>
      </c>
      <c r="AB119" t="s">
        <v>147</v>
      </c>
      <c r="AE119" t="s">
        <v>188</v>
      </c>
      <c r="AF119" s="1">
        <v>46048</v>
      </c>
      <c r="AG119" s="1">
        <v>46155</v>
      </c>
      <c r="AH119" t="s">
        <v>145</v>
      </c>
      <c r="AI119" t="s">
        <v>147</v>
      </c>
      <c r="AJ119" t="str">
        <f>"01443731"</f>
        <v>01443731</v>
      </c>
      <c r="AK119" t="s">
        <v>385</v>
      </c>
      <c r="AL119" t="s">
        <v>153</v>
      </c>
      <c r="AM119" t="s">
        <v>144</v>
      </c>
      <c r="AN119" t="str">
        <f>""</f>
        <v/>
      </c>
      <c r="AP119" t="s">
        <v>147</v>
      </c>
      <c r="AQ119" t="s">
        <v>147</v>
      </c>
      <c r="AR119" t="s">
        <v>147</v>
      </c>
      <c r="AS119" t="s">
        <v>147</v>
      </c>
      <c r="AT119" t="s">
        <v>147</v>
      </c>
      <c r="AU119">
        <v>1</v>
      </c>
      <c r="AV119">
        <v>1</v>
      </c>
      <c r="AW119">
        <v>1</v>
      </c>
      <c r="AX119" t="s">
        <v>387</v>
      </c>
      <c r="AY119" t="s">
        <v>155</v>
      </c>
      <c r="AZ119" t="s">
        <v>142</v>
      </c>
      <c r="BA119" t="s">
        <v>147</v>
      </c>
      <c r="BB119">
        <v>0</v>
      </c>
      <c r="BC119" t="s">
        <v>147</v>
      </c>
      <c r="BD119" t="s">
        <v>147</v>
      </c>
      <c r="BE119" t="s">
        <v>147</v>
      </c>
      <c r="BF119" t="s">
        <v>147</v>
      </c>
      <c r="BG119" t="s">
        <v>147</v>
      </c>
      <c r="BH119" t="s">
        <v>147</v>
      </c>
      <c r="BI119" t="s">
        <v>147</v>
      </c>
      <c r="BJ119" t="s">
        <v>147</v>
      </c>
      <c r="BK119" t="s">
        <v>147</v>
      </c>
      <c r="BS119" t="str">
        <f>""</f>
        <v/>
      </c>
      <c r="BU119" t="str">
        <f>""</f>
        <v/>
      </c>
      <c r="CA119" t="str">
        <f>""</f>
        <v/>
      </c>
      <c r="CC119" t="str">
        <f>""</f>
        <v/>
      </c>
      <c r="CI119" t="str">
        <f>""</f>
        <v/>
      </c>
      <c r="CK119" t="str">
        <f>""</f>
        <v/>
      </c>
      <c r="CQ119" t="str">
        <f>""</f>
        <v/>
      </c>
      <c r="CS119" t="str">
        <f>""</f>
        <v/>
      </c>
      <c r="CY119" t="str">
        <f>""</f>
        <v/>
      </c>
      <c r="DA119" t="str">
        <f>""</f>
        <v/>
      </c>
      <c r="DG119" t="str">
        <f>""</f>
        <v/>
      </c>
      <c r="DI119" t="str">
        <f>""</f>
        <v/>
      </c>
      <c r="DO119" t="str">
        <f>""</f>
        <v/>
      </c>
      <c r="DQ119" t="str">
        <f>""</f>
        <v/>
      </c>
      <c r="DW119" t="str">
        <f>""</f>
        <v/>
      </c>
      <c r="DY119" t="str">
        <f>""</f>
        <v/>
      </c>
      <c r="EE119" t="str">
        <f>""</f>
        <v/>
      </c>
      <c r="EG119" t="str">
        <f>""</f>
        <v/>
      </c>
      <c r="EI119" s="1">
        <v>45959</v>
      </c>
      <c r="EJ119" s="2">
        <v>0.63688657407407401</v>
      </c>
    </row>
    <row r="120" spans="1:140" x14ac:dyDescent="0.25">
      <c r="A120" t="str">
        <f t="shared" si="14"/>
        <v>013163</v>
      </c>
      <c r="B120">
        <v>1</v>
      </c>
      <c r="C120">
        <v>3530</v>
      </c>
      <c r="D120">
        <v>1</v>
      </c>
      <c r="E120" t="str">
        <f>"02"</f>
        <v>02</v>
      </c>
      <c r="F120" t="s">
        <v>249</v>
      </c>
      <c r="G120" t="s">
        <v>250</v>
      </c>
      <c r="H120" t="str">
        <f t="shared" si="15"/>
        <v xml:space="preserve"> 698</v>
      </c>
      <c r="I120" t="s">
        <v>386</v>
      </c>
      <c r="J120" t="str">
        <f>"1569"</f>
        <v>1569</v>
      </c>
      <c r="K120" t="s">
        <v>142</v>
      </c>
      <c r="L120" t="s">
        <v>143</v>
      </c>
      <c r="M120">
        <v>2</v>
      </c>
      <c r="N120" t="s">
        <v>144</v>
      </c>
      <c r="O120" t="s">
        <v>282</v>
      </c>
      <c r="P120">
        <v>30</v>
      </c>
      <c r="Q120">
        <v>20</v>
      </c>
      <c r="R120">
        <v>0</v>
      </c>
      <c r="S120">
        <v>0</v>
      </c>
      <c r="T120" t="s">
        <v>146</v>
      </c>
      <c r="U120">
        <v>30</v>
      </c>
      <c r="V120" s="1">
        <v>46048</v>
      </c>
      <c r="W120" s="1">
        <v>46155</v>
      </c>
      <c r="Y120">
        <v>2</v>
      </c>
      <c r="Z120" t="s">
        <v>147</v>
      </c>
      <c r="AA120">
        <v>1</v>
      </c>
      <c r="AB120" t="s">
        <v>147</v>
      </c>
      <c r="AE120" t="s">
        <v>188</v>
      </c>
      <c r="AF120" s="1">
        <v>46048</v>
      </c>
      <c r="AG120" s="1">
        <v>46155</v>
      </c>
      <c r="AH120" t="s">
        <v>145</v>
      </c>
      <c r="AI120" t="s">
        <v>147</v>
      </c>
      <c r="AJ120" t="str">
        <f>"01885046"</f>
        <v>01885046</v>
      </c>
      <c r="AK120" t="s">
        <v>352</v>
      </c>
      <c r="AL120" t="s">
        <v>153</v>
      </c>
      <c r="AM120" t="s">
        <v>144</v>
      </c>
      <c r="AN120" t="str">
        <f>""</f>
        <v/>
      </c>
      <c r="AP120" t="s">
        <v>147</v>
      </c>
      <c r="AQ120" t="s">
        <v>147</v>
      </c>
      <c r="AR120" t="s">
        <v>147</v>
      </c>
      <c r="AS120" t="s">
        <v>147</v>
      </c>
      <c r="AT120" t="s">
        <v>147</v>
      </c>
      <c r="AU120">
        <v>2</v>
      </c>
      <c r="AV120">
        <v>1</v>
      </c>
      <c r="AW120">
        <v>1</v>
      </c>
      <c r="AX120" t="s">
        <v>387</v>
      </c>
      <c r="AY120" t="s">
        <v>155</v>
      </c>
      <c r="AZ120" t="s">
        <v>142</v>
      </c>
      <c r="BA120" t="s">
        <v>147</v>
      </c>
      <c r="BB120">
        <v>0</v>
      </c>
      <c r="BC120" t="s">
        <v>147</v>
      </c>
      <c r="BD120" t="s">
        <v>147</v>
      </c>
      <c r="BE120" t="s">
        <v>147</v>
      </c>
      <c r="BF120" t="s">
        <v>147</v>
      </c>
      <c r="BG120" t="s">
        <v>147</v>
      </c>
      <c r="BH120" t="s">
        <v>147</v>
      </c>
      <c r="BI120" t="s">
        <v>147</v>
      </c>
      <c r="BJ120" t="s">
        <v>147</v>
      </c>
      <c r="BK120" t="s">
        <v>147</v>
      </c>
      <c r="BS120" t="str">
        <f>""</f>
        <v/>
      </c>
      <c r="BU120" t="str">
        <f>""</f>
        <v/>
      </c>
      <c r="CA120" t="str">
        <f>""</f>
        <v/>
      </c>
      <c r="CC120" t="str">
        <f>""</f>
        <v/>
      </c>
      <c r="CI120" t="str">
        <f>""</f>
        <v/>
      </c>
      <c r="CK120" t="str">
        <f>""</f>
        <v/>
      </c>
      <c r="CQ120" t="str">
        <f>""</f>
        <v/>
      </c>
      <c r="CS120" t="str">
        <f>""</f>
        <v/>
      </c>
      <c r="CY120" t="str">
        <f>""</f>
        <v/>
      </c>
      <c r="DA120" t="str">
        <f>""</f>
        <v/>
      </c>
      <c r="DG120" t="str">
        <f>""</f>
        <v/>
      </c>
      <c r="DI120" t="str">
        <f>""</f>
        <v/>
      </c>
      <c r="DO120" t="str">
        <f>""</f>
        <v/>
      </c>
      <c r="DQ120" t="str">
        <f>""</f>
        <v/>
      </c>
      <c r="DW120" t="str">
        <f>""</f>
        <v/>
      </c>
      <c r="DY120" t="str">
        <f>""</f>
        <v/>
      </c>
      <c r="EE120" t="str">
        <f>""</f>
        <v/>
      </c>
      <c r="EG120" t="str">
        <f>""</f>
        <v/>
      </c>
      <c r="EI120" s="1">
        <v>45959</v>
      </c>
      <c r="EJ120" s="2">
        <v>0.63688657407407401</v>
      </c>
    </row>
    <row r="121" spans="1:140" x14ac:dyDescent="0.25">
      <c r="A121" t="str">
        <f t="shared" si="14"/>
        <v>013163</v>
      </c>
      <c r="B121">
        <v>1</v>
      </c>
      <c r="C121">
        <v>3530</v>
      </c>
      <c r="D121">
        <v>1</v>
      </c>
      <c r="E121" t="str">
        <f>"03"</f>
        <v>03</v>
      </c>
      <c r="F121" t="s">
        <v>249</v>
      </c>
      <c r="G121" t="s">
        <v>250</v>
      </c>
      <c r="H121" t="str">
        <f t="shared" si="15"/>
        <v xml:space="preserve"> 698</v>
      </c>
      <c r="I121" t="s">
        <v>386</v>
      </c>
      <c r="J121" t="str">
        <f>"1570"</f>
        <v>1570</v>
      </c>
      <c r="K121" t="s">
        <v>142</v>
      </c>
      <c r="L121" t="s">
        <v>143</v>
      </c>
      <c r="M121">
        <v>3</v>
      </c>
      <c r="N121" t="s">
        <v>144</v>
      </c>
      <c r="O121" t="s">
        <v>282</v>
      </c>
      <c r="P121">
        <v>30</v>
      </c>
      <c r="Q121">
        <v>20</v>
      </c>
      <c r="R121">
        <v>0</v>
      </c>
      <c r="S121">
        <v>0</v>
      </c>
      <c r="T121" t="s">
        <v>146</v>
      </c>
      <c r="U121">
        <v>30</v>
      </c>
      <c r="V121" s="1">
        <v>46048</v>
      </c>
      <c r="W121" s="1">
        <v>46155</v>
      </c>
      <c r="Y121">
        <v>3</v>
      </c>
      <c r="Z121" t="s">
        <v>147</v>
      </c>
      <c r="AA121">
        <v>1</v>
      </c>
      <c r="AB121" t="s">
        <v>147</v>
      </c>
      <c r="AE121" t="s">
        <v>188</v>
      </c>
      <c r="AF121" s="1">
        <v>46048</v>
      </c>
      <c r="AG121" s="1">
        <v>46155</v>
      </c>
      <c r="AH121" t="s">
        <v>145</v>
      </c>
      <c r="AI121" t="s">
        <v>147</v>
      </c>
      <c r="AJ121" t="str">
        <f>"01887148"</f>
        <v>01887148</v>
      </c>
      <c r="AK121" t="s">
        <v>345</v>
      </c>
      <c r="AL121" t="s">
        <v>153</v>
      </c>
      <c r="AM121" t="s">
        <v>144</v>
      </c>
      <c r="AN121" t="str">
        <f>""</f>
        <v/>
      </c>
      <c r="AP121" t="s">
        <v>147</v>
      </c>
      <c r="AQ121" t="s">
        <v>147</v>
      </c>
      <c r="AR121" t="s">
        <v>147</v>
      </c>
      <c r="AS121" t="s">
        <v>147</v>
      </c>
      <c r="AT121" t="s">
        <v>147</v>
      </c>
      <c r="AU121">
        <v>3</v>
      </c>
      <c r="AV121">
        <v>1</v>
      </c>
      <c r="AW121">
        <v>1</v>
      </c>
      <c r="AX121" t="s">
        <v>387</v>
      </c>
      <c r="AY121" t="s">
        <v>155</v>
      </c>
      <c r="AZ121" t="s">
        <v>142</v>
      </c>
      <c r="BA121" t="s">
        <v>147</v>
      </c>
      <c r="BB121">
        <v>0</v>
      </c>
      <c r="BC121" t="s">
        <v>147</v>
      </c>
      <c r="BD121" t="s">
        <v>147</v>
      </c>
      <c r="BE121" t="s">
        <v>147</v>
      </c>
      <c r="BF121" t="s">
        <v>147</v>
      </c>
      <c r="BG121" t="s">
        <v>147</v>
      </c>
      <c r="BH121" t="s">
        <v>147</v>
      </c>
      <c r="BI121" t="s">
        <v>147</v>
      </c>
      <c r="BJ121" t="s">
        <v>147</v>
      </c>
      <c r="BK121" t="s">
        <v>147</v>
      </c>
      <c r="BS121" t="str">
        <f>""</f>
        <v/>
      </c>
      <c r="BU121" t="str">
        <f>""</f>
        <v/>
      </c>
      <c r="CA121" t="str">
        <f>""</f>
        <v/>
      </c>
      <c r="CC121" t="str">
        <f>""</f>
        <v/>
      </c>
      <c r="CI121" t="str">
        <f>""</f>
        <v/>
      </c>
      <c r="CK121" t="str">
        <f>""</f>
        <v/>
      </c>
      <c r="CQ121" t="str">
        <f>""</f>
        <v/>
      </c>
      <c r="CS121" t="str">
        <f>""</f>
        <v/>
      </c>
      <c r="CY121" t="str">
        <f>""</f>
        <v/>
      </c>
      <c r="DA121" t="str">
        <f>""</f>
        <v/>
      </c>
      <c r="DG121" t="str">
        <f>""</f>
        <v/>
      </c>
      <c r="DI121" t="str">
        <f>""</f>
        <v/>
      </c>
      <c r="DO121" t="str">
        <f>""</f>
        <v/>
      </c>
      <c r="DQ121" t="str">
        <f>""</f>
        <v/>
      </c>
      <c r="DW121" t="str">
        <f>""</f>
        <v/>
      </c>
      <c r="DY121" t="str">
        <f>""</f>
        <v/>
      </c>
      <c r="EE121" t="str">
        <f>""</f>
        <v/>
      </c>
      <c r="EG121" t="str">
        <f>""</f>
        <v/>
      </c>
      <c r="EI121" s="1">
        <v>45959</v>
      </c>
      <c r="EJ121" s="2">
        <v>0.63688657407407401</v>
      </c>
    </row>
    <row r="122" spans="1:140" x14ac:dyDescent="0.25">
      <c r="A122" t="str">
        <f t="shared" si="14"/>
        <v>013163</v>
      </c>
      <c r="B122">
        <v>1</v>
      </c>
      <c r="C122">
        <v>3530</v>
      </c>
      <c r="D122">
        <v>1</v>
      </c>
      <c r="E122" t="str">
        <f>"04"</f>
        <v>04</v>
      </c>
      <c r="F122" t="s">
        <v>249</v>
      </c>
      <c r="G122" t="s">
        <v>250</v>
      </c>
      <c r="H122" t="str">
        <f t="shared" si="15"/>
        <v xml:space="preserve"> 698</v>
      </c>
      <c r="I122" t="s">
        <v>386</v>
      </c>
      <c r="J122" t="str">
        <f>"1571"</f>
        <v>1571</v>
      </c>
      <c r="K122" t="s">
        <v>142</v>
      </c>
      <c r="L122" t="s">
        <v>143</v>
      </c>
      <c r="M122">
        <v>4</v>
      </c>
      <c r="N122" t="s">
        <v>144</v>
      </c>
      <c r="O122" t="s">
        <v>282</v>
      </c>
      <c r="P122">
        <v>30</v>
      </c>
      <c r="Q122">
        <v>20</v>
      </c>
      <c r="R122">
        <v>0</v>
      </c>
      <c r="S122">
        <v>0</v>
      </c>
      <c r="T122" t="s">
        <v>146</v>
      </c>
      <c r="U122">
        <v>30</v>
      </c>
      <c r="V122" s="1">
        <v>46048</v>
      </c>
      <c r="W122" s="1">
        <v>46155</v>
      </c>
      <c r="Y122">
        <v>4</v>
      </c>
      <c r="Z122" t="s">
        <v>147</v>
      </c>
      <c r="AA122">
        <v>1</v>
      </c>
      <c r="AB122" t="s">
        <v>147</v>
      </c>
      <c r="AE122" t="s">
        <v>188</v>
      </c>
      <c r="AF122" s="1">
        <v>46048</v>
      </c>
      <c r="AG122" s="1">
        <v>46155</v>
      </c>
      <c r="AH122" t="s">
        <v>145</v>
      </c>
      <c r="AI122" t="s">
        <v>147</v>
      </c>
      <c r="AJ122" t="str">
        <f>"0000000 "</f>
        <v xml:space="preserve">0000000 </v>
      </c>
      <c r="AL122" t="s">
        <v>153</v>
      </c>
      <c r="AM122" t="s">
        <v>144</v>
      </c>
      <c r="AN122" t="str">
        <f>""</f>
        <v/>
      </c>
      <c r="AP122" t="s">
        <v>147</v>
      </c>
      <c r="AQ122" t="s">
        <v>147</v>
      </c>
      <c r="AR122" t="s">
        <v>147</v>
      </c>
      <c r="AS122" t="s">
        <v>147</v>
      </c>
      <c r="AT122" t="s">
        <v>147</v>
      </c>
      <c r="AU122">
        <v>4</v>
      </c>
      <c r="AV122">
        <v>1</v>
      </c>
      <c r="AW122">
        <v>1</v>
      </c>
      <c r="AX122" t="s">
        <v>387</v>
      </c>
      <c r="AY122" t="s">
        <v>155</v>
      </c>
      <c r="AZ122" t="s">
        <v>142</v>
      </c>
      <c r="BA122" t="s">
        <v>147</v>
      </c>
      <c r="BB122">
        <v>0</v>
      </c>
      <c r="BC122" t="s">
        <v>147</v>
      </c>
      <c r="BD122" t="s">
        <v>147</v>
      </c>
      <c r="BE122" t="s">
        <v>147</v>
      </c>
      <c r="BF122" t="s">
        <v>147</v>
      </c>
      <c r="BG122" t="s">
        <v>147</v>
      </c>
      <c r="BH122" t="s">
        <v>147</v>
      </c>
      <c r="BI122" t="s">
        <v>147</v>
      </c>
      <c r="BJ122" t="s">
        <v>147</v>
      </c>
      <c r="BK122" t="s">
        <v>147</v>
      </c>
      <c r="BS122" t="str">
        <f>""</f>
        <v/>
      </c>
      <c r="BU122" t="str">
        <f>""</f>
        <v/>
      </c>
      <c r="CA122" t="str">
        <f>""</f>
        <v/>
      </c>
      <c r="CC122" t="str">
        <f>""</f>
        <v/>
      </c>
      <c r="CI122" t="str">
        <f>""</f>
        <v/>
      </c>
      <c r="CK122" t="str">
        <f>""</f>
        <v/>
      </c>
      <c r="CQ122" t="str">
        <f>""</f>
        <v/>
      </c>
      <c r="CS122" t="str">
        <f>""</f>
        <v/>
      </c>
      <c r="CY122" t="str">
        <f>""</f>
        <v/>
      </c>
      <c r="DA122" t="str">
        <f>""</f>
        <v/>
      </c>
      <c r="DG122" t="str">
        <f>""</f>
        <v/>
      </c>
      <c r="DI122" t="str">
        <f>""</f>
        <v/>
      </c>
      <c r="DO122" t="str">
        <f>""</f>
        <v/>
      </c>
      <c r="DQ122" t="str">
        <f>""</f>
        <v/>
      </c>
      <c r="DW122" t="str">
        <f>""</f>
        <v/>
      </c>
      <c r="DY122" t="str">
        <f>""</f>
        <v/>
      </c>
      <c r="EE122" t="str">
        <f>""</f>
        <v/>
      </c>
      <c r="EG122" t="str">
        <f>""</f>
        <v/>
      </c>
      <c r="EI122" s="1">
        <v>45959</v>
      </c>
      <c r="EJ122" s="2">
        <v>0.63688657407407401</v>
      </c>
    </row>
    <row r="123" spans="1:140" x14ac:dyDescent="0.25">
      <c r="A123" t="str">
        <f t="shared" si="14"/>
        <v>013163</v>
      </c>
      <c r="B123">
        <v>1</v>
      </c>
      <c r="C123">
        <v>3530</v>
      </c>
      <c r="D123">
        <v>1</v>
      </c>
      <c r="E123" t="str">
        <f>"05"</f>
        <v>05</v>
      </c>
      <c r="F123" t="s">
        <v>249</v>
      </c>
      <c r="G123" t="s">
        <v>250</v>
      </c>
      <c r="H123" t="str">
        <f t="shared" si="15"/>
        <v xml:space="preserve"> 698</v>
      </c>
      <c r="I123" t="s">
        <v>386</v>
      </c>
      <c r="J123" t="str">
        <f>"1572"</f>
        <v>1572</v>
      </c>
      <c r="K123" t="s">
        <v>142</v>
      </c>
      <c r="L123" t="s">
        <v>143</v>
      </c>
      <c r="M123">
        <v>5</v>
      </c>
      <c r="N123" t="s">
        <v>144</v>
      </c>
      <c r="O123" t="s">
        <v>282</v>
      </c>
      <c r="P123">
        <v>30</v>
      </c>
      <c r="Q123">
        <v>20</v>
      </c>
      <c r="R123">
        <v>0</v>
      </c>
      <c r="S123">
        <v>0</v>
      </c>
      <c r="T123" t="s">
        <v>146</v>
      </c>
      <c r="U123">
        <v>30</v>
      </c>
      <c r="V123" s="1">
        <v>46048</v>
      </c>
      <c r="W123" s="1">
        <v>46155</v>
      </c>
      <c r="Y123">
        <v>5</v>
      </c>
      <c r="Z123" t="s">
        <v>147</v>
      </c>
      <c r="AA123">
        <v>1</v>
      </c>
      <c r="AB123" t="s">
        <v>147</v>
      </c>
      <c r="AE123" t="s">
        <v>188</v>
      </c>
      <c r="AF123" s="1">
        <v>46048</v>
      </c>
      <c r="AG123" s="1">
        <v>46155</v>
      </c>
      <c r="AH123" t="s">
        <v>145</v>
      </c>
      <c r="AI123" t="s">
        <v>147</v>
      </c>
      <c r="AJ123" t="str">
        <f>"01625905"</f>
        <v>01625905</v>
      </c>
      <c r="AK123" t="s">
        <v>328</v>
      </c>
      <c r="AL123" t="s">
        <v>153</v>
      </c>
      <c r="AM123" t="s">
        <v>144</v>
      </c>
      <c r="AN123" t="str">
        <f>""</f>
        <v/>
      </c>
      <c r="AP123" t="s">
        <v>147</v>
      </c>
      <c r="AQ123" t="s">
        <v>147</v>
      </c>
      <c r="AR123" t="s">
        <v>147</v>
      </c>
      <c r="AS123" t="s">
        <v>147</v>
      </c>
      <c r="AT123" t="s">
        <v>147</v>
      </c>
      <c r="AU123">
        <v>5</v>
      </c>
      <c r="AV123">
        <v>1</v>
      </c>
      <c r="AW123">
        <v>1</v>
      </c>
      <c r="AX123" t="s">
        <v>387</v>
      </c>
      <c r="AY123" t="s">
        <v>155</v>
      </c>
      <c r="AZ123" t="s">
        <v>142</v>
      </c>
      <c r="BA123" t="s">
        <v>147</v>
      </c>
      <c r="BB123">
        <v>0</v>
      </c>
      <c r="BC123" t="s">
        <v>147</v>
      </c>
      <c r="BD123" t="s">
        <v>147</v>
      </c>
      <c r="BE123" t="s">
        <v>147</v>
      </c>
      <c r="BF123" t="s">
        <v>147</v>
      </c>
      <c r="BG123" t="s">
        <v>147</v>
      </c>
      <c r="BH123" t="s">
        <v>147</v>
      </c>
      <c r="BI123" t="s">
        <v>147</v>
      </c>
      <c r="BJ123" t="s">
        <v>147</v>
      </c>
      <c r="BK123" t="s">
        <v>147</v>
      </c>
      <c r="BS123" t="str">
        <f>""</f>
        <v/>
      </c>
      <c r="BU123" t="str">
        <f>""</f>
        <v/>
      </c>
      <c r="CA123" t="str">
        <f>""</f>
        <v/>
      </c>
      <c r="CC123" t="str">
        <f>""</f>
        <v/>
      </c>
      <c r="CI123" t="str">
        <f>""</f>
        <v/>
      </c>
      <c r="CK123" t="str">
        <f>""</f>
        <v/>
      </c>
      <c r="CQ123" t="str">
        <f>""</f>
        <v/>
      </c>
      <c r="CS123" t="str">
        <f>""</f>
        <v/>
      </c>
      <c r="CY123" t="str">
        <f>""</f>
        <v/>
      </c>
      <c r="DA123" t="str">
        <f>""</f>
        <v/>
      </c>
      <c r="DG123" t="str">
        <f>""</f>
        <v/>
      </c>
      <c r="DI123" t="str">
        <f>""</f>
        <v/>
      </c>
      <c r="DO123" t="str">
        <f>""</f>
        <v/>
      </c>
      <c r="DQ123" t="str">
        <f>""</f>
        <v/>
      </c>
      <c r="DW123" t="str">
        <f>""</f>
        <v/>
      </c>
      <c r="DY123" t="str">
        <f>""</f>
        <v/>
      </c>
      <c r="EE123" t="str">
        <f>""</f>
        <v/>
      </c>
      <c r="EG123" t="str">
        <f>""</f>
        <v/>
      </c>
      <c r="EI123" s="1">
        <v>45959</v>
      </c>
      <c r="EJ123" s="2">
        <v>0.63688657407407401</v>
      </c>
    </row>
    <row r="124" spans="1:140" x14ac:dyDescent="0.25">
      <c r="A124" t="str">
        <f t="shared" si="14"/>
        <v>013163</v>
      </c>
      <c r="B124">
        <v>1</v>
      </c>
      <c r="C124">
        <v>3530</v>
      </c>
      <c r="D124">
        <v>1</v>
      </c>
      <c r="E124" t="str">
        <f>"06"</f>
        <v>06</v>
      </c>
      <c r="F124" t="s">
        <v>249</v>
      </c>
      <c r="G124" t="s">
        <v>250</v>
      </c>
      <c r="H124" t="str">
        <f t="shared" si="15"/>
        <v xml:space="preserve"> 698</v>
      </c>
      <c r="I124" t="s">
        <v>386</v>
      </c>
      <c r="J124" t="str">
        <f>"4467"</f>
        <v>4467</v>
      </c>
      <c r="K124" t="s">
        <v>142</v>
      </c>
      <c r="L124" t="s">
        <v>143</v>
      </c>
      <c r="M124">
        <v>6</v>
      </c>
      <c r="N124" t="s">
        <v>144</v>
      </c>
      <c r="O124" t="s">
        <v>282</v>
      </c>
      <c r="P124">
        <v>10</v>
      </c>
      <c r="Q124">
        <v>5</v>
      </c>
      <c r="R124">
        <v>0</v>
      </c>
      <c r="S124">
        <v>0</v>
      </c>
      <c r="T124" t="s">
        <v>146</v>
      </c>
      <c r="U124">
        <v>10</v>
      </c>
      <c r="V124" s="1">
        <v>46048</v>
      </c>
      <c r="W124" s="1">
        <v>46155</v>
      </c>
      <c r="Y124">
        <v>6</v>
      </c>
      <c r="Z124" t="s">
        <v>147</v>
      </c>
      <c r="AA124">
        <v>1</v>
      </c>
      <c r="AB124" t="s">
        <v>147</v>
      </c>
      <c r="AE124" t="s">
        <v>188</v>
      </c>
      <c r="AF124" s="1">
        <v>46048</v>
      </c>
      <c r="AG124" s="1">
        <v>46155</v>
      </c>
      <c r="AH124" t="s">
        <v>145</v>
      </c>
      <c r="AI124" t="s">
        <v>147</v>
      </c>
      <c r="AJ124" t="str">
        <f>"01625905"</f>
        <v>01625905</v>
      </c>
      <c r="AK124" t="s">
        <v>328</v>
      </c>
      <c r="AL124" t="s">
        <v>153</v>
      </c>
      <c r="AM124" t="s">
        <v>144</v>
      </c>
      <c r="AN124" t="str">
        <f>""</f>
        <v/>
      </c>
      <c r="AP124" t="s">
        <v>147</v>
      </c>
      <c r="AQ124" t="s">
        <v>147</v>
      </c>
      <c r="AR124" t="s">
        <v>147</v>
      </c>
      <c r="AS124" t="s">
        <v>147</v>
      </c>
      <c r="AT124" t="s">
        <v>147</v>
      </c>
      <c r="AU124">
        <v>6</v>
      </c>
      <c r="AV124">
        <v>1</v>
      </c>
      <c r="AW124">
        <v>1</v>
      </c>
      <c r="AX124" t="s">
        <v>387</v>
      </c>
      <c r="AY124" t="s">
        <v>155</v>
      </c>
      <c r="AZ124" t="s">
        <v>142</v>
      </c>
      <c r="BA124" t="s">
        <v>147</v>
      </c>
      <c r="BB124">
        <v>0</v>
      </c>
      <c r="BC124" t="s">
        <v>147</v>
      </c>
      <c r="BD124" t="s">
        <v>147</v>
      </c>
      <c r="BE124" t="s">
        <v>147</v>
      </c>
      <c r="BF124" t="s">
        <v>147</v>
      </c>
      <c r="BG124" t="s">
        <v>147</v>
      </c>
      <c r="BH124" t="s">
        <v>147</v>
      </c>
      <c r="BI124" t="s">
        <v>147</v>
      </c>
      <c r="BJ124" t="s">
        <v>147</v>
      </c>
      <c r="BK124" t="s">
        <v>147</v>
      </c>
      <c r="BS124" t="str">
        <f>""</f>
        <v/>
      </c>
      <c r="BU124" t="str">
        <f>""</f>
        <v/>
      </c>
      <c r="CA124" t="str">
        <f>""</f>
        <v/>
      </c>
      <c r="CC124" t="str">
        <f>""</f>
        <v/>
      </c>
      <c r="CI124" t="str">
        <f>""</f>
        <v/>
      </c>
      <c r="CK124" t="str">
        <f>""</f>
        <v/>
      </c>
      <c r="CQ124" t="str">
        <f>""</f>
        <v/>
      </c>
      <c r="CS124" t="str">
        <f>""</f>
        <v/>
      </c>
      <c r="CY124" t="str">
        <f>""</f>
        <v/>
      </c>
      <c r="DA124" t="str">
        <f>""</f>
        <v/>
      </c>
      <c r="DG124" t="str">
        <f>""</f>
        <v/>
      </c>
      <c r="DI124" t="str">
        <f>""</f>
        <v/>
      </c>
      <c r="DO124" t="str">
        <f>""</f>
        <v/>
      </c>
      <c r="DQ124" t="str">
        <f>""</f>
        <v/>
      </c>
      <c r="DW124" t="str">
        <f>""</f>
        <v/>
      </c>
      <c r="DY124" t="str">
        <f>""</f>
        <v/>
      </c>
      <c r="EE124" t="str">
        <f>""</f>
        <v/>
      </c>
      <c r="EG124" t="str">
        <f>""</f>
        <v/>
      </c>
      <c r="EI124" s="1">
        <v>45959</v>
      </c>
      <c r="EJ124" s="2">
        <v>0.63688657407407401</v>
      </c>
    </row>
    <row r="125" spans="1:140" x14ac:dyDescent="0.25">
      <c r="A125" t="str">
        <f>"013164"</f>
        <v>013164</v>
      </c>
      <c r="B125">
        <v>1</v>
      </c>
      <c r="C125">
        <v>3530</v>
      </c>
      <c r="D125">
        <v>1</v>
      </c>
      <c r="E125" t="str">
        <f>"01"</f>
        <v>01</v>
      </c>
      <c r="F125" t="s">
        <v>249</v>
      </c>
      <c r="G125" t="s">
        <v>250</v>
      </c>
      <c r="H125" t="str">
        <f>" 699"</f>
        <v xml:space="preserve"> 699</v>
      </c>
      <c r="I125" t="s">
        <v>388</v>
      </c>
      <c r="J125" t="str">
        <f>"1528"</f>
        <v>1528</v>
      </c>
      <c r="K125" t="s">
        <v>142</v>
      </c>
      <c r="L125" t="s">
        <v>143</v>
      </c>
      <c r="M125">
        <v>1</v>
      </c>
      <c r="N125" t="s">
        <v>144</v>
      </c>
      <c r="O125" t="s">
        <v>282</v>
      </c>
      <c r="P125">
        <v>10</v>
      </c>
      <c r="Q125">
        <v>10</v>
      </c>
      <c r="R125">
        <v>0</v>
      </c>
      <c r="S125">
        <v>0</v>
      </c>
      <c r="T125" t="s">
        <v>146</v>
      </c>
      <c r="U125">
        <v>10</v>
      </c>
      <c r="V125" s="1">
        <v>46048</v>
      </c>
      <c r="W125" s="1">
        <v>46155</v>
      </c>
      <c r="Y125">
        <v>1</v>
      </c>
      <c r="Z125" t="s">
        <v>147</v>
      </c>
      <c r="AA125">
        <v>1</v>
      </c>
      <c r="AB125" t="s">
        <v>147</v>
      </c>
      <c r="AE125" t="s">
        <v>188</v>
      </c>
      <c r="AF125" s="1">
        <v>46048</v>
      </c>
      <c r="AG125" s="1">
        <v>46155</v>
      </c>
      <c r="AH125" t="s">
        <v>145</v>
      </c>
      <c r="AI125" t="s">
        <v>147</v>
      </c>
      <c r="AJ125" t="str">
        <f>"01058220"</f>
        <v>01058220</v>
      </c>
      <c r="AK125" t="s">
        <v>350</v>
      </c>
      <c r="AL125" t="s">
        <v>153</v>
      </c>
      <c r="AM125" t="s">
        <v>144</v>
      </c>
      <c r="AN125" t="str">
        <f>""</f>
        <v/>
      </c>
      <c r="AP125" t="s">
        <v>147</v>
      </c>
      <c r="AQ125" t="s">
        <v>147</v>
      </c>
      <c r="AR125" t="s">
        <v>147</v>
      </c>
      <c r="AS125" t="s">
        <v>147</v>
      </c>
      <c r="AT125" t="s">
        <v>147</v>
      </c>
      <c r="AU125">
        <v>1</v>
      </c>
      <c r="AV125">
        <v>3</v>
      </c>
      <c r="AW125">
        <v>3</v>
      </c>
      <c r="AX125" t="s">
        <v>364</v>
      </c>
      <c r="AY125" t="s">
        <v>155</v>
      </c>
      <c r="AZ125" t="s">
        <v>142</v>
      </c>
      <c r="BA125" t="s">
        <v>147</v>
      </c>
      <c r="BB125">
        <v>0</v>
      </c>
      <c r="BC125" t="s">
        <v>147</v>
      </c>
      <c r="BD125" t="s">
        <v>147</v>
      </c>
      <c r="BE125" t="s">
        <v>147</v>
      </c>
      <c r="BF125" t="s">
        <v>147</v>
      </c>
      <c r="BG125" t="s">
        <v>147</v>
      </c>
      <c r="BH125" t="s">
        <v>147</v>
      </c>
      <c r="BI125" t="s">
        <v>147</v>
      </c>
      <c r="BJ125" t="s">
        <v>147</v>
      </c>
      <c r="BK125" t="s">
        <v>147</v>
      </c>
      <c r="BS125" t="str">
        <f>""</f>
        <v/>
      </c>
      <c r="BU125" t="str">
        <f>""</f>
        <v/>
      </c>
      <c r="CA125" t="str">
        <f>""</f>
        <v/>
      </c>
      <c r="CC125" t="str">
        <f>""</f>
        <v/>
      </c>
      <c r="CI125" t="str">
        <f>""</f>
        <v/>
      </c>
      <c r="CK125" t="str">
        <f>""</f>
        <v/>
      </c>
      <c r="CQ125" t="str">
        <f>""</f>
        <v/>
      </c>
      <c r="CS125" t="str">
        <f>""</f>
        <v/>
      </c>
      <c r="CY125" t="str">
        <f>""</f>
        <v/>
      </c>
      <c r="DA125" t="str">
        <f>""</f>
        <v/>
      </c>
      <c r="DG125" t="str">
        <f>""</f>
        <v/>
      </c>
      <c r="DI125" t="str">
        <f>""</f>
        <v/>
      </c>
      <c r="DO125" t="str">
        <f>""</f>
        <v/>
      </c>
      <c r="DQ125" t="str">
        <f>""</f>
        <v/>
      </c>
      <c r="DW125" t="str">
        <f>""</f>
        <v/>
      </c>
      <c r="DY125" t="str">
        <f>""</f>
        <v/>
      </c>
      <c r="EE125" t="str">
        <f>""</f>
        <v/>
      </c>
      <c r="EG125" t="str">
        <f>""</f>
        <v/>
      </c>
      <c r="EI125" s="1">
        <v>45959</v>
      </c>
      <c r="EJ125" s="2">
        <v>0.63688657407407401</v>
      </c>
    </row>
    <row r="126" spans="1:140" x14ac:dyDescent="0.25">
      <c r="A126" t="str">
        <f>"013164"</f>
        <v>013164</v>
      </c>
      <c r="B126">
        <v>1</v>
      </c>
      <c r="C126">
        <v>3530</v>
      </c>
      <c r="D126">
        <v>1</v>
      </c>
      <c r="E126" t="str">
        <f>"02"</f>
        <v>02</v>
      </c>
      <c r="F126" t="s">
        <v>249</v>
      </c>
      <c r="G126" t="s">
        <v>250</v>
      </c>
      <c r="H126" t="str">
        <f>" 699"</f>
        <v xml:space="preserve"> 699</v>
      </c>
      <c r="I126" t="s">
        <v>388</v>
      </c>
      <c r="J126" t="str">
        <f>"1815"</f>
        <v>1815</v>
      </c>
      <c r="K126" t="s">
        <v>142</v>
      </c>
      <c r="L126" t="s">
        <v>143</v>
      </c>
      <c r="M126">
        <v>2</v>
      </c>
      <c r="N126" t="s">
        <v>144</v>
      </c>
      <c r="O126" t="s">
        <v>282</v>
      </c>
      <c r="P126">
        <v>10</v>
      </c>
      <c r="Q126">
        <v>10</v>
      </c>
      <c r="R126">
        <v>0</v>
      </c>
      <c r="S126">
        <v>0</v>
      </c>
      <c r="T126" t="s">
        <v>146</v>
      </c>
      <c r="U126">
        <v>10</v>
      </c>
      <c r="V126" s="1">
        <v>46048</v>
      </c>
      <c r="W126" s="1">
        <v>46155</v>
      </c>
      <c r="Y126">
        <v>2</v>
      </c>
      <c r="Z126" t="s">
        <v>147</v>
      </c>
      <c r="AA126">
        <v>1</v>
      </c>
      <c r="AB126" t="s">
        <v>147</v>
      </c>
      <c r="AE126" t="s">
        <v>188</v>
      </c>
      <c r="AF126" s="1">
        <v>46048</v>
      </c>
      <c r="AG126" s="1">
        <v>46155</v>
      </c>
      <c r="AH126" t="s">
        <v>145</v>
      </c>
      <c r="AI126" t="s">
        <v>147</v>
      </c>
      <c r="AJ126" t="str">
        <f>"01443731"</f>
        <v>01443731</v>
      </c>
      <c r="AK126" t="s">
        <v>385</v>
      </c>
      <c r="AL126" t="s">
        <v>153</v>
      </c>
      <c r="AM126" t="s">
        <v>144</v>
      </c>
      <c r="AN126" t="str">
        <f>""</f>
        <v/>
      </c>
      <c r="AP126" t="s">
        <v>147</v>
      </c>
      <c r="AQ126" t="s">
        <v>147</v>
      </c>
      <c r="AR126" t="s">
        <v>147</v>
      </c>
      <c r="AS126" t="s">
        <v>147</v>
      </c>
      <c r="AT126" t="s">
        <v>147</v>
      </c>
      <c r="AU126">
        <v>2</v>
      </c>
      <c r="AV126">
        <v>3</v>
      </c>
      <c r="AW126">
        <v>3</v>
      </c>
      <c r="AX126" t="s">
        <v>364</v>
      </c>
      <c r="AY126" t="s">
        <v>155</v>
      </c>
      <c r="AZ126" t="s">
        <v>142</v>
      </c>
      <c r="BA126" t="s">
        <v>147</v>
      </c>
      <c r="BB126">
        <v>0</v>
      </c>
      <c r="BC126" t="s">
        <v>147</v>
      </c>
      <c r="BD126" t="s">
        <v>147</v>
      </c>
      <c r="BE126" t="s">
        <v>147</v>
      </c>
      <c r="BF126" t="s">
        <v>147</v>
      </c>
      <c r="BG126" t="s">
        <v>147</v>
      </c>
      <c r="BH126" t="s">
        <v>147</v>
      </c>
      <c r="BI126" t="s">
        <v>147</v>
      </c>
      <c r="BJ126" t="s">
        <v>147</v>
      </c>
      <c r="BK126" t="s">
        <v>147</v>
      </c>
      <c r="BS126" t="str">
        <f>""</f>
        <v/>
      </c>
      <c r="BU126" t="str">
        <f>""</f>
        <v/>
      </c>
      <c r="CA126" t="str">
        <f>""</f>
        <v/>
      </c>
      <c r="CC126" t="str">
        <f>""</f>
        <v/>
      </c>
      <c r="CI126" t="str">
        <f>""</f>
        <v/>
      </c>
      <c r="CK126" t="str">
        <f>""</f>
        <v/>
      </c>
      <c r="CQ126" t="str">
        <f>""</f>
        <v/>
      </c>
      <c r="CS126" t="str">
        <f>""</f>
        <v/>
      </c>
      <c r="CY126" t="str">
        <f>""</f>
        <v/>
      </c>
      <c r="DA126" t="str">
        <f>""</f>
        <v/>
      </c>
      <c r="DG126" t="str">
        <f>""</f>
        <v/>
      </c>
      <c r="DI126" t="str">
        <f>""</f>
        <v/>
      </c>
      <c r="DO126" t="str">
        <f>""</f>
        <v/>
      </c>
      <c r="DQ126" t="str">
        <f>""</f>
        <v/>
      </c>
      <c r="DW126" t="str">
        <f>""</f>
        <v/>
      </c>
      <c r="DY126" t="str">
        <f>""</f>
        <v/>
      </c>
      <c r="EE126" t="str">
        <f>""</f>
        <v/>
      </c>
      <c r="EG126" t="str">
        <f>""</f>
        <v/>
      </c>
      <c r="EI126" s="1">
        <v>45959</v>
      </c>
      <c r="EJ126" s="2">
        <v>0.63688657407407401</v>
      </c>
    </row>
    <row r="127" spans="1:140" x14ac:dyDescent="0.25">
      <c r="A127" t="str">
        <f>"013164"</f>
        <v>013164</v>
      </c>
      <c r="B127">
        <v>1</v>
      </c>
      <c r="C127">
        <v>3530</v>
      </c>
      <c r="D127">
        <v>1</v>
      </c>
      <c r="E127" t="str">
        <f>"03"</f>
        <v>03</v>
      </c>
      <c r="F127" t="s">
        <v>249</v>
      </c>
      <c r="G127" t="s">
        <v>250</v>
      </c>
      <c r="H127" t="str">
        <f>" 699"</f>
        <v xml:space="preserve"> 699</v>
      </c>
      <c r="I127" t="s">
        <v>388</v>
      </c>
      <c r="J127" t="str">
        <f>"1816"</f>
        <v>1816</v>
      </c>
      <c r="K127" t="s">
        <v>142</v>
      </c>
      <c r="L127" t="s">
        <v>143</v>
      </c>
      <c r="M127">
        <v>3</v>
      </c>
      <c r="N127" t="s">
        <v>144</v>
      </c>
      <c r="O127" t="s">
        <v>282</v>
      </c>
      <c r="P127">
        <v>10</v>
      </c>
      <c r="Q127">
        <v>10</v>
      </c>
      <c r="R127">
        <v>0</v>
      </c>
      <c r="S127">
        <v>0</v>
      </c>
      <c r="T127" t="s">
        <v>146</v>
      </c>
      <c r="U127">
        <v>10</v>
      </c>
      <c r="V127" s="1">
        <v>46048</v>
      </c>
      <c r="W127" s="1">
        <v>46155</v>
      </c>
      <c r="Y127">
        <v>3</v>
      </c>
      <c r="Z127" t="s">
        <v>147</v>
      </c>
      <c r="AA127">
        <v>1</v>
      </c>
      <c r="AB127" t="s">
        <v>147</v>
      </c>
      <c r="AE127" t="s">
        <v>188</v>
      </c>
      <c r="AF127" s="1">
        <v>46048</v>
      </c>
      <c r="AG127" s="1">
        <v>46155</v>
      </c>
      <c r="AH127" t="s">
        <v>145</v>
      </c>
      <c r="AI127" t="s">
        <v>147</v>
      </c>
      <c r="AJ127" t="str">
        <f>"00281160"</f>
        <v>00281160</v>
      </c>
      <c r="AK127" t="s">
        <v>389</v>
      </c>
      <c r="AL127" t="s">
        <v>153</v>
      </c>
      <c r="AM127" t="s">
        <v>144</v>
      </c>
      <c r="AN127" t="str">
        <f>""</f>
        <v/>
      </c>
      <c r="AP127" t="s">
        <v>147</v>
      </c>
      <c r="AQ127" t="s">
        <v>147</v>
      </c>
      <c r="AR127" t="s">
        <v>147</v>
      </c>
      <c r="AS127" t="s">
        <v>147</v>
      </c>
      <c r="AT127" t="s">
        <v>147</v>
      </c>
      <c r="AU127">
        <v>3</v>
      </c>
      <c r="AV127">
        <v>3</v>
      </c>
      <c r="AW127">
        <v>3</v>
      </c>
      <c r="AX127" t="s">
        <v>364</v>
      </c>
      <c r="AY127" t="s">
        <v>155</v>
      </c>
      <c r="AZ127" t="s">
        <v>142</v>
      </c>
      <c r="BA127" t="s">
        <v>147</v>
      </c>
      <c r="BB127">
        <v>0</v>
      </c>
      <c r="BC127" t="s">
        <v>147</v>
      </c>
      <c r="BD127" t="s">
        <v>147</v>
      </c>
      <c r="BE127" t="s">
        <v>147</v>
      </c>
      <c r="BF127" t="s">
        <v>147</v>
      </c>
      <c r="BG127" t="s">
        <v>147</v>
      </c>
      <c r="BH127" t="s">
        <v>147</v>
      </c>
      <c r="BI127" t="s">
        <v>147</v>
      </c>
      <c r="BJ127" t="s">
        <v>147</v>
      </c>
      <c r="BK127" t="s">
        <v>147</v>
      </c>
      <c r="BS127" t="str">
        <f>""</f>
        <v/>
      </c>
      <c r="BU127" t="str">
        <f>""</f>
        <v/>
      </c>
      <c r="CA127" t="str">
        <f>""</f>
        <v/>
      </c>
      <c r="CC127" t="str">
        <f>""</f>
        <v/>
      </c>
      <c r="CI127" t="str">
        <f>""</f>
        <v/>
      </c>
      <c r="CK127" t="str">
        <f>""</f>
        <v/>
      </c>
      <c r="CQ127" t="str">
        <f>""</f>
        <v/>
      </c>
      <c r="CS127" t="str">
        <f>""</f>
        <v/>
      </c>
      <c r="CY127" t="str">
        <f>""</f>
        <v/>
      </c>
      <c r="DA127" t="str">
        <f>""</f>
        <v/>
      </c>
      <c r="DG127" t="str">
        <f>""</f>
        <v/>
      </c>
      <c r="DI127" t="str">
        <f>""</f>
        <v/>
      </c>
      <c r="DO127" t="str">
        <f>""</f>
        <v/>
      </c>
      <c r="DQ127" t="str">
        <f>""</f>
        <v/>
      </c>
      <c r="DW127" t="str">
        <f>""</f>
        <v/>
      </c>
      <c r="DY127" t="str">
        <f>""</f>
        <v/>
      </c>
      <c r="EE127" t="str">
        <f>""</f>
        <v/>
      </c>
      <c r="EG127" t="str">
        <f>""</f>
        <v/>
      </c>
      <c r="EI127" s="1">
        <v>45959</v>
      </c>
      <c r="EJ127" s="2">
        <v>0.63688657407407401</v>
      </c>
    </row>
    <row r="128" spans="1:140" x14ac:dyDescent="0.25">
      <c r="A128" t="str">
        <f>"013164"</f>
        <v>013164</v>
      </c>
      <c r="B128">
        <v>1</v>
      </c>
      <c r="C128">
        <v>3530</v>
      </c>
      <c r="D128">
        <v>1</v>
      </c>
      <c r="E128" t="str">
        <f>"04"</f>
        <v>04</v>
      </c>
      <c r="F128" t="s">
        <v>249</v>
      </c>
      <c r="G128" t="s">
        <v>250</v>
      </c>
      <c r="H128" t="str">
        <f>" 699"</f>
        <v xml:space="preserve"> 699</v>
      </c>
      <c r="I128" t="s">
        <v>388</v>
      </c>
      <c r="J128" t="str">
        <f>"1817"</f>
        <v>1817</v>
      </c>
      <c r="K128" t="s">
        <v>142</v>
      </c>
      <c r="L128" t="s">
        <v>143</v>
      </c>
      <c r="M128">
        <v>4</v>
      </c>
      <c r="N128" t="s">
        <v>144</v>
      </c>
      <c r="O128" t="s">
        <v>282</v>
      </c>
      <c r="P128">
        <v>10</v>
      </c>
      <c r="Q128">
        <v>10</v>
      </c>
      <c r="R128">
        <v>0</v>
      </c>
      <c r="S128">
        <v>0</v>
      </c>
      <c r="T128" t="s">
        <v>146</v>
      </c>
      <c r="U128">
        <v>10</v>
      </c>
      <c r="V128" s="1">
        <v>46048</v>
      </c>
      <c r="W128" s="1">
        <v>46155</v>
      </c>
      <c r="Y128">
        <v>4</v>
      </c>
      <c r="Z128" t="s">
        <v>147</v>
      </c>
      <c r="AA128">
        <v>1</v>
      </c>
      <c r="AB128" t="s">
        <v>147</v>
      </c>
      <c r="AE128" t="s">
        <v>188</v>
      </c>
      <c r="AF128" s="1">
        <v>46048</v>
      </c>
      <c r="AG128" s="1">
        <v>46155</v>
      </c>
      <c r="AH128" t="s">
        <v>145</v>
      </c>
      <c r="AI128" t="s">
        <v>147</v>
      </c>
      <c r="AJ128" t="str">
        <f>"0000000 "</f>
        <v xml:space="preserve">0000000 </v>
      </c>
      <c r="AL128" t="s">
        <v>153</v>
      </c>
      <c r="AM128" t="s">
        <v>144</v>
      </c>
      <c r="AN128" t="str">
        <f>""</f>
        <v/>
      </c>
      <c r="AP128" t="s">
        <v>147</v>
      </c>
      <c r="AQ128" t="s">
        <v>147</v>
      </c>
      <c r="AR128" t="s">
        <v>147</v>
      </c>
      <c r="AS128" t="s">
        <v>147</v>
      </c>
      <c r="AT128" t="s">
        <v>147</v>
      </c>
      <c r="AU128">
        <v>4</v>
      </c>
      <c r="AV128">
        <v>3</v>
      </c>
      <c r="AW128">
        <v>3</v>
      </c>
      <c r="AX128" t="s">
        <v>364</v>
      </c>
      <c r="AY128" t="s">
        <v>155</v>
      </c>
      <c r="AZ128" t="s">
        <v>142</v>
      </c>
      <c r="BA128" t="s">
        <v>147</v>
      </c>
      <c r="BB128">
        <v>0</v>
      </c>
      <c r="BC128" t="s">
        <v>147</v>
      </c>
      <c r="BD128" t="s">
        <v>147</v>
      </c>
      <c r="BE128" t="s">
        <v>147</v>
      </c>
      <c r="BF128" t="s">
        <v>147</v>
      </c>
      <c r="BG128" t="s">
        <v>147</v>
      </c>
      <c r="BH128" t="s">
        <v>147</v>
      </c>
      <c r="BI128" t="s">
        <v>147</v>
      </c>
      <c r="BJ128" t="s">
        <v>147</v>
      </c>
      <c r="BK128" t="s">
        <v>147</v>
      </c>
      <c r="BS128" t="str">
        <f>""</f>
        <v/>
      </c>
      <c r="BU128" t="str">
        <f>""</f>
        <v/>
      </c>
      <c r="CA128" t="str">
        <f>""</f>
        <v/>
      </c>
      <c r="CC128" t="str">
        <f>""</f>
        <v/>
      </c>
      <c r="CI128" t="str">
        <f>""</f>
        <v/>
      </c>
      <c r="CK128" t="str">
        <f>""</f>
        <v/>
      </c>
      <c r="CQ128" t="str">
        <f>""</f>
        <v/>
      </c>
      <c r="CS128" t="str">
        <f>""</f>
        <v/>
      </c>
      <c r="CY128" t="str">
        <f>""</f>
        <v/>
      </c>
      <c r="DA128" t="str">
        <f>""</f>
        <v/>
      </c>
      <c r="DG128" t="str">
        <f>""</f>
        <v/>
      </c>
      <c r="DI128" t="str">
        <f>""</f>
        <v/>
      </c>
      <c r="DO128" t="str">
        <f>""</f>
        <v/>
      </c>
      <c r="DQ128" t="str">
        <f>""</f>
        <v/>
      </c>
      <c r="DW128" t="str">
        <f>""</f>
        <v/>
      </c>
      <c r="DY128" t="str">
        <f>""</f>
        <v/>
      </c>
      <c r="EE128" t="str">
        <f>""</f>
        <v/>
      </c>
      <c r="EG128" t="str">
        <f>""</f>
        <v/>
      </c>
      <c r="EI128" s="1">
        <v>45959</v>
      </c>
      <c r="EJ128" s="2">
        <v>0.63688657407407401</v>
      </c>
    </row>
    <row r="129" spans="1:140" x14ac:dyDescent="0.25">
      <c r="A129" t="str">
        <f>"013164"</f>
        <v>013164</v>
      </c>
      <c r="B129">
        <v>1</v>
      </c>
      <c r="C129">
        <v>3530</v>
      </c>
      <c r="D129">
        <v>1</v>
      </c>
      <c r="E129" t="str">
        <f>"05"</f>
        <v>05</v>
      </c>
      <c r="F129" t="s">
        <v>249</v>
      </c>
      <c r="G129" t="s">
        <v>250</v>
      </c>
      <c r="H129" t="str">
        <f>" 699"</f>
        <v xml:space="preserve"> 699</v>
      </c>
      <c r="I129" t="s">
        <v>388</v>
      </c>
      <c r="J129" t="str">
        <f>"1818"</f>
        <v>1818</v>
      </c>
      <c r="K129" t="s">
        <v>142</v>
      </c>
      <c r="L129" t="s">
        <v>143</v>
      </c>
      <c r="M129">
        <v>5</v>
      </c>
      <c r="N129" t="s">
        <v>144</v>
      </c>
      <c r="O129" t="s">
        <v>282</v>
      </c>
      <c r="P129">
        <v>10</v>
      </c>
      <c r="Q129">
        <v>10</v>
      </c>
      <c r="R129">
        <v>0</v>
      </c>
      <c r="S129">
        <v>0</v>
      </c>
      <c r="T129" t="s">
        <v>146</v>
      </c>
      <c r="U129">
        <v>10</v>
      </c>
      <c r="V129" s="1">
        <v>46048</v>
      </c>
      <c r="W129" s="1">
        <v>46155</v>
      </c>
      <c r="Y129">
        <v>5</v>
      </c>
      <c r="Z129" t="s">
        <v>147</v>
      </c>
      <c r="AA129">
        <v>1</v>
      </c>
      <c r="AB129" t="s">
        <v>147</v>
      </c>
      <c r="AE129" t="s">
        <v>188</v>
      </c>
      <c r="AF129" s="1">
        <v>46048</v>
      </c>
      <c r="AG129" s="1">
        <v>46155</v>
      </c>
      <c r="AH129" t="s">
        <v>145</v>
      </c>
      <c r="AI129" t="s">
        <v>147</v>
      </c>
      <c r="AJ129" t="str">
        <f>"01824687"</f>
        <v>01824687</v>
      </c>
      <c r="AK129" t="s">
        <v>361</v>
      </c>
      <c r="AL129" t="s">
        <v>153</v>
      </c>
      <c r="AM129" t="s">
        <v>144</v>
      </c>
      <c r="AN129" t="str">
        <f>""</f>
        <v/>
      </c>
      <c r="AP129" t="s">
        <v>147</v>
      </c>
      <c r="AQ129" t="s">
        <v>147</v>
      </c>
      <c r="AR129" t="s">
        <v>147</v>
      </c>
      <c r="AS129" t="s">
        <v>147</v>
      </c>
      <c r="AT129" t="s">
        <v>147</v>
      </c>
      <c r="AU129">
        <v>5</v>
      </c>
      <c r="AV129">
        <v>3</v>
      </c>
      <c r="AW129">
        <v>3</v>
      </c>
      <c r="AX129" t="s">
        <v>364</v>
      </c>
      <c r="AY129" t="s">
        <v>155</v>
      </c>
      <c r="AZ129" t="s">
        <v>142</v>
      </c>
      <c r="BA129" t="s">
        <v>147</v>
      </c>
      <c r="BB129">
        <v>0</v>
      </c>
      <c r="BC129" t="s">
        <v>147</v>
      </c>
      <c r="BD129" t="s">
        <v>147</v>
      </c>
      <c r="BE129" t="s">
        <v>147</v>
      </c>
      <c r="BF129" t="s">
        <v>147</v>
      </c>
      <c r="BG129" t="s">
        <v>147</v>
      </c>
      <c r="BH129" t="s">
        <v>147</v>
      </c>
      <c r="BI129" t="s">
        <v>147</v>
      </c>
      <c r="BJ129" t="s">
        <v>147</v>
      </c>
      <c r="BK129" t="s">
        <v>147</v>
      </c>
      <c r="BS129" t="str">
        <f>""</f>
        <v/>
      </c>
      <c r="BU129" t="str">
        <f>""</f>
        <v/>
      </c>
      <c r="CA129" t="str">
        <f>""</f>
        <v/>
      </c>
      <c r="CC129" t="str">
        <f>""</f>
        <v/>
      </c>
      <c r="CI129" t="str">
        <f>""</f>
        <v/>
      </c>
      <c r="CK129" t="str">
        <f>""</f>
        <v/>
      </c>
      <c r="CQ129" t="str">
        <f>""</f>
        <v/>
      </c>
      <c r="CS129" t="str">
        <f>""</f>
        <v/>
      </c>
      <c r="CY129" t="str">
        <f>""</f>
        <v/>
      </c>
      <c r="DA129" t="str">
        <f>""</f>
        <v/>
      </c>
      <c r="DG129" t="str">
        <f>""</f>
        <v/>
      </c>
      <c r="DI129" t="str">
        <f>""</f>
        <v/>
      </c>
      <c r="DO129" t="str">
        <f>""</f>
        <v/>
      </c>
      <c r="DQ129" t="str">
        <f>""</f>
        <v/>
      </c>
      <c r="DW129" t="str">
        <f>""</f>
        <v/>
      </c>
      <c r="DY129" t="str">
        <f>""</f>
        <v/>
      </c>
      <c r="EE129" t="str">
        <f>""</f>
        <v/>
      </c>
      <c r="EG129" t="str">
        <f>""</f>
        <v/>
      </c>
      <c r="EI129" s="1">
        <v>45959</v>
      </c>
      <c r="EJ129" s="2">
        <v>0.63688657407407401</v>
      </c>
    </row>
    <row r="130" spans="1:140" x14ac:dyDescent="0.25">
      <c r="A130" t="str">
        <f>"013165"</f>
        <v>013165</v>
      </c>
      <c r="B130">
        <v>1</v>
      </c>
      <c r="C130">
        <v>3530</v>
      </c>
      <c r="D130">
        <v>1</v>
      </c>
      <c r="E130" t="str">
        <f>"01"</f>
        <v>01</v>
      </c>
      <c r="F130" t="s">
        <v>249</v>
      </c>
      <c r="G130" t="s">
        <v>250</v>
      </c>
      <c r="H130" t="str">
        <f>" 720"</f>
        <v xml:space="preserve"> 720</v>
      </c>
      <c r="I130" t="s">
        <v>390</v>
      </c>
      <c r="J130" t="str">
        <f>"6732"</f>
        <v>6732</v>
      </c>
      <c r="K130" t="s">
        <v>142</v>
      </c>
      <c r="L130" t="s">
        <v>143</v>
      </c>
      <c r="M130">
        <v>1</v>
      </c>
      <c r="N130" t="s">
        <v>144</v>
      </c>
      <c r="O130" t="s">
        <v>240</v>
      </c>
      <c r="P130">
        <v>24</v>
      </c>
      <c r="Q130">
        <v>10</v>
      </c>
      <c r="R130">
        <v>0</v>
      </c>
      <c r="S130">
        <v>0</v>
      </c>
      <c r="T130" t="s">
        <v>146</v>
      </c>
      <c r="U130">
        <v>24</v>
      </c>
      <c r="V130" s="1">
        <v>46048</v>
      </c>
      <c r="W130" s="1">
        <v>46155</v>
      </c>
      <c r="Y130">
        <v>1</v>
      </c>
      <c r="Z130" t="s">
        <v>147</v>
      </c>
      <c r="AA130">
        <v>1</v>
      </c>
      <c r="AB130" t="s">
        <v>391</v>
      </c>
      <c r="AC130" t="s">
        <v>171</v>
      </c>
      <c r="AD130" t="s">
        <v>172</v>
      </c>
      <c r="AE130" t="s">
        <v>157</v>
      </c>
      <c r="AF130" s="1">
        <v>46048</v>
      </c>
      <c r="AG130" s="1">
        <v>46155</v>
      </c>
      <c r="AH130" t="s">
        <v>145</v>
      </c>
      <c r="AI130" t="s">
        <v>147</v>
      </c>
      <c r="AJ130" t="str">
        <f>"01824687"</f>
        <v>01824687</v>
      </c>
      <c r="AK130" t="s">
        <v>361</v>
      </c>
      <c r="AL130" t="s">
        <v>153</v>
      </c>
      <c r="AM130" t="s">
        <v>144</v>
      </c>
      <c r="AN130" t="str">
        <f>""</f>
        <v/>
      </c>
      <c r="AP130" t="s">
        <v>391</v>
      </c>
      <c r="AQ130" t="s">
        <v>147</v>
      </c>
      <c r="AR130" t="s">
        <v>147</v>
      </c>
      <c r="AS130" t="s">
        <v>147</v>
      </c>
      <c r="AT130" t="s">
        <v>147</v>
      </c>
      <c r="AU130">
        <v>1</v>
      </c>
      <c r="AV130">
        <v>3</v>
      </c>
      <c r="AW130">
        <v>3</v>
      </c>
      <c r="AX130" t="s">
        <v>364</v>
      </c>
      <c r="AY130" t="s">
        <v>155</v>
      </c>
      <c r="AZ130" t="s">
        <v>142</v>
      </c>
      <c r="BA130" t="s">
        <v>147</v>
      </c>
      <c r="BB130">
        <v>0</v>
      </c>
      <c r="BC130" t="s">
        <v>147</v>
      </c>
      <c r="BD130" t="s">
        <v>147</v>
      </c>
      <c r="BE130" t="s">
        <v>147</v>
      </c>
      <c r="BF130" t="s">
        <v>147</v>
      </c>
      <c r="BG130" t="s">
        <v>147</v>
      </c>
      <c r="BH130" t="s">
        <v>147</v>
      </c>
      <c r="BI130" t="s">
        <v>147</v>
      </c>
      <c r="BJ130" t="s">
        <v>147</v>
      </c>
      <c r="BK130" t="s">
        <v>147</v>
      </c>
      <c r="BS130" t="str">
        <f>""</f>
        <v/>
      </c>
      <c r="BU130" t="str">
        <f>""</f>
        <v/>
      </c>
      <c r="CA130" t="str">
        <f>""</f>
        <v/>
      </c>
      <c r="CC130" t="str">
        <f>""</f>
        <v/>
      </c>
      <c r="CI130" t="str">
        <f>""</f>
        <v/>
      </c>
      <c r="CK130" t="str">
        <f>""</f>
        <v/>
      </c>
      <c r="CQ130" t="str">
        <f>""</f>
        <v/>
      </c>
      <c r="CS130" t="str">
        <f>""</f>
        <v/>
      </c>
      <c r="CY130" t="str">
        <f>""</f>
        <v/>
      </c>
      <c r="DA130" t="str">
        <f>""</f>
        <v/>
      </c>
      <c r="DG130" t="str">
        <f>""</f>
        <v/>
      </c>
      <c r="DI130" t="str">
        <f>""</f>
        <v/>
      </c>
      <c r="DO130" t="str">
        <f>""</f>
        <v/>
      </c>
      <c r="DQ130" t="str">
        <f>""</f>
        <v/>
      </c>
      <c r="DW130" t="str">
        <f>""</f>
        <v/>
      </c>
      <c r="DY130" t="str">
        <f>""</f>
        <v/>
      </c>
      <c r="EE130" t="str">
        <f>""</f>
        <v/>
      </c>
      <c r="EG130" t="str">
        <f>""</f>
        <v/>
      </c>
      <c r="EI130" s="1">
        <v>45959</v>
      </c>
      <c r="EJ130" s="2">
        <v>0.63688657407407401</v>
      </c>
    </row>
    <row r="131" spans="1:140" x14ac:dyDescent="0.25">
      <c r="A131" t="str">
        <f t="shared" ref="A131:A142" si="16">"013174"</f>
        <v>013174</v>
      </c>
      <c r="B131">
        <v>1</v>
      </c>
      <c r="C131">
        <v>3530</v>
      </c>
      <c r="D131">
        <v>1</v>
      </c>
      <c r="E131" t="str">
        <f>"01"</f>
        <v>01</v>
      </c>
      <c r="F131" t="s">
        <v>249</v>
      </c>
      <c r="G131" t="s">
        <v>250</v>
      </c>
      <c r="H131" t="str">
        <f t="shared" ref="H131:H142" si="17">" 899"</f>
        <v xml:space="preserve"> 899</v>
      </c>
      <c r="I131" t="s">
        <v>392</v>
      </c>
      <c r="J131" t="str">
        <f>"1072"</f>
        <v>1072</v>
      </c>
      <c r="K131" t="s">
        <v>142</v>
      </c>
      <c r="L131" t="s">
        <v>143</v>
      </c>
      <c r="M131">
        <v>1</v>
      </c>
      <c r="N131" t="s">
        <v>144</v>
      </c>
      <c r="O131" t="s">
        <v>282</v>
      </c>
      <c r="P131">
        <v>5</v>
      </c>
      <c r="Q131">
        <v>5</v>
      </c>
      <c r="R131">
        <v>0</v>
      </c>
      <c r="S131">
        <v>0</v>
      </c>
      <c r="T131" t="s">
        <v>146</v>
      </c>
      <c r="U131">
        <v>5</v>
      </c>
      <c r="V131" s="1">
        <v>46048</v>
      </c>
      <c r="W131" s="1">
        <v>46155</v>
      </c>
      <c r="Y131">
        <v>1</v>
      </c>
      <c r="Z131" t="s">
        <v>147</v>
      </c>
      <c r="AA131">
        <v>1</v>
      </c>
      <c r="AB131" t="s">
        <v>147</v>
      </c>
      <c r="AE131" t="s">
        <v>188</v>
      </c>
      <c r="AF131" s="1">
        <v>46048</v>
      </c>
      <c r="AG131" s="1">
        <v>46155</v>
      </c>
      <c r="AH131" t="s">
        <v>145</v>
      </c>
      <c r="AI131" t="s">
        <v>147</v>
      </c>
      <c r="AJ131" t="str">
        <f>"01887148"</f>
        <v>01887148</v>
      </c>
      <c r="AK131" t="s">
        <v>345</v>
      </c>
      <c r="AL131" t="s">
        <v>153</v>
      </c>
      <c r="AM131" t="s">
        <v>144</v>
      </c>
      <c r="AN131" t="str">
        <f>""</f>
        <v/>
      </c>
      <c r="AP131" t="s">
        <v>147</v>
      </c>
      <c r="AQ131" t="s">
        <v>147</v>
      </c>
      <c r="AR131" t="s">
        <v>147</v>
      </c>
      <c r="AS131" t="s">
        <v>147</v>
      </c>
      <c r="AT131" t="s">
        <v>147</v>
      </c>
      <c r="AU131">
        <v>1</v>
      </c>
      <c r="AV131">
        <v>1</v>
      </c>
      <c r="AW131">
        <v>9</v>
      </c>
      <c r="AX131" t="s">
        <v>387</v>
      </c>
      <c r="AY131" t="s">
        <v>155</v>
      </c>
      <c r="AZ131" t="s">
        <v>142</v>
      </c>
      <c r="BA131" t="s">
        <v>147</v>
      </c>
      <c r="BB131">
        <v>0</v>
      </c>
      <c r="BC131" t="s">
        <v>147</v>
      </c>
      <c r="BD131" t="s">
        <v>147</v>
      </c>
      <c r="BE131" t="s">
        <v>147</v>
      </c>
      <c r="BF131" t="s">
        <v>147</v>
      </c>
      <c r="BG131" t="s">
        <v>147</v>
      </c>
      <c r="BH131" t="s">
        <v>147</v>
      </c>
      <c r="BI131" t="s">
        <v>147</v>
      </c>
      <c r="BJ131" t="s">
        <v>147</v>
      </c>
      <c r="BK131" t="s">
        <v>147</v>
      </c>
      <c r="BS131" t="str">
        <f>""</f>
        <v/>
      </c>
      <c r="BU131" t="str">
        <f>""</f>
        <v/>
      </c>
      <c r="CA131" t="str">
        <f>""</f>
        <v/>
      </c>
      <c r="CC131" t="str">
        <f>""</f>
        <v/>
      </c>
      <c r="CI131" t="str">
        <f>""</f>
        <v/>
      </c>
      <c r="CK131" t="str">
        <f>""</f>
        <v/>
      </c>
      <c r="CQ131" t="str">
        <f>""</f>
        <v/>
      </c>
      <c r="CS131" t="str">
        <f>""</f>
        <v/>
      </c>
      <c r="CY131" t="str">
        <f>""</f>
        <v/>
      </c>
      <c r="DA131" t="str">
        <f>""</f>
        <v/>
      </c>
      <c r="DG131" t="str">
        <f>""</f>
        <v/>
      </c>
      <c r="DI131" t="str">
        <f>""</f>
        <v/>
      </c>
      <c r="DO131" t="str">
        <f>""</f>
        <v/>
      </c>
      <c r="DQ131" t="str">
        <f>""</f>
        <v/>
      </c>
      <c r="DW131" t="str">
        <f>""</f>
        <v/>
      </c>
      <c r="DY131" t="str">
        <f>""</f>
        <v/>
      </c>
      <c r="EE131" t="str">
        <f>""</f>
        <v/>
      </c>
      <c r="EG131" t="str">
        <f>""</f>
        <v/>
      </c>
      <c r="EI131" s="1">
        <v>45959</v>
      </c>
      <c r="EJ131" s="2">
        <v>0.63688657407407401</v>
      </c>
    </row>
    <row r="132" spans="1:140" x14ac:dyDescent="0.25">
      <c r="A132" t="str">
        <f t="shared" si="16"/>
        <v>013174</v>
      </c>
      <c r="B132">
        <v>1</v>
      </c>
      <c r="C132">
        <v>3530</v>
      </c>
      <c r="D132">
        <v>1</v>
      </c>
      <c r="E132" t="str">
        <f>"02"</f>
        <v>02</v>
      </c>
      <c r="F132" t="s">
        <v>249</v>
      </c>
      <c r="G132" t="s">
        <v>250</v>
      </c>
      <c r="H132" t="str">
        <f t="shared" si="17"/>
        <v xml:space="preserve"> 899</v>
      </c>
      <c r="I132" t="s">
        <v>392</v>
      </c>
      <c r="J132" t="str">
        <f>"1073"</f>
        <v>1073</v>
      </c>
      <c r="K132" t="s">
        <v>142</v>
      </c>
      <c r="L132" t="s">
        <v>143</v>
      </c>
      <c r="M132">
        <v>2</v>
      </c>
      <c r="N132" t="s">
        <v>144</v>
      </c>
      <c r="O132" t="s">
        <v>282</v>
      </c>
      <c r="P132">
        <v>4</v>
      </c>
      <c r="Q132">
        <v>4</v>
      </c>
      <c r="R132">
        <v>0</v>
      </c>
      <c r="S132">
        <v>0</v>
      </c>
      <c r="T132" t="s">
        <v>146</v>
      </c>
      <c r="U132">
        <v>4</v>
      </c>
      <c r="V132" s="1">
        <v>46048</v>
      </c>
      <c r="W132" s="1">
        <v>46155</v>
      </c>
      <c r="Y132">
        <v>2</v>
      </c>
      <c r="Z132" t="s">
        <v>147</v>
      </c>
      <c r="AA132">
        <v>1</v>
      </c>
      <c r="AB132" t="s">
        <v>147</v>
      </c>
      <c r="AE132" t="s">
        <v>188</v>
      </c>
      <c r="AF132" s="1">
        <v>46048</v>
      </c>
      <c r="AG132" s="1">
        <v>46155</v>
      </c>
      <c r="AH132" t="s">
        <v>145</v>
      </c>
      <c r="AI132" t="s">
        <v>147</v>
      </c>
      <c r="AJ132" t="str">
        <f>"01885046"</f>
        <v>01885046</v>
      </c>
      <c r="AK132" t="s">
        <v>352</v>
      </c>
      <c r="AL132" t="s">
        <v>153</v>
      </c>
      <c r="AM132" t="s">
        <v>144</v>
      </c>
      <c r="AN132" t="str">
        <f>""</f>
        <v/>
      </c>
      <c r="AP132" t="s">
        <v>147</v>
      </c>
      <c r="AQ132" t="s">
        <v>147</v>
      </c>
      <c r="AR132" t="s">
        <v>147</v>
      </c>
      <c r="AS132" t="s">
        <v>147</v>
      </c>
      <c r="AT132" t="s">
        <v>147</v>
      </c>
      <c r="AU132">
        <v>2</v>
      </c>
      <c r="AV132">
        <v>1</v>
      </c>
      <c r="AW132">
        <v>9</v>
      </c>
      <c r="AX132" t="s">
        <v>387</v>
      </c>
      <c r="AY132" t="s">
        <v>155</v>
      </c>
      <c r="AZ132" t="s">
        <v>142</v>
      </c>
      <c r="BA132" t="s">
        <v>147</v>
      </c>
      <c r="BB132">
        <v>0</v>
      </c>
      <c r="BC132" t="s">
        <v>147</v>
      </c>
      <c r="BD132" t="s">
        <v>147</v>
      </c>
      <c r="BE132" t="s">
        <v>147</v>
      </c>
      <c r="BF132" t="s">
        <v>147</v>
      </c>
      <c r="BG132" t="s">
        <v>147</v>
      </c>
      <c r="BH132" t="s">
        <v>147</v>
      </c>
      <c r="BI132" t="s">
        <v>147</v>
      </c>
      <c r="BJ132" t="s">
        <v>147</v>
      </c>
      <c r="BK132" t="s">
        <v>147</v>
      </c>
      <c r="BS132" t="str">
        <f>""</f>
        <v/>
      </c>
      <c r="BU132" t="str">
        <f>""</f>
        <v/>
      </c>
      <c r="CA132" t="str">
        <f>""</f>
        <v/>
      </c>
      <c r="CC132" t="str">
        <f>""</f>
        <v/>
      </c>
      <c r="CI132" t="str">
        <f>""</f>
        <v/>
      </c>
      <c r="CK132" t="str">
        <f>""</f>
        <v/>
      </c>
      <c r="CQ132" t="str">
        <f>""</f>
        <v/>
      </c>
      <c r="CS132" t="str">
        <f>""</f>
        <v/>
      </c>
      <c r="CY132" t="str">
        <f>""</f>
        <v/>
      </c>
      <c r="DA132" t="str">
        <f>""</f>
        <v/>
      </c>
      <c r="DG132" t="str">
        <f>""</f>
        <v/>
      </c>
      <c r="DI132" t="str">
        <f>""</f>
        <v/>
      </c>
      <c r="DO132" t="str">
        <f>""</f>
        <v/>
      </c>
      <c r="DQ132" t="str">
        <f>""</f>
        <v/>
      </c>
      <c r="DW132" t="str">
        <f>""</f>
        <v/>
      </c>
      <c r="DY132" t="str">
        <f>""</f>
        <v/>
      </c>
      <c r="EE132" t="str">
        <f>""</f>
        <v/>
      </c>
      <c r="EG132" t="str">
        <f>""</f>
        <v/>
      </c>
      <c r="EI132" s="1">
        <v>45959</v>
      </c>
      <c r="EJ132" s="2">
        <v>0.63688657407407401</v>
      </c>
    </row>
    <row r="133" spans="1:140" x14ac:dyDescent="0.25">
      <c r="A133" t="str">
        <f t="shared" si="16"/>
        <v>013174</v>
      </c>
      <c r="B133">
        <v>1</v>
      </c>
      <c r="C133">
        <v>3530</v>
      </c>
      <c r="D133">
        <v>1</v>
      </c>
      <c r="E133" t="str">
        <f>"03"</f>
        <v>03</v>
      </c>
      <c r="F133" t="s">
        <v>249</v>
      </c>
      <c r="G133" t="s">
        <v>250</v>
      </c>
      <c r="H133" t="str">
        <f t="shared" si="17"/>
        <v xml:space="preserve"> 899</v>
      </c>
      <c r="I133" t="s">
        <v>392</v>
      </c>
      <c r="J133" t="str">
        <f>"1074"</f>
        <v>1074</v>
      </c>
      <c r="K133" t="s">
        <v>142</v>
      </c>
      <c r="L133" t="s">
        <v>143</v>
      </c>
      <c r="M133">
        <v>3</v>
      </c>
      <c r="N133" t="s">
        <v>144</v>
      </c>
      <c r="O133" t="s">
        <v>282</v>
      </c>
      <c r="P133">
        <v>4</v>
      </c>
      <c r="Q133">
        <v>4</v>
      </c>
      <c r="R133">
        <v>0</v>
      </c>
      <c r="S133">
        <v>0</v>
      </c>
      <c r="T133" t="s">
        <v>146</v>
      </c>
      <c r="U133">
        <v>4</v>
      </c>
      <c r="V133" s="1">
        <v>46048</v>
      </c>
      <c r="W133" s="1">
        <v>46155</v>
      </c>
      <c r="Y133">
        <v>3</v>
      </c>
      <c r="Z133" t="s">
        <v>147</v>
      </c>
      <c r="AA133">
        <v>1</v>
      </c>
      <c r="AB133" t="s">
        <v>147</v>
      </c>
      <c r="AE133" t="s">
        <v>188</v>
      </c>
      <c r="AF133" s="1">
        <v>46048</v>
      </c>
      <c r="AG133" s="1">
        <v>46155</v>
      </c>
      <c r="AH133" t="s">
        <v>145</v>
      </c>
      <c r="AI133" t="s">
        <v>147</v>
      </c>
      <c r="AJ133" t="str">
        <f>"01208399"</f>
        <v>01208399</v>
      </c>
      <c r="AK133" t="s">
        <v>356</v>
      </c>
      <c r="AL133" t="s">
        <v>153</v>
      </c>
      <c r="AM133" t="s">
        <v>144</v>
      </c>
      <c r="AN133" t="str">
        <f>""</f>
        <v/>
      </c>
      <c r="AP133" t="s">
        <v>147</v>
      </c>
      <c r="AQ133" t="s">
        <v>147</v>
      </c>
      <c r="AR133" t="s">
        <v>147</v>
      </c>
      <c r="AS133" t="s">
        <v>147</v>
      </c>
      <c r="AT133" t="s">
        <v>147</v>
      </c>
      <c r="AU133">
        <v>3</v>
      </c>
      <c r="AV133">
        <v>1</v>
      </c>
      <c r="AW133">
        <v>9</v>
      </c>
      <c r="AX133" t="s">
        <v>387</v>
      </c>
      <c r="AY133" t="s">
        <v>155</v>
      </c>
      <c r="AZ133" t="s">
        <v>142</v>
      </c>
      <c r="BA133" t="s">
        <v>147</v>
      </c>
      <c r="BB133">
        <v>0</v>
      </c>
      <c r="BC133" t="s">
        <v>147</v>
      </c>
      <c r="BD133" t="s">
        <v>147</v>
      </c>
      <c r="BE133" t="s">
        <v>147</v>
      </c>
      <c r="BF133" t="s">
        <v>147</v>
      </c>
      <c r="BG133" t="s">
        <v>147</v>
      </c>
      <c r="BH133" t="s">
        <v>147</v>
      </c>
      <c r="BI133" t="s">
        <v>147</v>
      </c>
      <c r="BJ133" t="s">
        <v>147</v>
      </c>
      <c r="BK133" t="s">
        <v>147</v>
      </c>
      <c r="BS133" t="str">
        <f>""</f>
        <v/>
      </c>
      <c r="BU133" t="str">
        <f>""</f>
        <v/>
      </c>
      <c r="CA133" t="str">
        <f>""</f>
        <v/>
      </c>
      <c r="CC133" t="str">
        <f>""</f>
        <v/>
      </c>
      <c r="CI133" t="str">
        <f>""</f>
        <v/>
      </c>
      <c r="CK133" t="str">
        <f>""</f>
        <v/>
      </c>
      <c r="CQ133" t="str">
        <f>""</f>
        <v/>
      </c>
      <c r="CS133" t="str">
        <f>""</f>
        <v/>
      </c>
      <c r="CY133" t="str">
        <f>""</f>
        <v/>
      </c>
      <c r="DA133" t="str">
        <f>""</f>
        <v/>
      </c>
      <c r="DG133" t="str">
        <f>""</f>
        <v/>
      </c>
      <c r="DI133" t="str">
        <f>""</f>
        <v/>
      </c>
      <c r="DO133" t="str">
        <f>""</f>
        <v/>
      </c>
      <c r="DQ133" t="str">
        <f>""</f>
        <v/>
      </c>
      <c r="DW133" t="str">
        <f>""</f>
        <v/>
      </c>
      <c r="DY133" t="str">
        <f>""</f>
        <v/>
      </c>
      <c r="EE133" t="str">
        <f>""</f>
        <v/>
      </c>
      <c r="EG133" t="str">
        <f>""</f>
        <v/>
      </c>
      <c r="EI133" s="1">
        <v>45959</v>
      </c>
      <c r="EJ133" s="2">
        <v>0.63688657407407401</v>
      </c>
    </row>
    <row r="134" spans="1:140" x14ac:dyDescent="0.25">
      <c r="A134" t="str">
        <f t="shared" si="16"/>
        <v>013174</v>
      </c>
      <c r="B134">
        <v>1</v>
      </c>
      <c r="C134">
        <v>3530</v>
      </c>
      <c r="D134">
        <v>1</v>
      </c>
      <c r="E134" t="str">
        <f>"04"</f>
        <v>04</v>
      </c>
      <c r="F134" t="s">
        <v>249</v>
      </c>
      <c r="G134" t="s">
        <v>250</v>
      </c>
      <c r="H134" t="str">
        <f t="shared" si="17"/>
        <v xml:space="preserve"> 899</v>
      </c>
      <c r="I134" t="s">
        <v>392</v>
      </c>
      <c r="J134" t="str">
        <f>"1075"</f>
        <v>1075</v>
      </c>
      <c r="K134" t="s">
        <v>142</v>
      </c>
      <c r="L134" t="s">
        <v>143</v>
      </c>
      <c r="M134">
        <v>4</v>
      </c>
      <c r="N134" t="s">
        <v>144</v>
      </c>
      <c r="O134" t="s">
        <v>282</v>
      </c>
      <c r="P134">
        <v>5</v>
      </c>
      <c r="Q134">
        <v>5</v>
      </c>
      <c r="R134">
        <v>0</v>
      </c>
      <c r="S134">
        <v>0</v>
      </c>
      <c r="T134" t="s">
        <v>146</v>
      </c>
      <c r="U134">
        <v>5</v>
      </c>
      <c r="V134" s="1">
        <v>46048</v>
      </c>
      <c r="W134" s="1">
        <v>46155</v>
      </c>
      <c r="Y134">
        <v>4</v>
      </c>
      <c r="Z134" t="s">
        <v>147</v>
      </c>
      <c r="AA134">
        <v>1</v>
      </c>
      <c r="AB134" t="s">
        <v>147</v>
      </c>
      <c r="AE134" t="s">
        <v>188</v>
      </c>
      <c r="AF134" s="1">
        <v>46048</v>
      </c>
      <c r="AG134" s="1">
        <v>46155</v>
      </c>
      <c r="AH134" t="s">
        <v>145</v>
      </c>
      <c r="AI134" t="s">
        <v>147</v>
      </c>
      <c r="AJ134" t="str">
        <f>"01699523"</f>
        <v>01699523</v>
      </c>
      <c r="AK134" t="s">
        <v>351</v>
      </c>
      <c r="AL134" t="s">
        <v>153</v>
      </c>
      <c r="AM134" t="s">
        <v>144</v>
      </c>
      <c r="AN134" t="str">
        <f>""</f>
        <v/>
      </c>
      <c r="AP134" t="s">
        <v>147</v>
      </c>
      <c r="AQ134" t="s">
        <v>147</v>
      </c>
      <c r="AR134" t="s">
        <v>147</v>
      </c>
      <c r="AS134" t="s">
        <v>147</v>
      </c>
      <c r="AT134" t="s">
        <v>147</v>
      </c>
      <c r="AU134">
        <v>4</v>
      </c>
      <c r="AV134">
        <v>1</v>
      </c>
      <c r="AW134">
        <v>9</v>
      </c>
      <c r="AX134" t="s">
        <v>387</v>
      </c>
      <c r="AY134" t="s">
        <v>155</v>
      </c>
      <c r="AZ134" t="s">
        <v>142</v>
      </c>
      <c r="BA134" t="s">
        <v>147</v>
      </c>
      <c r="BB134">
        <v>0</v>
      </c>
      <c r="BC134" t="s">
        <v>147</v>
      </c>
      <c r="BD134" t="s">
        <v>147</v>
      </c>
      <c r="BE134" t="s">
        <v>147</v>
      </c>
      <c r="BF134" t="s">
        <v>147</v>
      </c>
      <c r="BG134" t="s">
        <v>147</v>
      </c>
      <c r="BH134" t="s">
        <v>147</v>
      </c>
      <c r="BI134" t="s">
        <v>147</v>
      </c>
      <c r="BJ134" t="s">
        <v>147</v>
      </c>
      <c r="BK134" t="s">
        <v>147</v>
      </c>
      <c r="BS134" t="str">
        <f>""</f>
        <v/>
      </c>
      <c r="BU134" t="str">
        <f>""</f>
        <v/>
      </c>
      <c r="CA134" t="str">
        <f>""</f>
        <v/>
      </c>
      <c r="CC134" t="str">
        <f>""</f>
        <v/>
      </c>
      <c r="CI134" t="str">
        <f>""</f>
        <v/>
      </c>
      <c r="CK134" t="str">
        <f>""</f>
        <v/>
      </c>
      <c r="CQ134" t="str">
        <f>""</f>
        <v/>
      </c>
      <c r="CS134" t="str">
        <f>""</f>
        <v/>
      </c>
      <c r="CY134" t="str">
        <f>""</f>
        <v/>
      </c>
      <c r="DA134" t="str">
        <f>""</f>
        <v/>
      </c>
      <c r="DG134" t="str">
        <f>""</f>
        <v/>
      </c>
      <c r="DI134" t="str">
        <f>""</f>
        <v/>
      </c>
      <c r="DO134" t="str">
        <f>""</f>
        <v/>
      </c>
      <c r="DQ134" t="str">
        <f>""</f>
        <v/>
      </c>
      <c r="DW134" t="str">
        <f>""</f>
        <v/>
      </c>
      <c r="DY134" t="str">
        <f>""</f>
        <v/>
      </c>
      <c r="EE134" t="str">
        <f>""</f>
        <v/>
      </c>
      <c r="EG134" t="str">
        <f>""</f>
        <v/>
      </c>
      <c r="EI134" s="1">
        <v>45959</v>
      </c>
      <c r="EJ134" s="2">
        <v>0.63688657407407401</v>
      </c>
    </row>
    <row r="135" spans="1:140" x14ac:dyDescent="0.25">
      <c r="A135" t="str">
        <f t="shared" si="16"/>
        <v>013174</v>
      </c>
      <c r="B135">
        <v>1</v>
      </c>
      <c r="C135">
        <v>3530</v>
      </c>
      <c r="D135">
        <v>1</v>
      </c>
      <c r="E135" t="str">
        <f>"05"</f>
        <v>05</v>
      </c>
      <c r="F135" t="s">
        <v>249</v>
      </c>
      <c r="G135" t="s">
        <v>250</v>
      </c>
      <c r="H135" t="str">
        <f t="shared" si="17"/>
        <v xml:space="preserve"> 899</v>
      </c>
      <c r="I135" t="s">
        <v>392</v>
      </c>
      <c r="J135" t="str">
        <f>"1076"</f>
        <v>1076</v>
      </c>
      <c r="K135" t="s">
        <v>142</v>
      </c>
      <c r="L135" t="s">
        <v>143</v>
      </c>
      <c r="M135">
        <v>5</v>
      </c>
      <c r="N135" t="s">
        <v>144</v>
      </c>
      <c r="O135" t="s">
        <v>282</v>
      </c>
      <c r="P135">
        <v>5</v>
      </c>
      <c r="Q135">
        <v>5</v>
      </c>
      <c r="R135">
        <v>0</v>
      </c>
      <c r="S135">
        <v>0</v>
      </c>
      <c r="T135" t="s">
        <v>146</v>
      </c>
      <c r="U135">
        <v>5</v>
      </c>
      <c r="V135" s="1">
        <v>46048</v>
      </c>
      <c r="W135" s="1">
        <v>46155</v>
      </c>
      <c r="Y135">
        <v>5</v>
      </c>
      <c r="Z135" t="s">
        <v>147</v>
      </c>
      <c r="AA135">
        <v>1</v>
      </c>
      <c r="AB135" t="s">
        <v>147</v>
      </c>
      <c r="AE135" t="s">
        <v>188</v>
      </c>
      <c r="AF135" s="1">
        <v>46048</v>
      </c>
      <c r="AG135" s="1">
        <v>46155</v>
      </c>
      <c r="AH135" t="s">
        <v>145</v>
      </c>
      <c r="AI135" t="s">
        <v>147</v>
      </c>
      <c r="AJ135" t="str">
        <f>"01134036"</f>
        <v>01134036</v>
      </c>
      <c r="AK135" t="s">
        <v>362</v>
      </c>
      <c r="AL135" t="s">
        <v>153</v>
      </c>
      <c r="AM135" t="s">
        <v>144</v>
      </c>
      <c r="AN135" t="str">
        <f>""</f>
        <v/>
      </c>
      <c r="AP135" t="s">
        <v>147</v>
      </c>
      <c r="AQ135" t="s">
        <v>147</v>
      </c>
      <c r="AR135" t="s">
        <v>147</v>
      </c>
      <c r="AS135" t="s">
        <v>147</v>
      </c>
      <c r="AT135" t="s">
        <v>147</v>
      </c>
      <c r="AU135">
        <v>5</v>
      </c>
      <c r="AV135">
        <v>1</v>
      </c>
      <c r="AW135">
        <v>9</v>
      </c>
      <c r="AX135" t="s">
        <v>387</v>
      </c>
      <c r="AY135" t="s">
        <v>155</v>
      </c>
      <c r="AZ135" t="s">
        <v>142</v>
      </c>
      <c r="BA135" t="s">
        <v>147</v>
      </c>
      <c r="BB135">
        <v>0</v>
      </c>
      <c r="BC135" t="s">
        <v>147</v>
      </c>
      <c r="BD135" t="s">
        <v>147</v>
      </c>
      <c r="BE135" t="s">
        <v>147</v>
      </c>
      <c r="BF135" t="s">
        <v>147</v>
      </c>
      <c r="BG135" t="s">
        <v>147</v>
      </c>
      <c r="BH135" t="s">
        <v>147</v>
      </c>
      <c r="BI135" t="s">
        <v>147</v>
      </c>
      <c r="BJ135" t="s">
        <v>147</v>
      </c>
      <c r="BK135" t="s">
        <v>147</v>
      </c>
      <c r="BS135" t="str">
        <f>""</f>
        <v/>
      </c>
      <c r="BU135" t="str">
        <f>""</f>
        <v/>
      </c>
      <c r="CA135" t="str">
        <f>""</f>
        <v/>
      </c>
      <c r="CC135" t="str">
        <f>""</f>
        <v/>
      </c>
      <c r="CI135" t="str">
        <f>""</f>
        <v/>
      </c>
      <c r="CK135" t="str">
        <f>""</f>
        <v/>
      </c>
      <c r="CQ135" t="str">
        <f>""</f>
        <v/>
      </c>
      <c r="CS135" t="str">
        <f>""</f>
        <v/>
      </c>
      <c r="CY135" t="str">
        <f>""</f>
        <v/>
      </c>
      <c r="DA135" t="str">
        <f>""</f>
        <v/>
      </c>
      <c r="DG135" t="str">
        <f>""</f>
        <v/>
      </c>
      <c r="DI135" t="str">
        <f>""</f>
        <v/>
      </c>
      <c r="DO135" t="str">
        <f>""</f>
        <v/>
      </c>
      <c r="DQ135" t="str">
        <f>""</f>
        <v/>
      </c>
      <c r="DW135" t="str">
        <f>""</f>
        <v/>
      </c>
      <c r="DY135" t="str">
        <f>""</f>
        <v/>
      </c>
      <c r="EE135" t="str">
        <f>""</f>
        <v/>
      </c>
      <c r="EG135" t="str">
        <f>""</f>
        <v/>
      </c>
      <c r="EI135" s="1">
        <v>45959</v>
      </c>
      <c r="EJ135" s="2">
        <v>0.63688657407407401</v>
      </c>
    </row>
    <row r="136" spans="1:140" x14ac:dyDescent="0.25">
      <c r="A136" t="str">
        <f t="shared" si="16"/>
        <v>013174</v>
      </c>
      <c r="B136">
        <v>1</v>
      </c>
      <c r="C136">
        <v>3530</v>
      </c>
      <c r="D136">
        <v>1</v>
      </c>
      <c r="E136" t="str">
        <f>"06"</f>
        <v>06</v>
      </c>
      <c r="F136" t="s">
        <v>249</v>
      </c>
      <c r="G136" t="s">
        <v>250</v>
      </c>
      <c r="H136" t="str">
        <f t="shared" si="17"/>
        <v xml:space="preserve"> 899</v>
      </c>
      <c r="I136" t="s">
        <v>392</v>
      </c>
      <c r="J136" t="str">
        <f>"1077"</f>
        <v>1077</v>
      </c>
      <c r="K136" t="s">
        <v>142</v>
      </c>
      <c r="L136" t="s">
        <v>143</v>
      </c>
      <c r="M136">
        <v>6</v>
      </c>
      <c r="N136" t="s">
        <v>144</v>
      </c>
      <c r="O136" t="s">
        <v>282</v>
      </c>
      <c r="P136">
        <v>5</v>
      </c>
      <c r="Q136">
        <v>5</v>
      </c>
      <c r="R136">
        <v>0</v>
      </c>
      <c r="S136">
        <v>0</v>
      </c>
      <c r="T136" t="s">
        <v>146</v>
      </c>
      <c r="U136">
        <v>5</v>
      </c>
      <c r="V136" s="1">
        <v>46048</v>
      </c>
      <c r="W136" s="1">
        <v>46155</v>
      </c>
      <c r="Y136">
        <v>6</v>
      </c>
      <c r="Z136" t="s">
        <v>147</v>
      </c>
      <c r="AA136">
        <v>1</v>
      </c>
      <c r="AB136" t="s">
        <v>147</v>
      </c>
      <c r="AE136" t="s">
        <v>188</v>
      </c>
      <c r="AF136" s="1">
        <v>46048</v>
      </c>
      <c r="AG136" s="1">
        <v>46155</v>
      </c>
      <c r="AH136" t="s">
        <v>145</v>
      </c>
      <c r="AI136" t="s">
        <v>147</v>
      </c>
      <c r="AJ136" t="str">
        <f>"0000000 "</f>
        <v xml:space="preserve">0000000 </v>
      </c>
      <c r="AL136" t="s">
        <v>153</v>
      </c>
      <c r="AM136" t="s">
        <v>144</v>
      </c>
      <c r="AN136" t="str">
        <f>""</f>
        <v/>
      </c>
      <c r="AP136" t="s">
        <v>147</v>
      </c>
      <c r="AQ136" t="s">
        <v>147</v>
      </c>
      <c r="AR136" t="s">
        <v>147</v>
      </c>
      <c r="AS136" t="s">
        <v>147</v>
      </c>
      <c r="AT136" t="s">
        <v>147</v>
      </c>
      <c r="AU136">
        <v>6</v>
      </c>
      <c r="AV136">
        <v>1</v>
      </c>
      <c r="AW136">
        <v>9</v>
      </c>
      <c r="AX136" t="s">
        <v>387</v>
      </c>
      <c r="AY136" t="s">
        <v>155</v>
      </c>
      <c r="AZ136" t="s">
        <v>142</v>
      </c>
      <c r="BA136" t="s">
        <v>147</v>
      </c>
      <c r="BB136">
        <v>0</v>
      </c>
      <c r="BC136" t="s">
        <v>147</v>
      </c>
      <c r="BD136" t="s">
        <v>147</v>
      </c>
      <c r="BE136" t="s">
        <v>147</v>
      </c>
      <c r="BF136" t="s">
        <v>147</v>
      </c>
      <c r="BG136" t="s">
        <v>147</v>
      </c>
      <c r="BH136" t="s">
        <v>147</v>
      </c>
      <c r="BI136" t="s">
        <v>147</v>
      </c>
      <c r="BJ136" t="s">
        <v>147</v>
      </c>
      <c r="BK136" t="s">
        <v>147</v>
      </c>
      <c r="BS136" t="str">
        <f>""</f>
        <v/>
      </c>
      <c r="BU136" t="str">
        <f>""</f>
        <v/>
      </c>
      <c r="CA136" t="str">
        <f>""</f>
        <v/>
      </c>
      <c r="CC136" t="str">
        <f>""</f>
        <v/>
      </c>
      <c r="CI136" t="str">
        <f>""</f>
        <v/>
      </c>
      <c r="CK136" t="str">
        <f>""</f>
        <v/>
      </c>
      <c r="CQ136" t="str">
        <f>""</f>
        <v/>
      </c>
      <c r="CS136" t="str">
        <f>""</f>
        <v/>
      </c>
      <c r="CY136" t="str">
        <f>""</f>
        <v/>
      </c>
      <c r="DA136" t="str">
        <f>""</f>
        <v/>
      </c>
      <c r="DG136" t="str">
        <f>""</f>
        <v/>
      </c>
      <c r="DI136" t="str">
        <f>""</f>
        <v/>
      </c>
      <c r="DO136" t="str">
        <f>""</f>
        <v/>
      </c>
      <c r="DQ136" t="str">
        <f>""</f>
        <v/>
      </c>
      <c r="DW136" t="str">
        <f>""</f>
        <v/>
      </c>
      <c r="DY136" t="str">
        <f>""</f>
        <v/>
      </c>
      <c r="EE136" t="str">
        <f>""</f>
        <v/>
      </c>
      <c r="EG136" t="str">
        <f>""</f>
        <v/>
      </c>
      <c r="EI136" s="1">
        <v>45959</v>
      </c>
      <c r="EJ136" s="2">
        <v>0.63688657407407401</v>
      </c>
    </row>
    <row r="137" spans="1:140" x14ac:dyDescent="0.25">
      <c r="A137" t="str">
        <f t="shared" si="16"/>
        <v>013174</v>
      </c>
      <c r="B137">
        <v>1</v>
      </c>
      <c r="C137">
        <v>3530</v>
      </c>
      <c r="D137">
        <v>1</v>
      </c>
      <c r="E137" t="str">
        <f>"07"</f>
        <v>07</v>
      </c>
      <c r="F137" t="s">
        <v>249</v>
      </c>
      <c r="G137" t="s">
        <v>250</v>
      </c>
      <c r="H137" t="str">
        <f t="shared" si="17"/>
        <v xml:space="preserve"> 899</v>
      </c>
      <c r="I137" t="s">
        <v>392</v>
      </c>
      <c r="J137" t="str">
        <f>"1910"</f>
        <v>1910</v>
      </c>
      <c r="K137" t="s">
        <v>142</v>
      </c>
      <c r="L137" t="s">
        <v>143</v>
      </c>
      <c r="M137">
        <v>7</v>
      </c>
      <c r="N137" t="s">
        <v>144</v>
      </c>
      <c r="O137" t="s">
        <v>240</v>
      </c>
      <c r="P137">
        <v>30</v>
      </c>
      <c r="Q137">
        <v>20</v>
      </c>
      <c r="R137">
        <v>0</v>
      </c>
      <c r="S137">
        <v>0</v>
      </c>
      <c r="T137" t="s">
        <v>146</v>
      </c>
      <c r="U137">
        <v>30</v>
      </c>
      <c r="V137" s="1">
        <v>46048</v>
      </c>
      <c r="W137" s="1">
        <v>46155</v>
      </c>
      <c r="Y137">
        <v>7</v>
      </c>
      <c r="Z137" t="s">
        <v>147</v>
      </c>
      <c r="AA137">
        <v>1</v>
      </c>
      <c r="AB137" t="s">
        <v>147</v>
      </c>
      <c r="AE137" t="s">
        <v>188</v>
      </c>
      <c r="AF137" s="1">
        <v>46048</v>
      </c>
      <c r="AG137" s="1">
        <v>46155</v>
      </c>
      <c r="AH137" t="s">
        <v>145</v>
      </c>
      <c r="AI137" t="s">
        <v>147</v>
      </c>
      <c r="AJ137" t="str">
        <f>"00281136"</f>
        <v>00281136</v>
      </c>
      <c r="AK137" t="s">
        <v>367</v>
      </c>
      <c r="AL137" t="s">
        <v>153</v>
      </c>
      <c r="AM137" t="s">
        <v>144</v>
      </c>
      <c r="AN137" t="str">
        <f>""</f>
        <v/>
      </c>
      <c r="AP137" t="s">
        <v>147</v>
      </c>
      <c r="AQ137" t="s">
        <v>147</v>
      </c>
      <c r="AR137" t="s">
        <v>147</v>
      </c>
      <c r="AS137" t="s">
        <v>147</v>
      </c>
      <c r="AT137" t="s">
        <v>147</v>
      </c>
      <c r="AU137">
        <v>7</v>
      </c>
      <c r="AV137">
        <v>1</v>
      </c>
      <c r="AW137">
        <v>9</v>
      </c>
      <c r="AX137" t="s">
        <v>387</v>
      </c>
      <c r="AY137" t="s">
        <v>155</v>
      </c>
      <c r="AZ137" t="s">
        <v>142</v>
      </c>
      <c r="BA137" t="s">
        <v>147</v>
      </c>
      <c r="BB137">
        <v>0</v>
      </c>
      <c r="BC137" t="s">
        <v>147</v>
      </c>
      <c r="BD137" t="s">
        <v>147</v>
      </c>
      <c r="BE137" t="s">
        <v>147</v>
      </c>
      <c r="BF137" t="s">
        <v>147</v>
      </c>
      <c r="BG137" t="s">
        <v>147</v>
      </c>
      <c r="BH137" t="s">
        <v>147</v>
      </c>
      <c r="BI137" t="s">
        <v>147</v>
      </c>
      <c r="BJ137" t="s">
        <v>147</v>
      </c>
      <c r="BK137" t="s">
        <v>147</v>
      </c>
      <c r="BS137" t="str">
        <f>""</f>
        <v/>
      </c>
      <c r="BU137" t="str">
        <f>""</f>
        <v/>
      </c>
      <c r="CA137" t="str">
        <f>""</f>
        <v/>
      </c>
      <c r="CC137" t="str">
        <f>""</f>
        <v/>
      </c>
      <c r="CI137" t="str">
        <f>""</f>
        <v/>
      </c>
      <c r="CK137" t="str">
        <f>""</f>
        <v/>
      </c>
      <c r="CQ137" t="str">
        <f>""</f>
        <v/>
      </c>
      <c r="CS137" t="str">
        <f>""</f>
        <v/>
      </c>
      <c r="CY137" t="str">
        <f>""</f>
        <v/>
      </c>
      <c r="DA137" t="str">
        <f>""</f>
        <v/>
      </c>
      <c r="DG137" t="str">
        <f>""</f>
        <v/>
      </c>
      <c r="DI137" t="str">
        <f>""</f>
        <v/>
      </c>
      <c r="DO137" t="str">
        <f>""</f>
        <v/>
      </c>
      <c r="DQ137" t="str">
        <f>""</f>
        <v/>
      </c>
      <c r="DW137" t="str">
        <f>""</f>
        <v/>
      </c>
      <c r="DY137" t="str">
        <f>""</f>
        <v/>
      </c>
      <c r="EE137" t="str">
        <f>""</f>
        <v/>
      </c>
      <c r="EG137" t="str">
        <f>""</f>
        <v/>
      </c>
      <c r="EI137" s="1">
        <v>45959</v>
      </c>
      <c r="EJ137" s="2">
        <v>0.63688657407407401</v>
      </c>
    </row>
    <row r="138" spans="1:140" x14ac:dyDescent="0.25">
      <c r="A138" t="str">
        <f t="shared" si="16"/>
        <v>013174</v>
      </c>
      <c r="B138">
        <v>1</v>
      </c>
      <c r="C138">
        <v>3530</v>
      </c>
      <c r="D138">
        <v>1</v>
      </c>
      <c r="E138" t="str">
        <f>"08"</f>
        <v>08</v>
      </c>
      <c r="F138" t="s">
        <v>249</v>
      </c>
      <c r="G138" t="s">
        <v>250</v>
      </c>
      <c r="H138" t="str">
        <f t="shared" si="17"/>
        <v xml:space="preserve"> 899</v>
      </c>
      <c r="I138" t="s">
        <v>392</v>
      </c>
      <c r="J138" t="str">
        <f>"1911"</f>
        <v>1911</v>
      </c>
      <c r="K138" t="s">
        <v>142</v>
      </c>
      <c r="L138" t="s">
        <v>143</v>
      </c>
      <c r="M138">
        <v>8</v>
      </c>
      <c r="N138" t="s">
        <v>144</v>
      </c>
      <c r="O138" t="s">
        <v>240</v>
      </c>
      <c r="P138">
        <v>30</v>
      </c>
      <c r="Q138">
        <v>20</v>
      </c>
      <c r="R138">
        <v>0</v>
      </c>
      <c r="S138">
        <v>0</v>
      </c>
      <c r="T138" t="s">
        <v>146</v>
      </c>
      <c r="U138">
        <v>30</v>
      </c>
      <c r="V138" s="1">
        <v>46048</v>
      </c>
      <c r="W138" s="1">
        <v>46155</v>
      </c>
      <c r="Y138">
        <v>8</v>
      </c>
      <c r="Z138" t="s">
        <v>147</v>
      </c>
      <c r="AA138">
        <v>1</v>
      </c>
      <c r="AB138" t="s">
        <v>147</v>
      </c>
      <c r="AE138" t="s">
        <v>188</v>
      </c>
      <c r="AF138" s="1">
        <v>46048</v>
      </c>
      <c r="AG138" s="1">
        <v>46155</v>
      </c>
      <c r="AH138" t="s">
        <v>145</v>
      </c>
      <c r="AI138" t="s">
        <v>147</v>
      </c>
      <c r="AJ138" t="str">
        <f>"01058220"</f>
        <v>01058220</v>
      </c>
      <c r="AK138" t="s">
        <v>350</v>
      </c>
      <c r="AL138" t="s">
        <v>153</v>
      </c>
      <c r="AM138" t="s">
        <v>144</v>
      </c>
      <c r="AN138" t="str">
        <f>""</f>
        <v/>
      </c>
      <c r="AP138" t="s">
        <v>147</v>
      </c>
      <c r="AQ138" t="s">
        <v>147</v>
      </c>
      <c r="AR138" t="s">
        <v>147</v>
      </c>
      <c r="AS138" t="s">
        <v>147</v>
      </c>
      <c r="AT138" t="s">
        <v>147</v>
      </c>
      <c r="AU138">
        <v>8</v>
      </c>
      <c r="AV138">
        <v>1</v>
      </c>
      <c r="AW138">
        <v>9</v>
      </c>
      <c r="AX138" t="s">
        <v>387</v>
      </c>
      <c r="AY138" t="s">
        <v>155</v>
      </c>
      <c r="AZ138" t="s">
        <v>142</v>
      </c>
      <c r="BA138" t="s">
        <v>147</v>
      </c>
      <c r="BB138">
        <v>0</v>
      </c>
      <c r="BC138" t="s">
        <v>147</v>
      </c>
      <c r="BD138" t="s">
        <v>147</v>
      </c>
      <c r="BE138" t="s">
        <v>147</v>
      </c>
      <c r="BF138" t="s">
        <v>147</v>
      </c>
      <c r="BG138" t="s">
        <v>147</v>
      </c>
      <c r="BH138" t="s">
        <v>147</v>
      </c>
      <c r="BI138" t="s">
        <v>147</v>
      </c>
      <c r="BJ138" t="s">
        <v>147</v>
      </c>
      <c r="BK138" t="s">
        <v>147</v>
      </c>
      <c r="BS138" t="str">
        <f>""</f>
        <v/>
      </c>
      <c r="BU138" t="str">
        <f>""</f>
        <v/>
      </c>
      <c r="CA138" t="str">
        <f>""</f>
        <v/>
      </c>
      <c r="CC138" t="str">
        <f>""</f>
        <v/>
      </c>
      <c r="CI138" t="str">
        <f>""</f>
        <v/>
      </c>
      <c r="CK138" t="str">
        <f>""</f>
        <v/>
      </c>
      <c r="CQ138" t="str">
        <f>""</f>
        <v/>
      </c>
      <c r="CS138" t="str">
        <f>""</f>
        <v/>
      </c>
      <c r="CY138" t="str">
        <f>""</f>
        <v/>
      </c>
      <c r="DA138" t="str">
        <f>""</f>
        <v/>
      </c>
      <c r="DG138" t="str">
        <f>""</f>
        <v/>
      </c>
      <c r="DI138" t="str">
        <f>""</f>
        <v/>
      </c>
      <c r="DO138" t="str">
        <f>""</f>
        <v/>
      </c>
      <c r="DQ138" t="str">
        <f>""</f>
        <v/>
      </c>
      <c r="DW138" t="str">
        <f>""</f>
        <v/>
      </c>
      <c r="DY138" t="str">
        <f>""</f>
        <v/>
      </c>
      <c r="EE138" t="str">
        <f>""</f>
        <v/>
      </c>
      <c r="EG138" t="str">
        <f>""</f>
        <v/>
      </c>
      <c r="EI138" s="1">
        <v>45959</v>
      </c>
      <c r="EJ138" s="2">
        <v>0.63688657407407401</v>
      </c>
    </row>
    <row r="139" spans="1:140" x14ac:dyDescent="0.25">
      <c r="A139" t="str">
        <f t="shared" si="16"/>
        <v>013174</v>
      </c>
      <c r="B139">
        <v>1</v>
      </c>
      <c r="C139">
        <v>3530</v>
      </c>
      <c r="D139">
        <v>1</v>
      </c>
      <c r="E139" t="str">
        <f>"09"</f>
        <v>09</v>
      </c>
      <c r="F139" t="s">
        <v>249</v>
      </c>
      <c r="G139" t="s">
        <v>250</v>
      </c>
      <c r="H139" t="str">
        <f t="shared" si="17"/>
        <v xml:space="preserve"> 899</v>
      </c>
      <c r="I139" t="s">
        <v>392</v>
      </c>
      <c r="J139" t="str">
        <f>"1912"</f>
        <v>1912</v>
      </c>
      <c r="K139" t="s">
        <v>142</v>
      </c>
      <c r="L139" t="s">
        <v>143</v>
      </c>
      <c r="M139">
        <v>9</v>
      </c>
      <c r="N139" t="s">
        <v>144</v>
      </c>
      <c r="O139" t="s">
        <v>240</v>
      </c>
      <c r="P139">
        <v>30</v>
      </c>
      <c r="Q139">
        <v>20</v>
      </c>
      <c r="R139">
        <v>0</v>
      </c>
      <c r="S139">
        <v>0</v>
      </c>
      <c r="T139" t="s">
        <v>146</v>
      </c>
      <c r="U139">
        <v>30</v>
      </c>
      <c r="V139" s="1">
        <v>46048</v>
      </c>
      <c r="W139" s="1">
        <v>46155</v>
      </c>
      <c r="Y139">
        <v>2</v>
      </c>
      <c r="Z139" t="s">
        <v>147</v>
      </c>
      <c r="AA139">
        <v>1</v>
      </c>
      <c r="AB139" t="s">
        <v>147</v>
      </c>
      <c r="AE139" t="s">
        <v>188</v>
      </c>
      <c r="AF139" s="1">
        <v>46048</v>
      </c>
      <c r="AG139" s="1">
        <v>46155</v>
      </c>
      <c r="AH139" t="s">
        <v>145</v>
      </c>
      <c r="AI139" t="s">
        <v>147</v>
      </c>
      <c r="AJ139" t="str">
        <f>"00766353"</f>
        <v>00766353</v>
      </c>
      <c r="AK139" t="s">
        <v>301</v>
      </c>
      <c r="AL139" t="s">
        <v>153</v>
      </c>
      <c r="AM139" t="s">
        <v>144</v>
      </c>
      <c r="AN139" t="str">
        <f>""</f>
        <v/>
      </c>
      <c r="AP139" t="s">
        <v>147</v>
      </c>
      <c r="AQ139" t="s">
        <v>147</v>
      </c>
      <c r="AR139" t="s">
        <v>147</v>
      </c>
      <c r="AS139" t="s">
        <v>147</v>
      </c>
      <c r="AT139" t="s">
        <v>147</v>
      </c>
      <c r="AU139">
        <v>9</v>
      </c>
      <c r="AV139">
        <v>1</v>
      </c>
      <c r="AW139">
        <v>9</v>
      </c>
      <c r="AX139" t="s">
        <v>387</v>
      </c>
      <c r="AY139" t="s">
        <v>155</v>
      </c>
      <c r="AZ139" t="s">
        <v>142</v>
      </c>
      <c r="BA139" t="s">
        <v>147</v>
      </c>
      <c r="BB139">
        <v>0</v>
      </c>
      <c r="BC139" t="s">
        <v>147</v>
      </c>
      <c r="BD139" t="s">
        <v>147</v>
      </c>
      <c r="BE139" t="s">
        <v>147</v>
      </c>
      <c r="BF139" t="s">
        <v>147</v>
      </c>
      <c r="BG139" t="s">
        <v>147</v>
      </c>
      <c r="BH139" t="s">
        <v>147</v>
      </c>
      <c r="BI139" t="s">
        <v>147</v>
      </c>
      <c r="BJ139" t="s">
        <v>147</v>
      </c>
      <c r="BK139" t="s">
        <v>147</v>
      </c>
      <c r="BS139" t="str">
        <f>""</f>
        <v/>
      </c>
      <c r="BU139" t="str">
        <f>""</f>
        <v/>
      </c>
      <c r="CA139" t="str">
        <f>""</f>
        <v/>
      </c>
      <c r="CC139" t="str">
        <f>""</f>
        <v/>
      </c>
      <c r="CI139" t="str">
        <f>""</f>
        <v/>
      </c>
      <c r="CK139" t="str">
        <f>""</f>
        <v/>
      </c>
      <c r="CQ139" t="str">
        <f>""</f>
        <v/>
      </c>
      <c r="CS139" t="str">
        <f>""</f>
        <v/>
      </c>
      <c r="CY139" t="str">
        <f>""</f>
        <v/>
      </c>
      <c r="DA139" t="str">
        <f>""</f>
        <v/>
      </c>
      <c r="DG139" t="str">
        <f>""</f>
        <v/>
      </c>
      <c r="DI139" t="str">
        <f>""</f>
        <v/>
      </c>
      <c r="DO139" t="str">
        <f>""</f>
        <v/>
      </c>
      <c r="DQ139" t="str">
        <f>""</f>
        <v/>
      </c>
      <c r="DW139" t="str">
        <f>""</f>
        <v/>
      </c>
      <c r="DY139" t="str">
        <f>""</f>
        <v/>
      </c>
      <c r="EE139" t="str">
        <f>""</f>
        <v/>
      </c>
      <c r="EG139" t="str">
        <f>""</f>
        <v/>
      </c>
      <c r="EI139" s="1">
        <v>45959</v>
      </c>
      <c r="EJ139" s="2">
        <v>0.63688657407407401</v>
      </c>
    </row>
    <row r="140" spans="1:140" x14ac:dyDescent="0.25">
      <c r="A140" t="str">
        <f t="shared" si="16"/>
        <v>013174</v>
      </c>
      <c r="B140">
        <v>1</v>
      </c>
      <c r="C140">
        <v>3530</v>
      </c>
      <c r="D140">
        <v>1</v>
      </c>
      <c r="E140" t="str">
        <f>"10"</f>
        <v>10</v>
      </c>
      <c r="F140" t="s">
        <v>249</v>
      </c>
      <c r="G140" t="s">
        <v>250</v>
      </c>
      <c r="H140" t="str">
        <f t="shared" si="17"/>
        <v xml:space="preserve"> 899</v>
      </c>
      <c r="I140" t="s">
        <v>392</v>
      </c>
      <c r="J140" t="str">
        <f>"2534"</f>
        <v>2534</v>
      </c>
      <c r="K140" t="s">
        <v>142</v>
      </c>
      <c r="L140" t="s">
        <v>143</v>
      </c>
      <c r="M140">
        <v>10</v>
      </c>
      <c r="N140" t="s">
        <v>144</v>
      </c>
      <c r="O140" t="s">
        <v>240</v>
      </c>
      <c r="P140">
        <v>30</v>
      </c>
      <c r="Q140">
        <v>10</v>
      </c>
      <c r="R140">
        <v>0</v>
      </c>
      <c r="S140">
        <v>0</v>
      </c>
      <c r="T140" t="s">
        <v>146</v>
      </c>
      <c r="U140">
        <v>30</v>
      </c>
      <c r="V140" s="1">
        <v>46048</v>
      </c>
      <c r="W140" s="1">
        <v>46155</v>
      </c>
      <c r="Y140">
        <v>10</v>
      </c>
      <c r="Z140" t="s">
        <v>147</v>
      </c>
      <c r="AA140">
        <v>1</v>
      </c>
      <c r="AB140" t="s">
        <v>147</v>
      </c>
      <c r="AE140" t="s">
        <v>188</v>
      </c>
      <c r="AF140" s="1">
        <v>46048</v>
      </c>
      <c r="AG140" s="1">
        <v>46155</v>
      </c>
      <c r="AH140" t="s">
        <v>145</v>
      </c>
      <c r="AI140" t="s">
        <v>147</v>
      </c>
      <c r="AJ140" t="str">
        <f>"01625905"</f>
        <v>01625905</v>
      </c>
      <c r="AK140" t="s">
        <v>328</v>
      </c>
      <c r="AL140" t="s">
        <v>153</v>
      </c>
      <c r="AM140" t="s">
        <v>144</v>
      </c>
      <c r="AN140" t="str">
        <f>""</f>
        <v/>
      </c>
      <c r="AP140" t="s">
        <v>147</v>
      </c>
      <c r="AQ140" t="s">
        <v>147</v>
      </c>
      <c r="AR140" t="s">
        <v>147</v>
      </c>
      <c r="AS140" t="s">
        <v>147</v>
      </c>
      <c r="AT140" t="s">
        <v>147</v>
      </c>
      <c r="AU140">
        <v>10</v>
      </c>
      <c r="AV140">
        <v>1</v>
      </c>
      <c r="AW140">
        <v>9</v>
      </c>
      <c r="AX140" t="s">
        <v>387</v>
      </c>
      <c r="AY140" t="s">
        <v>155</v>
      </c>
      <c r="AZ140" t="s">
        <v>142</v>
      </c>
      <c r="BA140" t="s">
        <v>147</v>
      </c>
      <c r="BB140">
        <v>0</v>
      </c>
      <c r="BC140" t="s">
        <v>147</v>
      </c>
      <c r="BD140" t="s">
        <v>147</v>
      </c>
      <c r="BE140" t="s">
        <v>147</v>
      </c>
      <c r="BF140" t="s">
        <v>147</v>
      </c>
      <c r="BG140" t="s">
        <v>147</v>
      </c>
      <c r="BH140" t="s">
        <v>147</v>
      </c>
      <c r="BI140" t="s">
        <v>147</v>
      </c>
      <c r="BJ140" t="s">
        <v>147</v>
      </c>
      <c r="BK140" t="s">
        <v>147</v>
      </c>
      <c r="BS140" t="str">
        <f>""</f>
        <v/>
      </c>
      <c r="BU140" t="str">
        <f>""</f>
        <v/>
      </c>
      <c r="CA140" t="str">
        <f>""</f>
        <v/>
      </c>
      <c r="CC140" t="str">
        <f>""</f>
        <v/>
      </c>
      <c r="CI140" t="str">
        <f>""</f>
        <v/>
      </c>
      <c r="CK140" t="str">
        <f>""</f>
        <v/>
      </c>
      <c r="CQ140" t="str">
        <f>""</f>
        <v/>
      </c>
      <c r="CS140" t="str">
        <f>""</f>
        <v/>
      </c>
      <c r="CY140" t="str">
        <f>""</f>
        <v/>
      </c>
      <c r="DA140" t="str">
        <f>""</f>
        <v/>
      </c>
      <c r="DG140" t="str">
        <f>""</f>
        <v/>
      </c>
      <c r="DI140" t="str">
        <f>""</f>
        <v/>
      </c>
      <c r="DO140" t="str">
        <f>""</f>
        <v/>
      </c>
      <c r="DQ140" t="str">
        <f>""</f>
        <v/>
      </c>
      <c r="DW140" t="str">
        <f>""</f>
        <v/>
      </c>
      <c r="DY140" t="str">
        <f>""</f>
        <v/>
      </c>
      <c r="EE140" t="str">
        <f>""</f>
        <v/>
      </c>
      <c r="EG140" t="str">
        <f>""</f>
        <v/>
      </c>
      <c r="EI140" s="1">
        <v>45959</v>
      </c>
      <c r="EJ140" s="2">
        <v>0.63688657407407401</v>
      </c>
    </row>
    <row r="141" spans="1:140" x14ac:dyDescent="0.25">
      <c r="A141" t="str">
        <f t="shared" si="16"/>
        <v>013174</v>
      </c>
      <c r="B141">
        <v>1</v>
      </c>
      <c r="C141">
        <v>3530</v>
      </c>
      <c r="D141">
        <v>1</v>
      </c>
      <c r="E141" t="str">
        <f>"11"</f>
        <v>11</v>
      </c>
      <c r="F141" t="s">
        <v>249</v>
      </c>
      <c r="G141" t="s">
        <v>250</v>
      </c>
      <c r="H141" t="str">
        <f t="shared" si="17"/>
        <v xml:space="preserve"> 899</v>
      </c>
      <c r="I141" t="s">
        <v>392</v>
      </c>
      <c r="J141" t="str">
        <f>"3337"</f>
        <v>3337</v>
      </c>
      <c r="K141" t="s">
        <v>142</v>
      </c>
      <c r="L141" t="s">
        <v>143</v>
      </c>
      <c r="M141">
        <v>11</v>
      </c>
      <c r="N141" t="s">
        <v>144</v>
      </c>
      <c r="O141" t="s">
        <v>240</v>
      </c>
      <c r="P141">
        <v>5</v>
      </c>
      <c r="Q141">
        <v>5</v>
      </c>
      <c r="R141">
        <v>0</v>
      </c>
      <c r="S141">
        <v>0</v>
      </c>
      <c r="T141" t="s">
        <v>146</v>
      </c>
      <c r="U141">
        <v>5</v>
      </c>
      <c r="V141" s="1">
        <v>46048</v>
      </c>
      <c r="W141" s="1">
        <v>46155</v>
      </c>
      <c r="Y141">
        <v>11</v>
      </c>
      <c r="Z141" t="s">
        <v>147</v>
      </c>
      <c r="AA141">
        <v>1</v>
      </c>
      <c r="AB141" t="s">
        <v>147</v>
      </c>
      <c r="AE141" t="s">
        <v>188</v>
      </c>
      <c r="AF141" s="1">
        <v>46048</v>
      </c>
      <c r="AG141" s="1">
        <v>46155</v>
      </c>
      <c r="AH141" t="s">
        <v>145</v>
      </c>
      <c r="AI141" t="s">
        <v>147</v>
      </c>
      <c r="AJ141" t="str">
        <f>"01443731"</f>
        <v>01443731</v>
      </c>
      <c r="AK141" t="s">
        <v>385</v>
      </c>
      <c r="AL141" t="s">
        <v>153</v>
      </c>
      <c r="AM141" t="s">
        <v>144</v>
      </c>
      <c r="AN141" t="str">
        <f>""</f>
        <v/>
      </c>
      <c r="AP141" t="s">
        <v>147</v>
      </c>
      <c r="AQ141" t="s">
        <v>147</v>
      </c>
      <c r="AR141" t="s">
        <v>147</v>
      </c>
      <c r="AS141" t="s">
        <v>147</v>
      </c>
      <c r="AT141" t="s">
        <v>147</v>
      </c>
      <c r="AU141">
        <v>11</v>
      </c>
      <c r="AV141">
        <v>1</v>
      </c>
      <c r="AW141">
        <v>9</v>
      </c>
      <c r="AX141" t="s">
        <v>387</v>
      </c>
      <c r="AY141" t="s">
        <v>155</v>
      </c>
      <c r="AZ141" t="s">
        <v>142</v>
      </c>
      <c r="BA141" t="s">
        <v>147</v>
      </c>
      <c r="BB141">
        <v>0</v>
      </c>
      <c r="BC141" t="s">
        <v>147</v>
      </c>
      <c r="BD141" t="s">
        <v>147</v>
      </c>
      <c r="BE141" t="s">
        <v>147</v>
      </c>
      <c r="BF141" t="s">
        <v>147</v>
      </c>
      <c r="BG141" t="s">
        <v>147</v>
      </c>
      <c r="BH141" t="s">
        <v>147</v>
      </c>
      <c r="BI141" t="s">
        <v>147</v>
      </c>
      <c r="BJ141" t="s">
        <v>147</v>
      </c>
      <c r="BK141" t="s">
        <v>147</v>
      </c>
      <c r="BS141" t="str">
        <f>""</f>
        <v/>
      </c>
      <c r="BU141" t="str">
        <f>""</f>
        <v/>
      </c>
      <c r="CA141" t="str">
        <f>""</f>
        <v/>
      </c>
      <c r="CC141" t="str">
        <f>""</f>
        <v/>
      </c>
      <c r="CI141" t="str">
        <f>""</f>
        <v/>
      </c>
      <c r="CK141" t="str">
        <f>""</f>
        <v/>
      </c>
      <c r="CQ141" t="str">
        <f>""</f>
        <v/>
      </c>
      <c r="CS141" t="str">
        <f>""</f>
        <v/>
      </c>
      <c r="CY141" t="str">
        <f>""</f>
        <v/>
      </c>
      <c r="DA141" t="str">
        <f>""</f>
        <v/>
      </c>
      <c r="DG141" t="str">
        <f>""</f>
        <v/>
      </c>
      <c r="DI141" t="str">
        <f>""</f>
        <v/>
      </c>
      <c r="DO141" t="str">
        <f>""</f>
        <v/>
      </c>
      <c r="DQ141" t="str">
        <f>""</f>
        <v/>
      </c>
      <c r="DW141" t="str">
        <f>""</f>
        <v/>
      </c>
      <c r="DY141" t="str">
        <f>""</f>
        <v/>
      </c>
      <c r="EE141" t="str">
        <f>""</f>
        <v/>
      </c>
      <c r="EG141" t="str">
        <f>""</f>
        <v/>
      </c>
      <c r="EI141" s="1">
        <v>45959</v>
      </c>
      <c r="EJ141" s="2">
        <v>0.63688657407407401</v>
      </c>
    </row>
    <row r="142" spans="1:140" x14ac:dyDescent="0.25">
      <c r="A142" t="str">
        <f t="shared" si="16"/>
        <v>013174</v>
      </c>
      <c r="B142">
        <v>1</v>
      </c>
      <c r="C142">
        <v>3530</v>
      </c>
      <c r="D142">
        <v>1</v>
      </c>
      <c r="E142" t="str">
        <f>"12"</f>
        <v>12</v>
      </c>
      <c r="F142" t="s">
        <v>249</v>
      </c>
      <c r="G142" t="s">
        <v>250</v>
      </c>
      <c r="H142" t="str">
        <f t="shared" si="17"/>
        <v xml:space="preserve"> 899</v>
      </c>
      <c r="I142" t="s">
        <v>392</v>
      </c>
      <c r="J142" t="str">
        <f>"3667"</f>
        <v>3667</v>
      </c>
      <c r="K142" t="s">
        <v>142</v>
      </c>
      <c r="L142" t="s">
        <v>143</v>
      </c>
      <c r="M142">
        <v>12</v>
      </c>
      <c r="N142" t="s">
        <v>144</v>
      </c>
      <c r="O142" t="s">
        <v>240</v>
      </c>
      <c r="P142">
        <v>30</v>
      </c>
      <c r="Q142">
        <v>5</v>
      </c>
      <c r="R142">
        <v>0</v>
      </c>
      <c r="S142">
        <v>0</v>
      </c>
      <c r="T142" t="s">
        <v>146</v>
      </c>
      <c r="U142">
        <v>30</v>
      </c>
      <c r="V142" s="1">
        <v>46048</v>
      </c>
      <c r="W142" s="1">
        <v>46155</v>
      </c>
      <c r="Y142">
        <v>12</v>
      </c>
      <c r="Z142" t="s">
        <v>147</v>
      </c>
      <c r="AA142">
        <v>1</v>
      </c>
      <c r="AB142" t="s">
        <v>147</v>
      </c>
      <c r="AE142" t="s">
        <v>188</v>
      </c>
      <c r="AF142" s="1">
        <v>46048</v>
      </c>
      <c r="AG142" s="1">
        <v>46155</v>
      </c>
      <c r="AH142" t="s">
        <v>145</v>
      </c>
      <c r="AI142" t="s">
        <v>147</v>
      </c>
      <c r="AJ142" t="str">
        <f>"01824687"</f>
        <v>01824687</v>
      </c>
      <c r="AK142" t="s">
        <v>361</v>
      </c>
      <c r="AL142" t="s">
        <v>153</v>
      </c>
      <c r="AM142" t="s">
        <v>144</v>
      </c>
      <c r="AN142" t="str">
        <f>""</f>
        <v/>
      </c>
      <c r="AP142" t="s">
        <v>147</v>
      </c>
      <c r="AQ142" t="s">
        <v>147</v>
      </c>
      <c r="AR142" t="s">
        <v>147</v>
      </c>
      <c r="AS142" t="s">
        <v>147</v>
      </c>
      <c r="AT142" t="s">
        <v>147</v>
      </c>
      <c r="AU142">
        <v>12</v>
      </c>
      <c r="AV142">
        <v>1</v>
      </c>
      <c r="AW142">
        <v>9</v>
      </c>
      <c r="AX142" t="s">
        <v>387</v>
      </c>
      <c r="AY142" t="s">
        <v>155</v>
      </c>
      <c r="AZ142" t="s">
        <v>142</v>
      </c>
      <c r="BA142" t="s">
        <v>147</v>
      </c>
      <c r="BB142">
        <v>0</v>
      </c>
      <c r="BC142" t="s">
        <v>147</v>
      </c>
      <c r="BD142" t="s">
        <v>147</v>
      </c>
      <c r="BE142" t="s">
        <v>147</v>
      </c>
      <c r="BF142" t="s">
        <v>147</v>
      </c>
      <c r="BG142" t="s">
        <v>147</v>
      </c>
      <c r="BH142" t="s">
        <v>147</v>
      </c>
      <c r="BI142" t="s">
        <v>147</v>
      </c>
      <c r="BJ142" t="s">
        <v>147</v>
      </c>
      <c r="BK142" t="s">
        <v>147</v>
      </c>
      <c r="BS142" t="str">
        <f>""</f>
        <v/>
      </c>
      <c r="BU142" t="str">
        <f>""</f>
        <v/>
      </c>
      <c r="CA142" t="str">
        <f>""</f>
        <v/>
      </c>
      <c r="CC142" t="str">
        <f>""</f>
        <v/>
      </c>
      <c r="CI142" t="str">
        <f>""</f>
        <v/>
      </c>
      <c r="CK142" t="str">
        <f>""</f>
        <v/>
      </c>
      <c r="CQ142" t="str">
        <f>""</f>
        <v/>
      </c>
      <c r="CS142" t="str">
        <f>""</f>
        <v/>
      </c>
      <c r="CY142" t="str">
        <f>""</f>
        <v/>
      </c>
      <c r="DA142" t="str">
        <f>""</f>
        <v/>
      </c>
      <c r="DG142" t="str">
        <f>""</f>
        <v/>
      </c>
      <c r="DI142" t="str">
        <f>""</f>
        <v/>
      </c>
      <c r="DO142" t="str">
        <f>""</f>
        <v/>
      </c>
      <c r="DQ142" t="str">
        <f>""</f>
        <v/>
      </c>
      <c r="DW142" t="str">
        <f>""</f>
        <v/>
      </c>
      <c r="DY142" t="str">
        <f>""</f>
        <v/>
      </c>
      <c r="EE142" t="str">
        <f>""</f>
        <v/>
      </c>
      <c r="EG142" t="str">
        <f>""</f>
        <v/>
      </c>
      <c r="EI142" s="1">
        <v>45959</v>
      </c>
      <c r="EJ142" s="2">
        <v>0.63688657407407401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E84F-7881-4F61-879A-53E01759A226}">
  <sheetPr codeName="Sheet2"/>
  <dimension ref="A1:EJ45"/>
  <sheetViews>
    <sheetView workbookViewId="0">
      <selection activeCell="A45" sqref="A2:XFD45"/>
    </sheetView>
  </sheetViews>
  <sheetFormatPr defaultRowHeight="15" x14ac:dyDescent="0.25"/>
  <sheetData>
    <row r="1" spans="1:1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12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</row>
    <row r="2" spans="1:140" x14ac:dyDescent="0.25">
      <c r="A2" t="str">
        <f>"034910"</f>
        <v>034910</v>
      </c>
      <c r="B2">
        <v>1</v>
      </c>
      <c r="C2">
        <v>3530</v>
      </c>
      <c r="D2">
        <v>1</v>
      </c>
      <c r="E2" t="str">
        <f>"12"</f>
        <v>12</v>
      </c>
      <c r="F2" t="s">
        <v>139</v>
      </c>
      <c r="G2" t="s">
        <v>140</v>
      </c>
      <c r="H2" t="str">
        <f>" 110"</f>
        <v xml:space="preserve"> 110</v>
      </c>
      <c r="I2" t="s">
        <v>141</v>
      </c>
      <c r="J2" t="str">
        <f>"3630"</f>
        <v>3630</v>
      </c>
      <c r="K2" t="s">
        <v>142</v>
      </c>
      <c r="L2" t="s">
        <v>143</v>
      </c>
      <c r="M2">
        <v>12</v>
      </c>
      <c r="N2" t="s">
        <v>144</v>
      </c>
      <c r="O2" t="s">
        <v>145</v>
      </c>
      <c r="P2">
        <v>30</v>
      </c>
      <c r="Q2">
        <v>10</v>
      </c>
      <c r="R2">
        <v>0</v>
      </c>
      <c r="S2">
        <v>0</v>
      </c>
      <c r="T2" t="s">
        <v>146</v>
      </c>
      <c r="U2">
        <v>30</v>
      </c>
      <c r="V2" s="1">
        <v>46048</v>
      </c>
      <c r="W2" s="1">
        <v>46155</v>
      </c>
      <c r="Y2">
        <v>12</v>
      </c>
      <c r="Z2" t="s">
        <v>147</v>
      </c>
      <c r="AA2">
        <v>1</v>
      </c>
      <c r="AB2" t="s">
        <v>148</v>
      </c>
      <c r="AC2" t="s">
        <v>149</v>
      </c>
      <c r="AD2" t="s">
        <v>150</v>
      </c>
      <c r="AE2" t="s">
        <v>151</v>
      </c>
      <c r="AF2" s="1">
        <v>46048</v>
      </c>
      <c r="AG2" s="1">
        <v>46155</v>
      </c>
      <c r="AH2" t="s">
        <v>145</v>
      </c>
      <c r="AI2" t="s">
        <v>147</v>
      </c>
      <c r="AJ2" t="str">
        <f>"01228507"</f>
        <v>01228507</v>
      </c>
      <c r="AK2" t="s">
        <v>152</v>
      </c>
      <c r="AL2" t="s">
        <v>153</v>
      </c>
      <c r="AM2" t="s">
        <v>144</v>
      </c>
      <c r="AN2" t="str">
        <f>""</f>
        <v/>
      </c>
      <c r="AP2" t="s">
        <v>148</v>
      </c>
      <c r="AQ2" t="s">
        <v>147</v>
      </c>
      <c r="AR2" t="s">
        <v>147</v>
      </c>
      <c r="AS2" t="s">
        <v>147</v>
      </c>
      <c r="AT2" t="s">
        <v>147</v>
      </c>
      <c r="AU2">
        <v>12</v>
      </c>
      <c r="AV2">
        <v>3</v>
      </c>
      <c r="AW2">
        <v>3</v>
      </c>
      <c r="AX2" t="s">
        <v>154</v>
      </c>
      <c r="AY2" t="s">
        <v>155</v>
      </c>
      <c r="AZ2" t="s">
        <v>142</v>
      </c>
      <c r="BA2" t="s">
        <v>147</v>
      </c>
      <c r="BB2">
        <v>0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S2" t="str">
        <f>""</f>
        <v/>
      </c>
      <c r="BU2" t="str">
        <f>""</f>
        <v/>
      </c>
      <c r="CA2" t="str">
        <f>""</f>
        <v/>
      </c>
      <c r="CC2" t="str">
        <f>""</f>
        <v/>
      </c>
      <c r="CI2" t="str">
        <f>""</f>
        <v/>
      </c>
      <c r="CK2" t="str">
        <f>""</f>
        <v/>
      </c>
      <c r="CQ2" t="str">
        <f>""</f>
        <v/>
      </c>
      <c r="CS2" t="str">
        <f>""</f>
        <v/>
      </c>
      <c r="CY2" t="str">
        <f>""</f>
        <v/>
      </c>
      <c r="DA2" t="str">
        <f>""</f>
        <v/>
      </c>
      <c r="DG2" t="str">
        <f>""</f>
        <v/>
      </c>
      <c r="DI2" t="str">
        <f>""</f>
        <v/>
      </c>
      <c r="DO2" t="str">
        <f>""</f>
        <v/>
      </c>
      <c r="DQ2" t="str">
        <f>""</f>
        <v/>
      </c>
      <c r="DW2" t="str">
        <f>""</f>
        <v/>
      </c>
      <c r="DY2" t="str">
        <f>""</f>
        <v/>
      </c>
      <c r="EE2" t="str">
        <f>""</f>
        <v/>
      </c>
      <c r="EG2" t="str">
        <f>""</f>
        <v/>
      </c>
      <c r="EI2" s="1">
        <v>45959</v>
      </c>
      <c r="EJ2" s="2">
        <v>0.63434027777777779</v>
      </c>
    </row>
    <row r="3" spans="1:140" x14ac:dyDescent="0.25">
      <c r="A3" t="str">
        <f>"034910"</f>
        <v>034910</v>
      </c>
      <c r="B3">
        <v>1</v>
      </c>
      <c r="C3">
        <v>3530</v>
      </c>
      <c r="D3">
        <v>1</v>
      </c>
      <c r="E3" t="str">
        <f>"13"</f>
        <v>13</v>
      </c>
      <c r="F3" t="s">
        <v>139</v>
      </c>
      <c r="G3" t="s">
        <v>140</v>
      </c>
      <c r="H3" t="str">
        <f>" 110"</f>
        <v xml:space="preserve"> 110</v>
      </c>
      <c r="I3" t="s">
        <v>141</v>
      </c>
      <c r="J3" t="str">
        <f>"3928"</f>
        <v>3928</v>
      </c>
      <c r="K3" t="s">
        <v>142</v>
      </c>
      <c r="L3" t="s">
        <v>143</v>
      </c>
      <c r="M3">
        <v>13</v>
      </c>
      <c r="N3" t="s">
        <v>144</v>
      </c>
      <c r="O3" t="s">
        <v>145</v>
      </c>
      <c r="P3">
        <v>30</v>
      </c>
      <c r="Q3">
        <v>10</v>
      </c>
      <c r="R3">
        <v>0</v>
      </c>
      <c r="S3">
        <v>0</v>
      </c>
      <c r="T3" t="s">
        <v>146</v>
      </c>
      <c r="U3">
        <v>30</v>
      </c>
      <c r="V3" s="1">
        <v>46048</v>
      </c>
      <c r="W3" s="1">
        <v>46155</v>
      </c>
      <c r="Y3">
        <v>13</v>
      </c>
      <c r="Z3" t="s">
        <v>147</v>
      </c>
      <c r="AA3">
        <v>1</v>
      </c>
      <c r="AB3" t="s">
        <v>156</v>
      </c>
      <c r="AC3" t="s">
        <v>149</v>
      </c>
      <c r="AD3" t="s">
        <v>150</v>
      </c>
      <c r="AE3" t="s">
        <v>157</v>
      </c>
      <c r="AF3" s="1">
        <v>46048</v>
      </c>
      <c r="AG3" s="1">
        <v>46155</v>
      </c>
      <c r="AH3" t="s">
        <v>145</v>
      </c>
      <c r="AI3" t="s">
        <v>147</v>
      </c>
      <c r="AJ3" t="str">
        <f>"01228507"</f>
        <v>01228507</v>
      </c>
      <c r="AK3" t="s">
        <v>152</v>
      </c>
      <c r="AL3" t="s">
        <v>153</v>
      </c>
      <c r="AM3" t="s">
        <v>144</v>
      </c>
      <c r="AN3" t="str">
        <f>""</f>
        <v/>
      </c>
      <c r="AP3" t="s">
        <v>156</v>
      </c>
      <c r="AQ3" t="s">
        <v>147</v>
      </c>
      <c r="AR3" t="s">
        <v>147</v>
      </c>
      <c r="AS3" t="s">
        <v>147</v>
      </c>
      <c r="AT3" t="s">
        <v>147</v>
      </c>
      <c r="AU3">
        <v>13</v>
      </c>
      <c r="AV3">
        <v>3</v>
      </c>
      <c r="AW3">
        <v>3</v>
      </c>
      <c r="AX3" t="s">
        <v>154</v>
      </c>
      <c r="AY3" t="s">
        <v>155</v>
      </c>
      <c r="AZ3" t="s">
        <v>142</v>
      </c>
      <c r="BA3" t="s">
        <v>147</v>
      </c>
      <c r="BB3">
        <v>0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t="s">
        <v>147</v>
      </c>
      <c r="BS3" t="str">
        <f>""</f>
        <v/>
      </c>
      <c r="BU3" t="str">
        <f>""</f>
        <v/>
      </c>
      <c r="CA3" t="str">
        <f>""</f>
        <v/>
      </c>
      <c r="CC3" t="str">
        <f>""</f>
        <v/>
      </c>
      <c r="CI3" t="str">
        <f>""</f>
        <v/>
      </c>
      <c r="CK3" t="str">
        <f>""</f>
        <v/>
      </c>
      <c r="CQ3" t="str">
        <f>""</f>
        <v/>
      </c>
      <c r="CS3" t="str">
        <f>""</f>
        <v/>
      </c>
      <c r="CY3" t="str">
        <f>""</f>
        <v/>
      </c>
      <c r="DA3" t="str">
        <f>""</f>
        <v/>
      </c>
      <c r="DG3" t="str">
        <f>""</f>
        <v/>
      </c>
      <c r="DI3" t="str">
        <f>""</f>
        <v/>
      </c>
      <c r="DO3" t="str">
        <f>""</f>
        <v/>
      </c>
      <c r="DQ3" t="str">
        <f>""</f>
        <v/>
      </c>
      <c r="DW3" t="str">
        <f>""</f>
        <v/>
      </c>
      <c r="DY3" t="str">
        <f>""</f>
        <v/>
      </c>
      <c r="EE3" t="str">
        <f>""</f>
        <v/>
      </c>
      <c r="EG3" t="str">
        <f>""</f>
        <v/>
      </c>
      <c r="EI3" s="1">
        <v>45959</v>
      </c>
      <c r="EJ3" s="2">
        <v>0.63434027777777779</v>
      </c>
    </row>
    <row r="4" spans="1:140" x14ac:dyDescent="0.25">
      <c r="A4" t="str">
        <f>"022939"</f>
        <v>022939</v>
      </c>
      <c r="B4">
        <v>2</v>
      </c>
      <c r="C4">
        <v>3530</v>
      </c>
      <c r="D4">
        <v>1</v>
      </c>
      <c r="E4" t="str">
        <f>"01"</f>
        <v>01</v>
      </c>
      <c r="F4" t="s">
        <v>139</v>
      </c>
      <c r="G4" t="s">
        <v>140</v>
      </c>
      <c r="H4" t="str">
        <f>" 111L"</f>
        <v xml:space="preserve"> 111L</v>
      </c>
      <c r="I4" t="s">
        <v>158</v>
      </c>
      <c r="J4" t="str">
        <f>"1900"</f>
        <v>1900</v>
      </c>
      <c r="K4" t="s">
        <v>142</v>
      </c>
      <c r="L4" t="s">
        <v>143</v>
      </c>
      <c r="M4">
        <v>1</v>
      </c>
      <c r="N4" t="s">
        <v>144</v>
      </c>
      <c r="O4" t="s">
        <v>145</v>
      </c>
      <c r="P4">
        <v>10</v>
      </c>
      <c r="Q4">
        <v>99</v>
      </c>
      <c r="R4">
        <v>0</v>
      </c>
      <c r="S4">
        <v>0</v>
      </c>
      <c r="T4" t="s">
        <v>146</v>
      </c>
      <c r="U4">
        <v>10</v>
      </c>
      <c r="V4" s="1">
        <v>46048</v>
      </c>
      <c r="W4" s="1">
        <v>46155</v>
      </c>
      <c r="Y4">
        <v>1</v>
      </c>
      <c r="Z4" t="s">
        <v>155</v>
      </c>
      <c r="AA4">
        <v>1</v>
      </c>
      <c r="AB4" t="s">
        <v>159</v>
      </c>
      <c r="AC4" t="s">
        <v>160</v>
      </c>
      <c r="AD4" t="s">
        <v>161</v>
      </c>
      <c r="AE4" t="s">
        <v>162</v>
      </c>
      <c r="AF4" s="1">
        <v>46048</v>
      </c>
      <c r="AG4" s="1">
        <v>46155</v>
      </c>
      <c r="AH4" t="s">
        <v>145</v>
      </c>
      <c r="AI4" t="s">
        <v>147</v>
      </c>
      <c r="AJ4" t="str">
        <f>"02265712"</f>
        <v>02265712</v>
      </c>
      <c r="AK4" t="s">
        <v>163</v>
      </c>
      <c r="AL4" t="s">
        <v>153</v>
      </c>
      <c r="AM4" t="s">
        <v>144</v>
      </c>
      <c r="AN4" t="str">
        <f>""</f>
        <v/>
      </c>
      <c r="AP4" t="s">
        <v>159</v>
      </c>
      <c r="AQ4" t="s">
        <v>147</v>
      </c>
      <c r="AR4" t="s">
        <v>147</v>
      </c>
      <c r="AS4" t="s">
        <v>147</v>
      </c>
      <c r="AT4" t="s">
        <v>147</v>
      </c>
      <c r="AU4">
        <v>1</v>
      </c>
      <c r="AV4">
        <v>3</v>
      </c>
      <c r="AW4">
        <v>3</v>
      </c>
      <c r="AX4" t="s">
        <v>154</v>
      </c>
      <c r="AY4" t="s">
        <v>155</v>
      </c>
      <c r="AZ4" t="s">
        <v>142</v>
      </c>
      <c r="BA4" t="s">
        <v>147</v>
      </c>
      <c r="BB4">
        <v>0</v>
      </c>
      <c r="BC4" t="s">
        <v>147</v>
      </c>
      <c r="BD4" t="s">
        <v>147</v>
      </c>
      <c r="BE4" t="s">
        <v>147</v>
      </c>
      <c r="BF4" t="s">
        <v>147</v>
      </c>
      <c r="BG4" t="s">
        <v>147</v>
      </c>
      <c r="BH4" t="s">
        <v>147</v>
      </c>
      <c r="BI4" t="s">
        <v>147</v>
      </c>
      <c r="BJ4" t="s">
        <v>147</v>
      </c>
      <c r="BK4" t="s">
        <v>147</v>
      </c>
      <c r="BL4" t="s">
        <v>164</v>
      </c>
      <c r="BO4">
        <v>1</v>
      </c>
      <c r="BP4" t="s">
        <v>162</v>
      </c>
      <c r="BQ4" t="s">
        <v>160</v>
      </c>
      <c r="BR4" t="s">
        <v>161</v>
      </c>
      <c r="BS4" t="str">
        <f>"02265712"</f>
        <v>02265712</v>
      </c>
      <c r="BT4" t="s">
        <v>163</v>
      </c>
      <c r="BU4" t="str">
        <f>""</f>
        <v/>
      </c>
      <c r="CA4" t="str">
        <f>""</f>
        <v/>
      </c>
      <c r="CC4" t="str">
        <f>""</f>
        <v/>
      </c>
      <c r="CI4" t="str">
        <f>""</f>
        <v/>
      </c>
      <c r="CK4" t="str">
        <f>""</f>
        <v/>
      </c>
      <c r="CQ4" t="str">
        <f>""</f>
        <v/>
      </c>
      <c r="CS4" t="str">
        <f>""</f>
        <v/>
      </c>
      <c r="CY4" t="str">
        <f>""</f>
        <v/>
      </c>
      <c r="DA4" t="str">
        <f>""</f>
        <v/>
      </c>
      <c r="DG4" t="str">
        <f>""</f>
        <v/>
      </c>
      <c r="DI4" t="str">
        <f>""</f>
        <v/>
      </c>
      <c r="DO4" t="str">
        <f>""</f>
        <v/>
      </c>
      <c r="DQ4" t="str">
        <f>""</f>
        <v/>
      </c>
      <c r="DW4" t="str">
        <f>""</f>
        <v/>
      </c>
      <c r="DY4" t="str">
        <f>""</f>
        <v/>
      </c>
      <c r="EE4" t="str">
        <f>""</f>
        <v/>
      </c>
      <c r="EG4" t="str">
        <f>""</f>
        <v/>
      </c>
      <c r="EI4" s="1">
        <v>45959</v>
      </c>
      <c r="EJ4" s="2">
        <v>0.63434027777777779</v>
      </c>
    </row>
    <row r="5" spans="1:140" x14ac:dyDescent="0.25">
      <c r="A5" t="str">
        <f>"013182"</f>
        <v>013182</v>
      </c>
      <c r="B5">
        <v>2</v>
      </c>
      <c r="C5">
        <v>3530</v>
      </c>
      <c r="D5">
        <v>1</v>
      </c>
      <c r="E5" t="str">
        <f>"11"</f>
        <v>11</v>
      </c>
      <c r="F5" t="s">
        <v>139</v>
      </c>
      <c r="G5" t="s">
        <v>140</v>
      </c>
      <c r="H5" t="str">
        <f>" 114L"</f>
        <v xml:space="preserve"> 114L</v>
      </c>
      <c r="I5" t="s">
        <v>165</v>
      </c>
      <c r="J5" t="str">
        <f>"2764"</f>
        <v>2764</v>
      </c>
      <c r="K5" t="s">
        <v>142</v>
      </c>
      <c r="L5" t="s">
        <v>143</v>
      </c>
      <c r="M5">
        <v>11</v>
      </c>
      <c r="N5" t="s">
        <v>144</v>
      </c>
      <c r="O5" t="s">
        <v>145</v>
      </c>
      <c r="P5">
        <v>30</v>
      </c>
      <c r="Q5">
        <v>10</v>
      </c>
      <c r="R5">
        <v>0</v>
      </c>
      <c r="S5">
        <v>0</v>
      </c>
      <c r="T5" t="s">
        <v>146</v>
      </c>
      <c r="U5">
        <v>30</v>
      </c>
      <c r="V5" s="1">
        <v>46048</v>
      </c>
      <c r="W5" s="1">
        <v>46155</v>
      </c>
      <c r="Y5">
        <v>11</v>
      </c>
      <c r="Z5" t="s">
        <v>147</v>
      </c>
      <c r="AA5">
        <v>1</v>
      </c>
      <c r="AB5" t="s">
        <v>166</v>
      </c>
      <c r="AC5" t="s">
        <v>167</v>
      </c>
      <c r="AD5" t="s">
        <v>168</v>
      </c>
      <c r="AE5" t="s">
        <v>151</v>
      </c>
      <c r="AF5" s="1">
        <v>46048</v>
      </c>
      <c r="AG5" s="1">
        <v>46155</v>
      </c>
      <c r="AH5" t="s">
        <v>145</v>
      </c>
      <c r="AI5" t="s">
        <v>147</v>
      </c>
      <c r="AJ5" t="str">
        <f>"02048464"</f>
        <v>02048464</v>
      </c>
      <c r="AK5" t="s">
        <v>169</v>
      </c>
      <c r="AL5" t="s">
        <v>153</v>
      </c>
      <c r="AM5" t="s">
        <v>144</v>
      </c>
      <c r="AN5" t="str">
        <f>""</f>
        <v/>
      </c>
      <c r="AP5" t="s">
        <v>166</v>
      </c>
      <c r="AQ5" t="s">
        <v>147</v>
      </c>
      <c r="AR5" t="s">
        <v>147</v>
      </c>
      <c r="AS5" t="s">
        <v>147</v>
      </c>
      <c r="AT5" t="s">
        <v>147</v>
      </c>
      <c r="AU5">
        <v>11</v>
      </c>
      <c r="AV5">
        <v>3</v>
      </c>
      <c r="AW5">
        <v>3</v>
      </c>
      <c r="AX5" t="s">
        <v>154</v>
      </c>
      <c r="AY5" t="s">
        <v>155</v>
      </c>
      <c r="AZ5" t="s">
        <v>142</v>
      </c>
      <c r="BA5" t="s">
        <v>147</v>
      </c>
      <c r="BB5">
        <v>0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t="s">
        <v>147</v>
      </c>
      <c r="BI5" t="s">
        <v>147</v>
      </c>
      <c r="BJ5" t="s">
        <v>147</v>
      </c>
      <c r="BK5" t="s">
        <v>147</v>
      </c>
      <c r="BS5" t="str">
        <f>""</f>
        <v/>
      </c>
      <c r="BU5" t="str">
        <f>""</f>
        <v/>
      </c>
      <c r="CA5" t="str">
        <f>""</f>
        <v/>
      </c>
      <c r="CC5" t="str">
        <f>""</f>
        <v/>
      </c>
      <c r="CI5" t="str">
        <f>""</f>
        <v/>
      </c>
      <c r="CK5" t="str">
        <f>""</f>
        <v/>
      </c>
      <c r="CQ5" t="str">
        <f>""</f>
        <v/>
      </c>
      <c r="CS5" t="str">
        <f>""</f>
        <v/>
      </c>
      <c r="CY5" t="str">
        <f>""</f>
        <v/>
      </c>
      <c r="DA5" t="str">
        <f>""</f>
        <v/>
      </c>
      <c r="DG5" t="str">
        <f>""</f>
        <v/>
      </c>
      <c r="DI5" t="str">
        <f>""</f>
        <v/>
      </c>
      <c r="DO5" t="str">
        <f>""</f>
        <v/>
      </c>
      <c r="DQ5" t="str">
        <f>""</f>
        <v/>
      </c>
      <c r="DW5" t="str">
        <f>""</f>
        <v/>
      </c>
      <c r="DY5" t="str">
        <f>""</f>
        <v/>
      </c>
      <c r="EE5" t="str">
        <f>""</f>
        <v/>
      </c>
      <c r="EG5" t="str">
        <f>""</f>
        <v/>
      </c>
      <c r="EI5" s="1">
        <v>45959</v>
      </c>
      <c r="EJ5" s="2">
        <v>0.63434027777777779</v>
      </c>
    </row>
    <row r="6" spans="1:140" x14ac:dyDescent="0.25">
      <c r="A6" t="str">
        <f>"039998"</f>
        <v>039998</v>
      </c>
      <c r="B6">
        <v>1</v>
      </c>
      <c r="C6">
        <v>3530</v>
      </c>
      <c r="D6">
        <v>1</v>
      </c>
      <c r="E6" t="str">
        <f>"11"</f>
        <v>11</v>
      </c>
      <c r="F6" t="s">
        <v>139</v>
      </c>
      <c r="G6" t="s">
        <v>140</v>
      </c>
      <c r="H6" t="str">
        <f>" 116"</f>
        <v xml:space="preserve"> 116</v>
      </c>
      <c r="I6" t="s">
        <v>170</v>
      </c>
      <c r="J6" t="str">
        <f>"2610"</f>
        <v>2610</v>
      </c>
      <c r="K6" t="s">
        <v>142</v>
      </c>
      <c r="L6" t="s">
        <v>143</v>
      </c>
      <c r="M6">
        <v>11</v>
      </c>
      <c r="N6" t="s">
        <v>144</v>
      </c>
      <c r="O6" t="s">
        <v>145</v>
      </c>
      <c r="P6">
        <v>30</v>
      </c>
      <c r="Q6">
        <v>5</v>
      </c>
      <c r="R6">
        <v>0</v>
      </c>
      <c r="S6">
        <v>0</v>
      </c>
      <c r="T6" t="s">
        <v>146</v>
      </c>
      <c r="U6">
        <v>30</v>
      </c>
      <c r="V6" s="1">
        <v>46048</v>
      </c>
      <c r="W6" s="1">
        <v>46155</v>
      </c>
      <c r="Y6">
        <v>11</v>
      </c>
      <c r="Z6" t="s">
        <v>147</v>
      </c>
      <c r="AA6">
        <v>1</v>
      </c>
      <c r="AB6" t="s">
        <v>148</v>
      </c>
      <c r="AC6" t="s">
        <v>171</v>
      </c>
      <c r="AD6" t="s">
        <v>172</v>
      </c>
      <c r="AE6" t="s">
        <v>157</v>
      </c>
      <c r="AF6" s="1">
        <v>46048</v>
      </c>
      <c r="AG6" s="1">
        <v>46155</v>
      </c>
      <c r="AH6" t="s">
        <v>145</v>
      </c>
      <c r="AI6" t="s">
        <v>147</v>
      </c>
      <c r="AJ6" t="str">
        <f>"00495942"</f>
        <v>00495942</v>
      </c>
      <c r="AK6" t="s">
        <v>173</v>
      </c>
      <c r="AL6" t="s">
        <v>153</v>
      </c>
      <c r="AM6" t="s">
        <v>144</v>
      </c>
      <c r="AN6" t="str">
        <f>""</f>
        <v/>
      </c>
      <c r="AP6" t="s">
        <v>148</v>
      </c>
      <c r="AQ6" t="s">
        <v>147</v>
      </c>
      <c r="AR6" t="s">
        <v>147</v>
      </c>
      <c r="AS6" t="s">
        <v>147</v>
      </c>
      <c r="AT6" t="s">
        <v>147</v>
      </c>
      <c r="AU6">
        <v>11</v>
      </c>
      <c r="AV6">
        <v>3</v>
      </c>
      <c r="AW6">
        <v>3</v>
      </c>
      <c r="AX6" t="s">
        <v>154</v>
      </c>
      <c r="AY6" t="s">
        <v>155</v>
      </c>
      <c r="AZ6" t="s">
        <v>142</v>
      </c>
      <c r="BA6" t="s">
        <v>147</v>
      </c>
      <c r="BB6">
        <v>0</v>
      </c>
      <c r="BC6" t="s">
        <v>147</v>
      </c>
      <c r="BD6" t="s">
        <v>147</v>
      </c>
      <c r="BE6" t="s">
        <v>147</v>
      </c>
      <c r="BF6" t="s">
        <v>147</v>
      </c>
      <c r="BG6" t="s">
        <v>147</v>
      </c>
      <c r="BH6" t="s">
        <v>147</v>
      </c>
      <c r="BI6" t="s">
        <v>147</v>
      </c>
      <c r="BJ6" t="s">
        <v>147</v>
      </c>
      <c r="BK6" t="s">
        <v>147</v>
      </c>
      <c r="BS6" t="str">
        <f>""</f>
        <v/>
      </c>
      <c r="BU6" t="str">
        <f>""</f>
        <v/>
      </c>
      <c r="CA6" t="str">
        <f>""</f>
        <v/>
      </c>
      <c r="CC6" t="str">
        <f>""</f>
        <v/>
      </c>
      <c r="CI6" t="str">
        <f>""</f>
        <v/>
      </c>
      <c r="CK6" t="str">
        <f>""</f>
        <v/>
      </c>
      <c r="CQ6" t="str">
        <f>""</f>
        <v/>
      </c>
      <c r="CS6" t="str">
        <f>""</f>
        <v/>
      </c>
      <c r="CY6" t="str">
        <f>""</f>
        <v/>
      </c>
      <c r="DA6" t="str">
        <f>""</f>
        <v/>
      </c>
      <c r="DG6" t="str">
        <f>""</f>
        <v/>
      </c>
      <c r="DI6" t="str">
        <f>""</f>
        <v/>
      </c>
      <c r="DO6" t="str">
        <f>""</f>
        <v/>
      </c>
      <c r="DQ6" t="str">
        <f>""</f>
        <v/>
      </c>
      <c r="DW6" t="str">
        <f>""</f>
        <v/>
      </c>
      <c r="DY6" t="str">
        <f>""</f>
        <v/>
      </c>
      <c r="EE6" t="str">
        <f>""</f>
        <v/>
      </c>
      <c r="EG6" t="str">
        <f>""</f>
        <v/>
      </c>
      <c r="EI6" s="1">
        <v>45959</v>
      </c>
      <c r="EJ6" s="2">
        <v>0.63434027777777779</v>
      </c>
    </row>
    <row r="7" spans="1:140" x14ac:dyDescent="0.25">
      <c r="A7" t="str">
        <f>"039998"</f>
        <v>039998</v>
      </c>
      <c r="B7">
        <v>1</v>
      </c>
      <c r="C7">
        <v>3530</v>
      </c>
      <c r="D7">
        <v>1</v>
      </c>
      <c r="E7" t="str">
        <f>"12"</f>
        <v>12</v>
      </c>
      <c r="F7" t="s">
        <v>139</v>
      </c>
      <c r="G7" t="s">
        <v>140</v>
      </c>
      <c r="H7" t="str">
        <f>" 116"</f>
        <v xml:space="preserve"> 116</v>
      </c>
      <c r="I7" t="s">
        <v>170</v>
      </c>
      <c r="J7" t="str">
        <f>"6776"</f>
        <v>6776</v>
      </c>
      <c r="K7" t="s">
        <v>142</v>
      </c>
      <c r="L7" t="s">
        <v>143</v>
      </c>
      <c r="M7">
        <v>12</v>
      </c>
      <c r="N7" t="s">
        <v>144</v>
      </c>
      <c r="O7" t="s">
        <v>145</v>
      </c>
      <c r="P7">
        <v>30</v>
      </c>
      <c r="Q7">
        <v>5</v>
      </c>
      <c r="R7">
        <v>0</v>
      </c>
      <c r="S7">
        <v>0</v>
      </c>
      <c r="T7" t="s">
        <v>146</v>
      </c>
      <c r="U7">
        <v>30</v>
      </c>
      <c r="V7" s="1">
        <v>46048</v>
      </c>
      <c r="W7" s="1">
        <v>46155</v>
      </c>
      <c r="Y7">
        <v>12</v>
      </c>
      <c r="Z7" t="s">
        <v>147</v>
      </c>
      <c r="AA7">
        <v>1</v>
      </c>
      <c r="AB7" t="s">
        <v>174</v>
      </c>
      <c r="AC7" t="s">
        <v>149</v>
      </c>
      <c r="AD7" t="s">
        <v>150</v>
      </c>
      <c r="AE7" t="s">
        <v>151</v>
      </c>
      <c r="AF7" s="1">
        <v>46048</v>
      </c>
      <c r="AG7" s="1">
        <v>46155</v>
      </c>
      <c r="AH7" t="s">
        <v>145</v>
      </c>
      <c r="AI7" t="s">
        <v>147</v>
      </c>
      <c r="AJ7" t="str">
        <f>"01802274"</f>
        <v>01802274</v>
      </c>
      <c r="AK7" t="s">
        <v>175</v>
      </c>
      <c r="AL7" t="s">
        <v>153</v>
      </c>
      <c r="AM7" t="s">
        <v>144</v>
      </c>
      <c r="AN7" t="str">
        <f>""</f>
        <v/>
      </c>
      <c r="AP7" t="s">
        <v>174</v>
      </c>
      <c r="AQ7" t="s">
        <v>147</v>
      </c>
      <c r="AR7" t="s">
        <v>147</v>
      </c>
      <c r="AS7" t="s">
        <v>147</v>
      </c>
      <c r="AT7" t="s">
        <v>147</v>
      </c>
      <c r="AU7">
        <v>12</v>
      </c>
      <c r="AV7">
        <v>3</v>
      </c>
      <c r="AW7">
        <v>3</v>
      </c>
      <c r="AX7" t="s">
        <v>154</v>
      </c>
      <c r="AY7" t="s">
        <v>155</v>
      </c>
      <c r="AZ7" t="s">
        <v>142</v>
      </c>
      <c r="BA7" t="s">
        <v>147</v>
      </c>
      <c r="BB7">
        <v>0</v>
      </c>
      <c r="BC7" t="s">
        <v>147</v>
      </c>
      <c r="BD7" t="s">
        <v>147</v>
      </c>
      <c r="BE7" t="s">
        <v>147</v>
      </c>
      <c r="BF7" t="s">
        <v>147</v>
      </c>
      <c r="BG7" t="s">
        <v>147</v>
      </c>
      <c r="BH7" t="s">
        <v>147</v>
      </c>
      <c r="BI7" t="s">
        <v>147</v>
      </c>
      <c r="BJ7" t="s">
        <v>147</v>
      </c>
      <c r="BK7" t="s">
        <v>147</v>
      </c>
      <c r="BS7" t="str">
        <f>""</f>
        <v/>
      </c>
      <c r="BU7" t="str">
        <f>""</f>
        <v/>
      </c>
      <c r="CA7" t="str">
        <f>""</f>
        <v/>
      </c>
      <c r="CC7" t="str">
        <f>""</f>
        <v/>
      </c>
      <c r="CI7" t="str">
        <f>""</f>
        <v/>
      </c>
      <c r="CK7" t="str">
        <f>""</f>
        <v/>
      </c>
      <c r="CQ7" t="str">
        <f>""</f>
        <v/>
      </c>
      <c r="CS7" t="str">
        <f>""</f>
        <v/>
      </c>
      <c r="CY7" t="str">
        <f>""</f>
        <v/>
      </c>
      <c r="DA7" t="str">
        <f>""</f>
        <v/>
      </c>
      <c r="DG7" t="str">
        <f>""</f>
        <v/>
      </c>
      <c r="DI7" t="str">
        <f>""</f>
        <v/>
      </c>
      <c r="DO7" t="str">
        <f>""</f>
        <v/>
      </c>
      <c r="DQ7" t="str">
        <f>""</f>
        <v/>
      </c>
      <c r="DW7" t="str">
        <f>""</f>
        <v/>
      </c>
      <c r="DY7" t="str">
        <f>""</f>
        <v/>
      </c>
      <c r="EE7" t="str">
        <f>""</f>
        <v/>
      </c>
      <c r="EG7" t="str">
        <f>""</f>
        <v/>
      </c>
      <c r="EI7" s="1">
        <v>45959</v>
      </c>
      <c r="EJ7" s="2">
        <v>0.63434027777777779</v>
      </c>
    </row>
    <row r="8" spans="1:140" x14ac:dyDescent="0.25">
      <c r="A8" t="str">
        <f>"039999"</f>
        <v>039999</v>
      </c>
      <c r="B8">
        <v>1</v>
      </c>
      <c r="C8">
        <v>3530</v>
      </c>
      <c r="D8">
        <v>1</v>
      </c>
      <c r="E8" t="str">
        <f>"11"</f>
        <v>11</v>
      </c>
      <c r="F8" t="s">
        <v>139</v>
      </c>
      <c r="G8" t="s">
        <v>140</v>
      </c>
      <c r="H8" t="str">
        <f>" 117"</f>
        <v xml:space="preserve"> 117</v>
      </c>
      <c r="I8" t="s">
        <v>176</v>
      </c>
      <c r="J8" t="str">
        <f>"2565"</f>
        <v>2565</v>
      </c>
      <c r="K8" t="s">
        <v>142</v>
      </c>
      <c r="L8" t="s">
        <v>143</v>
      </c>
      <c r="M8">
        <v>11</v>
      </c>
      <c r="N8" t="s">
        <v>144</v>
      </c>
      <c r="O8" t="s">
        <v>145</v>
      </c>
      <c r="P8">
        <v>30</v>
      </c>
      <c r="Q8">
        <v>5</v>
      </c>
      <c r="R8">
        <v>0</v>
      </c>
      <c r="S8">
        <v>0</v>
      </c>
      <c r="T8" t="s">
        <v>146</v>
      </c>
      <c r="U8">
        <v>30</v>
      </c>
      <c r="V8" s="1">
        <v>46048</v>
      </c>
      <c r="W8" s="1">
        <v>46155</v>
      </c>
      <c r="Y8">
        <v>11</v>
      </c>
      <c r="Z8" t="s">
        <v>147</v>
      </c>
      <c r="AA8">
        <v>1</v>
      </c>
      <c r="AB8" t="s">
        <v>177</v>
      </c>
      <c r="AC8" t="s">
        <v>149</v>
      </c>
      <c r="AD8" t="s">
        <v>150</v>
      </c>
      <c r="AE8" t="s">
        <v>157</v>
      </c>
      <c r="AF8" s="1">
        <v>46048</v>
      </c>
      <c r="AG8" s="1">
        <v>46155</v>
      </c>
      <c r="AH8" t="s">
        <v>145</v>
      </c>
      <c r="AI8" t="s">
        <v>147</v>
      </c>
      <c r="AJ8" t="str">
        <f>"01191233"</f>
        <v>01191233</v>
      </c>
      <c r="AK8" t="s">
        <v>178</v>
      </c>
      <c r="AL8" t="s">
        <v>153</v>
      </c>
      <c r="AM8" t="s">
        <v>144</v>
      </c>
      <c r="AN8" t="str">
        <f>""</f>
        <v/>
      </c>
      <c r="AP8" t="s">
        <v>177</v>
      </c>
      <c r="AQ8" t="s">
        <v>147</v>
      </c>
      <c r="AR8" t="s">
        <v>147</v>
      </c>
      <c r="AS8" t="s">
        <v>147</v>
      </c>
      <c r="AT8" t="s">
        <v>147</v>
      </c>
      <c r="AU8">
        <v>11</v>
      </c>
      <c r="AV8">
        <v>3</v>
      </c>
      <c r="AW8">
        <v>3</v>
      </c>
      <c r="AX8" t="s">
        <v>154</v>
      </c>
      <c r="AY8" t="s">
        <v>155</v>
      </c>
      <c r="AZ8" t="s">
        <v>142</v>
      </c>
      <c r="BA8" t="s">
        <v>147</v>
      </c>
      <c r="BB8">
        <v>0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S8" t="str">
        <f>""</f>
        <v/>
      </c>
      <c r="BU8" t="str">
        <f>""</f>
        <v/>
      </c>
      <c r="CA8" t="str">
        <f>""</f>
        <v/>
      </c>
      <c r="CC8" t="str">
        <f>""</f>
        <v/>
      </c>
      <c r="CI8" t="str">
        <f>""</f>
        <v/>
      </c>
      <c r="CK8" t="str">
        <f>""</f>
        <v/>
      </c>
      <c r="CQ8" t="str">
        <f>""</f>
        <v/>
      </c>
      <c r="CS8" t="str">
        <f>""</f>
        <v/>
      </c>
      <c r="CY8" t="str">
        <f>""</f>
        <v/>
      </c>
      <c r="DA8" t="str">
        <f>""</f>
        <v/>
      </c>
      <c r="DG8" t="str">
        <f>""</f>
        <v/>
      </c>
      <c r="DI8" t="str">
        <f>""</f>
        <v/>
      </c>
      <c r="DO8" t="str">
        <f>""</f>
        <v/>
      </c>
      <c r="DQ8" t="str">
        <f>""</f>
        <v/>
      </c>
      <c r="DW8" t="str">
        <f>""</f>
        <v/>
      </c>
      <c r="DY8" t="str">
        <f>""</f>
        <v/>
      </c>
      <c r="EE8" t="str">
        <f>""</f>
        <v/>
      </c>
      <c r="EG8" t="str">
        <f>""</f>
        <v/>
      </c>
      <c r="EI8" s="1">
        <v>45959</v>
      </c>
      <c r="EJ8" s="2">
        <v>0.63434027777777779</v>
      </c>
    </row>
    <row r="9" spans="1:140" x14ac:dyDescent="0.25">
      <c r="A9" t="str">
        <f>"037622"</f>
        <v>037622</v>
      </c>
      <c r="B9">
        <v>1</v>
      </c>
      <c r="C9">
        <v>3530</v>
      </c>
      <c r="D9">
        <v>1</v>
      </c>
      <c r="E9" t="str">
        <f>"01"</f>
        <v>01</v>
      </c>
      <c r="F9" t="s">
        <v>139</v>
      </c>
      <c r="G9" t="s">
        <v>140</v>
      </c>
      <c r="H9" t="str">
        <f>" 220"</f>
        <v xml:space="preserve"> 220</v>
      </c>
      <c r="I9" t="s">
        <v>179</v>
      </c>
      <c r="J9" t="str">
        <f>"2001"</f>
        <v>2001</v>
      </c>
      <c r="K9" t="s">
        <v>142</v>
      </c>
      <c r="L9" t="s">
        <v>143</v>
      </c>
      <c r="M9">
        <v>1</v>
      </c>
      <c r="N9" t="s">
        <v>144</v>
      </c>
      <c r="O9" t="s">
        <v>145</v>
      </c>
      <c r="P9">
        <v>29</v>
      </c>
      <c r="Q9">
        <v>99</v>
      </c>
      <c r="R9">
        <v>0</v>
      </c>
      <c r="S9">
        <v>0</v>
      </c>
      <c r="T9" t="s">
        <v>146</v>
      </c>
      <c r="U9">
        <v>29</v>
      </c>
      <c r="V9" s="1">
        <v>46048</v>
      </c>
      <c r="W9" s="1">
        <v>46155</v>
      </c>
      <c r="Y9">
        <v>1</v>
      </c>
      <c r="Z9" t="s">
        <v>147</v>
      </c>
      <c r="AA9">
        <v>1</v>
      </c>
      <c r="AB9" t="s">
        <v>180</v>
      </c>
      <c r="AC9" t="s">
        <v>167</v>
      </c>
      <c r="AD9" t="s">
        <v>181</v>
      </c>
      <c r="AE9" t="s">
        <v>182</v>
      </c>
      <c r="AF9" s="1">
        <v>46048</v>
      </c>
      <c r="AG9" s="1">
        <v>46155</v>
      </c>
      <c r="AH9" t="s">
        <v>145</v>
      </c>
      <c r="AI9" t="s">
        <v>147</v>
      </c>
      <c r="AJ9" t="str">
        <f>"01209051"</f>
        <v>01209051</v>
      </c>
      <c r="AK9" t="s">
        <v>183</v>
      </c>
      <c r="AL9" t="s">
        <v>153</v>
      </c>
      <c r="AM9" t="s">
        <v>144</v>
      </c>
      <c r="AN9" t="str">
        <f>""</f>
        <v/>
      </c>
      <c r="AP9" t="s">
        <v>180</v>
      </c>
      <c r="AQ9" t="s">
        <v>147</v>
      </c>
      <c r="AR9" t="s">
        <v>147</v>
      </c>
      <c r="AS9" t="s">
        <v>147</v>
      </c>
      <c r="AT9" t="s">
        <v>147</v>
      </c>
      <c r="AU9">
        <v>1</v>
      </c>
      <c r="AV9">
        <v>3</v>
      </c>
      <c r="AW9">
        <v>3</v>
      </c>
      <c r="AX9" t="s">
        <v>154</v>
      </c>
      <c r="AY9" t="s">
        <v>155</v>
      </c>
      <c r="AZ9" t="s">
        <v>142</v>
      </c>
      <c r="BA9" t="s">
        <v>147</v>
      </c>
      <c r="BB9">
        <v>0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  <c r="BS9" t="str">
        <f>""</f>
        <v/>
      </c>
      <c r="BU9" t="str">
        <f>""</f>
        <v/>
      </c>
      <c r="CA9" t="str">
        <f>""</f>
        <v/>
      </c>
      <c r="CC9" t="str">
        <f>""</f>
        <v/>
      </c>
      <c r="CI9" t="str">
        <f>""</f>
        <v/>
      </c>
      <c r="CK9" t="str">
        <f>""</f>
        <v/>
      </c>
      <c r="CQ9" t="str">
        <f>""</f>
        <v/>
      </c>
      <c r="CS9" t="str">
        <f>""</f>
        <v/>
      </c>
      <c r="CY9" t="str">
        <f>""</f>
        <v/>
      </c>
      <c r="DA9" t="str">
        <f>""</f>
        <v/>
      </c>
      <c r="DG9" t="str">
        <f>""</f>
        <v/>
      </c>
      <c r="DI9" t="str">
        <f>""</f>
        <v/>
      </c>
      <c r="DO9" t="str">
        <f>""</f>
        <v/>
      </c>
      <c r="DQ9" t="str">
        <f>""</f>
        <v/>
      </c>
      <c r="DW9" t="str">
        <f>""</f>
        <v/>
      </c>
      <c r="DY9" t="str">
        <f>""</f>
        <v/>
      </c>
      <c r="EE9" t="str">
        <f>""</f>
        <v/>
      </c>
      <c r="EG9" t="str">
        <f>""</f>
        <v/>
      </c>
      <c r="EI9" s="1">
        <v>45959</v>
      </c>
      <c r="EJ9" s="2">
        <v>0.63434027777777779</v>
      </c>
    </row>
    <row r="10" spans="1:140" x14ac:dyDescent="0.25">
      <c r="A10" t="str">
        <f>"033534"</f>
        <v>033534</v>
      </c>
      <c r="B10">
        <v>2</v>
      </c>
      <c r="C10">
        <v>3530</v>
      </c>
      <c r="D10">
        <v>1</v>
      </c>
      <c r="E10" t="str">
        <f>"01"</f>
        <v>01</v>
      </c>
      <c r="F10" t="s">
        <v>139</v>
      </c>
      <c r="G10" t="s">
        <v>140</v>
      </c>
      <c r="H10" t="str">
        <f>" 230L"</f>
        <v xml:space="preserve"> 230L</v>
      </c>
      <c r="I10" t="s">
        <v>184</v>
      </c>
      <c r="J10" t="str">
        <f>"2179"</f>
        <v>2179</v>
      </c>
      <c r="K10" t="s">
        <v>142</v>
      </c>
      <c r="L10" t="s">
        <v>143</v>
      </c>
      <c r="M10">
        <v>1</v>
      </c>
      <c r="N10" t="s">
        <v>144</v>
      </c>
      <c r="O10" t="s">
        <v>145</v>
      </c>
      <c r="P10">
        <v>25</v>
      </c>
      <c r="Q10">
        <v>99</v>
      </c>
      <c r="R10">
        <v>0</v>
      </c>
      <c r="S10">
        <v>0</v>
      </c>
      <c r="T10" t="s">
        <v>146</v>
      </c>
      <c r="U10">
        <v>25</v>
      </c>
      <c r="V10" s="1">
        <v>46048</v>
      </c>
      <c r="W10" s="1">
        <v>46155</v>
      </c>
      <c r="Y10">
        <v>1</v>
      </c>
      <c r="Z10" t="s">
        <v>155</v>
      </c>
      <c r="AA10">
        <v>1</v>
      </c>
      <c r="AB10" t="s">
        <v>185</v>
      </c>
      <c r="AC10" t="s">
        <v>167</v>
      </c>
      <c r="AD10" t="s">
        <v>181</v>
      </c>
      <c r="AE10" t="s">
        <v>182</v>
      </c>
      <c r="AF10" s="1">
        <v>46048</v>
      </c>
      <c r="AG10" s="1">
        <v>46155</v>
      </c>
      <c r="AH10" t="s">
        <v>145</v>
      </c>
      <c r="AI10" t="s">
        <v>147</v>
      </c>
      <c r="AJ10" t="str">
        <f>"00000000"</f>
        <v>00000000</v>
      </c>
      <c r="AK10" t="s">
        <v>147</v>
      </c>
      <c r="AL10" t="s">
        <v>147</v>
      </c>
      <c r="AM10" t="s">
        <v>147</v>
      </c>
      <c r="AN10" t="str">
        <f>""</f>
        <v/>
      </c>
      <c r="AP10" t="s">
        <v>185</v>
      </c>
      <c r="AQ10" t="s">
        <v>147</v>
      </c>
      <c r="AR10" t="s">
        <v>147</v>
      </c>
      <c r="AS10" t="s">
        <v>147</v>
      </c>
      <c r="AT10" t="s">
        <v>147</v>
      </c>
      <c r="AU10">
        <v>1</v>
      </c>
      <c r="AV10">
        <v>3</v>
      </c>
      <c r="AW10">
        <v>3</v>
      </c>
      <c r="AX10" t="s">
        <v>154</v>
      </c>
      <c r="AY10" t="s">
        <v>155</v>
      </c>
      <c r="AZ10" t="s">
        <v>142</v>
      </c>
      <c r="BA10" t="s">
        <v>147</v>
      </c>
      <c r="BB10">
        <v>0</v>
      </c>
      <c r="BC10" t="s">
        <v>147</v>
      </c>
      <c r="BD10" t="s">
        <v>147</v>
      </c>
      <c r="BE10" t="s">
        <v>147</v>
      </c>
      <c r="BF10" t="s">
        <v>147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O10">
        <v>1</v>
      </c>
      <c r="BP10" t="s">
        <v>182</v>
      </c>
      <c r="BQ10" t="s">
        <v>167</v>
      </c>
      <c r="BR10" t="s">
        <v>181</v>
      </c>
      <c r="BS10" t="str">
        <f>""</f>
        <v/>
      </c>
      <c r="BU10" t="str">
        <f>""</f>
        <v/>
      </c>
      <c r="CA10" t="str">
        <f>""</f>
        <v/>
      </c>
      <c r="CC10" t="str">
        <f>""</f>
        <v/>
      </c>
      <c r="CI10" t="str">
        <f>""</f>
        <v/>
      </c>
      <c r="CK10" t="str">
        <f>""</f>
        <v/>
      </c>
      <c r="CQ10" t="str">
        <f>""</f>
        <v/>
      </c>
      <c r="CS10" t="str">
        <f>""</f>
        <v/>
      </c>
      <c r="CY10" t="str">
        <f>""</f>
        <v/>
      </c>
      <c r="DA10" t="str">
        <f>""</f>
        <v/>
      </c>
      <c r="DG10" t="str">
        <f>""</f>
        <v/>
      </c>
      <c r="DI10" t="str">
        <f>""</f>
        <v/>
      </c>
      <c r="DO10" t="str">
        <f>""</f>
        <v/>
      </c>
      <c r="DQ10" t="str">
        <f>""</f>
        <v/>
      </c>
      <c r="DW10" t="str">
        <f>""</f>
        <v/>
      </c>
      <c r="DY10" t="str">
        <f>""</f>
        <v/>
      </c>
      <c r="EE10" t="str">
        <f>""</f>
        <v/>
      </c>
      <c r="EG10" t="str">
        <f>""</f>
        <v/>
      </c>
      <c r="EI10" s="1">
        <v>45959</v>
      </c>
      <c r="EJ10" s="2">
        <v>0.63434027777777779</v>
      </c>
    </row>
    <row r="11" spans="1:140" x14ac:dyDescent="0.25">
      <c r="A11" t="str">
        <f>"033534"</f>
        <v>033534</v>
      </c>
      <c r="B11">
        <v>2</v>
      </c>
      <c r="C11">
        <v>3530</v>
      </c>
      <c r="D11">
        <v>1</v>
      </c>
      <c r="E11" t="str">
        <f>"02"</f>
        <v>02</v>
      </c>
      <c r="F11" t="s">
        <v>139</v>
      </c>
      <c r="G11" t="s">
        <v>140</v>
      </c>
      <c r="H11" t="str">
        <f>" 230L"</f>
        <v xml:space="preserve"> 230L</v>
      </c>
      <c r="I11" t="s">
        <v>184</v>
      </c>
      <c r="J11" t="str">
        <f>"3562"</f>
        <v>3562</v>
      </c>
      <c r="K11" t="s">
        <v>142</v>
      </c>
      <c r="L11" t="s">
        <v>143</v>
      </c>
      <c r="M11">
        <v>2</v>
      </c>
      <c r="N11" t="s">
        <v>144</v>
      </c>
      <c r="O11" t="s">
        <v>145</v>
      </c>
      <c r="P11">
        <v>25</v>
      </c>
      <c r="Q11">
        <v>99</v>
      </c>
      <c r="R11">
        <v>0</v>
      </c>
      <c r="S11">
        <v>0</v>
      </c>
      <c r="T11" t="s">
        <v>186</v>
      </c>
      <c r="U11">
        <v>25</v>
      </c>
      <c r="V11" s="1">
        <v>46048</v>
      </c>
      <c r="W11" s="1">
        <v>46155</v>
      </c>
      <c r="Y11">
        <v>1</v>
      </c>
      <c r="Z11" t="s">
        <v>155</v>
      </c>
      <c r="AA11">
        <v>1</v>
      </c>
      <c r="AB11" t="s">
        <v>187</v>
      </c>
      <c r="AE11" t="s">
        <v>188</v>
      </c>
      <c r="AF11" s="1">
        <v>46048</v>
      </c>
      <c r="AG11" s="1">
        <v>46155</v>
      </c>
      <c r="AH11" t="s">
        <v>145</v>
      </c>
      <c r="AI11" t="s">
        <v>147</v>
      </c>
      <c r="AJ11" t="str">
        <f>"00000000"</f>
        <v>00000000</v>
      </c>
      <c r="AK11" t="s">
        <v>147</v>
      </c>
      <c r="AL11" t="s">
        <v>147</v>
      </c>
      <c r="AM11" t="s">
        <v>147</v>
      </c>
      <c r="AN11" t="str">
        <f>""</f>
        <v/>
      </c>
      <c r="AP11" t="s">
        <v>187</v>
      </c>
      <c r="AQ11" t="s">
        <v>147</v>
      </c>
      <c r="AR11" t="s">
        <v>147</v>
      </c>
      <c r="AS11" t="s">
        <v>147</v>
      </c>
      <c r="AT11" t="s">
        <v>147</v>
      </c>
      <c r="AU11">
        <v>2</v>
      </c>
      <c r="AV11">
        <v>3</v>
      </c>
      <c r="AW11">
        <v>3</v>
      </c>
      <c r="AX11" t="s">
        <v>154</v>
      </c>
      <c r="AY11" t="s">
        <v>155</v>
      </c>
      <c r="AZ11" t="s">
        <v>142</v>
      </c>
      <c r="BA11" t="s">
        <v>147</v>
      </c>
      <c r="BB11">
        <v>0</v>
      </c>
      <c r="BC11" t="s">
        <v>147</v>
      </c>
      <c r="BD11" t="s">
        <v>147</v>
      </c>
      <c r="BE11" t="s">
        <v>147</v>
      </c>
      <c r="BF11" t="s">
        <v>147</v>
      </c>
      <c r="BG11" t="s">
        <v>147</v>
      </c>
      <c r="BH11" t="s">
        <v>147</v>
      </c>
      <c r="BI11" t="s">
        <v>147</v>
      </c>
      <c r="BJ11" t="s">
        <v>147</v>
      </c>
      <c r="BK11" t="s">
        <v>147</v>
      </c>
      <c r="BO11">
        <v>1</v>
      </c>
      <c r="BS11" t="str">
        <f>""</f>
        <v/>
      </c>
      <c r="BU11" t="str">
        <f>""</f>
        <v/>
      </c>
      <c r="CA11" t="str">
        <f>""</f>
        <v/>
      </c>
      <c r="CC11" t="str">
        <f>""</f>
        <v/>
      </c>
      <c r="CI11" t="str">
        <f>""</f>
        <v/>
      </c>
      <c r="CK11" t="str">
        <f>""</f>
        <v/>
      </c>
      <c r="CQ11" t="str">
        <f>""</f>
        <v/>
      </c>
      <c r="CS11" t="str">
        <f>""</f>
        <v/>
      </c>
      <c r="CY11" t="str">
        <f>""</f>
        <v/>
      </c>
      <c r="DA11" t="str">
        <f>""</f>
        <v/>
      </c>
      <c r="DG11" t="str">
        <f>""</f>
        <v/>
      </c>
      <c r="DI11" t="str">
        <f>""</f>
        <v/>
      </c>
      <c r="DO11" t="str">
        <f>""</f>
        <v/>
      </c>
      <c r="DQ11" t="str">
        <f>""</f>
        <v/>
      </c>
      <c r="DW11" t="str">
        <f>""</f>
        <v/>
      </c>
      <c r="DY11" t="str">
        <f>""</f>
        <v/>
      </c>
      <c r="EE11" t="str">
        <f>""</f>
        <v/>
      </c>
      <c r="EG11" t="str">
        <f>""</f>
        <v/>
      </c>
      <c r="EI11" s="1">
        <v>45959</v>
      </c>
      <c r="EJ11" s="2">
        <v>0.63434027777777779</v>
      </c>
    </row>
    <row r="12" spans="1:140" x14ac:dyDescent="0.25">
      <c r="A12" t="str">
        <f>"033534"</f>
        <v>033534</v>
      </c>
      <c r="B12">
        <v>2</v>
      </c>
      <c r="C12">
        <v>3530</v>
      </c>
      <c r="D12">
        <v>1</v>
      </c>
      <c r="E12" t="str">
        <f>"03"</f>
        <v>03</v>
      </c>
      <c r="F12" t="s">
        <v>139</v>
      </c>
      <c r="G12" t="s">
        <v>140</v>
      </c>
      <c r="H12" t="str">
        <f>" 230L"</f>
        <v xml:space="preserve"> 230L</v>
      </c>
      <c r="I12" t="s">
        <v>184</v>
      </c>
      <c r="J12" t="str">
        <f>"3899"</f>
        <v>3899</v>
      </c>
      <c r="K12" t="s">
        <v>142</v>
      </c>
      <c r="L12" t="s">
        <v>143</v>
      </c>
      <c r="M12">
        <v>3</v>
      </c>
      <c r="N12" t="s">
        <v>144</v>
      </c>
      <c r="O12" t="s">
        <v>145</v>
      </c>
      <c r="P12">
        <v>20</v>
      </c>
      <c r="Q12">
        <v>99</v>
      </c>
      <c r="R12">
        <v>0</v>
      </c>
      <c r="S12">
        <v>0</v>
      </c>
      <c r="T12" t="s">
        <v>146</v>
      </c>
      <c r="U12">
        <v>20</v>
      </c>
      <c r="V12" s="1">
        <v>46048</v>
      </c>
      <c r="W12" s="1">
        <v>46155</v>
      </c>
      <c r="Y12">
        <v>3</v>
      </c>
      <c r="Z12" t="s">
        <v>155</v>
      </c>
      <c r="AA12">
        <v>1</v>
      </c>
      <c r="AB12" t="s">
        <v>189</v>
      </c>
      <c r="AC12" t="s">
        <v>167</v>
      </c>
      <c r="AD12" t="s">
        <v>181</v>
      </c>
      <c r="AE12" t="s">
        <v>190</v>
      </c>
      <c r="AF12" s="1">
        <v>46048</v>
      </c>
      <c r="AG12" s="1">
        <v>46155</v>
      </c>
      <c r="AH12" t="s">
        <v>145</v>
      </c>
      <c r="AI12" t="s">
        <v>147</v>
      </c>
      <c r="AJ12" t="str">
        <f>"01945840"</f>
        <v>01945840</v>
      </c>
      <c r="AK12" t="s">
        <v>191</v>
      </c>
      <c r="AL12" t="s">
        <v>153</v>
      </c>
      <c r="AM12" t="s">
        <v>144</v>
      </c>
      <c r="AN12" t="str">
        <f>""</f>
        <v/>
      </c>
      <c r="AP12" t="s">
        <v>189</v>
      </c>
      <c r="AQ12" t="s">
        <v>147</v>
      </c>
      <c r="AR12" t="s">
        <v>147</v>
      </c>
      <c r="AS12" t="s">
        <v>147</v>
      </c>
      <c r="AT12" t="s">
        <v>147</v>
      </c>
      <c r="AU12">
        <v>3</v>
      </c>
      <c r="AV12">
        <v>3</v>
      </c>
      <c r="AW12">
        <v>3</v>
      </c>
      <c r="AX12" t="s">
        <v>154</v>
      </c>
      <c r="AY12" t="s">
        <v>155</v>
      </c>
      <c r="AZ12" t="s">
        <v>142</v>
      </c>
      <c r="BA12" t="s">
        <v>147</v>
      </c>
      <c r="BB12">
        <v>0</v>
      </c>
      <c r="BC12" t="s">
        <v>147</v>
      </c>
      <c r="BD12" t="s">
        <v>147</v>
      </c>
      <c r="BE12" t="s">
        <v>147</v>
      </c>
      <c r="BF12" t="s">
        <v>147</v>
      </c>
      <c r="BG12" t="s">
        <v>147</v>
      </c>
      <c r="BH12" t="s">
        <v>147</v>
      </c>
      <c r="BI12" t="s">
        <v>147</v>
      </c>
      <c r="BJ12" t="s">
        <v>147</v>
      </c>
      <c r="BK12" t="s">
        <v>147</v>
      </c>
      <c r="BO12">
        <v>1</v>
      </c>
      <c r="BP12" t="s">
        <v>190</v>
      </c>
      <c r="BQ12" t="s">
        <v>167</v>
      </c>
      <c r="BR12" t="s">
        <v>181</v>
      </c>
      <c r="BS12" t="str">
        <f>"01945840"</f>
        <v>01945840</v>
      </c>
      <c r="BT12" t="s">
        <v>191</v>
      </c>
      <c r="BU12" t="str">
        <f>""</f>
        <v/>
      </c>
      <c r="CA12" t="str">
        <f>""</f>
        <v/>
      </c>
      <c r="CC12" t="str">
        <f>""</f>
        <v/>
      </c>
      <c r="CI12" t="str">
        <f>""</f>
        <v/>
      </c>
      <c r="CK12" t="str">
        <f>""</f>
        <v/>
      </c>
      <c r="CQ12" t="str">
        <f>""</f>
        <v/>
      </c>
      <c r="CS12" t="str">
        <f>""</f>
        <v/>
      </c>
      <c r="CY12" t="str">
        <f>""</f>
        <v/>
      </c>
      <c r="DA12" t="str">
        <f>""</f>
        <v/>
      </c>
      <c r="DG12" t="str">
        <f>""</f>
        <v/>
      </c>
      <c r="DI12" t="str">
        <f>""</f>
        <v/>
      </c>
      <c r="DO12" t="str">
        <f>""</f>
        <v/>
      </c>
      <c r="DQ12" t="str">
        <f>""</f>
        <v/>
      </c>
      <c r="DW12" t="str">
        <f>""</f>
        <v/>
      </c>
      <c r="DY12" t="str">
        <f>""</f>
        <v/>
      </c>
      <c r="EE12" t="str">
        <f>""</f>
        <v/>
      </c>
      <c r="EG12" t="str">
        <f>""</f>
        <v/>
      </c>
      <c r="EI12" s="1">
        <v>45959</v>
      </c>
      <c r="EJ12" s="2">
        <v>0.63434027777777779</v>
      </c>
    </row>
    <row r="13" spans="1:140" x14ac:dyDescent="0.25">
      <c r="A13" t="str">
        <f>"034863"</f>
        <v>034863</v>
      </c>
      <c r="B13">
        <v>1</v>
      </c>
      <c r="C13">
        <v>3530</v>
      </c>
      <c r="D13">
        <v>1</v>
      </c>
      <c r="E13" t="str">
        <f>"01"</f>
        <v>01</v>
      </c>
      <c r="F13" t="s">
        <v>139</v>
      </c>
      <c r="G13" t="s">
        <v>140</v>
      </c>
      <c r="H13" t="str">
        <f>" 240"</f>
        <v xml:space="preserve"> 240</v>
      </c>
      <c r="I13" t="s">
        <v>192</v>
      </c>
      <c r="J13" t="str">
        <f>"1892"</f>
        <v>1892</v>
      </c>
      <c r="K13" t="s">
        <v>142</v>
      </c>
      <c r="L13" t="s">
        <v>143</v>
      </c>
      <c r="M13">
        <v>1</v>
      </c>
      <c r="N13" t="s">
        <v>144</v>
      </c>
      <c r="O13" t="s">
        <v>145</v>
      </c>
      <c r="P13">
        <v>35</v>
      </c>
      <c r="Q13">
        <v>99</v>
      </c>
      <c r="R13">
        <v>0</v>
      </c>
      <c r="S13">
        <v>0</v>
      </c>
      <c r="T13" t="s">
        <v>146</v>
      </c>
      <c r="U13">
        <v>35</v>
      </c>
      <c r="V13" s="1">
        <v>46048</v>
      </c>
      <c r="W13" s="1">
        <v>46155</v>
      </c>
      <c r="Y13">
        <v>1</v>
      </c>
      <c r="Z13" t="s">
        <v>147</v>
      </c>
      <c r="AA13">
        <v>1</v>
      </c>
      <c r="AB13" t="s">
        <v>193</v>
      </c>
      <c r="AC13" t="s">
        <v>149</v>
      </c>
      <c r="AD13" t="s">
        <v>150</v>
      </c>
      <c r="AE13" t="s">
        <v>157</v>
      </c>
      <c r="AF13" s="1">
        <v>46048</v>
      </c>
      <c r="AG13" s="1">
        <v>46155</v>
      </c>
      <c r="AH13" t="s">
        <v>145</v>
      </c>
      <c r="AI13" t="s">
        <v>147</v>
      </c>
      <c r="AJ13" t="str">
        <f>"00000000"</f>
        <v>00000000</v>
      </c>
      <c r="AK13" t="s">
        <v>147</v>
      </c>
      <c r="AL13" t="s">
        <v>147</v>
      </c>
      <c r="AM13" t="s">
        <v>147</v>
      </c>
      <c r="AN13" t="str">
        <f>""</f>
        <v/>
      </c>
      <c r="AP13" t="s">
        <v>193</v>
      </c>
      <c r="AQ13" t="s">
        <v>147</v>
      </c>
      <c r="AR13" t="s">
        <v>147</v>
      </c>
      <c r="AS13" t="s">
        <v>147</v>
      </c>
      <c r="AT13" t="s">
        <v>147</v>
      </c>
      <c r="AU13">
        <v>1</v>
      </c>
      <c r="AV13">
        <v>3</v>
      </c>
      <c r="AW13">
        <v>3</v>
      </c>
      <c r="AX13" t="s">
        <v>154</v>
      </c>
      <c r="AY13" t="s">
        <v>155</v>
      </c>
      <c r="AZ13" t="s">
        <v>142</v>
      </c>
      <c r="BA13" t="s">
        <v>147</v>
      </c>
      <c r="BB13">
        <v>0</v>
      </c>
      <c r="BC13" t="s">
        <v>147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147</v>
      </c>
      <c r="BS13" t="str">
        <f>""</f>
        <v/>
      </c>
      <c r="BU13" t="str">
        <f>""</f>
        <v/>
      </c>
      <c r="CA13" t="str">
        <f>""</f>
        <v/>
      </c>
      <c r="CC13" t="str">
        <f>""</f>
        <v/>
      </c>
      <c r="CI13" t="str">
        <f>""</f>
        <v/>
      </c>
      <c r="CK13" t="str">
        <f>""</f>
        <v/>
      </c>
      <c r="CQ13" t="str">
        <f>""</f>
        <v/>
      </c>
      <c r="CS13" t="str">
        <f>""</f>
        <v/>
      </c>
      <c r="CY13" t="str">
        <f>""</f>
        <v/>
      </c>
      <c r="DA13" t="str">
        <f>""</f>
        <v/>
      </c>
      <c r="DG13" t="str">
        <f>""</f>
        <v/>
      </c>
      <c r="DI13" t="str">
        <f>""</f>
        <v/>
      </c>
      <c r="DO13" t="str">
        <f>""</f>
        <v/>
      </c>
      <c r="DQ13" t="str">
        <f>""</f>
        <v/>
      </c>
      <c r="DW13" t="str">
        <f>""</f>
        <v/>
      </c>
      <c r="DY13" t="str">
        <f>""</f>
        <v/>
      </c>
      <c r="EE13" t="str">
        <f>""</f>
        <v/>
      </c>
      <c r="EG13" t="str">
        <f>""</f>
        <v/>
      </c>
      <c r="EI13" s="1">
        <v>45959</v>
      </c>
      <c r="EJ13" s="2">
        <v>0.63434027777777779</v>
      </c>
    </row>
    <row r="14" spans="1:140" x14ac:dyDescent="0.25">
      <c r="A14" t="str">
        <f>"034863"</f>
        <v>034863</v>
      </c>
      <c r="B14">
        <v>1</v>
      </c>
      <c r="C14">
        <v>3530</v>
      </c>
      <c r="D14">
        <v>1</v>
      </c>
      <c r="E14" t="str">
        <f>"02"</f>
        <v>02</v>
      </c>
      <c r="F14" t="s">
        <v>139</v>
      </c>
      <c r="G14" t="s">
        <v>140</v>
      </c>
      <c r="H14" t="str">
        <f>" 240"</f>
        <v xml:space="preserve"> 240</v>
      </c>
      <c r="I14" t="s">
        <v>192</v>
      </c>
      <c r="J14" t="str">
        <f>"3841"</f>
        <v>3841</v>
      </c>
      <c r="K14" t="s">
        <v>142</v>
      </c>
      <c r="L14" t="s">
        <v>143</v>
      </c>
      <c r="M14">
        <v>2</v>
      </c>
      <c r="N14" t="s">
        <v>144</v>
      </c>
      <c r="O14" t="s">
        <v>145</v>
      </c>
      <c r="P14">
        <v>35</v>
      </c>
      <c r="Q14">
        <v>99</v>
      </c>
      <c r="R14">
        <v>0</v>
      </c>
      <c r="S14">
        <v>0</v>
      </c>
      <c r="T14" t="s">
        <v>146</v>
      </c>
      <c r="U14">
        <v>35</v>
      </c>
      <c r="V14" s="1">
        <v>46048</v>
      </c>
      <c r="W14" s="1">
        <v>46155</v>
      </c>
      <c r="Y14">
        <v>2</v>
      </c>
      <c r="Z14" t="s">
        <v>147</v>
      </c>
      <c r="AA14">
        <v>1</v>
      </c>
      <c r="AB14" t="s">
        <v>148</v>
      </c>
      <c r="AC14" t="s">
        <v>167</v>
      </c>
      <c r="AD14" t="s">
        <v>181</v>
      </c>
      <c r="AE14" t="s">
        <v>194</v>
      </c>
      <c r="AF14" s="1">
        <v>46048</v>
      </c>
      <c r="AG14" s="1">
        <v>46155</v>
      </c>
      <c r="AH14" t="s">
        <v>145</v>
      </c>
      <c r="AI14" t="s">
        <v>147</v>
      </c>
      <c r="AJ14" t="str">
        <f>"00000000"</f>
        <v>00000000</v>
      </c>
      <c r="AK14" t="s">
        <v>147</v>
      </c>
      <c r="AL14" t="s">
        <v>147</v>
      </c>
      <c r="AM14" t="s">
        <v>147</v>
      </c>
      <c r="AN14" t="str">
        <f>""</f>
        <v/>
      </c>
      <c r="AP14" t="s">
        <v>148</v>
      </c>
      <c r="AQ14" t="s">
        <v>147</v>
      </c>
      <c r="AR14" t="s">
        <v>147</v>
      </c>
      <c r="AS14" t="s">
        <v>147</v>
      </c>
      <c r="AT14" t="s">
        <v>147</v>
      </c>
      <c r="AU14">
        <v>2</v>
      </c>
      <c r="AV14">
        <v>3</v>
      </c>
      <c r="AW14">
        <v>3</v>
      </c>
      <c r="AX14" t="s">
        <v>154</v>
      </c>
      <c r="AY14" t="s">
        <v>155</v>
      </c>
      <c r="AZ14" t="s">
        <v>142</v>
      </c>
      <c r="BA14" t="s">
        <v>147</v>
      </c>
      <c r="BB14">
        <v>0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t="s">
        <v>147</v>
      </c>
      <c r="BI14" t="s">
        <v>147</v>
      </c>
      <c r="BJ14" t="s">
        <v>147</v>
      </c>
      <c r="BK14" t="s">
        <v>147</v>
      </c>
      <c r="BS14" t="str">
        <f>""</f>
        <v/>
      </c>
      <c r="BU14" t="str">
        <f>""</f>
        <v/>
      </c>
      <c r="CA14" t="str">
        <f>""</f>
        <v/>
      </c>
      <c r="CC14" t="str">
        <f>""</f>
        <v/>
      </c>
      <c r="CI14" t="str">
        <f>""</f>
        <v/>
      </c>
      <c r="CK14" t="str">
        <f>""</f>
        <v/>
      </c>
      <c r="CQ14" t="str">
        <f>""</f>
        <v/>
      </c>
      <c r="CS14" t="str">
        <f>""</f>
        <v/>
      </c>
      <c r="CY14" t="str">
        <f>""</f>
        <v/>
      </c>
      <c r="DA14" t="str">
        <f>""</f>
        <v/>
      </c>
      <c r="DG14" t="str">
        <f>""</f>
        <v/>
      </c>
      <c r="DI14" t="str">
        <f>""</f>
        <v/>
      </c>
      <c r="DO14" t="str">
        <f>""</f>
        <v/>
      </c>
      <c r="DQ14" t="str">
        <f>""</f>
        <v/>
      </c>
      <c r="DW14" t="str">
        <f>""</f>
        <v/>
      </c>
      <c r="DY14" t="str">
        <f>""</f>
        <v/>
      </c>
      <c r="EE14" t="str">
        <f>""</f>
        <v/>
      </c>
      <c r="EG14" t="str">
        <f>""</f>
        <v/>
      </c>
      <c r="EI14" s="1">
        <v>45959</v>
      </c>
      <c r="EJ14" s="2">
        <v>0.63434027777777779</v>
      </c>
    </row>
    <row r="15" spans="1:140" x14ac:dyDescent="0.25">
      <c r="A15" t="str">
        <f>"034863"</f>
        <v>034863</v>
      </c>
      <c r="B15">
        <v>1</v>
      </c>
      <c r="C15">
        <v>3530</v>
      </c>
      <c r="D15">
        <v>1</v>
      </c>
      <c r="E15" t="str">
        <f>"03"</f>
        <v>03</v>
      </c>
      <c r="F15" t="s">
        <v>139</v>
      </c>
      <c r="G15" t="s">
        <v>140</v>
      </c>
      <c r="H15" t="str">
        <f>" 240"</f>
        <v xml:space="preserve"> 240</v>
      </c>
      <c r="I15" t="s">
        <v>192</v>
      </c>
      <c r="J15" t="str">
        <f>"4391"</f>
        <v>4391</v>
      </c>
      <c r="K15" t="s">
        <v>142</v>
      </c>
      <c r="L15" t="s">
        <v>143</v>
      </c>
      <c r="M15">
        <v>3</v>
      </c>
      <c r="N15" t="s">
        <v>144</v>
      </c>
      <c r="O15" t="s">
        <v>145</v>
      </c>
      <c r="P15">
        <v>35</v>
      </c>
      <c r="Q15">
        <v>99</v>
      </c>
      <c r="R15">
        <v>0</v>
      </c>
      <c r="S15">
        <v>0</v>
      </c>
      <c r="T15" t="s">
        <v>146</v>
      </c>
      <c r="U15">
        <v>35</v>
      </c>
      <c r="V15" s="1">
        <v>46048</v>
      </c>
      <c r="W15" s="1">
        <v>46155</v>
      </c>
      <c r="Y15">
        <v>3</v>
      </c>
      <c r="Z15" t="s">
        <v>147</v>
      </c>
      <c r="AA15">
        <v>1</v>
      </c>
      <c r="AB15" t="s">
        <v>174</v>
      </c>
      <c r="AC15" t="s">
        <v>167</v>
      </c>
      <c r="AD15" t="s">
        <v>181</v>
      </c>
      <c r="AE15" t="s">
        <v>182</v>
      </c>
      <c r="AF15" s="1">
        <v>46048</v>
      </c>
      <c r="AG15" s="1">
        <v>46155</v>
      </c>
      <c r="AH15" t="s">
        <v>145</v>
      </c>
      <c r="AI15" t="s">
        <v>147</v>
      </c>
      <c r="AJ15" t="str">
        <f>"00000000"</f>
        <v>00000000</v>
      </c>
      <c r="AK15" t="s">
        <v>147</v>
      </c>
      <c r="AL15" t="s">
        <v>147</v>
      </c>
      <c r="AM15" t="s">
        <v>147</v>
      </c>
      <c r="AN15" t="str">
        <f>""</f>
        <v/>
      </c>
      <c r="AP15" t="s">
        <v>174</v>
      </c>
      <c r="AQ15" t="s">
        <v>147</v>
      </c>
      <c r="AR15" t="s">
        <v>147</v>
      </c>
      <c r="AS15" t="s">
        <v>147</v>
      </c>
      <c r="AT15" t="s">
        <v>147</v>
      </c>
      <c r="AU15">
        <v>3</v>
      </c>
      <c r="AV15">
        <v>3</v>
      </c>
      <c r="AW15">
        <v>3</v>
      </c>
      <c r="AX15" t="s">
        <v>154</v>
      </c>
      <c r="AY15" t="s">
        <v>155</v>
      </c>
      <c r="AZ15" t="s">
        <v>142</v>
      </c>
      <c r="BA15" t="s">
        <v>147</v>
      </c>
      <c r="BB15">
        <v>0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S15" t="str">
        <f>""</f>
        <v/>
      </c>
      <c r="BU15" t="str">
        <f>""</f>
        <v/>
      </c>
      <c r="CA15" t="str">
        <f>""</f>
        <v/>
      </c>
      <c r="CC15" t="str">
        <f>""</f>
        <v/>
      </c>
      <c r="CI15" t="str">
        <f>""</f>
        <v/>
      </c>
      <c r="CK15" t="str">
        <f>""</f>
        <v/>
      </c>
      <c r="CQ15" t="str">
        <f>""</f>
        <v/>
      </c>
      <c r="CS15" t="str">
        <f>""</f>
        <v/>
      </c>
      <c r="CY15" t="str">
        <f>""</f>
        <v/>
      </c>
      <c r="DA15" t="str">
        <f>""</f>
        <v/>
      </c>
      <c r="DG15" t="str">
        <f>""</f>
        <v/>
      </c>
      <c r="DI15" t="str">
        <f>""</f>
        <v/>
      </c>
      <c r="DO15" t="str">
        <f>""</f>
        <v/>
      </c>
      <c r="DQ15" t="str">
        <f>""</f>
        <v/>
      </c>
      <c r="DW15" t="str">
        <f>""</f>
        <v/>
      </c>
      <c r="DY15" t="str">
        <f>""</f>
        <v/>
      </c>
      <c r="EE15" t="str">
        <f>""</f>
        <v/>
      </c>
      <c r="EG15" t="str">
        <f>""</f>
        <v/>
      </c>
      <c r="EI15" s="1">
        <v>45959</v>
      </c>
      <c r="EJ15" s="2">
        <v>0.63434027777777779</v>
      </c>
    </row>
    <row r="16" spans="1:140" x14ac:dyDescent="0.25">
      <c r="A16" t="str">
        <f>"013186"</f>
        <v>013186</v>
      </c>
      <c r="B16">
        <v>1</v>
      </c>
      <c r="C16">
        <v>3530</v>
      </c>
      <c r="D16">
        <v>1</v>
      </c>
      <c r="E16" t="str">
        <f>"11"</f>
        <v>11</v>
      </c>
      <c r="F16" t="s">
        <v>139</v>
      </c>
      <c r="G16" t="s">
        <v>140</v>
      </c>
      <c r="H16" t="str">
        <f>" 244"</f>
        <v xml:space="preserve"> 244</v>
      </c>
      <c r="I16" t="s">
        <v>195</v>
      </c>
      <c r="J16" t="str">
        <f>"2083"</f>
        <v>2083</v>
      </c>
      <c r="K16" t="s">
        <v>142</v>
      </c>
      <c r="L16" t="s">
        <v>143</v>
      </c>
      <c r="M16">
        <v>11</v>
      </c>
      <c r="N16" t="s">
        <v>144</v>
      </c>
      <c r="O16" t="s">
        <v>145</v>
      </c>
      <c r="P16">
        <v>35</v>
      </c>
      <c r="Q16">
        <v>10</v>
      </c>
      <c r="R16">
        <v>0</v>
      </c>
      <c r="S16">
        <v>0</v>
      </c>
      <c r="T16" t="s">
        <v>146</v>
      </c>
      <c r="U16">
        <v>35</v>
      </c>
      <c r="V16" s="1">
        <v>46048</v>
      </c>
      <c r="W16" s="1">
        <v>46155</v>
      </c>
      <c r="Y16">
        <v>11</v>
      </c>
      <c r="Z16" t="s">
        <v>147</v>
      </c>
      <c r="AA16">
        <v>1</v>
      </c>
      <c r="AB16" t="s">
        <v>196</v>
      </c>
      <c r="AC16" t="s">
        <v>149</v>
      </c>
      <c r="AD16" t="s">
        <v>150</v>
      </c>
      <c r="AE16" t="s">
        <v>151</v>
      </c>
      <c r="AF16" s="1">
        <v>46048</v>
      </c>
      <c r="AG16" s="1">
        <v>46155</v>
      </c>
      <c r="AH16" t="s">
        <v>145</v>
      </c>
      <c r="AI16" t="s">
        <v>147</v>
      </c>
      <c r="AJ16" t="str">
        <f>"0000000 "</f>
        <v xml:space="preserve">0000000 </v>
      </c>
      <c r="AL16" t="s">
        <v>153</v>
      </c>
      <c r="AM16" t="s">
        <v>144</v>
      </c>
      <c r="AN16" t="str">
        <f>""</f>
        <v/>
      </c>
      <c r="AP16" t="s">
        <v>196</v>
      </c>
      <c r="AQ16" t="s">
        <v>147</v>
      </c>
      <c r="AR16" t="s">
        <v>147</v>
      </c>
      <c r="AS16" t="s">
        <v>147</v>
      </c>
      <c r="AT16" t="s">
        <v>147</v>
      </c>
      <c r="AU16">
        <v>11</v>
      </c>
      <c r="AV16">
        <v>3</v>
      </c>
      <c r="AW16">
        <v>3</v>
      </c>
      <c r="AX16" t="s">
        <v>154</v>
      </c>
      <c r="AY16" t="s">
        <v>155</v>
      </c>
      <c r="AZ16" t="s">
        <v>142</v>
      </c>
      <c r="BA16" t="s">
        <v>147</v>
      </c>
      <c r="BB16">
        <v>0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S16" t="str">
        <f>""</f>
        <v/>
      </c>
      <c r="BU16" t="str">
        <f>""</f>
        <v/>
      </c>
      <c r="CA16" t="str">
        <f>""</f>
        <v/>
      </c>
      <c r="CC16" t="str">
        <f>""</f>
        <v/>
      </c>
      <c r="CI16" t="str">
        <f>""</f>
        <v/>
      </c>
      <c r="CK16" t="str">
        <f>""</f>
        <v/>
      </c>
      <c r="CQ16" t="str">
        <f>""</f>
        <v/>
      </c>
      <c r="CS16" t="str">
        <f>""</f>
        <v/>
      </c>
      <c r="CY16" t="str">
        <f>""</f>
        <v/>
      </c>
      <c r="DA16" t="str">
        <f>""</f>
        <v/>
      </c>
      <c r="DG16" t="str">
        <f>""</f>
        <v/>
      </c>
      <c r="DI16" t="str">
        <f>""</f>
        <v/>
      </c>
      <c r="DO16" t="str">
        <f>""</f>
        <v/>
      </c>
      <c r="DQ16" t="str">
        <f>""</f>
        <v/>
      </c>
      <c r="DW16" t="str">
        <f>""</f>
        <v/>
      </c>
      <c r="DY16" t="str">
        <f>""</f>
        <v/>
      </c>
      <c r="EE16" t="str">
        <f>""</f>
        <v/>
      </c>
      <c r="EG16" t="str">
        <f>""</f>
        <v/>
      </c>
      <c r="EI16" s="1">
        <v>45959</v>
      </c>
      <c r="EJ16" s="2">
        <v>0.63434027777777779</v>
      </c>
    </row>
    <row r="17" spans="1:140" x14ac:dyDescent="0.25">
      <c r="A17" t="str">
        <f>"013186"</f>
        <v>013186</v>
      </c>
      <c r="B17">
        <v>1</v>
      </c>
      <c r="C17">
        <v>3530</v>
      </c>
      <c r="D17">
        <v>1</v>
      </c>
      <c r="E17" t="str">
        <f>"12"</f>
        <v>12</v>
      </c>
      <c r="F17" t="s">
        <v>139</v>
      </c>
      <c r="G17" t="s">
        <v>140</v>
      </c>
      <c r="H17" t="str">
        <f>" 244"</f>
        <v xml:space="preserve"> 244</v>
      </c>
      <c r="I17" t="s">
        <v>195</v>
      </c>
      <c r="J17" t="str">
        <f>"2284"</f>
        <v>2284</v>
      </c>
      <c r="K17" t="s">
        <v>142</v>
      </c>
      <c r="L17" t="s">
        <v>143</v>
      </c>
      <c r="M17">
        <v>12</v>
      </c>
      <c r="N17" t="s">
        <v>144</v>
      </c>
      <c r="O17" t="s">
        <v>145</v>
      </c>
      <c r="P17">
        <v>30</v>
      </c>
      <c r="Q17">
        <v>5</v>
      </c>
      <c r="R17">
        <v>0</v>
      </c>
      <c r="S17">
        <v>0</v>
      </c>
      <c r="T17" t="s">
        <v>146</v>
      </c>
      <c r="U17">
        <v>30</v>
      </c>
      <c r="V17" s="1">
        <v>46048</v>
      </c>
      <c r="W17" s="1">
        <v>46155</v>
      </c>
      <c r="Y17">
        <v>12</v>
      </c>
      <c r="Z17" t="s">
        <v>147</v>
      </c>
      <c r="AA17">
        <v>1</v>
      </c>
      <c r="AB17" t="s">
        <v>197</v>
      </c>
      <c r="AC17" t="s">
        <v>198</v>
      </c>
      <c r="AD17" t="s">
        <v>199</v>
      </c>
      <c r="AE17" t="s">
        <v>157</v>
      </c>
      <c r="AF17" s="1">
        <v>46048</v>
      </c>
      <c r="AG17" s="1">
        <v>46155</v>
      </c>
      <c r="AH17" t="s">
        <v>145</v>
      </c>
      <c r="AI17" t="s">
        <v>147</v>
      </c>
      <c r="AJ17" t="str">
        <f>"00495942"</f>
        <v>00495942</v>
      </c>
      <c r="AK17" t="s">
        <v>173</v>
      </c>
      <c r="AL17" t="s">
        <v>153</v>
      </c>
      <c r="AM17" t="s">
        <v>144</v>
      </c>
      <c r="AN17" t="str">
        <f>""</f>
        <v/>
      </c>
      <c r="AP17" t="s">
        <v>197</v>
      </c>
      <c r="AQ17" t="s">
        <v>147</v>
      </c>
      <c r="AR17" t="s">
        <v>147</v>
      </c>
      <c r="AS17" t="s">
        <v>147</v>
      </c>
      <c r="AT17" t="s">
        <v>147</v>
      </c>
      <c r="AU17">
        <v>12</v>
      </c>
      <c r="AV17">
        <v>3</v>
      </c>
      <c r="AW17">
        <v>3</v>
      </c>
      <c r="AX17" t="s">
        <v>154</v>
      </c>
      <c r="AY17" t="s">
        <v>155</v>
      </c>
      <c r="AZ17" t="s">
        <v>142</v>
      </c>
      <c r="BA17" t="s">
        <v>147</v>
      </c>
      <c r="BB17">
        <v>0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S17" t="str">
        <f>""</f>
        <v/>
      </c>
      <c r="BU17" t="str">
        <f>""</f>
        <v/>
      </c>
      <c r="CA17" t="str">
        <f>""</f>
        <v/>
      </c>
      <c r="CC17" t="str">
        <f>""</f>
        <v/>
      </c>
      <c r="CI17" t="str">
        <f>""</f>
        <v/>
      </c>
      <c r="CK17" t="str">
        <f>""</f>
        <v/>
      </c>
      <c r="CQ17" t="str">
        <f>""</f>
        <v/>
      </c>
      <c r="CS17" t="str">
        <f>""</f>
        <v/>
      </c>
      <c r="CY17" t="str">
        <f>""</f>
        <v/>
      </c>
      <c r="DA17" t="str">
        <f>""</f>
        <v/>
      </c>
      <c r="DG17" t="str">
        <f>""</f>
        <v/>
      </c>
      <c r="DI17" t="str">
        <f>""</f>
        <v/>
      </c>
      <c r="DO17" t="str">
        <f>""</f>
        <v/>
      </c>
      <c r="DQ17" t="str">
        <f>""</f>
        <v/>
      </c>
      <c r="DW17" t="str">
        <f>""</f>
        <v/>
      </c>
      <c r="DY17" t="str">
        <f>""</f>
        <v/>
      </c>
      <c r="EE17" t="str">
        <f>""</f>
        <v/>
      </c>
      <c r="EG17" t="str">
        <f>""</f>
        <v/>
      </c>
      <c r="EI17" s="1">
        <v>45959</v>
      </c>
      <c r="EJ17" s="2">
        <v>0.63434027777777779</v>
      </c>
    </row>
    <row r="18" spans="1:140" x14ac:dyDescent="0.25">
      <c r="A18" t="str">
        <f>"032451"</f>
        <v>032451</v>
      </c>
      <c r="B18">
        <v>1</v>
      </c>
      <c r="C18">
        <v>3530</v>
      </c>
      <c r="D18">
        <v>1</v>
      </c>
      <c r="E18" t="str">
        <f>"10"</f>
        <v>10</v>
      </c>
      <c r="F18" t="s">
        <v>139</v>
      </c>
      <c r="G18" t="s">
        <v>140</v>
      </c>
      <c r="H18" t="str">
        <f>" 246"</f>
        <v xml:space="preserve"> 246</v>
      </c>
      <c r="I18" t="s">
        <v>200</v>
      </c>
      <c r="J18" t="str">
        <f>"3406"</f>
        <v>3406</v>
      </c>
      <c r="K18" t="s">
        <v>142</v>
      </c>
      <c r="L18" t="s">
        <v>143</v>
      </c>
      <c r="M18">
        <v>10</v>
      </c>
      <c r="N18" t="s">
        <v>144</v>
      </c>
      <c r="O18" t="s">
        <v>145</v>
      </c>
      <c r="P18">
        <v>40</v>
      </c>
      <c r="Q18">
        <v>99</v>
      </c>
      <c r="R18">
        <v>0</v>
      </c>
      <c r="S18">
        <v>0</v>
      </c>
      <c r="T18" t="s">
        <v>186</v>
      </c>
      <c r="U18">
        <v>40</v>
      </c>
      <c r="V18" s="1">
        <v>46048</v>
      </c>
      <c r="W18" s="1">
        <v>46155</v>
      </c>
      <c r="Y18">
        <v>10</v>
      </c>
      <c r="Z18" t="s">
        <v>147</v>
      </c>
      <c r="AA18">
        <v>1</v>
      </c>
      <c r="AB18" t="s">
        <v>187</v>
      </c>
      <c r="AE18" t="s">
        <v>188</v>
      </c>
      <c r="AF18" s="1">
        <v>46048</v>
      </c>
      <c r="AG18" s="1">
        <v>46155</v>
      </c>
      <c r="AH18" t="s">
        <v>145</v>
      </c>
      <c r="AI18" t="s">
        <v>147</v>
      </c>
      <c r="AJ18" t="str">
        <f>"00000000"</f>
        <v>00000000</v>
      </c>
      <c r="AK18" t="s">
        <v>147</v>
      </c>
      <c r="AL18" t="s">
        <v>147</v>
      </c>
      <c r="AM18" t="s">
        <v>147</v>
      </c>
      <c r="AN18" t="str">
        <f>""</f>
        <v/>
      </c>
      <c r="AP18" t="s">
        <v>187</v>
      </c>
      <c r="AQ18" t="s">
        <v>147</v>
      </c>
      <c r="AR18" t="s">
        <v>147</v>
      </c>
      <c r="AS18" t="s">
        <v>147</v>
      </c>
      <c r="AT18" t="s">
        <v>147</v>
      </c>
      <c r="AU18">
        <v>10</v>
      </c>
      <c r="AV18">
        <v>3</v>
      </c>
      <c r="AW18">
        <v>3</v>
      </c>
      <c r="AX18" t="s">
        <v>154</v>
      </c>
      <c r="AY18" t="s">
        <v>155</v>
      </c>
      <c r="AZ18" t="s">
        <v>142</v>
      </c>
      <c r="BA18" t="s">
        <v>147</v>
      </c>
      <c r="BB18">
        <v>0</v>
      </c>
      <c r="BC18" t="s">
        <v>147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S18" t="str">
        <f>""</f>
        <v/>
      </c>
      <c r="BU18" t="str">
        <f>""</f>
        <v/>
      </c>
      <c r="CA18" t="str">
        <f>""</f>
        <v/>
      </c>
      <c r="CC18" t="str">
        <f>""</f>
        <v/>
      </c>
      <c r="CI18" t="str">
        <f>""</f>
        <v/>
      </c>
      <c r="CK18" t="str">
        <f>""</f>
        <v/>
      </c>
      <c r="CQ18" t="str">
        <f>""</f>
        <v/>
      </c>
      <c r="CS18" t="str">
        <f>""</f>
        <v/>
      </c>
      <c r="CY18" t="str">
        <f>""</f>
        <v/>
      </c>
      <c r="DA18" t="str">
        <f>""</f>
        <v/>
      </c>
      <c r="DG18" t="str">
        <f>""</f>
        <v/>
      </c>
      <c r="DI18" t="str">
        <f>""</f>
        <v/>
      </c>
      <c r="DO18" t="str">
        <f>""</f>
        <v/>
      </c>
      <c r="DQ18" t="str">
        <f>""</f>
        <v/>
      </c>
      <c r="DW18" t="str">
        <f>""</f>
        <v/>
      </c>
      <c r="DY18" t="str">
        <f>""</f>
        <v/>
      </c>
      <c r="EE18" t="str">
        <f>""</f>
        <v/>
      </c>
      <c r="EG18" t="str">
        <f>""</f>
        <v/>
      </c>
      <c r="EI18" s="1">
        <v>45959</v>
      </c>
      <c r="EJ18" s="2">
        <v>0.63434027777777779</v>
      </c>
    </row>
    <row r="19" spans="1:140" x14ac:dyDescent="0.25">
      <c r="A19" t="str">
        <f>"013102"</f>
        <v>013102</v>
      </c>
      <c r="B19">
        <v>2</v>
      </c>
      <c r="C19">
        <v>3530</v>
      </c>
      <c r="D19">
        <v>1</v>
      </c>
      <c r="E19" t="str">
        <f>"11"</f>
        <v>11</v>
      </c>
      <c r="F19" t="s">
        <v>139</v>
      </c>
      <c r="G19" t="s">
        <v>140</v>
      </c>
      <c r="H19" t="str">
        <f>" 285L"</f>
        <v xml:space="preserve"> 285L</v>
      </c>
      <c r="I19" t="s">
        <v>201</v>
      </c>
      <c r="J19" t="str">
        <f>"1979"</f>
        <v>1979</v>
      </c>
      <c r="K19" t="s">
        <v>142</v>
      </c>
      <c r="L19" t="s">
        <v>143</v>
      </c>
      <c r="M19">
        <v>11</v>
      </c>
      <c r="N19" t="s">
        <v>144</v>
      </c>
      <c r="O19" t="s">
        <v>145</v>
      </c>
      <c r="P19">
        <v>20</v>
      </c>
      <c r="Q19">
        <v>10</v>
      </c>
      <c r="R19">
        <v>0</v>
      </c>
      <c r="S19">
        <v>0</v>
      </c>
      <c r="T19" t="s">
        <v>146</v>
      </c>
      <c r="U19">
        <v>20</v>
      </c>
      <c r="V19" s="1">
        <v>46048</v>
      </c>
      <c r="W19" s="1">
        <v>46155</v>
      </c>
      <c r="Y19">
        <v>11</v>
      </c>
      <c r="Z19" t="s">
        <v>155</v>
      </c>
      <c r="AA19">
        <v>1</v>
      </c>
      <c r="AB19" t="s">
        <v>202</v>
      </c>
      <c r="AC19" t="s">
        <v>149</v>
      </c>
      <c r="AD19" t="s">
        <v>150</v>
      </c>
      <c r="AE19" t="s">
        <v>157</v>
      </c>
      <c r="AF19" s="1">
        <v>46048</v>
      </c>
      <c r="AG19" s="1">
        <v>46155</v>
      </c>
      <c r="AH19" t="s">
        <v>145</v>
      </c>
      <c r="AI19" t="s">
        <v>147</v>
      </c>
      <c r="AJ19" t="str">
        <f>"01498911"</f>
        <v>01498911</v>
      </c>
      <c r="AK19" t="s">
        <v>203</v>
      </c>
      <c r="AL19" t="s">
        <v>153</v>
      </c>
      <c r="AM19" t="s">
        <v>144</v>
      </c>
      <c r="AN19" t="str">
        <f>""</f>
        <v/>
      </c>
      <c r="AP19" t="s">
        <v>202</v>
      </c>
      <c r="AQ19" t="s">
        <v>147</v>
      </c>
      <c r="AR19" t="s">
        <v>147</v>
      </c>
      <c r="AS19" t="s">
        <v>147</v>
      </c>
      <c r="AT19" t="s">
        <v>147</v>
      </c>
      <c r="AU19">
        <v>11</v>
      </c>
      <c r="AV19">
        <v>3</v>
      </c>
      <c r="AW19">
        <v>3</v>
      </c>
      <c r="AX19" t="s">
        <v>154</v>
      </c>
      <c r="AY19" t="s">
        <v>155</v>
      </c>
      <c r="AZ19" t="s">
        <v>142</v>
      </c>
      <c r="BA19" t="s">
        <v>147</v>
      </c>
      <c r="BB19">
        <v>0</v>
      </c>
      <c r="BC19" t="s">
        <v>147</v>
      </c>
      <c r="BD19" t="s">
        <v>147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S19" t="str">
        <f>""</f>
        <v/>
      </c>
      <c r="BU19" t="str">
        <f>""</f>
        <v/>
      </c>
      <c r="CA19" t="str">
        <f>""</f>
        <v/>
      </c>
      <c r="CC19" t="str">
        <f>""</f>
        <v/>
      </c>
      <c r="CI19" t="str">
        <f>""</f>
        <v/>
      </c>
      <c r="CK19" t="str">
        <f>""</f>
        <v/>
      </c>
      <c r="CQ19" t="str">
        <f>""</f>
        <v/>
      </c>
      <c r="CS19" t="str">
        <f>""</f>
        <v/>
      </c>
      <c r="CY19" t="str">
        <f>""</f>
        <v/>
      </c>
      <c r="DA19" t="str">
        <f>""</f>
        <v/>
      </c>
      <c r="DG19" t="str">
        <f>""</f>
        <v/>
      </c>
      <c r="DI19" t="str">
        <f>""</f>
        <v/>
      </c>
      <c r="DO19" t="str">
        <f>""</f>
        <v/>
      </c>
      <c r="DQ19" t="str">
        <f>""</f>
        <v/>
      </c>
      <c r="DW19" t="str">
        <f>""</f>
        <v/>
      </c>
      <c r="DY19" t="str">
        <f>""</f>
        <v/>
      </c>
      <c r="EE19" t="str">
        <f>""</f>
        <v/>
      </c>
      <c r="EG19" t="str">
        <f>""</f>
        <v/>
      </c>
      <c r="EI19" s="1">
        <v>45959</v>
      </c>
      <c r="EJ19" s="2">
        <v>0.63434027777777779</v>
      </c>
    </row>
    <row r="20" spans="1:140" x14ac:dyDescent="0.25">
      <c r="A20" t="str">
        <f>"013102"</f>
        <v>013102</v>
      </c>
      <c r="B20">
        <v>2</v>
      </c>
      <c r="C20">
        <v>3530</v>
      </c>
      <c r="D20">
        <v>1</v>
      </c>
      <c r="E20" t="str">
        <f>"12"</f>
        <v>12</v>
      </c>
      <c r="F20" t="s">
        <v>139</v>
      </c>
      <c r="G20" t="s">
        <v>140</v>
      </c>
      <c r="H20" t="str">
        <f>" 285L"</f>
        <v xml:space="preserve"> 285L</v>
      </c>
      <c r="I20" t="s">
        <v>201</v>
      </c>
      <c r="J20" t="str">
        <f>"2132"</f>
        <v>2132</v>
      </c>
      <c r="K20" t="s">
        <v>142</v>
      </c>
      <c r="L20" t="s">
        <v>143</v>
      </c>
      <c r="M20">
        <v>12</v>
      </c>
      <c r="N20" t="s">
        <v>144</v>
      </c>
      <c r="O20" t="s">
        <v>145</v>
      </c>
      <c r="P20">
        <v>20</v>
      </c>
      <c r="Q20">
        <v>10</v>
      </c>
      <c r="R20">
        <v>0</v>
      </c>
      <c r="S20">
        <v>0</v>
      </c>
      <c r="T20" t="s">
        <v>146</v>
      </c>
      <c r="U20">
        <v>20</v>
      </c>
      <c r="V20" s="1">
        <v>46048</v>
      </c>
      <c r="W20" s="1">
        <v>46155</v>
      </c>
      <c r="Y20">
        <v>12</v>
      </c>
      <c r="Z20" t="s">
        <v>155</v>
      </c>
      <c r="AA20">
        <v>1</v>
      </c>
      <c r="AB20" t="s">
        <v>202</v>
      </c>
      <c r="AC20" t="s">
        <v>171</v>
      </c>
      <c r="AD20" t="s">
        <v>172</v>
      </c>
      <c r="AE20" t="s">
        <v>157</v>
      </c>
      <c r="AF20" s="1">
        <v>46048</v>
      </c>
      <c r="AG20" s="1">
        <v>46155</v>
      </c>
      <c r="AH20" t="s">
        <v>145</v>
      </c>
      <c r="AI20" t="s">
        <v>147</v>
      </c>
      <c r="AJ20" t="str">
        <f>"01498911"</f>
        <v>01498911</v>
      </c>
      <c r="AK20" t="s">
        <v>203</v>
      </c>
      <c r="AL20" t="s">
        <v>153</v>
      </c>
      <c r="AM20" t="s">
        <v>144</v>
      </c>
      <c r="AN20" t="str">
        <f>""</f>
        <v/>
      </c>
      <c r="AP20" t="s">
        <v>202</v>
      </c>
      <c r="AQ20" t="s">
        <v>147</v>
      </c>
      <c r="AR20" t="s">
        <v>147</v>
      </c>
      <c r="AS20" t="s">
        <v>147</v>
      </c>
      <c r="AT20" t="s">
        <v>147</v>
      </c>
      <c r="AU20">
        <v>12</v>
      </c>
      <c r="AV20">
        <v>3</v>
      </c>
      <c r="AW20">
        <v>3</v>
      </c>
      <c r="AX20" t="s">
        <v>154</v>
      </c>
      <c r="AY20" t="s">
        <v>155</v>
      </c>
      <c r="AZ20" t="s">
        <v>142</v>
      </c>
      <c r="BA20" t="s">
        <v>147</v>
      </c>
      <c r="BB20">
        <v>0</v>
      </c>
      <c r="BC20" t="s">
        <v>147</v>
      </c>
      <c r="BD20" t="s">
        <v>147</v>
      </c>
      <c r="BE20" t="s">
        <v>147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147</v>
      </c>
      <c r="BS20" t="str">
        <f>""</f>
        <v/>
      </c>
      <c r="BU20" t="str">
        <f>""</f>
        <v/>
      </c>
      <c r="CA20" t="str">
        <f>""</f>
        <v/>
      </c>
      <c r="CC20" t="str">
        <f>""</f>
        <v/>
      </c>
      <c r="CI20" t="str">
        <f>""</f>
        <v/>
      </c>
      <c r="CK20" t="str">
        <f>""</f>
        <v/>
      </c>
      <c r="CQ20" t="str">
        <f>""</f>
        <v/>
      </c>
      <c r="CS20" t="str">
        <f>""</f>
        <v/>
      </c>
      <c r="CY20" t="str">
        <f>""</f>
        <v/>
      </c>
      <c r="DA20" t="str">
        <f>""</f>
        <v/>
      </c>
      <c r="DG20" t="str">
        <f>""</f>
        <v/>
      </c>
      <c r="DI20" t="str">
        <f>""</f>
        <v/>
      </c>
      <c r="DO20" t="str">
        <f>""</f>
        <v/>
      </c>
      <c r="DQ20" t="str">
        <f>""</f>
        <v/>
      </c>
      <c r="DW20" t="str">
        <f>""</f>
        <v/>
      </c>
      <c r="DY20" t="str">
        <f>""</f>
        <v/>
      </c>
      <c r="EE20" t="str">
        <f>""</f>
        <v/>
      </c>
      <c r="EG20" t="str">
        <f>""</f>
        <v/>
      </c>
      <c r="EI20" s="1">
        <v>45959</v>
      </c>
      <c r="EJ20" s="2">
        <v>0.63434027777777779</v>
      </c>
    </row>
    <row r="21" spans="1:140" x14ac:dyDescent="0.25">
      <c r="A21" t="str">
        <f>"013102"</f>
        <v>013102</v>
      </c>
      <c r="B21">
        <v>2</v>
      </c>
      <c r="C21">
        <v>3530</v>
      </c>
      <c r="D21">
        <v>1</v>
      </c>
      <c r="E21" t="str">
        <f>"13"</f>
        <v>13</v>
      </c>
      <c r="F21" t="s">
        <v>139</v>
      </c>
      <c r="G21" t="s">
        <v>140</v>
      </c>
      <c r="H21" t="str">
        <f>" 285L"</f>
        <v xml:space="preserve"> 285L</v>
      </c>
      <c r="I21" t="s">
        <v>201</v>
      </c>
      <c r="J21" t="str">
        <f>"2288"</f>
        <v>2288</v>
      </c>
      <c r="K21" t="s">
        <v>142</v>
      </c>
      <c r="L21" t="s">
        <v>143</v>
      </c>
      <c r="M21">
        <v>13</v>
      </c>
      <c r="N21" t="s">
        <v>144</v>
      </c>
      <c r="O21" t="s">
        <v>145</v>
      </c>
      <c r="P21">
        <v>20</v>
      </c>
      <c r="Q21">
        <v>10</v>
      </c>
      <c r="R21">
        <v>0</v>
      </c>
      <c r="S21">
        <v>0</v>
      </c>
      <c r="T21" t="s">
        <v>146</v>
      </c>
      <c r="U21">
        <v>20</v>
      </c>
      <c r="V21" s="1">
        <v>46048</v>
      </c>
      <c r="W21" s="1">
        <v>46155</v>
      </c>
      <c r="Y21">
        <v>13</v>
      </c>
      <c r="Z21" t="s">
        <v>155</v>
      </c>
      <c r="AA21">
        <v>1</v>
      </c>
      <c r="AB21" t="s">
        <v>204</v>
      </c>
      <c r="AC21" t="s">
        <v>167</v>
      </c>
      <c r="AD21" t="s">
        <v>168</v>
      </c>
      <c r="AE21" t="s">
        <v>157</v>
      </c>
      <c r="AF21" s="1">
        <v>46048</v>
      </c>
      <c r="AG21" s="1">
        <v>46155</v>
      </c>
      <c r="AH21" t="s">
        <v>145</v>
      </c>
      <c r="AI21" t="s">
        <v>147</v>
      </c>
      <c r="AJ21" t="str">
        <f>"01498911"</f>
        <v>01498911</v>
      </c>
      <c r="AK21" t="s">
        <v>203</v>
      </c>
      <c r="AL21" t="s">
        <v>153</v>
      </c>
      <c r="AM21" t="s">
        <v>144</v>
      </c>
      <c r="AN21" t="str">
        <f>""</f>
        <v/>
      </c>
      <c r="AP21" t="s">
        <v>204</v>
      </c>
      <c r="AQ21" t="s">
        <v>147</v>
      </c>
      <c r="AR21" t="s">
        <v>147</v>
      </c>
      <c r="AS21" t="s">
        <v>147</v>
      </c>
      <c r="AT21" t="s">
        <v>147</v>
      </c>
      <c r="AU21">
        <v>13</v>
      </c>
      <c r="AV21">
        <v>3</v>
      </c>
      <c r="AW21">
        <v>3</v>
      </c>
      <c r="AX21" t="s">
        <v>154</v>
      </c>
      <c r="AY21" t="s">
        <v>155</v>
      </c>
      <c r="AZ21" t="s">
        <v>142</v>
      </c>
      <c r="BA21" t="s">
        <v>147</v>
      </c>
      <c r="BB21">
        <v>0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S21" t="str">
        <f>""</f>
        <v/>
      </c>
      <c r="BU21" t="str">
        <f>""</f>
        <v/>
      </c>
      <c r="CA21" t="str">
        <f>""</f>
        <v/>
      </c>
      <c r="CC21" t="str">
        <f>""</f>
        <v/>
      </c>
      <c r="CI21" t="str">
        <f>""</f>
        <v/>
      </c>
      <c r="CK21" t="str">
        <f>""</f>
        <v/>
      </c>
      <c r="CQ21" t="str">
        <f>""</f>
        <v/>
      </c>
      <c r="CS21" t="str">
        <f>""</f>
        <v/>
      </c>
      <c r="CY21" t="str">
        <f>""</f>
        <v/>
      </c>
      <c r="DA21" t="str">
        <f>""</f>
        <v/>
      </c>
      <c r="DG21" t="str">
        <f>""</f>
        <v/>
      </c>
      <c r="DI21" t="str">
        <f>""</f>
        <v/>
      </c>
      <c r="DO21" t="str">
        <f>""</f>
        <v/>
      </c>
      <c r="DQ21" t="str">
        <f>""</f>
        <v/>
      </c>
      <c r="DW21" t="str">
        <f>""</f>
        <v/>
      </c>
      <c r="DY21" t="str">
        <f>""</f>
        <v/>
      </c>
      <c r="EE21" t="str">
        <f>""</f>
        <v/>
      </c>
      <c r="EG21" t="str">
        <f>""</f>
        <v/>
      </c>
      <c r="EI21" s="1">
        <v>45959</v>
      </c>
      <c r="EJ21" s="2">
        <v>0.63434027777777779</v>
      </c>
    </row>
    <row r="22" spans="1:140" x14ac:dyDescent="0.25">
      <c r="A22" t="str">
        <f>"013102"</f>
        <v>013102</v>
      </c>
      <c r="B22">
        <v>2</v>
      </c>
      <c r="C22">
        <v>3530</v>
      </c>
      <c r="D22">
        <v>1</v>
      </c>
      <c r="E22" t="str">
        <f>"14"</f>
        <v>14</v>
      </c>
      <c r="F22" t="s">
        <v>139</v>
      </c>
      <c r="G22" t="s">
        <v>140</v>
      </c>
      <c r="H22" t="str">
        <f>" 285L"</f>
        <v xml:space="preserve"> 285L</v>
      </c>
      <c r="I22" t="s">
        <v>201</v>
      </c>
      <c r="J22" t="str">
        <f>"3069"</f>
        <v>3069</v>
      </c>
      <c r="K22" t="s">
        <v>142</v>
      </c>
      <c r="L22" t="s">
        <v>143</v>
      </c>
      <c r="M22">
        <v>14</v>
      </c>
      <c r="N22" t="s">
        <v>144</v>
      </c>
      <c r="O22" t="s">
        <v>145</v>
      </c>
      <c r="P22">
        <v>20</v>
      </c>
      <c r="Q22">
        <v>10</v>
      </c>
      <c r="R22">
        <v>0</v>
      </c>
      <c r="S22">
        <v>0</v>
      </c>
      <c r="T22" t="s">
        <v>146</v>
      </c>
      <c r="U22">
        <v>20</v>
      </c>
      <c r="V22" s="1">
        <v>46048</v>
      </c>
      <c r="W22" s="1">
        <v>46155</v>
      </c>
      <c r="Y22">
        <v>14</v>
      </c>
      <c r="Z22" t="s">
        <v>155</v>
      </c>
      <c r="AA22">
        <v>1</v>
      </c>
      <c r="AB22" t="s">
        <v>205</v>
      </c>
      <c r="AC22" t="s">
        <v>206</v>
      </c>
      <c r="AD22" t="s">
        <v>161</v>
      </c>
      <c r="AE22" t="s">
        <v>157</v>
      </c>
      <c r="AF22" s="1">
        <v>46048</v>
      </c>
      <c r="AG22" s="1">
        <v>46155</v>
      </c>
      <c r="AH22" t="s">
        <v>145</v>
      </c>
      <c r="AI22" t="s">
        <v>147</v>
      </c>
      <c r="AJ22" t="str">
        <f>"01498911"</f>
        <v>01498911</v>
      </c>
      <c r="AK22" t="s">
        <v>203</v>
      </c>
      <c r="AL22" t="s">
        <v>153</v>
      </c>
      <c r="AM22" t="s">
        <v>144</v>
      </c>
      <c r="AN22" t="str">
        <f>""</f>
        <v/>
      </c>
      <c r="AP22" t="s">
        <v>205</v>
      </c>
      <c r="AQ22" t="s">
        <v>147</v>
      </c>
      <c r="AR22" t="s">
        <v>147</v>
      </c>
      <c r="AS22" t="s">
        <v>147</v>
      </c>
      <c r="AT22" t="s">
        <v>147</v>
      </c>
      <c r="AU22">
        <v>14</v>
      </c>
      <c r="AV22">
        <v>3</v>
      </c>
      <c r="AW22">
        <v>3</v>
      </c>
      <c r="AX22" t="s">
        <v>154</v>
      </c>
      <c r="AY22" t="s">
        <v>155</v>
      </c>
      <c r="AZ22" t="s">
        <v>142</v>
      </c>
      <c r="BA22" t="s">
        <v>147</v>
      </c>
      <c r="BB22">
        <v>0</v>
      </c>
      <c r="BC22" t="s">
        <v>147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t="s">
        <v>147</v>
      </c>
      <c r="BJ22" t="s">
        <v>147</v>
      </c>
      <c r="BK22" t="s">
        <v>147</v>
      </c>
      <c r="BS22" t="str">
        <f>""</f>
        <v/>
      </c>
      <c r="BU22" t="str">
        <f>""</f>
        <v/>
      </c>
      <c r="CA22" t="str">
        <f>""</f>
        <v/>
      </c>
      <c r="CC22" t="str">
        <f>""</f>
        <v/>
      </c>
      <c r="CI22" t="str">
        <f>""</f>
        <v/>
      </c>
      <c r="CK22" t="str">
        <f>""</f>
        <v/>
      </c>
      <c r="CQ22" t="str">
        <f>""</f>
        <v/>
      </c>
      <c r="CS22" t="str">
        <f>""</f>
        <v/>
      </c>
      <c r="CY22" t="str">
        <f>""</f>
        <v/>
      </c>
      <c r="DA22" t="str">
        <f>""</f>
        <v/>
      </c>
      <c r="DG22" t="str">
        <f>""</f>
        <v/>
      </c>
      <c r="DI22" t="str">
        <f>""</f>
        <v/>
      </c>
      <c r="DO22" t="str">
        <f>""</f>
        <v/>
      </c>
      <c r="DQ22" t="str">
        <f>""</f>
        <v/>
      </c>
      <c r="DW22" t="str">
        <f>""</f>
        <v/>
      </c>
      <c r="DY22" t="str">
        <f>""</f>
        <v/>
      </c>
      <c r="EE22" t="str">
        <f>""</f>
        <v/>
      </c>
      <c r="EG22" t="str">
        <f>""</f>
        <v/>
      </c>
      <c r="EI22" s="1">
        <v>45959</v>
      </c>
      <c r="EJ22" s="2">
        <v>0.63434027777777779</v>
      </c>
    </row>
    <row r="23" spans="1:140" x14ac:dyDescent="0.25">
      <c r="A23" t="str">
        <f>"034921"</f>
        <v>034921</v>
      </c>
      <c r="B23">
        <v>1</v>
      </c>
      <c r="C23">
        <v>3530</v>
      </c>
      <c r="D23">
        <v>1</v>
      </c>
      <c r="E23" t="str">
        <f>"12"</f>
        <v>12</v>
      </c>
      <c r="F23" t="s">
        <v>139</v>
      </c>
      <c r="G23" t="s">
        <v>140</v>
      </c>
      <c r="H23" t="str">
        <f>" 341"</f>
        <v xml:space="preserve"> 341</v>
      </c>
      <c r="I23" t="s">
        <v>207</v>
      </c>
      <c r="J23" t="str">
        <f>"1899"</f>
        <v>1899</v>
      </c>
      <c r="K23" t="s">
        <v>142</v>
      </c>
      <c r="L23" t="s">
        <v>143</v>
      </c>
      <c r="M23">
        <v>12</v>
      </c>
      <c r="N23" t="s">
        <v>144</v>
      </c>
      <c r="O23" t="s">
        <v>145</v>
      </c>
      <c r="P23">
        <v>22</v>
      </c>
      <c r="Q23">
        <v>10</v>
      </c>
      <c r="R23">
        <v>0</v>
      </c>
      <c r="S23">
        <v>0</v>
      </c>
      <c r="T23" t="s">
        <v>146</v>
      </c>
      <c r="U23">
        <v>22</v>
      </c>
      <c r="V23" s="1">
        <v>46048</v>
      </c>
      <c r="W23" s="1">
        <v>46155</v>
      </c>
      <c r="Y23">
        <v>12</v>
      </c>
      <c r="Z23" t="s">
        <v>147</v>
      </c>
      <c r="AA23">
        <v>1</v>
      </c>
      <c r="AB23" t="s">
        <v>208</v>
      </c>
      <c r="AC23" t="s">
        <v>198</v>
      </c>
      <c r="AD23" t="s">
        <v>199</v>
      </c>
      <c r="AE23" t="s">
        <v>157</v>
      </c>
      <c r="AF23" s="1">
        <v>46048</v>
      </c>
      <c r="AG23" s="1">
        <v>46155</v>
      </c>
      <c r="AH23" t="s">
        <v>145</v>
      </c>
      <c r="AI23" t="s">
        <v>147</v>
      </c>
      <c r="AJ23" t="str">
        <f>"01228507"</f>
        <v>01228507</v>
      </c>
      <c r="AK23" t="s">
        <v>152</v>
      </c>
      <c r="AL23" t="s">
        <v>153</v>
      </c>
      <c r="AM23" t="s">
        <v>144</v>
      </c>
      <c r="AN23" t="str">
        <f>""</f>
        <v/>
      </c>
      <c r="AP23" t="s">
        <v>208</v>
      </c>
      <c r="AQ23" t="s">
        <v>147</v>
      </c>
      <c r="AR23" t="s">
        <v>147</v>
      </c>
      <c r="AS23" t="s">
        <v>147</v>
      </c>
      <c r="AT23" t="s">
        <v>147</v>
      </c>
      <c r="AU23">
        <v>12</v>
      </c>
      <c r="AV23">
        <v>3</v>
      </c>
      <c r="AW23">
        <v>3</v>
      </c>
      <c r="AX23" t="s">
        <v>154</v>
      </c>
      <c r="AY23" t="s">
        <v>155</v>
      </c>
      <c r="AZ23" t="s">
        <v>142</v>
      </c>
      <c r="BA23" t="s">
        <v>147</v>
      </c>
      <c r="BB23">
        <v>0</v>
      </c>
      <c r="BC23" t="s">
        <v>147</v>
      </c>
      <c r="BD23" t="s">
        <v>147</v>
      </c>
      <c r="BE23" t="s">
        <v>147</v>
      </c>
      <c r="BF23" t="s">
        <v>147</v>
      </c>
      <c r="BG23" t="s">
        <v>147</v>
      </c>
      <c r="BH23" t="s">
        <v>147</v>
      </c>
      <c r="BI23" t="s">
        <v>147</v>
      </c>
      <c r="BJ23" t="s">
        <v>147</v>
      </c>
      <c r="BK23" t="s">
        <v>147</v>
      </c>
      <c r="BS23" t="str">
        <f>""</f>
        <v/>
      </c>
      <c r="BU23" t="str">
        <f>""</f>
        <v/>
      </c>
      <c r="CA23" t="str">
        <f>""</f>
        <v/>
      </c>
      <c r="CC23" t="str">
        <f>""</f>
        <v/>
      </c>
      <c r="CI23" t="str">
        <f>""</f>
        <v/>
      </c>
      <c r="CK23" t="str">
        <f>""</f>
        <v/>
      </c>
      <c r="CQ23" t="str">
        <f>""</f>
        <v/>
      </c>
      <c r="CS23" t="str">
        <f>""</f>
        <v/>
      </c>
      <c r="CY23" t="str">
        <f>""</f>
        <v/>
      </c>
      <c r="DA23" t="str">
        <f>""</f>
        <v/>
      </c>
      <c r="DG23" t="str">
        <f>""</f>
        <v/>
      </c>
      <c r="DI23" t="str">
        <f>""</f>
        <v/>
      </c>
      <c r="DO23" t="str">
        <f>""</f>
        <v/>
      </c>
      <c r="DQ23" t="str">
        <f>""</f>
        <v/>
      </c>
      <c r="DW23" t="str">
        <f>""</f>
        <v/>
      </c>
      <c r="DY23" t="str">
        <f>""</f>
        <v/>
      </c>
      <c r="EE23" t="str">
        <f>""</f>
        <v/>
      </c>
      <c r="EG23" t="str">
        <f>""</f>
        <v/>
      </c>
      <c r="EI23" s="1">
        <v>45959</v>
      </c>
      <c r="EJ23" s="2">
        <v>0.63434027777777779</v>
      </c>
    </row>
    <row r="24" spans="1:140" x14ac:dyDescent="0.25">
      <c r="A24" t="str">
        <f>"034921"</f>
        <v>034921</v>
      </c>
      <c r="B24">
        <v>1</v>
      </c>
      <c r="C24">
        <v>3530</v>
      </c>
      <c r="D24">
        <v>1</v>
      </c>
      <c r="E24" t="str">
        <f>"13"</f>
        <v>13</v>
      </c>
      <c r="F24" t="s">
        <v>139</v>
      </c>
      <c r="G24" t="s">
        <v>140</v>
      </c>
      <c r="H24" t="str">
        <f>" 341"</f>
        <v xml:space="preserve"> 341</v>
      </c>
      <c r="I24" t="s">
        <v>207</v>
      </c>
      <c r="J24" t="str">
        <f>"4358"</f>
        <v>4358</v>
      </c>
      <c r="K24" t="s">
        <v>142</v>
      </c>
      <c r="L24" t="s">
        <v>143</v>
      </c>
      <c r="M24">
        <v>13</v>
      </c>
      <c r="N24" t="s">
        <v>144</v>
      </c>
      <c r="O24" t="s">
        <v>145</v>
      </c>
      <c r="P24">
        <v>22</v>
      </c>
      <c r="Q24">
        <v>10</v>
      </c>
      <c r="R24">
        <v>0</v>
      </c>
      <c r="S24">
        <v>0</v>
      </c>
      <c r="T24" t="s">
        <v>146</v>
      </c>
      <c r="U24">
        <v>22</v>
      </c>
      <c r="V24" s="1">
        <v>46048</v>
      </c>
      <c r="W24" s="1">
        <v>46155</v>
      </c>
      <c r="Y24">
        <v>13</v>
      </c>
      <c r="Z24" t="s">
        <v>147</v>
      </c>
      <c r="AA24">
        <v>1</v>
      </c>
      <c r="AB24" t="s">
        <v>209</v>
      </c>
      <c r="AC24" t="s">
        <v>167</v>
      </c>
      <c r="AD24" t="s">
        <v>168</v>
      </c>
      <c r="AE24" t="s">
        <v>151</v>
      </c>
      <c r="AF24" s="1">
        <v>46048</v>
      </c>
      <c r="AG24" s="1">
        <v>46155</v>
      </c>
      <c r="AH24" t="s">
        <v>145</v>
      </c>
      <c r="AI24" t="s">
        <v>147</v>
      </c>
      <c r="AJ24" t="str">
        <f>"01228507"</f>
        <v>01228507</v>
      </c>
      <c r="AK24" t="s">
        <v>152</v>
      </c>
      <c r="AL24" t="s">
        <v>153</v>
      </c>
      <c r="AM24" t="s">
        <v>144</v>
      </c>
      <c r="AN24" t="str">
        <f>""</f>
        <v/>
      </c>
      <c r="AP24" t="s">
        <v>209</v>
      </c>
      <c r="AQ24" t="s">
        <v>147</v>
      </c>
      <c r="AR24" t="s">
        <v>147</v>
      </c>
      <c r="AS24" t="s">
        <v>147</v>
      </c>
      <c r="AT24" t="s">
        <v>147</v>
      </c>
      <c r="AU24">
        <v>13</v>
      </c>
      <c r="AV24">
        <v>3</v>
      </c>
      <c r="AW24">
        <v>3</v>
      </c>
      <c r="AX24" t="s">
        <v>154</v>
      </c>
      <c r="AY24" t="s">
        <v>155</v>
      </c>
      <c r="AZ24" t="s">
        <v>142</v>
      </c>
      <c r="BA24" t="s">
        <v>147</v>
      </c>
      <c r="BB24">
        <v>0</v>
      </c>
      <c r="BC24" t="s">
        <v>147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147</v>
      </c>
      <c r="BJ24" t="s">
        <v>147</v>
      </c>
      <c r="BK24" t="s">
        <v>147</v>
      </c>
      <c r="BS24" t="str">
        <f>""</f>
        <v/>
      </c>
      <c r="BU24" t="str">
        <f>""</f>
        <v/>
      </c>
      <c r="CA24" t="str">
        <f>""</f>
        <v/>
      </c>
      <c r="CC24" t="str">
        <f>""</f>
        <v/>
      </c>
      <c r="CI24" t="str">
        <f>""</f>
        <v/>
      </c>
      <c r="CK24" t="str">
        <f>""</f>
        <v/>
      </c>
      <c r="CQ24" t="str">
        <f>""</f>
        <v/>
      </c>
      <c r="CS24" t="str">
        <f>""</f>
        <v/>
      </c>
      <c r="CY24" t="str">
        <f>""</f>
        <v/>
      </c>
      <c r="DA24" t="str">
        <f>""</f>
        <v/>
      </c>
      <c r="DG24" t="str">
        <f>""</f>
        <v/>
      </c>
      <c r="DI24" t="str">
        <f>""</f>
        <v/>
      </c>
      <c r="DO24" t="str">
        <f>""</f>
        <v/>
      </c>
      <c r="DQ24" t="str">
        <f>""</f>
        <v/>
      </c>
      <c r="DW24" t="str">
        <f>""</f>
        <v/>
      </c>
      <c r="DY24" t="str">
        <f>""</f>
        <v/>
      </c>
      <c r="EE24" t="str">
        <f>""</f>
        <v/>
      </c>
      <c r="EG24" t="str">
        <f>""</f>
        <v/>
      </c>
      <c r="EI24" s="1">
        <v>45959</v>
      </c>
      <c r="EJ24" s="2">
        <v>0.63434027777777779</v>
      </c>
    </row>
    <row r="25" spans="1:140" x14ac:dyDescent="0.25">
      <c r="A25" t="str">
        <f>"034865"</f>
        <v>034865</v>
      </c>
      <c r="B25">
        <v>1</v>
      </c>
      <c r="C25">
        <v>3530</v>
      </c>
      <c r="D25">
        <v>1</v>
      </c>
      <c r="E25" t="str">
        <f>"01"</f>
        <v>01</v>
      </c>
      <c r="F25" t="s">
        <v>139</v>
      </c>
      <c r="G25" t="s">
        <v>140</v>
      </c>
      <c r="H25" t="str">
        <f>" 360"</f>
        <v xml:space="preserve"> 360</v>
      </c>
      <c r="I25" t="s">
        <v>210</v>
      </c>
      <c r="J25" t="str">
        <f>"3557"</f>
        <v>3557</v>
      </c>
      <c r="K25" t="s">
        <v>142</v>
      </c>
      <c r="L25" t="s">
        <v>143</v>
      </c>
      <c r="M25">
        <v>1</v>
      </c>
      <c r="N25" t="s">
        <v>144</v>
      </c>
      <c r="O25" t="s">
        <v>145</v>
      </c>
      <c r="P25">
        <v>35</v>
      </c>
      <c r="Q25">
        <v>99</v>
      </c>
      <c r="R25">
        <v>0</v>
      </c>
      <c r="S25">
        <v>0</v>
      </c>
      <c r="T25" t="s">
        <v>146</v>
      </c>
      <c r="U25">
        <v>35</v>
      </c>
      <c r="V25" s="1">
        <v>46048</v>
      </c>
      <c r="W25" s="1">
        <v>46155</v>
      </c>
      <c r="Y25">
        <v>1</v>
      </c>
      <c r="Z25" t="s">
        <v>147</v>
      </c>
      <c r="AA25">
        <v>1</v>
      </c>
      <c r="AB25" t="s">
        <v>211</v>
      </c>
      <c r="AC25" t="s">
        <v>160</v>
      </c>
      <c r="AD25" t="s">
        <v>161</v>
      </c>
      <c r="AE25" t="s">
        <v>162</v>
      </c>
      <c r="AF25" s="1">
        <v>46048</v>
      </c>
      <c r="AG25" s="1">
        <v>46155</v>
      </c>
      <c r="AH25" t="s">
        <v>145</v>
      </c>
      <c r="AI25" t="s">
        <v>147</v>
      </c>
      <c r="AJ25" t="str">
        <f>"00837461"</f>
        <v>00837461</v>
      </c>
      <c r="AK25" t="s">
        <v>212</v>
      </c>
      <c r="AL25" t="s">
        <v>153</v>
      </c>
      <c r="AM25" t="s">
        <v>144</v>
      </c>
      <c r="AN25" t="str">
        <f>""</f>
        <v/>
      </c>
      <c r="AP25" t="s">
        <v>211</v>
      </c>
      <c r="AQ25" t="s">
        <v>147</v>
      </c>
      <c r="AR25" t="s">
        <v>147</v>
      </c>
      <c r="AS25" t="s">
        <v>147</v>
      </c>
      <c r="AT25" t="s">
        <v>147</v>
      </c>
      <c r="AU25">
        <v>1</v>
      </c>
      <c r="AV25">
        <v>3</v>
      </c>
      <c r="AW25">
        <v>3</v>
      </c>
      <c r="AX25" t="s">
        <v>154</v>
      </c>
      <c r="AY25" t="s">
        <v>155</v>
      </c>
      <c r="AZ25" t="s">
        <v>142</v>
      </c>
      <c r="BA25" t="s">
        <v>147</v>
      </c>
      <c r="BB25">
        <v>0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t="s">
        <v>147</v>
      </c>
      <c r="BJ25" t="s">
        <v>147</v>
      </c>
      <c r="BK25" t="s">
        <v>147</v>
      </c>
      <c r="BS25" t="str">
        <f>""</f>
        <v/>
      </c>
      <c r="BU25" t="str">
        <f>""</f>
        <v/>
      </c>
      <c r="CA25" t="str">
        <f>""</f>
        <v/>
      </c>
      <c r="CC25" t="str">
        <f>""</f>
        <v/>
      </c>
      <c r="CI25" t="str">
        <f>""</f>
        <v/>
      </c>
      <c r="CK25" t="str">
        <f>""</f>
        <v/>
      </c>
      <c r="CQ25" t="str">
        <f>""</f>
        <v/>
      </c>
      <c r="CS25" t="str">
        <f>""</f>
        <v/>
      </c>
      <c r="CY25" t="str">
        <f>""</f>
        <v/>
      </c>
      <c r="DA25" t="str">
        <f>""</f>
        <v/>
      </c>
      <c r="DG25" t="str">
        <f>""</f>
        <v/>
      </c>
      <c r="DI25" t="str">
        <f>""</f>
        <v/>
      </c>
      <c r="DO25" t="str">
        <f>""</f>
        <v/>
      </c>
      <c r="DQ25" t="str">
        <f>""</f>
        <v/>
      </c>
      <c r="DW25" t="str">
        <f>""</f>
        <v/>
      </c>
      <c r="DY25" t="str">
        <f>""</f>
        <v/>
      </c>
      <c r="EE25" t="str">
        <f>""</f>
        <v/>
      </c>
      <c r="EG25" t="str">
        <f>""</f>
        <v/>
      </c>
      <c r="EI25" s="1">
        <v>45959</v>
      </c>
      <c r="EJ25" s="2">
        <v>0.63434027777777779</v>
      </c>
    </row>
    <row r="26" spans="1:140" x14ac:dyDescent="0.25">
      <c r="A26" t="str">
        <f>"037618"</f>
        <v>037618</v>
      </c>
      <c r="B26">
        <v>1</v>
      </c>
      <c r="C26">
        <v>3530</v>
      </c>
      <c r="D26">
        <v>1</v>
      </c>
      <c r="E26" t="str">
        <f>"01"</f>
        <v>01</v>
      </c>
      <c r="F26" t="s">
        <v>139</v>
      </c>
      <c r="G26" t="s">
        <v>140</v>
      </c>
      <c r="H26" t="str">
        <f>" 370"</f>
        <v xml:space="preserve"> 370</v>
      </c>
      <c r="I26" t="s">
        <v>213</v>
      </c>
      <c r="J26" t="str">
        <f>"2378"</f>
        <v>2378</v>
      </c>
      <c r="K26" t="s">
        <v>142</v>
      </c>
      <c r="L26" t="s">
        <v>143</v>
      </c>
      <c r="M26">
        <v>1</v>
      </c>
      <c r="N26" t="s">
        <v>144</v>
      </c>
      <c r="O26" t="s">
        <v>145</v>
      </c>
      <c r="P26">
        <v>35</v>
      </c>
      <c r="Q26">
        <v>99</v>
      </c>
      <c r="R26">
        <v>0</v>
      </c>
      <c r="S26">
        <v>0</v>
      </c>
      <c r="T26" t="s">
        <v>186</v>
      </c>
      <c r="U26">
        <v>35</v>
      </c>
      <c r="V26" s="1">
        <v>46048</v>
      </c>
      <c r="W26" s="1">
        <v>46155</v>
      </c>
      <c r="Y26">
        <v>1</v>
      </c>
      <c r="Z26" t="s">
        <v>147</v>
      </c>
      <c r="AA26">
        <v>1</v>
      </c>
      <c r="AB26" t="s">
        <v>187</v>
      </c>
      <c r="AE26" t="s">
        <v>188</v>
      </c>
      <c r="AF26" s="1">
        <v>46048</v>
      </c>
      <c r="AG26" s="1">
        <v>46155</v>
      </c>
      <c r="AH26" t="s">
        <v>145</v>
      </c>
      <c r="AI26" t="s">
        <v>147</v>
      </c>
      <c r="AJ26" t="str">
        <f>"00837461"</f>
        <v>00837461</v>
      </c>
      <c r="AK26" t="s">
        <v>212</v>
      </c>
      <c r="AL26" t="s">
        <v>153</v>
      </c>
      <c r="AM26" t="s">
        <v>144</v>
      </c>
      <c r="AN26" t="str">
        <f>""</f>
        <v/>
      </c>
      <c r="AP26" t="s">
        <v>187</v>
      </c>
      <c r="AQ26" t="s">
        <v>147</v>
      </c>
      <c r="AR26" t="s">
        <v>147</v>
      </c>
      <c r="AS26" t="s">
        <v>147</v>
      </c>
      <c r="AT26" t="s">
        <v>147</v>
      </c>
      <c r="AU26">
        <v>1</v>
      </c>
      <c r="AV26">
        <v>3</v>
      </c>
      <c r="AW26">
        <v>3</v>
      </c>
      <c r="AX26" t="s">
        <v>154</v>
      </c>
      <c r="AY26" t="s">
        <v>155</v>
      </c>
      <c r="AZ26" t="s">
        <v>142</v>
      </c>
      <c r="BA26" t="s">
        <v>147</v>
      </c>
      <c r="BB26">
        <v>0</v>
      </c>
      <c r="BC26" t="s">
        <v>147</v>
      </c>
      <c r="BD26" t="s">
        <v>147</v>
      </c>
      <c r="BE26" t="s">
        <v>147</v>
      </c>
      <c r="BF26" t="s">
        <v>147</v>
      </c>
      <c r="BG26" t="s">
        <v>147</v>
      </c>
      <c r="BH26" t="s">
        <v>147</v>
      </c>
      <c r="BI26" t="s">
        <v>147</v>
      </c>
      <c r="BJ26" t="s">
        <v>147</v>
      </c>
      <c r="BK26" t="s">
        <v>147</v>
      </c>
      <c r="BS26" t="str">
        <f>""</f>
        <v/>
      </c>
      <c r="BU26" t="str">
        <f>""</f>
        <v/>
      </c>
      <c r="CA26" t="str">
        <f>""</f>
        <v/>
      </c>
      <c r="CC26" t="str">
        <f>""</f>
        <v/>
      </c>
      <c r="CI26" t="str">
        <f>""</f>
        <v/>
      </c>
      <c r="CK26" t="str">
        <f>""</f>
        <v/>
      </c>
      <c r="CQ26" t="str">
        <f>""</f>
        <v/>
      </c>
      <c r="CS26" t="str">
        <f>""</f>
        <v/>
      </c>
      <c r="CY26" t="str">
        <f>""</f>
        <v/>
      </c>
      <c r="DA26" t="str">
        <f>""</f>
        <v/>
      </c>
      <c r="DG26" t="str">
        <f>""</f>
        <v/>
      </c>
      <c r="DI26" t="str">
        <f>""</f>
        <v/>
      </c>
      <c r="DO26" t="str">
        <f>""</f>
        <v/>
      </c>
      <c r="DQ26" t="str">
        <f>""</f>
        <v/>
      </c>
      <c r="DW26" t="str">
        <f>""</f>
        <v/>
      </c>
      <c r="DY26" t="str">
        <f>""</f>
        <v/>
      </c>
      <c r="EE26" t="str">
        <f>""</f>
        <v/>
      </c>
      <c r="EG26" t="str">
        <f>""</f>
        <v/>
      </c>
      <c r="EI26" s="1">
        <v>45959</v>
      </c>
      <c r="EJ26" s="2">
        <v>0.63434027777777779</v>
      </c>
    </row>
    <row r="27" spans="1:140" x14ac:dyDescent="0.25">
      <c r="A27" t="str">
        <f>"037618"</f>
        <v>037618</v>
      </c>
      <c r="B27">
        <v>1</v>
      </c>
      <c r="C27">
        <v>3530</v>
      </c>
      <c r="D27">
        <v>1</v>
      </c>
      <c r="E27" t="str">
        <f>"02"</f>
        <v>02</v>
      </c>
      <c r="F27" t="s">
        <v>139</v>
      </c>
      <c r="G27" t="s">
        <v>140</v>
      </c>
      <c r="H27" t="str">
        <f>" 370"</f>
        <v xml:space="preserve"> 370</v>
      </c>
      <c r="I27" t="s">
        <v>213</v>
      </c>
      <c r="J27" t="str">
        <f>"4475"</f>
        <v>4475</v>
      </c>
      <c r="K27" t="s">
        <v>142</v>
      </c>
      <c r="L27" t="s">
        <v>143</v>
      </c>
      <c r="M27">
        <v>2</v>
      </c>
      <c r="N27" t="s">
        <v>144</v>
      </c>
      <c r="O27" t="s">
        <v>145</v>
      </c>
      <c r="P27">
        <v>40</v>
      </c>
      <c r="Q27">
        <v>99</v>
      </c>
      <c r="R27">
        <v>0</v>
      </c>
      <c r="S27">
        <v>0</v>
      </c>
      <c r="T27" t="s">
        <v>146</v>
      </c>
      <c r="U27">
        <v>40</v>
      </c>
      <c r="V27" s="1">
        <v>46048</v>
      </c>
      <c r="W27" s="1">
        <v>46155</v>
      </c>
      <c r="Y27">
        <v>1</v>
      </c>
      <c r="Z27" t="s">
        <v>147</v>
      </c>
      <c r="AA27">
        <v>1</v>
      </c>
      <c r="AB27" t="s">
        <v>214</v>
      </c>
      <c r="AC27" t="s">
        <v>167</v>
      </c>
      <c r="AD27" t="s">
        <v>181</v>
      </c>
      <c r="AE27" t="s">
        <v>194</v>
      </c>
      <c r="AF27" s="1">
        <v>46048</v>
      </c>
      <c r="AG27" s="1">
        <v>46155</v>
      </c>
      <c r="AH27" t="s">
        <v>145</v>
      </c>
      <c r="AI27" t="s">
        <v>147</v>
      </c>
      <c r="AJ27" t="str">
        <f>"01948955"</f>
        <v>01948955</v>
      </c>
      <c r="AK27" t="s">
        <v>215</v>
      </c>
      <c r="AL27" t="s">
        <v>153</v>
      </c>
      <c r="AM27" t="s">
        <v>144</v>
      </c>
      <c r="AN27" t="str">
        <f>""</f>
        <v/>
      </c>
      <c r="AP27" t="s">
        <v>214</v>
      </c>
      <c r="AQ27" t="s">
        <v>147</v>
      </c>
      <c r="AR27" t="s">
        <v>147</v>
      </c>
      <c r="AS27" t="s">
        <v>147</v>
      </c>
      <c r="AT27" t="s">
        <v>147</v>
      </c>
      <c r="AU27">
        <v>2</v>
      </c>
      <c r="AV27">
        <v>3</v>
      </c>
      <c r="AW27">
        <v>3</v>
      </c>
      <c r="AX27" t="s">
        <v>154</v>
      </c>
      <c r="AY27" t="s">
        <v>155</v>
      </c>
      <c r="AZ27" t="s">
        <v>142</v>
      </c>
      <c r="BA27" t="s">
        <v>147</v>
      </c>
      <c r="BB27">
        <v>0</v>
      </c>
      <c r="BC27" t="s">
        <v>147</v>
      </c>
      <c r="BD27" t="s">
        <v>147</v>
      </c>
      <c r="BE27" t="s">
        <v>147</v>
      </c>
      <c r="BF27" t="s">
        <v>147</v>
      </c>
      <c r="BG27" t="s">
        <v>147</v>
      </c>
      <c r="BH27" t="s">
        <v>147</v>
      </c>
      <c r="BI27" t="s">
        <v>147</v>
      </c>
      <c r="BJ27" t="s">
        <v>147</v>
      </c>
      <c r="BK27" t="s">
        <v>147</v>
      </c>
      <c r="BS27" t="str">
        <f>""</f>
        <v/>
      </c>
      <c r="BU27" t="str">
        <f>""</f>
        <v/>
      </c>
      <c r="CA27" t="str">
        <f>""</f>
        <v/>
      </c>
      <c r="CC27" t="str">
        <f>""</f>
        <v/>
      </c>
      <c r="CI27" t="str">
        <f>""</f>
        <v/>
      </c>
      <c r="CK27" t="str">
        <f>""</f>
        <v/>
      </c>
      <c r="CQ27" t="str">
        <f>""</f>
        <v/>
      </c>
      <c r="CS27" t="str">
        <f>""</f>
        <v/>
      </c>
      <c r="CY27" t="str">
        <f>""</f>
        <v/>
      </c>
      <c r="DA27" t="str">
        <f>""</f>
        <v/>
      </c>
      <c r="DG27" t="str">
        <f>""</f>
        <v/>
      </c>
      <c r="DI27" t="str">
        <f>""</f>
        <v/>
      </c>
      <c r="DO27" t="str">
        <f>""</f>
        <v/>
      </c>
      <c r="DQ27" t="str">
        <f>""</f>
        <v/>
      </c>
      <c r="DW27" t="str">
        <f>""</f>
        <v/>
      </c>
      <c r="DY27" t="str">
        <f>""</f>
        <v/>
      </c>
      <c r="EE27" t="str">
        <f>""</f>
        <v/>
      </c>
      <c r="EG27" t="str">
        <f>""</f>
        <v/>
      </c>
      <c r="EI27" s="1">
        <v>45959</v>
      </c>
      <c r="EJ27" s="2">
        <v>0.63434027777777779</v>
      </c>
    </row>
    <row r="28" spans="1:140" x14ac:dyDescent="0.25">
      <c r="A28" t="str">
        <f>"037624"</f>
        <v>037624</v>
      </c>
      <c r="B28">
        <v>1</v>
      </c>
      <c r="C28">
        <v>3530</v>
      </c>
      <c r="D28">
        <v>1</v>
      </c>
      <c r="E28" t="str">
        <f>"01"</f>
        <v>01</v>
      </c>
      <c r="F28" t="s">
        <v>139</v>
      </c>
      <c r="G28" t="s">
        <v>140</v>
      </c>
      <c r="H28" t="str">
        <f>" 420"</f>
        <v xml:space="preserve"> 420</v>
      </c>
      <c r="I28" t="s">
        <v>216</v>
      </c>
      <c r="J28" t="str">
        <f>"2763"</f>
        <v>2763</v>
      </c>
      <c r="K28" t="s">
        <v>142</v>
      </c>
      <c r="L28" t="s">
        <v>143</v>
      </c>
      <c r="M28">
        <v>1</v>
      </c>
      <c r="N28" t="s">
        <v>144</v>
      </c>
      <c r="O28" t="s">
        <v>145</v>
      </c>
      <c r="P28">
        <v>20</v>
      </c>
      <c r="Q28">
        <v>99</v>
      </c>
      <c r="R28">
        <v>0</v>
      </c>
      <c r="S28">
        <v>0</v>
      </c>
      <c r="T28" t="s">
        <v>146</v>
      </c>
      <c r="U28">
        <v>20</v>
      </c>
      <c r="V28" s="1">
        <v>46048</v>
      </c>
      <c r="W28" s="1">
        <v>46155</v>
      </c>
      <c r="Y28">
        <v>1</v>
      </c>
      <c r="Z28" t="s">
        <v>155</v>
      </c>
      <c r="AA28">
        <v>1</v>
      </c>
      <c r="AB28" t="s">
        <v>217</v>
      </c>
      <c r="AC28" t="s">
        <v>167</v>
      </c>
      <c r="AD28" t="s">
        <v>181</v>
      </c>
      <c r="AE28" t="s">
        <v>194</v>
      </c>
      <c r="AF28" s="1">
        <v>46048</v>
      </c>
      <c r="AG28" s="1">
        <v>46155</v>
      </c>
      <c r="AH28" t="s">
        <v>145</v>
      </c>
      <c r="AI28" t="s">
        <v>147</v>
      </c>
      <c r="AJ28" t="str">
        <f>"00355218"</f>
        <v>00355218</v>
      </c>
      <c r="AK28" t="s">
        <v>218</v>
      </c>
      <c r="AL28" t="s">
        <v>153</v>
      </c>
      <c r="AM28" t="s">
        <v>144</v>
      </c>
      <c r="AN28" t="str">
        <f>""</f>
        <v/>
      </c>
      <c r="AP28" t="s">
        <v>217</v>
      </c>
      <c r="AQ28" t="s">
        <v>147</v>
      </c>
      <c r="AR28" t="s">
        <v>147</v>
      </c>
      <c r="AS28" t="s">
        <v>147</v>
      </c>
      <c r="AT28" t="s">
        <v>147</v>
      </c>
      <c r="AU28">
        <v>1</v>
      </c>
      <c r="AV28">
        <v>3</v>
      </c>
      <c r="AW28">
        <v>3</v>
      </c>
      <c r="AX28" t="s">
        <v>154</v>
      </c>
      <c r="AY28" t="s">
        <v>155</v>
      </c>
      <c r="AZ28" t="s">
        <v>142</v>
      </c>
      <c r="BA28" t="s">
        <v>147</v>
      </c>
      <c r="BB28">
        <v>0</v>
      </c>
      <c r="BC28" t="s">
        <v>147</v>
      </c>
      <c r="BD28" t="s">
        <v>147</v>
      </c>
      <c r="BE28" t="s">
        <v>147</v>
      </c>
      <c r="BF28" t="s">
        <v>147</v>
      </c>
      <c r="BG28" t="s">
        <v>147</v>
      </c>
      <c r="BH28" t="s">
        <v>147</v>
      </c>
      <c r="BI28" t="s">
        <v>147</v>
      </c>
      <c r="BJ28" t="s">
        <v>147</v>
      </c>
      <c r="BK28" t="s">
        <v>147</v>
      </c>
      <c r="BS28" t="str">
        <f>""</f>
        <v/>
      </c>
      <c r="BU28" t="str">
        <f>""</f>
        <v/>
      </c>
      <c r="CA28" t="str">
        <f>""</f>
        <v/>
      </c>
      <c r="CC28" t="str">
        <f>""</f>
        <v/>
      </c>
      <c r="CI28" t="str">
        <f>""</f>
        <v/>
      </c>
      <c r="CK28" t="str">
        <f>""</f>
        <v/>
      </c>
      <c r="CQ28" t="str">
        <f>""</f>
        <v/>
      </c>
      <c r="CS28" t="str">
        <f>""</f>
        <v/>
      </c>
      <c r="CY28" t="str">
        <f>""</f>
        <v/>
      </c>
      <c r="DA28" t="str">
        <f>""</f>
        <v/>
      </c>
      <c r="DG28" t="str">
        <f>""</f>
        <v/>
      </c>
      <c r="DI28" t="str">
        <f>""</f>
        <v/>
      </c>
      <c r="DO28" t="str">
        <f>""</f>
        <v/>
      </c>
      <c r="DQ28" t="str">
        <f>""</f>
        <v/>
      </c>
      <c r="DW28" t="str">
        <f>""</f>
        <v/>
      </c>
      <c r="DY28" t="str">
        <f>""</f>
        <v/>
      </c>
      <c r="EE28" t="str">
        <f>""</f>
        <v/>
      </c>
      <c r="EG28" t="str">
        <f>""</f>
        <v/>
      </c>
      <c r="EI28" s="1">
        <v>45959</v>
      </c>
      <c r="EJ28" s="2">
        <v>0.63434027777777779</v>
      </c>
    </row>
    <row r="29" spans="1:140" x14ac:dyDescent="0.25">
      <c r="A29" t="str">
        <f>"022992"</f>
        <v>022992</v>
      </c>
      <c r="B29">
        <v>2</v>
      </c>
      <c r="C29">
        <v>3530</v>
      </c>
      <c r="D29">
        <v>1</v>
      </c>
      <c r="E29" t="str">
        <f>"01"</f>
        <v>01</v>
      </c>
      <c r="F29" t="s">
        <v>139</v>
      </c>
      <c r="G29" t="s">
        <v>140</v>
      </c>
      <c r="H29" t="str">
        <f>" 425L"</f>
        <v xml:space="preserve"> 425L</v>
      </c>
      <c r="I29" t="s">
        <v>219</v>
      </c>
      <c r="J29" t="str">
        <f>"1921"</f>
        <v>1921</v>
      </c>
      <c r="K29" t="s">
        <v>142</v>
      </c>
      <c r="L29" t="s">
        <v>143</v>
      </c>
      <c r="M29">
        <v>1</v>
      </c>
      <c r="N29" t="s">
        <v>144</v>
      </c>
      <c r="O29" t="s">
        <v>145</v>
      </c>
      <c r="P29">
        <v>28</v>
      </c>
      <c r="Q29">
        <v>99</v>
      </c>
      <c r="R29">
        <v>0</v>
      </c>
      <c r="S29">
        <v>0</v>
      </c>
      <c r="T29" t="s">
        <v>146</v>
      </c>
      <c r="U29">
        <v>28</v>
      </c>
      <c r="V29" s="1">
        <v>46048</v>
      </c>
      <c r="W29" s="1">
        <v>46155</v>
      </c>
      <c r="Y29">
        <v>1</v>
      </c>
      <c r="Z29" t="s">
        <v>155</v>
      </c>
      <c r="AA29">
        <v>1</v>
      </c>
      <c r="AB29" t="s">
        <v>220</v>
      </c>
      <c r="AC29" t="s">
        <v>149</v>
      </c>
      <c r="AD29" t="s">
        <v>150</v>
      </c>
      <c r="AE29" t="s">
        <v>151</v>
      </c>
      <c r="AF29" s="1">
        <v>46048</v>
      </c>
      <c r="AG29" s="1">
        <v>46155</v>
      </c>
      <c r="AH29" t="s">
        <v>145</v>
      </c>
      <c r="AI29" t="s">
        <v>147</v>
      </c>
      <c r="AJ29" t="str">
        <f>"00000000"</f>
        <v>00000000</v>
      </c>
      <c r="AK29" t="s">
        <v>147</v>
      </c>
      <c r="AL29" t="s">
        <v>147</v>
      </c>
      <c r="AM29" t="s">
        <v>147</v>
      </c>
      <c r="AN29" t="str">
        <f>""</f>
        <v/>
      </c>
      <c r="AP29" t="s">
        <v>220</v>
      </c>
      <c r="AQ29" t="s">
        <v>147</v>
      </c>
      <c r="AR29" t="s">
        <v>147</v>
      </c>
      <c r="AS29" t="s">
        <v>147</v>
      </c>
      <c r="AT29" t="s">
        <v>147</v>
      </c>
      <c r="AU29">
        <v>1</v>
      </c>
      <c r="AV29">
        <v>3</v>
      </c>
      <c r="AW29">
        <v>3</v>
      </c>
      <c r="AX29" t="s">
        <v>154</v>
      </c>
      <c r="AY29" t="s">
        <v>155</v>
      </c>
      <c r="AZ29" t="s">
        <v>142</v>
      </c>
      <c r="BA29" t="s">
        <v>147</v>
      </c>
      <c r="BB29">
        <v>0</v>
      </c>
      <c r="BC29" t="s">
        <v>147</v>
      </c>
      <c r="BD29" t="s">
        <v>147</v>
      </c>
      <c r="BE29" t="s">
        <v>147</v>
      </c>
      <c r="BF29" t="s">
        <v>147</v>
      </c>
      <c r="BG29" t="s">
        <v>147</v>
      </c>
      <c r="BH29" t="s">
        <v>147</v>
      </c>
      <c r="BI29" t="s">
        <v>147</v>
      </c>
      <c r="BJ29" t="s">
        <v>147</v>
      </c>
      <c r="BK29" t="s">
        <v>147</v>
      </c>
      <c r="BO29">
        <v>1</v>
      </c>
      <c r="BP29" t="s">
        <v>151</v>
      </c>
      <c r="BQ29" t="s">
        <v>149</v>
      </c>
      <c r="BR29" t="s">
        <v>150</v>
      </c>
      <c r="BS29" t="str">
        <f>""</f>
        <v/>
      </c>
      <c r="BU29" t="str">
        <f>""</f>
        <v/>
      </c>
      <c r="CA29" t="str">
        <f>""</f>
        <v/>
      </c>
      <c r="CC29" t="str">
        <f>""</f>
        <v/>
      </c>
      <c r="CI29" t="str">
        <f>""</f>
        <v/>
      </c>
      <c r="CK29" t="str">
        <f>""</f>
        <v/>
      </c>
      <c r="CQ29" t="str">
        <f>""</f>
        <v/>
      </c>
      <c r="CS29" t="str">
        <f>""</f>
        <v/>
      </c>
      <c r="CY29" t="str">
        <f>""</f>
        <v/>
      </c>
      <c r="DA29" t="str">
        <f>""</f>
        <v/>
      </c>
      <c r="DG29" t="str">
        <f>""</f>
        <v/>
      </c>
      <c r="DI29" t="str">
        <f>""</f>
        <v/>
      </c>
      <c r="DO29" t="str">
        <f>""</f>
        <v/>
      </c>
      <c r="DQ29" t="str">
        <f>""</f>
        <v/>
      </c>
      <c r="DW29" t="str">
        <f>""</f>
        <v/>
      </c>
      <c r="DY29" t="str">
        <f>""</f>
        <v/>
      </c>
      <c r="EE29" t="str">
        <f>""</f>
        <v/>
      </c>
      <c r="EG29" t="str">
        <f>""</f>
        <v/>
      </c>
      <c r="EI29" s="1">
        <v>45959</v>
      </c>
      <c r="EJ29" s="2">
        <v>0.63434027777777779</v>
      </c>
    </row>
    <row r="30" spans="1:140" x14ac:dyDescent="0.25">
      <c r="A30" t="str">
        <f>"022992"</f>
        <v>022992</v>
      </c>
      <c r="B30">
        <v>2</v>
      </c>
      <c r="C30">
        <v>3530</v>
      </c>
      <c r="D30">
        <v>1</v>
      </c>
      <c r="E30" t="str">
        <f>"02"</f>
        <v>02</v>
      </c>
      <c r="F30" t="s">
        <v>139</v>
      </c>
      <c r="G30" t="s">
        <v>140</v>
      </c>
      <c r="H30" t="str">
        <f>" 425L"</f>
        <v xml:space="preserve"> 425L</v>
      </c>
      <c r="I30" t="s">
        <v>219</v>
      </c>
      <c r="J30" t="str">
        <f>"3569"</f>
        <v>3569</v>
      </c>
      <c r="K30" t="s">
        <v>142</v>
      </c>
      <c r="L30" t="s">
        <v>143</v>
      </c>
      <c r="M30">
        <v>2</v>
      </c>
      <c r="N30" t="s">
        <v>144</v>
      </c>
      <c r="O30" t="s">
        <v>145</v>
      </c>
      <c r="P30">
        <v>28</v>
      </c>
      <c r="Q30">
        <v>99</v>
      </c>
      <c r="R30">
        <v>0</v>
      </c>
      <c r="S30">
        <v>0</v>
      </c>
      <c r="T30" t="s">
        <v>146</v>
      </c>
      <c r="U30">
        <v>28</v>
      </c>
      <c r="V30" s="1">
        <v>46048</v>
      </c>
      <c r="W30" s="1">
        <v>46155</v>
      </c>
      <c r="Y30">
        <v>2</v>
      </c>
      <c r="Z30" t="s">
        <v>155</v>
      </c>
      <c r="AA30">
        <v>1</v>
      </c>
      <c r="AB30" t="s">
        <v>220</v>
      </c>
      <c r="AC30" t="s">
        <v>167</v>
      </c>
      <c r="AD30" t="s">
        <v>181</v>
      </c>
      <c r="AE30" t="s">
        <v>182</v>
      </c>
      <c r="AF30" s="1">
        <v>46048</v>
      </c>
      <c r="AG30" s="1">
        <v>46155</v>
      </c>
      <c r="AH30" t="s">
        <v>145</v>
      </c>
      <c r="AI30" t="s">
        <v>147</v>
      </c>
      <c r="AJ30" t="str">
        <f>"00000000"</f>
        <v>00000000</v>
      </c>
      <c r="AK30" t="s">
        <v>147</v>
      </c>
      <c r="AL30" t="s">
        <v>147</v>
      </c>
      <c r="AM30" t="s">
        <v>147</v>
      </c>
      <c r="AN30" t="str">
        <f>""</f>
        <v/>
      </c>
      <c r="AP30" t="s">
        <v>220</v>
      </c>
      <c r="AQ30" t="s">
        <v>147</v>
      </c>
      <c r="AR30" t="s">
        <v>147</v>
      </c>
      <c r="AS30" t="s">
        <v>147</v>
      </c>
      <c r="AT30" t="s">
        <v>147</v>
      </c>
      <c r="AU30">
        <v>2</v>
      </c>
      <c r="AV30">
        <v>3</v>
      </c>
      <c r="AW30">
        <v>3</v>
      </c>
      <c r="AX30" t="s">
        <v>154</v>
      </c>
      <c r="AY30" t="s">
        <v>155</v>
      </c>
      <c r="AZ30" t="s">
        <v>142</v>
      </c>
      <c r="BA30" t="s">
        <v>147</v>
      </c>
      <c r="BB30">
        <v>0</v>
      </c>
      <c r="BC30" t="s">
        <v>147</v>
      </c>
      <c r="BD30" t="s">
        <v>147</v>
      </c>
      <c r="BE30" t="s">
        <v>147</v>
      </c>
      <c r="BF30" t="s">
        <v>147</v>
      </c>
      <c r="BG30" t="s">
        <v>147</v>
      </c>
      <c r="BH30" t="s">
        <v>147</v>
      </c>
      <c r="BI30" t="s">
        <v>147</v>
      </c>
      <c r="BJ30" t="s">
        <v>147</v>
      </c>
      <c r="BK30" t="s">
        <v>147</v>
      </c>
      <c r="BO30">
        <v>1</v>
      </c>
      <c r="BP30" t="s">
        <v>182</v>
      </c>
      <c r="BQ30" t="s">
        <v>167</v>
      </c>
      <c r="BR30" t="s">
        <v>181</v>
      </c>
      <c r="BS30" t="str">
        <f>""</f>
        <v/>
      </c>
      <c r="BU30" t="str">
        <f>""</f>
        <v/>
      </c>
      <c r="CA30" t="str">
        <f>""</f>
        <v/>
      </c>
      <c r="CC30" t="str">
        <f>""</f>
        <v/>
      </c>
      <c r="CI30" t="str">
        <f>""</f>
        <v/>
      </c>
      <c r="CK30" t="str">
        <f>""</f>
        <v/>
      </c>
      <c r="CQ30" t="str">
        <f>""</f>
        <v/>
      </c>
      <c r="CS30" t="str">
        <f>""</f>
        <v/>
      </c>
      <c r="CY30" t="str">
        <f>""</f>
        <v/>
      </c>
      <c r="DA30" t="str">
        <f>""</f>
        <v/>
      </c>
      <c r="DG30" t="str">
        <f>""</f>
        <v/>
      </c>
      <c r="DI30" t="str">
        <f>""</f>
        <v/>
      </c>
      <c r="DO30" t="str">
        <f>""</f>
        <v/>
      </c>
      <c r="DQ30" t="str">
        <f>""</f>
        <v/>
      </c>
      <c r="DW30" t="str">
        <f>""</f>
        <v/>
      </c>
      <c r="DY30" t="str">
        <f>""</f>
        <v/>
      </c>
      <c r="EE30" t="str">
        <f>""</f>
        <v/>
      </c>
      <c r="EG30" t="str">
        <f>""</f>
        <v/>
      </c>
      <c r="EI30" s="1">
        <v>45959</v>
      </c>
      <c r="EJ30" s="2">
        <v>0.63434027777777779</v>
      </c>
    </row>
    <row r="31" spans="1:140" x14ac:dyDescent="0.25">
      <c r="A31" t="str">
        <f>"032236"</f>
        <v>032236</v>
      </c>
      <c r="B31">
        <v>2</v>
      </c>
      <c r="C31">
        <v>3530</v>
      </c>
      <c r="D31">
        <v>1</v>
      </c>
      <c r="E31" t="str">
        <f>"01"</f>
        <v>01</v>
      </c>
      <c r="F31" t="s">
        <v>139</v>
      </c>
      <c r="G31" t="s">
        <v>140</v>
      </c>
      <c r="H31" t="str">
        <f>" 428L"</f>
        <v xml:space="preserve"> 428L</v>
      </c>
      <c r="I31" t="s">
        <v>221</v>
      </c>
      <c r="J31" t="str">
        <f>"2774"</f>
        <v>2774</v>
      </c>
      <c r="K31" t="s">
        <v>142</v>
      </c>
      <c r="L31" t="s">
        <v>143</v>
      </c>
      <c r="M31">
        <v>1</v>
      </c>
      <c r="N31" t="s">
        <v>144</v>
      </c>
      <c r="O31" t="s">
        <v>145</v>
      </c>
      <c r="P31">
        <v>28</v>
      </c>
      <c r="Q31">
        <v>99</v>
      </c>
      <c r="R31">
        <v>0</v>
      </c>
      <c r="S31">
        <v>0</v>
      </c>
      <c r="T31" t="s">
        <v>146</v>
      </c>
      <c r="U31">
        <v>28</v>
      </c>
      <c r="V31" s="1">
        <v>46048</v>
      </c>
      <c r="W31" s="1">
        <v>46155</v>
      </c>
      <c r="Y31">
        <v>1</v>
      </c>
      <c r="Z31" t="s">
        <v>155</v>
      </c>
      <c r="AA31">
        <v>1</v>
      </c>
      <c r="AB31" t="s">
        <v>189</v>
      </c>
      <c r="AC31" t="s">
        <v>167</v>
      </c>
      <c r="AD31" t="s">
        <v>181</v>
      </c>
      <c r="AE31" t="s">
        <v>194</v>
      </c>
      <c r="AF31" s="1">
        <v>46048</v>
      </c>
      <c r="AG31" s="1">
        <v>46155</v>
      </c>
      <c r="AH31" t="s">
        <v>145</v>
      </c>
      <c r="AI31" t="s">
        <v>147</v>
      </c>
      <c r="AJ31" t="str">
        <f>"02265712"</f>
        <v>02265712</v>
      </c>
      <c r="AK31" t="s">
        <v>163</v>
      </c>
      <c r="AL31" t="s">
        <v>153</v>
      </c>
      <c r="AM31" t="s">
        <v>144</v>
      </c>
      <c r="AN31" t="str">
        <f>""</f>
        <v/>
      </c>
      <c r="AP31" t="s">
        <v>189</v>
      </c>
      <c r="AQ31" t="s">
        <v>147</v>
      </c>
      <c r="AR31" t="s">
        <v>147</v>
      </c>
      <c r="AS31" t="s">
        <v>147</v>
      </c>
      <c r="AT31" t="s">
        <v>147</v>
      </c>
      <c r="AU31">
        <v>1</v>
      </c>
      <c r="AV31">
        <v>3</v>
      </c>
      <c r="AW31">
        <v>3</v>
      </c>
      <c r="AX31" t="s">
        <v>154</v>
      </c>
      <c r="AY31" t="s">
        <v>155</v>
      </c>
      <c r="AZ31" t="s">
        <v>142</v>
      </c>
      <c r="BA31" t="s">
        <v>147</v>
      </c>
      <c r="BB31">
        <v>0</v>
      </c>
      <c r="BC31" t="s">
        <v>147</v>
      </c>
      <c r="BD31" t="s">
        <v>147</v>
      </c>
      <c r="BE31" t="s">
        <v>147</v>
      </c>
      <c r="BF31" t="s">
        <v>147</v>
      </c>
      <c r="BG31" t="s">
        <v>147</v>
      </c>
      <c r="BH31" t="s">
        <v>147</v>
      </c>
      <c r="BI31" t="s">
        <v>147</v>
      </c>
      <c r="BJ31" t="s">
        <v>147</v>
      </c>
      <c r="BK31" t="s">
        <v>147</v>
      </c>
      <c r="BL31" t="s">
        <v>222</v>
      </c>
      <c r="BO31">
        <v>1</v>
      </c>
      <c r="BP31" t="s">
        <v>194</v>
      </c>
      <c r="BQ31" t="s">
        <v>167</v>
      </c>
      <c r="BR31" t="s">
        <v>181</v>
      </c>
      <c r="BS31" t="str">
        <f>"02265712"</f>
        <v>02265712</v>
      </c>
      <c r="BT31" t="s">
        <v>163</v>
      </c>
      <c r="BU31" t="str">
        <f>""</f>
        <v/>
      </c>
      <c r="CA31" t="str">
        <f>""</f>
        <v/>
      </c>
      <c r="CC31" t="str">
        <f>""</f>
        <v/>
      </c>
      <c r="CI31" t="str">
        <f>""</f>
        <v/>
      </c>
      <c r="CK31" t="str">
        <f>""</f>
        <v/>
      </c>
      <c r="CQ31" t="str">
        <f>""</f>
        <v/>
      </c>
      <c r="CS31" t="str">
        <f>""</f>
        <v/>
      </c>
      <c r="CY31" t="str">
        <f>""</f>
        <v/>
      </c>
      <c r="DA31" t="str">
        <f>""</f>
        <v/>
      </c>
      <c r="DG31" t="str">
        <f>""</f>
        <v/>
      </c>
      <c r="DI31" t="str">
        <f>""</f>
        <v/>
      </c>
      <c r="DO31" t="str">
        <f>""</f>
        <v/>
      </c>
      <c r="DQ31" t="str">
        <f>""</f>
        <v/>
      </c>
      <c r="DW31" t="str">
        <f>""</f>
        <v/>
      </c>
      <c r="DY31" t="str">
        <f>""</f>
        <v/>
      </c>
      <c r="EE31" t="str">
        <f>""</f>
        <v/>
      </c>
      <c r="EG31" t="str">
        <f>""</f>
        <v/>
      </c>
      <c r="EI31" s="1">
        <v>45959</v>
      </c>
      <c r="EJ31" s="2">
        <v>0.63434027777777779</v>
      </c>
    </row>
    <row r="32" spans="1:140" x14ac:dyDescent="0.25">
      <c r="A32" t="str">
        <f>"034923"</f>
        <v>034923</v>
      </c>
      <c r="B32">
        <v>1</v>
      </c>
      <c r="C32">
        <v>3530</v>
      </c>
      <c r="D32">
        <v>1</v>
      </c>
      <c r="E32" t="str">
        <f>"12"</f>
        <v>12</v>
      </c>
      <c r="F32" t="s">
        <v>139</v>
      </c>
      <c r="G32" t="s">
        <v>140</v>
      </c>
      <c r="H32" t="str">
        <f>" 442"</f>
        <v xml:space="preserve"> 442</v>
      </c>
      <c r="I32" t="s">
        <v>223</v>
      </c>
      <c r="J32" t="str">
        <f>"2110"</f>
        <v>2110</v>
      </c>
      <c r="K32" t="s">
        <v>142</v>
      </c>
      <c r="L32" t="s">
        <v>143</v>
      </c>
      <c r="M32">
        <v>12</v>
      </c>
      <c r="N32" t="s">
        <v>144</v>
      </c>
      <c r="O32" t="s">
        <v>145</v>
      </c>
      <c r="P32">
        <v>40</v>
      </c>
      <c r="Q32">
        <v>10</v>
      </c>
      <c r="R32">
        <v>0</v>
      </c>
      <c r="S32">
        <v>0</v>
      </c>
      <c r="T32" t="s">
        <v>146</v>
      </c>
      <c r="U32">
        <v>40</v>
      </c>
      <c r="V32" s="1">
        <v>46048</v>
      </c>
      <c r="W32" s="1">
        <v>46155</v>
      </c>
      <c r="Y32">
        <v>12</v>
      </c>
      <c r="Z32" t="s">
        <v>147</v>
      </c>
      <c r="AA32">
        <v>1</v>
      </c>
      <c r="AB32" t="s">
        <v>148</v>
      </c>
      <c r="AC32" t="s">
        <v>198</v>
      </c>
      <c r="AD32" t="s">
        <v>199</v>
      </c>
      <c r="AE32" t="s">
        <v>157</v>
      </c>
      <c r="AF32" s="1">
        <v>46048</v>
      </c>
      <c r="AG32" s="1">
        <v>46155</v>
      </c>
      <c r="AH32" t="s">
        <v>145</v>
      </c>
      <c r="AI32" t="s">
        <v>147</v>
      </c>
      <c r="AJ32" t="str">
        <f>"01177788"</f>
        <v>01177788</v>
      </c>
      <c r="AK32" t="s">
        <v>224</v>
      </c>
      <c r="AL32" t="s">
        <v>153</v>
      </c>
      <c r="AM32" t="s">
        <v>144</v>
      </c>
      <c r="AN32" t="str">
        <f>""</f>
        <v/>
      </c>
      <c r="AP32" t="s">
        <v>148</v>
      </c>
      <c r="AQ32" t="s">
        <v>147</v>
      </c>
      <c r="AR32" t="s">
        <v>147</v>
      </c>
      <c r="AS32" t="s">
        <v>147</v>
      </c>
      <c r="AT32" t="s">
        <v>147</v>
      </c>
      <c r="AU32">
        <v>12</v>
      </c>
      <c r="AV32">
        <v>3</v>
      </c>
      <c r="AW32">
        <v>3</v>
      </c>
      <c r="AX32" t="s">
        <v>154</v>
      </c>
      <c r="AY32" t="s">
        <v>155</v>
      </c>
      <c r="AZ32" t="s">
        <v>142</v>
      </c>
      <c r="BA32" t="s">
        <v>147</v>
      </c>
      <c r="BB32">
        <v>0</v>
      </c>
      <c r="BC32" t="s">
        <v>147</v>
      </c>
      <c r="BD32" t="s">
        <v>147</v>
      </c>
      <c r="BE32" t="s">
        <v>147</v>
      </c>
      <c r="BF32" t="s">
        <v>147</v>
      </c>
      <c r="BG32" t="s">
        <v>147</v>
      </c>
      <c r="BH32" t="s">
        <v>147</v>
      </c>
      <c r="BI32" t="s">
        <v>147</v>
      </c>
      <c r="BJ32" t="s">
        <v>147</v>
      </c>
      <c r="BK32" t="s">
        <v>147</v>
      </c>
      <c r="BS32" t="str">
        <f>""</f>
        <v/>
      </c>
      <c r="BU32" t="str">
        <f>""</f>
        <v/>
      </c>
      <c r="CA32" t="str">
        <f>""</f>
        <v/>
      </c>
      <c r="CC32" t="str">
        <f>""</f>
        <v/>
      </c>
      <c r="CI32" t="str">
        <f>""</f>
        <v/>
      </c>
      <c r="CK32" t="str">
        <f>""</f>
        <v/>
      </c>
      <c r="CQ32" t="str">
        <f>""</f>
        <v/>
      </c>
      <c r="CS32" t="str">
        <f>""</f>
        <v/>
      </c>
      <c r="CY32" t="str">
        <f>""</f>
        <v/>
      </c>
      <c r="DA32" t="str">
        <f>""</f>
        <v/>
      </c>
      <c r="DG32" t="str">
        <f>""</f>
        <v/>
      </c>
      <c r="DI32" t="str">
        <f>""</f>
        <v/>
      </c>
      <c r="DO32" t="str">
        <f>""</f>
        <v/>
      </c>
      <c r="DQ32" t="str">
        <f>""</f>
        <v/>
      </c>
      <c r="DW32" t="str">
        <f>""</f>
        <v/>
      </c>
      <c r="DY32" t="str">
        <f>""</f>
        <v/>
      </c>
      <c r="EE32" t="str">
        <f>""</f>
        <v/>
      </c>
      <c r="EG32" t="str">
        <f>""</f>
        <v/>
      </c>
      <c r="EI32" s="1">
        <v>45959</v>
      </c>
      <c r="EJ32" s="2">
        <v>0.63434027777777779</v>
      </c>
    </row>
    <row r="33" spans="1:140" x14ac:dyDescent="0.25">
      <c r="A33" t="str">
        <f>"034924"</f>
        <v>034924</v>
      </c>
      <c r="B33">
        <v>1</v>
      </c>
      <c r="C33">
        <v>3530</v>
      </c>
      <c r="D33">
        <v>1</v>
      </c>
      <c r="E33" t="str">
        <f>"11"</f>
        <v>11</v>
      </c>
      <c r="F33" t="s">
        <v>139</v>
      </c>
      <c r="G33" t="s">
        <v>140</v>
      </c>
      <c r="H33" t="str">
        <f>" 443"</f>
        <v xml:space="preserve"> 443</v>
      </c>
      <c r="I33" t="s">
        <v>225</v>
      </c>
      <c r="J33" t="str">
        <f>"3407"</f>
        <v>3407</v>
      </c>
      <c r="K33" t="s">
        <v>142</v>
      </c>
      <c r="L33" t="s">
        <v>143</v>
      </c>
      <c r="M33">
        <v>11</v>
      </c>
      <c r="N33" t="s">
        <v>144</v>
      </c>
      <c r="O33" t="s">
        <v>145</v>
      </c>
      <c r="P33">
        <v>28</v>
      </c>
      <c r="Q33">
        <v>10</v>
      </c>
      <c r="R33">
        <v>0</v>
      </c>
      <c r="S33">
        <v>0</v>
      </c>
      <c r="T33" t="s">
        <v>146</v>
      </c>
      <c r="U33">
        <v>28</v>
      </c>
      <c r="V33" s="1">
        <v>46048</v>
      </c>
      <c r="W33" s="1">
        <v>46155</v>
      </c>
      <c r="Y33">
        <v>11</v>
      </c>
      <c r="Z33" t="s">
        <v>147</v>
      </c>
      <c r="AA33">
        <v>1</v>
      </c>
      <c r="AB33" t="s">
        <v>226</v>
      </c>
      <c r="AC33" t="s">
        <v>227</v>
      </c>
      <c r="AD33" t="s">
        <v>181</v>
      </c>
      <c r="AE33" t="s">
        <v>157</v>
      </c>
      <c r="AF33" s="1">
        <v>46048</v>
      </c>
      <c r="AG33" s="1">
        <v>46155</v>
      </c>
      <c r="AH33" t="s">
        <v>145</v>
      </c>
      <c r="AI33" t="s">
        <v>147</v>
      </c>
      <c r="AJ33" t="str">
        <f>"01177788"</f>
        <v>01177788</v>
      </c>
      <c r="AK33" t="s">
        <v>224</v>
      </c>
      <c r="AL33" t="s">
        <v>153</v>
      </c>
      <c r="AM33" t="s">
        <v>144</v>
      </c>
      <c r="AN33" t="str">
        <f>""</f>
        <v/>
      </c>
      <c r="AP33" t="s">
        <v>226</v>
      </c>
      <c r="AQ33" t="s">
        <v>147</v>
      </c>
      <c r="AR33" t="s">
        <v>147</v>
      </c>
      <c r="AS33" t="s">
        <v>147</v>
      </c>
      <c r="AT33" t="s">
        <v>147</v>
      </c>
      <c r="AU33">
        <v>11</v>
      </c>
      <c r="AV33">
        <v>3</v>
      </c>
      <c r="AW33">
        <v>3</v>
      </c>
      <c r="AX33" t="s">
        <v>154</v>
      </c>
      <c r="AY33" t="s">
        <v>155</v>
      </c>
      <c r="AZ33" t="s">
        <v>142</v>
      </c>
      <c r="BA33" t="s">
        <v>147</v>
      </c>
      <c r="BB33">
        <v>0</v>
      </c>
      <c r="BC33" t="s">
        <v>147</v>
      </c>
      <c r="BD33" t="s">
        <v>147</v>
      </c>
      <c r="BE33" t="s">
        <v>147</v>
      </c>
      <c r="BF33" t="s">
        <v>147</v>
      </c>
      <c r="BG33" t="s">
        <v>147</v>
      </c>
      <c r="BH33" t="s">
        <v>147</v>
      </c>
      <c r="BI33" t="s">
        <v>147</v>
      </c>
      <c r="BJ33" t="s">
        <v>147</v>
      </c>
      <c r="BK33" t="s">
        <v>147</v>
      </c>
      <c r="BS33" t="str">
        <f>""</f>
        <v/>
      </c>
      <c r="BU33" t="str">
        <f>""</f>
        <v/>
      </c>
      <c r="CA33" t="str">
        <f>""</f>
        <v/>
      </c>
      <c r="CC33" t="str">
        <f>""</f>
        <v/>
      </c>
      <c r="CI33" t="str">
        <f>""</f>
        <v/>
      </c>
      <c r="CK33" t="str">
        <f>""</f>
        <v/>
      </c>
      <c r="CQ33" t="str">
        <f>""</f>
        <v/>
      </c>
      <c r="CS33" t="str">
        <f>""</f>
        <v/>
      </c>
      <c r="CY33" t="str">
        <f>""</f>
        <v/>
      </c>
      <c r="DA33" t="str">
        <f>""</f>
        <v/>
      </c>
      <c r="DG33" t="str">
        <f>""</f>
        <v/>
      </c>
      <c r="DI33" t="str">
        <f>""</f>
        <v/>
      </c>
      <c r="DO33" t="str">
        <f>""</f>
        <v/>
      </c>
      <c r="DQ33" t="str">
        <f>""</f>
        <v/>
      </c>
      <c r="DW33" t="str">
        <f>""</f>
        <v/>
      </c>
      <c r="DY33" t="str">
        <f>""</f>
        <v/>
      </c>
      <c r="EE33" t="str">
        <f>""</f>
        <v/>
      </c>
      <c r="EG33" t="str">
        <f>""</f>
        <v/>
      </c>
      <c r="EI33" s="1">
        <v>45959</v>
      </c>
      <c r="EJ33" s="2">
        <v>0.63434027777777779</v>
      </c>
    </row>
    <row r="34" spans="1:140" x14ac:dyDescent="0.25">
      <c r="A34" t="str">
        <f>"034924"</f>
        <v>034924</v>
      </c>
      <c r="B34">
        <v>1</v>
      </c>
      <c r="C34">
        <v>3530</v>
      </c>
      <c r="D34">
        <v>1</v>
      </c>
      <c r="E34" t="str">
        <f>"12"</f>
        <v>12</v>
      </c>
      <c r="F34" t="s">
        <v>139</v>
      </c>
      <c r="G34" t="s">
        <v>140</v>
      </c>
      <c r="H34" t="str">
        <f>" 443"</f>
        <v xml:space="preserve"> 443</v>
      </c>
      <c r="I34" t="s">
        <v>225</v>
      </c>
      <c r="J34" t="str">
        <f>"1952"</f>
        <v>1952</v>
      </c>
      <c r="K34" t="s">
        <v>142</v>
      </c>
      <c r="L34" t="s">
        <v>143</v>
      </c>
      <c r="M34">
        <v>12</v>
      </c>
      <c r="N34" t="s">
        <v>144</v>
      </c>
      <c r="O34" t="s">
        <v>145</v>
      </c>
      <c r="P34">
        <v>28</v>
      </c>
      <c r="Q34">
        <v>10</v>
      </c>
      <c r="R34">
        <v>0</v>
      </c>
      <c r="S34">
        <v>0</v>
      </c>
      <c r="T34" t="s">
        <v>146</v>
      </c>
      <c r="U34">
        <v>28</v>
      </c>
      <c r="V34" s="1">
        <v>46048</v>
      </c>
      <c r="W34" s="1">
        <v>46155</v>
      </c>
      <c r="Y34">
        <v>12</v>
      </c>
      <c r="Z34" t="s">
        <v>147</v>
      </c>
      <c r="AA34">
        <v>1</v>
      </c>
      <c r="AB34" t="s">
        <v>228</v>
      </c>
      <c r="AC34" t="s">
        <v>149</v>
      </c>
      <c r="AD34" t="s">
        <v>150</v>
      </c>
      <c r="AE34" t="s">
        <v>157</v>
      </c>
      <c r="AF34" s="1">
        <v>46048</v>
      </c>
      <c r="AG34" s="1">
        <v>46155</v>
      </c>
      <c r="AH34" t="s">
        <v>145</v>
      </c>
      <c r="AI34" t="s">
        <v>147</v>
      </c>
      <c r="AJ34" t="str">
        <f>"01177788"</f>
        <v>01177788</v>
      </c>
      <c r="AK34" t="s">
        <v>224</v>
      </c>
      <c r="AL34" t="s">
        <v>153</v>
      </c>
      <c r="AM34" t="s">
        <v>144</v>
      </c>
      <c r="AN34" t="str">
        <f>""</f>
        <v/>
      </c>
      <c r="AP34" t="s">
        <v>228</v>
      </c>
      <c r="AQ34" t="s">
        <v>147</v>
      </c>
      <c r="AR34" t="s">
        <v>147</v>
      </c>
      <c r="AS34" t="s">
        <v>147</v>
      </c>
      <c r="AT34" t="s">
        <v>147</v>
      </c>
      <c r="AU34">
        <v>12</v>
      </c>
      <c r="AV34">
        <v>3</v>
      </c>
      <c r="AW34">
        <v>3</v>
      </c>
      <c r="AX34" t="s">
        <v>154</v>
      </c>
      <c r="AY34" t="s">
        <v>155</v>
      </c>
      <c r="AZ34" t="s">
        <v>142</v>
      </c>
      <c r="BA34" t="s">
        <v>147</v>
      </c>
      <c r="BB34">
        <v>0</v>
      </c>
      <c r="BC34" t="s">
        <v>147</v>
      </c>
      <c r="BD34" t="s">
        <v>147</v>
      </c>
      <c r="BE34" t="s">
        <v>147</v>
      </c>
      <c r="BF34" t="s">
        <v>147</v>
      </c>
      <c r="BG34" t="s">
        <v>147</v>
      </c>
      <c r="BH34" t="s">
        <v>147</v>
      </c>
      <c r="BI34" t="s">
        <v>147</v>
      </c>
      <c r="BJ34" t="s">
        <v>147</v>
      </c>
      <c r="BK34" t="s">
        <v>147</v>
      </c>
      <c r="BS34" t="str">
        <f>""</f>
        <v/>
      </c>
      <c r="BU34" t="str">
        <f>""</f>
        <v/>
      </c>
      <c r="CA34" t="str">
        <f>""</f>
        <v/>
      </c>
      <c r="CC34" t="str">
        <f>""</f>
        <v/>
      </c>
      <c r="CI34" t="str">
        <f>""</f>
        <v/>
      </c>
      <c r="CK34" t="str">
        <f>""</f>
        <v/>
      </c>
      <c r="CQ34" t="str">
        <f>""</f>
        <v/>
      </c>
      <c r="CS34" t="str">
        <f>""</f>
        <v/>
      </c>
      <c r="CY34" t="str">
        <f>""</f>
        <v/>
      </c>
      <c r="DA34" t="str">
        <f>""</f>
        <v/>
      </c>
      <c r="DG34" t="str">
        <f>""</f>
        <v/>
      </c>
      <c r="DI34" t="str">
        <f>""</f>
        <v/>
      </c>
      <c r="DO34" t="str">
        <f>""</f>
        <v/>
      </c>
      <c r="DQ34" t="str">
        <f>""</f>
        <v/>
      </c>
      <c r="DW34" t="str">
        <f>""</f>
        <v/>
      </c>
      <c r="DY34" t="str">
        <f>""</f>
        <v/>
      </c>
      <c r="EE34" t="str">
        <f>""</f>
        <v/>
      </c>
      <c r="EG34" t="str">
        <f>""</f>
        <v/>
      </c>
      <c r="EI34" s="1">
        <v>45959</v>
      </c>
      <c r="EJ34" s="2">
        <v>0.63434027777777779</v>
      </c>
    </row>
    <row r="35" spans="1:140" x14ac:dyDescent="0.25">
      <c r="A35" t="str">
        <f>"041169"</f>
        <v>041169</v>
      </c>
      <c r="B35">
        <v>1</v>
      </c>
      <c r="C35">
        <v>3530</v>
      </c>
      <c r="D35">
        <v>1</v>
      </c>
      <c r="E35" t="str">
        <f>"12"</f>
        <v>12</v>
      </c>
      <c r="F35" t="s">
        <v>139</v>
      </c>
      <c r="G35" t="s">
        <v>140</v>
      </c>
      <c r="H35" t="str">
        <f>" 444"</f>
        <v xml:space="preserve"> 444</v>
      </c>
      <c r="I35" t="s">
        <v>229</v>
      </c>
      <c r="J35" t="str">
        <f>"2810"</f>
        <v>2810</v>
      </c>
      <c r="K35" t="s">
        <v>142</v>
      </c>
      <c r="L35" t="s">
        <v>143</v>
      </c>
      <c r="M35">
        <v>12</v>
      </c>
      <c r="N35" t="s">
        <v>144</v>
      </c>
      <c r="O35" t="s">
        <v>145</v>
      </c>
      <c r="P35">
        <v>32</v>
      </c>
      <c r="Q35">
        <v>10</v>
      </c>
      <c r="R35">
        <v>0</v>
      </c>
      <c r="S35">
        <v>0</v>
      </c>
      <c r="T35" t="s">
        <v>146</v>
      </c>
      <c r="U35">
        <v>32</v>
      </c>
      <c r="V35" s="1">
        <v>46048</v>
      </c>
      <c r="W35" s="1">
        <v>46155</v>
      </c>
      <c r="Y35">
        <v>12</v>
      </c>
      <c r="Z35" t="s">
        <v>147</v>
      </c>
      <c r="AA35">
        <v>1</v>
      </c>
      <c r="AB35" t="s">
        <v>230</v>
      </c>
      <c r="AC35" t="s">
        <v>167</v>
      </c>
      <c r="AD35" t="s">
        <v>168</v>
      </c>
      <c r="AE35" t="s">
        <v>157</v>
      </c>
      <c r="AF35" s="1">
        <v>46048</v>
      </c>
      <c r="AG35" s="1">
        <v>46155</v>
      </c>
      <c r="AH35" t="s">
        <v>145</v>
      </c>
      <c r="AI35" t="s">
        <v>147</v>
      </c>
      <c r="AJ35" t="str">
        <f>"01177788"</f>
        <v>01177788</v>
      </c>
      <c r="AK35" t="s">
        <v>224</v>
      </c>
      <c r="AL35" t="s">
        <v>153</v>
      </c>
      <c r="AM35" t="s">
        <v>144</v>
      </c>
      <c r="AN35" t="str">
        <f>""</f>
        <v/>
      </c>
      <c r="AP35" t="s">
        <v>230</v>
      </c>
      <c r="AQ35" t="s">
        <v>147</v>
      </c>
      <c r="AR35" t="s">
        <v>147</v>
      </c>
      <c r="AS35" t="s">
        <v>147</v>
      </c>
      <c r="AT35" t="s">
        <v>147</v>
      </c>
      <c r="AU35">
        <v>12</v>
      </c>
      <c r="AV35">
        <v>3</v>
      </c>
      <c r="AW35">
        <v>3</v>
      </c>
      <c r="AX35" t="s">
        <v>154</v>
      </c>
      <c r="AY35" t="s">
        <v>155</v>
      </c>
      <c r="AZ35" t="s">
        <v>142</v>
      </c>
      <c r="BA35" t="s">
        <v>147</v>
      </c>
      <c r="BB35">
        <v>0</v>
      </c>
      <c r="BC35" t="s">
        <v>147</v>
      </c>
      <c r="BD35" t="s">
        <v>147</v>
      </c>
      <c r="BE35" t="s">
        <v>147</v>
      </c>
      <c r="BF35" t="s">
        <v>147</v>
      </c>
      <c r="BG35" t="s">
        <v>147</v>
      </c>
      <c r="BH35" t="s">
        <v>147</v>
      </c>
      <c r="BI35" t="s">
        <v>147</v>
      </c>
      <c r="BJ35" t="s">
        <v>147</v>
      </c>
      <c r="BK35" t="s">
        <v>147</v>
      </c>
      <c r="BS35" t="str">
        <f>""</f>
        <v/>
      </c>
      <c r="BU35" t="str">
        <f>""</f>
        <v/>
      </c>
      <c r="CA35" t="str">
        <f>""</f>
        <v/>
      </c>
      <c r="CC35" t="str">
        <f>""</f>
        <v/>
      </c>
      <c r="CI35" t="str">
        <f>""</f>
        <v/>
      </c>
      <c r="CK35" t="str">
        <f>""</f>
        <v/>
      </c>
      <c r="CQ35" t="str">
        <f>""</f>
        <v/>
      </c>
      <c r="CS35" t="str">
        <f>""</f>
        <v/>
      </c>
      <c r="CY35" t="str">
        <f>""</f>
        <v/>
      </c>
      <c r="DA35" t="str">
        <f>""</f>
        <v/>
      </c>
      <c r="DG35" t="str">
        <f>""</f>
        <v/>
      </c>
      <c r="DI35" t="str">
        <f>""</f>
        <v/>
      </c>
      <c r="DO35" t="str">
        <f>""</f>
        <v/>
      </c>
      <c r="DQ35" t="str">
        <f>""</f>
        <v/>
      </c>
      <c r="DW35" t="str">
        <f>""</f>
        <v/>
      </c>
      <c r="DY35" t="str">
        <f>""</f>
        <v/>
      </c>
      <c r="EE35" t="str">
        <f>""</f>
        <v/>
      </c>
      <c r="EG35" t="str">
        <f>""</f>
        <v/>
      </c>
      <c r="EI35" s="1">
        <v>45959</v>
      </c>
      <c r="EJ35" s="2">
        <v>0.63434027777777779</v>
      </c>
    </row>
    <row r="36" spans="1:140" x14ac:dyDescent="0.25">
      <c r="A36" t="str">
        <f>"037619"</f>
        <v>037619</v>
      </c>
      <c r="B36">
        <v>1</v>
      </c>
      <c r="C36">
        <v>3530</v>
      </c>
      <c r="D36">
        <v>1</v>
      </c>
      <c r="E36" t="str">
        <f>"01"</f>
        <v>01</v>
      </c>
      <c r="F36" t="s">
        <v>139</v>
      </c>
      <c r="G36" t="s">
        <v>140</v>
      </c>
      <c r="H36" t="str">
        <f>" 456"</f>
        <v xml:space="preserve"> 456</v>
      </c>
      <c r="I36" t="s">
        <v>231</v>
      </c>
      <c r="J36" t="str">
        <f>"3566"</f>
        <v>3566</v>
      </c>
      <c r="K36" t="s">
        <v>142</v>
      </c>
      <c r="L36" t="s">
        <v>143</v>
      </c>
      <c r="M36">
        <v>1</v>
      </c>
      <c r="N36" t="s">
        <v>144</v>
      </c>
      <c r="O36" t="s">
        <v>145</v>
      </c>
      <c r="P36">
        <v>35</v>
      </c>
      <c r="Q36">
        <v>99</v>
      </c>
      <c r="R36">
        <v>0</v>
      </c>
      <c r="S36">
        <v>0</v>
      </c>
      <c r="T36" t="s">
        <v>186</v>
      </c>
      <c r="U36">
        <v>35</v>
      </c>
      <c r="V36" s="1">
        <v>46048</v>
      </c>
      <c r="W36" s="1">
        <v>46155</v>
      </c>
      <c r="Y36">
        <v>1</v>
      </c>
      <c r="Z36" t="s">
        <v>147</v>
      </c>
      <c r="AA36">
        <v>1</v>
      </c>
      <c r="AB36" t="s">
        <v>187</v>
      </c>
      <c r="AE36" t="s">
        <v>188</v>
      </c>
      <c r="AF36" s="1">
        <v>46048</v>
      </c>
      <c r="AG36" s="1">
        <v>46155</v>
      </c>
      <c r="AH36" t="s">
        <v>145</v>
      </c>
      <c r="AI36" t="s">
        <v>147</v>
      </c>
      <c r="AJ36" t="str">
        <f>"00000000"</f>
        <v>00000000</v>
      </c>
      <c r="AK36" t="s">
        <v>147</v>
      </c>
      <c r="AL36" t="s">
        <v>147</v>
      </c>
      <c r="AM36" t="s">
        <v>147</v>
      </c>
      <c r="AN36" t="str">
        <f>""</f>
        <v/>
      </c>
      <c r="AP36" t="s">
        <v>187</v>
      </c>
      <c r="AQ36" t="s">
        <v>147</v>
      </c>
      <c r="AR36" t="s">
        <v>147</v>
      </c>
      <c r="AS36" t="s">
        <v>147</v>
      </c>
      <c r="AT36" t="s">
        <v>147</v>
      </c>
      <c r="AU36">
        <v>1</v>
      </c>
      <c r="AV36">
        <v>3</v>
      </c>
      <c r="AW36">
        <v>3</v>
      </c>
      <c r="AX36" t="s">
        <v>154</v>
      </c>
      <c r="AY36" t="s">
        <v>155</v>
      </c>
      <c r="AZ36" t="s">
        <v>142</v>
      </c>
      <c r="BA36" t="s">
        <v>147</v>
      </c>
      <c r="BB36">
        <v>0</v>
      </c>
      <c r="BC36" t="s">
        <v>147</v>
      </c>
      <c r="BD36" t="s">
        <v>147</v>
      </c>
      <c r="BE36" t="s">
        <v>147</v>
      </c>
      <c r="BF36" t="s">
        <v>147</v>
      </c>
      <c r="BG36" t="s">
        <v>147</v>
      </c>
      <c r="BH36" t="s">
        <v>147</v>
      </c>
      <c r="BI36" t="s">
        <v>147</v>
      </c>
      <c r="BJ36" t="s">
        <v>147</v>
      </c>
      <c r="BK36" t="s">
        <v>147</v>
      </c>
      <c r="BS36" t="str">
        <f>""</f>
        <v/>
      </c>
      <c r="BU36" t="str">
        <f>""</f>
        <v/>
      </c>
      <c r="CA36" t="str">
        <f>""</f>
        <v/>
      </c>
      <c r="CC36" t="str">
        <f>""</f>
        <v/>
      </c>
      <c r="CI36" t="str">
        <f>""</f>
        <v/>
      </c>
      <c r="CK36" t="str">
        <f>""</f>
        <v/>
      </c>
      <c r="CQ36" t="str">
        <f>""</f>
        <v/>
      </c>
      <c r="CS36" t="str">
        <f>""</f>
        <v/>
      </c>
      <c r="CY36" t="str">
        <f>""</f>
        <v/>
      </c>
      <c r="DA36" t="str">
        <f>""</f>
        <v/>
      </c>
      <c r="DG36" t="str">
        <f>""</f>
        <v/>
      </c>
      <c r="DI36" t="str">
        <f>""</f>
        <v/>
      </c>
      <c r="DO36" t="str">
        <f>""</f>
        <v/>
      </c>
      <c r="DQ36" t="str">
        <f>""</f>
        <v/>
      </c>
      <c r="DW36" t="str">
        <f>""</f>
        <v/>
      </c>
      <c r="DY36" t="str">
        <f>""</f>
        <v/>
      </c>
      <c r="EE36" t="str">
        <f>""</f>
        <v/>
      </c>
      <c r="EG36" t="str">
        <f>""</f>
        <v/>
      </c>
      <c r="EI36" s="1">
        <v>45959</v>
      </c>
      <c r="EJ36" s="2">
        <v>0.63434027777777779</v>
      </c>
    </row>
    <row r="37" spans="1:140" x14ac:dyDescent="0.25">
      <c r="A37" t="str">
        <f>"034866"</f>
        <v>034866</v>
      </c>
      <c r="B37">
        <v>1</v>
      </c>
      <c r="C37">
        <v>3530</v>
      </c>
      <c r="D37">
        <v>1</v>
      </c>
      <c r="E37" t="str">
        <f>"01"</f>
        <v>01</v>
      </c>
      <c r="F37" t="s">
        <v>139</v>
      </c>
      <c r="G37" t="s">
        <v>140</v>
      </c>
      <c r="H37" t="str">
        <f>" 460"</f>
        <v xml:space="preserve"> 460</v>
      </c>
      <c r="I37" t="s">
        <v>232</v>
      </c>
      <c r="J37" t="str">
        <f>"3778"</f>
        <v>3778</v>
      </c>
      <c r="K37" t="s">
        <v>142</v>
      </c>
      <c r="L37" t="s">
        <v>143</v>
      </c>
      <c r="M37">
        <v>1</v>
      </c>
      <c r="N37" t="s">
        <v>144</v>
      </c>
      <c r="O37" t="s">
        <v>145</v>
      </c>
      <c r="P37">
        <v>35</v>
      </c>
      <c r="Q37">
        <v>99</v>
      </c>
      <c r="R37">
        <v>0</v>
      </c>
      <c r="S37">
        <v>0</v>
      </c>
      <c r="T37" t="s">
        <v>146</v>
      </c>
      <c r="U37">
        <v>35</v>
      </c>
      <c r="V37" s="1">
        <v>46048</v>
      </c>
      <c r="W37" s="1">
        <v>46155</v>
      </c>
      <c r="Y37">
        <v>1</v>
      </c>
      <c r="Z37" t="s">
        <v>147</v>
      </c>
      <c r="AA37">
        <v>1</v>
      </c>
      <c r="AB37" t="s">
        <v>220</v>
      </c>
      <c r="AC37" t="s">
        <v>149</v>
      </c>
      <c r="AD37" t="s">
        <v>168</v>
      </c>
      <c r="AE37" t="s">
        <v>194</v>
      </c>
      <c r="AF37" s="1">
        <v>46048</v>
      </c>
      <c r="AG37" s="1">
        <v>46155</v>
      </c>
      <c r="AH37" t="s">
        <v>145</v>
      </c>
      <c r="AI37" t="s">
        <v>147</v>
      </c>
      <c r="AJ37" t="str">
        <f>"00000000"</f>
        <v>00000000</v>
      </c>
      <c r="AK37" t="s">
        <v>147</v>
      </c>
      <c r="AL37" t="s">
        <v>147</v>
      </c>
      <c r="AM37" t="s">
        <v>147</v>
      </c>
      <c r="AN37" t="str">
        <f>""</f>
        <v/>
      </c>
      <c r="AP37" t="s">
        <v>220</v>
      </c>
      <c r="AQ37" t="s">
        <v>147</v>
      </c>
      <c r="AR37" t="s">
        <v>147</v>
      </c>
      <c r="AS37" t="s">
        <v>147</v>
      </c>
      <c r="AT37" t="s">
        <v>147</v>
      </c>
      <c r="AU37">
        <v>1</v>
      </c>
      <c r="AV37">
        <v>3</v>
      </c>
      <c r="AW37">
        <v>3</v>
      </c>
      <c r="AX37" t="s">
        <v>154</v>
      </c>
      <c r="AY37" t="s">
        <v>155</v>
      </c>
      <c r="AZ37" t="s">
        <v>142</v>
      </c>
      <c r="BA37" t="s">
        <v>147</v>
      </c>
      <c r="BB37">
        <v>0</v>
      </c>
      <c r="BC37" t="s">
        <v>147</v>
      </c>
      <c r="BD37" t="s">
        <v>147</v>
      </c>
      <c r="BE37" t="s">
        <v>147</v>
      </c>
      <c r="BF37" t="s">
        <v>147</v>
      </c>
      <c r="BG37" t="s">
        <v>147</v>
      </c>
      <c r="BH37" t="s">
        <v>147</v>
      </c>
      <c r="BI37" t="s">
        <v>147</v>
      </c>
      <c r="BJ37" t="s">
        <v>147</v>
      </c>
      <c r="BK37" t="s">
        <v>147</v>
      </c>
      <c r="BS37" t="str">
        <f>""</f>
        <v/>
      </c>
      <c r="BU37" t="str">
        <f>""</f>
        <v/>
      </c>
      <c r="CA37" t="str">
        <f>""</f>
        <v/>
      </c>
      <c r="CC37" t="str">
        <f>""</f>
        <v/>
      </c>
      <c r="CI37" t="str">
        <f>""</f>
        <v/>
      </c>
      <c r="CK37" t="str">
        <f>""</f>
        <v/>
      </c>
      <c r="CQ37" t="str">
        <f>""</f>
        <v/>
      </c>
      <c r="CS37" t="str">
        <f>""</f>
        <v/>
      </c>
      <c r="CY37" t="str">
        <f>""</f>
        <v/>
      </c>
      <c r="DA37" t="str">
        <f>""</f>
        <v/>
      </c>
      <c r="DG37" t="str">
        <f>""</f>
        <v/>
      </c>
      <c r="DI37" t="str">
        <f>""</f>
        <v/>
      </c>
      <c r="DO37" t="str">
        <f>""</f>
        <v/>
      </c>
      <c r="DQ37" t="str">
        <f>""</f>
        <v/>
      </c>
      <c r="DW37" t="str">
        <f>""</f>
        <v/>
      </c>
      <c r="DY37" t="str">
        <f>""</f>
        <v/>
      </c>
      <c r="EE37" t="str">
        <f>""</f>
        <v/>
      </c>
      <c r="EG37" t="str">
        <f>""</f>
        <v/>
      </c>
      <c r="EI37" s="1">
        <v>45959</v>
      </c>
      <c r="EJ37" s="2">
        <v>0.63434027777777779</v>
      </c>
    </row>
    <row r="38" spans="1:140" x14ac:dyDescent="0.25">
      <c r="A38" t="str">
        <f>"023000"</f>
        <v>023000</v>
      </c>
      <c r="B38">
        <v>2</v>
      </c>
      <c r="C38">
        <v>3530</v>
      </c>
      <c r="D38">
        <v>1</v>
      </c>
      <c r="E38" t="str">
        <f>"01"</f>
        <v>01</v>
      </c>
      <c r="F38" t="s">
        <v>139</v>
      </c>
      <c r="G38" t="s">
        <v>140</v>
      </c>
      <c r="H38" t="str">
        <f>" 461L"</f>
        <v xml:space="preserve"> 461L</v>
      </c>
      <c r="I38" t="s">
        <v>233</v>
      </c>
      <c r="J38" t="str">
        <f>"1901"</f>
        <v>1901</v>
      </c>
      <c r="K38" t="s">
        <v>142</v>
      </c>
      <c r="L38" t="s">
        <v>143</v>
      </c>
      <c r="M38">
        <v>1</v>
      </c>
      <c r="N38" t="s">
        <v>144</v>
      </c>
      <c r="O38" t="s">
        <v>145</v>
      </c>
      <c r="P38">
        <v>25</v>
      </c>
      <c r="Q38">
        <v>99</v>
      </c>
      <c r="R38">
        <v>0</v>
      </c>
      <c r="S38">
        <v>0</v>
      </c>
      <c r="T38" t="s">
        <v>146</v>
      </c>
      <c r="U38">
        <v>25</v>
      </c>
      <c r="V38" s="1">
        <v>46048</v>
      </c>
      <c r="W38" s="1">
        <v>46155</v>
      </c>
      <c r="Y38">
        <v>1</v>
      </c>
      <c r="Z38" t="s">
        <v>155</v>
      </c>
      <c r="AA38">
        <v>1</v>
      </c>
      <c r="AB38" t="s">
        <v>220</v>
      </c>
      <c r="AC38" t="s">
        <v>167</v>
      </c>
      <c r="AD38" t="s">
        <v>181</v>
      </c>
      <c r="AE38" t="s">
        <v>234</v>
      </c>
      <c r="AF38" s="1">
        <v>46048</v>
      </c>
      <c r="AG38" s="1">
        <v>46155</v>
      </c>
      <c r="AH38" t="s">
        <v>145</v>
      </c>
      <c r="AI38" t="s">
        <v>147</v>
      </c>
      <c r="AJ38" t="str">
        <f>"00000000"</f>
        <v>00000000</v>
      </c>
      <c r="AK38" t="s">
        <v>147</v>
      </c>
      <c r="AL38" t="s">
        <v>147</v>
      </c>
      <c r="AM38" t="s">
        <v>147</v>
      </c>
      <c r="AN38" t="str">
        <f>""</f>
        <v/>
      </c>
      <c r="AP38" t="s">
        <v>220</v>
      </c>
      <c r="AQ38" t="s">
        <v>147</v>
      </c>
      <c r="AR38" t="s">
        <v>147</v>
      </c>
      <c r="AS38" t="s">
        <v>147</v>
      </c>
      <c r="AT38" t="s">
        <v>147</v>
      </c>
      <c r="AU38">
        <v>1</v>
      </c>
      <c r="AV38">
        <v>3</v>
      </c>
      <c r="AW38">
        <v>3</v>
      </c>
      <c r="AX38" t="s">
        <v>154</v>
      </c>
      <c r="AY38" t="s">
        <v>155</v>
      </c>
      <c r="AZ38" t="s">
        <v>142</v>
      </c>
      <c r="BA38" t="s">
        <v>147</v>
      </c>
      <c r="BB38">
        <v>0</v>
      </c>
      <c r="BC38" t="s">
        <v>147</v>
      </c>
      <c r="BD38" t="s">
        <v>147</v>
      </c>
      <c r="BE38" t="s">
        <v>147</v>
      </c>
      <c r="BF38" t="s">
        <v>147</v>
      </c>
      <c r="BG38" t="s">
        <v>147</v>
      </c>
      <c r="BH38" t="s">
        <v>147</v>
      </c>
      <c r="BI38" t="s">
        <v>147</v>
      </c>
      <c r="BJ38" t="s">
        <v>147</v>
      </c>
      <c r="BK38" t="s">
        <v>147</v>
      </c>
      <c r="BO38">
        <v>1</v>
      </c>
      <c r="BP38" t="s">
        <v>234</v>
      </c>
      <c r="BQ38" t="s">
        <v>167</v>
      </c>
      <c r="BR38" t="s">
        <v>181</v>
      </c>
      <c r="BS38" t="str">
        <f>""</f>
        <v/>
      </c>
      <c r="BU38" t="str">
        <f>""</f>
        <v/>
      </c>
      <c r="CA38" t="str">
        <f>""</f>
        <v/>
      </c>
      <c r="CC38" t="str">
        <f>""</f>
        <v/>
      </c>
      <c r="CI38" t="str">
        <f>""</f>
        <v/>
      </c>
      <c r="CK38" t="str">
        <f>""</f>
        <v/>
      </c>
      <c r="CQ38" t="str">
        <f>""</f>
        <v/>
      </c>
      <c r="CS38" t="str">
        <f>""</f>
        <v/>
      </c>
      <c r="CY38" t="str">
        <f>""</f>
        <v/>
      </c>
      <c r="DA38" t="str">
        <f>""</f>
        <v/>
      </c>
      <c r="DG38" t="str">
        <f>""</f>
        <v/>
      </c>
      <c r="DI38" t="str">
        <f>""</f>
        <v/>
      </c>
      <c r="DO38" t="str">
        <f>""</f>
        <v/>
      </c>
      <c r="DQ38" t="str">
        <f>""</f>
        <v/>
      </c>
      <c r="DW38" t="str">
        <f>""</f>
        <v/>
      </c>
      <c r="DY38" t="str">
        <f>""</f>
        <v/>
      </c>
      <c r="EE38" t="str">
        <f>""</f>
        <v/>
      </c>
      <c r="EG38" t="str">
        <f>""</f>
        <v/>
      </c>
      <c r="EI38" s="1">
        <v>45959</v>
      </c>
      <c r="EJ38" s="2">
        <v>0.63434027777777779</v>
      </c>
    </row>
    <row r="39" spans="1:140" x14ac:dyDescent="0.25">
      <c r="A39" t="str">
        <f>"037620"</f>
        <v>037620</v>
      </c>
      <c r="B39">
        <v>1</v>
      </c>
      <c r="C39">
        <v>3530</v>
      </c>
      <c r="D39">
        <v>1</v>
      </c>
      <c r="E39" t="str">
        <f>"01"</f>
        <v>01</v>
      </c>
      <c r="F39" t="s">
        <v>139</v>
      </c>
      <c r="G39" t="s">
        <v>140</v>
      </c>
      <c r="H39" t="str">
        <f>" 471"</f>
        <v xml:space="preserve"> 471</v>
      </c>
      <c r="I39" t="s">
        <v>235</v>
      </c>
      <c r="J39" t="str">
        <f>"3625"</f>
        <v>3625</v>
      </c>
      <c r="K39" t="s">
        <v>142</v>
      </c>
      <c r="L39" t="s">
        <v>143</v>
      </c>
      <c r="M39">
        <v>1</v>
      </c>
      <c r="N39" t="s">
        <v>144</v>
      </c>
      <c r="O39" t="s">
        <v>145</v>
      </c>
      <c r="P39">
        <v>35</v>
      </c>
      <c r="Q39">
        <v>99</v>
      </c>
      <c r="R39">
        <v>0</v>
      </c>
      <c r="S39">
        <v>0</v>
      </c>
      <c r="T39" t="s">
        <v>146</v>
      </c>
      <c r="U39">
        <v>35</v>
      </c>
      <c r="V39" s="1">
        <v>46048</v>
      </c>
      <c r="W39" s="1">
        <v>46155</v>
      </c>
      <c r="Y39">
        <v>1</v>
      </c>
      <c r="Z39" t="s">
        <v>147</v>
      </c>
      <c r="AA39">
        <v>1</v>
      </c>
      <c r="AB39" t="s">
        <v>236</v>
      </c>
      <c r="AC39" t="s">
        <v>149</v>
      </c>
      <c r="AD39" t="s">
        <v>168</v>
      </c>
      <c r="AE39" t="s">
        <v>234</v>
      </c>
      <c r="AF39" s="1">
        <v>46048</v>
      </c>
      <c r="AG39" s="1">
        <v>46155</v>
      </c>
      <c r="AH39" t="s">
        <v>145</v>
      </c>
      <c r="AI39" t="s">
        <v>147</v>
      </c>
      <c r="AJ39" t="str">
        <f>"02265035"</f>
        <v>02265035</v>
      </c>
      <c r="AK39" t="s">
        <v>237</v>
      </c>
      <c r="AL39" t="s">
        <v>153</v>
      </c>
      <c r="AM39" t="s">
        <v>144</v>
      </c>
      <c r="AN39" t="str">
        <f>""</f>
        <v/>
      </c>
      <c r="AP39" t="s">
        <v>236</v>
      </c>
      <c r="AQ39" t="s">
        <v>147</v>
      </c>
      <c r="AR39" t="s">
        <v>147</v>
      </c>
      <c r="AS39" t="s">
        <v>147</v>
      </c>
      <c r="AT39" t="s">
        <v>147</v>
      </c>
      <c r="AU39">
        <v>1</v>
      </c>
      <c r="AV39">
        <v>3</v>
      </c>
      <c r="AW39">
        <v>3</v>
      </c>
      <c r="AX39" t="s">
        <v>154</v>
      </c>
      <c r="AY39" t="s">
        <v>155</v>
      </c>
      <c r="AZ39" t="s">
        <v>142</v>
      </c>
      <c r="BA39" t="s">
        <v>147</v>
      </c>
      <c r="BB39">
        <v>0</v>
      </c>
      <c r="BC39" t="s">
        <v>147</v>
      </c>
      <c r="BD39" t="s">
        <v>147</v>
      </c>
      <c r="BE39" t="s">
        <v>147</v>
      </c>
      <c r="BF39" t="s">
        <v>147</v>
      </c>
      <c r="BG39" t="s">
        <v>147</v>
      </c>
      <c r="BH39" t="s">
        <v>147</v>
      </c>
      <c r="BI39" t="s">
        <v>147</v>
      </c>
      <c r="BJ39" t="s">
        <v>147</v>
      </c>
      <c r="BK39" t="s">
        <v>147</v>
      </c>
      <c r="BS39" t="str">
        <f>""</f>
        <v/>
      </c>
      <c r="BU39" t="str">
        <f>""</f>
        <v/>
      </c>
      <c r="CA39" t="str">
        <f>""</f>
        <v/>
      </c>
      <c r="CC39" t="str">
        <f>""</f>
        <v/>
      </c>
      <c r="CI39" t="str">
        <f>""</f>
        <v/>
      </c>
      <c r="CK39" t="str">
        <f>""</f>
        <v/>
      </c>
      <c r="CQ39" t="str">
        <f>""</f>
        <v/>
      </c>
      <c r="CS39" t="str">
        <f>""</f>
        <v/>
      </c>
      <c r="CY39" t="str">
        <f>""</f>
        <v/>
      </c>
      <c r="DA39" t="str">
        <f>""</f>
        <v/>
      </c>
      <c r="DG39" t="str">
        <f>""</f>
        <v/>
      </c>
      <c r="DI39" t="str">
        <f>""</f>
        <v/>
      </c>
      <c r="DO39" t="str">
        <f>""</f>
        <v/>
      </c>
      <c r="DQ39" t="str">
        <f>""</f>
        <v/>
      </c>
      <c r="DW39" t="str">
        <f>""</f>
        <v/>
      </c>
      <c r="DY39" t="str">
        <f>""</f>
        <v/>
      </c>
      <c r="EE39" t="str">
        <f>""</f>
        <v/>
      </c>
      <c r="EG39" t="str">
        <f>""</f>
        <v/>
      </c>
      <c r="EI39" s="1">
        <v>45959</v>
      </c>
      <c r="EJ39" s="2">
        <v>0.63434027777777779</v>
      </c>
    </row>
    <row r="40" spans="1:140" x14ac:dyDescent="0.25">
      <c r="A40" t="str">
        <f>"037620"</f>
        <v>037620</v>
      </c>
      <c r="B40">
        <v>1</v>
      </c>
      <c r="C40">
        <v>3530</v>
      </c>
      <c r="D40">
        <v>1</v>
      </c>
      <c r="E40" t="str">
        <f>"02"</f>
        <v>02</v>
      </c>
      <c r="F40" t="s">
        <v>139</v>
      </c>
      <c r="G40" t="s">
        <v>140</v>
      </c>
      <c r="H40" t="str">
        <f>" 471"</f>
        <v xml:space="preserve"> 471</v>
      </c>
      <c r="I40" t="s">
        <v>235</v>
      </c>
      <c r="J40" t="str">
        <f>"7337"</f>
        <v>7337</v>
      </c>
      <c r="K40" t="s">
        <v>142</v>
      </c>
      <c r="L40" t="s">
        <v>143</v>
      </c>
      <c r="M40">
        <v>2</v>
      </c>
      <c r="N40" t="s">
        <v>144</v>
      </c>
      <c r="O40" t="s">
        <v>145</v>
      </c>
      <c r="P40">
        <v>35</v>
      </c>
      <c r="Q40">
        <v>99</v>
      </c>
      <c r="R40">
        <v>0</v>
      </c>
      <c r="S40">
        <v>0</v>
      </c>
      <c r="T40" t="s">
        <v>146</v>
      </c>
      <c r="U40">
        <v>35</v>
      </c>
      <c r="V40" s="1">
        <v>46048</v>
      </c>
      <c r="W40" s="1">
        <v>46155</v>
      </c>
      <c r="Y40">
        <v>2</v>
      </c>
      <c r="Z40" t="s">
        <v>147</v>
      </c>
      <c r="AA40">
        <v>1</v>
      </c>
      <c r="AB40" t="s">
        <v>220</v>
      </c>
      <c r="AC40" t="s">
        <v>167</v>
      </c>
      <c r="AD40" t="s">
        <v>181</v>
      </c>
      <c r="AE40" t="s">
        <v>190</v>
      </c>
      <c r="AF40" s="1">
        <v>46048</v>
      </c>
      <c r="AG40" s="1">
        <v>46155</v>
      </c>
      <c r="AH40" t="s">
        <v>145</v>
      </c>
      <c r="AI40" t="s">
        <v>147</v>
      </c>
      <c r="AJ40" t="str">
        <f>"02265035"</f>
        <v>02265035</v>
      </c>
      <c r="AK40" t="s">
        <v>237</v>
      </c>
      <c r="AL40" t="s">
        <v>153</v>
      </c>
      <c r="AM40" t="s">
        <v>144</v>
      </c>
      <c r="AN40" t="str">
        <f>""</f>
        <v/>
      </c>
      <c r="AP40" t="s">
        <v>220</v>
      </c>
      <c r="AQ40" t="s">
        <v>147</v>
      </c>
      <c r="AR40" t="s">
        <v>147</v>
      </c>
      <c r="AS40" t="s">
        <v>147</v>
      </c>
      <c r="AT40" t="s">
        <v>147</v>
      </c>
      <c r="AU40">
        <v>2</v>
      </c>
      <c r="AV40">
        <v>3</v>
      </c>
      <c r="AW40">
        <v>3</v>
      </c>
      <c r="AX40" t="s">
        <v>154</v>
      </c>
      <c r="AY40" t="s">
        <v>155</v>
      </c>
      <c r="AZ40" t="s">
        <v>142</v>
      </c>
      <c r="BA40" t="s">
        <v>147</v>
      </c>
      <c r="BB40">
        <v>0</v>
      </c>
      <c r="BC40" t="s">
        <v>147</v>
      </c>
      <c r="BD40" t="s">
        <v>147</v>
      </c>
      <c r="BE40" t="s">
        <v>147</v>
      </c>
      <c r="BF40" t="s">
        <v>147</v>
      </c>
      <c r="BG40" t="s">
        <v>147</v>
      </c>
      <c r="BH40" t="s">
        <v>147</v>
      </c>
      <c r="BI40" t="s">
        <v>147</v>
      </c>
      <c r="BJ40" t="s">
        <v>147</v>
      </c>
      <c r="BK40" t="s">
        <v>147</v>
      </c>
      <c r="BS40" t="str">
        <f>""</f>
        <v/>
      </c>
      <c r="BU40" t="str">
        <f>""</f>
        <v/>
      </c>
      <c r="CA40" t="str">
        <f>""</f>
        <v/>
      </c>
      <c r="CC40" t="str">
        <f>""</f>
        <v/>
      </c>
      <c r="CI40" t="str">
        <f>""</f>
        <v/>
      </c>
      <c r="CK40" t="str">
        <f>""</f>
        <v/>
      </c>
      <c r="CQ40" t="str">
        <f>""</f>
        <v/>
      </c>
      <c r="CS40" t="str">
        <f>""</f>
        <v/>
      </c>
      <c r="CY40" t="str">
        <f>""</f>
        <v/>
      </c>
      <c r="DA40" t="str">
        <f>""</f>
        <v/>
      </c>
      <c r="DG40" t="str">
        <f>""</f>
        <v/>
      </c>
      <c r="DI40" t="str">
        <f>""</f>
        <v/>
      </c>
      <c r="DO40" t="str">
        <f>""</f>
        <v/>
      </c>
      <c r="DQ40" t="str">
        <f>""</f>
        <v/>
      </c>
      <c r="DW40" t="str">
        <f>""</f>
        <v/>
      </c>
      <c r="DY40" t="str">
        <f>""</f>
        <v/>
      </c>
      <c r="EE40" t="str">
        <f>""</f>
        <v/>
      </c>
      <c r="EG40" t="str">
        <f>""</f>
        <v/>
      </c>
      <c r="EI40" s="1">
        <v>45959</v>
      </c>
      <c r="EJ40" s="2">
        <v>0.63434027777777779</v>
      </c>
    </row>
    <row r="41" spans="1:140" x14ac:dyDescent="0.25">
      <c r="A41" t="str">
        <f>"040923"</f>
        <v>040923</v>
      </c>
      <c r="B41">
        <v>1</v>
      </c>
      <c r="C41">
        <v>3530</v>
      </c>
      <c r="D41">
        <v>1</v>
      </c>
      <c r="E41" t="str">
        <f>"11"</f>
        <v>11</v>
      </c>
      <c r="F41" t="s">
        <v>139</v>
      </c>
      <c r="G41" t="s">
        <v>140</v>
      </c>
      <c r="H41" t="str">
        <f>" 478"</f>
        <v xml:space="preserve"> 478</v>
      </c>
      <c r="I41" t="s">
        <v>238</v>
      </c>
      <c r="J41" t="str">
        <f>"2968"</f>
        <v>2968</v>
      </c>
      <c r="K41" t="s">
        <v>239</v>
      </c>
      <c r="L41" t="s">
        <v>143</v>
      </c>
      <c r="M41">
        <v>11</v>
      </c>
      <c r="N41" t="s">
        <v>144</v>
      </c>
      <c r="O41" t="s">
        <v>240</v>
      </c>
      <c r="P41">
        <v>3</v>
      </c>
      <c r="Q41">
        <v>3</v>
      </c>
      <c r="R41">
        <v>0</v>
      </c>
      <c r="S41">
        <v>0</v>
      </c>
      <c r="T41" t="s">
        <v>146</v>
      </c>
      <c r="U41">
        <v>3</v>
      </c>
      <c r="V41" s="1">
        <v>46048</v>
      </c>
      <c r="W41" s="1">
        <v>46155</v>
      </c>
      <c r="Y41">
        <v>11</v>
      </c>
      <c r="Z41" t="s">
        <v>147</v>
      </c>
      <c r="AA41">
        <v>1</v>
      </c>
      <c r="AB41" t="s">
        <v>147</v>
      </c>
      <c r="AE41" t="s">
        <v>188</v>
      </c>
      <c r="AF41" s="1">
        <v>46048</v>
      </c>
      <c r="AG41" s="1">
        <v>46155</v>
      </c>
      <c r="AH41" t="s">
        <v>145</v>
      </c>
      <c r="AI41" t="s">
        <v>147</v>
      </c>
      <c r="AJ41" t="str">
        <f>"01510157"</f>
        <v>01510157</v>
      </c>
      <c r="AK41" t="s">
        <v>241</v>
      </c>
      <c r="AL41" t="s">
        <v>153</v>
      </c>
      <c r="AM41" t="s">
        <v>144</v>
      </c>
      <c r="AN41" t="str">
        <f>""</f>
        <v/>
      </c>
      <c r="AP41" t="s">
        <v>147</v>
      </c>
      <c r="AQ41" t="s">
        <v>147</v>
      </c>
      <c r="AR41" t="s">
        <v>147</v>
      </c>
      <c r="AS41" t="s">
        <v>147</v>
      </c>
      <c r="AT41" t="s">
        <v>147</v>
      </c>
      <c r="AU41">
        <v>11</v>
      </c>
      <c r="AV41">
        <v>3</v>
      </c>
      <c r="AW41">
        <v>3</v>
      </c>
      <c r="AX41" t="s">
        <v>154</v>
      </c>
      <c r="AY41" t="s">
        <v>155</v>
      </c>
      <c r="AZ41" t="s">
        <v>239</v>
      </c>
      <c r="BA41" t="s">
        <v>147</v>
      </c>
      <c r="BB41">
        <v>0</v>
      </c>
      <c r="BC41" t="s">
        <v>147</v>
      </c>
      <c r="BD41" t="s">
        <v>147</v>
      </c>
      <c r="BE41" t="s">
        <v>147</v>
      </c>
      <c r="BF41" t="s">
        <v>147</v>
      </c>
      <c r="BG41" t="s">
        <v>147</v>
      </c>
      <c r="BH41" t="s">
        <v>147</v>
      </c>
      <c r="BI41" t="s">
        <v>147</v>
      </c>
      <c r="BJ41" t="s">
        <v>147</v>
      </c>
      <c r="BK41" t="s">
        <v>147</v>
      </c>
      <c r="BS41" t="str">
        <f>""</f>
        <v/>
      </c>
      <c r="BU41" t="str">
        <f>""</f>
        <v/>
      </c>
      <c r="CA41" t="str">
        <f>""</f>
        <v/>
      </c>
      <c r="CC41" t="str">
        <f>""</f>
        <v/>
      </c>
      <c r="CI41" t="str">
        <f>""</f>
        <v/>
      </c>
      <c r="CK41" t="str">
        <f>""</f>
        <v/>
      </c>
      <c r="CQ41" t="str">
        <f>""</f>
        <v/>
      </c>
      <c r="CS41" t="str">
        <f>""</f>
        <v/>
      </c>
      <c r="CY41" t="str">
        <f>""</f>
        <v/>
      </c>
      <c r="DA41" t="str">
        <f>""</f>
        <v/>
      </c>
      <c r="DG41" t="str">
        <f>""</f>
        <v/>
      </c>
      <c r="DI41" t="str">
        <f>""</f>
        <v/>
      </c>
      <c r="DO41" t="str">
        <f>""</f>
        <v/>
      </c>
      <c r="DQ41" t="str">
        <f>""</f>
        <v/>
      </c>
      <c r="DW41" t="str">
        <f>""</f>
        <v/>
      </c>
      <c r="DY41" t="str">
        <f>""</f>
        <v/>
      </c>
      <c r="EE41" t="str">
        <f>""</f>
        <v/>
      </c>
      <c r="EG41" t="str">
        <f>""</f>
        <v/>
      </c>
      <c r="EI41" s="1">
        <v>45959</v>
      </c>
      <c r="EJ41" s="2">
        <v>0.63434027777777779</v>
      </c>
    </row>
    <row r="42" spans="1:140" x14ac:dyDescent="0.25">
      <c r="A42" t="str">
        <f>"040924"</f>
        <v>040924</v>
      </c>
      <c r="B42">
        <v>1</v>
      </c>
      <c r="C42">
        <v>3530</v>
      </c>
      <c r="D42">
        <v>1</v>
      </c>
      <c r="E42" t="str">
        <f>"11"</f>
        <v>11</v>
      </c>
      <c r="F42" t="s">
        <v>139</v>
      </c>
      <c r="G42" t="s">
        <v>140</v>
      </c>
      <c r="H42" t="str">
        <f>" 480"</f>
        <v xml:space="preserve"> 480</v>
      </c>
      <c r="I42" t="s">
        <v>242</v>
      </c>
      <c r="J42" t="str">
        <f>"6777"</f>
        <v>6777</v>
      </c>
      <c r="K42" t="s">
        <v>142</v>
      </c>
      <c r="L42" t="s">
        <v>143</v>
      </c>
      <c r="M42">
        <v>11</v>
      </c>
      <c r="N42" t="s">
        <v>144</v>
      </c>
      <c r="O42" t="s">
        <v>240</v>
      </c>
      <c r="P42">
        <v>20</v>
      </c>
      <c r="Q42">
        <v>5</v>
      </c>
      <c r="R42">
        <v>0</v>
      </c>
      <c r="S42">
        <v>0</v>
      </c>
      <c r="T42" t="s">
        <v>146</v>
      </c>
      <c r="U42">
        <v>20</v>
      </c>
      <c r="V42" s="1">
        <v>46048</v>
      </c>
      <c r="W42" s="1">
        <v>46155</v>
      </c>
      <c r="Y42">
        <v>11</v>
      </c>
      <c r="Z42" t="s">
        <v>147</v>
      </c>
      <c r="AA42">
        <v>1</v>
      </c>
      <c r="AB42" t="s">
        <v>243</v>
      </c>
      <c r="AC42" t="s">
        <v>149</v>
      </c>
      <c r="AD42" t="s">
        <v>150</v>
      </c>
      <c r="AE42" t="s">
        <v>157</v>
      </c>
      <c r="AF42" s="1">
        <v>46048</v>
      </c>
      <c r="AG42" s="1">
        <v>46155</v>
      </c>
      <c r="AH42" t="s">
        <v>145</v>
      </c>
      <c r="AI42" t="s">
        <v>244</v>
      </c>
      <c r="AJ42" t="str">
        <f>"00495942"</f>
        <v>00495942</v>
      </c>
      <c r="AK42" t="s">
        <v>173</v>
      </c>
      <c r="AL42" t="s">
        <v>153</v>
      </c>
      <c r="AM42" t="s">
        <v>144</v>
      </c>
      <c r="AN42" t="str">
        <f>""</f>
        <v/>
      </c>
      <c r="AP42" t="s">
        <v>243</v>
      </c>
      <c r="AQ42" t="s">
        <v>147</v>
      </c>
      <c r="AR42" t="s">
        <v>147</v>
      </c>
      <c r="AS42" t="s">
        <v>147</v>
      </c>
      <c r="AT42" t="s">
        <v>147</v>
      </c>
      <c r="AU42">
        <v>11</v>
      </c>
      <c r="AV42">
        <v>3</v>
      </c>
      <c r="AW42">
        <v>3</v>
      </c>
      <c r="AX42" t="s">
        <v>154</v>
      </c>
      <c r="AY42" t="s">
        <v>155</v>
      </c>
      <c r="AZ42" t="s">
        <v>142</v>
      </c>
      <c r="BA42" t="s">
        <v>147</v>
      </c>
      <c r="BB42">
        <v>0</v>
      </c>
      <c r="BC42" t="s">
        <v>147</v>
      </c>
      <c r="BD42" t="s">
        <v>147</v>
      </c>
      <c r="BE42" t="s">
        <v>147</v>
      </c>
      <c r="BF42" t="s">
        <v>147</v>
      </c>
      <c r="BG42" t="s">
        <v>147</v>
      </c>
      <c r="BH42" t="s">
        <v>147</v>
      </c>
      <c r="BI42" t="s">
        <v>147</v>
      </c>
      <c r="BJ42" t="s">
        <v>147</v>
      </c>
      <c r="BK42" t="s">
        <v>147</v>
      </c>
      <c r="BS42" t="str">
        <f>""</f>
        <v/>
      </c>
      <c r="BU42" t="str">
        <f>""</f>
        <v/>
      </c>
      <c r="CA42" t="str">
        <f>""</f>
        <v/>
      </c>
      <c r="CC42" t="str">
        <f>""</f>
        <v/>
      </c>
      <c r="CI42" t="str">
        <f>""</f>
        <v/>
      </c>
      <c r="CK42" t="str">
        <f>""</f>
        <v/>
      </c>
      <c r="CQ42" t="str">
        <f>""</f>
        <v/>
      </c>
      <c r="CS42" t="str">
        <f>""</f>
        <v/>
      </c>
      <c r="CY42" t="str">
        <f>""</f>
        <v/>
      </c>
      <c r="DA42" t="str">
        <f>""</f>
        <v/>
      </c>
      <c r="DG42" t="str">
        <f>""</f>
        <v/>
      </c>
      <c r="DI42" t="str">
        <f>""</f>
        <v/>
      </c>
      <c r="DO42" t="str">
        <f>""</f>
        <v/>
      </c>
      <c r="DQ42" t="str">
        <f>""</f>
        <v/>
      </c>
      <c r="DW42" t="str">
        <f>""</f>
        <v/>
      </c>
      <c r="DY42" t="str">
        <f>""</f>
        <v/>
      </c>
      <c r="EE42" t="str">
        <f>""</f>
        <v/>
      </c>
      <c r="EG42" t="str">
        <f>""</f>
        <v/>
      </c>
      <c r="EI42" s="1">
        <v>45959</v>
      </c>
      <c r="EJ42" s="2">
        <v>0.63434027777777779</v>
      </c>
    </row>
    <row r="43" spans="1:140" x14ac:dyDescent="0.25">
      <c r="A43" t="str">
        <f>"040924"</f>
        <v>040924</v>
      </c>
      <c r="B43">
        <v>1</v>
      </c>
      <c r="C43">
        <v>3530</v>
      </c>
      <c r="D43">
        <v>1</v>
      </c>
      <c r="E43" t="str">
        <f>"12"</f>
        <v>12</v>
      </c>
      <c r="F43" t="s">
        <v>139</v>
      </c>
      <c r="G43" t="s">
        <v>140</v>
      </c>
      <c r="H43" t="str">
        <f>" 480"</f>
        <v xml:space="preserve"> 480</v>
      </c>
      <c r="I43" t="s">
        <v>242</v>
      </c>
      <c r="J43" t="str">
        <f>"6990"</f>
        <v>6990</v>
      </c>
      <c r="K43" t="s">
        <v>142</v>
      </c>
      <c r="L43" t="s">
        <v>143</v>
      </c>
      <c r="M43">
        <v>12</v>
      </c>
      <c r="N43" t="s">
        <v>144</v>
      </c>
      <c r="O43" t="s">
        <v>240</v>
      </c>
      <c r="P43">
        <v>30</v>
      </c>
      <c r="Q43">
        <v>5</v>
      </c>
      <c r="R43">
        <v>0</v>
      </c>
      <c r="S43">
        <v>0</v>
      </c>
      <c r="T43" t="s">
        <v>146</v>
      </c>
      <c r="U43">
        <v>30</v>
      </c>
      <c r="V43" s="1">
        <v>46048</v>
      </c>
      <c r="W43" s="1">
        <v>46155</v>
      </c>
      <c r="Y43">
        <v>12</v>
      </c>
      <c r="Z43" t="s">
        <v>147</v>
      </c>
      <c r="AA43">
        <v>1</v>
      </c>
      <c r="AB43" t="s">
        <v>193</v>
      </c>
      <c r="AC43" t="s">
        <v>198</v>
      </c>
      <c r="AD43" t="s">
        <v>199</v>
      </c>
      <c r="AE43" t="s">
        <v>157</v>
      </c>
      <c r="AF43" s="1">
        <v>46048</v>
      </c>
      <c r="AG43" s="1">
        <v>46155</v>
      </c>
      <c r="AH43" t="s">
        <v>145</v>
      </c>
      <c r="AI43" t="s">
        <v>245</v>
      </c>
      <c r="AJ43" t="str">
        <f>"01191233"</f>
        <v>01191233</v>
      </c>
      <c r="AK43" t="s">
        <v>178</v>
      </c>
      <c r="AL43" t="s">
        <v>153</v>
      </c>
      <c r="AM43" t="s">
        <v>144</v>
      </c>
      <c r="AN43" t="str">
        <f>""</f>
        <v/>
      </c>
      <c r="AP43" t="s">
        <v>193</v>
      </c>
      <c r="AQ43" t="s">
        <v>147</v>
      </c>
      <c r="AR43" t="s">
        <v>147</v>
      </c>
      <c r="AS43" t="s">
        <v>147</v>
      </c>
      <c r="AT43" t="s">
        <v>147</v>
      </c>
      <c r="AU43">
        <v>12</v>
      </c>
      <c r="AV43">
        <v>3</v>
      </c>
      <c r="AW43">
        <v>3</v>
      </c>
      <c r="AX43" t="s">
        <v>154</v>
      </c>
      <c r="AY43" t="s">
        <v>155</v>
      </c>
      <c r="AZ43" t="s">
        <v>142</v>
      </c>
      <c r="BA43" t="s">
        <v>147</v>
      </c>
      <c r="BB43">
        <v>0</v>
      </c>
      <c r="BC43" t="s">
        <v>147</v>
      </c>
      <c r="BD43" t="s">
        <v>147</v>
      </c>
      <c r="BE43" t="s">
        <v>147</v>
      </c>
      <c r="BF43" t="s">
        <v>147</v>
      </c>
      <c r="BG43" t="s">
        <v>147</v>
      </c>
      <c r="BH43" t="s">
        <v>147</v>
      </c>
      <c r="BI43" t="s">
        <v>147</v>
      </c>
      <c r="BJ43" t="s">
        <v>147</v>
      </c>
      <c r="BK43" t="s">
        <v>147</v>
      </c>
      <c r="BS43" t="str">
        <f>""</f>
        <v/>
      </c>
      <c r="BU43" t="str">
        <f>""</f>
        <v/>
      </c>
      <c r="CA43" t="str">
        <f>""</f>
        <v/>
      </c>
      <c r="CC43" t="str">
        <f>""</f>
        <v/>
      </c>
      <c r="CI43" t="str">
        <f>""</f>
        <v/>
      </c>
      <c r="CK43" t="str">
        <f>""</f>
        <v/>
      </c>
      <c r="CQ43" t="str">
        <f>""</f>
        <v/>
      </c>
      <c r="CS43" t="str">
        <f>""</f>
        <v/>
      </c>
      <c r="CY43" t="str">
        <f>""</f>
        <v/>
      </c>
      <c r="DA43" t="str">
        <f>""</f>
        <v/>
      </c>
      <c r="DG43" t="str">
        <f>""</f>
        <v/>
      </c>
      <c r="DI43" t="str">
        <f>""</f>
        <v/>
      </c>
      <c r="DO43" t="str">
        <f>""</f>
        <v/>
      </c>
      <c r="DQ43" t="str">
        <f>""</f>
        <v/>
      </c>
      <c r="DW43" t="str">
        <f>""</f>
        <v/>
      </c>
      <c r="DY43" t="str">
        <f>""</f>
        <v/>
      </c>
      <c r="EE43" t="str">
        <f>""</f>
        <v/>
      </c>
      <c r="EG43" t="str">
        <f>""</f>
        <v/>
      </c>
      <c r="EI43" s="1">
        <v>45959</v>
      </c>
      <c r="EJ43" s="2">
        <v>0.63434027777777779</v>
      </c>
    </row>
    <row r="44" spans="1:140" x14ac:dyDescent="0.25">
      <c r="A44" t="str">
        <f>"034925"</f>
        <v>034925</v>
      </c>
      <c r="B44">
        <v>1</v>
      </c>
      <c r="C44">
        <v>3530</v>
      </c>
      <c r="D44">
        <v>1</v>
      </c>
      <c r="E44" t="str">
        <f>"11"</f>
        <v>11</v>
      </c>
      <c r="F44" t="s">
        <v>139</v>
      </c>
      <c r="G44" t="s">
        <v>140</v>
      </c>
      <c r="H44" t="str">
        <f>" 485"</f>
        <v xml:space="preserve"> 485</v>
      </c>
      <c r="I44" t="s">
        <v>246</v>
      </c>
      <c r="J44" t="str">
        <f>"1953"</f>
        <v>1953</v>
      </c>
      <c r="K44" t="s">
        <v>142</v>
      </c>
      <c r="L44" t="s">
        <v>143</v>
      </c>
      <c r="M44">
        <v>11</v>
      </c>
      <c r="N44" t="s">
        <v>144</v>
      </c>
      <c r="O44" t="s">
        <v>145</v>
      </c>
      <c r="P44">
        <v>32</v>
      </c>
      <c r="Q44">
        <v>10</v>
      </c>
      <c r="R44">
        <v>0</v>
      </c>
      <c r="S44">
        <v>0</v>
      </c>
      <c r="T44" t="s">
        <v>146</v>
      </c>
      <c r="U44">
        <v>32</v>
      </c>
      <c r="V44" s="1">
        <v>46048</v>
      </c>
      <c r="W44" s="1">
        <v>46155</v>
      </c>
      <c r="Y44">
        <v>11</v>
      </c>
      <c r="Z44" t="s">
        <v>147</v>
      </c>
      <c r="AA44">
        <v>1</v>
      </c>
      <c r="AB44" t="s">
        <v>247</v>
      </c>
      <c r="AC44" t="s">
        <v>167</v>
      </c>
      <c r="AD44" t="s">
        <v>181</v>
      </c>
      <c r="AE44" t="s">
        <v>234</v>
      </c>
      <c r="AF44" s="1">
        <v>46048</v>
      </c>
      <c r="AG44" s="1">
        <v>46155</v>
      </c>
      <c r="AH44" t="s">
        <v>145</v>
      </c>
      <c r="AI44" t="s">
        <v>147</v>
      </c>
      <c r="AJ44" t="str">
        <f>"01802274"</f>
        <v>01802274</v>
      </c>
      <c r="AK44" t="s">
        <v>175</v>
      </c>
      <c r="AL44" t="s">
        <v>153</v>
      </c>
      <c r="AM44" t="s">
        <v>144</v>
      </c>
      <c r="AN44" t="str">
        <f>""</f>
        <v/>
      </c>
      <c r="AP44" t="s">
        <v>247</v>
      </c>
      <c r="AQ44" t="s">
        <v>147</v>
      </c>
      <c r="AR44" t="s">
        <v>147</v>
      </c>
      <c r="AS44" t="s">
        <v>147</v>
      </c>
      <c r="AT44" t="s">
        <v>147</v>
      </c>
      <c r="AU44">
        <v>11</v>
      </c>
      <c r="AV44">
        <v>3</v>
      </c>
      <c r="AW44">
        <v>3</v>
      </c>
      <c r="AX44" t="s">
        <v>154</v>
      </c>
      <c r="AY44" t="s">
        <v>155</v>
      </c>
      <c r="AZ44" t="s">
        <v>142</v>
      </c>
      <c r="BA44" t="s">
        <v>147</v>
      </c>
      <c r="BB44">
        <v>0</v>
      </c>
      <c r="BC44" t="s">
        <v>147</v>
      </c>
      <c r="BD44" t="s">
        <v>147</v>
      </c>
      <c r="BE44" t="s">
        <v>147</v>
      </c>
      <c r="BF44" t="s">
        <v>147</v>
      </c>
      <c r="BG44" t="s">
        <v>147</v>
      </c>
      <c r="BH44" t="s">
        <v>147</v>
      </c>
      <c r="BI44" t="s">
        <v>147</v>
      </c>
      <c r="BJ44" t="s">
        <v>147</v>
      </c>
      <c r="BK44" t="s">
        <v>147</v>
      </c>
      <c r="BS44" t="str">
        <f>""</f>
        <v/>
      </c>
      <c r="BU44" t="str">
        <f>""</f>
        <v/>
      </c>
      <c r="CA44" t="str">
        <f>""</f>
        <v/>
      </c>
      <c r="CC44" t="str">
        <f>""</f>
        <v/>
      </c>
      <c r="CI44" t="str">
        <f>""</f>
        <v/>
      </c>
      <c r="CK44" t="str">
        <f>""</f>
        <v/>
      </c>
      <c r="CQ44" t="str">
        <f>""</f>
        <v/>
      </c>
      <c r="CS44" t="str">
        <f>""</f>
        <v/>
      </c>
      <c r="CY44" t="str">
        <f>""</f>
        <v/>
      </c>
      <c r="DA44" t="str">
        <f>""</f>
        <v/>
      </c>
      <c r="DG44" t="str">
        <f>""</f>
        <v/>
      </c>
      <c r="DI44" t="str">
        <f>""</f>
        <v/>
      </c>
      <c r="DO44" t="str">
        <f>""</f>
        <v/>
      </c>
      <c r="DQ44" t="str">
        <f>""</f>
        <v/>
      </c>
      <c r="DW44" t="str">
        <f>""</f>
        <v/>
      </c>
      <c r="DY44" t="str">
        <f>""</f>
        <v/>
      </c>
      <c r="EE44" t="str">
        <f>""</f>
        <v/>
      </c>
      <c r="EG44" t="str">
        <f>""</f>
        <v/>
      </c>
      <c r="EI44" s="1">
        <v>45959</v>
      </c>
      <c r="EJ44" s="2">
        <v>0.63434027777777779</v>
      </c>
    </row>
    <row r="45" spans="1:140" x14ac:dyDescent="0.25">
      <c r="A45" t="str">
        <f>"034925"</f>
        <v>034925</v>
      </c>
      <c r="B45">
        <v>1</v>
      </c>
      <c r="C45">
        <v>3530</v>
      </c>
      <c r="D45">
        <v>1</v>
      </c>
      <c r="E45" t="str">
        <f>"12"</f>
        <v>12</v>
      </c>
      <c r="F45" t="s">
        <v>139</v>
      </c>
      <c r="G45" t="s">
        <v>140</v>
      </c>
      <c r="H45" t="str">
        <f>" 485"</f>
        <v xml:space="preserve"> 485</v>
      </c>
      <c r="I45" t="s">
        <v>246</v>
      </c>
      <c r="J45" t="str">
        <f>"2566"</f>
        <v>2566</v>
      </c>
      <c r="K45" t="s">
        <v>142</v>
      </c>
      <c r="L45" t="s">
        <v>143</v>
      </c>
      <c r="M45">
        <v>12</v>
      </c>
      <c r="N45" t="s">
        <v>144</v>
      </c>
      <c r="O45" t="s">
        <v>145</v>
      </c>
      <c r="P45">
        <v>32</v>
      </c>
      <c r="Q45">
        <v>10</v>
      </c>
      <c r="R45">
        <v>0</v>
      </c>
      <c r="S45">
        <v>0</v>
      </c>
      <c r="T45" t="s">
        <v>146</v>
      </c>
      <c r="U45">
        <v>32</v>
      </c>
      <c r="V45" s="1">
        <v>46048</v>
      </c>
      <c r="W45" s="1">
        <v>46155</v>
      </c>
      <c r="Y45">
        <v>12</v>
      </c>
      <c r="Z45" t="s">
        <v>147</v>
      </c>
      <c r="AA45">
        <v>1</v>
      </c>
      <c r="AB45" t="s">
        <v>248</v>
      </c>
      <c r="AC45" t="s">
        <v>167</v>
      </c>
      <c r="AD45" t="s">
        <v>181</v>
      </c>
      <c r="AE45" t="s">
        <v>194</v>
      </c>
      <c r="AF45" s="1">
        <v>46048</v>
      </c>
      <c r="AG45" s="1">
        <v>46155</v>
      </c>
      <c r="AH45" t="s">
        <v>145</v>
      </c>
      <c r="AI45" t="s">
        <v>147</v>
      </c>
      <c r="AJ45" t="str">
        <f>"01802274"</f>
        <v>01802274</v>
      </c>
      <c r="AK45" t="s">
        <v>175</v>
      </c>
      <c r="AL45" t="s">
        <v>153</v>
      </c>
      <c r="AM45" t="s">
        <v>144</v>
      </c>
      <c r="AN45" t="str">
        <f>""</f>
        <v/>
      </c>
      <c r="AP45" t="s">
        <v>248</v>
      </c>
      <c r="AQ45" t="s">
        <v>147</v>
      </c>
      <c r="AR45" t="s">
        <v>147</v>
      </c>
      <c r="AS45" t="s">
        <v>147</v>
      </c>
      <c r="AT45" t="s">
        <v>147</v>
      </c>
      <c r="AU45">
        <v>12</v>
      </c>
      <c r="AV45">
        <v>3</v>
      </c>
      <c r="AW45">
        <v>3</v>
      </c>
      <c r="AX45" t="s">
        <v>154</v>
      </c>
      <c r="AY45" t="s">
        <v>155</v>
      </c>
      <c r="AZ45" t="s">
        <v>142</v>
      </c>
      <c r="BA45" t="s">
        <v>147</v>
      </c>
      <c r="BB45">
        <v>0</v>
      </c>
      <c r="BC45" t="s">
        <v>147</v>
      </c>
      <c r="BD45" t="s">
        <v>147</v>
      </c>
      <c r="BE45" t="s">
        <v>147</v>
      </c>
      <c r="BF45" t="s">
        <v>147</v>
      </c>
      <c r="BG45" t="s">
        <v>147</v>
      </c>
      <c r="BH45" t="s">
        <v>147</v>
      </c>
      <c r="BI45" t="s">
        <v>147</v>
      </c>
      <c r="BJ45" t="s">
        <v>147</v>
      </c>
      <c r="BK45" t="s">
        <v>147</v>
      </c>
      <c r="BS45" t="str">
        <f>""</f>
        <v/>
      </c>
      <c r="BU45" t="str">
        <f>""</f>
        <v/>
      </c>
      <c r="CA45" t="str">
        <f>""</f>
        <v/>
      </c>
      <c r="CC45" t="str">
        <f>""</f>
        <v/>
      </c>
      <c r="CI45" t="str">
        <f>""</f>
        <v/>
      </c>
      <c r="CK45" t="str">
        <f>""</f>
        <v/>
      </c>
      <c r="CQ45" t="str">
        <f>""</f>
        <v/>
      </c>
      <c r="CS45" t="str">
        <f>""</f>
        <v/>
      </c>
      <c r="CY45" t="str">
        <f>""</f>
        <v/>
      </c>
      <c r="DA45" t="str">
        <f>""</f>
        <v/>
      </c>
      <c r="DG45" t="str">
        <f>""</f>
        <v/>
      </c>
      <c r="DI45" t="str">
        <f>""</f>
        <v/>
      </c>
      <c r="DO45" t="str">
        <f>""</f>
        <v/>
      </c>
      <c r="DQ45" t="str">
        <f>""</f>
        <v/>
      </c>
      <c r="DW45" t="str">
        <f>""</f>
        <v/>
      </c>
      <c r="DY45" t="str">
        <f>""</f>
        <v/>
      </c>
      <c r="EE45" t="str">
        <f>""</f>
        <v/>
      </c>
      <c r="EG45" t="str">
        <f>""</f>
        <v/>
      </c>
      <c r="EI45" s="1">
        <v>45959</v>
      </c>
      <c r="EJ45" s="2">
        <v>0.63434027777777779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CS</vt:lpstr>
      <vt:lpstr>IT</vt:lpstr>
    </vt:vector>
  </TitlesOfParts>
  <Company>University of Massachusetts Boston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2025-10-29T19:21:58Z</dcterms:created>
  <dcterms:modified xsi:type="dcterms:W3CDTF">2025-10-29T19:29:12Z</dcterms:modified>
</cp:coreProperties>
</file>