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thierguinet/Desktop/GGG/data/Gephi/"/>
    </mc:Choice>
  </mc:AlternateContent>
  <xr:revisionPtr revIDLastSave="0" documentId="13_ncr:9_{2FC1F9F5-45C5-8F43-B0CF-D3B7A62940E1}" xr6:coauthVersionLast="43" xr6:coauthVersionMax="43" xr10:uidLastSave="{00000000-0000-0000-0000-000000000000}"/>
  <bookViews>
    <workbookView xWindow="760" yWindow="680" windowWidth="28040" windowHeight="16460" xr2:uid="{06A431A0-108C-7B4F-B709-C5C3EF3A476C}"/>
  </bookViews>
  <sheets>
    <sheet name="count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5" i="1" l="1"/>
  <c r="C109" i="1"/>
  <c r="B248" i="1"/>
  <c r="B247" i="1"/>
  <c r="B246" i="1"/>
  <c r="B244" i="1"/>
  <c r="C241" i="1"/>
  <c r="B241" i="1"/>
  <c r="C240" i="1"/>
  <c r="B240" i="1"/>
  <c r="B239" i="1"/>
  <c r="C237" i="1"/>
  <c r="C236" i="1"/>
  <c r="C235" i="1"/>
  <c r="C234" i="1"/>
  <c r="C231" i="1"/>
  <c r="B231" i="1"/>
  <c r="C230" i="1"/>
  <c r="B226" i="1"/>
  <c r="B224" i="1"/>
  <c r="C223" i="1"/>
  <c r="C221" i="1"/>
  <c r="B221" i="1"/>
  <c r="B218" i="1"/>
  <c r="C217" i="1"/>
  <c r="B217" i="1"/>
  <c r="B213" i="1"/>
  <c r="C211" i="1"/>
  <c r="B210" i="1"/>
  <c r="C208" i="1"/>
  <c r="C206" i="1"/>
  <c r="C204" i="1"/>
  <c r="C202" i="1"/>
  <c r="C198" i="1"/>
  <c r="B198" i="1"/>
  <c r="B194" i="1"/>
  <c r="B193" i="1"/>
  <c r="B191" i="1"/>
  <c r="B187" i="1"/>
  <c r="C185" i="1"/>
  <c r="B185" i="1"/>
  <c r="C183" i="1"/>
  <c r="C181" i="1"/>
  <c r="C180" i="1"/>
  <c r="B180" i="1"/>
  <c r="C179" i="1"/>
  <c r="B175" i="1"/>
  <c r="C174" i="1"/>
  <c r="B174" i="1"/>
  <c r="C173" i="1"/>
  <c r="B173" i="1"/>
  <c r="C172" i="1"/>
  <c r="B170" i="1"/>
  <c r="C169" i="1"/>
  <c r="B169" i="1"/>
  <c r="B168" i="1"/>
  <c r="C164" i="1"/>
  <c r="B162" i="1"/>
  <c r="B160" i="1"/>
  <c r="B159" i="1"/>
  <c r="B158" i="1"/>
  <c r="C156" i="1"/>
  <c r="B155" i="1"/>
  <c r="B153" i="1"/>
  <c r="C151" i="1"/>
  <c r="C150" i="1"/>
  <c r="C149" i="1"/>
  <c r="C144" i="1"/>
  <c r="B141" i="1"/>
  <c r="C137" i="1"/>
  <c r="B132" i="1"/>
  <c r="C131" i="1"/>
  <c r="C128" i="1"/>
  <c r="C124" i="1"/>
  <c r="C120" i="1"/>
  <c r="B119" i="1"/>
  <c r="C118" i="1"/>
  <c r="B118" i="1"/>
  <c r="B115" i="1"/>
  <c r="C112" i="1"/>
  <c r="C111" i="1"/>
  <c r="C108" i="1"/>
  <c r="B105" i="1"/>
  <c r="C103" i="1"/>
  <c r="C101" i="1"/>
  <c r="B100" i="1"/>
  <c r="C98" i="1"/>
  <c r="C96" i="1"/>
  <c r="B95" i="1"/>
  <c r="C92" i="1"/>
  <c r="C91" i="1"/>
  <c r="C89" i="1"/>
  <c r="C88" i="1"/>
  <c r="B88" i="1"/>
  <c r="C85" i="1"/>
  <c r="C84" i="1"/>
  <c r="C83" i="1"/>
  <c r="C82" i="1"/>
  <c r="C81" i="1"/>
  <c r="C80" i="1"/>
  <c r="C79" i="1"/>
  <c r="C78" i="1"/>
  <c r="C76" i="1"/>
  <c r="C75" i="1"/>
  <c r="B74" i="1"/>
  <c r="C72" i="1"/>
  <c r="C70" i="1"/>
  <c r="B70" i="1"/>
  <c r="B69" i="1"/>
  <c r="C66" i="1"/>
  <c r="C64" i="1"/>
  <c r="C61" i="1"/>
  <c r="B61" i="1"/>
  <c r="C59" i="1"/>
  <c r="C58" i="1"/>
  <c r="B52" i="1"/>
  <c r="C51" i="1"/>
  <c r="C50" i="1"/>
  <c r="C49" i="1"/>
  <c r="C48" i="1"/>
  <c r="C45" i="1"/>
  <c r="B45" i="1"/>
  <c r="C44" i="1"/>
  <c r="B44" i="1"/>
  <c r="C43" i="1"/>
  <c r="B41" i="1"/>
  <c r="B39" i="1"/>
  <c r="B38" i="1"/>
  <c r="C37" i="1"/>
  <c r="C36" i="1"/>
  <c r="B34" i="1"/>
  <c r="B33" i="1"/>
  <c r="C31" i="1"/>
  <c r="C30" i="1"/>
  <c r="B30" i="1"/>
  <c r="C29" i="1"/>
  <c r="B29" i="1"/>
  <c r="C27" i="1"/>
  <c r="B25" i="1"/>
  <c r="C22" i="1"/>
  <c r="C19" i="1"/>
  <c r="C16" i="1"/>
  <c r="B15" i="1"/>
  <c r="C13" i="1"/>
  <c r="B13" i="1"/>
  <c r="C12" i="1"/>
  <c r="B12" i="1"/>
  <c r="C11" i="1"/>
  <c r="B11" i="1"/>
  <c r="B10" i="1"/>
  <c r="C9" i="1"/>
  <c r="C6" i="1"/>
  <c r="C5" i="1"/>
</calcChain>
</file>

<file path=xl/sharedStrings.xml><?xml version="1.0" encoding="utf-8"?>
<sst xmlns="http://schemas.openxmlformats.org/spreadsheetml/2006/main" count="498" uniqueCount="498">
  <si>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</si>
  <si>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</si>
  <si>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</si>
  <si>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</si>
  <si>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</si>
  <si>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</si>
  <si>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</si>
  <si>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</si>
  <si>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</si>
  <si>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</si>
  <si>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</si>
  <si>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</si>
  <si>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</si>
  <si>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</si>
  <si>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</si>
  <si>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</si>
  <si>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</si>
  <si>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</si>
  <si>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</si>
  <si>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</si>
  <si>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</si>
  <si>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</si>
  <si>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</si>
  <si>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</si>
  <si>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</si>
  <si>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</si>
  <si>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</si>
  <si>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</si>
  <si>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</si>
  <si>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</si>
  <si>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</si>
  <si>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</si>
  <si>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</si>
  <si>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</si>
  <si>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</si>
  <si>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</si>
  <si>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</si>
  <si>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</si>
  <si>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</si>
  <si>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</si>
  <si>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</si>
  <si>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</si>
  <si>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</si>
  <si>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</si>
  <si>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</si>
  <si>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</si>
  <si>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</si>
  <si>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</si>
  <si>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</si>
  <si>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</si>
  <si>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</si>
  <si>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</si>
  <si>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</si>
  <si>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</si>
  <si>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</si>
  <si>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</si>
  <si>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</si>
  <si>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</si>
  <si>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</si>
  <si>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</si>
  <si>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</si>
  <si>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</si>
  <si>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</si>
  <si>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</si>
  <si>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</si>
  <si>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</si>
  <si>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</si>
  <si>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</si>
  <si>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</si>
  <si>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</si>
  <si>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</si>
  <si>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</si>
  <si>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</si>
  <si>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</si>
  <si>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CF</t>
  </si>
  <si>
    <t>Central African Republic</t>
  </si>
  <si>
    <t>CG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</si>
  <si>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</si>
  <si>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</si>
  <si>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</si>
  <si>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</si>
  <si>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</si>
  <si>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</si>
  <si>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</si>
  <si>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</si>
  <si>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</si>
  <si>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</si>
  <si>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</si>
  <si>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</si>
  <si>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</si>
  <si>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</si>
  <si>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</si>
  <si>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</si>
  <si>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</si>
  <si>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</si>
  <si>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</si>
  <si>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</si>
  <si>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</si>
  <si>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</si>
  <si>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</si>
  <si>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</si>
  <si>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</si>
  <si>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</si>
  <si>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</si>
  <si>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</si>
  <si>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</si>
  <si>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</si>
  <si>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</si>
  <si>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</si>
  <si>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</si>
  <si>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</si>
  <si>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</si>
  <si>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</si>
  <si>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</si>
  <si>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</si>
  <si>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</si>
  <si>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</si>
  <si>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</si>
  <si>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</si>
  <si>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</si>
  <si>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</si>
  <si>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</si>
  <si>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</si>
  <si>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</si>
  <si>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</si>
  <si>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</si>
  <si>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</si>
  <si>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</si>
  <si>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</si>
  <si>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</si>
  <si>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</si>
  <si>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</si>
  <si>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</si>
  <si>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</si>
  <si>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</si>
  <si>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</si>
  <si>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</si>
  <si>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</si>
  <si>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</si>
  <si>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</si>
  <si>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</si>
  <si>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</si>
  <si>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</si>
  <si>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</si>
  <si>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</si>
  <si>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</si>
  <si>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</si>
  <si>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</si>
  <si>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</si>
  <si>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</si>
  <si>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</si>
  <si>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</si>
  <si>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</si>
  <si>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</si>
  <si>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</si>
  <si>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</si>
  <si>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</si>
  <si>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</si>
  <si>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</si>
  <si>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</si>
  <si>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</si>
  <si>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</si>
  <si>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</si>
  <si>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</si>
  <si>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</si>
  <si>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</si>
  <si>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</si>
  <si>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</si>
  <si>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</si>
  <si>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</si>
  <si>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</si>
  <si>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</si>
  <si>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</si>
  <si>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</si>
  <si>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</si>
  <si>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</si>
  <si>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</si>
  <si>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</si>
  <si>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</si>
  <si>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</si>
  <si>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</si>
  <si>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</si>
  <si>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</si>
  <si>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</si>
  <si>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</si>
  <si>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</si>
  <si>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</si>
  <si>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</si>
  <si>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</si>
  <si>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</si>
  <si>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</si>
  <si>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</si>
  <si>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</si>
  <si>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</si>
  <si>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</si>
  <si>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</si>
  <si>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</si>
  <si>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</si>
  <si>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</si>
  <si>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</si>
  <si>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</si>
  <si>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</si>
  <si>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</si>
  <si>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</si>
  <si>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</si>
  <si>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</si>
  <si>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</si>
  <si>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</si>
  <si>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</si>
  <si>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</si>
  <si>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</si>
  <si>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</si>
  <si>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</si>
  <si>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</si>
  <si>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</si>
  <si>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</si>
  <si>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</si>
  <si>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</si>
  <si>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</si>
  <si>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</si>
  <si>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</si>
  <si>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</si>
  <si>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</si>
  <si>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</si>
  <si>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</si>
  <si>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</si>
  <si>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</si>
  <si>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</si>
  <si>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</si>
  <si>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</si>
  <si>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</si>
  <si>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</si>
  <si>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</si>
  <si>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</si>
  <si>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</si>
  <si>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</si>
  <si>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</si>
  <si>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</si>
  <si>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</si>
  <si>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</si>
  <si>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</si>
  <si>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</si>
  <si>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</si>
  <si>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</si>
  <si>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</si>
  <si>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</si>
  <si>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</si>
  <si>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</si>
  <si>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</si>
  <si>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</si>
  <si>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</si>
  <si>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</si>
  <si>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</si>
  <si>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</si>
  <si>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</si>
  <si>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</si>
  <si>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</si>
  <si>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</si>
  <si>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</si>
  <si>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</si>
  <si>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</si>
  <si>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</si>
  <si>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</si>
  <si>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</si>
  <si>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</si>
  <si>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</si>
  <si>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</si>
  <si>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</si>
  <si>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</si>
  <si>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</si>
  <si>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</si>
  <si>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</si>
  <si>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</si>
  <si>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</si>
  <si>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</si>
  <si>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</si>
  <si>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</si>
  <si>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</si>
  <si>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</si>
  <si>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</si>
  <si>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</si>
  <si>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</si>
  <si>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</si>
  <si>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</si>
  <si>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</si>
  <si>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</si>
  <si>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</si>
  <si>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</si>
  <si>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</si>
  <si>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</si>
  <si>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</si>
  <si>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</si>
  <si>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</si>
  <si>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</si>
  <si>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</si>
  <si>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</si>
  <si>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</si>
  <si>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</si>
  <si>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</si>
  <si>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</si>
  <si>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</si>
  <si>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</si>
  <si>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</si>
  <si>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</si>
  <si>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</si>
  <si>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</si>
  <si>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</si>
  <si>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</si>
  <si>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</si>
  <si>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</si>
  <si>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</si>
  <si>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</si>
  <si>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</si>
  <si>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</si>
  <si>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</si>
  <si>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</si>
  <si>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</si>
  <si>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</si>
  <si>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</si>
  <si>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</si>
  <si>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</si>
  <si>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</si>
  <si>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</si>
  <si>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</si>
  <si>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</si>
  <si>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</si>
  <si>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</si>
  <si>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</si>
  <si>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</si>
  <si>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</si>
  <si>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</si>
  <si>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</si>
  <si>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</si>
  <si>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</si>
  <si>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</si>
  <si>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</si>
  <si>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</si>
  <si>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</si>
  <si>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</si>
  <si>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</si>
  <si>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</si>
  <si>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</si>
  <si>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</si>
  <si>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</si>
  <si>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</si>
  <si>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</si>
  <si>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</si>
  <si>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</si>
  <si>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</si>
  <si>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</si>
  <si>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</si>
  <si>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</si>
  <si>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</si>
  <si>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</si>
  <si>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</si>
  <si>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</si>
  <si>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</si>
  <si>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</si>
  <si>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</si>
  <si>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</si>
  <si>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</si>
  <si>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</si>
  <si>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</si>
  <si>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</si>
  <si>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</si>
  <si>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</si>
  <si>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</si>
  <si>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</si>
  <si>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</si>
  <si>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</si>
  <si>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</si>
  <si>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</si>
  <si>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</si>
  <si>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</si>
  <si>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</si>
  <si>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</si>
  <si>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</si>
  <si>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</si>
  <si>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</si>
  <si>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</si>
  <si>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</si>
  <si>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</si>
  <si>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</si>
  <si>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</si>
  <si>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</si>
  <si>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</si>
  <si>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</si>
  <si>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</si>
  <si>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</si>
  <si>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</si>
  <si>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</si>
  <si>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</si>
  <si>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</si>
  <si>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</si>
  <si>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</si>
  <si>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</si>
  <si>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</si>
  <si>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</si>
  <si>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</si>
  <si>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</si>
  <si>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</si>
  <si>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</si>
  <si>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</si>
  <si>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</si>
  <si>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</si>
  <si>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</si>
  <si>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</si>
  <si>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</si>
  <si>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</si>
  <si>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</si>
  <si>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</si>
  <si>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</si>
  <si>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</si>
  <si>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</si>
  <si>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</si>
  <si>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</si>
  <si>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</si>
  <si>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</si>
  <si>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</si>
  <si>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</si>
  <si>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</si>
  <si>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</si>
  <si>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</si>
  <si>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</si>
  <si>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</si>
  <si>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</si>
  <si>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</si>
  <si>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</si>
  <si>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</si>
  <si>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</si>
  <si>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</si>
  <si>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</si>
  <si>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</si>
  <si>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</si>
  <si>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</si>
  <si>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</si>
  <si>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</si>
  <si>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</si>
  <si>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</si>
  <si>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</si>
  <si>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</si>
  <si>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</si>
  <si>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</si>
  <si>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</si>
  <si>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</si>
  <si>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</si>
  <si>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</si>
  <si>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</si>
  <si>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</si>
  <si>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</si>
  <si>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</si>
  <si>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</si>
  <si>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</si>
  <si>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</si>
  <si>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</si>
  <si>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</si>
  <si>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</si>
  <si>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</si>
  <si>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</si>
  <si>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</si>
  <si>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</si>
  <si>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</si>
  <si>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</si>
  <si>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</si>
  <si>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</si>
  <si>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</si>
  <si>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</si>
  <si>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</si>
  <si>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</si>
  <si>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</si>
  <si>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</si>
  <si>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</si>
  <si>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</si>
  <si>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</si>
  <si>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</si>
  <si>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</si>
  <si>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</si>
  <si>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</si>
  <si>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</si>
  <si>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</si>
  <si>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</si>
  <si>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</si>
  <si>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</si>
  <si>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</si>
  <si>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</si>
  <si>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Latitude</t>
  </si>
  <si>
    <t>Code</t>
  </si>
  <si>
    <t>Longitude</t>
  </si>
  <si>
    <t>Name</t>
  </si>
  <si>
    <t>Myanmar</t>
  </si>
  <si>
    <t>Democratic Republic of the Congo</t>
  </si>
  <si>
    <t>Republic of the Congo</t>
  </si>
  <si>
    <t>IC</t>
  </si>
  <si>
    <t>Ivory Coast</t>
  </si>
  <si>
    <t>West Bank and Gaza Strip</t>
  </si>
  <si>
    <t>WG</t>
  </si>
  <si>
    <t>Bosnia-Herzegovina</t>
  </si>
  <si>
    <t>Slovak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</si>
</sst>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12121"/>
      <name val="Arial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DC9E-E67E-C04A-98AA-D0C0C3734330}">
  <dimension ref="A1:F248"/>
  <sheetViews>
    <sheetView tabSelected="1" topLeftCell="A2" workbookViewId="0">
      <selection activeCell="D18" sqref="D18"/>
    </sheetView>
  </sheetViews>
  <sheetFormatPr baseColWidth="10" defaultRowHeight="16" x14ac:dyDescent="0.2"/>
  <cols>
    <col min="2" max="2" width="21.83203125" customWidth="1"/>
    <col min="3" max="3" width="18.33203125" customWidth="1"/>
  </cols>
  <sheetData>
    <row r="1" spans="1:4" x14ac:dyDescent="0.2">
      <c r="A1" t="s">
        <v>486</v>
      </c>
      <c r="B1" t="s">
        <v>485</v>
      </c>
      <c r="C1" t="s">
        <v>487</v>
      </c>
      <c r="D1" t="s">
        <v>488</v>
      </c>
    </row>
    <row r="2" spans="1:4" ht="18" x14ac:dyDescent="0.2">
      <c r="A2" s="1" t="s">
        <v>0</v>
      </c>
      <c r="B2" s="1">
        <v>42.546244999999999</v>
      </c>
      <c r="C2" s="1">
        <v>1.6015539999999999</v>
      </c>
      <c r="D2" s="1" t="s">
        <v>1</v>
      </c>
    </row>
    <row r="3" spans="1:4" ht="18" x14ac:dyDescent="0.2">
      <c r="A3" s="1" t="s">
        <v>2</v>
      </c>
      <c r="B3" s="1">
        <v>23.424075999999999</v>
      </c>
      <c r="C3" s="1">
        <v>53.847817999999997</v>
      </c>
      <c r="D3" s="1" t="s">
        <v>3</v>
      </c>
    </row>
    <row r="4" spans="1:4" ht="18" x14ac:dyDescent="0.2">
      <c r="A4" s="1" t="s">
        <v>4</v>
      </c>
      <c r="B4" s="1">
        <v>33.939109999999999</v>
      </c>
      <c r="C4" s="1">
        <v>67.709952999999999</v>
      </c>
      <c r="D4" s="1" t="s">
        <v>5</v>
      </c>
    </row>
    <row r="5" spans="1:4" ht="18" x14ac:dyDescent="0.2">
      <c r="A5" s="1" t="s">
        <v>6</v>
      </c>
      <c r="B5" s="1">
        <v>17.060815999999999</v>
      </c>
      <c r="C5" s="1">
        <f>-61.796428</f>
        <v>-61.796427999999999</v>
      </c>
      <c r="D5" s="1" t="s">
        <v>7</v>
      </c>
    </row>
    <row r="6" spans="1:4" ht="18" x14ac:dyDescent="0.2">
      <c r="A6" s="1" t="s">
        <v>8</v>
      </c>
      <c r="B6" s="1">
        <v>18.220554</v>
      </c>
      <c r="C6" s="1">
        <f>-63.068615</f>
        <v>-63.068615000000001</v>
      </c>
      <c r="D6" s="1" t="s">
        <v>9</v>
      </c>
    </row>
    <row r="7" spans="1:4" ht="18" x14ac:dyDescent="0.2">
      <c r="A7" s="1" t="s">
        <v>10</v>
      </c>
      <c r="B7" s="1">
        <v>41.153331999999999</v>
      </c>
      <c r="C7" s="1">
        <v>20.168330999999998</v>
      </c>
      <c r="D7" s="1" t="s">
        <v>11</v>
      </c>
    </row>
    <row r="8" spans="1:4" ht="18" x14ac:dyDescent="0.2">
      <c r="A8" s="1" t="s">
        <v>12</v>
      </c>
      <c r="B8" s="1">
        <v>40.069099000000001</v>
      </c>
      <c r="C8" s="1">
        <v>45.038189000000003</v>
      </c>
      <c r="D8" s="1" t="s">
        <v>13</v>
      </c>
    </row>
    <row r="9" spans="1:4" ht="18" x14ac:dyDescent="0.2">
      <c r="A9" s="1" t="s">
        <v>14</v>
      </c>
      <c r="B9" s="1">
        <v>12.226079</v>
      </c>
      <c r="C9" s="1">
        <f>-69.060087</f>
        <v>-69.060086999999996</v>
      </c>
      <c r="D9" s="1" t="s">
        <v>15</v>
      </c>
    </row>
    <row r="10" spans="1:4" ht="18" x14ac:dyDescent="0.2">
      <c r="A10" s="1" t="s">
        <v>16</v>
      </c>
      <c r="B10" s="1">
        <f>-11.202692</f>
        <v>-11.202692000000001</v>
      </c>
      <c r="C10" s="1">
        <v>17.873887</v>
      </c>
      <c r="D10" s="1" t="s">
        <v>17</v>
      </c>
    </row>
    <row r="11" spans="1:4" ht="18" x14ac:dyDescent="0.2">
      <c r="A11" s="1" t="s">
        <v>18</v>
      </c>
      <c r="B11" s="1">
        <f>-75.250973</f>
        <v>-75.250973000000002</v>
      </c>
      <c r="C11" s="1">
        <f>0.071389</f>
        <v>7.1388999999999994E-2</v>
      </c>
      <c r="D11" s="1" t="s">
        <v>19</v>
      </c>
    </row>
    <row r="12" spans="1:4" ht="18" x14ac:dyDescent="0.2">
      <c r="A12" s="1" t="s">
        <v>20</v>
      </c>
      <c r="B12" s="1">
        <f>-38.416097</f>
        <v>-38.416097000000001</v>
      </c>
      <c r="C12" s="1">
        <f>-63.616672</f>
        <v>-63.616672000000001</v>
      </c>
      <c r="D12" s="1" t="s">
        <v>21</v>
      </c>
    </row>
    <row r="13" spans="1:4" ht="18" x14ac:dyDescent="0.2">
      <c r="A13" s="1" t="s">
        <v>22</v>
      </c>
      <c r="B13" s="1">
        <f>-14.270972</f>
        <v>-14.270972</v>
      </c>
      <c r="C13" s="1">
        <f>-170.132217</f>
        <v>-170.132217</v>
      </c>
      <c r="D13" s="1" t="s">
        <v>23</v>
      </c>
    </row>
    <row r="14" spans="1:4" ht="18" x14ac:dyDescent="0.2">
      <c r="A14" s="1" t="s">
        <v>24</v>
      </c>
      <c r="B14" s="1">
        <v>47.516230999999998</v>
      </c>
      <c r="C14" s="1">
        <v>14.550072</v>
      </c>
      <c r="D14" s="1" t="s">
        <v>25</v>
      </c>
    </row>
    <row r="15" spans="1:4" ht="18" x14ac:dyDescent="0.2">
      <c r="A15" s="1" t="s">
        <v>26</v>
      </c>
      <c r="B15" s="1">
        <f>-25.274398</f>
        <v>-25.274398000000001</v>
      </c>
      <c r="C15" s="1">
        <v>133.775136</v>
      </c>
      <c r="D15" s="1" t="s">
        <v>27</v>
      </c>
    </row>
    <row r="16" spans="1:4" ht="18" x14ac:dyDescent="0.2">
      <c r="A16" s="1" t="s">
        <v>28</v>
      </c>
      <c r="B16" s="1">
        <v>12.52111</v>
      </c>
      <c r="C16" s="1">
        <f>-69.968338</f>
        <v>-69.968338000000003</v>
      </c>
      <c r="D16" s="1" t="s">
        <v>29</v>
      </c>
    </row>
    <row r="17" spans="1:4" ht="18" x14ac:dyDescent="0.2">
      <c r="A17" s="1" t="s">
        <v>30</v>
      </c>
      <c r="B17" s="1">
        <v>40.143104999999998</v>
      </c>
      <c r="C17" s="1">
        <v>47.576926999999998</v>
      </c>
      <c r="D17" s="1" t="s">
        <v>31</v>
      </c>
    </row>
    <row r="18" spans="1:4" ht="19" x14ac:dyDescent="0.25">
      <c r="A18" s="1" t="s">
        <v>32</v>
      </c>
      <c r="B18" s="1">
        <v>43.915886</v>
      </c>
      <c r="C18" s="1">
        <v>17.679075999999998</v>
      </c>
      <c r="D18" s="2" t="s">
        <v>496</v>
      </c>
    </row>
    <row r="19" spans="1:4" ht="18" x14ac:dyDescent="0.2">
      <c r="A19" s="1" t="s">
        <v>33</v>
      </c>
      <c r="B19" s="1">
        <v>13.193887</v>
      </c>
      <c r="C19" s="1">
        <f>-59.543198</f>
        <v>-59.543197999999997</v>
      </c>
      <c r="D19" s="1" t="s">
        <v>34</v>
      </c>
    </row>
    <row r="20" spans="1:4" ht="18" x14ac:dyDescent="0.2">
      <c r="A20" s="1" t="s">
        <v>35</v>
      </c>
      <c r="B20" s="1">
        <v>23.684994</v>
      </c>
      <c r="C20" s="1">
        <v>90.356330999999997</v>
      </c>
      <c r="D20" s="1" t="s">
        <v>36</v>
      </c>
    </row>
    <row r="21" spans="1:4" ht="18" x14ac:dyDescent="0.2">
      <c r="A21" s="1" t="s">
        <v>37</v>
      </c>
      <c r="B21" s="1">
        <v>50.503886999999999</v>
      </c>
      <c r="C21" s="1">
        <v>4.4699359999999997</v>
      </c>
      <c r="D21" s="1" t="s">
        <v>38</v>
      </c>
    </row>
    <row r="22" spans="1:4" ht="18" x14ac:dyDescent="0.2">
      <c r="A22" s="1" t="s">
        <v>39</v>
      </c>
      <c r="B22" s="1">
        <v>12.238333000000001</v>
      </c>
      <c r="C22" s="1">
        <f>-1.561593</f>
        <v>-1.561593</v>
      </c>
      <c r="D22" s="1" t="s">
        <v>40</v>
      </c>
    </row>
    <row r="23" spans="1:4" ht="18" x14ac:dyDescent="0.2">
      <c r="A23" s="1" t="s">
        <v>41</v>
      </c>
      <c r="B23" s="1">
        <v>42.733882999999999</v>
      </c>
      <c r="C23" s="1">
        <v>25.48583</v>
      </c>
      <c r="D23" s="1" t="s">
        <v>42</v>
      </c>
    </row>
    <row r="24" spans="1:4" ht="18" x14ac:dyDescent="0.2">
      <c r="A24" s="1" t="s">
        <v>43</v>
      </c>
      <c r="B24" s="1">
        <v>25.930413999999999</v>
      </c>
      <c r="C24" s="1">
        <v>50.637771999999998</v>
      </c>
      <c r="D24" s="1" t="s">
        <v>44</v>
      </c>
    </row>
    <row r="25" spans="1:4" ht="18" x14ac:dyDescent="0.2">
      <c r="A25" s="1" t="s">
        <v>45</v>
      </c>
      <c r="B25" s="1">
        <f>-3.373056</f>
        <v>-3.3730560000000001</v>
      </c>
      <c r="C25" s="1">
        <v>29.918886000000001</v>
      </c>
      <c r="D25" s="1" t="s">
        <v>46</v>
      </c>
    </row>
    <row r="26" spans="1:4" ht="18" x14ac:dyDescent="0.2">
      <c r="A26" s="1" t="s">
        <v>47</v>
      </c>
      <c r="B26" s="1">
        <v>9.3076899999999991</v>
      </c>
      <c r="C26" s="1">
        <v>2.3158340000000002</v>
      </c>
      <c r="D26" s="1" t="s">
        <v>48</v>
      </c>
    </row>
    <row r="27" spans="1:4" ht="18" x14ac:dyDescent="0.2">
      <c r="A27" s="1" t="s">
        <v>49</v>
      </c>
      <c r="B27" s="1">
        <v>32.321384000000002</v>
      </c>
      <c r="C27" s="1">
        <f>-64.75737</f>
        <v>-64.757369999999995</v>
      </c>
      <c r="D27" s="1" t="s">
        <v>50</v>
      </c>
    </row>
    <row r="28" spans="1:4" ht="18" x14ac:dyDescent="0.2">
      <c r="A28" s="1" t="s">
        <v>51</v>
      </c>
      <c r="B28" s="1">
        <v>4.5352769999999998</v>
      </c>
      <c r="C28" s="1">
        <v>114.72766900000001</v>
      </c>
      <c r="D28" s="1" t="s">
        <v>52</v>
      </c>
    </row>
    <row r="29" spans="1:4" ht="18" x14ac:dyDescent="0.2">
      <c r="A29" s="1" t="s">
        <v>53</v>
      </c>
      <c r="B29" s="1">
        <f>-16.290154</f>
        <v>-16.290154000000001</v>
      </c>
      <c r="C29" s="1">
        <f>-63.588653</f>
        <v>-63.588653000000001</v>
      </c>
      <c r="D29" s="1" t="s">
        <v>54</v>
      </c>
    </row>
    <row r="30" spans="1:4" ht="18" x14ac:dyDescent="0.2">
      <c r="A30" s="1" t="s">
        <v>55</v>
      </c>
      <c r="B30" s="1">
        <f>-14.235004</f>
        <v>-14.235004</v>
      </c>
      <c r="C30" s="1">
        <f>-51.92528</f>
        <v>-51.925280000000001</v>
      </c>
      <c r="D30" s="1" t="s">
        <v>56</v>
      </c>
    </row>
    <row r="31" spans="1:4" ht="18" x14ac:dyDescent="0.2">
      <c r="A31" s="1" t="s">
        <v>57</v>
      </c>
      <c r="B31" s="1">
        <v>25.034279999999999</v>
      </c>
      <c r="C31" s="1">
        <f>-77.39628</f>
        <v>-77.396280000000004</v>
      </c>
      <c r="D31" s="1" t="s">
        <v>58</v>
      </c>
    </row>
    <row r="32" spans="1:4" ht="18" x14ac:dyDescent="0.2">
      <c r="A32" s="1" t="s">
        <v>59</v>
      </c>
      <c r="B32" s="1">
        <v>27.514161999999999</v>
      </c>
      <c r="C32" s="1">
        <v>90.433600999999996</v>
      </c>
      <c r="D32" s="1" t="s">
        <v>60</v>
      </c>
    </row>
    <row r="33" spans="1:6" ht="18" x14ac:dyDescent="0.2">
      <c r="A33" s="1" t="s">
        <v>61</v>
      </c>
      <c r="B33" s="1">
        <f>-54.423199</f>
        <v>-54.423198999999997</v>
      </c>
      <c r="C33" s="1">
        <v>3.4131939999999998</v>
      </c>
      <c r="D33" s="1" t="s">
        <v>62</v>
      </c>
    </row>
    <row r="34" spans="1:6" ht="18" x14ac:dyDescent="0.2">
      <c r="A34" s="1" t="s">
        <v>63</v>
      </c>
      <c r="B34" s="1">
        <f>-22.328474</f>
        <v>-22.328474</v>
      </c>
      <c r="C34" s="1">
        <v>24.684866</v>
      </c>
      <c r="D34" s="1" t="s">
        <v>64</v>
      </c>
    </row>
    <row r="35" spans="1:6" ht="18" x14ac:dyDescent="0.2">
      <c r="A35" s="1" t="s">
        <v>65</v>
      </c>
      <c r="B35" s="1">
        <v>53.709806999999998</v>
      </c>
      <c r="C35" s="1">
        <v>27.953389000000001</v>
      </c>
      <c r="D35" s="1" t="s">
        <v>66</v>
      </c>
    </row>
    <row r="36" spans="1:6" ht="18" x14ac:dyDescent="0.2">
      <c r="A36" s="1" t="s">
        <v>67</v>
      </c>
      <c r="B36" s="1">
        <v>17.189876999999999</v>
      </c>
      <c r="C36" s="1">
        <f>-88.49765</f>
        <v>-88.497649999999993</v>
      </c>
      <c r="D36" s="1" t="s">
        <v>68</v>
      </c>
    </row>
    <row r="37" spans="1:6" ht="18" x14ac:dyDescent="0.2">
      <c r="A37" s="1" t="s">
        <v>69</v>
      </c>
      <c r="B37" s="1">
        <v>56.130366000000002</v>
      </c>
      <c r="C37" s="1">
        <f>-106.346771</f>
        <v>-106.346771</v>
      </c>
      <c r="D37" s="1" t="s">
        <v>70</v>
      </c>
    </row>
    <row r="38" spans="1:6" ht="18" x14ac:dyDescent="0.2">
      <c r="A38" s="1" t="s">
        <v>71</v>
      </c>
      <c r="B38" s="1">
        <f>-12.164165</f>
        <v>-12.164165000000001</v>
      </c>
      <c r="C38" s="1">
        <v>96.870956000000007</v>
      </c>
      <c r="D38" s="1" t="s">
        <v>72</v>
      </c>
    </row>
    <row r="39" spans="1:6" ht="19" x14ac:dyDescent="0.25">
      <c r="A39" s="1" t="s">
        <v>73</v>
      </c>
      <c r="B39" s="1">
        <f>-4.038333</f>
        <v>-4.0383329999999997</v>
      </c>
      <c r="C39" s="1">
        <v>21.758664</v>
      </c>
      <c r="D39" s="2" t="s">
        <v>490</v>
      </c>
      <c r="F39" s="2"/>
    </row>
    <row r="40" spans="1:6" ht="18" x14ac:dyDescent="0.2">
      <c r="A40" s="1" t="s">
        <v>74</v>
      </c>
      <c r="B40" s="1">
        <v>6.6111110000000002</v>
      </c>
      <c r="C40" s="1">
        <v>20.939444000000002</v>
      </c>
      <c r="D40" s="1" t="s">
        <v>75</v>
      </c>
    </row>
    <row r="41" spans="1:6" ht="19" x14ac:dyDescent="0.25">
      <c r="A41" s="1" t="s">
        <v>76</v>
      </c>
      <c r="B41" s="1">
        <f>0.228021</f>
        <v>0.228021</v>
      </c>
      <c r="C41" s="1">
        <v>15.827659000000001</v>
      </c>
      <c r="D41" s="2" t="s">
        <v>491</v>
      </c>
    </row>
    <row r="42" spans="1:6" ht="18" x14ac:dyDescent="0.2">
      <c r="A42" s="1" t="s">
        <v>77</v>
      </c>
      <c r="B42" s="1">
        <v>46.818187999999999</v>
      </c>
      <c r="C42" s="1">
        <v>8.2275120000000008</v>
      </c>
      <c r="D42" s="1" t="s">
        <v>78</v>
      </c>
    </row>
    <row r="43" spans="1:6" ht="18" x14ac:dyDescent="0.2">
      <c r="A43" s="1" t="s">
        <v>79</v>
      </c>
      <c r="B43" s="1">
        <v>7.5399890000000003</v>
      </c>
      <c r="C43" s="1">
        <f>-5.54708</f>
        <v>-5.5470800000000002</v>
      </c>
      <c r="D43" s="1" t="s">
        <v>80</v>
      </c>
    </row>
    <row r="44" spans="1:6" ht="18" x14ac:dyDescent="0.2">
      <c r="A44" s="1" t="s">
        <v>81</v>
      </c>
      <c r="B44" s="1">
        <f>-21.236736</f>
        <v>-21.236736000000001</v>
      </c>
      <c r="C44" s="1">
        <f>-159.777671</f>
        <v>-159.777671</v>
      </c>
      <c r="D44" s="1" t="s">
        <v>82</v>
      </c>
    </row>
    <row r="45" spans="1:6" ht="18" x14ac:dyDescent="0.2">
      <c r="A45" s="1" t="s">
        <v>83</v>
      </c>
      <c r="B45" s="1">
        <f>-35.675147</f>
        <v>-35.675147000000003</v>
      </c>
      <c r="C45" s="1">
        <f>-71.542969</f>
        <v>-71.542968999999999</v>
      </c>
      <c r="D45" s="1" t="s">
        <v>84</v>
      </c>
    </row>
    <row r="46" spans="1:6" ht="18" x14ac:dyDescent="0.2">
      <c r="A46" s="1" t="s">
        <v>85</v>
      </c>
      <c r="B46" s="1">
        <v>7.3697220000000003</v>
      </c>
      <c r="C46" s="1">
        <v>12.354722000000001</v>
      </c>
      <c r="D46" s="1" t="s">
        <v>86</v>
      </c>
    </row>
    <row r="47" spans="1:6" ht="18" x14ac:dyDescent="0.2">
      <c r="A47" s="1" t="s">
        <v>87</v>
      </c>
      <c r="B47" s="1">
        <v>35.861660000000001</v>
      </c>
      <c r="C47" s="1">
        <v>104.195397</v>
      </c>
      <c r="D47" s="1" t="s">
        <v>88</v>
      </c>
    </row>
    <row r="48" spans="1:6" ht="18" x14ac:dyDescent="0.2">
      <c r="A48" s="1" t="s">
        <v>89</v>
      </c>
      <c r="B48" s="1">
        <v>4.5708679999999999</v>
      </c>
      <c r="C48" s="1">
        <f>-74.297333</f>
        <v>-74.297332999999995</v>
      </c>
      <c r="D48" s="1" t="s">
        <v>90</v>
      </c>
    </row>
    <row r="49" spans="1:4" ht="18" x14ac:dyDescent="0.2">
      <c r="A49" s="1" t="s">
        <v>91</v>
      </c>
      <c r="B49" s="1">
        <v>9.7489170000000005</v>
      </c>
      <c r="C49" s="1">
        <f>-83.753428</f>
        <v>-83.753428</v>
      </c>
      <c r="D49" s="1" t="s">
        <v>92</v>
      </c>
    </row>
    <row r="50" spans="1:4" ht="18" x14ac:dyDescent="0.2">
      <c r="A50" s="1" t="s">
        <v>93</v>
      </c>
      <c r="B50" s="1">
        <v>21.521757000000001</v>
      </c>
      <c r="C50" s="1">
        <f>-77.781167</f>
        <v>-77.781166999999996</v>
      </c>
      <c r="D50" s="1" t="s">
        <v>94</v>
      </c>
    </row>
    <row r="51" spans="1:4" ht="18" x14ac:dyDescent="0.2">
      <c r="A51" s="1" t="s">
        <v>95</v>
      </c>
      <c r="B51" s="1">
        <v>16.002082000000001</v>
      </c>
      <c r="C51" s="1">
        <f>-24.013197</f>
        <v>-24.013197000000002</v>
      </c>
      <c r="D51" s="1" t="s">
        <v>96</v>
      </c>
    </row>
    <row r="52" spans="1:4" ht="18" x14ac:dyDescent="0.2">
      <c r="A52" s="1" t="s">
        <v>97</v>
      </c>
      <c r="B52" s="1">
        <f>-10.447525</f>
        <v>-10.447525000000001</v>
      </c>
      <c r="C52" s="1">
        <v>105.690449</v>
      </c>
      <c r="D52" s="1" t="s">
        <v>98</v>
      </c>
    </row>
    <row r="53" spans="1:4" ht="18" x14ac:dyDescent="0.2">
      <c r="A53" s="1" t="s">
        <v>99</v>
      </c>
      <c r="B53" s="1">
        <v>35.126412999999999</v>
      </c>
      <c r="C53" s="1">
        <v>33.429859</v>
      </c>
      <c r="D53" s="1" t="s">
        <v>100</v>
      </c>
    </row>
    <row r="54" spans="1:4" ht="18" x14ac:dyDescent="0.2">
      <c r="A54" s="1" t="s">
        <v>101</v>
      </c>
      <c r="B54" s="1">
        <v>49.817492000000001</v>
      </c>
      <c r="C54" s="1">
        <v>15.472962000000001</v>
      </c>
      <c r="D54" s="1" t="s">
        <v>102</v>
      </c>
    </row>
    <row r="55" spans="1:4" ht="18" x14ac:dyDescent="0.2">
      <c r="A55" s="1" t="s">
        <v>103</v>
      </c>
      <c r="B55" s="1">
        <v>51.165691000000002</v>
      </c>
      <c r="C55" s="1">
        <v>10.451525999999999</v>
      </c>
      <c r="D55" s="1" t="s">
        <v>104</v>
      </c>
    </row>
    <row r="56" spans="1:4" ht="18" x14ac:dyDescent="0.2">
      <c r="A56" s="1" t="s">
        <v>105</v>
      </c>
      <c r="B56" s="1">
        <v>11.825138000000001</v>
      </c>
      <c r="C56" s="1">
        <v>42.590274999999998</v>
      </c>
      <c r="D56" s="1" t="s">
        <v>106</v>
      </c>
    </row>
    <row r="57" spans="1:4" ht="18" x14ac:dyDescent="0.2">
      <c r="A57" s="1" t="s">
        <v>107</v>
      </c>
      <c r="B57" s="1">
        <v>56.263919999999999</v>
      </c>
      <c r="C57" s="1">
        <v>9.5017849999999999</v>
      </c>
      <c r="D57" s="1" t="s">
        <v>108</v>
      </c>
    </row>
    <row r="58" spans="1:4" ht="18" x14ac:dyDescent="0.2">
      <c r="A58" s="1" t="s">
        <v>109</v>
      </c>
      <c r="B58" s="1">
        <v>15.414999</v>
      </c>
      <c r="C58" s="1">
        <f>-61.370976</f>
        <v>-61.370975999999999</v>
      </c>
      <c r="D58" s="1" t="s">
        <v>110</v>
      </c>
    </row>
    <row r="59" spans="1:4" ht="18" x14ac:dyDescent="0.2">
      <c r="A59" s="1" t="s">
        <v>111</v>
      </c>
      <c r="B59" s="1">
        <v>18.735693000000001</v>
      </c>
      <c r="C59" s="1">
        <f>-70.162651</f>
        <v>-70.162650999999997</v>
      </c>
      <c r="D59" s="1" t="s">
        <v>112</v>
      </c>
    </row>
    <row r="60" spans="1:4" ht="18" x14ac:dyDescent="0.2">
      <c r="A60" s="1" t="s">
        <v>113</v>
      </c>
      <c r="B60" s="1">
        <v>28.033885999999999</v>
      </c>
      <c r="C60" s="1">
        <v>1.659626</v>
      </c>
      <c r="D60" s="1" t="s">
        <v>114</v>
      </c>
    </row>
    <row r="61" spans="1:4" ht="18" x14ac:dyDescent="0.2">
      <c r="A61" s="1" t="s">
        <v>115</v>
      </c>
      <c r="B61" s="1">
        <f>-1.831239</f>
        <v>-1.8312390000000001</v>
      </c>
      <c r="C61" s="1">
        <f>-78.183406</f>
        <v>-78.183406000000005</v>
      </c>
      <c r="D61" s="1" t="s">
        <v>116</v>
      </c>
    </row>
    <row r="62" spans="1:4" ht="18" x14ac:dyDescent="0.2">
      <c r="A62" s="1" t="s">
        <v>117</v>
      </c>
      <c r="B62" s="1">
        <v>58.595272000000001</v>
      </c>
      <c r="C62" s="1">
        <v>25.013607</v>
      </c>
      <c r="D62" s="1" t="s">
        <v>118</v>
      </c>
    </row>
    <row r="63" spans="1:4" ht="18" x14ac:dyDescent="0.2">
      <c r="A63" s="1" t="s">
        <v>119</v>
      </c>
      <c r="B63" s="1">
        <v>26.820553</v>
      </c>
      <c r="C63" s="1">
        <v>30.802498</v>
      </c>
      <c r="D63" s="1" t="s">
        <v>120</v>
      </c>
    </row>
    <row r="64" spans="1:4" ht="18" x14ac:dyDescent="0.2">
      <c r="A64" s="1" t="s">
        <v>121</v>
      </c>
      <c r="B64" s="1">
        <v>24.215527000000002</v>
      </c>
      <c r="C64" s="1">
        <f>-12.885834</f>
        <v>-12.885833999999999</v>
      </c>
      <c r="D64" s="1" t="s">
        <v>122</v>
      </c>
    </row>
    <row r="65" spans="1:4" ht="18" x14ac:dyDescent="0.2">
      <c r="A65" s="1" t="s">
        <v>123</v>
      </c>
      <c r="B65" s="1">
        <v>15.179384000000001</v>
      </c>
      <c r="C65" s="1">
        <v>39.782333999999999</v>
      </c>
      <c r="D65" s="1" t="s">
        <v>124</v>
      </c>
    </row>
    <row r="66" spans="1:4" ht="18" x14ac:dyDescent="0.2">
      <c r="A66" s="1" t="s">
        <v>125</v>
      </c>
      <c r="B66" s="1">
        <v>40.463667000000001</v>
      </c>
      <c r="C66" s="1">
        <f>-3.74922</f>
        <v>-3.7492200000000002</v>
      </c>
      <c r="D66" s="1" t="s">
        <v>126</v>
      </c>
    </row>
    <row r="67" spans="1:4" ht="18" x14ac:dyDescent="0.2">
      <c r="A67" s="1" t="s">
        <v>127</v>
      </c>
      <c r="B67" s="1">
        <v>9.1449999999999996</v>
      </c>
      <c r="C67" s="1">
        <v>40.489673000000003</v>
      </c>
      <c r="D67" s="1" t="s">
        <v>128</v>
      </c>
    </row>
    <row r="68" spans="1:4" ht="18" x14ac:dyDescent="0.2">
      <c r="A68" s="1" t="s">
        <v>129</v>
      </c>
      <c r="B68" s="1">
        <v>61.924109999999999</v>
      </c>
      <c r="C68" s="1">
        <v>25.748151</v>
      </c>
      <c r="D68" s="1" t="s">
        <v>130</v>
      </c>
    </row>
    <row r="69" spans="1:4" ht="18" x14ac:dyDescent="0.2">
      <c r="A69" s="1" t="s">
        <v>131</v>
      </c>
      <c r="B69" s="1">
        <f>-16.578193</f>
        <v>-16.578192999999999</v>
      </c>
      <c r="C69" s="1">
        <v>179.414413</v>
      </c>
      <c r="D69" s="1" t="s">
        <v>132</v>
      </c>
    </row>
    <row r="70" spans="1:4" ht="18" x14ac:dyDescent="0.2">
      <c r="A70" s="1" t="s">
        <v>133</v>
      </c>
      <c r="B70" s="1">
        <f>-51.796253</f>
        <v>-51.796253</v>
      </c>
      <c r="C70" s="1">
        <f>-59.523613</f>
        <v>-59.523612999999997</v>
      </c>
      <c r="D70" s="1" t="s">
        <v>134</v>
      </c>
    </row>
    <row r="71" spans="1:4" ht="18" x14ac:dyDescent="0.2">
      <c r="A71" s="1" t="s">
        <v>135</v>
      </c>
      <c r="B71" s="1">
        <v>7.425554</v>
      </c>
      <c r="C71" s="1">
        <v>150.55081200000001</v>
      </c>
      <c r="D71" s="1" t="s">
        <v>136</v>
      </c>
    </row>
    <row r="72" spans="1:4" ht="18" x14ac:dyDescent="0.2">
      <c r="A72" s="1" t="s">
        <v>137</v>
      </c>
      <c r="B72" s="1">
        <v>61.892634999999999</v>
      </c>
      <c r="C72" s="1">
        <f>-6.911806</f>
        <v>-6.9118060000000003</v>
      </c>
      <c r="D72" s="1" t="s">
        <v>138</v>
      </c>
    </row>
    <row r="73" spans="1:4" ht="18" x14ac:dyDescent="0.2">
      <c r="A73" s="1" t="s">
        <v>139</v>
      </c>
      <c r="B73" s="1">
        <v>46.227637999999999</v>
      </c>
      <c r="C73" s="1">
        <v>2.213749</v>
      </c>
      <c r="D73" s="1" t="s">
        <v>140</v>
      </c>
    </row>
    <row r="74" spans="1:4" ht="18" x14ac:dyDescent="0.2">
      <c r="A74" s="1" t="s">
        <v>141</v>
      </c>
      <c r="B74" s="1">
        <f>0.803689</f>
        <v>0.80368899999999999</v>
      </c>
      <c r="C74" s="1">
        <v>11.609444</v>
      </c>
      <c r="D74" s="1" t="s">
        <v>142</v>
      </c>
    </row>
    <row r="75" spans="1:4" ht="18" x14ac:dyDescent="0.2">
      <c r="A75" s="1" t="s">
        <v>143</v>
      </c>
      <c r="B75" s="1">
        <v>55.378050999999999</v>
      </c>
      <c r="C75" s="1">
        <f>-3.435973</f>
        <v>-3.4359730000000002</v>
      </c>
      <c r="D75" s="1" t="s">
        <v>144</v>
      </c>
    </row>
    <row r="76" spans="1:4" ht="18" x14ac:dyDescent="0.2">
      <c r="A76" s="1" t="s">
        <v>145</v>
      </c>
      <c r="B76" s="1">
        <v>12.262776000000001</v>
      </c>
      <c r="C76" s="1">
        <f>-61.604171</f>
        <v>-61.604171000000001</v>
      </c>
      <c r="D76" s="1" t="s">
        <v>146</v>
      </c>
    </row>
    <row r="77" spans="1:4" ht="18" x14ac:dyDescent="0.2">
      <c r="A77" s="1" t="s">
        <v>147</v>
      </c>
      <c r="B77" s="1">
        <v>42.315407</v>
      </c>
      <c r="C77" s="1">
        <v>43.356892000000002</v>
      </c>
      <c r="D77" s="1" t="s">
        <v>148</v>
      </c>
    </row>
    <row r="78" spans="1:4" ht="18" x14ac:dyDescent="0.2">
      <c r="A78" s="1" t="s">
        <v>149</v>
      </c>
      <c r="B78" s="1">
        <v>3.9338890000000002</v>
      </c>
      <c r="C78" s="1">
        <f>-53.125782</f>
        <v>-53.125782000000001</v>
      </c>
      <c r="D78" s="1" t="s">
        <v>150</v>
      </c>
    </row>
    <row r="79" spans="1:4" ht="18" x14ac:dyDescent="0.2">
      <c r="A79" s="1" t="s">
        <v>151</v>
      </c>
      <c r="B79" s="1">
        <v>49.465691</v>
      </c>
      <c r="C79" s="1">
        <f>-2.585278</f>
        <v>-2.5852780000000002</v>
      </c>
      <c r="D79" s="1" t="s">
        <v>152</v>
      </c>
    </row>
    <row r="80" spans="1:4" ht="18" x14ac:dyDescent="0.2">
      <c r="A80" s="1" t="s">
        <v>153</v>
      </c>
      <c r="B80" s="1">
        <v>7.9465269999999997</v>
      </c>
      <c r="C80" s="1">
        <f>-1.023194</f>
        <v>-1.0231939999999999</v>
      </c>
      <c r="D80" s="1" t="s">
        <v>154</v>
      </c>
    </row>
    <row r="81" spans="1:4" ht="18" x14ac:dyDescent="0.2">
      <c r="A81" s="1" t="s">
        <v>155</v>
      </c>
      <c r="B81" s="1">
        <v>36.137740999999998</v>
      </c>
      <c r="C81" s="1">
        <f>-5.345374</f>
        <v>-5.3453739999999996</v>
      </c>
      <c r="D81" s="1" t="s">
        <v>156</v>
      </c>
    </row>
    <row r="82" spans="1:4" ht="18" x14ac:dyDescent="0.2">
      <c r="A82" s="1" t="s">
        <v>157</v>
      </c>
      <c r="B82" s="1">
        <v>71.706935999999999</v>
      </c>
      <c r="C82" s="1">
        <f>-42.604303</f>
        <v>-42.604303000000002</v>
      </c>
      <c r="D82" s="1" t="s">
        <v>158</v>
      </c>
    </row>
    <row r="83" spans="1:4" ht="18" x14ac:dyDescent="0.2">
      <c r="A83" s="1" t="s">
        <v>159</v>
      </c>
      <c r="B83" s="1">
        <v>13.443182</v>
      </c>
      <c r="C83" s="1">
        <f>-15.310139</f>
        <v>-15.310138999999999</v>
      </c>
      <c r="D83" s="1" t="s">
        <v>160</v>
      </c>
    </row>
    <row r="84" spans="1:4" ht="18" x14ac:dyDescent="0.2">
      <c r="A84" s="1" t="s">
        <v>161</v>
      </c>
      <c r="B84" s="1">
        <v>9.9455869999999997</v>
      </c>
      <c r="C84" s="1">
        <f>-9.696645</f>
        <v>-9.6966450000000002</v>
      </c>
      <c r="D84" s="1" t="s">
        <v>162</v>
      </c>
    </row>
    <row r="85" spans="1:4" ht="18" x14ac:dyDescent="0.2">
      <c r="A85" s="1" t="s">
        <v>163</v>
      </c>
      <c r="B85" s="1">
        <v>16.995971000000001</v>
      </c>
      <c r="C85" s="1">
        <f>-62.067641</f>
        <v>-62.067641000000002</v>
      </c>
      <c r="D85" s="1" t="s">
        <v>164</v>
      </c>
    </row>
    <row r="86" spans="1:4" ht="18" x14ac:dyDescent="0.2">
      <c r="A86" s="1" t="s">
        <v>165</v>
      </c>
      <c r="B86" s="1">
        <v>1.650801</v>
      </c>
      <c r="C86" s="1">
        <v>10.267894999999999</v>
      </c>
      <c r="D86" s="1" t="s">
        <v>166</v>
      </c>
    </row>
    <row r="87" spans="1:4" ht="18" x14ac:dyDescent="0.2">
      <c r="A87" s="1" t="s">
        <v>167</v>
      </c>
      <c r="B87" s="1">
        <v>39.074207999999999</v>
      </c>
      <c r="C87" s="1">
        <v>21.824311999999999</v>
      </c>
      <c r="D87" s="1" t="s">
        <v>168</v>
      </c>
    </row>
    <row r="88" spans="1:4" ht="18" x14ac:dyDescent="0.2">
      <c r="A88" s="1" t="s">
        <v>169</v>
      </c>
      <c r="B88" s="1">
        <f>-54.429579</f>
        <v>-54.429578999999997</v>
      </c>
      <c r="C88" s="1">
        <f>-36.587909</f>
        <v>-36.587909000000003</v>
      </c>
      <c r="D88" s="1" t="s">
        <v>170</v>
      </c>
    </row>
    <row r="89" spans="1:4" ht="18" x14ac:dyDescent="0.2">
      <c r="A89" s="1" t="s">
        <v>171</v>
      </c>
      <c r="B89" s="1">
        <v>15.783471</v>
      </c>
      <c r="C89" s="1">
        <f>-90.230759</f>
        <v>-90.230759000000006</v>
      </c>
      <c r="D89" s="1" t="s">
        <v>172</v>
      </c>
    </row>
    <row r="90" spans="1:4" ht="18" x14ac:dyDescent="0.2">
      <c r="A90" s="1" t="s">
        <v>173</v>
      </c>
      <c r="B90" s="1">
        <v>13.444304000000001</v>
      </c>
      <c r="C90" s="1">
        <v>144.79373100000001</v>
      </c>
      <c r="D90" s="1" t="s">
        <v>174</v>
      </c>
    </row>
    <row r="91" spans="1:4" ht="18" x14ac:dyDescent="0.2">
      <c r="A91" s="1" t="s">
        <v>175</v>
      </c>
      <c r="B91" s="1">
        <v>11.803749</v>
      </c>
      <c r="C91" s="1">
        <f>-15.180413</f>
        <v>-15.180413</v>
      </c>
      <c r="D91" s="1" t="s">
        <v>176</v>
      </c>
    </row>
    <row r="92" spans="1:4" ht="18" x14ac:dyDescent="0.2">
      <c r="A92" s="1" t="s">
        <v>177</v>
      </c>
      <c r="B92" s="1">
        <v>4.8604159999999998</v>
      </c>
      <c r="C92" s="1">
        <f>-58.93018</f>
        <v>-58.93018</v>
      </c>
      <c r="D92" s="1" t="s">
        <v>178</v>
      </c>
    </row>
    <row r="93" spans="1:4" ht="18" x14ac:dyDescent="0.2">
      <c r="A93" s="1" t="s">
        <v>179</v>
      </c>
      <c r="B93" s="1">
        <v>31.354676000000001</v>
      </c>
      <c r="C93" s="1">
        <v>34.308824999999999</v>
      </c>
      <c r="D93" s="1" t="s">
        <v>180</v>
      </c>
    </row>
    <row r="94" spans="1:4" ht="18" x14ac:dyDescent="0.2">
      <c r="A94" s="1" t="s">
        <v>181</v>
      </c>
      <c r="B94" s="1">
        <v>22.396428</v>
      </c>
      <c r="C94" s="1">
        <v>114.109497</v>
      </c>
      <c r="D94" s="1" t="s">
        <v>182</v>
      </c>
    </row>
    <row r="95" spans="1:4" ht="18" x14ac:dyDescent="0.2">
      <c r="A95" s="1" t="s">
        <v>183</v>
      </c>
      <c r="B95" s="1">
        <f>-53.08181</f>
        <v>-53.081809999999997</v>
      </c>
      <c r="C95" s="1">
        <v>73.504158000000004</v>
      </c>
      <c r="D95" s="1" t="s">
        <v>184</v>
      </c>
    </row>
    <row r="96" spans="1:4" ht="18" x14ac:dyDescent="0.2">
      <c r="A96" s="1" t="s">
        <v>185</v>
      </c>
      <c r="B96" s="1">
        <v>15.199999</v>
      </c>
      <c r="C96" s="1">
        <f>-86.241905</f>
        <v>-86.241905000000003</v>
      </c>
      <c r="D96" s="1" t="s">
        <v>186</v>
      </c>
    </row>
    <row r="97" spans="1:4" ht="18" x14ac:dyDescent="0.2">
      <c r="A97" s="1" t="s">
        <v>187</v>
      </c>
      <c r="B97" s="1">
        <v>45.1</v>
      </c>
      <c r="C97" s="1">
        <v>15.2</v>
      </c>
      <c r="D97" s="1" t="s">
        <v>188</v>
      </c>
    </row>
    <row r="98" spans="1:4" ht="18" x14ac:dyDescent="0.2">
      <c r="A98" s="1" t="s">
        <v>189</v>
      </c>
      <c r="B98" s="1">
        <v>18.971187</v>
      </c>
      <c r="C98" s="1">
        <f>-72.285215</f>
        <v>-72.285214999999994</v>
      </c>
      <c r="D98" s="1" t="s">
        <v>190</v>
      </c>
    </row>
    <row r="99" spans="1:4" ht="18" x14ac:dyDescent="0.2">
      <c r="A99" s="1" t="s">
        <v>191</v>
      </c>
      <c r="B99" s="1">
        <v>47.162494000000002</v>
      </c>
      <c r="C99" s="1">
        <v>19.503304</v>
      </c>
      <c r="D99" s="1" t="s">
        <v>192</v>
      </c>
    </row>
    <row r="100" spans="1:4" ht="18" x14ac:dyDescent="0.2">
      <c r="A100" s="1" t="s">
        <v>193</v>
      </c>
      <c r="B100" s="1">
        <f>0.789275</f>
        <v>0.78927499999999995</v>
      </c>
      <c r="C100" s="1">
        <v>113.92132700000001</v>
      </c>
      <c r="D100" s="1" t="s">
        <v>194</v>
      </c>
    </row>
    <row r="101" spans="1:4" ht="18" x14ac:dyDescent="0.2">
      <c r="A101" s="1" t="s">
        <v>195</v>
      </c>
      <c r="B101" s="1">
        <v>53.412909999999997</v>
      </c>
      <c r="C101" s="1">
        <f>-8.24389</f>
        <v>-8.2438900000000004</v>
      </c>
      <c r="D101" s="1" t="s">
        <v>196</v>
      </c>
    </row>
    <row r="102" spans="1:4" ht="18" x14ac:dyDescent="0.2">
      <c r="A102" s="1" t="s">
        <v>197</v>
      </c>
      <c r="B102" s="1">
        <v>31.046050999999999</v>
      </c>
      <c r="C102" s="1">
        <v>34.851612000000003</v>
      </c>
      <c r="D102" s="1" t="s">
        <v>198</v>
      </c>
    </row>
    <row r="103" spans="1:4" ht="18" x14ac:dyDescent="0.2">
      <c r="A103" s="1" t="s">
        <v>199</v>
      </c>
      <c r="B103" s="1">
        <v>54.236106999999997</v>
      </c>
      <c r="C103" s="1">
        <f>-4.548056</f>
        <v>-4.5480559999999999</v>
      </c>
      <c r="D103" s="1" t="s">
        <v>200</v>
      </c>
    </row>
    <row r="104" spans="1:4" ht="18" x14ac:dyDescent="0.2">
      <c r="A104" s="1" t="s">
        <v>201</v>
      </c>
      <c r="B104" s="1">
        <v>20.593684</v>
      </c>
      <c r="C104" s="1">
        <v>78.962879999999998</v>
      </c>
      <c r="D104" s="1" t="s">
        <v>202</v>
      </c>
    </row>
    <row r="105" spans="1:4" ht="18" x14ac:dyDescent="0.2">
      <c r="A105" s="1" t="s">
        <v>203</v>
      </c>
      <c r="B105" s="1">
        <f>-6.343194</f>
        <v>-6.3431940000000004</v>
      </c>
      <c r="C105" s="1">
        <v>71.876519000000002</v>
      </c>
      <c r="D105" s="1" t="s">
        <v>204</v>
      </c>
    </row>
    <row r="106" spans="1:4" ht="18" x14ac:dyDescent="0.2">
      <c r="A106" s="1" t="s">
        <v>205</v>
      </c>
      <c r="B106" s="1">
        <v>33.223191</v>
      </c>
      <c r="C106" s="1">
        <v>43.679290999999999</v>
      </c>
      <c r="D106" s="1" t="s">
        <v>206</v>
      </c>
    </row>
    <row r="107" spans="1:4" ht="18" x14ac:dyDescent="0.2">
      <c r="A107" s="1" t="s">
        <v>207</v>
      </c>
      <c r="B107" s="1">
        <v>32.427908000000002</v>
      </c>
      <c r="C107" s="1">
        <v>53.688046</v>
      </c>
      <c r="D107" s="1" t="s">
        <v>208</v>
      </c>
    </row>
    <row r="108" spans="1:4" ht="18" x14ac:dyDescent="0.2">
      <c r="A108" s="1" t="s">
        <v>209</v>
      </c>
      <c r="B108" s="1">
        <v>64.963050999999993</v>
      </c>
      <c r="C108" s="1">
        <f>-19.020835</f>
        <v>-19.020835000000002</v>
      </c>
      <c r="D108" s="1" t="s">
        <v>210</v>
      </c>
    </row>
    <row r="109" spans="1:4" ht="18" x14ac:dyDescent="0.2">
      <c r="A109" s="1" t="s">
        <v>492</v>
      </c>
      <c r="B109" s="1">
        <v>5.3879325866748804</v>
      </c>
      <c r="C109" s="1">
        <f>-4.03357621100678</f>
        <v>-4.0335762110067801</v>
      </c>
      <c r="D109" s="1" t="s">
        <v>493</v>
      </c>
    </row>
    <row r="110" spans="1:4" ht="18" x14ac:dyDescent="0.2">
      <c r="A110" s="1" t="s">
        <v>211</v>
      </c>
      <c r="B110" s="1">
        <v>41.871940000000002</v>
      </c>
      <c r="C110" s="1">
        <v>12.56738</v>
      </c>
      <c r="D110" s="1" t="s">
        <v>212</v>
      </c>
    </row>
    <row r="111" spans="1:4" ht="18" x14ac:dyDescent="0.2">
      <c r="A111" s="1" t="s">
        <v>213</v>
      </c>
      <c r="B111" s="1">
        <v>49.214438999999999</v>
      </c>
      <c r="C111" s="1">
        <f>-2.13125</f>
        <v>-2.1312500000000001</v>
      </c>
      <c r="D111" s="1" t="s">
        <v>214</v>
      </c>
    </row>
    <row r="112" spans="1:4" ht="18" x14ac:dyDescent="0.2">
      <c r="A112" s="1" t="s">
        <v>215</v>
      </c>
      <c r="B112" s="1">
        <v>18.109580999999999</v>
      </c>
      <c r="C112" s="1">
        <f>-77.297508</f>
        <v>-77.297507999999993</v>
      </c>
      <c r="D112" s="1" t="s">
        <v>216</v>
      </c>
    </row>
    <row r="113" spans="1:4" ht="18" x14ac:dyDescent="0.2">
      <c r="A113" s="1" t="s">
        <v>217</v>
      </c>
      <c r="B113" s="1">
        <v>30.585163999999999</v>
      </c>
      <c r="C113" s="1">
        <v>36.238413999999999</v>
      </c>
      <c r="D113" s="1" t="s">
        <v>218</v>
      </c>
    </row>
    <row r="114" spans="1:4" ht="18" x14ac:dyDescent="0.2">
      <c r="A114" s="1" t="s">
        <v>219</v>
      </c>
      <c r="B114" s="1">
        <v>36.204824000000002</v>
      </c>
      <c r="C114" s="1">
        <v>138.25292400000001</v>
      </c>
      <c r="D114" s="1" t="s">
        <v>220</v>
      </c>
    </row>
    <row r="115" spans="1:4" ht="18" x14ac:dyDescent="0.2">
      <c r="A115" s="1" t="s">
        <v>221</v>
      </c>
      <c r="B115" s="1">
        <f>0.023559</f>
        <v>2.3559E-2</v>
      </c>
      <c r="C115" s="1">
        <v>37.906193000000002</v>
      </c>
      <c r="D115" s="1" t="s">
        <v>222</v>
      </c>
    </row>
    <row r="116" spans="1:4" ht="18" x14ac:dyDescent="0.2">
      <c r="A116" s="1" t="s">
        <v>223</v>
      </c>
      <c r="B116" s="1">
        <v>41.20438</v>
      </c>
      <c r="C116" s="1">
        <v>74.766098</v>
      </c>
      <c r="D116" s="1" t="s">
        <v>224</v>
      </c>
    </row>
    <row r="117" spans="1:4" ht="18" x14ac:dyDescent="0.2">
      <c r="A117" s="1" t="s">
        <v>225</v>
      </c>
      <c r="B117" s="1">
        <v>12.565678999999999</v>
      </c>
      <c r="C117" s="1">
        <v>104.99096299999999</v>
      </c>
      <c r="D117" s="1" t="s">
        <v>226</v>
      </c>
    </row>
    <row r="118" spans="1:4" ht="18" x14ac:dyDescent="0.2">
      <c r="A118" s="1" t="s">
        <v>227</v>
      </c>
      <c r="B118" s="1">
        <f>-3.370417</f>
        <v>-3.3704170000000002</v>
      </c>
      <c r="C118" s="1">
        <f>-168.734039</f>
        <v>-168.734039</v>
      </c>
      <c r="D118" s="1" t="s">
        <v>228</v>
      </c>
    </row>
    <row r="119" spans="1:4" ht="18" x14ac:dyDescent="0.2">
      <c r="A119" s="1" t="s">
        <v>229</v>
      </c>
      <c r="B119" s="1">
        <f>-11.875001</f>
        <v>-11.875000999999999</v>
      </c>
      <c r="C119" s="1">
        <v>43.872219000000001</v>
      </c>
      <c r="D119" s="1" t="s">
        <v>230</v>
      </c>
    </row>
    <row r="120" spans="1:4" ht="18" x14ac:dyDescent="0.2">
      <c r="A120" s="1" t="s">
        <v>231</v>
      </c>
      <c r="B120" s="1">
        <v>17.357821999999999</v>
      </c>
      <c r="C120" s="1">
        <f>-62.782998</f>
        <v>-62.782997999999999</v>
      </c>
      <c r="D120" s="1" t="s">
        <v>232</v>
      </c>
    </row>
    <row r="121" spans="1:4" ht="18" x14ac:dyDescent="0.2">
      <c r="A121" s="1" t="s">
        <v>233</v>
      </c>
      <c r="B121" s="1">
        <v>40.339852</v>
      </c>
      <c r="C121" s="1">
        <v>127.510093</v>
      </c>
      <c r="D121" s="1" t="s">
        <v>234</v>
      </c>
    </row>
    <row r="122" spans="1:4" ht="18" x14ac:dyDescent="0.2">
      <c r="A122" s="1" t="s">
        <v>235</v>
      </c>
      <c r="B122" s="1">
        <v>35.907756999999997</v>
      </c>
      <c r="C122" s="1">
        <v>127.76692199999999</v>
      </c>
      <c r="D122" s="1" t="s">
        <v>236</v>
      </c>
    </row>
    <row r="123" spans="1:4" ht="18" x14ac:dyDescent="0.2">
      <c r="A123" s="1" t="s">
        <v>237</v>
      </c>
      <c r="B123" s="1">
        <v>29.31166</v>
      </c>
      <c r="C123" s="1">
        <v>47.481766</v>
      </c>
      <c r="D123" s="1" t="s">
        <v>238</v>
      </c>
    </row>
    <row r="124" spans="1:4" ht="18" x14ac:dyDescent="0.2">
      <c r="A124" s="1" t="s">
        <v>239</v>
      </c>
      <c r="B124" s="1">
        <v>19.513469000000001</v>
      </c>
      <c r="C124" s="1">
        <f>-80.566956</f>
        <v>-80.566956000000005</v>
      </c>
      <c r="D124" s="1" t="s">
        <v>240</v>
      </c>
    </row>
    <row r="125" spans="1:4" ht="18" x14ac:dyDescent="0.2">
      <c r="A125" s="1" t="s">
        <v>241</v>
      </c>
      <c r="B125" s="1">
        <v>48.019573000000001</v>
      </c>
      <c r="C125" s="1">
        <v>66.923683999999994</v>
      </c>
      <c r="D125" s="1" t="s">
        <v>242</v>
      </c>
    </row>
    <row r="126" spans="1:4" ht="18" x14ac:dyDescent="0.2">
      <c r="A126" s="1" t="s">
        <v>243</v>
      </c>
      <c r="B126" s="1">
        <v>19.856269999999999</v>
      </c>
      <c r="C126" s="1">
        <v>102.495496</v>
      </c>
      <c r="D126" s="1" t="s">
        <v>244</v>
      </c>
    </row>
    <row r="127" spans="1:4" ht="18" x14ac:dyDescent="0.2">
      <c r="A127" s="1" t="s">
        <v>245</v>
      </c>
      <c r="B127" s="1">
        <v>33.854720999999998</v>
      </c>
      <c r="C127" s="1">
        <v>35.862285</v>
      </c>
      <c r="D127" s="1" t="s">
        <v>246</v>
      </c>
    </row>
    <row r="128" spans="1:4" ht="18" x14ac:dyDescent="0.2">
      <c r="A128" s="1" t="s">
        <v>247</v>
      </c>
      <c r="B128" s="1">
        <v>13.909444000000001</v>
      </c>
      <c r="C128" s="1">
        <f>-60.978893</f>
        <v>-60.978892999999999</v>
      </c>
      <c r="D128" s="1" t="s">
        <v>248</v>
      </c>
    </row>
    <row r="129" spans="1:4" ht="18" x14ac:dyDescent="0.2">
      <c r="A129" s="1" t="s">
        <v>249</v>
      </c>
      <c r="B129" s="1">
        <v>47.165999999999997</v>
      </c>
      <c r="C129" s="1">
        <v>9.5553729999999995</v>
      </c>
      <c r="D129" s="1" t="s">
        <v>250</v>
      </c>
    </row>
    <row r="130" spans="1:4" ht="18" x14ac:dyDescent="0.2">
      <c r="A130" s="1" t="s">
        <v>251</v>
      </c>
      <c r="B130" s="1">
        <v>7.8730539999999998</v>
      </c>
      <c r="C130" s="1">
        <v>80.771797000000007</v>
      </c>
      <c r="D130" s="1" t="s">
        <v>252</v>
      </c>
    </row>
    <row r="131" spans="1:4" ht="18" x14ac:dyDescent="0.2">
      <c r="A131" s="1" t="s">
        <v>253</v>
      </c>
      <c r="B131" s="1">
        <v>6.4280549999999996</v>
      </c>
      <c r="C131" s="1">
        <f>-9.429499</f>
        <v>-9.4294989999999999</v>
      </c>
      <c r="D131" s="1" t="s">
        <v>254</v>
      </c>
    </row>
    <row r="132" spans="1:4" ht="18" x14ac:dyDescent="0.2">
      <c r="A132" s="1" t="s">
        <v>255</v>
      </c>
      <c r="B132" s="1">
        <f>-29.609988</f>
        <v>-29.609988000000001</v>
      </c>
      <c r="C132" s="1">
        <v>28.233608</v>
      </c>
      <c r="D132" s="1" t="s">
        <v>256</v>
      </c>
    </row>
    <row r="133" spans="1:4" ht="18" x14ac:dyDescent="0.2">
      <c r="A133" s="1" t="s">
        <v>257</v>
      </c>
      <c r="B133" s="1">
        <v>55.169438</v>
      </c>
      <c r="C133" s="1">
        <v>23.881274999999999</v>
      </c>
      <c r="D133" s="1" t="s">
        <v>258</v>
      </c>
    </row>
    <row r="134" spans="1:4" ht="18" x14ac:dyDescent="0.2">
      <c r="A134" s="1" t="s">
        <v>259</v>
      </c>
      <c r="B134" s="1">
        <v>49.815272999999998</v>
      </c>
      <c r="C134" s="1">
        <v>6.1295830000000002</v>
      </c>
      <c r="D134" s="1" t="s">
        <v>260</v>
      </c>
    </row>
    <row r="135" spans="1:4" ht="18" x14ac:dyDescent="0.2">
      <c r="A135" s="1" t="s">
        <v>261</v>
      </c>
      <c r="B135" s="1">
        <v>56.879635</v>
      </c>
      <c r="C135" s="1">
        <v>24.603189</v>
      </c>
      <c r="D135" s="1" t="s">
        <v>262</v>
      </c>
    </row>
    <row r="136" spans="1:4" ht="18" x14ac:dyDescent="0.2">
      <c r="A136" s="1" t="s">
        <v>263</v>
      </c>
      <c r="B136" s="1">
        <v>26.335100000000001</v>
      </c>
      <c r="C136" s="1">
        <v>17.228331000000001</v>
      </c>
      <c r="D136" s="1" t="s">
        <v>264</v>
      </c>
    </row>
    <row r="137" spans="1:4" ht="18" x14ac:dyDescent="0.2">
      <c r="A137" s="1" t="s">
        <v>265</v>
      </c>
      <c r="B137" s="1">
        <v>31.791702000000001</v>
      </c>
      <c r="C137" s="1">
        <f>-7.09262</f>
        <v>-7.0926200000000001</v>
      </c>
      <c r="D137" s="1" t="s">
        <v>266</v>
      </c>
    </row>
    <row r="138" spans="1:4" ht="18" x14ac:dyDescent="0.2">
      <c r="A138" s="1" t="s">
        <v>267</v>
      </c>
      <c r="B138" s="1">
        <v>43.750298000000001</v>
      </c>
      <c r="C138" s="1">
        <v>7.4128410000000002</v>
      </c>
      <c r="D138" s="1" t="s">
        <v>268</v>
      </c>
    </row>
    <row r="139" spans="1:4" ht="18" x14ac:dyDescent="0.2">
      <c r="A139" s="1" t="s">
        <v>269</v>
      </c>
      <c r="B139" s="1">
        <v>47.411631</v>
      </c>
      <c r="C139" s="1">
        <v>28.369885</v>
      </c>
      <c r="D139" s="1" t="s">
        <v>270</v>
      </c>
    </row>
    <row r="140" spans="1:4" ht="18" x14ac:dyDescent="0.2">
      <c r="A140" s="1" t="s">
        <v>271</v>
      </c>
      <c r="B140" s="1">
        <v>42.708677999999999</v>
      </c>
      <c r="C140" s="1">
        <v>19.374389999999998</v>
      </c>
      <c r="D140" s="1" t="s">
        <v>272</v>
      </c>
    </row>
    <row r="141" spans="1:4" ht="18" x14ac:dyDescent="0.2">
      <c r="A141" s="1" t="s">
        <v>273</v>
      </c>
      <c r="B141" s="1">
        <f>-18.766947</f>
        <v>-18.766946999999998</v>
      </c>
      <c r="C141" s="1">
        <v>46.869107</v>
      </c>
      <c r="D141" s="1" t="s">
        <v>274</v>
      </c>
    </row>
    <row r="142" spans="1:4" ht="18" x14ac:dyDescent="0.2">
      <c r="A142" s="1" t="s">
        <v>275</v>
      </c>
      <c r="B142" s="1">
        <v>7.1314739999999999</v>
      </c>
      <c r="C142" s="1">
        <v>171.18447800000001</v>
      </c>
      <c r="D142" s="1" t="s">
        <v>276</v>
      </c>
    </row>
    <row r="143" spans="1:4" ht="18" x14ac:dyDescent="0.2">
      <c r="A143" s="1" t="s">
        <v>277</v>
      </c>
      <c r="B143" s="1">
        <v>41.608635</v>
      </c>
      <c r="C143" s="1">
        <v>21.745274999999999</v>
      </c>
      <c r="D143" s="1" t="s">
        <v>278</v>
      </c>
    </row>
    <row r="144" spans="1:4" ht="18" x14ac:dyDescent="0.2">
      <c r="A144" s="1" t="s">
        <v>279</v>
      </c>
      <c r="B144" s="1">
        <v>17.570692000000001</v>
      </c>
      <c r="C144" s="1">
        <f>-3.996166</f>
        <v>-3.9961660000000001</v>
      </c>
      <c r="D144" s="1" t="s">
        <v>280</v>
      </c>
    </row>
    <row r="145" spans="1:4" ht="18" x14ac:dyDescent="0.2">
      <c r="A145" s="1" t="s">
        <v>281</v>
      </c>
      <c r="B145" s="1">
        <v>21.913965000000001</v>
      </c>
      <c r="C145" s="1">
        <v>95.956222999999994</v>
      </c>
      <c r="D145" s="1" t="s">
        <v>489</v>
      </c>
    </row>
    <row r="146" spans="1:4" ht="18" x14ac:dyDescent="0.2">
      <c r="A146" s="1" t="s">
        <v>282</v>
      </c>
      <c r="B146" s="1">
        <v>46.862496</v>
      </c>
      <c r="C146" s="1">
        <v>103.846656</v>
      </c>
      <c r="D146" s="1" t="s">
        <v>283</v>
      </c>
    </row>
    <row r="147" spans="1:4" ht="18" x14ac:dyDescent="0.2">
      <c r="A147" s="1" t="s">
        <v>284</v>
      </c>
      <c r="B147" s="1">
        <v>22.198744999999999</v>
      </c>
      <c r="C147" s="1">
        <v>113.543873</v>
      </c>
      <c r="D147" s="1" t="s">
        <v>285</v>
      </c>
    </row>
    <row r="148" spans="1:4" ht="18" x14ac:dyDescent="0.2">
      <c r="A148" s="1" t="s">
        <v>286</v>
      </c>
      <c r="B148" s="1">
        <v>17.330829999999999</v>
      </c>
      <c r="C148" s="1">
        <v>145.38469000000001</v>
      </c>
      <c r="D148" s="1" t="s">
        <v>287</v>
      </c>
    </row>
    <row r="149" spans="1:4" ht="18" x14ac:dyDescent="0.2">
      <c r="A149" s="1" t="s">
        <v>288</v>
      </c>
      <c r="B149" s="1">
        <v>14.641527999999999</v>
      </c>
      <c r="C149" s="1">
        <f>-61.024174</f>
        <v>-61.024174000000002</v>
      </c>
      <c r="D149" s="1" t="s">
        <v>289</v>
      </c>
    </row>
    <row r="150" spans="1:4" ht="18" x14ac:dyDescent="0.2">
      <c r="A150" s="1" t="s">
        <v>290</v>
      </c>
      <c r="B150" s="1">
        <v>21.00789</v>
      </c>
      <c r="C150" s="1">
        <f>-10.940835</f>
        <v>-10.940835</v>
      </c>
      <c r="D150" s="1" t="s">
        <v>291</v>
      </c>
    </row>
    <row r="151" spans="1:4" ht="18" x14ac:dyDescent="0.2">
      <c r="A151" s="1" t="s">
        <v>292</v>
      </c>
      <c r="B151" s="1">
        <v>16.742498000000001</v>
      </c>
      <c r="C151" s="1">
        <f>-62.187366</f>
        <v>-62.187365999999997</v>
      </c>
      <c r="D151" s="1" t="s">
        <v>293</v>
      </c>
    </row>
    <row r="152" spans="1:4" ht="18" x14ac:dyDescent="0.2">
      <c r="A152" s="1" t="s">
        <v>294</v>
      </c>
      <c r="B152" s="1">
        <v>35.937496000000003</v>
      </c>
      <c r="C152" s="1">
        <v>14.375416</v>
      </c>
      <c r="D152" s="1" t="s">
        <v>295</v>
      </c>
    </row>
    <row r="153" spans="1:4" ht="18" x14ac:dyDescent="0.2">
      <c r="A153" s="1" t="s">
        <v>296</v>
      </c>
      <c r="B153" s="1">
        <f>-20.348404</f>
        <v>-20.348403999999999</v>
      </c>
      <c r="C153" s="1">
        <v>57.552152</v>
      </c>
      <c r="D153" s="1" t="s">
        <v>297</v>
      </c>
    </row>
    <row r="154" spans="1:4" ht="18" x14ac:dyDescent="0.2">
      <c r="A154" s="1" t="s">
        <v>298</v>
      </c>
      <c r="B154" s="1">
        <v>3.2027779999999999</v>
      </c>
      <c r="C154" s="1">
        <v>73.220680000000002</v>
      </c>
      <c r="D154" s="1" t="s">
        <v>299</v>
      </c>
    </row>
    <row r="155" spans="1:4" ht="18" x14ac:dyDescent="0.2">
      <c r="A155" s="1" t="s">
        <v>300</v>
      </c>
      <c r="B155" s="1">
        <f>-13.254308</f>
        <v>-13.254308</v>
      </c>
      <c r="C155" s="1">
        <v>34.301524999999998</v>
      </c>
      <c r="D155" s="1" t="s">
        <v>301</v>
      </c>
    </row>
    <row r="156" spans="1:4" ht="18" x14ac:dyDescent="0.2">
      <c r="A156" s="1" t="s">
        <v>302</v>
      </c>
      <c r="B156" s="1">
        <v>23.634501</v>
      </c>
      <c r="C156" s="1">
        <f>-102.552784</f>
        <v>-102.552784</v>
      </c>
      <c r="D156" s="1" t="s">
        <v>303</v>
      </c>
    </row>
    <row r="157" spans="1:4" ht="18" x14ac:dyDescent="0.2">
      <c r="A157" s="1" t="s">
        <v>304</v>
      </c>
      <c r="B157" s="1">
        <v>4.2104840000000001</v>
      </c>
      <c r="C157" s="1">
        <v>101.97576599999999</v>
      </c>
      <c r="D157" s="1" t="s">
        <v>305</v>
      </c>
    </row>
    <row r="158" spans="1:4" ht="18" x14ac:dyDescent="0.2">
      <c r="A158" s="1" t="s">
        <v>306</v>
      </c>
      <c r="B158" s="1">
        <f>-18.665695</f>
        <v>-18.665694999999999</v>
      </c>
      <c r="C158" s="1">
        <v>35.529561999999999</v>
      </c>
      <c r="D158" s="1" t="s">
        <v>307</v>
      </c>
    </row>
    <row r="159" spans="1:4" ht="18" x14ac:dyDescent="0.2">
      <c r="A159" s="1" t="s">
        <v>308</v>
      </c>
      <c r="B159" s="1">
        <f>-22.95764</f>
        <v>-22.957640000000001</v>
      </c>
      <c r="C159" s="1">
        <v>18.490410000000001</v>
      </c>
      <c r="D159" s="1" t="s">
        <v>309</v>
      </c>
    </row>
    <row r="160" spans="1:4" ht="18" x14ac:dyDescent="0.2">
      <c r="A160" s="1" t="s">
        <v>310</v>
      </c>
      <c r="B160" s="1">
        <f>-20.904305</f>
        <v>-20.904305000000001</v>
      </c>
      <c r="C160" s="1">
        <v>165.618042</v>
      </c>
      <c r="D160" s="1" t="s">
        <v>311</v>
      </c>
    </row>
    <row r="161" spans="1:4" ht="18" x14ac:dyDescent="0.2">
      <c r="A161" s="1" t="s">
        <v>312</v>
      </c>
      <c r="B161" s="1">
        <v>17.607789</v>
      </c>
      <c r="C161" s="1">
        <v>8.0816660000000002</v>
      </c>
      <c r="D161" s="1" t="s">
        <v>313</v>
      </c>
    </row>
    <row r="162" spans="1:4" ht="18" x14ac:dyDescent="0.2">
      <c r="A162" s="1" t="s">
        <v>314</v>
      </c>
      <c r="B162" s="1">
        <f>-29.040835</f>
        <v>-29.040835000000001</v>
      </c>
      <c r="C162" s="1">
        <v>167.954712</v>
      </c>
      <c r="D162" s="1" t="s">
        <v>315</v>
      </c>
    </row>
    <row r="163" spans="1:4" ht="18" x14ac:dyDescent="0.2">
      <c r="A163" s="1" t="s">
        <v>316</v>
      </c>
      <c r="B163" s="1">
        <v>9.0819989999999997</v>
      </c>
      <c r="C163" s="1">
        <v>8.6752769999999995</v>
      </c>
      <c r="D163" s="1" t="s">
        <v>317</v>
      </c>
    </row>
    <row r="164" spans="1:4" ht="18" x14ac:dyDescent="0.2">
      <c r="A164" s="1" t="s">
        <v>318</v>
      </c>
      <c r="B164" s="1">
        <v>12.865416</v>
      </c>
      <c r="C164" s="1">
        <f>-85.207229</f>
        <v>-85.207228999999998</v>
      </c>
      <c r="D164" s="1" t="s">
        <v>319</v>
      </c>
    </row>
    <row r="165" spans="1:4" ht="18" x14ac:dyDescent="0.2">
      <c r="A165" s="1" t="s">
        <v>320</v>
      </c>
      <c r="B165" s="1">
        <v>52.132632999999998</v>
      </c>
      <c r="C165" s="1">
        <v>5.2912660000000002</v>
      </c>
      <c r="D165" s="1" t="s">
        <v>321</v>
      </c>
    </row>
    <row r="166" spans="1:4" ht="18" x14ac:dyDescent="0.2">
      <c r="A166" s="1" t="s">
        <v>322</v>
      </c>
      <c r="B166" s="1">
        <v>60.472023999999998</v>
      </c>
      <c r="C166" s="1">
        <v>8.4689460000000008</v>
      </c>
      <c r="D166" s="1" t="s">
        <v>323</v>
      </c>
    </row>
    <row r="167" spans="1:4" ht="18" x14ac:dyDescent="0.2">
      <c r="A167" s="1" t="s">
        <v>324</v>
      </c>
      <c r="B167" s="1">
        <v>28.394856999999998</v>
      </c>
      <c r="C167" s="1">
        <v>84.124008000000003</v>
      </c>
      <c r="D167" s="1" t="s">
        <v>325</v>
      </c>
    </row>
    <row r="168" spans="1:4" ht="18" x14ac:dyDescent="0.2">
      <c r="A168" s="1" t="s">
        <v>326</v>
      </c>
      <c r="B168" s="1">
        <f>0.522778</f>
        <v>0.52277799999999996</v>
      </c>
      <c r="C168" s="1">
        <v>166.93150299999999</v>
      </c>
      <c r="D168" s="1" t="s">
        <v>327</v>
      </c>
    </row>
    <row r="169" spans="1:4" ht="18" x14ac:dyDescent="0.2">
      <c r="A169" s="1" t="s">
        <v>328</v>
      </c>
      <c r="B169" s="1">
        <f>-19.054445</f>
        <v>-19.054445000000001</v>
      </c>
      <c r="C169" s="1">
        <f>-169.867233</f>
        <v>-169.867233</v>
      </c>
      <c r="D169" s="1" t="s">
        <v>329</v>
      </c>
    </row>
    <row r="170" spans="1:4" ht="18" x14ac:dyDescent="0.2">
      <c r="A170" s="1" t="s">
        <v>330</v>
      </c>
      <c r="B170" s="1">
        <f>-40.900557</f>
        <v>-40.900556999999999</v>
      </c>
      <c r="C170" s="1">
        <v>174.88597100000001</v>
      </c>
      <c r="D170" s="1" t="s">
        <v>331</v>
      </c>
    </row>
    <row r="171" spans="1:4" ht="18" x14ac:dyDescent="0.2">
      <c r="A171" s="1" t="s">
        <v>332</v>
      </c>
      <c r="B171" s="1">
        <v>21.512582999999999</v>
      </c>
      <c r="C171" s="1">
        <v>55.923254999999997</v>
      </c>
      <c r="D171" s="1" t="s">
        <v>333</v>
      </c>
    </row>
    <row r="172" spans="1:4" ht="18" x14ac:dyDescent="0.2">
      <c r="A172" s="1" t="s">
        <v>334</v>
      </c>
      <c r="B172" s="1">
        <v>8.5379810000000003</v>
      </c>
      <c r="C172" s="1">
        <f>-80.782127</f>
        <v>-80.782127000000003</v>
      </c>
      <c r="D172" s="1" t="s">
        <v>335</v>
      </c>
    </row>
    <row r="173" spans="1:4" ht="18" x14ac:dyDescent="0.2">
      <c r="A173" s="1" t="s">
        <v>336</v>
      </c>
      <c r="B173" s="1">
        <f>-9.189967</f>
        <v>-9.1899669999999993</v>
      </c>
      <c r="C173" s="1">
        <f>-75.015152</f>
        <v>-75.015152</v>
      </c>
      <c r="D173" s="1" t="s">
        <v>337</v>
      </c>
    </row>
    <row r="174" spans="1:4" ht="18" x14ac:dyDescent="0.2">
      <c r="A174" s="1" t="s">
        <v>338</v>
      </c>
      <c r="B174" s="1">
        <f>-17.679742</f>
        <v>-17.679742000000001</v>
      </c>
      <c r="C174" s="1">
        <f>-149.406843</f>
        <v>-149.40684300000001</v>
      </c>
      <c r="D174" s="1" t="s">
        <v>339</v>
      </c>
    </row>
    <row r="175" spans="1:4" ht="18" x14ac:dyDescent="0.2">
      <c r="A175" s="1" t="s">
        <v>340</v>
      </c>
      <c r="B175" s="1">
        <f>-6.314993</f>
        <v>-6.3149930000000003</v>
      </c>
      <c r="C175" s="1">
        <v>143.95554999999999</v>
      </c>
      <c r="D175" s="1" t="s">
        <v>341</v>
      </c>
    </row>
    <row r="176" spans="1:4" ht="18" x14ac:dyDescent="0.2">
      <c r="A176" s="1" t="s">
        <v>342</v>
      </c>
      <c r="B176" s="1">
        <v>12.879721</v>
      </c>
      <c r="C176" s="1">
        <v>121.774017</v>
      </c>
      <c r="D176" s="1" t="s">
        <v>343</v>
      </c>
    </row>
    <row r="177" spans="1:4" ht="18" x14ac:dyDescent="0.2">
      <c r="A177" s="1" t="s">
        <v>344</v>
      </c>
      <c r="B177" s="1">
        <v>30.375321</v>
      </c>
      <c r="C177" s="1">
        <v>69.345116000000004</v>
      </c>
      <c r="D177" s="1" t="s">
        <v>345</v>
      </c>
    </row>
    <row r="178" spans="1:4" ht="18" x14ac:dyDescent="0.2">
      <c r="A178" s="1" t="s">
        <v>346</v>
      </c>
      <c r="B178" s="1">
        <v>51.919438</v>
      </c>
      <c r="C178" s="1">
        <v>19.145136000000001</v>
      </c>
      <c r="D178" s="1" t="s">
        <v>347</v>
      </c>
    </row>
    <row r="179" spans="1:4" ht="18" x14ac:dyDescent="0.2">
      <c r="A179" s="1" t="s">
        <v>348</v>
      </c>
      <c r="B179" s="1">
        <v>46.941935999999998</v>
      </c>
      <c r="C179" s="1">
        <f>-56.27111</f>
        <v>-56.27111</v>
      </c>
      <c r="D179" s="1" t="s">
        <v>349</v>
      </c>
    </row>
    <row r="180" spans="1:4" ht="18" x14ac:dyDescent="0.2">
      <c r="A180" s="1" t="s">
        <v>350</v>
      </c>
      <c r="B180" s="1">
        <f>-24.703615</f>
        <v>-24.703614999999999</v>
      </c>
      <c r="C180" s="1">
        <f>-127.439308</f>
        <v>-127.439308</v>
      </c>
      <c r="D180" s="1" t="s">
        <v>351</v>
      </c>
    </row>
    <row r="181" spans="1:4" ht="18" x14ac:dyDescent="0.2">
      <c r="A181" s="1" t="s">
        <v>352</v>
      </c>
      <c r="B181" s="1">
        <v>18.220832999999999</v>
      </c>
      <c r="C181" s="1">
        <f>-66.590149</f>
        <v>-66.590148999999997</v>
      </c>
      <c r="D181" s="1" t="s">
        <v>353</v>
      </c>
    </row>
    <row r="182" spans="1:4" ht="18" x14ac:dyDescent="0.2">
      <c r="A182" s="1" t="s">
        <v>354</v>
      </c>
      <c r="B182" s="1">
        <v>31.952162000000001</v>
      </c>
      <c r="C182" s="1">
        <v>35.233153999999999</v>
      </c>
      <c r="D182" s="1" t="s">
        <v>355</v>
      </c>
    </row>
    <row r="183" spans="1:4" ht="18" x14ac:dyDescent="0.2">
      <c r="A183" s="1" t="s">
        <v>356</v>
      </c>
      <c r="B183" s="1">
        <v>39.399872000000002</v>
      </c>
      <c r="C183" s="1">
        <f>-8.224454</f>
        <v>-8.2244539999999997</v>
      </c>
      <c r="D183" s="1" t="s">
        <v>357</v>
      </c>
    </row>
    <row r="184" spans="1:4" ht="18" x14ac:dyDescent="0.2">
      <c r="A184" s="1" t="s">
        <v>358</v>
      </c>
      <c r="B184" s="1">
        <v>7.5149800000000004</v>
      </c>
      <c r="C184" s="1">
        <v>134.58251999999999</v>
      </c>
      <c r="D184" s="1" t="s">
        <v>359</v>
      </c>
    </row>
    <row r="185" spans="1:4" ht="18" x14ac:dyDescent="0.2">
      <c r="A185" s="1" t="s">
        <v>360</v>
      </c>
      <c r="B185" s="1">
        <f>-23.442503</f>
        <v>-23.442502999999999</v>
      </c>
      <c r="C185" s="1">
        <f>-58.443832</f>
        <v>-58.443832</v>
      </c>
      <c r="D185" s="1" t="s">
        <v>361</v>
      </c>
    </row>
    <row r="186" spans="1:4" ht="18" x14ac:dyDescent="0.2">
      <c r="A186" s="1" t="s">
        <v>362</v>
      </c>
      <c r="B186" s="1">
        <v>25.354825999999999</v>
      </c>
      <c r="C186" s="1">
        <v>51.183883999999999</v>
      </c>
      <c r="D186" s="1" t="s">
        <v>363</v>
      </c>
    </row>
    <row r="187" spans="1:4" ht="18" x14ac:dyDescent="0.2">
      <c r="A187" s="1" t="s">
        <v>364</v>
      </c>
      <c r="B187" s="1">
        <f>-21.115141</f>
        <v>-21.115141000000001</v>
      </c>
      <c r="C187" s="1">
        <v>55.536383999999998</v>
      </c>
      <c r="D187" s="1" t="s">
        <v>365</v>
      </c>
    </row>
    <row r="188" spans="1:4" ht="18" x14ac:dyDescent="0.2">
      <c r="A188" s="1" t="s">
        <v>366</v>
      </c>
      <c r="B188" s="1">
        <v>45.943161000000003</v>
      </c>
      <c r="C188" s="1">
        <v>24.966760000000001</v>
      </c>
      <c r="D188" s="1" t="s">
        <v>367</v>
      </c>
    </row>
    <row r="189" spans="1:4" ht="18" x14ac:dyDescent="0.2">
      <c r="A189" s="1" t="s">
        <v>368</v>
      </c>
      <c r="B189" s="1">
        <v>44.016520999999997</v>
      </c>
      <c r="C189" s="1">
        <v>21.005859000000001</v>
      </c>
      <c r="D189" s="1" t="s">
        <v>369</v>
      </c>
    </row>
    <row r="190" spans="1:4" ht="18" x14ac:dyDescent="0.2">
      <c r="A190" s="1" t="s">
        <v>370</v>
      </c>
      <c r="B190" s="1">
        <v>61.524009999999997</v>
      </c>
      <c r="C190" s="1">
        <v>105.31875599999999</v>
      </c>
      <c r="D190" s="1" t="s">
        <v>371</v>
      </c>
    </row>
    <row r="191" spans="1:4" ht="18" x14ac:dyDescent="0.2">
      <c r="A191" s="1" t="s">
        <v>372</v>
      </c>
      <c r="B191" s="1">
        <f>-1.940278</f>
        <v>-1.9402779999999999</v>
      </c>
      <c r="C191" s="1">
        <v>29.873888000000001</v>
      </c>
      <c r="D191" s="1" t="s">
        <v>373</v>
      </c>
    </row>
    <row r="192" spans="1:4" ht="18" x14ac:dyDescent="0.2">
      <c r="A192" s="1" t="s">
        <v>374</v>
      </c>
      <c r="B192" s="1">
        <v>23.885942</v>
      </c>
      <c r="C192" s="1">
        <v>45.079161999999997</v>
      </c>
      <c r="D192" s="1" t="s">
        <v>375</v>
      </c>
    </row>
    <row r="193" spans="1:4" ht="18" x14ac:dyDescent="0.2">
      <c r="A193" s="1" t="s">
        <v>376</v>
      </c>
      <c r="B193" s="1">
        <f>-9.64571</f>
        <v>-9.6457099999999993</v>
      </c>
      <c r="C193" s="1">
        <v>160.156194</v>
      </c>
      <c r="D193" s="1" t="s">
        <v>377</v>
      </c>
    </row>
    <row r="194" spans="1:4" ht="18" x14ac:dyDescent="0.2">
      <c r="A194" s="1" t="s">
        <v>378</v>
      </c>
      <c r="B194" s="1">
        <f>-4.679574</f>
        <v>-4.6795739999999997</v>
      </c>
      <c r="C194" s="1">
        <v>55.491976999999999</v>
      </c>
      <c r="D194" s="1" t="s">
        <v>379</v>
      </c>
    </row>
    <row r="195" spans="1:4" ht="18" x14ac:dyDescent="0.2">
      <c r="A195" s="1" t="s">
        <v>380</v>
      </c>
      <c r="B195" s="1">
        <v>12.862807</v>
      </c>
      <c r="C195" s="1">
        <v>30.217635999999999</v>
      </c>
      <c r="D195" s="1" t="s">
        <v>381</v>
      </c>
    </row>
    <row r="196" spans="1:4" ht="18" x14ac:dyDescent="0.2">
      <c r="A196" s="1" t="s">
        <v>382</v>
      </c>
      <c r="B196" s="1">
        <v>60.128160999999999</v>
      </c>
      <c r="C196" s="1">
        <v>18.643501000000001</v>
      </c>
      <c r="D196" s="1" t="s">
        <v>383</v>
      </c>
    </row>
    <row r="197" spans="1:4" ht="18" x14ac:dyDescent="0.2">
      <c r="A197" s="1" t="s">
        <v>384</v>
      </c>
      <c r="B197" s="1">
        <v>1.3520829999999999</v>
      </c>
      <c r="C197" s="1">
        <v>103.819836</v>
      </c>
      <c r="D197" s="1" t="s">
        <v>385</v>
      </c>
    </row>
    <row r="198" spans="1:4" ht="18" x14ac:dyDescent="0.2">
      <c r="A198" s="1" t="s">
        <v>386</v>
      </c>
      <c r="B198" s="1">
        <f>-24.143474</f>
        <v>-24.143474000000001</v>
      </c>
      <c r="C198" s="1">
        <f>-10.030696</f>
        <v>-10.030696000000001</v>
      </c>
      <c r="D198" s="1" t="s">
        <v>387</v>
      </c>
    </row>
    <row r="199" spans="1:4" ht="18" x14ac:dyDescent="0.2">
      <c r="A199" s="1" t="s">
        <v>388</v>
      </c>
      <c r="B199" s="1">
        <v>46.151240999999999</v>
      </c>
      <c r="C199" s="1">
        <v>14.995463000000001</v>
      </c>
      <c r="D199" s="1" t="s">
        <v>389</v>
      </c>
    </row>
    <row r="200" spans="1:4" ht="18" x14ac:dyDescent="0.2">
      <c r="A200" s="1" t="s">
        <v>390</v>
      </c>
      <c r="B200" s="1">
        <v>77.553604000000007</v>
      </c>
      <c r="C200" s="1">
        <v>23.670272000000001</v>
      </c>
      <c r="D200" s="1" t="s">
        <v>391</v>
      </c>
    </row>
    <row r="201" spans="1:4" ht="19" x14ac:dyDescent="0.25">
      <c r="A201" s="1" t="s">
        <v>392</v>
      </c>
      <c r="B201" s="1">
        <v>48.669026000000002</v>
      </c>
      <c r="C201" s="1">
        <v>19.699024000000001</v>
      </c>
      <c r="D201" s="2" t="s">
        <v>497</v>
      </c>
    </row>
    <row r="202" spans="1:4" ht="18" x14ac:dyDescent="0.2">
      <c r="A202" s="1" t="s">
        <v>393</v>
      </c>
      <c r="B202" s="1">
        <v>8.4605549999999994</v>
      </c>
      <c r="C202" s="1">
        <f>-11.779889</f>
        <v>-11.779889000000001</v>
      </c>
      <c r="D202" s="1" t="s">
        <v>394</v>
      </c>
    </row>
    <row r="203" spans="1:4" ht="18" x14ac:dyDescent="0.2">
      <c r="A203" s="1" t="s">
        <v>395</v>
      </c>
      <c r="B203" s="1">
        <v>43.942360000000001</v>
      </c>
      <c r="C203" s="1">
        <v>12.457777</v>
      </c>
      <c r="D203" s="1" t="s">
        <v>396</v>
      </c>
    </row>
    <row r="204" spans="1:4" ht="18" x14ac:dyDescent="0.2">
      <c r="A204" s="1" t="s">
        <v>397</v>
      </c>
      <c r="B204" s="1">
        <v>14.497401</v>
      </c>
      <c r="C204" s="1">
        <f>-14.452362</f>
        <v>-14.452362000000001</v>
      </c>
      <c r="D204" s="1" t="s">
        <v>398</v>
      </c>
    </row>
    <row r="205" spans="1:4" ht="18" x14ac:dyDescent="0.2">
      <c r="A205" s="1" t="s">
        <v>399</v>
      </c>
      <c r="B205" s="1">
        <v>5.1521489999999996</v>
      </c>
      <c r="C205" s="1">
        <v>46.199615999999999</v>
      </c>
      <c r="D205" s="1" t="s">
        <v>400</v>
      </c>
    </row>
    <row r="206" spans="1:4" ht="18" x14ac:dyDescent="0.2">
      <c r="A206" s="1" t="s">
        <v>401</v>
      </c>
      <c r="B206" s="1">
        <v>3.919305</v>
      </c>
      <c r="C206" s="1">
        <f>-56.027783</f>
        <v>-56.027782999999999</v>
      </c>
      <c r="D206" s="1" t="s">
        <v>402</v>
      </c>
    </row>
    <row r="207" spans="1:4" ht="18" x14ac:dyDescent="0.2">
      <c r="A207" s="1" t="s">
        <v>403</v>
      </c>
      <c r="B207" s="1">
        <v>0.18636</v>
      </c>
      <c r="C207" s="1">
        <v>6.6130810000000002</v>
      </c>
      <c r="D207" s="1" t="s">
        <v>404</v>
      </c>
    </row>
    <row r="208" spans="1:4" ht="18" x14ac:dyDescent="0.2">
      <c r="A208" s="1" t="s">
        <v>405</v>
      </c>
      <c r="B208" s="1">
        <v>13.794185000000001</v>
      </c>
      <c r="C208" s="1">
        <f>-88.89653</f>
        <v>-88.896529999999998</v>
      </c>
      <c r="D208" s="1" t="s">
        <v>406</v>
      </c>
    </row>
    <row r="209" spans="1:4" ht="18" x14ac:dyDescent="0.2">
      <c r="A209" s="1" t="s">
        <v>407</v>
      </c>
      <c r="B209" s="1">
        <v>34.802075000000002</v>
      </c>
      <c r="C209" s="1">
        <v>38.996814999999998</v>
      </c>
      <c r="D209" s="1" t="s">
        <v>408</v>
      </c>
    </row>
    <row r="210" spans="1:4" ht="18" x14ac:dyDescent="0.2">
      <c r="A210" s="1" t="s">
        <v>409</v>
      </c>
      <c r="B210" s="1">
        <f>-26.522503</f>
        <v>-26.522503</v>
      </c>
      <c r="C210" s="1">
        <v>31.465865999999998</v>
      </c>
      <c r="D210" s="1" t="s">
        <v>410</v>
      </c>
    </row>
    <row r="211" spans="1:4" ht="18" x14ac:dyDescent="0.2">
      <c r="A211" s="1" t="s">
        <v>411</v>
      </c>
      <c r="B211" s="1">
        <v>21.694025</v>
      </c>
      <c r="C211" s="1">
        <f>-71.797928</f>
        <v>-71.797927999999999</v>
      </c>
      <c r="D211" s="1" t="s">
        <v>412</v>
      </c>
    </row>
    <row r="212" spans="1:4" ht="18" x14ac:dyDescent="0.2">
      <c r="A212" s="1" t="s">
        <v>413</v>
      </c>
      <c r="B212" s="1">
        <v>15.454166000000001</v>
      </c>
      <c r="C212" s="1">
        <v>18.732206999999999</v>
      </c>
      <c r="D212" s="1" t="s">
        <v>414</v>
      </c>
    </row>
    <row r="213" spans="1:4" ht="18" x14ac:dyDescent="0.2">
      <c r="A213" s="1" t="s">
        <v>415</v>
      </c>
      <c r="B213" s="1">
        <f>-49.280366</f>
        <v>-49.280366000000001</v>
      </c>
      <c r="C213" s="1">
        <v>69.348557</v>
      </c>
      <c r="D213" s="1" t="s">
        <v>416</v>
      </c>
    </row>
    <row r="214" spans="1:4" ht="18" x14ac:dyDescent="0.2">
      <c r="A214" s="1" t="s">
        <v>417</v>
      </c>
      <c r="B214" s="1">
        <v>8.6195430000000002</v>
      </c>
      <c r="C214" s="1">
        <v>0.82478200000000002</v>
      </c>
      <c r="D214" s="1" t="s">
        <v>418</v>
      </c>
    </row>
    <row r="215" spans="1:4" ht="18" x14ac:dyDescent="0.2">
      <c r="A215" s="1" t="s">
        <v>419</v>
      </c>
      <c r="B215" s="1">
        <v>15.870032</v>
      </c>
      <c r="C215" s="1">
        <v>100.992541</v>
      </c>
      <c r="D215" s="1" t="s">
        <v>420</v>
      </c>
    </row>
    <row r="216" spans="1:4" ht="18" x14ac:dyDescent="0.2">
      <c r="A216" s="1" t="s">
        <v>421</v>
      </c>
      <c r="B216" s="1">
        <v>38.861033999999997</v>
      </c>
      <c r="C216" s="1">
        <v>71.276093000000003</v>
      </c>
      <c r="D216" s="1" t="s">
        <v>422</v>
      </c>
    </row>
    <row r="217" spans="1:4" ht="18" x14ac:dyDescent="0.2">
      <c r="A217" s="1" t="s">
        <v>423</v>
      </c>
      <c r="B217" s="1">
        <f>-8.967363</f>
        <v>-8.9673630000000006</v>
      </c>
      <c r="C217" s="1">
        <f>-171.855881</f>
        <v>-171.85588100000001</v>
      </c>
      <c r="D217" s="1" t="s">
        <v>424</v>
      </c>
    </row>
    <row r="218" spans="1:4" ht="18" x14ac:dyDescent="0.2">
      <c r="A218" s="1" t="s">
        <v>425</v>
      </c>
      <c r="B218" s="1">
        <f>-8.874217</f>
        <v>-8.8742169999999998</v>
      </c>
      <c r="C218" s="1">
        <v>125.72753899999999</v>
      </c>
      <c r="D218" s="1" t="s">
        <v>426</v>
      </c>
    </row>
    <row r="219" spans="1:4" ht="18" x14ac:dyDescent="0.2">
      <c r="A219" s="1" t="s">
        <v>427</v>
      </c>
      <c r="B219" s="1">
        <v>38.969718999999998</v>
      </c>
      <c r="C219" s="1">
        <v>59.556277999999999</v>
      </c>
      <c r="D219" s="1" t="s">
        <v>428</v>
      </c>
    </row>
    <row r="220" spans="1:4" ht="18" x14ac:dyDescent="0.2">
      <c r="A220" s="1" t="s">
        <v>429</v>
      </c>
      <c r="B220" s="1">
        <v>33.886916999999997</v>
      </c>
      <c r="C220" s="1">
        <v>9.5374990000000004</v>
      </c>
      <c r="D220" s="1" t="s">
        <v>430</v>
      </c>
    </row>
    <row r="221" spans="1:4" ht="18" x14ac:dyDescent="0.2">
      <c r="A221" s="1" t="s">
        <v>431</v>
      </c>
      <c r="B221" s="1">
        <f>-21.178986</f>
        <v>-21.178985999999998</v>
      </c>
      <c r="C221" s="1">
        <f>-175.198242</f>
        <v>-175.19824199999999</v>
      </c>
      <c r="D221" s="1" t="s">
        <v>432</v>
      </c>
    </row>
    <row r="222" spans="1:4" ht="18" x14ac:dyDescent="0.2">
      <c r="A222" s="1" t="s">
        <v>433</v>
      </c>
      <c r="B222" s="1">
        <v>38.963745000000003</v>
      </c>
      <c r="C222" s="1">
        <v>35.243321999999999</v>
      </c>
      <c r="D222" s="1" t="s">
        <v>434</v>
      </c>
    </row>
    <row r="223" spans="1:4" ht="18" x14ac:dyDescent="0.2">
      <c r="A223" s="1" t="s">
        <v>435</v>
      </c>
      <c r="B223" s="1">
        <v>10.691803</v>
      </c>
      <c r="C223" s="1">
        <f>-61.222503</f>
        <v>-61.222503000000003</v>
      </c>
      <c r="D223" s="1" t="s">
        <v>436</v>
      </c>
    </row>
    <row r="224" spans="1:4" ht="18" x14ac:dyDescent="0.2">
      <c r="A224" s="1" t="s">
        <v>437</v>
      </c>
      <c r="B224" s="1">
        <f>-7.109535</f>
        <v>-7.1095350000000002</v>
      </c>
      <c r="C224" s="1">
        <v>177.64932999999999</v>
      </c>
      <c r="D224" s="1" t="s">
        <v>438</v>
      </c>
    </row>
    <row r="225" spans="1:4" ht="18" x14ac:dyDescent="0.2">
      <c r="A225" s="1" t="s">
        <v>439</v>
      </c>
      <c r="B225" s="1">
        <v>23.69781</v>
      </c>
      <c r="C225" s="1">
        <v>120.960515</v>
      </c>
      <c r="D225" s="1" t="s">
        <v>440</v>
      </c>
    </row>
    <row r="226" spans="1:4" ht="18" x14ac:dyDescent="0.2">
      <c r="A226" s="1" t="s">
        <v>441</v>
      </c>
      <c r="B226" s="1">
        <f>-6.369028</f>
        <v>-6.3690280000000001</v>
      </c>
      <c r="C226" s="1">
        <v>34.888821999999998</v>
      </c>
      <c r="D226" s="1" t="s">
        <v>442</v>
      </c>
    </row>
    <row r="227" spans="1:4" ht="18" x14ac:dyDescent="0.2">
      <c r="A227" s="1" t="s">
        <v>443</v>
      </c>
      <c r="B227" s="1">
        <v>48.379432999999999</v>
      </c>
      <c r="C227" s="1">
        <v>31.165579999999999</v>
      </c>
      <c r="D227" s="1" t="s">
        <v>444</v>
      </c>
    </row>
    <row r="228" spans="1:4" ht="18" x14ac:dyDescent="0.2">
      <c r="A228" s="1" t="s">
        <v>445</v>
      </c>
      <c r="B228" s="1">
        <v>1.3733329999999999</v>
      </c>
      <c r="C228" s="1">
        <v>32.290275000000001</v>
      </c>
      <c r="D228" s="1" t="s">
        <v>446</v>
      </c>
    </row>
    <row r="229" spans="1:4" ht="18" x14ac:dyDescent="0.2">
      <c r="A229" s="1" t="s">
        <v>447</v>
      </c>
      <c r="B229" s="1"/>
      <c r="C229" s="1"/>
      <c r="D229" s="1" t="s">
        <v>448</v>
      </c>
    </row>
    <row r="230" spans="1:4" ht="18" x14ac:dyDescent="0.2">
      <c r="A230" s="1" t="s">
        <v>449</v>
      </c>
      <c r="B230" s="1">
        <v>37.090240000000001</v>
      </c>
      <c r="C230" s="1">
        <f>-95.712891</f>
        <v>-95.712890999999999</v>
      </c>
      <c r="D230" s="1" t="s">
        <v>450</v>
      </c>
    </row>
    <row r="231" spans="1:4" ht="18" x14ac:dyDescent="0.2">
      <c r="A231" s="1" t="s">
        <v>451</v>
      </c>
      <c r="B231" s="1">
        <f>-32.522779</f>
        <v>-32.522779</v>
      </c>
      <c r="C231" s="1">
        <f>-55.765835</f>
        <v>-55.765835000000003</v>
      </c>
      <c r="D231" s="1" t="s">
        <v>452</v>
      </c>
    </row>
    <row r="232" spans="1:4" ht="18" x14ac:dyDescent="0.2">
      <c r="A232" s="1" t="s">
        <v>453</v>
      </c>
      <c r="B232" s="1">
        <v>41.377490999999999</v>
      </c>
      <c r="C232" s="1">
        <v>64.585262</v>
      </c>
      <c r="D232" s="1" t="s">
        <v>454</v>
      </c>
    </row>
    <row r="233" spans="1:4" ht="18" x14ac:dyDescent="0.2">
      <c r="A233" s="1" t="s">
        <v>455</v>
      </c>
      <c r="B233" s="1">
        <v>41.902915999999998</v>
      </c>
      <c r="C233" s="1">
        <v>12.453389</v>
      </c>
      <c r="D233" s="1" t="s">
        <v>456</v>
      </c>
    </row>
    <row r="234" spans="1:4" ht="18" x14ac:dyDescent="0.2">
      <c r="A234" s="1" t="s">
        <v>457</v>
      </c>
      <c r="B234" s="1">
        <v>12.984305000000001</v>
      </c>
      <c r="C234" s="1">
        <f>-61.287228</f>
        <v>-61.287227999999999</v>
      </c>
      <c r="D234" s="1" t="s">
        <v>458</v>
      </c>
    </row>
    <row r="235" spans="1:4" ht="18" x14ac:dyDescent="0.2">
      <c r="A235" s="1" t="s">
        <v>459</v>
      </c>
      <c r="B235" s="1">
        <v>6.4237500000000001</v>
      </c>
      <c r="C235" s="1">
        <f>-66.58973</f>
        <v>-66.589730000000003</v>
      </c>
      <c r="D235" s="1" t="s">
        <v>460</v>
      </c>
    </row>
    <row r="236" spans="1:4" ht="18" x14ac:dyDescent="0.2">
      <c r="A236" s="1" t="s">
        <v>461</v>
      </c>
      <c r="B236" s="1">
        <v>18.420694999999998</v>
      </c>
      <c r="C236" s="1">
        <f>-64.639968</f>
        <v>-64.639967999999996</v>
      </c>
      <c r="D236" s="1" t="s">
        <v>462</v>
      </c>
    </row>
    <row r="237" spans="1:4" ht="18" x14ac:dyDescent="0.2">
      <c r="A237" s="1" t="s">
        <v>463</v>
      </c>
      <c r="B237" s="1">
        <v>18.335764999999999</v>
      </c>
      <c r="C237" s="1">
        <f>-64.896335</f>
        <v>-64.896334999999993</v>
      </c>
      <c r="D237" s="1" t="s">
        <v>464</v>
      </c>
    </row>
    <row r="238" spans="1:4" ht="18" x14ac:dyDescent="0.2">
      <c r="A238" s="1" t="s">
        <v>465</v>
      </c>
      <c r="B238" s="1">
        <v>14.058324000000001</v>
      </c>
      <c r="C238" s="1">
        <v>108.277199</v>
      </c>
      <c r="D238" s="1" t="s">
        <v>466</v>
      </c>
    </row>
    <row r="239" spans="1:4" ht="18" x14ac:dyDescent="0.2">
      <c r="A239" s="1" t="s">
        <v>467</v>
      </c>
      <c r="B239" s="1">
        <f>-15.376706</f>
        <v>-15.376706</v>
      </c>
      <c r="C239" s="1">
        <v>166.959158</v>
      </c>
      <c r="D239" s="1" t="s">
        <v>468</v>
      </c>
    </row>
    <row r="240" spans="1:4" ht="18" x14ac:dyDescent="0.2">
      <c r="A240" s="1" t="s">
        <v>469</v>
      </c>
      <c r="B240" s="1">
        <f>-13.768752</f>
        <v>-13.768751999999999</v>
      </c>
      <c r="C240" s="1">
        <f>-177.156097</f>
        <v>-177.15609699999999</v>
      </c>
      <c r="D240" s="1" t="s">
        <v>470</v>
      </c>
    </row>
    <row r="241" spans="1:4" ht="18" x14ac:dyDescent="0.2">
      <c r="A241" s="1" t="s">
        <v>471</v>
      </c>
      <c r="B241" s="1">
        <f>-13.759029</f>
        <v>-13.759029</v>
      </c>
      <c r="C241" s="1">
        <f>-172.104629</f>
        <v>-172.10462899999999</v>
      </c>
      <c r="D241" s="1" t="s">
        <v>472</v>
      </c>
    </row>
    <row r="242" spans="1:4" ht="18" x14ac:dyDescent="0.2">
      <c r="A242" s="1" t="s">
        <v>473</v>
      </c>
      <c r="B242" s="1">
        <v>42.602635999999997</v>
      </c>
      <c r="C242" s="1">
        <v>20.902977</v>
      </c>
      <c r="D242" s="1" t="s">
        <v>474</v>
      </c>
    </row>
    <row r="243" spans="1:4" ht="18" x14ac:dyDescent="0.2">
      <c r="A243" s="1" t="s">
        <v>475</v>
      </c>
      <c r="B243" s="1">
        <v>15.552727000000001</v>
      </c>
      <c r="C243" s="1">
        <v>48.516387999999999</v>
      </c>
      <c r="D243" s="1" t="s">
        <v>476</v>
      </c>
    </row>
    <row r="244" spans="1:4" ht="18" x14ac:dyDescent="0.2">
      <c r="A244" s="1" t="s">
        <v>477</v>
      </c>
      <c r="B244" s="1">
        <f>-12.8275</f>
        <v>-12.827500000000001</v>
      </c>
      <c r="C244" s="1">
        <v>45.166243999999999</v>
      </c>
      <c r="D244" s="1" t="s">
        <v>478</v>
      </c>
    </row>
    <row r="245" spans="1:4" ht="19" x14ac:dyDescent="0.25">
      <c r="A245" s="1" t="s">
        <v>495</v>
      </c>
      <c r="B245" s="1">
        <v>31.437966252894199</v>
      </c>
      <c r="C245" s="1">
        <f>34.3827884511328</f>
        <v>34.382788451132797</v>
      </c>
      <c r="D245" s="2" t="s">
        <v>494</v>
      </c>
    </row>
    <row r="246" spans="1:4" ht="18" x14ac:dyDescent="0.2">
      <c r="A246" s="1" t="s">
        <v>479</v>
      </c>
      <c r="B246" s="1">
        <f>-30.559482</f>
        <v>-30.559481999999999</v>
      </c>
      <c r="C246" s="1">
        <v>22.937505999999999</v>
      </c>
      <c r="D246" s="1" t="s">
        <v>480</v>
      </c>
    </row>
    <row r="247" spans="1:4" ht="18" x14ac:dyDescent="0.2">
      <c r="A247" s="1" t="s">
        <v>481</v>
      </c>
      <c r="B247" s="1">
        <f>-13.133897</f>
        <v>-13.133896999999999</v>
      </c>
      <c r="C247" s="1">
        <v>27.849332</v>
      </c>
      <c r="D247" s="1" t="s">
        <v>482</v>
      </c>
    </row>
    <row r="248" spans="1:4" ht="18" x14ac:dyDescent="0.2">
      <c r="A248" s="1" t="s">
        <v>483</v>
      </c>
      <c r="B248" s="1">
        <f>-19.015438</f>
        <v>-19.015438</v>
      </c>
      <c r="C248" s="1">
        <v>29.154857</v>
      </c>
      <c r="D248" s="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2019-05-28T14:31:48Z</dcterms:created>
  <dcterms:modified xsi:type="dcterms:W3CDTF">2019-05-28T20:00:57Z</dcterms:modified>
</cp:coreProperties>
</file>