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d.docs.live.net/f168c0b7ba054264/Ghabi Curso Excel Santander/"/>
    </mc:Choice>
  </mc:AlternateContent>
  <xr:revisionPtr revIDLastSave="135" documentId="8_{064A68F9-D190-457F-9060-8954A01A607E}" xr6:coauthVersionLast="47" xr6:coauthVersionMax="47" xr10:uidLastSave="{D13F4E8F-D7DF-4CB7-8B00-7FF39BFE1C9C}"/>
  <bookViews>
    <workbookView xWindow="-120" yWindow="-120" windowWidth="29040" windowHeight="15840" tabRatio="550" xr2:uid="{A08CD51C-0441-4918-B8D0-7AAA5E912A66}"/>
  </bookViews>
  <sheets>
    <sheet name="Planilha1" sheetId="1" r:id="rId1"/>
    <sheet name="Planilha2" sheetId="2" r:id="rId2"/>
  </sheets>
  <definedNames>
    <definedName name="aport">Planilha1!$D$17</definedName>
    <definedName name="patrimonio">Planilha1!$D$20</definedName>
    <definedName name="qtd_anos">Planilha1!$D$18</definedName>
    <definedName name="rendimento_carteira">Planilha1!$D$13</definedName>
    <definedName name="taxa_mensal">Planilha1!$D$19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C41" i="1"/>
  <c r="D41" i="1" s="1"/>
  <c r="C36" i="1"/>
  <c r="D36" i="1" s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0" i="1"/>
  <c r="D21" i="1" s="1"/>
  <c r="D14" i="1"/>
  <c r="C28" i="1"/>
  <c r="D28" i="1" s="1"/>
  <c r="C25" i="1"/>
  <c r="D25" i="1" s="1"/>
  <c r="C26" i="1"/>
  <c r="D26" i="1" s="1"/>
  <c r="C27" i="1"/>
  <c r="D27" i="1" s="1"/>
  <c r="C24" i="1"/>
  <c r="D24" i="1" s="1"/>
  <c r="D40" i="1" l="1"/>
  <c r="D42" i="1" s="1"/>
</calcChain>
</file>

<file path=xl/sharedStrings.xml><?xml version="1.0" encoding="utf-8"?>
<sst xmlns="http://schemas.openxmlformats.org/spreadsheetml/2006/main" count="70" uniqueCount="36">
  <si>
    <t>Configurações</t>
  </si>
  <si>
    <t>Salário</t>
  </si>
  <si>
    <t>Rendimento Carteira</t>
  </si>
  <si>
    <t>Sugestão de Investimento</t>
  </si>
  <si>
    <t>Investimento Mensal</t>
  </si>
  <si>
    <t>Quanto Investir por mês?</t>
  </si>
  <si>
    <t>Por quantos anos?</t>
  </si>
  <si>
    <t>Taxa de rendimento mensal</t>
  </si>
  <si>
    <t>Patrimônio acumulado</t>
  </si>
  <si>
    <t>Dividendos mensais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</si>
  <si>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</si>
  <si>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</si>
  <si>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</si>
  <si>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</si>
  <si>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</si>
  <si>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</si>
  <si>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</si>
  <si>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</si>
  <si>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AGRESSIVO</t>
  </si>
  <si>
    <t>VALOR A SE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</si>
  <si>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</si>
  <si>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</si>
  <si>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</si>
  <si>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</si>
  <si>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</si>
  <si>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</si>
  <si>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</si>
  <si>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</si>
  <si>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</si>
  <si>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</si>
  <si>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PERFIL</t>
  </si>
  <si>
    <t>%</t>
  </si>
  <si>
    <t>Conservador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</si>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</sst>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1659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C2A74"/>
        <bgColor indexed="64"/>
      </patternFill>
    </fill>
    <fill>
      <patternFill patternType="solid">
        <fgColor rgb="FFFF99CC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rgb="FF002060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thin">
        <color rgb="FF00206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rgb="FF00206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thin">
        <color rgb="FF00206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theme="0" tint="-0.14996795556505021"/>
      </right>
      <top style="thin">
        <color rgb="FF002060"/>
      </top>
      <bottom style="medium">
        <color theme="0"/>
      </bottom>
      <diagonal/>
    </border>
    <border>
      <left style="medium">
        <color theme="0"/>
      </left>
      <right style="thin">
        <color theme="0" tint="-0.1499679555650502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 tint="-0.14996795556505021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 tint="-0.14996795556505021"/>
      </right>
      <top/>
      <bottom style="medium">
        <color theme="0"/>
      </bottom>
      <diagonal/>
    </border>
    <border>
      <left style="medium">
        <color theme="0"/>
      </left>
      <right style="medium">
        <color theme="0" tint="-0.1499679555650502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6795556505021"/>
      </right>
      <top style="medium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165" fontId="0" fillId="0" borderId="0" xfId="0" applyNumberFormat="1"/>
    <xf numFmtId="0" fontId="0" fillId="3" borderId="10" xfId="0" applyFill="1" applyBorder="1"/>
    <xf numFmtId="165" fontId="0" fillId="3" borderId="11" xfId="0" applyNumberForma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/>
    </xf>
    <xf numFmtId="164" fontId="0" fillId="3" borderId="14" xfId="2" applyNumberFormat="1" applyFon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0" fontId="0" fillId="3" borderId="15" xfId="0" applyFill="1" applyBorder="1"/>
    <xf numFmtId="8" fontId="0" fillId="3" borderId="16" xfId="0" applyNumberFormat="1" applyFill="1" applyBorder="1" applyAlignment="1">
      <alignment horizontal="center"/>
    </xf>
    <xf numFmtId="165" fontId="0" fillId="0" borderId="7" xfId="1" applyNumberFormat="1" applyFont="1" applyBorder="1" applyAlignment="1">
      <alignment horizontal="left" vertical="center"/>
    </xf>
    <xf numFmtId="10" fontId="0" fillId="0" borderId="8" xfId="0" applyNumberFormat="1" applyBorder="1" applyAlignment="1">
      <alignment horizontal="left"/>
    </xf>
    <xf numFmtId="165" fontId="0" fillId="3" borderId="12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8" fontId="0" fillId="4" borderId="4" xfId="0" applyNumberFormat="1" applyFill="1" applyBorder="1" applyAlignment="1">
      <alignment horizontal="right"/>
    </xf>
    <xf numFmtId="8" fontId="0" fillId="4" borderId="5" xfId="0" applyNumberFormat="1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165" fontId="0" fillId="3" borderId="20" xfId="1" applyNumberFormat="1" applyFont="1" applyFill="1" applyBorder="1" applyAlignment="1">
      <alignment horizontal="center"/>
    </xf>
    <xf numFmtId="0" fontId="0" fillId="4" borderId="21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5" fillId="5" borderId="1" xfId="0" applyFont="1" applyFill="1" applyBorder="1" applyAlignment="1">
      <alignment horizontal="centerContinuous" vertical="center"/>
    </xf>
    <xf numFmtId="0" fontId="4" fillId="5" borderId="2" xfId="0" applyFont="1" applyFill="1" applyBorder="1" applyAlignment="1">
      <alignment horizontal="centerContinuous" vertical="center"/>
    </xf>
    <xf numFmtId="0" fontId="6" fillId="5" borderId="6" xfId="0" applyFont="1" applyFill="1" applyBorder="1" applyAlignment="1">
      <alignment horizontal="centerContinuous" vertical="center"/>
    </xf>
    <xf numFmtId="165" fontId="0" fillId="4" borderId="9" xfId="1" applyNumberFormat="1" applyFont="1" applyFill="1" applyBorder="1" applyAlignment="1">
      <alignment horizontal="left"/>
    </xf>
    <xf numFmtId="0" fontId="0" fillId="4" borderId="0" xfId="0" applyFill="1"/>
    <xf numFmtId="165" fontId="3" fillId="4" borderId="0" xfId="1" applyNumberFormat="1" applyFont="1" applyFill="1" applyAlignment="1">
      <alignment horizontal="left" vertical="top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5" fontId="3" fillId="6" borderId="0" xfId="0" applyNumberFormat="1" applyFont="1" applyFill="1"/>
    <xf numFmtId="9" fontId="0" fillId="0" borderId="0" xfId="0" applyNumberForma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0" fontId="0" fillId="7" borderId="0" xfId="0" applyFill="1"/>
    <xf numFmtId="9" fontId="0" fillId="7" borderId="0" xfId="2" applyFont="1" applyFill="1"/>
    <xf numFmtId="0" fontId="5" fillId="8" borderId="1" xfId="0" applyFont="1" applyFill="1" applyBorder="1" applyAlignment="1">
      <alignment horizontal="centerContinuous" vertical="center"/>
    </xf>
    <xf numFmtId="0" fontId="5" fillId="8" borderId="6" xfId="0" applyFont="1" applyFill="1" applyBorder="1" applyAlignment="1">
      <alignment horizontal="centerContinuous" vertical="center"/>
    </xf>
    <xf numFmtId="0" fontId="2" fillId="9" borderId="0" xfId="3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99CC"/>
      <color rgb="FFAC2A74"/>
      <color rgb="FF940442"/>
      <color rgb="FFC458A0"/>
      <color rgb="FFE16594"/>
      <color rgb="FF3404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rgbClr val="94044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4D-443C-B650-5EA723B33552}"/>
              </c:ext>
            </c:extLst>
          </c:dPt>
          <c:dPt>
            <c:idx val="1"/>
            <c:bubble3D val="0"/>
            <c:spPr>
              <a:solidFill>
                <a:srgbClr val="C45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4D-443C-B650-5EA723B33552}"/>
              </c:ext>
            </c:extLst>
          </c:dPt>
          <c:dPt>
            <c:idx val="2"/>
            <c:bubble3D val="0"/>
            <c:spPr>
              <a:solidFill>
                <a:srgbClr val="E165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D-443C-B650-5EA723B33552}"/>
              </c:ext>
            </c:extLst>
          </c:dPt>
          <c:dPt>
            <c:idx val="3"/>
            <c:bubble3D val="0"/>
            <c:spPr>
              <a:solidFill>
                <a:srgbClr val="34041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4D-443C-B650-5EA723B33552}"/>
              </c:ext>
            </c:extLst>
          </c:dPt>
          <c:dPt>
            <c:idx val="4"/>
            <c:bubble3D val="0"/>
            <c:spPr>
              <a:solidFill>
                <a:srgbClr val="FF99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D-443C-B650-5EA723B33552}"/>
              </c:ext>
            </c:extLst>
          </c:dPt>
          <c:dPt>
            <c:idx val="5"/>
            <c:bubble3D val="0"/>
            <c:spPr>
              <a:solidFill>
                <a:srgbClr val="AC2A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4D-443C-B650-5EA723B335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D-443C-B650-5EA723B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20054</xdr:colOff>
      <xdr:row>1</xdr:row>
      <xdr:rowOff>150395</xdr:rowOff>
    </xdr:from>
    <xdr:to>
      <xdr:col>3</xdr:col>
      <xdr:colOff>882317</xdr:colOff>
      <xdr:row>9</xdr:row>
      <xdr:rowOff>80211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53F230B-FF6D-43E6-62BE-F28D9B98390C}"/>
            </a:ext>
          </a:extLst>
        </xdr:cNvPr>
        <xdr:cNvSpPr/>
      </xdr:nvSpPr>
      <xdr:spPr>
        <a:xfrm>
          <a:off x="631659" y="340895"/>
          <a:ext cx="7549816" cy="1453816"/>
        </a:xfrm>
        <a:prstGeom prst="roundRect">
          <a:avLst/>
        </a:prstGeom>
        <a:solidFill>
          <a:srgbClr val="E16594"/>
        </a:solidFill>
        <a:ln w="19050">
          <a:solidFill>
            <a:srgbClr val="34041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5400" b="1" i="0" u="none">
              <a:latin typeface="Bahnschrift Light" panose="020B0502040204020203" pitchFamily="34" charset="0"/>
            </a:rPr>
            <a:t>Ghabibi Invest</a:t>
          </a:r>
        </a:p>
      </xdr:txBody>
    </xdr:sp>
    <xdr:clientData/>
  </xdr:twoCellAnchor>
  <xdr:twoCellAnchor editAs="oneCell">
    <xdr:from>
      <xdr:col>1</xdr:col>
      <xdr:colOff>611605</xdr:colOff>
      <xdr:row>3</xdr:row>
      <xdr:rowOff>50132</xdr:rowOff>
    </xdr:from>
    <xdr:to>
      <xdr:col>1</xdr:col>
      <xdr:colOff>1526005</xdr:colOff>
      <xdr:row>8</xdr:row>
      <xdr:rowOff>12032</xdr:rowOff>
    </xdr:to>
    <xdr:pic>
      <xdr:nvPicPr>
        <xdr:cNvPr id="4" name="Gráfico 3" descr="Cofrinho com preenchimento sólido">
          <a:extLst>
            <a:ext uri="{FF2B5EF4-FFF2-40B4-BE49-F238E27FC236}">
              <a16:creationId xmlns:a16="http://schemas.microsoft.com/office/drawing/2014/main" id="{3C6BD6C6-463F-A6A7-D295-CA98E0933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23210" y="621632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30079</xdr:colOff>
      <xdr:row>42</xdr:row>
      <xdr:rowOff>92242</xdr:rowOff>
    </xdr:from>
    <xdr:to>
      <xdr:col>4</xdr:col>
      <xdr:colOff>20053</xdr:colOff>
      <xdr:row>56</xdr:row>
      <xdr:rowOff>168442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3F03CC-361D-A023-C6AE-8AC8BCF2C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C7F1-9F0A-473F-BC40-2C871C3FDAC1}">
  <dimension ref="A10:D42"/>
  <sheetViews>
    <sheetView showGridLines="0" tabSelected="1" topLeftCell="A4" zoomScale="130" zoomScaleNormal="130" workbookViewId="0">
      <selection activeCell="D12" sqref="D12"/>
    </sheetView>
  </sheetViews>
  <sheetFormatPr defaultRowHeight="15"/>
  <cols>
    <col min="2" max="2" width="61" customWidth="1"/>
    <col min="3" max="3" width="39.28515625" bestFit="1" customWidth="1"/>
    <col min="4" max="4" width="13.5703125" bestFit="1" customWidth="1"/>
    <col min="5" max="5" width="23.7109375" bestFit="1" customWidth="1"/>
    <col min="6" max="6" width="13.7109375" customWidth="1"/>
  </cols>
  <sheetData>
    <row r="10" spans="2:4" ht="29.25" customHeight="1" thickBot="1"/>
    <row r="11" spans="2:4" ht="26.25">
      <c r="B11" s="46" t="s">
        <v>0</v>
      </c>
      <c r="C11" s="47"/>
      <c r="D11" s="47"/>
    </row>
    <row r="12" spans="2:4" ht="15.75" thickBot="1">
      <c r="B12" s="26" t="s">
        <v>1</v>
      </c>
      <c r="C12" s="27"/>
      <c r="D12" s="11">
        <v>4200</v>
      </c>
    </row>
    <row r="13" spans="2:4" ht="15.75" thickBot="1">
      <c r="B13" s="21" t="s">
        <v>2</v>
      </c>
      <c r="C13" s="28"/>
      <c r="D13" s="12">
        <v>6.0000000000000001E-3</v>
      </c>
    </row>
    <row r="14" spans="2:4" ht="15.75" thickBot="1">
      <c r="B14" s="23" t="s">
        <v>3</v>
      </c>
      <c r="C14" s="29"/>
      <c r="D14" s="33">
        <f>D12*30%</f>
        <v>1260</v>
      </c>
    </row>
    <row r="15" spans="2:4" ht="15.75" thickBot="1"/>
    <row r="16" spans="2:4" ht="26.25">
      <c r="B16" s="30" t="s">
        <v>4</v>
      </c>
      <c r="C16" s="31"/>
      <c r="D16" s="30"/>
    </row>
    <row r="17" spans="1:4" ht="15.75" thickBot="1">
      <c r="B17" s="19" t="s">
        <v>5</v>
      </c>
      <c r="C17" s="20"/>
      <c r="D17" s="14">
        <v>200</v>
      </c>
    </row>
    <row r="18" spans="1:4" ht="15.75" thickBot="1">
      <c r="B18" s="21" t="s">
        <v>6</v>
      </c>
      <c r="C18" s="22"/>
      <c r="D18" s="15">
        <v>5</v>
      </c>
    </row>
    <row r="19" spans="1:4" ht="15.75" thickBot="1">
      <c r="B19" s="21" t="s">
        <v>7</v>
      </c>
      <c r="C19" s="22"/>
      <c r="D19" s="16">
        <v>1.0789999999999999E-2</v>
      </c>
    </row>
    <row r="20" spans="1:4" ht="15.75" thickBot="1">
      <c r="B20" s="21" t="s">
        <v>8</v>
      </c>
      <c r="C20" s="22"/>
      <c r="D20" s="17">
        <f>FV(taxa_mensal,qtd_anos*12,aport*-1)</f>
        <v>16755.382799697527</v>
      </c>
    </row>
    <row r="21" spans="1:4" ht="15.75" thickBot="1">
      <c r="B21" s="23" t="s">
        <v>9</v>
      </c>
      <c r="C21" s="24"/>
      <c r="D21" s="18">
        <f>patrimonio*$D$13</f>
        <v>100.53229679818516</v>
      </c>
    </row>
    <row r="22" spans="1:4" ht="15.75" thickBot="1"/>
    <row r="23" spans="1:4" ht="26.25">
      <c r="B23" s="30" t="s">
        <v>10</v>
      </c>
      <c r="C23" s="31"/>
      <c r="D23" s="32" t="s">
        <v>11</v>
      </c>
    </row>
    <row r="24" spans="1:4" ht="15.75" thickBot="1">
      <c r="A24" s="1">
        <v>2</v>
      </c>
      <c r="B24" s="3" t="s">
        <v>12</v>
      </c>
      <c r="C24" s="4">
        <f>FV($D$19,$A24*12,$D$17*-1)</f>
        <v>5445.5254595290435</v>
      </c>
      <c r="D24" s="13">
        <f>C24*$D$13</f>
        <v>32.673152757174265</v>
      </c>
    </row>
    <row r="25" spans="1:4" ht="15.75" thickBot="1">
      <c r="A25" s="1">
        <v>5</v>
      </c>
      <c r="B25" s="5" t="s">
        <v>13</v>
      </c>
      <c r="C25" s="6">
        <f>FV($D$19,$A25*12,$D$17*-1)</f>
        <v>16755.382799697527</v>
      </c>
      <c r="D25" s="13">
        <f>C25*$D$13</f>
        <v>100.53229679818516</v>
      </c>
    </row>
    <row r="26" spans="1:4" ht="15.75" thickBot="1">
      <c r="A26" s="1">
        <v>10</v>
      </c>
      <c r="B26" s="5" t="s">
        <v>14</v>
      </c>
      <c r="C26" s="7">
        <f>FV($D$19,$A26*12,$D$17*-1)</f>
        <v>48656.842506034438</v>
      </c>
      <c r="D26" s="13">
        <f>C26*$D$13</f>
        <v>291.94105503620665</v>
      </c>
    </row>
    <row r="27" spans="1:4" ht="15.75" thickBot="1">
      <c r="A27" s="1">
        <v>20</v>
      </c>
      <c r="B27" s="5" t="s">
        <v>15</v>
      </c>
      <c r="C27" s="8">
        <f>FV($D$19,$A27*12,$D$17*-1)</f>
        <v>225039.68001941612</v>
      </c>
      <c r="D27" s="13">
        <f>C27*$D$13</f>
        <v>1350.2380801164968</v>
      </c>
    </row>
    <row r="28" spans="1:4" ht="15.75" thickBot="1">
      <c r="A28" s="1">
        <v>30</v>
      </c>
      <c r="B28" s="9" t="s">
        <v>16</v>
      </c>
      <c r="C28" s="10">
        <f>FV($D$19,$A28*12,$D$17*-1)</f>
        <v>864433.93100094295</v>
      </c>
      <c r="D28" s="25">
        <f>C28*$D$13</f>
        <v>5186.6035860056581</v>
      </c>
    </row>
    <row r="32" spans="1:4">
      <c r="B32" s="48" t="s">
        <v>17</v>
      </c>
      <c r="C32" s="48" t="s">
        <v>18</v>
      </c>
      <c r="D32" s="48"/>
    </row>
    <row r="33" spans="2:4">
      <c r="B33" s="34" t="s">
        <v>19</v>
      </c>
      <c r="C33" s="35">
        <v>200</v>
      </c>
      <c r="D33" s="34"/>
    </row>
    <row r="35" spans="2:4">
      <c r="B35" s="37" t="s">
        <v>20</v>
      </c>
      <c r="C35" s="38" t="s">
        <v>21</v>
      </c>
      <c r="D35" s="38" t="s">
        <v>22</v>
      </c>
    </row>
    <row r="36" spans="2:4">
      <c r="B36" s="36" t="s">
        <v>23</v>
      </c>
      <c r="C36" s="40">
        <f>VLOOKUP($C$32&amp;"-"&amp;$B36,Planilha2!$A:$D,4,FALSE)</f>
        <v>0.5</v>
      </c>
      <c r="D36" s="2">
        <f>C36*$C$33</f>
        <v>100</v>
      </c>
    </row>
    <row r="37" spans="2:4">
      <c r="B37" s="36" t="s">
        <v>24</v>
      </c>
      <c r="C37" s="40">
        <f>VLOOKUP($C$32&amp;"-"&amp;$B37,Planilha2!$A:$D,4,FALSE)</f>
        <v>0.1</v>
      </c>
      <c r="D37" s="2">
        <f t="shared" ref="D37:D41" si="0">C37*$C$33</f>
        <v>20</v>
      </c>
    </row>
    <row r="38" spans="2:4">
      <c r="B38" s="36" t="s">
        <v>25</v>
      </c>
      <c r="C38" s="40">
        <f>VLOOKUP($C$32&amp;"-"&amp;$B38,Planilha2!$A:$D,4,FALSE)</f>
        <v>0.05</v>
      </c>
      <c r="D38" s="2">
        <f t="shared" si="0"/>
        <v>10</v>
      </c>
    </row>
    <row r="39" spans="2:4">
      <c r="B39" s="36" t="s">
        <v>26</v>
      </c>
      <c r="C39" s="40">
        <f>VLOOKUP($C$32&amp;"-"&amp;$B39,Planilha2!$A:$D,4,FALSE)</f>
        <v>0.05</v>
      </c>
      <c r="D39" s="2">
        <f t="shared" si="0"/>
        <v>10</v>
      </c>
    </row>
    <row r="40" spans="2:4">
      <c r="B40" s="36" t="s">
        <v>27</v>
      </c>
      <c r="C40" s="40">
        <f>VLOOKUP($C$32&amp;"-"&amp;$B40,Planilha2!$A:$D,4,FALSE)</f>
        <v>0.2</v>
      </c>
      <c r="D40" s="2">
        <f t="shared" si="0"/>
        <v>40</v>
      </c>
    </row>
    <row r="41" spans="2:4">
      <c r="B41" s="36" t="s">
        <v>28</v>
      </c>
      <c r="C41" s="40">
        <f>VLOOKUP($C$32&amp;"-"&amp;$B41,Planilha2!$A:$D,4,FALSE)</f>
        <v>0.1</v>
      </c>
      <c r="D41" s="2">
        <f t="shared" si="0"/>
        <v>20</v>
      </c>
    </row>
    <row r="42" spans="2:4">
      <c r="B42" s="38"/>
      <c r="C42" s="38"/>
      <c r="D42" s="39">
        <f>SUM(D36:D41)</f>
        <v>200</v>
      </c>
    </row>
  </sheetData>
  <dataValidations count="1">
    <dataValidation type="list" allowBlank="1" showInputMessage="1" showErrorMessage="1" sqref="C32" xr:uid="{635D65E9-3D20-474E-83CC-C1A5A6338AD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E0F0-27B5-494D-B9B4-0B170FDE9033}">
  <dimension ref="A2:H20"/>
  <sheetViews>
    <sheetView zoomScale="95" zoomScaleNormal="95" workbookViewId="0">
      <selection activeCell="G25" sqref="G25"/>
    </sheetView>
  </sheetViews>
  <sheetFormatPr defaultRowHeight="15"/>
  <cols>
    <col min="1" max="1" width="30.85546875" bestFit="1" customWidth="1"/>
    <col min="2" max="2" width="12.140625" bestFit="1" customWidth="1"/>
    <col min="3" max="3" width="18.5703125" bestFit="1" customWidth="1"/>
    <col min="7" max="7" width="16.85546875" bestFit="1" customWidth="1"/>
  </cols>
  <sheetData>
    <row r="2" spans="1:8">
      <c r="A2" t="s">
        <v>29</v>
      </c>
      <c r="B2" t="s">
        <v>30</v>
      </c>
      <c r="C2" s="37" t="s">
        <v>20</v>
      </c>
      <c r="D2" s="36" t="s">
        <v>31</v>
      </c>
    </row>
    <row r="3" spans="1:8">
      <c r="A3" t="str">
        <f>B3&amp;"-"&amp;C3</f>
        <v>Conservador-PAPEL</v>
      </c>
      <c r="B3" t="s">
        <v>32</v>
      </c>
      <c r="C3" s="36" t="s">
        <v>23</v>
      </c>
      <c r="D3" s="40">
        <v>0.3</v>
      </c>
    </row>
    <row r="4" spans="1:8">
      <c r="A4" t="str">
        <f t="shared" ref="A4:A20" si="0">B4&amp;"-"&amp;C4</f>
        <v>Conservador-TIJOLO</v>
      </c>
      <c r="B4" t="s">
        <v>32</v>
      </c>
      <c r="C4" s="36" t="s">
        <v>24</v>
      </c>
      <c r="D4" s="40">
        <v>0.5</v>
      </c>
      <c r="G4" s="44" t="s">
        <v>33</v>
      </c>
      <c r="H4" s="45">
        <f>VLOOKUP(G4,$A2:$D20,4,FALSE)</f>
        <v>0.35</v>
      </c>
    </row>
    <row r="5" spans="1:8">
      <c r="A5" t="str">
        <f t="shared" si="0"/>
        <v>Conservador-HÍBRIDOS</v>
      </c>
      <c r="B5" t="s">
        <v>32</v>
      </c>
      <c r="C5" s="36" t="s">
        <v>25</v>
      </c>
      <c r="D5" s="40">
        <v>0.1</v>
      </c>
    </row>
    <row r="6" spans="1:8">
      <c r="A6" t="str">
        <f t="shared" si="0"/>
        <v>Conservador-FOFs</v>
      </c>
      <c r="B6" t="s">
        <v>32</v>
      </c>
      <c r="C6" s="36" t="s">
        <v>26</v>
      </c>
      <c r="D6" s="40">
        <v>0.1</v>
      </c>
    </row>
    <row r="7" spans="1:8">
      <c r="A7" t="str">
        <f t="shared" si="0"/>
        <v>Conservador-DESENVOLVIMENTO</v>
      </c>
      <c r="B7" t="s">
        <v>32</v>
      </c>
      <c r="C7" s="36" t="s">
        <v>27</v>
      </c>
      <c r="D7" s="40">
        <v>0</v>
      </c>
    </row>
    <row r="8" spans="1:8">
      <c r="A8" s="41" t="str">
        <f t="shared" si="0"/>
        <v>Conservador-HOTELARIAS</v>
      </c>
      <c r="B8" s="41" t="s">
        <v>32</v>
      </c>
      <c r="C8" s="42" t="s">
        <v>28</v>
      </c>
      <c r="D8" s="43">
        <v>0</v>
      </c>
    </row>
    <row r="9" spans="1:8">
      <c r="A9" s="41" t="str">
        <f t="shared" si="0"/>
        <v>Moderado-PAPEL</v>
      </c>
      <c r="B9" t="s">
        <v>34</v>
      </c>
      <c r="C9" s="36" t="s">
        <v>23</v>
      </c>
      <c r="D9" s="40">
        <v>0.32</v>
      </c>
    </row>
    <row r="10" spans="1:8">
      <c r="A10" s="41" t="str">
        <f t="shared" si="0"/>
        <v>Moderado-TIJOLO</v>
      </c>
      <c r="B10" t="s">
        <v>34</v>
      </c>
      <c r="C10" s="36" t="s">
        <v>24</v>
      </c>
      <c r="D10" s="40">
        <v>0.35</v>
      </c>
    </row>
    <row r="11" spans="1:8">
      <c r="A11" s="41" t="str">
        <f t="shared" si="0"/>
        <v>Moderado-HÍBRIDOS</v>
      </c>
      <c r="B11" t="s">
        <v>34</v>
      </c>
      <c r="C11" s="36" t="s">
        <v>25</v>
      </c>
      <c r="D11" s="40">
        <v>0.08</v>
      </c>
    </row>
    <row r="12" spans="1:8">
      <c r="A12" s="41" t="str">
        <f t="shared" si="0"/>
        <v>Moderado-FOFs</v>
      </c>
      <c r="B12" t="s">
        <v>34</v>
      </c>
      <c r="C12" s="36" t="s">
        <v>26</v>
      </c>
      <c r="D12" s="40">
        <v>0.05</v>
      </c>
    </row>
    <row r="13" spans="1:8">
      <c r="A13" s="41" t="str">
        <f t="shared" si="0"/>
        <v>Moderado-DESENVOLVIMENTO</v>
      </c>
      <c r="B13" t="s">
        <v>34</v>
      </c>
      <c r="C13" s="36" t="s">
        <v>27</v>
      </c>
      <c r="D13" s="40">
        <v>0.1</v>
      </c>
    </row>
    <row r="14" spans="1:8">
      <c r="A14" s="41" t="str">
        <f t="shared" si="0"/>
        <v>Moderado-HOTELARIAS</v>
      </c>
      <c r="B14" s="41" t="s">
        <v>34</v>
      </c>
      <c r="C14" s="42" t="s">
        <v>28</v>
      </c>
      <c r="D14" s="43">
        <v>0.1</v>
      </c>
    </row>
    <row r="15" spans="1:8">
      <c r="A15" s="41" t="str">
        <f t="shared" si="0"/>
        <v>Agressivo-PAPEL</v>
      </c>
      <c r="B15" t="s">
        <v>35</v>
      </c>
      <c r="C15" s="36" t="s">
        <v>23</v>
      </c>
      <c r="D15" s="40">
        <v>0.5</v>
      </c>
    </row>
    <row r="16" spans="1:8">
      <c r="A16" s="41" t="str">
        <f t="shared" si="0"/>
        <v>Agressivo-TIJOLO</v>
      </c>
      <c r="B16" t="s">
        <v>35</v>
      </c>
      <c r="C16" s="36" t="s">
        <v>24</v>
      </c>
      <c r="D16" s="40">
        <v>0.1</v>
      </c>
    </row>
    <row r="17" spans="1:4">
      <c r="A17" s="41" t="str">
        <f t="shared" si="0"/>
        <v>Agressivo-HÍBRIDOS</v>
      </c>
      <c r="B17" t="s">
        <v>35</v>
      </c>
      <c r="C17" s="36" t="s">
        <v>25</v>
      </c>
      <c r="D17" s="40">
        <v>0.05</v>
      </c>
    </row>
    <row r="18" spans="1:4">
      <c r="A18" s="41" t="str">
        <f t="shared" si="0"/>
        <v>Agressivo-FOFs</v>
      </c>
      <c r="B18" t="s">
        <v>35</v>
      </c>
      <c r="C18" s="36" t="s">
        <v>26</v>
      </c>
      <c r="D18" s="40">
        <v>0.05</v>
      </c>
    </row>
    <row r="19" spans="1:4">
      <c r="A19" s="41" t="str">
        <f t="shared" si="0"/>
        <v>Agressivo-DESENVOLVIMENTO</v>
      </c>
      <c r="B19" t="s">
        <v>35</v>
      </c>
      <c r="C19" s="36" t="s">
        <v>27</v>
      </c>
      <c r="D19" s="40">
        <v>0.2</v>
      </c>
    </row>
    <row r="20" spans="1:4">
      <c r="A20" s="41" t="str">
        <f t="shared" si="0"/>
        <v>Agressivo-HOTELARIAS</v>
      </c>
      <c r="B20" t="s">
        <v>35</v>
      </c>
      <c r="C20" s="42" t="s">
        <v>28</v>
      </c>
      <c r="D20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Andre Maciel Rodrigues</dc:creator>
  <cp:keywords/>
  <dc:description/>
  <cp:lastModifiedBy>Usuário Convidado</cp:lastModifiedBy>
  <cp:revision/>
  <dcterms:created xsi:type="dcterms:W3CDTF">2025-05-24T22:53:50Z</dcterms:created>
  <dcterms:modified xsi:type="dcterms:W3CDTF">2025-05-26T01:06:55Z</dcterms:modified>
  <cp:category/>
  <cp:contentStatus/>
</cp:coreProperties>
</file>