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rantova\Downloads\Tugas Malin 1\"/>
    </mc:Choice>
  </mc:AlternateContent>
  <xr:revisionPtr revIDLastSave="0" documentId="13_ncr:1_{DEA2A58F-DE94-499C-8685-87028A4EC3D3}" xr6:coauthVersionLast="41" xr6:coauthVersionMax="41" xr10:uidLastSave="{00000000-0000-0000-0000-000000000000}"/>
  <bookViews>
    <workbookView xWindow="-120" yWindow="-120" windowWidth="29040" windowHeight="16440" xr2:uid="{28770251-6C20-4CD5-8954-41A21E3674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0" i="1" l="1"/>
  <c r="Q9" i="1" l="1"/>
  <c r="R9" i="1" l="1"/>
  <c r="R8" i="1"/>
  <c r="R7" i="1"/>
  <c r="R6" i="1"/>
  <c r="R5" i="1"/>
  <c r="R4" i="1"/>
  <c r="R3" i="1"/>
  <c r="Q8" i="1"/>
  <c r="Q7" i="1"/>
  <c r="Q6" i="1"/>
  <c r="Q4" i="1"/>
  <c r="Q3" i="1"/>
  <c r="Q5" i="1"/>
  <c r="H18" i="1"/>
  <c r="H19" i="1"/>
  <c r="H20" i="1"/>
  <c r="F20" i="1"/>
  <c r="F19" i="1"/>
  <c r="F18" i="1"/>
  <c r="M13" i="1"/>
  <c r="M14" i="1"/>
  <c r="M15" i="1"/>
  <c r="K15" i="1"/>
  <c r="K14" i="1"/>
  <c r="K13" i="1"/>
  <c r="H13" i="1"/>
  <c r="H14" i="1"/>
  <c r="H15" i="1"/>
  <c r="F15" i="1"/>
  <c r="F14" i="1"/>
  <c r="F13" i="1"/>
  <c r="M8" i="1"/>
  <c r="M9" i="1"/>
  <c r="M10" i="1"/>
  <c r="K10" i="1"/>
  <c r="K9" i="1"/>
  <c r="K8" i="1"/>
  <c r="R10" i="1" l="1"/>
  <c r="H10" i="1"/>
  <c r="H9" i="1"/>
  <c r="H8" i="1"/>
  <c r="F10" i="1"/>
  <c r="F9" i="1"/>
  <c r="F8" i="1"/>
  <c r="M5" i="1"/>
  <c r="M4" i="1"/>
  <c r="M3" i="1"/>
  <c r="K5" i="1"/>
  <c r="K4" i="1"/>
  <c r="K3" i="1"/>
  <c r="H5" i="1"/>
  <c r="H4" i="1"/>
  <c r="H3" i="1"/>
  <c r="F5" i="1"/>
  <c r="F4" i="1"/>
  <c r="F3" i="1"/>
  <c r="C3" i="1"/>
  <c r="C2" i="1"/>
  <c r="Q11" i="1" l="1"/>
</calcChain>
</file>

<file path=xl/sharedStrings.xml><?xml version="1.0" encoding="utf-8"?>
<sst xmlns="http://schemas.openxmlformats.org/spreadsheetml/2006/main" count="116" uniqueCount="73">
  <si>
    <t>Income</t>
  </si>
  <si>
    <t>&gt;50K</t>
  </si>
  <si>
    <t>&lt;=50K</t>
  </si>
  <si>
    <t>Probabilitas</t>
  </si>
  <si>
    <t>120/160</t>
  </si>
  <si>
    <t>40/160</t>
  </si>
  <si>
    <t>Probabilitas Income</t>
  </si>
  <si>
    <t>Age</t>
  </si>
  <si>
    <t>1/120</t>
  </si>
  <si>
    <t>adult</t>
  </si>
  <si>
    <t>old</t>
  </si>
  <si>
    <t>53/120</t>
  </si>
  <si>
    <t>young</t>
  </si>
  <si>
    <t>66/120</t>
  </si>
  <si>
    <t>19/40</t>
  </si>
  <si>
    <t>20/40</t>
  </si>
  <si>
    <t>1/40</t>
  </si>
  <si>
    <t>workclass</t>
  </si>
  <si>
    <t>Local-gov</t>
  </si>
  <si>
    <t>8/120</t>
  </si>
  <si>
    <t>Private</t>
  </si>
  <si>
    <t>105/120</t>
  </si>
  <si>
    <t>32/40</t>
  </si>
  <si>
    <t>Self-emp-not-inc</t>
  </si>
  <si>
    <t>7/120</t>
  </si>
  <si>
    <t>7/40</t>
  </si>
  <si>
    <t>education</t>
  </si>
  <si>
    <t>65/120</t>
  </si>
  <si>
    <t>Bachelors</t>
  </si>
  <si>
    <t>28/120</t>
  </si>
  <si>
    <t>17/40</t>
  </si>
  <si>
    <t>HS-grad</t>
  </si>
  <si>
    <t>Some-college</t>
  </si>
  <si>
    <t>27/120</t>
  </si>
  <si>
    <t>16/40</t>
  </si>
  <si>
    <t>marital-status</t>
  </si>
  <si>
    <t>Divorced</t>
  </si>
  <si>
    <t>5/120</t>
  </si>
  <si>
    <t>108/120</t>
  </si>
  <si>
    <t>Married-civ-spouse</t>
  </si>
  <si>
    <t>14/40</t>
  </si>
  <si>
    <t>occupation</t>
  </si>
  <si>
    <t>Craft-repair</t>
  </si>
  <si>
    <t>Exec-managerial</t>
  </si>
  <si>
    <t>Prof-specialty</t>
  </si>
  <si>
    <t>32/120</t>
  </si>
  <si>
    <t>21/40</t>
  </si>
  <si>
    <t>47/120</t>
  </si>
  <si>
    <t>15/40</t>
  </si>
  <si>
    <t>41/120</t>
  </si>
  <si>
    <t>4/40</t>
  </si>
  <si>
    <t>relationship</t>
  </si>
  <si>
    <t>Husband</t>
  </si>
  <si>
    <t>Not-in-family</t>
  </si>
  <si>
    <t>Own-child</t>
  </si>
  <si>
    <t>107/120</t>
  </si>
  <si>
    <t>11/120</t>
  </si>
  <si>
    <t>2/120</t>
  </si>
  <si>
    <t>hours-per-week</t>
  </si>
  <si>
    <t>low</t>
  </si>
  <si>
    <t>many</t>
  </si>
  <si>
    <t>normal</t>
  </si>
  <si>
    <t>3/120</t>
  </si>
  <si>
    <t>116/120</t>
  </si>
  <si>
    <t>33/40</t>
  </si>
  <si>
    <t>2/40</t>
  </si>
  <si>
    <t>5/40</t>
  </si>
  <si>
    <t>Young</t>
  </si>
  <si>
    <t>Never-married</t>
  </si>
  <si>
    <t>Normal</t>
  </si>
  <si>
    <t>Total</t>
  </si>
  <si>
    <t>Income Class</t>
  </si>
  <si>
    <t>Ganti class: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</si>
</sst>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25" xfId="0" applyBorder="1"/>
    <xf numFmtId="0" fontId="0" fillId="0" borderId="26" xfId="0" applyBorder="1"/>
    <xf numFmtId="0" fontId="1" fillId="2" borderId="10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9" borderId="22" xfId="0" applyFill="1" applyBorder="1" applyAlignment="1">
      <alignment horizontal="center" vertical="center"/>
    </xf>
    <xf numFmtId="0" fontId="0" fillId="9" borderId="23" xfId="0" applyFill="1" applyBorder="1" applyAlignment="1">
      <alignment horizontal="center" vertical="center"/>
    </xf>
    <xf numFmtId="0" fontId="0" fillId="3" borderId="21" xfId="0" applyFill="1" applyBorder="1" applyAlignment="1">
      <alignment horizontal="left" vertical="center"/>
    </xf>
    <xf numFmtId="0" fontId="0" fillId="4" borderId="22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6" borderId="22" xfId="0" applyFill="1" applyBorder="1" applyAlignment="1">
      <alignment horizontal="left" vertical="center"/>
    </xf>
    <xf numFmtId="0" fontId="0" fillId="7" borderId="22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0" borderId="29" xfId="0" applyBorder="1"/>
    <xf numFmtId="0" fontId="0" fillId="0" borderId="30" xfId="0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31" xfId="0" applyFill="1" applyBorder="1" applyAlignment="1">
      <alignment horizontal="left" vertic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1" fillId="9" borderId="16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0C2E-405E-48E4-8438-4DAF46EC8948}">
  <dimension ref="A1:R20"/>
  <sheetViews>
    <sheetView tabSelected="1" workbookViewId="0">
      <selection activeCell="T9" sqref="T9"/>
    </sheetView>
  </sheetViews>
  <sheetFormatPr defaultRowHeight="15" x14ac:dyDescent="0.25"/>
  <cols>
    <col min="2" max="2" width="11.5703125" bestFit="1" customWidth="1"/>
    <col min="4" max="4" width="16.28515625" bestFit="1" customWidth="1"/>
    <col min="9" max="9" width="18.42578125" bestFit="1" customWidth="1"/>
    <col min="15" max="15" width="15.42578125" bestFit="1" customWidth="1"/>
    <col min="16" max="16" width="14.28515625" bestFit="1" customWidth="1"/>
    <col min="17" max="17" width="12" bestFit="1" customWidth="1"/>
    <col min="18" max="18" width="12" customWidth="1"/>
  </cols>
  <sheetData>
    <row r="1" spans="1:18" ht="15.75" thickBot="1" x14ac:dyDescent="0.3">
      <c r="A1" s="6" t="s">
        <v>0</v>
      </c>
      <c r="B1" s="67" t="s">
        <v>3</v>
      </c>
      <c r="C1" s="68"/>
      <c r="D1" s="69" t="s">
        <v>7</v>
      </c>
      <c r="E1" s="71" t="s">
        <v>6</v>
      </c>
      <c r="F1" s="67"/>
      <c r="G1" s="67"/>
      <c r="H1" s="68"/>
      <c r="I1" s="74" t="s">
        <v>17</v>
      </c>
      <c r="J1" s="71" t="s">
        <v>6</v>
      </c>
      <c r="K1" s="67"/>
      <c r="L1" s="67"/>
      <c r="M1" s="68"/>
    </row>
    <row r="2" spans="1:18" ht="15.75" thickBot="1" x14ac:dyDescent="0.3">
      <c r="A2" s="7" t="s">
        <v>1</v>
      </c>
      <c r="B2" s="8" t="s">
        <v>4</v>
      </c>
      <c r="C2" s="9">
        <f>SUM(120/160)</f>
        <v>0.75</v>
      </c>
      <c r="D2" s="70"/>
      <c r="E2" s="71" t="s">
        <v>1</v>
      </c>
      <c r="F2" s="68"/>
      <c r="G2" s="72" t="s">
        <v>2</v>
      </c>
      <c r="H2" s="73"/>
      <c r="I2" s="75"/>
      <c r="J2" s="71" t="s">
        <v>1</v>
      </c>
      <c r="K2" s="68"/>
      <c r="L2" s="72" t="s">
        <v>2</v>
      </c>
      <c r="M2" s="73"/>
      <c r="P2" t="s">
        <v>72</v>
      </c>
      <c r="Q2" s="55" t="s">
        <v>1</v>
      </c>
      <c r="R2" s="56" t="s">
        <v>2</v>
      </c>
    </row>
    <row r="3" spans="1:18" ht="15.75" thickBot="1" x14ac:dyDescent="0.3">
      <c r="A3" s="10" t="s">
        <v>2</v>
      </c>
      <c r="B3" s="11" t="s">
        <v>5</v>
      </c>
      <c r="C3" s="12">
        <f>SUM(40/160)</f>
        <v>0.25</v>
      </c>
      <c r="D3" s="13" t="s">
        <v>10</v>
      </c>
      <c r="E3" s="14" t="s">
        <v>8</v>
      </c>
      <c r="F3" s="15">
        <f>SUM(1/120)</f>
        <v>8.3333333333333332E-3</v>
      </c>
      <c r="G3" s="16" t="s">
        <v>16</v>
      </c>
      <c r="H3" s="17">
        <f>SUM(1/120)</f>
        <v>8.3333333333333332E-3</v>
      </c>
      <c r="I3" s="18" t="s">
        <v>18</v>
      </c>
      <c r="J3" s="14" t="s">
        <v>19</v>
      </c>
      <c r="K3" s="15">
        <f>SUM(8/120)</f>
        <v>6.6666666666666666E-2</v>
      </c>
      <c r="L3" s="16" t="s">
        <v>16</v>
      </c>
      <c r="M3" s="9">
        <f>SUM(1/40)</f>
        <v>2.5000000000000001E-2</v>
      </c>
      <c r="O3" s="47" t="s">
        <v>7</v>
      </c>
      <c r="P3" s="53" t="s">
        <v>67</v>
      </c>
      <c r="Q3" s="2">
        <f>IF(P3=D3,F3,IF(P3=D4,F4,IF(P3=D5,F5)))</f>
        <v>0.55000000000000004</v>
      </c>
      <c r="R3" s="3">
        <f>IF(P3=D3,H3,IF(P3=D4,H4,IF(P3=D5,H5)))</f>
        <v>0.5</v>
      </c>
    </row>
    <row r="4" spans="1:18" x14ac:dyDescent="0.25">
      <c r="A4" s="19"/>
      <c r="B4" s="19"/>
      <c r="C4" s="19"/>
      <c r="D4" s="20" t="s">
        <v>9</v>
      </c>
      <c r="E4" s="21" t="s">
        <v>11</v>
      </c>
      <c r="F4" s="22">
        <f>SUM(53/120)</f>
        <v>0.44166666666666665</v>
      </c>
      <c r="G4" s="23" t="s">
        <v>14</v>
      </c>
      <c r="H4" s="24">
        <f>SUM(19/120)</f>
        <v>0.15833333333333333</v>
      </c>
      <c r="I4" s="25" t="s">
        <v>20</v>
      </c>
      <c r="J4" s="21" t="s">
        <v>21</v>
      </c>
      <c r="K4" s="22">
        <f>SUM(105/120)</f>
        <v>0.875</v>
      </c>
      <c r="L4" s="23" t="s">
        <v>22</v>
      </c>
      <c r="M4" s="22">
        <f>SUM(32/40)</f>
        <v>0.8</v>
      </c>
      <c r="O4" s="48" t="s">
        <v>17</v>
      </c>
      <c r="P4" s="54" t="s">
        <v>20</v>
      </c>
      <c r="Q4" s="5">
        <f>IF(P4=I3,K3,IF(P4=I4,K4,IF(P4=I5,K5)))</f>
        <v>0.875</v>
      </c>
      <c r="R4" s="1">
        <f>IF(P4=I3,M3,IF(P4=I4,M4,IF(P4=I5,M5)))</f>
        <v>0.8</v>
      </c>
    </row>
    <row r="5" spans="1:18" ht="15.75" thickBot="1" x14ac:dyDescent="0.3">
      <c r="A5" s="19"/>
      <c r="B5" s="19"/>
      <c r="C5" s="19"/>
      <c r="D5" s="26" t="s">
        <v>12</v>
      </c>
      <c r="E5" s="27" t="s">
        <v>13</v>
      </c>
      <c r="F5" s="12">
        <f>SUM(66/120)</f>
        <v>0.55000000000000004</v>
      </c>
      <c r="G5" s="28" t="s">
        <v>15</v>
      </c>
      <c r="H5" s="29">
        <f>SUM(20/40)</f>
        <v>0.5</v>
      </c>
      <c r="I5" s="30" t="s">
        <v>23</v>
      </c>
      <c r="J5" s="27" t="s">
        <v>24</v>
      </c>
      <c r="K5" s="12">
        <f>SUM(7/120)</f>
        <v>5.8333333333333334E-2</v>
      </c>
      <c r="L5" s="31" t="s">
        <v>25</v>
      </c>
      <c r="M5" s="12">
        <f>SUM(7/40)</f>
        <v>0.17499999999999999</v>
      </c>
      <c r="O5" s="49" t="s">
        <v>26</v>
      </c>
      <c r="P5" s="54" t="s">
        <v>31</v>
      </c>
      <c r="Q5" s="5">
        <f>IF(P5=D8,F8,IF(P5=D9,F9,IF(P5=D10,F10)))</f>
        <v>0.23333333333333334</v>
      </c>
      <c r="R5" s="1">
        <f>IF(P5=D8,H8,IF(P5=D9,H9,IF(P5=D10,H10)))</f>
        <v>0.42499999999999999</v>
      </c>
    </row>
    <row r="6" spans="1:18" ht="15.75" thickBot="1" x14ac:dyDescent="0.3">
      <c r="A6" s="19"/>
      <c r="B6" s="19"/>
      <c r="C6" s="19"/>
      <c r="D6" s="76" t="s">
        <v>26</v>
      </c>
      <c r="E6" s="71" t="s">
        <v>6</v>
      </c>
      <c r="F6" s="67"/>
      <c r="G6" s="67"/>
      <c r="H6" s="68"/>
      <c r="I6" s="80" t="s">
        <v>35</v>
      </c>
      <c r="J6" s="71" t="s">
        <v>6</v>
      </c>
      <c r="K6" s="67"/>
      <c r="L6" s="67"/>
      <c r="M6" s="68"/>
      <c r="O6" s="50" t="s">
        <v>35</v>
      </c>
      <c r="P6" s="54" t="s">
        <v>68</v>
      </c>
      <c r="Q6" s="5">
        <f>IF(P6=I8,K8,IF(P6=I9,K9,IF(P6=I10,K10)))</f>
        <v>5.8333333333333334E-2</v>
      </c>
      <c r="R6" s="1">
        <f>IF(P6=I8,M8,IF(P6=I9,M9,IF(P6=I10,M10)))</f>
        <v>0.35</v>
      </c>
    </row>
    <row r="7" spans="1:18" ht="15.75" thickBot="1" x14ac:dyDescent="0.3">
      <c r="A7" s="19"/>
      <c r="B7" s="19"/>
      <c r="C7" s="19"/>
      <c r="D7" s="77"/>
      <c r="E7" s="71" t="s">
        <v>1</v>
      </c>
      <c r="F7" s="68"/>
      <c r="G7" s="72" t="s">
        <v>2</v>
      </c>
      <c r="H7" s="73"/>
      <c r="I7" s="81"/>
      <c r="J7" s="71" t="s">
        <v>1</v>
      </c>
      <c r="K7" s="68"/>
      <c r="L7" s="72" t="s">
        <v>2</v>
      </c>
      <c r="M7" s="73"/>
      <c r="O7" s="51" t="s">
        <v>41</v>
      </c>
      <c r="P7" s="54" t="s">
        <v>42</v>
      </c>
      <c r="Q7" s="5">
        <f>IF(P7=D13,F13,IF(P7=D14,F14,IF(P7=D15,F15)))</f>
        <v>0.26666666666666666</v>
      </c>
      <c r="R7" s="1">
        <f>IF(P7=D13,H13,IF(P7=D14,H14,IF(P7=D15,H15)))</f>
        <v>0.52500000000000002</v>
      </c>
    </row>
    <row r="8" spans="1:18" x14ac:dyDescent="0.25">
      <c r="A8" s="19"/>
      <c r="B8" s="19"/>
      <c r="C8" s="19"/>
      <c r="D8" s="32" t="s">
        <v>28</v>
      </c>
      <c r="E8" s="14" t="s">
        <v>27</v>
      </c>
      <c r="F8" s="15">
        <f>SUM(65/120)</f>
        <v>0.54166666666666663</v>
      </c>
      <c r="G8" s="16" t="s">
        <v>25</v>
      </c>
      <c r="H8" s="9">
        <f>SUM(7/40)</f>
        <v>0.17499999999999999</v>
      </c>
      <c r="I8" s="33" t="s">
        <v>36</v>
      </c>
      <c r="J8" s="14" t="s">
        <v>37</v>
      </c>
      <c r="K8" s="15">
        <f>SUM(5/120)</f>
        <v>4.1666666666666664E-2</v>
      </c>
      <c r="L8" s="16" t="s">
        <v>25</v>
      </c>
      <c r="M8" s="9">
        <f>SUM(7/40)</f>
        <v>0.17499999999999999</v>
      </c>
      <c r="O8" s="52" t="s">
        <v>51</v>
      </c>
      <c r="P8" s="54" t="s">
        <v>53</v>
      </c>
      <c r="Q8" s="5">
        <f>IF(P8=I13,K13,IF(P8=I14,K14,IF(P8=I15,K15)))</f>
        <v>9.166666666666666E-2</v>
      </c>
      <c r="R8" s="1">
        <f>IF(P8=I13,M13,IF(P8=I14,M14,IF(P8=I15,M15)))</f>
        <v>0.35</v>
      </c>
    </row>
    <row r="9" spans="1:18" ht="15.75" thickBot="1" x14ac:dyDescent="0.3">
      <c r="A9" s="19"/>
      <c r="B9" s="19"/>
      <c r="C9" s="19"/>
      <c r="D9" s="34" t="s">
        <v>31</v>
      </c>
      <c r="E9" s="21" t="s">
        <v>29</v>
      </c>
      <c r="F9" s="22">
        <f>SUM(28/120)</f>
        <v>0.23333333333333334</v>
      </c>
      <c r="G9" s="23" t="s">
        <v>30</v>
      </c>
      <c r="H9" s="22">
        <f>SUM(17/40)</f>
        <v>0.42499999999999999</v>
      </c>
      <c r="I9" s="35" t="s">
        <v>39</v>
      </c>
      <c r="J9" s="21" t="s">
        <v>38</v>
      </c>
      <c r="K9" s="22">
        <f>SUM(108/120)</f>
        <v>0.9</v>
      </c>
      <c r="L9" s="23" t="s">
        <v>14</v>
      </c>
      <c r="M9" s="22">
        <f>SUM(19/40)</f>
        <v>0.47499999999999998</v>
      </c>
      <c r="O9" s="57" t="s">
        <v>58</v>
      </c>
      <c r="P9" s="58" t="s">
        <v>69</v>
      </c>
      <c r="Q9" s="59">
        <f>IF(P9=D18,F18,IF(P9=D19,F19,IF(P9=D20,F20)))</f>
        <v>0.96666666666666667</v>
      </c>
      <c r="R9" s="60">
        <f>IF(P9=D18,H18,IF(P9=D19,H19,IF(P9=D20,H20)))</f>
        <v>0.82499999999999996</v>
      </c>
    </row>
    <row r="10" spans="1:18" ht="15.75" thickBot="1" x14ac:dyDescent="0.3">
      <c r="A10" s="19"/>
      <c r="B10" s="19"/>
      <c r="C10" s="19"/>
      <c r="D10" s="36" t="s">
        <v>32</v>
      </c>
      <c r="E10" s="27" t="s">
        <v>33</v>
      </c>
      <c r="F10" s="12">
        <f>SUM(27/120)</f>
        <v>0.22500000000000001</v>
      </c>
      <c r="G10" s="31" t="s">
        <v>34</v>
      </c>
      <c r="H10" s="12">
        <f>SUM(16/40)</f>
        <v>0.4</v>
      </c>
      <c r="I10" s="37" t="s">
        <v>68</v>
      </c>
      <c r="J10" s="27" t="s">
        <v>24</v>
      </c>
      <c r="K10" s="12">
        <f>SUM(7/120)</f>
        <v>5.8333333333333334E-2</v>
      </c>
      <c r="L10" s="31" t="s">
        <v>40</v>
      </c>
      <c r="M10" s="12">
        <f>SUM(14/40)</f>
        <v>0.35</v>
      </c>
      <c r="O10" s="62" t="s">
        <v>70</v>
      </c>
      <c r="P10" s="63"/>
      <c r="Q10" s="61">
        <f>SUM((Q3*Q4*Q5*Q6*Q7*Q8*Q9)*C2)</f>
        <v>1.1608670910493829E-4</v>
      </c>
      <c r="R10" s="4">
        <f>SUM((R3*R4*R5*R6*R7*R8*R9)*C3)</f>
        <v>2.2549570312499997E-3</v>
      </c>
    </row>
    <row r="11" spans="1:18" ht="15.75" thickBot="1" x14ac:dyDescent="0.3">
      <c r="A11" s="19"/>
      <c r="B11" s="19"/>
      <c r="C11" s="19"/>
      <c r="D11" s="82" t="s">
        <v>41</v>
      </c>
      <c r="E11" s="71" t="s">
        <v>6</v>
      </c>
      <c r="F11" s="67"/>
      <c r="G11" s="67"/>
      <c r="H11" s="68"/>
      <c r="I11" s="84" t="s">
        <v>51</v>
      </c>
      <c r="J11" s="71" t="s">
        <v>6</v>
      </c>
      <c r="K11" s="67"/>
      <c r="L11" s="67"/>
      <c r="M11" s="68"/>
      <c r="O11" s="64" t="s">
        <v>71</v>
      </c>
      <c r="P11" s="65"/>
      <c r="Q11" s="66" t="str">
        <f>IF(Q10&gt;R10,A2,A3)</f>
        <v>&lt;=50K</v>
      </c>
      <c r="R11" s="65"/>
    </row>
    <row r="12" spans="1:18" ht="15.75" thickBot="1" x14ac:dyDescent="0.3">
      <c r="A12" s="19"/>
      <c r="B12" s="19"/>
      <c r="C12" s="19"/>
      <c r="D12" s="83"/>
      <c r="E12" s="71" t="s">
        <v>1</v>
      </c>
      <c r="F12" s="68"/>
      <c r="G12" s="72" t="s">
        <v>2</v>
      </c>
      <c r="H12" s="73"/>
      <c r="I12" s="85"/>
      <c r="J12" s="71" t="s">
        <v>1</v>
      </c>
      <c r="K12" s="68"/>
      <c r="L12" s="72" t="s">
        <v>2</v>
      </c>
      <c r="M12" s="73"/>
    </row>
    <row r="13" spans="1:18" x14ac:dyDescent="0.25">
      <c r="A13" s="19"/>
      <c r="B13" s="19"/>
      <c r="C13" s="19"/>
      <c r="D13" s="38" t="s">
        <v>42</v>
      </c>
      <c r="E13" s="14" t="s">
        <v>45</v>
      </c>
      <c r="F13" s="15">
        <f>SUM(32/120)</f>
        <v>0.26666666666666666</v>
      </c>
      <c r="G13" s="16" t="s">
        <v>46</v>
      </c>
      <c r="H13" s="9">
        <f>SUM(21/40)</f>
        <v>0.52500000000000002</v>
      </c>
      <c r="I13" s="39" t="s">
        <v>52</v>
      </c>
      <c r="J13" s="14" t="s">
        <v>55</v>
      </c>
      <c r="K13" s="15">
        <f>SUM(107/120)</f>
        <v>0.89166666666666672</v>
      </c>
      <c r="L13" s="16" t="s">
        <v>14</v>
      </c>
      <c r="M13" s="9">
        <f>SUM(19/40)</f>
        <v>0.47499999999999998</v>
      </c>
    </row>
    <row r="14" spans="1:18" x14ac:dyDescent="0.25">
      <c r="A14" s="19"/>
      <c r="B14" s="19"/>
      <c r="C14" s="19"/>
      <c r="D14" s="40" t="s">
        <v>43</v>
      </c>
      <c r="E14" s="21" t="s">
        <v>47</v>
      </c>
      <c r="F14" s="22">
        <f>SUM(47/120)</f>
        <v>0.39166666666666666</v>
      </c>
      <c r="G14" s="23" t="s">
        <v>48</v>
      </c>
      <c r="H14" s="22">
        <f>SUM(15/40)</f>
        <v>0.375</v>
      </c>
      <c r="I14" s="41" t="s">
        <v>53</v>
      </c>
      <c r="J14" s="21" t="s">
        <v>56</v>
      </c>
      <c r="K14" s="22">
        <f>SUM(11/120)</f>
        <v>9.166666666666666E-2</v>
      </c>
      <c r="L14" s="23" t="s">
        <v>40</v>
      </c>
      <c r="M14" s="22">
        <f>SUM(14/40)</f>
        <v>0.35</v>
      </c>
    </row>
    <row r="15" spans="1:18" ht="15.75" thickBot="1" x14ac:dyDescent="0.3">
      <c r="A15" s="19"/>
      <c r="B15" s="19"/>
      <c r="C15" s="19"/>
      <c r="D15" s="42" t="s">
        <v>44</v>
      </c>
      <c r="E15" s="27" t="s">
        <v>49</v>
      </c>
      <c r="F15" s="12">
        <f>SUM(41/120)</f>
        <v>0.34166666666666667</v>
      </c>
      <c r="G15" s="31" t="s">
        <v>50</v>
      </c>
      <c r="H15" s="12">
        <f>SUM(4/40)</f>
        <v>0.1</v>
      </c>
      <c r="I15" s="43" t="s">
        <v>54</v>
      </c>
      <c r="J15" s="27" t="s">
        <v>57</v>
      </c>
      <c r="K15" s="12">
        <f>SUM(2/120)</f>
        <v>1.6666666666666666E-2</v>
      </c>
      <c r="L15" s="31" t="s">
        <v>25</v>
      </c>
      <c r="M15" s="12">
        <f>SUM(7/40)</f>
        <v>0.17499999999999999</v>
      </c>
    </row>
    <row r="16" spans="1:18" ht="15.75" thickBot="1" x14ac:dyDescent="0.3">
      <c r="A16" s="19"/>
      <c r="B16" s="19"/>
      <c r="C16" s="19"/>
      <c r="D16" s="78" t="s">
        <v>58</v>
      </c>
      <c r="E16" s="71" t="s">
        <v>6</v>
      </c>
      <c r="F16" s="67"/>
      <c r="G16" s="67"/>
      <c r="H16" s="68"/>
      <c r="I16" s="19"/>
      <c r="J16" s="19"/>
      <c r="K16" s="19"/>
      <c r="L16" s="19"/>
      <c r="M16" s="19"/>
    </row>
    <row r="17" spans="1:13" ht="15.75" thickBot="1" x14ac:dyDescent="0.3">
      <c r="A17" s="19"/>
      <c r="B17" s="19"/>
      <c r="C17" s="19"/>
      <c r="D17" s="79"/>
      <c r="E17" s="71" t="s">
        <v>1</v>
      </c>
      <c r="F17" s="68"/>
      <c r="G17" s="72" t="s">
        <v>2</v>
      </c>
      <c r="H17" s="73"/>
      <c r="I17" s="19"/>
      <c r="J17" s="19"/>
      <c r="K17" s="19"/>
      <c r="L17" s="19"/>
      <c r="M17" s="19"/>
    </row>
    <row r="18" spans="1:13" x14ac:dyDescent="0.25">
      <c r="A18" s="19"/>
      <c r="B18" s="19"/>
      <c r="C18" s="19"/>
      <c r="D18" s="44" t="s">
        <v>59</v>
      </c>
      <c r="E18" s="14" t="s">
        <v>62</v>
      </c>
      <c r="F18" s="15">
        <f>SUM(3/120)</f>
        <v>2.5000000000000001E-2</v>
      </c>
      <c r="G18" s="16" t="s">
        <v>66</v>
      </c>
      <c r="H18" s="9">
        <f>SUM(5/40)</f>
        <v>0.125</v>
      </c>
      <c r="I18" s="19"/>
      <c r="J18" s="19"/>
      <c r="K18" s="19"/>
      <c r="L18" s="19"/>
      <c r="M18" s="19"/>
    </row>
    <row r="19" spans="1:13" x14ac:dyDescent="0.25">
      <c r="A19" s="19"/>
      <c r="B19" s="19"/>
      <c r="C19" s="19"/>
      <c r="D19" s="45" t="s">
        <v>60</v>
      </c>
      <c r="E19" s="21" t="s">
        <v>8</v>
      </c>
      <c r="F19" s="22">
        <f>SUM(1/120)</f>
        <v>8.3333333333333332E-3</v>
      </c>
      <c r="G19" s="16" t="s">
        <v>65</v>
      </c>
      <c r="H19" s="22">
        <f>SUM(2/40)</f>
        <v>0.05</v>
      </c>
      <c r="I19" s="19"/>
      <c r="J19" s="19"/>
      <c r="K19" s="19"/>
      <c r="L19" s="19"/>
      <c r="M19" s="19"/>
    </row>
    <row r="20" spans="1:13" ht="15.75" thickBot="1" x14ac:dyDescent="0.3">
      <c r="A20" s="19"/>
      <c r="B20" s="19"/>
      <c r="C20" s="19"/>
      <c r="D20" s="46" t="s">
        <v>61</v>
      </c>
      <c r="E20" s="27" t="s">
        <v>63</v>
      </c>
      <c r="F20" s="12">
        <f>SUM(116/120)</f>
        <v>0.96666666666666667</v>
      </c>
      <c r="G20" s="31" t="s">
        <v>64</v>
      </c>
      <c r="H20" s="12">
        <f>SUM(33/40)</f>
        <v>0.82499999999999996</v>
      </c>
      <c r="I20" s="19"/>
      <c r="J20" s="19"/>
      <c r="K20" s="19"/>
      <c r="L20" s="19"/>
      <c r="M20" s="19"/>
    </row>
  </sheetData>
  <mergeCells count="32">
    <mergeCell ref="D16:D17"/>
    <mergeCell ref="E16:H16"/>
    <mergeCell ref="E17:F17"/>
    <mergeCell ref="G17:H17"/>
    <mergeCell ref="J7:K7"/>
    <mergeCell ref="I6:I7"/>
    <mergeCell ref="J6:M6"/>
    <mergeCell ref="L7:M7"/>
    <mergeCell ref="D11:D12"/>
    <mergeCell ref="E11:H11"/>
    <mergeCell ref="E12:F12"/>
    <mergeCell ref="G12:H12"/>
    <mergeCell ref="I11:I12"/>
    <mergeCell ref="J11:M11"/>
    <mergeCell ref="J12:K12"/>
    <mergeCell ref="L12:M12"/>
    <mergeCell ref="O10:P10"/>
    <mergeCell ref="O11:P11"/>
    <mergeCell ref="Q11:R11"/>
    <mergeCell ref="B1:C1"/>
    <mergeCell ref="D1:D2"/>
    <mergeCell ref="E1:H1"/>
    <mergeCell ref="E2:F2"/>
    <mergeCell ref="G2:H2"/>
    <mergeCell ref="I1:I2"/>
    <mergeCell ref="J1:M1"/>
    <mergeCell ref="J2:K2"/>
    <mergeCell ref="L2:M2"/>
    <mergeCell ref="D6:D7"/>
    <mergeCell ref="E6:H6"/>
    <mergeCell ref="E7:F7"/>
    <mergeCell ref="G7:H7"/>
  </mergeCells>
  <pageMargins left="0.7" right="0.7" top="0.75" bottom="0.75" header="0.3" footer="0.3"/>
  <pageSetup paperSize="9" orientation="portrait" horizontalDpi="4294967293" verticalDpi="0" r:id="rId1"/>
  <ignoredErrors>
    <ignoredError sqref="G3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Zherantova</dc:creator>
  <cp:lastModifiedBy>Zherantova</cp:lastModifiedBy>
  <dcterms:created xsi:type="dcterms:W3CDTF">2019-02-27T21:42:43Z</dcterms:created>
  <dcterms:modified xsi:type="dcterms:W3CDTF">2019-02-28T00:42:35Z</dcterms:modified>
</cp:coreProperties>
</file>